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0" yWindow="0" windowWidth="24800" windowHeight="28360" tabRatio="651" firstSheet="4" activeTab="4"/>
  </bookViews>
  <sheets>
    <sheet name="Documention" sheetId="6" r:id="rId1"/>
    <sheet name="Gen Master" sheetId="5" r:id="rId2"/>
    <sheet name="Gen Sort" sheetId="7" r:id="rId3"/>
    <sheet name="Gen Cluster Settings" sheetId="10" r:id="rId4"/>
    <sheet name="Gen Sep Export" sheetId="9" r:id="rId5"/>
    <sheet name="Gen Cluster Export" sheetId="15" r:id="rId6"/>
    <sheet name="Gen Plant Clust" sheetId="18" r:id="rId7"/>
    <sheet name="Cluster Plot" sheetId="16" r:id="rId8"/>
    <sheet name="ERCOT Corrections" sheetId="8" r:id="rId9"/>
    <sheet name="Fuels" sheetId="4" r:id="rId10"/>
    <sheet name="Prime Movers" sheetId="11" r:id="rId11"/>
    <sheet name="Parameters" sheetId="14" r:id="rId12"/>
  </sheets>
  <externalReferences>
    <externalReference r:id="rId13"/>
  </externalReferences>
  <definedNames>
    <definedName name="_xlnm._FilterDatabase" localSheetId="7" hidden="1">'Cluster Plot'!$A$34:$O$34</definedName>
    <definedName name="_xlnm._FilterDatabase" localSheetId="5" hidden="1">'Gen Cluster Export'!$A$10:$J$71</definedName>
    <definedName name="_xlnm._FilterDatabase" localSheetId="3" hidden="1">'Gen Cluster Settings'!$A$14:$F$72</definedName>
    <definedName name="_xlnm._FilterDatabase" localSheetId="1" hidden="1">'Gen Master'!$A$31:$BC$921</definedName>
    <definedName name="_xlnm._FilterDatabase" localSheetId="4" hidden="1">'Gen Sep Export'!$A$10:$Q$900</definedName>
    <definedName name="_xlnm._FilterDatabase" localSheetId="2" hidden="1">'Gen Sort'!$A$15:$Y$15</definedName>
    <definedName name="adam_data">#REF!</definedName>
    <definedName name="cap_MW">'Gen Master'!$C$31:$C$918</definedName>
    <definedName name="cluster_data_ul">'Gen Cluster Settings'!$A$14</definedName>
    <definedName name="cluster_flag">'Gen Cluster Settings'!$C$5:$C$13</definedName>
    <definedName name="cluster_params">'Gen Cluster Settings'!$A$5:$M$13</definedName>
    <definedName name="cluster_params_ul">'Gen Cluster Settings'!$A$5</definedName>
    <definedName name="combo_note">'Gen Master'!$U$31:$U$918</definedName>
    <definedName name="count_plant_list_gens">'Gen Master'!$F$15</definedName>
    <definedName name="data_source">'Gen Master'!$K$31:$K$918</definedName>
    <definedName name="energy_plant_total">'Gen Master'!$H$7</definedName>
    <definedName name="filt_age">'Gen Master'!$C$21</definedName>
    <definedName name="filt_allow_combos">'Gen Master'!$C$16</definedName>
    <definedName name="filt_chp">'Gen Master'!$C$23</definedName>
    <definedName name="filt_combine_ccgt">'Gen Master'!$C$17</definedName>
    <definedName name="filt_combine_wind">'Gen Master'!$C$18</definedName>
    <definedName name="filt_fuel_min">'Gen Master'!$C$19</definedName>
    <definedName name="filt_gen_size">'Gen Master'!$C$20</definedName>
    <definedName name="filt_hydro">'Gen Master'!$C$24</definedName>
    <definedName name="filt_ignore_manual_add" localSheetId="7">'Gen Master'!#REF!</definedName>
    <definedName name="filt_ignore_manual_add" localSheetId="6">'Gen Master'!#REF!</definedName>
    <definedName name="filt_ignore_manual_add">'Gen Master'!#REF!</definedName>
    <definedName name="filt_include_new" localSheetId="7">'Gen Master'!#REF!</definedName>
    <definedName name="filt_include_new" localSheetId="6">'Gen Master'!#REF!</definedName>
    <definedName name="filt_include_new">'Gen Master'!#REF!</definedName>
    <definedName name="filt_override_manual_remove" localSheetId="7">'Gen Master'!#REF!</definedName>
    <definedName name="filt_override_manual_remove" localSheetId="6">'Gen Master'!#REF!</definedName>
    <definedName name="filt_override_manual_remove">'Gen Master'!#REF!</definedName>
    <definedName name="filt_status">'Gen Master'!$C$22</definedName>
    <definedName name="filt_use_bad_data">'Gen Master'!$C$25</definedName>
    <definedName name="filt_use_manual_remove" localSheetId="7">'Gen Master'!#REF!</definedName>
    <definedName name="filt_use_manual_remove" localSheetId="6">'Gen Master'!#REF!</definedName>
    <definedName name="filt_use_manual_remove">'Gen Master'!#REF!</definedName>
    <definedName name="flag_combine_wind">'Gen Master'!$C$18</definedName>
    <definedName name="flag_is_combo">'Gen Master'!$T$31:$T$918</definedName>
    <definedName name="flag_manual_add">'Gen Master'!$P$31:$P$918</definedName>
    <definedName name="flag_manual_remove">'Gen Master'!$Q$31:$Q$918</definedName>
    <definedName name="flag_replace_with_combo">'Gen Master'!$S$31:$S$918</definedName>
    <definedName name="flag_replaced_by_combo">'Gen Master'!$S$31:$S$918</definedName>
    <definedName name="FUELG1">#REF!</definedName>
    <definedName name="GEN_FUELG1">#REF!</definedName>
    <definedName name="GEN_GENID">#REF!</definedName>
    <definedName name="GEN_GENSTAT">#REF!</definedName>
    <definedName name="GEN_GENYRONL">#REF!</definedName>
    <definedName name="GEN_NAMEPCAP">#REF!</definedName>
    <definedName name="GEN_ORISPL">#REF!</definedName>
    <definedName name="GEN_PNAME">#REF!</definedName>
    <definedName name="GEN_PRMVR">#REF!</definedName>
    <definedName name="GEN_PSTATABB">#REF!</definedName>
    <definedName name="GEN_SEQGEN">#REF!</definedName>
    <definedName name="gen_sort_ul">'Gen Sort'!$A$15</definedName>
    <definedName name="GENYRONL">#REF!</definedName>
    <definedName name="hdr_adam">#REF!</definedName>
    <definedName name="hdr_cluster_data">'Gen Cluster Settings'!$A$14:$N$14</definedName>
    <definedName name="hdr_cluster_gen_type">'Gen Cluster Settings'!$A$5:$A$13</definedName>
    <definedName name="hdr_cluster_set">'Gen Cluster Settings'!$A$5:$M$5</definedName>
    <definedName name="hdr_gen_sort">'Gen Sort'!$15:$15</definedName>
    <definedName name="hdr_master">'Gen Master'!$B$31:$Y$31</definedName>
    <definedName name="ignore_flag">'Gen Sort'!$C$12</definedName>
    <definedName name="is_cap_over_threshold">'Gen Master'!$AB$31:$AB$918</definedName>
    <definedName name="is_enabled">'Gen Master'!$AM$31:$AM$918</definedName>
    <definedName name="is_fuel_in_use">'Gen Master'!$AA$31:$AA$918</definedName>
    <definedName name="is_in_ccgt_combo_filter">'Gen Master'!$AJ$31:$AJ$918</definedName>
    <definedName name="is_in_chp_filter">'Gen Master'!$AE$31:$AE$918</definedName>
    <definedName name="is_in_combo_filter">'Gen Master'!$AI$31:$AI$918</definedName>
    <definedName name="is_in_hydro_filter">'Gen Master'!$AF$31:$AF$918</definedName>
    <definedName name="is_in_manual_add_filter" localSheetId="7">'Gen Master'!#REF!</definedName>
    <definedName name="is_in_manual_add_filter" localSheetId="6">'Gen Master'!#REF!</definedName>
    <definedName name="is_in_manual_add_filter">'Gen Master'!#REF!</definedName>
    <definedName name="is_in_manual_remove_filter" localSheetId="7">'Gen Master'!#REF!</definedName>
    <definedName name="is_in_manual_remove_filter" localSheetId="6">'Gen Master'!#REF!</definedName>
    <definedName name="is_in_manual_remove_filter">'Gen Master'!#REF!</definedName>
    <definedName name="is_in_plant_list">'Gen Master'!$Z$31:$Z$918</definedName>
    <definedName name="is_in_status_filter">'Gen Master'!$AD$31:$AD$918</definedName>
    <definedName name="is_in_wind_combo_filter">'Gen Master'!$AK$31:$AK$918</definedName>
    <definedName name="is_new_enough">'Gen Master'!$AC$31:$AC$918</definedName>
    <definedName name="is_not_bad_data">'Gen Master'!$AG$31:$AG$918</definedName>
    <definedName name="is_not_manual_remove" localSheetId="7">'Gen Master'!#REF!</definedName>
    <definedName name="is_not_manual_remove" localSheetId="6">'Gen Master'!#REF!</definedName>
    <definedName name="is_not_manual_remove">'Gen Master'!#REF!</definedName>
    <definedName name="map_fuel">Fuels!$A$7:$G$40</definedName>
    <definedName name="map_fuel_bryan_name">Fuels!$B$7:$G$40</definedName>
    <definedName name="map_prime_mover">'Prime Movers'!$A$7:$H$23</definedName>
    <definedName name="master_cap">'Gen Master'!$C$31:$C$918</definedName>
    <definedName name="master_data">'Gen Master'!$B$31:$Y$918</definedName>
    <definedName name="master_eGrid_fuel">'Gen Master'!$L$31:$L$918</definedName>
    <definedName name="master_heatrate">'Gen Master'!$G$31:$G$918</definedName>
    <definedName name="master_hr_times_cap">'Gen Master'!$N$31:$N$918</definedName>
    <definedName name="master_names">'Gen Master'!$B$31:$B$918</definedName>
    <definedName name="master_type">'Gen Master'!$F$31:$F$918</definedName>
    <definedName name="master_yr">'Gen Master'!$H$31:$H$918</definedName>
    <definedName name="PLANT_CHPFLAG">#REF!</definedName>
    <definedName name="PLANT_NAMEPCAP">#REF!</definedName>
    <definedName name="PLANT_NUMGEN">#REF!</definedName>
    <definedName name="PLANT_ORISPL">#REF!</definedName>
    <definedName name="PLANT_PLHTRT">#REF!</definedName>
    <definedName name="PLANT_PLNGENAN">#REF!</definedName>
    <definedName name="PLANT_PLPRMFL">#REF!</definedName>
    <definedName name="PLANT_PNAME">#REF!</definedName>
    <definedName name="pMaxUnitPerPlantInData">Parameters!$B$3</definedName>
    <definedName name="raw_rts96_hdr">'[1]RTS96 Raw Result Sets'!$U$4:$BL$4</definedName>
    <definedName name="raw_rts96_ul">'[1]RTS96 Raw Result Sets'!$U$6</definedName>
    <definedName name="sum_plant_list_gens">'Gen Master'!$D$15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3" i="5" l="1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32" i="5"/>
  <c r="D32" i="5"/>
  <c r="F32" i="5"/>
  <c r="L33" i="5"/>
  <c r="D33" i="5"/>
  <c r="M33" i="5"/>
  <c r="E33" i="5"/>
  <c r="F33" i="5"/>
  <c r="L34" i="5"/>
  <c r="D34" i="5"/>
  <c r="M34" i="5"/>
  <c r="E34" i="5"/>
  <c r="F34" i="5"/>
  <c r="L35" i="5"/>
  <c r="D35" i="5"/>
  <c r="M35" i="5"/>
  <c r="E35" i="5"/>
  <c r="F35" i="5"/>
  <c r="L36" i="5"/>
  <c r="D36" i="5"/>
  <c r="M36" i="5"/>
  <c r="E36" i="5"/>
  <c r="F36" i="5"/>
  <c r="L37" i="5"/>
  <c r="D37" i="5"/>
  <c r="M37" i="5"/>
  <c r="E37" i="5"/>
  <c r="F37" i="5"/>
  <c r="L38" i="5"/>
  <c r="D38" i="5"/>
  <c r="M38" i="5"/>
  <c r="E38" i="5"/>
  <c r="F38" i="5"/>
  <c r="L39" i="5"/>
  <c r="D39" i="5"/>
  <c r="M39" i="5"/>
  <c r="E39" i="5"/>
  <c r="F39" i="5"/>
  <c r="L40" i="5"/>
  <c r="D40" i="5"/>
  <c r="M40" i="5"/>
  <c r="E40" i="5"/>
  <c r="F40" i="5"/>
  <c r="L41" i="5"/>
  <c r="D41" i="5"/>
  <c r="M41" i="5"/>
  <c r="E41" i="5"/>
  <c r="F41" i="5"/>
  <c r="L42" i="5"/>
  <c r="D42" i="5"/>
  <c r="M42" i="5"/>
  <c r="E42" i="5"/>
  <c r="F42" i="5"/>
  <c r="L43" i="5"/>
  <c r="D43" i="5"/>
  <c r="M43" i="5"/>
  <c r="E43" i="5"/>
  <c r="F43" i="5"/>
  <c r="L44" i="5"/>
  <c r="D44" i="5"/>
  <c r="M44" i="5"/>
  <c r="E44" i="5"/>
  <c r="F44" i="5"/>
  <c r="L45" i="5"/>
  <c r="D45" i="5"/>
  <c r="M45" i="5"/>
  <c r="E45" i="5"/>
  <c r="F45" i="5"/>
  <c r="L46" i="5"/>
  <c r="D46" i="5"/>
  <c r="M46" i="5"/>
  <c r="E46" i="5"/>
  <c r="F46" i="5"/>
  <c r="L47" i="5"/>
  <c r="D47" i="5"/>
  <c r="M47" i="5"/>
  <c r="E47" i="5"/>
  <c r="F47" i="5"/>
  <c r="L48" i="5"/>
  <c r="D48" i="5"/>
  <c r="M48" i="5"/>
  <c r="E48" i="5"/>
  <c r="F48" i="5"/>
  <c r="L49" i="5"/>
  <c r="D49" i="5"/>
  <c r="M49" i="5"/>
  <c r="E49" i="5"/>
  <c r="F49" i="5"/>
  <c r="D50" i="5"/>
  <c r="E50" i="5"/>
  <c r="F50" i="5"/>
  <c r="L51" i="5"/>
  <c r="D51" i="5"/>
  <c r="M51" i="5"/>
  <c r="E51" i="5"/>
  <c r="F51" i="5"/>
  <c r="L52" i="5"/>
  <c r="D52" i="5"/>
  <c r="M52" i="5"/>
  <c r="E52" i="5"/>
  <c r="F52" i="5"/>
  <c r="L53" i="5"/>
  <c r="D53" i="5"/>
  <c r="M53" i="5"/>
  <c r="E53" i="5"/>
  <c r="F53" i="5"/>
  <c r="L54" i="5"/>
  <c r="D54" i="5"/>
  <c r="M54" i="5"/>
  <c r="E54" i="5"/>
  <c r="F54" i="5"/>
  <c r="L55" i="5"/>
  <c r="D55" i="5"/>
  <c r="M55" i="5"/>
  <c r="E55" i="5"/>
  <c r="F55" i="5"/>
  <c r="L56" i="5"/>
  <c r="D56" i="5"/>
  <c r="M56" i="5"/>
  <c r="E56" i="5"/>
  <c r="F56" i="5"/>
  <c r="L57" i="5"/>
  <c r="D57" i="5"/>
  <c r="M57" i="5"/>
  <c r="E57" i="5"/>
  <c r="F57" i="5"/>
  <c r="L58" i="5"/>
  <c r="D58" i="5"/>
  <c r="M58" i="5"/>
  <c r="E58" i="5"/>
  <c r="F58" i="5"/>
  <c r="L59" i="5"/>
  <c r="D59" i="5"/>
  <c r="M59" i="5"/>
  <c r="E59" i="5"/>
  <c r="F59" i="5"/>
  <c r="L60" i="5"/>
  <c r="D60" i="5"/>
  <c r="M60" i="5"/>
  <c r="E60" i="5"/>
  <c r="F60" i="5"/>
  <c r="L61" i="5"/>
  <c r="D61" i="5"/>
  <c r="M61" i="5"/>
  <c r="E61" i="5"/>
  <c r="F61" i="5"/>
  <c r="L62" i="5"/>
  <c r="D62" i="5"/>
  <c r="M62" i="5"/>
  <c r="E62" i="5"/>
  <c r="F62" i="5"/>
  <c r="L63" i="5"/>
  <c r="D63" i="5"/>
  <c r="M63" i="5"/>
  <c r="E63" i="5"/>
  <c r="F63" i="5"/>
  <c r="L64" i="5"/>
  <c r="D64" i="5"/>
  <c r="M64" i="5"/>
  <c r="E64" i="5"/>
  <c r="F64" i="5"/>
  <c r="L65" i="5"/>
  <c r="D65" i="5"/>
  <c r="M65" i="5"/>
  <c r="E65" i="5"/>
  <c r="F65" i="5"/>
  <c r="L66" i="5"/>
  <c r="D66" i="5"/>
  <c r="M66" i="5"/>
  <c r="E66" i="5"/>
  <c r="F66" i="5"/>
  <c r="L67" i="5"/>
  <c r="D67" i="5"/>
  <c r="M67" i="5"/>
  <c r="E67" i="5"/>
  <c r="F67" i="5"/>
  <c r="L68" i="5"/>
  <c r="D68" i="5"/>
  <c r="M68" i="5"/>
  <c r="E68" i="5"/>
  <c r="F68" i="5"/>
  <c r="L69" i="5"/>
  <c r="D69" i="5"/>
  <c r="M69" i="5"/>
  <c r="E69" i="5"/>
  <c r="F69" i="5"/>
  <c r="D70" i="5"/>
  <c r="E70" i="5"/>
  <c r="F70" i="5"/>
  <c r="L71" i="5"/>
  <c r="D71" i="5"/>
  <c r="M71" i="5"/>
  <c r="E71" i="5"/>
  <c r="F71" i="5"/>
  <c r="L72" i="5"/>
  <c r="D72" i="5"/>
  <c r="M72" i="5"/>
  <c r="E72" i="5"/>
  <c r="F72" i="5"/>
  <c r="L73" i="5"/>
  <c r="D73" i="5"/>
  <c r="M73" i="5"/>
  <c r="E73" i="5"/>
  <c r="F73" i="5"/>
  <c r="L74" i="5"/>
  <c r="D74" i="5"/>
  <c r="M74" i="5"/>
  <c r="E74" i="5"/>
  <c r="F74" i="5"/>
  <c r="L75" i="5"/>
  <c r="D75" i="5"/>
  <c r="M75" i="5"/>
  <c r="E75" i="5"/>
  <c r="F75" i="5"/>
  <c r="L76" i="5"/>
  <c r="D76" i="5"/>
  <c r="M76" i="5"/>
  <c r="E76" i="5"/>
  <c r="F76" i="5"/>
  <c r="L77" i="5"/>
  <c r="D77" i="5"/>
  <c r="M77" i="5"/>
  <c r="E77" i="5"/>
  <c r="F77" i="5"/>
  <c r="L78" i="5"/>
  <c r="D78" i="5"/>
  <c r="M78" i="5"/>
  <c r="E78" i="5"/>
  <c r="F78" i="5"/>
  <c r="L79" i="5"/>
  <c r="D79" i="5"/>
  <c r="M79" i="5"/>
  <c r="E79" i="5"/>
  <c r="F79" i="5"/>
  <c r="L80" i="5"/>
  <c r="D80" i="5"/>
  <c r="M80" i="5"/>
  <c r="E80" i="5"/>
  <c r="F80" i="5"/>
  <c r="L81" i="5"/>
  <c r="D81" i="5"/>
  <c r="M81" i="5"/>
  <c r="E81" i="5"/>
  <c r="F81" i="5"/>
  <c r="L82" i="5"/>
  <c r="D82" i="5"/>
  <c r="M82" i="5"/>
  <c r="E82" i="5"/>
  <c r="F82" i="5"/>
  <c r="L83" i="5"/>
  <c r="D83" i="5"/>
  <c r="M83" i="5"/>
  <c r="E83" i="5"/>
  <c r="F83" i="5"/>
  <c r="L84" i="5"/>
  <c r="D84" i="5"/>
  <c r="M84" i="5"/>
  <c r="E84" i="5"/>
  <c r="F84" i="5"/>
  <c r="L85" i="5"/>
  <c r="D85" i="5"/>
  <c r="M85" i="5"/>
  <c r="E85" i="5"/>
  <c r="F85" i="5"/>
  <c r="L86" i="5"/>
  <c r="D86" i="5"/>
  <c r="M86" i="5"/>
  <c r="E86" i="5"/>
  <c r="F86" i="5"/>
  <c r="L87" i="5"/>
  <c r="D87" i="5"/>
  <c r="M87" i="5"/>
  <c r="E87" i="5"/>
  <c r="F87" i="5"/>
  <c r="L88" i="5"/>
  <c r="D88" i="5"/>
  <c r="M88" i="5"/>
  <c r="E88" i="5"/>
  <c r="F88" i="5"/>
  <c r="L89" i="5"/>
  <c r="D89" i="5"/>
  <c r="M89" i="5"/>
  <c r="E89" i="5"/>
  <c r="F89" i="5"/>
  <c r="L90" i="5"/>
  <c r="D90" i="5"/>
  <c r="M90" i="5"/>
  <c r="E90" i="5"/>
  <c r="F90" i="5"/>
  <c r="L91" i="5"/>
  <c r="D91" i="5"/>
  <c r="M91" i="5"/>
  <c r="E91" i="5"/>
  <c r="F91" i="5"/>
  <c r="L92" i="5"/>
  <c r="D92" i="5"/>
  <c r="M92" i="5"/>
  <c r="E92" i="5"/>
  <c r="F92" i="5"/>
  <c r="L93" i="5"/>
  <c r="D93" i="5"/>
  <c r="M93" i="5"/>
  <c r="E93" i="5"/>
  <c r="F93" i="5"/>
  <c r="L94" i="5"/>
  <c r="D94" i="5"/>
  <c r="M94" i="5"/>
  <c r="E94" i="5"/>
  <c r="F94" i="5"/>
  <c r="L95" i="5"/>
  <c r="D95" i="5"/>
  <c r="M95" i="5"/>
  <c r="E95" i="5"/>
  <c r="F95" i="5"/>
  <c r="L96" i="5"/>
  <c r="D96" i="5"/>
  <c r="M96" i="5"/>
  <c r="E96" i="5"/>
  <c r="F96" i="5"/>
  <c r="L97" i="5"/>
  <c r="D97" i="5"/>
  <c r="M97" i="5"/>
  <c r="E97" i="5"/>
  <c r="F97" i="5"/>
  <c r="L98" i="5"/>
  <c r="D98" i="5"/>
  <c r="M98" i="5"/>
  <c r="E98" i="5"/>
  <c r="F98" i="5"/>
  <c r="D99" i="5"/>
  <c r="E99" i="5"/>
  <c r="F99" i="5"/>
  <c r="L100" i="5"/>
  <c r="D100" i="5"/>
  <c r="M100" i="5"/>
  <c r="E100" i="5"/>
  <c r="F100" i="5"/>
  <c r="L101" i="5"/>
  <c r="D101" i="5"/>
  <c r="M101" i="5"/>
  <c r="E101" i="5"/>
  <c r="F101" i="5"/>
  <c r="L102" i="5"/>
  <c r="D102" i="5"/>
  <c r="M102" i="5"/>
  <c r="E102" i="5"/>
  <c r="F102" i="5"/>
  <c r="L103" i="5"/>
  <c r="D103" i="5"/>
  <c r="M103" i="5"/>
  <c r="E103" i="5"/>
  <c r="F103" i="5"/>
  <c r="L104" i="5"/>
  <c r="D104" i="5"/>
  <c r="M104" i="5"/>
  <c r="E104" i="5"/>
  <c r="F104" i="5"/>
  <c r="L105" i="5"/>
  <c r="D105" i="5"/>
  <c r="M105" i="5"/>
  <c r="E105" i="5"/>
  <c r="F105" i="5"/>
  <c r="L106" i="5"/>
  <c r="D106" i="5"/>
  <c r="M106" i="5"/>
  <c r="E106" i="5"/>
  <c r="F106" i="5"/>
  <c r="L107" i="5"/>
  <c r="D107" i="5"/>
  <c r="M107" i="5"/>
  <c r="E107" i="5"/>
  <c r="F107" i="5"/>
  <c r="D108" i="5"/>
  <c r="E108" i="5"/>
  <c r="F108" i="5"/>
  <c r="L109" i="5"/>
  <c r="D109" i="5"/>
  <c r="M109" i="5"/>
  <c r="E109" i="5"/>
  <c r="F109" i="5"/>
  <c r="L110" i="5"/>
  <c r="D110" i="5"/>
  <c r="M110" i="5"/>
  <c r="E110" i="5"/>
  <c r="F110" i="5"/>
  <c r="L111" i="5"/>
  <c r="D111" i="5"/>
  <c r="M111" i="5"/>
  <c r="E111" i="5"/>
  <c r="F111" i="5"/>
  <c r="L112" i="5"/>
  <c r="D112" i="5"/>
  <c r="M112" i="5"/>
  <c r="E112" i="5"/>
  <c r="F112" i="5"/>
  <c r="L113" i="5"/>
  <c r="D113" i="5"/>
  <c r="M113" i="5"/>
  <c r="E113" i="5"/>
  <c r="F113" i="5"/>
  <c r="L114" i="5"/>
  <c r="D114" i="5"/>
  <c r="M114" i="5"/>
  <c r="E114" i="5"/>
  <c r="F114" i="5"/>
  <c r="L115" i="5"/>
  <c r="D115" i="5"/>
  <c r="M115" i="5"/>
  <c r="E115" i="5"/>
  <c r="F115" i="5"/>
  <c r="L116" i="5"/>
  <c r="D116" i="5"/>
  <c r="M116" i="5"/>
  <c r="E116" i="5"/>
  <c r="F116" i="5"/>
  <c r="L117" i="5"/>
  <c r="D117" i="5"/>
  <c r="M117" i="5"/>
  <c r="E117" i="5"/>
  <c r="F117" i="5"/>
  <c r="L118" i="5"/>
  <c r="D118" i="5"/>
  <c r="M118" i="5"/>
  <c r="E118" i="5"/>
  <c r="F118" i="5"/>
  <c r="L119" i="5"/>
  <c r="D119" i="5"/>
  <c r="M119" i="5"/>
  <c r="E119" i="5"/>
  <c r="F119" i="5"/>
  <c r="L120" i="5"/>
  <c r="D120" i="5"/>
  <c r="M120" i="5"/>
  <c r="E120" i="5"/>
  <c r="F120" i="5"/>
  <c r="L121" i="5"/>
  <c r="D121" i="5"/>
  <c r="M121" i="5"/>
  <c r="E121" i="5"/>
  <c r="F121" i="5"/>
  <c r="L122" i="5"/>
  <c r="D122" i="5"/>
  <c r="M122" i="5"/>
  <c r="E122" i="5"/>
  <c r="F122" i="5"/>
  <c r="L123" i="5"/>
  <c r="D123" i="5"/>
  <c r="M123" i="5"/>
  <c r="E123" i="5"/>
  <c r="F123" i="5"/>
  <c r="L124" i="5"/>
  <c r="D124" i="5"/>
  <c r="M124" i="5"/>
  <c r="E124" i="5"/>
  <c r="F124" i="5"/>
  <c r="L125" i="5"/>
  <c r="D125" i="5"/>
  <c r="M125" i="5"/>
  <c r="E125" i="5"/>
  <c r="F125" i="5"/>
  <c r="L126" i="5"/>
  <c r="D126" i="5"/>
  <c r="M126" i="5"/>
  <c r="E126" i="5"/>
  <c r="F126" i="5"/>
  <c r="L127" i="5"/>
  <c r="D127" i="5"/>
  <c r="M127" i="5"/>
  <c r="E127" i="5"/>
  <c r="F127" i="5"/>
  <c r="L128" i="5"/>
  <c r="D128" i="5"/>
  <c r="M128" i="5"/>
  <c r="E128" i="5"/>
  <c r="F128" i="5"/>
  <c r="L129" i="5"/>
  <c r="D129" i="5"/>
  <c r="M129" i="5"/>
  <c r="E129" i="5"/>
  <c r="F129" i="5"/>
  <c r="L130" i="5"/>
  <c r="D130" i="5"/>
  <c r="M130" i="5"/>
  <c r="E130" i="5"/>
  <c r="F130" i="5"/>
  <c r="L131" i="5"/>
  <c r="D131" i="5"/>
  <c r="M131" i="5"/>
  <c r="E131" i="5"/>
  <c r="F131" i="5"/>
  <c r="L132" i="5"/>
  <c r="D132" i="5"/>
  <c r="M132" i="5"/>
  <c r="E132" i="5"/>
  <c r="F132" i="5"/>
  <c r="L133" i="5"/>
  <c r="D133" i="5"/>
  <c r="M133" i="5"/>
  <c r="E133" i="5"/>
  <c r="F133" i="5"/>
  <c r="L134" i="5"/>
  <c r="D134" i="5"/>
  <c r="M134" i="5"/>
  <c r="E134" i="5"/>
  <c r="F134" i="5"/>
  <c r="L135" i="5"/>
  <c r="D135" i="5"/>
  <c r="M135" i="5"/>
  <c r="E135" i="5"/>
  <c r="F135" i="5"/>
  <c r="L136" i="5"/>
  <c r="D136" i="5"/>
  <c r="M136" i="5"/>
  <c r="E136" i="5"/>
  <c r="F136" i="5"/>
  <c r="L137" i="5"/>
  <c r="D137" i="5"/>
  <c r="M137" i="5"/>
  <c r="E137" i="5"/>
  <c r="F137" i="5"/>
  <c r="L138" i="5"/>
  <c r="D138" i="5"/>
  <c r="M138" i="5"/>
  <c r="E138" i="5"/>
  <c r="F138" i="5"/>
  <c r="L139" i="5"/>
  <c r="D139" i="5"/>
  <c r="M139" i="5"/>
  <c r="E139" i="5"/>
  <c r="F139" i="5"/>
  <c r="L140" i="5"/>
  <c r="D140" i="5"/>
  <c r="M140" i="5"/>
  <c r="E140" i="5"/>
  <c r="F140" i="5"/>
  <c r="L141" i="5"/>
  <c r="D141" i="5"/>
  <c r="M141" i="5"/>
  <c r="E141" i="5"/>
  <c r="F141" i="5"/>
  <c r="L142" i="5"/>
  <c r="D142" i="5"/>
  <c r="M142" i="5"/>
  <c r="E142" i="5"/>
  <c r="F142" i="5"/>
  <c r="L143" i="5"/>
  <c r="D143" i="5"/>
  <c r="M143" i="5"/>
  <c r="E143" i="5"/>
  <c r="F143" i="5"/>
  <c r="L144" i="5"/>
  <c r="D144" i="5"/>
  <c r="M144" i="5"/>
  <c r="E144" i="5"/>
  <c r="F144" i="5"/>
  <c r="L145" i="5"/>
  <c r="D145" i="5"/>
  <c r="M145" i="5"/>
  <c r="E145" i="5"/>
  <c r="F145" i="5"/>
  <c r="L146" i="5"/>
  <c r="D146" i="5"/>
  <c r="M146" i="5"/>
  <c r="E146" i="5"/>
  <c r="F146" i="5"/>
  <c r="L147" i="5"/>
  <c r="D147" i="5"/>
  <c r="M147" i="5"/>
  <c r="E147" i="5"/>
  <c r="F147" i="5"/>
  <c r="L148" i="5"/>
  <c r="D148" i="5"/>
  <c r="M148" i="5"/>
  <c r="E148" i="5"/>
  <c r="F148" i="5"/>
  <c r="L149" i="5"/>
  <c r="D149" i="5"/>
  <c r="M149" i="5"/>
  <c r="E149" i="5"/>
  <c r="F149" i="5"/>
  <c r="L150" i="5"/>
  <c r="D150" i="5"/>
  <c r="M150" i="5"/>
  <c r="E150" i="5"/>
  <c r="F150" i="5"/>
  <c r="L151" i="5"/>
  <c r="D151" i="5"/>
  <c r="M151" i="5"/>
  <c r="E151" i="5"/>
  <c r="F151" i="5"/>
  <c r="L152" i="5"/>
  <c r="D152" i="5"/>
  <c r="M152" i="5"/>
  <c r="E152" i="5"/>
  <c r="F152" i="5"/>
  <c r="L153" i="5"/>
  <c r="D153" i="5"/>
  <c r="M153" i="5"/>
  <c r="E153" i="5"/>
  <c r="F153" i="5"/>
  <c r="L154" i="5"/>
  <c r="D154" i="5"/>
  <c r="M154" i="5"/>
  <c r="E154" i="5"/>
  <c r="F154" i="5"/>
  <c r="L155" i="5"/>
  <c r="D155" i="5"/>
  <c r="M155" i="5"/>
  <c r="E155" i="5"/>
  <c r="F155" i="5"/>
  <c r="L156" i="5"/>
  <c r="D156" i="5"/>
  <c r="M156" i="5"/>
  <c r="E156" i="5"/>
  <c r="F156" i="5"/>
  <c r="L157" i="5"/>
  <c r="D157" i="5"/>
  <c r="M157" i="5"/>
  <c r="E157" i="5"/>
  <c r="F157" i="5"/>
  <c r="L158" i="5"/>
  <c r="D158" i="5"/>
  <c r="M158" i="5"/>
  <c r="E158" i="5"/>
  <c r="F158" i="5"/>
  <c r="L159" i="5"/>
  <c r="D159" i="5"/>
  <c r="M159" i="5"/>
  <c r="E159" i="5"/>
  <c r="F159" i="5"/>
  <c r="L160" i="5"/>
  <c r="D160" i="5"/>
  <c r="M160" i="5"/>
  <c r="E160" i="5"/>
  <c r="F160" i="5"/>
  <c r="L161" i="5"/>
  <c r="D161" i="5"/>
  <c r="M161" i="5"/>
  <c r="E161" i="5"/>
  <c r="F161" i="5"/>
  <c r="L162" i="5"/>
  <c r="D162" i="5"/>
  <c r="M162" i="5"/>
  <c r="E162" i="5"/>
  <c r="F162" i="5"/>
  <c r="L163" i="5"/>
  <c r="D163" i="5"/>
  <c r="M163" i="5"/>
  <c r="E163" i="5"/>
  <c r="F163" i="5"/>
  <c r="L164" i="5"/>
  <c r="D164" i="5"/>
  <c r="M164" i="5"/>
  <c r="E164" i="5"/>
  <c r="F164" i="5"/>
  <c r="L165" i="5"/>
  <c r="D165" i="5"/>
  <c r="M165" i="5"/>
  <c r="E165" i="5"/>
  <c r="F165" i="5"/>
  <c r="L166" i="5"/>
  <c r="D166" i="5"/>
  <c r="M166" i="5"/>
  <c r="E166" i="5"/>
  <c r="F166" i="5"/>
  <c r="L167" i="5"/>
  <c r="D167" i="5"/>
  <c r="M167" i="5"/>
  <c r="E167" i="5"/>
  <c r="F167" i="5"/>
  <c r="L168" i="5"/>
  <c r="D168" i="5"/>
  <c r="M168" i="5"/>
  <c r="E168" i="5"/>
  <c r="F168" i="5"/>
  <c r="L169" i="5"/>
  <c r="D169" i="5"/>
  <c r="M169" i="5"/>
  <c r="E169" i="5"/>
  <c r="F169" i="5"/>
  <c r="L170" i="5"/>
  <c r="D170" i="5"/>
  <c r="M170" i="5"/>
  <c r="E170" i="5"/>
  <c r="F170" i="5"/>
  <c r="L171" i="5"/>
  <c r="D171" i="5"/>
  <c r="M171" i="5"/>
  <c r="E171" i="5"/>
  <c r="F171" i="5"/>
  <c r="L172" i="5"/>
  <c r="D172" i="5"/>
  <c r="M172" i="5"/>
  <c r="E172" i="5"/>
  <c r="F172" i="5"/>
  <c r="L173" i="5"/>
  <c r="D173" i="5"/>
  <c r="M173" i="5"/>
  <c r="E173" i="5"/>
  <c r="F173" i="5"/>
  <c r="L174" i="5"/>
  <c r="D174" i="5"/>
  <c r="M174" i="5"/>
  <c r="E174" i="5"/>
  <c r="F174" i="5"/>
  <c r="L175" i="5"/>
  <c r="D175" i="5"/>
  <c r="M175" i="5"/>
  <c r="E175" i="5"/>
  <c r="F175" i="5"/>
  <c r="L176" i="5"/>
  <c r="D176" i="5"/>
  <c r="M176" i="5"/>
  <c r="E176" i="5"/>
  <c r="F176" i="5"/>
  <c r="D177" i="5"/>
  <c r="E177" i="5"/>
  <c r="F177" i="5"/>
  <c r="L178" i="5"/>
  <c r="D178" i="5"/>
  <c r="M178" i="5"/>
  <c r="E178" i="5"/>
  <c r="F178" i="5"/>
  <c r="L179" i="5"/>
  <c r="D179" i="5"/>
  <c r="M179" i="5"/>
  <c r="E179" i="5"/>
  <c r="F179" i="5"/>
  <c r="L180" i="5"/>
  <c r="D180" i="5"/>
  <c r="M180" i="5"/>
  <c r="E180" i="5"/>
  <c r="F180" i="5"/>
  <c r="D181" i="5"/>
  <c r="E181" i="5"/>
  <c r="F181" i="5"/>
  <c r="D182" i="5"/>
  <c r="F182" i="5"/>
  <c r="L183" i="5"/>
  <c r="D183" i="5"/>
  <c r="M183" i="5"/>
  <c r="E183" i="5"/>
  <c r="F183" i="5"/>
  <c r="L184" i="5"/>
  <c r="D184" i="5"/>
  <c r="M184" i="5"/>
  <c r="E184" i="5"/>
  <c r="F184" i="5"/>
  <c r="L185" i="5"/>
  <c r="D185" i="5"/>
  <c r="M185" i="5"/>
  <c r="E185" i="5"/>
  <c r="F185" i="5"/>
  <c r="L186" i="5"/>
  <c r="D186" i="5"/>
  <c r="M186" i="5"/>
  <c r="E186" i="5"/>
  <c r="F186" i="5"/>
  <c r="L187" i="5"/>
  <c r="D187" i="5"/>
  <c r="M187" i="5"/>
  <c r="E187" i="5"/>
  <c r="F187" i="5"/>
  <c r="L188" i="5"/>
  <c r="D188" i="5"/>
  <c r="M188" i="5"/>
  <c r="E188" i="5"/>
  <c r="F188" i="5"/>
  <c r="L189" i="5"/>
  <c r="D189" i="5"/>
  <c r="M189" i="5"/>
  <c r="E189" i="5"/>
  <c r="F189" i="5"/>
  <c r="L190" i="5"/>
  <c r="D190" i="5"/>
  <c r="M190" i="5"/>
  <c r="E190" i="5"/>
  <c r="F190" i="5"/>
  <c r="L191" i="5"/>
  <c r="D191" i="5"/>
  <c r="M191" i="5"/>
  <c r="E191" i="5"/>
  <c r="F191" i="5"/>
  <c r="L192" i="5"/>
  <c r="D192" i="5"/>
  <c r="M192" i="5"/>
  <c r="E192" i="5"/>
  <c r="F192" i="5"/>
  <c r="L193" i="5"/>
  <c r="D193" i="5"/>
  <c r="M193" i="5"/>
  <c r="E193" i="5"/>
  <c r="F193" i="5"/>
  <c r="L194" i="5"/>
  <c r="D194" i="5"/>
  <c r="M194" i="5"/>
  <c r="E194" i="5"/>
  <c r="F194" i="5"/>
  <c r="L195" i="5"/>
  <c r="D195" i="5"/>
  <c r="M195" i="5"/>
  <c r="E195" i="5"/>
  <c r="F195" i="5"/>
  <c r="L196" i="5"/>
  <c r="D196" i="5"/>
  <c r="M196" i="5"/>
  <c r="E196" i="5"/>
  <c r="F196" i="5"/>
  <c r="L197" i="5"/>
  <c r="D197" i="5"/>
  <c r="M197" i="5"/>
  <c r="E197" i="5"/>
  <c r="F197" i="5"/>
  <c r="L198" i="5"/>
  <c r="D198" i="5"/>
  <c r="M198" i="5"/>
  <c r="E198" i="5"/>
  <c r="F198" i="5"/>
  <c r="L199" i="5"/>
  <c r="D199" i="5"/>
  <c r="M199" i="5"/>
  <c r="E199" i="5"/>
  <c r="F199" i="5"/>
  <c r="L200" i="5"/>
  <c r="D200" i="5"/>
  <c r="M200" i="5"/>
  <c r="E200" i="5"/>
  <c r="F200" i="5"/>
  <c r="L201" i="5"/>
  <c r="D201" i="5"/>
  <c r="M201" i="5"/>
  <c r="E201" i="5"/>
  <c r="F201" i="5"/>
  <c r="L202" i="5"/>
  <c r="D202" i="5"/>
  <c r="M202" i="5"/>
  <c r="E202" i="5"/>
  <c r="F202" i="5"/>
  <c r="L203" i="5"/>
  <c r="D203" i="5"/>
  <c r="M203" i="5"/>
  <c r="E203" i="5"/>
  <c r="F203" i="5"/>
  <c r="L204" i="5"/>
  <c r="D204" i="5"/>
  <c r="M204" i="5"/>
  <c r="E204" i="5"/>
  <c r="F204" i="5"/>
  <c r="L205" i="5"/>
  <c r="D205" i="5"/>
  <c r="M205" i="5"/>
  <c r="E205" i="5"/>
  <c r="F205" i="5"/>
  <c r="L206" i="5"/>
  <c r="D206" i="5"/>
  <c r="M206" i="5"/>
  <c r="E206" i="5"/>
  <c r="F206" i="5"/>
  <c r="L207" i="5"/>
  <c r="D207" i="5"/>
  <c r="M207" i="5"/>
  <c r="E207" i="5"/>
  <c r="F207" i="5"/>
  <c r="L208" i="5"/>
  <c r="D208" i="5"/>
  <c r="M208" i="5"/>
  <c r="E208" i="5"/>
  <c r="F208" i="5"/>
  <c r="L209" i="5"/>
  <c r="D209" i="5"/>
  <c r="M209" i="5"/>
  <c r="E209" i="5"/>
  <c r="F209" i="5"/>
  <c r="L210" i="5"/>
  <c r="D210" i="5"/>
  <c r="M210" i="5"/>
  <c r="E210" i="5"/>
  <c r="F210" i="5"/>
  <c r="L211" i="5"/>
  <c r="D211" i="5"/>
  <c r="M211" i="5"/>
  <c r="E211" i="5"/>
  <c r="F211" i="5"/>
  <c r="L212" i="5"/>
  <c r="D212" i="5"/>
  <c r="M212" i="5"/>
  <c r="E212" i="5"/>
  <c r="F212" i="5"/>
  <c r="L213" i="5"/>
  <c r="D213" i="5"/>
  <c r="M213" i="5"/>
  <c r="E213" i="5"/>
  <c r="F213" i="5"/>
  <c r="L214" i="5"/>
  <c r="D214" i="5"/>
  <c r="M214" i="5"/>
  <c r="E214" i="5"/>
  <c r="F214" i="5"/>
  <c r="L215" i="5"/>
  <c r="D215" i="5"/>
  <c r="M215" i="5"/>
  <c r="E215" i="5"/>
  <c r="F215" i="5"/>
  <c r="L216" i="5"/>
  <c r="D216" i="5"/>
  <c r="M216" i="5"/>
  <c r="E216" i="5"/>
  <c r="F216" i="5"/>
  <c r="L217" i="5"/>
  <c r="D217" i="5"/>
  <c r="M217" i="5"/>
  <c r="E217" i="5"/>
  <c r="F217" i="5"/>
  <c r="L218" i="5"/>
  <c r="D218" i="5"/>
  <c r="M218" i="5"/>
  <c r="E218" i="5"/>
  <c r="F218" i="5"/>
  <c r="L219" i="5"/>
  <c r="D219" i="5"/>
  <c r="M219" i="5"/>
  <c r="E219" i="5"/>
  <c r="F219" i="5"/>
  <c r="L220" i="5"/>
  <c r="D220" i="5"/>
  <c r="M220" i="5"/>
  <c r="E220" i="5"/>
  <c r="F220" i="5"/>
  <c r="L221" i="5"/>
  <c r="D221" i="5"/>
  <c r="M221" i="5"/>
  <c r="E221" i="5"/>
  <c r="F221" i="5"/>
  <c r="L222" i="5"/>
  <c r="D222" i="5"/>
  <c r="M222" i="5"/>
  <c r="E222" i="5"/>
  <c r="F222" i="5"/>
  <c r="L223" i="5"/>
  <c r="D223" i="5"/>
  <c r="M223" i="5"/>
  <c r="E223" i="5"/>
  <c r="F223" i="5"/>
  <c r="L224" i="5"/>
  <c r="D224" i="5"/>
  <c r="M224" i="5"/>
  <c r="E224" i="5"/>
  <c r="F224" i="5"/>
  <c r="L225" i="5"/>
  <c r="D225" i="5"/>
  <c r="M225" i="5"/>
  <c r="E225" i="5"/>
  <c r="F225" i="5"/>
  <c r="L226" i="5"/>
  <c r="D226" i="5"/>
  <c r="M226" i="5"/>
  <c r="E226" i="5"/>
  <c r="F226" i="5"/>
  <c r="L227" i="5"/>
  <c r="D227" i="5"/>
  <c r="M227" i="5"/>
  <c r="E227" i="5"/>
  <c r="F227" i="5"/>
  <c r="L228" i="5"/>
  <c r="D228" i="5"/>
  <c r="M228" i="5"/>
  <c r="E228" i="5"/>
  <c r="F228" i="5"/>
  <c r="L229" i="5"/>
  <c r="D229" i="5"/>
  <c r="M229" i="5"/>
  <c r="E229" i="5"/>
  <c r="F229" i="5"/>
  <c r="L230" i="5"/>
  <c r="D230" i="5"/>
  <c r="M230" i="5"/>
  <c r="E230" i="5"/>
  <c r="F230" i="5"/>
  <c r="L231" i="5"/>
  <c r="D231" i="5"/>
  <c r="M231" i="5"/>
  <c r="E231" i="5"/>
  <c r="F231" i="5"/>
  <c r="L232" i="5"/>
  <c r="D232" i="5"/>
  <c r="M232" i="5"/>
  <c r="E232" i="5"/>
  <c r="F232" i="5"/>
  <c r="L233" i="5"/>
  <c r="D233" i="5"/>
  <c r="M233" i="5"/>
  <c r="E233" i="5"/>
  <c r="F233" i="5"/>
  <c r="L234" i="5"/>
  <c r="D234" i="5"/>
  <c r="M234" i="5"/>
  <c r="E234" i="5"/>
  <c r="F234" i="5"/>
  <c r="L235" i="5"/>
  <c r="D235" i="5"/>
  <c r="M235" i="5"/>
  <c r="E235" i="5"/>
  <c r="F235" i="5"/>
  <c r="L236" i="5"/>
  <c r="D236" i="5"/>
  <c r="M236" i="5"/>
  <c r="E236" i="5"/>
  <c r="F236" i="5"/>
  <c r="L237" i="5"/>
  <c r="D237" i="5"/>
  <c r="M237" i="5"/>
  <c r="E237" i="5"/>
  <c r="F237" i="5"/>
  <c r="L238" i="5"/>
  <c r="D238" i="5"/>
  <c r="M238" i="5"/>
  <c r="E238" i="5"/>
  <c r="F238" i="5"/>
  <c r="L239" i="5"/>
  <c r="D239" i="5"/>
  <c r="M239" i="5"/>
  <c r="E239" i="5"/>
  <c r="F239" i="5"/>
  <c r="L240" i="5"/>
  <c r="D240" i="5"/>
  <c r="M240" i="5"/>
  <c r="E240" i="5"/>
  <c r="F240" i="5"/>
  <c r="L241" i="5"/>
  <c r="D241" i="5"/>
  <c r="M241" i="5"/>
  <c r="E241" i="5"/>
  <c r="F241" i="5"/>
  <c r="L242" i="5"/>
  <c r="D242" i="5"/>
  <c r="M242" i="5"/>
  <c r="E242" i="5"/>
  <c r="F242" i="5"/>
  <c r="L243" i="5"/>
  <c r="D243" i="5"/>
  <c r="M243" i="5"/>
  <c r="E243" i="5"/>
  <c r="F243" i="5"/>
  <c r="L244" i="5"/>
  <c r="D244" i="5"/>
  <c r="M244" i="5"/>
  <c r="E244" i="5"/>
  <c r="F244" i="5"/>
  <c r="L245" i="5"/>
  <c r="D245" i="5"/>
  <c r="M245" i="5"/>
  <c r="E245" i="5"/>
  <c r="F245" i="5"/>
  <c r="L246" i="5"/>
  <c r="D246" i="5"/>
  <c r="M246" i="5"/>
  <c r="E246" i="5"/>
  <c r="F246" i="5"/>
  <c r="L247" i="5"/>
  <c r="D247" i="5"/>
  <c r="M247" i="5"/>
  <c r="E247" i="5"/>
  <c r="F247" i="5"/>
  <c r="L248" i="5"/>
  <c r="D248" i="5"/>
  <c r="M248" i="5"/>
  <c r="E248" i="5"/>
  <c r="F248" i="5"/>
  <c r="L249" i="5"/>
  <c r="D249" i="5"/>
  <c r="M249" i="5"/>
  <c r="E249" i="5"/>
  <c r="F249" i="5"/>
  <c r="L250" i="5"/>
  <c r="D250" i="5"/>
  <c r="M250" i="5"/>
  <c r="E250" i="5"/>
  <c r="F250" i="5"/>
  <c r="L251" i="5"/>
  <c r="D251" i="5"/>
  <c r="M251" i="5"/>
  <c r="E251" i="5"/>
  <c r="F251" i="5"/>
  <c r="L252" i="5"/>
  <c r="D252" i="5"/>
  <c r="M252" i="5"/>
  <c r="E252" i="5"/>
  <c r="F252" i="5"/>
  <c r="L253" i="5"/>
  <c r="D253" i="5"/>
  <c r="M253" i="5"/>
  <c r="E253" i="5"/>
  <c r="F253" i="5"/>
  <c r="D254" i="5"/>
  <c r="E254" i="5"/>
  <c r="F254" i="5"/>
  <c r="L255" i="5"/>
  <c r="D255" i="5"/>
  <c r="M255" i="5"/>
  <c r="E255" i="5"/>
  <c r="F255" i="5"/>
  <c r="L256" i="5"/>
  <c r="D256" i="5"/>
  <c r="M256" i="5"/>
  <c r="E256" i="5"/>
  <c r="F256" i="5"/>
  <c r="L257" i="5"/>
  <c r="D257" i="5"/>
  <c r="M257" i="5"/>
  <c r="E257" i="5"/>
  <c r="F257" i="5"/>
  <c r="L258" i="5"/>
  <c r="D258" i="5"/>
  <c r="M258" i="5"/>
  <c r="E258" i="5"/>
  <c r="F258" i="5"/>
  <c r="L259" i="5"/>
  <c r="D259" i="5"/>
  <c r="M259" i="5"/>
  <c r="E259" i="5"/>
  <c r="F259" i="5"/>
  <c r="L260" i="5"/>
  <c r="D260" i="5"/>
  <c r="M260" i="5"/>
  <c r="E260" i="5"/>
  <c r="F260" i="5"/>
  <c r="L261" i="5"/>
  <c r="D261" i="5"/>
  <c r="M261" i="5"/>
  <c r="E261" i="5"/>
  <c r="F261" i="5"/>
  <c r="L262" i="5"/>
  <c r="D262" i="5"/>
  <c r="M262" i="5"/>
  <c r="E262" i="5"/>
  <c r="F262" i="5"/>
  <c r="L263" i="5"/>
  <c r="D263" i="5"/>
  <c r="M263" i="5"/>
  <c r="E263" i="5"/>
  <c r="F263" i="5"/>
  <c r="L264" i="5"/>
  <c r="D264" i="5"/>
  <c r="M264" i="5"/>
  <c r="E264" i="5"/>
  <c r="F264" i="5"/>
  <c r="L265" i="5"/>
  <c r="D265" i="5"/>
  <c r="M265" i="5"/>
  <c r="E265" i="5"/>
  <c r="F265" i="5"/>
  <c r="L266" i="5"/>
  <c r="D266" i="5"/>
  <c r="M266" i="5"/>
  <c r="E266" i="5"/>
  <c r="F266" i="5"/>
  <c r="L267" i="5"/>
  <c r="D267" i="5"/>
  <c r="M267" i="5"/>
  <c r="E267" i="5"/>
  <c r="F267" i="5"/>
  <c r="L268" i="5"/>
  <c r="D268" i="5"/>
  <c r="M268" i="5"/>
  <c r="E268" i="5"/>
  <c r="F268" i="5"/>
  <c r="L269" i="5"/>
  <c r="D269" i="5"/>
  <c r="M269" i="5"/>
  <c r="E269" i="5"/>
  <c r="F269" i="5"/>
  <c r="L270" i="5"/>
  <c r="D270" i="5"/>
  <c r="M270" i="5"/>
  <c r="E270" i="5"/>
  <c r="F270" i="5"/>
  <c r="L271" i="5"/>
  <c r="D271" i="5"/>
  <c r="M271" i="5"/>
  <c r="E271" i="5"/>
  <c r="F271" i="5"/>
  <c r="L272" i="5"/>
  <c r="D272" i="5"/>
  <c r="M272" i="5"/>
  <c r="E272" i="5"/>
  <c r="F272" i="5"/>
  <c r="L273" i="5"/>
  <c r="D273" i="5"/>
  <c r="M273" i="5"/>
  <c r="E273" i="5"/>
  <c r="F273" i="5"/>
  <c r="L274" i="5"/>
  <c r="D274" i="5"/>
  <c r="M274" i="5"/>
  <c r="E274" i="5"/>
  <c r="F274" i="5"/>
  <c r="L275" i="5"/>
  <c r="D275" i="5"/>
  <c r="M275" i="5"/>
  <c r="E275" i="5"/>
  <c r="F275" i="5"/>
  <c r="L276" i="5"/>
  <c r="D276" i="5"/>
  <c r="M276" i="5"/>
  <c r="E276" i="5"/>
  <c r="F276" i="5"/>
  <c r="L277" i="5"/>
  <c r="D277" i="5"/>
  <c r="M277" i="5"/>
  <c r="E277" i="5"/>
  <c r="F277" i="5"/>
  <c r="L278" i="5"/>
  <c r="D278" i="5"/>
  <c r="M278" i="5"/>
  <c r="E278" i="5"/>
  <c r="F278" i="5"/>
  <c r="L279" i="5"/>
  <c r="D279" i="5"/>
  <c r="M279" i="5"/>
  <c r="E279" i="5"/>
  <c r="F279" i="5"/>
  <c r="L280" i="5"/>
  <c r="D280" i="5"/>
  <c r="M280" i="5"/>
  <c r="E280" i="5"/>
  <c r="F280" i="5"/>
  <c r="L281" i="5"/>
  <c r="D281" i="5"/>
  <c r="M281" i="5"/>
  <c r="E281" i="5"/>
  <c r="F281" i="5"/>
  <c r="L282" i="5"/>
  <c r="D282" i="5"/>
  <c r="M282" i="5"/>
  <c r="E282" i="5"/>
  <c r="F282" i="5"/>
  <c r="L283" i="5"/>
  <c r="D283" i="5"/>
  <c r="M283" i="5"/>
  <c r="E283" i="5"/>
  <c r="F283" i="5"/>
  <c r="L284" i="5"/>
  <c r="D284" i="5"/>
  <c r="M284" i="5"/>
  <c r="E284" i="5"/>
  <c r="F284" i="5"/>
  <c r="L285" i="5"/>
  <c r="D285" i="5"/>
  <c r="M285" i="5"/>
  <c r="E285" i="5"/>
  <c r="F285" i="5"/>
  <c r="L286" i="5"/>
  <c r="D286" i="5"/>
  <c r="M286" i="5"/>
  <c r="E286" i="5"/>
  <c r="F286" i="5"/>
  <c r="L287" i="5"/>
  <c r="D287" i="5"/>
  <c r="M287" i="5"/>
  <c r="E287" i="5"/>
  <c r="F287" i="5"/>
  <c r="L288" i="5"/>
  <c r="D288" i="5"/>
  <c r="M288" i="5"/>
  <c r="E288" i="5"/>
  <c r="F288" i="5"/>
  <c r="L289" i="5"/>
  <c r="D289" i="5"/>
  <c r="M289" i="5"/>
  <c r="E289" i="5"/>
  <c r="F289" i="5"/>
  <c r="L290" i="5"/>
  <c r="D290" i="5"/>
  <c r="M290" i="5"/>
  <c r="E290" i="5"/>
  <c r="F290" i="5"/>
  <c r="L291" i="5"/>
  <c r="D291" i="5"/>
  <c r="M291" i="5"/>
  <c r="E291" i="5"/>
  <c r="F291" i="5"/>
  <c r="L292" i="5"/>
  <c r="D292" i="5"/>
  <c r="M292" i="5"/>
  <c r="E292" i="5"/>
  <c r="F292" i="5"/>
  <c r="L293" i="5"/>
  <c r="D293" i="5"/>
  <c r="M293" i="5"/>
  <c r="E293" i="5"/>
  <c r="F293" i="5"/>
  <c r="L294" i="5"/>
  <c r="D294" i="5"/>
  <c r="M294" i="5"/>
  <c r="E294" i="5"/>
  <c r="F294" i="5"/>
  <c r="L295" i="5"/>
  <c r="D295" i="5"/>
  <c r="M295" i="5"/>
  <c r="E295" i="5"/>
  <c r="F295" i="5"/>
  <c r="L296" i="5"/>
  <c r="D296" i="5"/>
  <c r="M296" i="5"/>
  <c r="E296" i="5"/>
  <c r="F296" i="5"/>
  <c r="L297" i="5"/>
  <c r="D297" i="5"/>
  <c r="M297" i="5"/>
  <c r="E297" i="5"/>
  <c r="F297" i="5"/>
  <c r="L298" i="5"/>
  <c r="D298" i="5"/>
  <c r="M298" i="5"/>
  <c r="E298" i="5"/>
  <c r="F298" i="5"/>
  <c r="L299" i="5"/>
  <c r="D299" i="5"/>
  <c r="M299" i="5"/>
  <c r="E299" i="5"/>
  <c r="F299" i="5"/>
  <c r="L300" i="5"/>
  <c r="D300" i="5"/>
  <c r="M300" i="5"/>
  <c r="E300" i="5"/>
  <c r="F300" i="5"/>
  <c r="L301" i="5"/>
  <c r="D301" i="5"/>
  <c r="M301" i="5"/>
  <c r="E301" i="5"/>
  <c r="F301" i="5"/>
  <c r="L302" i="5"/>
  <c r="D302" i="5"/>
  <c r="M302" i="5"/>
  <c r="E302" i="5"/>
  <c r="F302" i="5"/>
  <c r="L303" i="5"/>
  <c r="D303" i="5"/>
  <c r="M303" i="5"/>
  <c r="E303" i="5"/>
  <c r="F303" i="5"/>
  <c r="L304" i="5"/>
  <c r="D304" i="5"/>
  <c r="M304" i="5"/>
  <c r="E304" i="5"/>
  <c r="F304" i="5"/>
  <c r="L305" i="5"/>
  <c r="D305" i="5"/>
  <c r="M305" i="5"/>
  <c r="E305" i="5"/>
  <c r="F305" i="5"/>
  <c r="L306" i="5"/>
  <c r="D306" i="5"/>
  <c r="M306" i="5"/>
  <c r="E306" i="5"/>
  <c r="F306" i="5"/>
  <c r="L307" i="5"/>
  <c r="D307" i="5"/>
  <c r="M307" i="5"/>
  <c r="E307" i="5"/>
  <c r="F307" i="5"/>
  <c r="D308" i="5"/>
  <c r="E308" i="5"/>
  <c r="F308" i="5"/>
  <c r="D309" i="5"/>
  <c r="E309" i="5"/>
  <c r="F309" i="5"/>
  <c r="L310" i="5"/>
  <c r="D310" i="5"/>
  <c r="M310" i="5"/>
  <c r="E310" i="5"/>
  <c r="F310" i="5"/>
  <c r="L311" i="5"/>
  <c r="D311" i="5"/>
  <c r="M311" i="5"/>
  <c r="E311" i="5"/>
  <c r="F311" i="5"/>
  <c r="L312" i="5"/>
  <c r="D312" i="5"/>
  <c r="M312" i="5"/>
  <c r="E312" i="5"/>
  <c r="F312" i="5"/>
  <c r="L313" i="5"/>
  <c r="D313" i="5"/>
  <c r="M313" i="5"/>
  <c r="E313" i="5"/>
  <c r="F313" i="5"/>
  <c r="L314" i="5"/>
  <c r="D314" i="5"/>
  <c r="M314" i="5"/>
  <c r="E314" i="5"/>
  <c r="F314" i="5"/>
  <c r="L315" i="5"/>
  <c r="D315" i="5"/>
  <c r="M315" i="5"/>
  <c r="E315" i="5"/>
  <c r="F315" i="5"/>
  <c r="L316" i="5"/>
  <c r="D316" i="5"/>
  <c r="M316" i="5"/>
  <c r="E316" i="5"/>
  <c r="F316" i="5"/>
  <c r="L317" i="5"/>
  <c r="D317" i="5"/>
  <c r="M317" i="5"/>
  <c r="E317" i="5"/>
  <c r="F317" i="5"/>
  <c r="D318" i="5"/>
  <c r="E318" i="5"/>
  <c r="F318" i="5"/>
  <c r="D319" i="5"/>
  <c r="E319" i="5"/>
  <c r="F319" i="5"/>
  <c r="L320" i="5"/>
  <c r="D320" i="5"/>
  <c r="M320" i="5"/>
  <c r="E320" i="5"/>
  <c r="F320" i="5"/>
  <c r="L321" i="5"/>
  <c r="D321" i="5"/>
  <c r="M321" i="5"/>
  <c r="E321" i="5"/>
  <c r="F321" i="5"/>
  <c r="L322" i="5"/>
  <c r="D322" i="5"/>
  <c r="M322" i="5"/>
  <c r="E322" i="5"/>
  <c r="F322" i="5"/>
  <c r="L323" i="5"/>
  <c r="D323" i="5"/>
  <c r="M323" i="5"/>
  <c r="E323" i="5"/>
  <c r="F323" i="5"/>
  <c r="L324" i="5"/>
  <c r="D324" i="5"/>
  <c r="M324" i="5"/>
  <c r="E324" i="5"/>
  <c r="F324" i="5"/>
  <c r="L325" i="5"/>
  <c r="D325" i="5"/>
  <c r="M325" i="5"/>
  <c r="E325" i="5"/>
  <c r="F325" i="5"/>
  <c r="D326" i="5"/>
  <c r="E326" i="5"/>
  <c r="F326" i="5"/>
  <c r="L327" i="5"/>
  <c r="D327" i="5"/>
  <c r="M327" i="5"/>
  <c r="E327" i="5"/>
  <c r="F327" i="5"/>
  <c r="L328" i="5"/>
  <c r="D328" i="5"/>
  <c r="M328" i="5"/>
  <c r="E328" i="5"/>
  <c r="F328" i="5"/>
  <c r="L329" i="5"/>
  <c r="D329" i="5"/>
  <c r="M329" i="5"/>
  <c r="E329" i="5"/>
  <c r="F329" i="5"/>
  <c r="L330" i="5"/>
  <c r="D330" i="5"/>
  <c r="M330" i="5"/>
  <c r="E330" i="5"/>
  <c r="F330" i="5"/>
  <c r="L331" i="5"/>
  <c r="D331" i="5"/>
  <c r="M331" i="5"/>
  <c r="E331" i="5"/>
  <c r="F331" i="5"/>
  <c r="L332" i="5"/>
  <c r="D332" i="5"/>
  <c r="M332" i="5"/>
  <c r="E332" i="5"/>
  <c r="F332" i="5"/>
  <c r="L333" i="5"/>
  <c r="D333" i="5"/>
  <c r="M333" i="5"/>
  <c r="E333" i="5"/>
  <c r="F333" i="5"/>
  <c r="L334" i="5"/>
  <c r="D334" i="5"/>
  <c r="M334" i="5"/>
  <c r="E334" i="5"/>
  <c r="F334" i="5"/>
  <c r="L335" i="5"/>
  <c r="D335" i="5"/>
  <c r="M335" i="5"/>
  <c r="E335" i="5"/>
  <c r="F335" i="5"/>
  <c r="L336" i="5"/>
  <c r="D336" i="5"/>
  <c r="M336" i="5"/>
  <c r="E336" i="5"/>
  <c r="F336" i="5"/>
  <c r="L337" i="5"/>
  <c r="D337" i="5"/>
  <c r="M337" i="5"/>
  <c r="E337" i="5"/>
  <c r="F337" i="5"/>
  <c r="L338" i="5"/>
  <c r="D338" i="5"/>
  <c r="M338" i="5"/>
  <c r="E338" i="5"/>
  <c r="F338" i="5"/>
  <c r="L339" i="5"/>
  <c r="D339" i="5"/>
  <c r="M339" i="5"/>
  <c r="E339" i="5"/>
  <c r="F339" i="5"/>
  <c r="L340" i="5"/>
  <c r="D340" i="5"/>
  <c r="M340" i="5"/>
  <c r="E340" i="5"/>
  <c r="F340" i="5"/>
  <c r="L341" i="5"/>
  <c r="D341" i="5"/>
  <c r="M341" i="5"/>
  <c r="E341" i="5"/>
  <c r="F341" i="5"/>
  <c r="L342" i="5"/>
  <c r="D342" i="5"/>
  <c r="M342" i="5"/>
  <c r="E342" i="5"/>
  <c r="F342" i="5"/>
  <c r="L343" i="5"/>
  <c r="D343" i="5"/>
  <c r="M343" i="5"/>
  <c r="E343" i="5"/>
  <c r="F343" i="5"/>
  <c r="L344" i="5"/>
  <c r="D344" i="5"/>
  <c r="M344" i="5"/>
  <c r="E344" i="5"/>
  <c r="F344" i="5"/>
  <c r="L345" i="5"/>
  <c r="D345" i="5"/>
  <c r="M345" i="5"/>
  <c r="E345" i="5"/>
  <c r="F345" i="5"/>
  <c r="L346" i="5"/>
  <c r="D346" i="5"/>
  <c r="M346" i="5"/>
  <c r="E346" i="5"/>
  <c r="F346" i="5"/>
  <c r="L347" i="5"/>
  <c r="D347" i="5"/>
  <c r="M347" i="5"/>
  <c r="E347" i="5"/>
  <c r="F347" i="5"/>
  <c r="L348" i="5"/>
  <c r="D348" i="5"/>
  <c r="M348" i="5"/>
  <c r="E348" i="5"/>
  <c r="F348" i="5"/>
  <c r="L349" i="5"/>
  <c r="D349" i="5"/>
  <c r="M349" i="5"/>
  <c r="E349" i="5"/>
  <c r="F349" i="5"/>
  <c r="L350" i="5"/>
  <c r="D350" i="5"/>
  <c r="M350" i="5"/>
  <c r="E350" i="5"/>
  <c r="F350" i="5"/>
  <c r="L351" i="5"/>
  <c r="D351" i="5"/>
  <c r="M351" i="5"/>
  <c r="E351" i="5"/>
  <c r="F351" i="5"/>
  <c r="L352" i="5"/>
  <c r="D352" i="5"/>
  <c r="M352" i="5"/>
  <c r="E352" i="5"/>
  <c r="F352" i="5"/>
  <c r="L353" i="5"/>
  <c r="D353" i="5"/>
  <c r="M353" i="5"/>
  <c r="E353" i="5"/>
  <c r="F353" i="5"/>
  <c r="D354" i="5"/>
  <c r="E354" i="5"/>
  <c r="F354" i="5"/>
  <c r="D355" i="5"/>
  <c r="E355" i="5"/>
  <c r="F355" i="5"/>
  <c r="L356" i="5"/>
  <c r="D356" i="5"/>
  <c r="M356" i="5"/>
  <c r="E356" i="5"/>
  <c r="F356" i="5"/>
  <c r="L357" i="5"/>
  <c r="D357" i="5"/>
  <c r="M357" i="5"/>
  <c r="E357" i="5"/>
  <c r="F357" i="5"/>
  <c r="L358" i="5"/>
  <c r="D358" i="5"/>
  <c r="M358" i="5"/>
  <c r="E358" i="5"/>
  <c r="F358" i="5"/>
  <c r="L359" i="5"/>
  <c r="D359" i="5"/>
  <c r="M359" i="5"/>
  <c r="E359" i="5"/>
  <c r="F359" i="5"/>
  <c r="L360" i="5"/>
  <c r="D360" i="5"/>
  <c r="M360" i="5"/>
  <c r="E360" i="5"/>
  <c r="F360" i="5"/>
  <c r="L361" i="5"/>
  <c r="D361" i="5"/>
  <c r="M361" i="5"/>
  <c r="E361" i="5"/>
  <c r="F361" i="5"/>
  <c r="L362" i="5"/>
  <c r="D362" i="5"/>
  <c r="M362" i="5"/>
  <c r="E362" i="5"/>
  <c r="F362" i="5"/>
  <c r="L363" i="5"/>
  <c r="D363" i="5"/>
  <c r="M363" i="5"/>
  <c r="E363" i="5"/>
  <c r="F363" i="5"/>
  <c r="L364" i="5"/>
  <c r="D364" i="5"/>
  <c r="M364" i="5"/>
  <c r="E364" i="5"/>
  <c r="F364" i="5"/>
  <c r="L365" i="5"/>
  <c r="D365" i="5"/>
  <c r="M365" i="5"/>
  <c r="E365" i="5"/>
  <c r="F365" i="5"/>
  <c r="L366" i="5"/>
  <c r="D366" i="5"/>
  <c r="M366" i="5"/>
  <c r="E366" i="5"/>
  <c r="F366" i="5"/>
  <c r="L367" i="5"/>
  <c r="D367" i="5"/>
  <c r="M367" i="5"/>
  <c r="E367" i="5"/>
  <c r="F367" i="5"/>
  <c r="L368" i="5"/>
  <c r="D368" i="5"/>
  <c r="M368" i="5"/>
  <c r="E368" i="5"/>
  <c r="F368" i="5"/>
  <c r="L369" i="5"/>
  <c r="D369" i="5"/>
  <c r="M369" i="5"/>
  <c r="E369" i="5"/>
  <c r="F369" i="5"/>
  <c r="L370" i="5"/>
  <c r="D370" i="5"/>
  <c r="M370" i="5"/>
  <c r="E370" i="5"/>
  <c r="F370" i="5"/>
  <c r="L371" i="5"/>
  <c r="D371" i="5"/>
  <c r="M371" i="5"/>
  <c r="E371" i="5"/>
  <c r="F371" i="5"/>
  <c r="L372" i="5"/>
  <c r="D372" i="5"/>
  <c r="M372" i="5"/>
  <c r="E372" i="5"/>
  <c r="F372" i="5"/>
  <c r="L373" i="5"/>
  <c r="D373" i="5"/>
  <c r="M373" i="5"/>
  <c r="E373" i="5"/>
  <c r="F373" i="5"/>
  <c r="L374" i="5"/>
  <c r="D374" i="5"/>
  <c r="M374" i="5"/>
  <c r="E374" i="5"/>
  <c r="F374" i="5"/>
  <c r="L375" i="5"/>
  <c r="D375" i="5"/>
  <c r="M375" i="5"/>
  <c r="E375" i="5"/>
  <c r="F375" i="5"/>
  <c r="L376" i="5"/>
  <c r="D376" i="5"/>
  <c r="M376" i="5"/>
  <c r="E376" i="5"/>
  <c r="F376" i="5"/>
  <c r="L377" i="5"/>
  <c r="D377" i="5"/>
  <c r="M377" i="5"/>
  <c r="E377" i="5"/>
  <c r="F377" i="5"/>
  <c r="L378" i="5"/>
  <c r="D378" i="5"/>
  <c r="M378" i="5"/>
  <c r="E378" i="5"/>
  <c r="F378" i="5"/>
  <c r="L379" i="5"/>
  <c r="D379" i="5"/>
  <c r="M379" i="5"/>
  <c r="E379" i="5"/>
  <c r="F379" i="5"/>
  <c r="L380" i="5"/>
  <c r="D380" i="5"/>
  <c r="M380" i="5"/>
  <c r="E380" i="5"/>
  <c r="F380" i="5"/>
  <c r="L381" i="5"/>
  <c r="D381" i="5"/>
  <c r="M381" i="5"/>
  <c r="E381" i="5"/>
  <c r="F381" i="5"/>
  <c r="L382" i="5"/>
  <c r="D382" i="5"/>
  <c r="M382" i="5"/>
  <c r="E382" i="5"/>
  <c r="F382" i="5"/>
  <c r="L383" i="5"/>
  <c r="D383" i="5"/>
  <c r="M383" i="5"/>
  <c r="E383" i="5"/>
  <c r="F383" i="5"/>
  <c r="L384" i="5"/>
  <c r="D384" i="5"/>
  <c r="M384" i="5"/>
  <c r="E384" i="5"/>
  <c r="F384" i="5"/>
  <c r="D385" i="5"/>
  <c r="E385" i="5"/>
  <c r="F385" i="5"/>
  <c r="L386" i="5"/>
  <c r="D386" i="5"/>
  <c r="M386" i="5"/>
  <c r="E386" i="5"/>
  <c r="F386" i="5"/>
  <c r="L387" i="5"/>
  <c r="D387" i="5"/>
  <c r="M387" i="5"/>
  <c r="E387" i="5"/>
  <c r="F387" i="5"/>
  <c r="L388" i="5"/>
  <c r="D388" i="5"/>
  <c r="M388" i="5"/>
  <c r="E388" i="5"/>
  <c r="F388" i="5"/>
  <c r="L389" i="5"/>
  <c r="D389" i="5"/>
  <c r="M389" i="5"/>
  <c r="E389" i="5"/>
  <c r="F389" i="5"/>
  <c r="L390" i="5"/>
  <c r="D390" i="5"/>
  <c r="M390" i="5"/>
  <c r="E390" i="5"/>
  <c r="F390" i="5"/>
  <c r="L391" i="5"/>
  <c r="D391" i="5"/>
  <c r="M391" i="5"/>
  <c r="E391" i="5"/>
  <c r="F391" i="5"/>
  <c r="L392" i="5"/>
  <c r="D392" i="5"/>
  <c r="M392" i="5"/>
  <c r="E392" i="5"/>
  <c r="F392" i="5"/>
  <c r="L393" i="5"/>
  <c r="D393" i="5"/>
  <c r="M393" i="5"/>
  <c r="E393" i="5"/>
  <c r="F393" i="5"/>
  <c r="L394" i="5"/>
  <c r="D394" i="5"/>
  <c r="M394" i="5"/>
  <c r="E394" i="5"/>
  <c r="F394" i="5"/>
  <c r="L395" i="5"/>
  <c r="D395" i="5"/>
  <c r="M395" i="5"/>
  <c r="E395" i="5"/>
  <c r="F395" i="5"/>
  <c r="L396" i="5"/>
  <c r="D396" i="5"/>
  <c r="M396" i="5"/>
  <c r="E396" i="5"/>
  <c r="F396" i="5"/>
  <c r="L397" i="5"/>
  <c r="D397" i="5"/>
  <c r="M397" i="5"/>
  <c r="E397" i="5"/>
  <c r="F397" i="5"/>
  <c r="L398" i="5"/>
  <c r="D398" i="5"/>
  <c r="M398" i="5"/>
  <c r="E398" i="5"/>
  <c r="F398" i="5"/>
  <c r="L399" i="5"/>
  <c r="D399" i="5"/>
  <c r="M399" i="5"/>
  <c r="E399" i="5"/>
  <c r="F399" i="5"/>
  <c r="L400" i="5"/>
  <c r="D400" i="5"/>
  <c r="M400" i="5"/>
  <c r="E400" i="5"/>
  <c r="F400" i="5"/>
  <c r="L401" i="5"/>
  <c r="D401" i="5"/>
  <c r="M401" i="5"/>
  <c r="E401" i="5"/>
  <c r="F401" i="5"/>
  <c r="L402" i="5"/>
  <c r="D402" i="5"/>
  <c r="M402" i="5"/>
  <c r="E402" i="5"/>
  <c r="F402" i="5"/>
  <c r="L403" i="5"/>
  <c r="D403" i="5"/>
  <c r="M403" i="5"/>
  <c r="E403" i="5"/>
  <c r="F403" i="5"/>
  <c r="L404" i="5"/>
  <c r="D404" i="5"/>
  <c r="M404" i="5"/>
  <c r="E404" i="5"/>
  <c r="F404" i="5"/>
  <c r="L405" i="5"/>
  <c r="D405" i="5"/>
  <c r="M405" i="5"/>
  <c r="E405" i="5"/>
  <c r="F405" i="5"/>
  <c r="L406" i="5"/>
  <c r="D406" i="5"/>
  <c r="M406" i="5"/>
  <c r="E406" i="5"/>
  <c r="F406" i="5"/>
  <c r="L407" i="5"/>
  <c r="D407" i="5"/>
  <c r="M407" i="5"/>
  <c r="E407" i="5"/>
  <c r="F407" i="5"/>
  <c r="L408" i="5"/>
  <c r="D408" i="5"/>
  <c r="M408" i="5"/>
  <c r="E408" i="5"/>
  <c r="F408" i="5"/>
  <c r="L409" i="5"/>
  <c r="D409" i="5"/>
  <c r="M409" i="5"/>
  <c r="E409" i="5"/>
  <c r="F409" i="5"/>
  <c r="L410" i="5"/>
  <c r="D410" i="5"/>
  <c r="M410" i="5"/>
  <c r="E410" i="5"/>
  <c r="F410" i="5"/>
  <c r="L411" i="5"/>
  <c r="D411" i="5"/>
  <c r="M411" i="5"/>
  <c r="E411" i="5"/>
  <c r="F411" i="5"/>
  <c r="L412" i="5"/>
  <c r="D412" i="5"/>
  <c r="M412" i="5"/>
  <c r="E412" i="5"/>
  <c r="F412" i="5"/>
  <c r="L413" i="5"/>
  <c r="D413" i="5"/>
  <c r="M413" i="5"/>
  <c r="E413" i="5"/>
  <c r="F413" i="5"/>
  <c r="L414" i="5"/>
  <c r="D414" i="5"/>
  <c r="M414" i="5"/>
  <c r="E414" i="5"/>
  <c r="F414" i="5"/>
  <c r="L415" i="5"/>
  <c r="D415" i="5"/>
  <c r="M415" i="5"/>
  <c r="E415" i="5"/>
  <c r="F415" i="5"/>
  <c r="L416" i="5"/>
  <c r="D416" i="5"/>
  <c r="M416" i="5"/>
  <c r="E416" i="5"/>
  <c r="F416" i="5"/>
  <c r="L417" i="5"/>
  <c r="D417" i="5"/>
  <c r="M417" i="5"/>
  <c r="E417" i="5"/>
  <c r="F417" i="5"/>
  <c r="D418" i="5"/>
  <c r="E418" i="5"/>
  <c r="F418" i="5"/>
  <c r="L419" i="5"/>
  <c r="D419" i="5"/>
  <c r="M419" i="5"/>
  <c r="E419" i="5"/>
  <c r="F419" i="5"/>
  <c r="L420" i="5"/>
  <c r="D420" i="5"/>
  <c r="M420" i="5"/>
  <c r="E420" i="5"/>
  <c r="F420" i="5"/>
  <c r="L421" i="5"/>
  <c r="D421" i="5"/>
  <c r="M421" i="5"/>
  <c r="E421" i="5"/>
  <c r="F421" i="5"/>
  <c r="L422" i="5"/>
  <c r="D422" i="5"/>
  <c r="M422" i="5"/>
  <c r="E422" i="5"/>
  <c r="F422" i="5"/>
  <c r="L423" i="5"/>
  <c r="D423" i="5"/>
  <c r="M423" i="5"/>
  <c r="E423" i="5"/>
  <c r="F423" i="5"/>
  <c r="L424" i="5"/>
  <c r="D424" i="5"/>
  <c r="M424" i="5"/>
  <c r="E424" i="5"/>
  <c r="F424" i="5"/>
  <c r="L425" i="5"/>
  <c r="D425" i="5"/>
  <c r="M425" i="5"/>
  <c r="E425" i="5"/>
  <c r="F425" i="5"/>
  <c r="L426" i="5"/>
  <c r="D426" i="5"/>
  <c r="M426" i="5"/>
  <c r="E426" i="5"/>
  <c r="F426" i="5"/>
  <c r="L427" i="5"/>
  <c r="D427" i="5"/>
  <c r="M427" i="5"/>
  <c r="E427" i="5"/>
  <c r="F427" i="5"/>
  <c r="L428" i="5"/>
  <c r="D428" i="5"/>
  <c r="M428" i="5"/>
  <c r="E428" i="5"/>
  <c r="F428" i="5"/>
  <c r="L429" i="5"/>
  <c r="D429" i="5"/>
  <c r="M429" i="5"/>
  <c r="E429" i="5"/>
  <c r="F429" i="5"/>
  <c r="L430" i="5"/>
  <c r="D430" i="5"/>
  <c r="M430" i="5"/>
  <c r="E430" i="5"/>
  <c r="F430" i="5"/>
  <c r="L431" i="5"/>
  <c r="D431" i="5"/>
  <c r="M431" i="5"/>
  <c r="E431" i="5"/>
  <c r="F431" i="5"/>
  <c r="L432" i="5"/>
  <c r="D432" i="5"/>
  <c r="M432" i="5"/>
  <c r="E432" i="5"/>
  <c r="F432" i="5"/>
  <c r="L433" i="5"/>
  <c r="D433" i="5"/>
  <c r="M433" i="5"/>
  <c r="E433" i="5"/>
  <c r="F433" i="5"/>
  <c r="L434" i="5"/>
  <c r="D434" i="5"/>
  <c r="M434" i="5"/>
  <c r="E434" i="5"/>
  <c r="F434" i="5"/>
  <c r="L435" i="5"/>
  <c r="D435" i="5"/>
  <c r="M435" i="5"/>
  <c r="E435" i="5"/>
  <c r="F435" i="5"/>
  <c r="L436" i="5"/>
  <c r="D436" i="5"/>
  <c r="M436" i="5"/>
  <c r="E436" i="5"/>
  <c r="F436" i="5"/>
  <c r="L437" i="5"/>
  <c r="D437" i="5"/>
  <c r="M437" i="5"/>
  <c r="E437" i="5"/>
  <c r="F437" i="5"/>
  <c r="L438" i="5"/>
  <c r="D438" i="5"/>
  <c r="M438" i="5"/>
  <c r="E438" i="5"/>
  <c r="F438" i="5"/>
  <c r="L439" i="5"/>
  <c r="D439" i="5"/>
  <c r="M439" i="5"/>
  <c r="E439" i="5"/>
  <c r="F439" i="5"/>
  <c r="L440" i="5"/>
  <c r="D440" i="5"/>
  <c r="M440" i="5"/>
  <c r="E440" i="5"/>
  <c r="F440" i="5"/>
  <c r="L441" i="5"/>
  <c r="D441" i="5"/>
  <c r="M441" i="5"/>
  <c r="E441" i="5"/>
  <c r="F441" i="5"/>
  <c r="L442" i="5"/>
  <c r="D442" i="5"/>
  <c r="M442" i="5"/>
  <c r="E442" i="5"/>
  <c r="F442" i="5"/>
  <c r="L443" i="5"/>
  <c r="D443" i="5"/>
  <c r="M443" i="5"/>
  <c r="E443" i="5"/>
  <c r="F443" i="5"/>
  <c r="L444" i="5"/>
  <c r="D444" i="5"/>
  <c r="M444" i="5"/>
  <c r="E444" i="5"/>
  <c r="F444" i="5"/>
  <c r="L445" i="5"/>
  <c r="D445" i="5"/>
  <c r="M445" i="5"/>
  <c r="E445" i="5"/>
  <c r="F445" i="5"/>
  <c r="L446" i="5"/>
  <c r="D446" i="5"/>
  <c r="M446" i="5"/>
  <c r="E446" i="5"/>
  <c r="F446" i="5"/>
  <c r="L447" i="5"/>
  <c r="D447" i="5"/>
  <c r="M447" i="5"/>
  <c r="E447" i="5"/>
  <c r="F447" i="5"/>
  <c r="D448" i="5"/>
  <c r="E448" i="5"/>
  <c r="F448" i="5"/>
  <c r="D449" i="5"/>
  <c r="E449" i="5"/>
  <c r="F449" i="5"/>
  <c r="L450" i="5"/>
  <c r="D450" i="5"/>
  <c r="M450" i="5"/>
  <c r="E450" i="5"/>
  <c r="F450" i="5"/>
  <c r="L451" i="5"/>
  <c r="D451" i="5"/>
  <c r="M451" i="5"/>
  <c r="E451" i="5"/>
  <c r="F451" i="5"/>
  <c r="L452" i="5"/>
  <c r="D452" i="5"/>
  <c r="M452" i="5"/>
  <c r="E452" i="5"/>
  <c r="F452" i="5"/>
  <c r="L453" i="5"/>
  <c r="D453" i="5"/>
  <c r="M453" i="5"/>
  <c r="E453" i="5"/>
  <c r="F453" i="5"/>
  <c r="L454" i="5"/>
  <c r="D454" i="5"/>
  <c r="M454" i="5"/>
  <c r="E454" i="5"/>
  <c r="F454" i="5"/>
  <c r="L455" i="5"/>
  <c r="D455" i="5"/>
  <c r="M455" i="5"/>
  <c r="E455" i="5"/>
  <c r="F455" i="5"/>
  <c r="L456" i="5"/>
  <c r="D456" i="5"/>
  <c r="M456" i="5"/>
  <c r="E456" i="5"/>
  <c r="F456" i="5"/>
  <c r="L457" i="5"/>
  <c r="D457" i="5"/>
  <c r="M457" i="5"/>
  <c r="E457" i="5"/>
  <c r="F457" i="5"/>
  <c r="L458" i="5"/>
  <c r="D458" i="5"/>
  <c r="M458" i="5"/>
  <c r="E458" i="5"/>
  <c r="F458" i="5"/>
  <c r="L459" i="5"/>
  <c r="D459" i="5"/>
  <c r="M459" i="5"/>
  <c r="E459" i="5"/>
  <c r="F459" i="5"/>
  <c r="L460" i="5"/>
  <c r="D460" i="5"/>
  <c r="M460" i="5"/>
  <c r="E460" i="5"/>
  <c r="F460" i="5"/>
  <c r="L461" i="5"/>
  <c r="D461" i="5"/>
  <c r="M461" i="5"/>
  <c r="E461" i="5"/>
  <c r="F461" i="5"/>
  <c r="L462" i="5"/>
  <c r="D462" i="5"/>
  <c r="M462" i="5"/>
  <c r="E462" i="5"/>
  <c r="F462" i="5"/>
  <c r="L463" i="5"/>
  <c r="D463" i="5"/>
  <c r="M463" i="5"/>
  <c r="E463" i="5"/>
  <c r="F463" i="5"/>
  <c r="L464" i="5"/>
  <c r="D464" i="5"/>
  <c r="M464" i="5"/>
  <c r="E464" i="5"/>
  <c r="F464" i="5"/>
  <c r="L465" i="5"/>
  <c r="D465" i="5"/>
  <c r="M465" i="5"/>
  <c r="E465" i="5"/>
  <c r="F465" i="5"/>
  <c r="L466" i="5"/>
  <c r="D466" i="5"/>
  <c r="M466" i="5"/>
  <c r="E466" i="5"/>
  <c r="F466" i="5"/>
  <c r="L467" i="5"/>
  <c r="D467" i="5"/>
  <c r="M467" i="5"/>
  <c r="E467" i="5"/>
  <c r="F467" i="5"/>
  <c r="L468" i="5"/>
  <c r="D468" i="5"/>
  <c r="M468" i="5"/>
  <c r="E468" i="5"/>
  <c r="F468" i="5"/>
  <c r="L469" i="5"/>
  <c r="D469" i="5"/>
  <c r="M469" i="5"/>
  <c r="E469" i="5"/>
  <c r="F469" i="5"/>
  <c r="L470" i="5"/>
  <c r="D470" i="5"/>
  <c r="M470" i="5"/>
  <c r="E470" i="5"/>
  <c r="F470" i="5"/>
  <c r="L471" i="5"/>
  <c r="D471" i="5"/>
  <c r="M471" i="5"/>
  <c r="E471" i="5"/>
  <c r="F471" i="5"/>
  <c r="D472" i="5"/>
  <c r="E472" i="5"/>
  <c r="F472" i="5"/>
  <c r="L473" i="5"/>
  <c r="D473" i="5"/>
  <c r="M473" i="5"/>
  <c r="E473" i="5"/>
  <c r="F473" i="5"/>
  <c r="L474" i="5"/>
  <c r="D474" i="5"/>
  <c r="M474" i="5"/>
  <c r="E474" i="5"/>
  <c r="F474" i="5"/>
  <c r="L475" i="5"/>
  <c r="D475" i="5"/>
  <c r="M475" i="5"/>
  <c r="E475" i="5"/>
  <c r="F475" i="5"/>
  <c r="D476" i="5"/>
  <c r="E476" i="5"/>
  <c r="F476" i="5"/>
  <c r="L477" i="5"/>
  <c r="D477" i="5"/>
  <c r="M477" i="5"/>
  <c r="E477" i="5"/>
  <c r="F477" i="5"/>
  <c r="L478" i="5"/>
  <c r="D478" i="5"/>
  <c r="M478" i="5"/>
  <c r="E478" i="5"/>
  <c r="F478" i="5"/>
  <c r="L479" i="5"/>
  <c r="D479" i="5"/>
  <c r="M479" i="5"/>
  <c r="E479" i="5"/>
  <c r="F479" i="5"/>
  <c r="L480" i="5"/>
  <c r="D480" i="5"/>
  <c r="M480" i="5"/>
  <c r="E480" i="5"/>
  <c r="F480" i="5"/>
  <c r="L481" i="5"/>
  <c r="D481" i="5"/>
  <c r="M481" i="5"/>
  <c r="E481" i="5"/>
  <c r="F481" i="5"/>
  <c r="L482" i="5"/>
  <c r="D482" i="5"/>
  <c r="M482" i="5"/>
  <c r="E482" i="5"/>
  <c r="F482" i="5"/>
  <c r="L483" i="5"/>
  <c r="D483" i="5"/>
  <c r="M483" i="5"/>
  <c r="E483" i="5"/>
  <c r="F483" i="5"/>
  <c r="L484" i="5"/>
  <c r="D484" i="5"/>
  <c r="M484" i="5"/>
  <c r="E484" i="5"/>
  <c r="F484" i="5"/>
  <c r="L485" i="5"/>
  <c r="D485" i="5"/>
  <c r="M485" i="5"/>
  <c r="E485" i="5"/>
  <c r="F485" i="5"/>
  <c r="L486" i="5"/>
  <c r="D486" i="5"/>
  <c r="M486" i="5"/>
  <c r="E486" i="5"/>
  <c r="F486" i="5"/>
  <c r="L487" i="5"/>
  <c r="D487" i="5"/>
  <c r="M487" i="5"/>
  <c r="E487" i="5"/>
  <c r="F487" i="5"/>
  <c r="L488" i="5"/>
  <c r="D488" i="5"/>
  <c r="M488" i="5"/>
  <c r="E488" i="5"/>
  <c r="F488" i="5"/>
  <c r="L489" i="5"/>
  <c r="D489" i="5"/>
  <c r="M489" i="5"/>
  <c r="E489" i="5"/>
  <c r="F489" i="5"/>
  <c r="L490" i="5"/>
  <c r="D490" i="5"/>
  <c r="M490" i="5"/>
  <c r="E490" i="5"/>
  <c r="F490" i="5"/>
  <c r="L491" i="5"/>
  <c r="D491" i="5"/>
  <c r="M491" i="5"/>
  <c r="E491" i="5"/>
  <c r="F491" i="5"/>
  <c r="L492" i="5"/>
  <c r="D492" i="5"/>
  <c r="M492" i="5"/>
  <c r="E492" i="5"/>
  <c r="F492" i="5"/>
  <c r="L493" i="5"/>
  <c r="D493" i="5"/>
  <c r="M493" i="5"/>
  <c r="E493" i="5"/>
  <c r="F493" i="5"/>
  <c r="L494" i="5"/>
  <c r="D494" i="5"/>
  <c r="M494" i="5"/>
  <c r="E494" i="5"/>
  <c r="F494" i="5"/>
  <c r="L495" i="5"/>
  <c r="D495" i="5"/>
  <c r="M495" i="5"/>
  <c r="E495" i="5"/>
  <c r="F495" i="5"/>
  <c r="L496" i="5"/>
  <c r="D496" i="5"/>
  <c r="M496" i="5"/>
  <c r="E496" i="5"/>
  <c r="F496" i="5"/>
  <c r="L497" i="5"/>
  <c r="D497" i="5"/>
  <c r="M497" i="5"/>
  <c r="E497" i="5"/>
  <c r="F497" i="5"/>
  <c r="L498" i="5"/>
  <c r="D498" i="5"/>
  <c r="M498" i="5"/>
  <c r="E498" i="5"/>
  <c r="F498" i="5"/>
  <c r="L499" i="5"/>
  <c r="D499" i="5"/>
  <c r="M499" i="5"/>
  <c r="E499" i="5"/>
  <c r="F499" i="5"/>
  <c r="L500" i="5"/>
  <c r="D500" i="5"/>
  <c r="M500" i="5"/>
  <c r="E500" i="5"/>
  <c r="F500" i="5"/>
  <c r="L501" i="5"/>
  <c r="D501" i="5"/>
  <c r="M501" i="5"/>
  <c r="E501" i="5"/>
  <c r="F501" i="5"/>
  <c r="L502" i="5"/>
  <c r="D502" i="5"/>
  <c r="M502" i="5"/>
  <c r="E502" i="5"/>
  <c r="F502" i="5"/>
  <c r="L503" i="5"/>
  <c r="D503" i="5"/>
  <c r="M503" i="5"/>
  <c r="E503" i="5"/>
  <c r="F503" i="5"/>
  <c r="L504" i="5"/>
  <c r="D504" i="5"/>
  <c r="M504" i="5"/>
  <c r="E504" i="5"/>
  <c r="F504" i="5"/>
  <c r="L505" i="5"/>
  <c r="D505" i="5"/>
  <c r="M505" i="5"/>
  <c r="E505" i="5"/>
  <c r="F505" i="5"/>
  <c r="L506" i="5"/>
  <c r="D506" i="5"/>
  <c r="M506" i="5"/>
  <c r="E506" i="5"/>
  <c r="F506" i="5"/>
  <c r="L507" i="5"/>
  <c r="D507" i="5"/>
  <c r="M507" i="5"/>
  <c r="E507" i="5"/>
  <c r="F507" i="5"/>
  <c r="L508" i="5"/>
  <c r="D508" i="5"/>
  <c r="M508" i="5"/>
  <c r="E508" i="5"/>
  <c r="F508" i="5"/>
  <c r="L509" i="5"/>
  <c r="D509" i="5"/>
  <c r="M509" i="5"/>
  <c r="E509" i="5"/>
  <c r="F509" i="5"/>
  <c r="L510" i="5"/>
  <c r="D510" i="5"/>
  <c r="M510" i="5"/>
  <c r="E510" i="5"/>
  <c r="F510" i="5"/>
  <c r="L511" i="5"/>
  <c r="D511" i="5"/>
  <c r="M511" i="5"/>
  <c r="E511" i="5"/>
  <c r="F511" i="5"/>
  <c r="L512" i="5"/>
  <c r="D512" i="5"/>
  <c r="M512" i="5"/>
  <c r="E512" i="5"/>
  <c r="F512" i="5"/>
  <c r="L513" i="5"/>
  <c r="D513" i="5"/>
  <c r="M513" i="5"/>
  <c r="E513" i="5"/>
  <c r="F513" i="5"/>
  <c r="L514" i="5"/>
  <c r="D514" i="5"/>
  <c r="M514" i="5"/>
  <c r="E514" i="5"/>
  <c r="F514" i="5"/>
  <c r="L515" i="5"/>
  <c r="D515" i="5"/>
  <c r="M515" i="5"/>
  <c r="E515" i="5"/>
  <c r="F515" i="5"/>
  <c r="L516" i="5"/>
  <c r="D516" i="5"/>
  <c r="M516" i="5"/>
  <c r="E516" i="5"/>
  <c r="F516" i="5"/>
  <c r="L517" i="5"/>
  <c r="D517" i="5"/>
  <c r="M517" i="5"/>
  <c r="E517" i="5"/>
  <c r="F517" i="5"/>
  <c r="L518" i="5"/>
  <c r="D518" i="5"/>
  <c r="M518" i="5"/>
  <c r="E518" i="5"/>
  <c r="F518" i="5"/>
  <c r="L519" i="5"/>
  <c r="D519" i="5"/>
  <c r="M519" i="5"/>
  <c r="E519" i="5"/>
  <c r="F519" i="5"/>
  <c r="L520" i="5"/>
  <c r="D520" i="5"/>
  <c r="M520" i="5"/>
  <c r="E520" i="5"/>
  <c r="F520" i="5"/>
  <c r="L521" i="5"/>
  <c r="D521" i="5"/>
  <c r="M521" i="5"/>
  <c r="E521" i="5"/>
  <c r="F521" i="5"/>
  <c r="L522" i="5"/>
  <c r="D522" i="5"/>
  <c r="M522" i="5"/>
  <c r="E522" i="5"/>
  <c r="F522" i="5"/>
  <c r="L523" i="5"/>
  <c r="D523" i="5"/>
  <c r="M523" i="5"/>
  <c r="E523" i="5"/>
  <c r="F523" i="5"/>
  <c r="L524" i="5"/>
  <c r="D524" i="5"/>
  <c r="M524" i="5"/>
  <c r="E524" i="5"/>
  <c r="F524" i="5"/>
  <c r="L525" i="5"/>
  <c r="D525" i="5"/>
  <c r="M525" i="5"/>
  <c r="E525" i="5"/>
  <c r="F525" i="5"/>
  <c r="L526" i="5"/>
  <c r="D526" i="5"/>
  <c r="M526" i="5"/>
  <c r="E526" i="5"/>
  <c r="F526" i="5"/>
  <c r="L527" i="5"/>
  <c r="D527" i="5"/>
  <c r="M527" i="5"/>
  <c r="E527" i="5"/>
  <c r="F527" i="5"/>
  <c r="L528" i="5"/>
  <c r="D528" i="5"/>
  <c r="M528" i="5"/>
  <c r="E528" i="5"/>
  <c r="F528" i="5"/>
  <c r="L529" i="5"/>
  <c r="D529" i="5"/>
  <c r="M529" i="5"/>
  <c r="E529" i="5"/>
  <c r="F529" i="5"/>
  <c r="L530" i="5"/>
  <c r="D530" i="5"/>
  <c r="M530" i="5"/>
  <c r="E530" i="5"/>
  <c r="F530" i="5"/>
  <c r="L531" i="5"/>
  <c r="D531" i="5"/>
  <c r="M531" i="5"/>
  <c r="E531" i="5"/>
  <c r="F531" i="5"/>
  <c r="L532" i="5"/>
  <c r="D532" i="5"/>
  <c r="M532" i="5"/>
  <c r="E532" i="5"/>
  <c r="F532" i="5"/>
  <c r="L533" i="5"/>
  <c r="D533" i="5"/>
  <c r="M533" i="5"/>
  <c r="E533" i="5"/>
  <c r="F533" i="5"/>
  <c r="L534" i="5"/>
  <c r="D534" i="5"/>
  <c r="M534" i="5"/>
  <c r="E534" i="5"/>
  <c r="F534" i="5"/>
  <c r="L535" i="5"/>
  <c r="D535" i="5"/>
  <c r="M535" i="5"/>
  <c r="E535" i="5"/>
  <c r="F535" i="5"/>
  <c r="L536" i="5"/>
  <c r="D536" i="5"/>
  <c r="M536" i="5"/>
  <c r="E536" i="5"/>
  <c r="F536" i="5"/>
  <c r="L537" i="5"/>
  <c r="D537" i="5"/>
  <c r="M537" i="5"/>
  <c r="E537" i="5"/>
  <c r="F537" i="5"/>
  <c r="L538" i="5"/>
  <c r="D538" i="5"/>
  <c r="M538" i="5"/>
  <c r="E538" i="5"/>
  <c r="F538" i="5"/>
  <c r="L539" i="5"/>
  <c r="D539" i="5"/>
  <c r="M539" i="5"/>
  <c r="E539" i="5"/>
  <c r="F539" i="5"/>
  <c r="L540" i="5"/>
  <c r="D540" i="5"/>
  <c r="M540" i="5"/>
  <c r="E540" i="5"/>
  <c r="F540" i="5"/>
  <c r="L541" i="5"/>
  <c r="D541" i="5"/>
  <c r="M541" i="5"/>
  <c r="E541" i="5"/>
  <c r="F541" i="5"/>
  <c r="L542" i="5"/>
  <c r="D542" i="5"/>
  <c r="M542" i="5"/>
  <c r="E542" i="5"/>
  <c r="F542" i="5"/>
  <c r="L543" i="5"/>
  <c r="D543" i="5"/>
  <c r="M543" i="5"/>
  <c r="E543" i="5"/>
  <c r="F543" i="5"/>
  <c r="L544" i="5"/>
  <c r="D544" i="5"/>
  <c r="M544" i="5"/>
  <c r="E544" i="5"/>
  <c r="F544" i="5"/>
  <c r="L545" i="5"/>
  <c r="D545" i="5"/>
  <c r="M545" i="5"/>
  <c r="E545" i="5"/>
  <c r="F545" i="5"/>
  <c r="L546" i="5"/>
  <c r="D546" i="5"/>
  <c r="M546" i="5"/>
  <c r="E546" i="5"/>
  <c r="F546" i="5"/>
  <c r="L547" i="5"/>
  <c r="D547" i="5"/>
  <c r="M547" i="5"/>
  <c r="E547" i="5"/>
  <c r="F547" i="5"/>
  <c r="L548" i="5"/>
  <c r="D548" i="5"/>
  <c r="M548" i="5"/>
  <c r="E548" i="5"/>
  <c r="F548" i="5"/>
  <c r="L549" i="5"/>
  <c r="D549" i="5"/>
  <c r="M549" i="5"/>
  <c r="E549" i="5"/>
  <c r="F549" i="5"/>
  <c r="L550" i="5"/>
  <c r="D550" i="5"/>
  <c r="M550" i="5"/>
  <c r="E550" i="5"/>
  <c r="F550" i="5"/>
  <c r="L551" i="5"/>
  <c r="D551" i="5"/>
  <c r="M551" i="5"/>
  <c r="E551" i="5"/>
  <c r="F551" i="5"/>
  <c r="D552" i="5"/>
  <c r="E552" i="5"/>
  <c r="F552" i="5"/>
  <c r="D553" i="5"/>
  <c r="E553" i="5"/>
  <c r="F553" i="5"/>
  <c r="L554" i="5"/>
  <c r="D554" i="5"/>
  <c r="M554" i="5"/>
  <c r="E554" i="5"/>
  <c r="F554" i="5"/>
  <c r="L555" i="5"/>
  <c r="D555" i="5"/>
  <c r="M555" i="5"/>
  <c r="E555" i="5"/>
  <c r="F555" i="5"/>
  <c r="L556" i="5"/>
  <c r="D556" i="5"/>
  <c r="M556" i="5"/>
  <c r="E556" i="5"/>
  <c r="F556" i="5"/>
  <c r="L557" i="5"/>
  <c r="D557" i="5"/>
  <c r="M557" i="5"/>
  <c r="E557" i="5"/>
  <c r="F557" i="5"/>
  <c r="L558" i="5"/>
  <c r="D558" i="5"/>
  <c r="M558" i="5"/>
  <c r="E558" i="5"/>
  <c r="F558" i="5"/>
  <c r="L559" i="5"/>
  <c r="D559" i="5"/>
  <c r="M559" i="5"/>
  <c r="E559" i="5"/>
  <c r="F559" i="5"/>
  <c r="L560" i="5"/>
  <c r="D560" i="5"/>
  <c r="M560" i="5"/>
  <c r="E560" i="5"/>
  <c r="F560" i="5"/>
  <c r="L561" i="5"/>
  <c r="D561" i="5"/>
  <c r="M561" i="5"/>
  <c r="E561" i="5"/>
  <c r="F561" i="5"/>
  <c r="L562" i="5"/>
  <c r="D562" i="5"/>
  <c r="M562" i="5"/>
  <c r="E562" i="5"/>
  <c r="F562" i="5"/>
  <c r="L563" i="5"/>
  <c r="D563" i="5"/>
  <c r="M563" i="5"/>
  <c r="E563" i="5"/>
  <c r="F563" i="5"/>
  <c r="L564" i="5"/>
  <c r="D564" i="5"/>
  <c r="M564" i="5"/>
  <c r="E564" i="5"/>
  <c r="F564" i="5"/>
  <c r="L565" i="5"/>
  <c r="D565" i="5"/>
  <c r="M565" i="5"/>
  <c r="E565" i="5"/>
  <c r="F565" i="5"/>
  <c r="L566" i="5"/>
  <c r="D566" i="5"/>
  <c r="M566" i="5"/>
  <c r="E566" i="5"/>
  <c r="F566" i="5"/>
  <c r="L567" i="5"/>
  <c r="D567" i="5"/>
  <c r="M567" i="5"/>
  <c r="E567" i="5"/>
  <c r="F567" i="5"/>
  <c r="L568" i="5"/>
  <c r="D568" i="5"/>
  <c r="M568" i="5"/>
  <c r="E568" i="5"/>
  <c r="F568" i="5"/>
  <c r="L569" i="5"/>
  <c r="D569" i="5"/>
  <c r="M569" i="5"/>
  <c r="E569" i="5"/>
  <c r="F569" i="5"/>
  <c r="L570" i="5"/>
  <c r="D570" i="5"/>
  <c r="M570" i="5"/>
  <c r="E570" i="5"/>
  <c r="F570" i="5"/>
  <c r="L571" i="5"/>
  <c r="D571" i="5"/>
  <c r="M571" i="5"/>
  <c r="E571" i="5"/>
  <c r="F571" i="5"/>
  <c r="L572" i="5"/>
  <c r="D572" i="5"/>
  <c r="M572" i="5"/>
  <c r="E572" i="5"/>
  <c r="F572" i="5"/>
  <c r="L573" i="5"/>
  <c r="D573" i="5"/>
  <c r="M573" i="5"/>
  <c r="E573" i="5"/>
  <c r="F573" i="5"/>
  <c r="L574" i="5"/>
  <c r="D574" i="5"/>
  <c r="M574" i="5"/>
  <c r="E574" i="5"/>
  <c r="F574" i="5"/>
  <c r="L575" i="5"/>
  <c r="D575" i="5"/>
  <c r="M575" i="5"/>
  <c r="E575" i="5"/>
  <c r="F575" i="5"/>
  <c r="L576" i="5"/>
  <c r="D576" i="5"/>
  <c r="M576" i="5"/>
  <c r="E576" i="5"/>
  <c r="F576" i="5"/>
  <c r="L577" i="5"/>
  <c r="D577" i="5"/>
  <c r="M577" i="5"/>
  <c r="E577" i="5"/>
  <c r="F577" i="5"/>
  <c r="L578" i="5"/>
  <c r="D578" i="5"/>
  <c r="M578" i="5"/>
  <c r="E578" i="5"/>
  <c r="F578" i="5"/>
  <c r="L579" i="5"/>
  <c r="D579" i="5"/>
  <c r="M579" i="5"/>
  <c r="E579" i="5"/>
  <c r="F579" i="5"/>
  <c r="L580" i="5"/>
  <c r="D580" i="5"/>
  <c r="M580" i="5"/>
  <c r="E580" i="5"/>
  <c r="F580" i="5"/>
  <c r="L581" i="5"/>
  <c r="D581" i="5"/>
  <c r="M581" i="5"/>
  <c r="E581" i="5"/>
  <c r="F581" i="5"/>
  <c r="L582" i="5"/>
  <c r="D582" i="5"/>
  <c r="M582" i="5"/>
  <c r="E582" i="5"/>
  <c r="F582" i="5"/>
  <c r="L583" i="5"/>
  <c r="D583" i="5"/>
  <c r="M583" i="5"/>
  <c r="E583" i="5"/>
  <c r="F583" i="5"/>
  <c r="L584" i="5"/>
  <c r="D584" i="5"/>
  <c r="M584" i="5"/>
  <c r="E584" i="5"/>
  <c r="F584" i="5"/>
  <c r="L585" i="5"/>
  <c r="D585" i="5"/>
  <c r="M585" i="5"/>
  <c r="E585" i="5"/>
  <c r="F585" i="5"/>
  <c r="L586" i="5"/>
  <c r="D586" i="5"/>
  <c r="M586" i="5"/>
  <c r="E586" i="5"/>
  <c r="F586" i="5"/>
  <c r="L587" i="5"/>
  <c r="D587" i="5"/>
  <c r="M587" i="5"/>
  <c r="E587" i="5"/>
  <c r="F587" i="5"/>
  <c r="L588" i="5"/>
  <c r="D588" i="5"/>
  <c r="M588" i="5"/>
  <c r="E588" i="5"/>
  <c r="F588" i="5"/>
  <c r="L589" i="5"/>
  <c r="D589" i="5"/>
  <c r="M589" i="5"/>
  <c r="E589" i="5"/>
  <c r="F589" i="5"/>
  <c r="L590" i="5"/>
  <c r="D590" i="5"/>
  <c r="M590" i="5"/>
  <c r="E590" i="5"/>
  <c r="F590" i="5"/>
  <c r="L591" i="5"/>
  <c r="D591" i="5"/>
  <c r="M591" i="5"/>
  <c r="E591" i="5"/>
  <c r="F591" i="5"/>
  <c r="L592" i="5"/>
  <c r="D592" i="5"/>
  <c r="M592" i="5"/>
  <c r="E592" i="5"/>
  <c r="F592" i="5"/>
  <c r="L593" i="5"/>
  <c r="D593" i="5"/>
  <c r="M593" i="5"/>
  <c r="E593" i="5"/>
  <c r="F593" i="5"/>
  <c r="L594" i="5"/>
  <c r="D594" i="5"/>
  <c r="M594" i="5"/>
  <c r="E594" i="5"/>
  <c r="F594" i="5"/>
  <c r="L595" i="5"/>
  <c r="D595" i="5"/>
  <c r="M595" i="5"/>
  <c r="E595" i="5"/>
  <c r="F595" i="5"/>
  <c r="L596" i="5"/>
  <c r="D596" i="5"/>
  <c r="M596" i="5"/>
  <c r="E596" i="5"/>
  <c r="F596" i="5"/>
  <c r="L597" i="5"/>
  <c r="D597" i="5"/>
  <c r="M597" i="5"/>
  <c r="E597" i="5"/>
  <c r="F597" i="5"/>
  <c r="L598" i="5"/>
  <c r="D598" i="5"/>
  <c r="M598" i="5"/>
  <c r="E598" i="5"/>
  <c r="F598" i="5"/>
  <c r="L599" i="5"/>
  <c r="D599" i="5"/>
  <c r="M599" i="5"/>
  <c r="E599" i="5"/>
  <c r="F599" i="5"/>
  <c r="L600" i="5"/>
  <c r="D600" i="5"/>
  <c r="M600" i="5"/>
  <c r="E600" i="5"/>
  <c r="F600" i="5"/>
  <c r="L601" i="5"/>
  <c r="D601" i="5"/>
  <c r="M601" i="5"/>
  <c r="E601" i="5"/>
  <c r="F601" i="5"/>
  <c r="L602" i="5"/>
  <c r="D602" i="5"/>
  <c r="M602" i="5"/>
  <c r="E602" i="5"/>
  <c r="F602" i="5"/>
  <c r="L603" i="5"/>
  <c r="D603" i="5"/>
  <c r="M603" i="5"/>
  <c r="E603" i="5"/>
  <c r="F603" i="5"/>
  <c r="L604" i="5"/>
  <c r="D604" i="5"/>
  <c r="M604" i="5"/>
  <c r="E604" i="5"/>
  <c r="F604" i="5"/>
  <c r="L605" i="5"/>
  <c r="D605" i="5"/>
  <c r="M605" i="5"/>
  <c r="E605" i="5"/>
  <c r="F605" i="5"/>
  <c r="L606" i="5"/>
  <c r="D606" i="5"/>
  <c r="M606" i="5"/>
  <c r="E606" i="5"/>
  <c r="F606" i="5"/>
  <c r="L607" i="5"/>
  <c r="D607" i="5"/>
  <c r="M607" i="5"/>
  <c r="E607" i="5"/>
  <c r="F607" i="5"/>
  <c r="L608" i="5"/>
  <c r="D608" i="5"/>
  <c r="M608" i="5"/>
  <c r="E608" i="5"/>
  <c r="F608" i="5"/>
  <c r="L609" i="5"/>
  <c r="D609" i="5"/>
  <c r="M609" i="5"/>
  <c r="E609" i="5"/>
  <c r="F609" i="5"/>
  <c r="L610" i="5"/>
  <c r="D610" i="5"/>
  <c r="M610" i="5"/>
  <c r="E610" i="5"/>
  <c r="F610" i="5"/>
  <c r="L611" i="5"/>
  <c r="D611" i="5"/>
  <c r="M611" i="5"/>
  <c r="E611" i="5"/>
  <c r="F611" i="5"/>
  <c r="L612" i="5"/>
  <c r="D612" i="5"/>
  <c r="M612" i="5"/>
  <c r="E612" i="5"/>
  <c r="F612" i="5"/>
  <c r="L613" i="5"/>
  <c r="D613" i="5"/>
  <c r="M613" i="5"/>
  <c r="E613" i="5"/>
  <c r="F613" i="5"/>
  <c r="L614" i="5"/>
  <c r="D614" i="5"/>
  <c r="M614" i="5"/>
  <c r="E614" i="5"/>
  <c r="F614" i="5"/>
  <c r="L615" i="5"/>
  <c r="D615" i="5"/>
  <c r="M615" i="5"/>
  <c r="E615" i="5"/>
  <c r="F615" i="5"/>
  <c r="L616" i="5"/>
  <c r="D616" i="5"/>
  <c r="M616" i="5"/>
  <c r="E616" i="5"/>
  <c r="F616" i="5"/>
  <c r="L617" i="5"/>
  <c r="D617" i="5"/>
  <c r="M617" i="5"/>
  <c r="E617" i="5"/>
  <c r="F617" i="5"/>
  <c r="L618" i="5"/>
  <c r="D618" i="5"/>
  <c r="M618" i="5"/>
  <c r="E618" i="5"/>
  <c r="F618" i="5"/>
  <c r="L619" i="5"/>
  <c r="D619" i="5"/>
  <c r="M619" i="5"/>
  <c r="E619" i="5"/>
  <c r="F619" i="5"/>
  <c r="L620" i="5"/>
  <c r="D620" i="5"/>
  <c r="M620" i="5"/>
  <c r="E620" i="5"/>
  <c r="F620" i="5"/>
  <c r="L621" i="5"/>
  <c r="D621" i="5"/>
  <c r="M621" i="5"/>
  <c r="E621" i="5"/>
  <c r="F621" i="5"/>
  <c r="L622" i="5"/>
  <c r="D622" i="5"/>
  <c r="M622" i="5"/>
  <c r="E622" i="5"/>
  <c r="F622" i="5"/>
  <c r="L623" i="5"/>
  <c r="D623" i="5"/>
  <c r="M623" i="5"/>
  <c r="E623" i="5"/>
  <c r="F623" i="5"/>
  <c r="L624" i="5"/>
  <c r="D624" i="5"/>
  <c r="M624" i="5"/>
  <c r="E624" i="5"/>
  <c r="F624" i="5"/>
  <c r="L625" i="5"/>
  <c r="D625" i="5"/>
  <c r="M625" i="5"/>
  <c r="E625" i="5"/>
  <c r="F625" i="5"/>
  <c r="L626" i="5"/>
  <c r="D626" i="5"/>
  <c r="M626" i="5"/>
  <c r="E626" i="5"/>
  <c r="F626" i="5"/>
  <c r="L627" i="5"/>
  <c r="D627" i="5"/>
  <c r="M627" i="5"/>
  <c r="E627" i="5"/>
  <c r="F627" i="5"/>
  <c r="L628" i="5"/>
  <c r="D628" i="5"/>
  <c r="M628" i="5"/>
  <c r="E628" i="5"/>
  <c r="F628" i="5"/>
  <c r="D629" i="5"/>
  <c r="E629" i="5"/>
  <c r="F629" i="5"/>
  <c r="D630" i="5"/>
  <c r="E630" i="5"/>
  <c r="F630" i="5"/>
  <c r="L631" i="5"/>
  <c r="D631" i="5"/>
  <c r="M631" i="5"/>
  <c r="E631" i="5"/>
  <c r="F631" i="5"/>
  <c r="L632" i="5"/>
  <c r="D632" i="5"/>
  <c r="M632" i="5"/>
  <c r="E632" i="5"/>
  <c r="F632" i="5"/>
  <c r="L633" i="5"/>
  <c r="D633" i="5"/>
  <c r="M633" i="5"/>
  <c r="E633" i="5"/>
  <c r="F633" i="5"/>
  <c r="L634" i="5"/>
  <c r="D634" i="5"/>
  <c r="M634" i="5"/>
  <c r="E634" i="5"/>
  <c r="F634" i="5"/>
  <c r="L635" i="5"/>
  <c r="D635" i="5"/>
  <c r="M635" i="5"/>
  <c r="E635" i="5"/>
  <c r="F635" i="5"/>
  <c r="L636" i="5"/>
  <c r="D636" i="5"/>
  <c r="M636" i="5"/>
  <c r="E636" i="5"/>
  <c r="F636" i="5"/>
  <c r="L637" i="5"/>
  <c r="D637" i="5"/>
  <c r="M637" i="5"/>
  <c r="E637" i="5"/>
  <c r="F637" i="5"/>
  <c r="L638" i="5"/>
  <c r="D638" i="5"/>
  <c r="M638" i="5"/>
  <c r="E638" i="5"/>
  <c r="F638" i="5"/>
  <c r="L639" i="5"/>
  <c r="D639" i="5"/>
  <c r="M639" i="5"/>
  <c r="E639" i="5"/>
  <c r="F639" i="5"/>
  <c r="L640" i="5"/>
  <c r="D640" i="5"/>
  <c r="M640" i="5"/>
  <c r="E640" i="5"/>
  <c r="F640" i="5"/>
  <c r="L641" i="5"/>
  <c r="D641" i="5"/>
  <c r="M641" i="5"/>
  <c r="E641" i="5"/>
  <c r="F641" i="5"/>
  <c r="L642" i="5"/>
  <c r="D642" i="5"/>
  <c r="M642" i="5"/>
  <c r="E642" i="5"/>
  <c r="F642" i="5"/>
  <c r="L643" i="5"/>
  <c r="D643" i="5"/>
  <c r="M643" i="5"/>
  <c r="E643" i="5"/>
  <c r="F643" i="5"/>
  <c r="L644" i="5"/>
  <c r="D644" i="5"/>
  <c r="M644" i="5"/>
  <c r="E644" i="5"/>
  <c r="F644" i="5"/>
  <c r="L645" i="5"/>
  <c r="D645" i="5"/>
  <c r="M645" i="5"/>
  <c r="E645" i="5"/>
  <c r="F645" i="5"/>
  <c r="L646" i="5"/>
  <c r="D646" i="5"/>
  <c r="M646" i="5"/>
  <c r="E646" i="5"/>
  <c r="F646" i="5"/>
  <c r="L647" i="5"/>
  <c r="D647" i="5"/>
  <c r="M647" i="5"/>
  <c r="E647" i="5"/>
  <c r="F647" i="5"/>
  <c r="L648" i="5"/>
  <c r="D648" i="5"/>
  <c r="M648" i="5"/>
  <c r="E648" i="5"/>
  <c r="F648" i="5"/>
  <c r="L649" i="5"/>
  <c r="D649" i="5"/>
  <c r="M649" i="5"/>
  <c r="E649" i="5"/>
  <c r="F649" i="5"/>
  <c r="L650" i="5"/>
  <c r="D650" i="5"/>
  <c r="M650" i="5"/>
  <c r="E650" i="5"/>
  <c r="F650" i="5"/>
  <c r="L651" i="5"/>
  <c r="D651" i="5"/>
  <c r="M651" i="5"/>
  <c r="E651" i="5"/>
  <c r="F651" i="5"/>
  <c r="L652" i="5"/>
  <c r="D652" i="5"/>
  <c r="M652" i="5"/>
  <c r="E652" i="5"/>
  <c r="F652" i="5"/>
  <c r="D653" i="5"/>
  <c r="E653" i="5"/>
  <c r="F653" i="5"/>
  <c r="L654" i="5"/>
  <c r="D654" i="5"/>
  <c r="M654" i="5"/>
  <c r="E654" i="5"/>
  <c r="F654" i="5"/>
  <c r="L655" i="5"/>
  <c r="D655" i="5"/>
  <c r="M655" i="5"/>
  <c r="E655" i="5"/>
  <c r="F655" i="5"/>
  <c r="L656" i="5"/>
  <c r="D656" i="5"/>
  <c r="M656" i="5"/>
  <c r="E656" i="5"/>
  <c r="F656" i="5"/>
  <c r="L657" i="5"/>
  <c r="D657" i="5"/>
  <c r="M657" i="5"/>
  <c r="E657" i="5"/>
  <c r="F657" i="5"/>
  <c r="L658" i="5"/>
  <c r="D658" i="5"/>
  <c r="M658" i="5"/>
  <c r="E658" i="5"/>
  <c r="F658" i="5"/>
  <c r="L659" i="5"/>
  <c r="D659" i="5"/>
  <c r="M659" i="5"/>
  <c r="E659" i="5"/>
  <c r="F659" i="5"/>
  <c r="L660" i="5"/>
  <c r="D660" i="5"/>
  <c r="M660" i="5"/>
  <c r="E660" i="5"/>
  <c r="F660" i="5"/>
  <c r="L661" i="5"/>
  <c r="D661" i="5"/>
  <c r="M661" i="5"/>
  <c r="E661" i="5"/>
  <c r="F661" i="5"/>
  <c r="L662" i="5"/>
  <c r="D662" i="5"/>
  <c r="M662" i="5"/>
  <c r="E662" i="5"/>
  <c r="F662" i="5"/>
  <c r="L663" i="5"/>
  <c r="D663" i="5"/>
  <c r="M663" i="5"/>
  <c r="E663" i="5"/>
  <c r="F663" i="5"/>
  <c r="L664" i="5"/>
  <c r="D664" i="5"/>
  <c r="M664" i="5"/>
  <c r="E664" i="5"/>
  <c r="F664" i="5"/>
  <c r="L665" i="5"/>
  <c r="D665" i="5"/>
  <c r="M665" i="5"/>
  <c r="E665" i="5"/>
  <c r="F665" i="5"/>
  <c r="L666" i="5"/>
  <c r="D666" i="5"/>
  <c r="M666" i="5"/>
  <c r="E666" i="5"/>
  <c r="F666" i="5"/>
  <c r="L667" i="5"/>
  <c r="D667" i="5"/>
  <c r="M667" i="5"/>
  <c r="E667" i="5"/>
  <c r="F667" i="5"/>
  <c r="L668" i="5"/>
  <c r="D668" i="5"/>
  <c r="M668" i="5"/>
  <c r="E668" i="5"/>
  <c r="F668" i="5"/>
  <c r="L669" i="5"/>
  <c r="D669" i="5"/>
  <c r="M669" i="5"/>
  <c r="E669" i="5"/>
  <c r="F669" i="5"/>
  <c r="L670" i="5"/>
  <c r="D670" i="5"/>
  <c r="M670" i="5"/>
  <c r="E670" i="5"/>
  <c r="F670" i="5"/>
  <c r="L671" i="5"/>
  <c r="D671" i="5"/>
  <c r="M671" i="5"/>
  <c r="E671" i="5"/>
  <c r="F671" i="5"/>
  <c r="L672" i="5"/>
  <c r="D672" i="5"/>
  <c r="M672" i="5"/>
  <c r="E672" i="5"/>
  <c r="F672" i="5"/>
  <c r="L673" i="5"/>
  <c r="D673" i="5"/>
  <c r="M673" i="5"/>
  <c r="E673" i="5"/>
  <c r="F673" i="5"/>
  <c r="L674" i="5"/>
  <c r="D674" i="5"/>
  <c r="M674" i="5"/>
  <c r="E674" i="5"/>
  <c r="F674" i="5"/>
  <c r="L675" i="5"/>
  <c r="D675" i="5"/>
  <c r="M675" i="5"/>
  <c r="E675" i="5"/>
  <c r="F675" i="5"/>
  <c r="L676" i="5"/>
  <c r="D676" i="5"/>
  <c r="M676" i="5"/>
  <c r="E676" i="5"/>
  <c r="F676" i="5"/>
  <c r="L677" i="5"/>
  <c r="D677" i="5"/>
  <c r="M677" i="5"/>
  <c r="E677" i="5"/>
  <c r="F677" i="5"/>
  <c r="L678" i="5"/>
  <c r="D678" i="5"/>
  <c r="M678" i="5"/>
  <c r="E678" i="5"/>
  <c r="F678" i="5"/>
  <c r="L679" i="5"/>
  <c r="D679" i="5"/>
  <c r="M679" i="5"/>
  <c r="E679" i="5"/>
  <c r="F679" i="5"/>
  <c r="L680" i="5"/>
  <c r="D680" i="5"/>
  <c r="M680" i="5"/>
  <c r="E680" i="5"/>
  <c r="F680" i="5"/>
  <c r="D681" i="5"/>
  <c r="E681" i="5"/>
  <c r="F681" i="5"/>
  <c r="L682" i="5"/>
  <c r="D682" i="5"/>
  <c r="M682" i="5"/>
  <c r="E682" i="5"/>
  <c r="F682" i="5"/>
  <c r="L683" i="5"/>
  <c r="D683" i="5"/>
  <c r="M683" i="5"/>
  <c r="E683" i="5"/>
  <c r="F683" i="5"/>
  <c r="L684" i="5"/>
  <c r="D684" i="5"/>
  <c r="M684" i="5"/>
  <c r="E684" i="5"/>
  <c r="F684" i="5"/>
  <c r="L685" i="5"/>
  <c r="D685" i="5"/>
  <c r="M685" i="5"/>
  <c r="E685" i="5"/>
  <c r="F685" i="5"/>
  <c r="L686" i="5"/>
  <c r="D686" i="5"/>
  <c r="M686" i="5"/>
  <c r="E686" i="5"/>
  <c r="F686" i="5"/>
  <c r="L687" i="5"/>
  <c r="D687" i="5"/>
  <c r="M687" i="5"/>
  <c r="E687" i="5"/>
  <c r="F687" i="5"/>
  <c r="L688" i="5"/>
  <c r="D688" i="5"/>
  <c r="M688" i="5"/>
  <c r="E688" i="5"/>
  <c r="F688" i="5"/>
  <c r="L689" i="5"/>
  <c r="D689" i="5"/>
  <c r="M689" i="5"/>
  <c r="E689" i="5"/>
  <c r="F689" i="5"/>
  <c r="L690" i="5"/>
  <c r="D690" i="5"/>
  <c r="M690" i="5"/>
  <c r="E690" i="5"/>
  <c r="F690" i="5"/>
  <c r="L691" i="5"/>
  <c r="D691" i="5"/>
  <c r="M691" i="5"/>
  <c r="E691" i="5"/>
  <c r="F691" i="5"/>
  <c r="L692" i="5"/>
  <c r="D692" i="5"/>
  <c r="M692" i="5"/>
  <c r="E692" i="5"/>
  <c r="F692" i="5"/>
  <c r="L693" i="5"/>
  <c r="D693" i="5"/>
  <c r="M693" i="5"/>
  <c r="E693" i="5"/>
  <c r="F693" i="5"/>
  <c r="L694" i="5"/>
  <c r="D694" i="5"/>
  <c r="M694" i="5"/>
  <c r="E694" i="5"/>
  <c r="F694" i="5"/>
  <c r="L695" i="5"/>
  <c r="D695" i="5"/>
  <c r="M695" i="5"/>
  <c r="E695" i="5"/>
  <c r="F695" i="5"/>
  <c r="L696" i="5"/>
  <c r="D696" i="5"/>
  <c r="M696" i="5"/>
  <c r="E696" i="5"/>
  <c r="F696" i="5"/>
  <c r="D697" i="5"/>
  <c r="E697" i="5"/>
  <c r="F697" i="5"/>
  <c r="L698" i="5"/>
  <c r="D698" i="5"/>
  <c r="M698" i="5"/>
  <c r="E698" i="5"/>
  <c r="F698" i="5"/>
  <c r="L699" i="5"/>
  <c r="D699" i="5"/>
  <c r="M699" i="5"/>
  <c r="E699" i="5"/>
  <c r="F699" i="5"/>
  <c r="L700" i="5"/>
  <c r="D700" i="5"/>
  <c r="M700" i="5"/>
  <c r="E700" i="5"/>
  <c r="F700" i="5"/>
  <c r="L701" i="5"/>
  <c r="D701" i="5"/>
  <c r="M701" i="5"/>
  <c r="E701" i="5"/>
  <c r="F701" i="5"/>
  <c r="L702" i="5"/>
  <c r="D702" i="5"/>
  <c r="M702" i="5"/>
  <c r="E702" i="5"/>
  <c r="F702" i="5"/>
  <c r="L703" i="5"/>
  <c r="D703" i="5"/>
  <c r="M703" i="5"/>
  <c r="E703" i="5"/>
  <c r="F703" i="5"/>
  <c r="L704" i="5"/>
  <c r="D704" i="5"/>
  <c r="M704" i="5"/>
  <c r="E704" i="5"/>
  <c r="F704" i="5"/>
  <c r="L705" i="5"/>
  <c r="D705" i="5"/>
  <c r="M705" i="5"/>
  <c r="E705" i="5"/>
  <c r="F705" i="5"/>
  <c r="L706" i="5"/>
  <c r="D706" i="5"/>
  <c r="M706" i="5"/>
  <c r="E706" i="5"/>
  <c r="F706" i="5"/>
  <c r="L707" i="5"/>
  <c r="D707" i="5"/>
  <c r="M707" i="5"/>
  <c r="E707" i="5"/>
  <c r="F707" i="5"/>
  <c r="L708" i="5"/>
  <c r="D708" i="5"/>
  <c r="M708" i="5"/>
  <c r="E708" i="5"/>
  <c r="F708" i="5"/>
  <c r="L709" i="5"/>
  <c r="D709" i="5"/>
  <c r="M709" i="5"/>
  <c r="E709" i="5"/>
  <c r="F709" i="5"/>
  <c r="L710" i="5"/>
  <c r="D710" i="5"/>
  <c r="M710" i="5"/>
  <c r="E710" i="5"/>
  <c r="F710" i="5"/>
  <c r="L711" i="5"/>
  <c r="D711" i="5"/>
  <c r="M711" i="5"/>
  <c r="E711" i="5"/>
  <c r="F711" i="5"/>
  <c r="L712" i="5"/>
  <c r="D712" i="5"/>
  <c r="M712" i="5"/>
  <c r="E712" i="5"/>
  <c r="F712" i="5"/>
  <c r="L713" i="5"/>
  <c r="D713" i="5"/>
  <c r="M713" i="5"/>
  <c r="E713" i="5"/>
  <c r="F713" i="5"/>
  <c r="L714" i="5"/>
  <c r="D714" i="5"/>
  <c r="M714" i="5"/>
  <c r="E714" i="5"/>
  <c r="F714" i="5"/>
  <c r="L715" i="5"/>
  <c r="D715" i="5"/>
  <c r="M715" i="5"/>
  <c r="E715" i="5"/>
  <c r="F715" i="5"/>
  <c r="L716" i="5"/>
  <c r="D716" i="5"/>
  <c r="M716" i="5"/>
  <c r="E716" i="5"/>
  <c r="F716" i="5"/>
  <c r="L717" i="5"/>
  <c r="D717" i="5"/>
  <c r="M717" i="5"/>
  <c r="E717" i="5"/>
  <c r="F717" i="5"/>
  <c r="L718" i="5"/>
  <c r="D718" i="5"/>
  <c r="M718" i="5"/>
  <c r="E718" i="5"/>
  <c r="F718" i="5"/>
  <c r="L719" i="5"/>
  <c r="D719" i="5"/>
  <c r="M719" i="5"/>
  <c r="E719" i="5"/>
  <c r="F719" i="5"/>
  <c r="L720" i="5"/>
  <c r="D720" i="5"/>
  <c r="M720" i="5"/>
  <c r="E720" i="5"/>
  <c r="F720" i="5"/>
  <c r="L721" i="5"/>
  <c r="D721" i="5"/>
  <c r="M721" i="5"/>
  <c r="E721" i="5"/>
  <c r="F721" i="5"/>
  <c r="L722" i="5"/>
  <c r="D722" i="5"/>
  <c r="M722" i="5"/>
  <c r="E722" i="5"/>
  <c r="F722" i="5"/>
  <c r="L723" i="5"/>
  <c r="D723" i="5"/>
  <c r="M723" i="5"/>
  <c r="E723" i="5"/>
  <c r="F723" i="5"/>
  <c r="L724" i="5"/>
  <c r="D724" i="5"/>
  <c r="M724" i="5"/>
  <c r="E724" i="5"/>
  <c r="F724" i="5"/>
  <c r="L725" i="5"/>
  <c r="D725" i="5"/>
  <c r="M725" i="5"/>
  <c r="E725" i="5"/>
  <c r="F725" i="5"/>
  <c r="L726" i="5"/>
  <c r="D726" i="5"/>
  <c r="M726" i="5"/>
  <c r="E726" i="5"/>
  <c r="F726" i="5"/>
  <c r="L727" i="5"/>
  <c r="D727" i="5"/>
  <c r="M727" i="5"/>
  <c r="E727" i="5"/>
  <c r="F727" i="5"/>
  <c r="L728" i="5"/>
  <c r="D728" i="5"/>
  <c r="M728" i="5"/>
  <c r="E728" i="5"/>
  <c r="F728" i="5"/>
  <c r="L729" i="5"/>
  <c r="D729" i="5"/>
  <c r="M729" i="5"/>
  <c r="E729" i="5"/>
  <c r="F729" i="5"/>
  <c r="D730" i="5"/>
  <c r="E730" i="5"/>
  <c r="F730" i="5"/>
  <c r="L731" i="5"/>
  <c r="D731" i="5"/>
  <c r="M731" i="5"/>
  <c r="E731" i="5"/>
  <c r="F731" i="5"/>
  <c r="L732" i="5"/>
  <c r="D732" i="5"/>
  <c r="M732" i="5"/>
  <c r="E732" i="5"/>
  <c r="F732" i="5"/>
  <c r="L733" i="5"/>
  <c r="D733" i="5"/>
  <c r="M733" i="5"/>
  <c r="E733" i="5"/>
  <c r="F733" i="5"/>
  <c r="L734" i="5"/>
  <c r="D734" i="5"/>
  <c r="M734" i="5"/>
  <c r="E734" i="5"/>
  <c r="F734" i="5"/>
  <c r="L735" i="5"/>
  <c r="D735" i="5"/>
  <c r="M735" i="5"/>
  <c r="E735" i="5"/>
  <c r="F735" i="5"/>
  <c r="L736" i="5"/>
  <c r="D736" i="5"/>
  <c r="M736" i="5"/>
  <c r="E736" i="5"/>
  <c r="F736" i="5"/>
  <c r="L737" i="5"/>
  <c r="D737" i="5"/>
  <c r="M737" i="5"/>
  <c r="E737" i="5"/>
  <c r="F737" i="5"/>
  <c r="L738" i="5"/>
  <c r="D738" i="5"/>
  <c r="M738" i="5"/>
  <c r="E738" i="5"/>
  <c r="F738" i="5"/>
  <c r="L739" i="5"/>
  <c r="D739" i="5"/>
  <c r="M739" i="5"/>
  <c r="E739" i="5"/>
  <c r="F739" i="5"/>
  <c r="L740" i="5"/>
  <c r="D740" i="5"/>
  <c r="M740" i="5"/>
  <c r="E740" i="5"/>
  <c r="F740" i="5"/>
  <c r="L741" i="5"/>
  <c r="D741" i="5"/>
  <c r="M741" i="5"/>
  <c r="E741" i="5"/>
  <c r="F741" i="5"/>
  <c r="L742" i="5"/>
  <c r="D742" i="5"/>
  <c r="M742" i="5"/>
  <c r="E742" i="5"/>
  <c r="F742" i="5"/>
  <c r="L743" i="5"/>
  <c r="D743" i="5"/>
  <c r="M743" i="5"/>
  <c r="E743" i="5"/>
  <c r="F743" i="5"/>
  <c r="L744" i="5"/>
  <c r="D744" i="5"/>
  <c r="M744" i="5"/>
  <c r="E744" i="5"/>
  <c r="F744" i="5"/>
  <c r="L745" i="5"/>
  <c r="D745" i="5"/>
  <c r="M745" i="5"/>
  <c r="E745" i="5"/>
  <c r="F745" i="5"/>
  <c r="L746" i="5"/>
  <c r="D746" i="5"/>
  <c r="M746" i="5"/>
  <c r="E746" i="5"/>
  <c r="F746" i="5"/>
  <c r="L747" i="5"/>
  <c r="D747" i="5"/>
  <c r="M747" i="5"/>
  <c r="E747" i="5"/>
  <c r="F747" i="5"/>
  <c r="L748" i="5"/>
  <c r="D748" i="5"/>
  <c r="M748" i="5"/>
  <c r="E748" i="5"/>
  <c r="F748" i="5"/>
  <c r="L749" i="5"/>
  <c r="D749" i="5"/>
  <c r="M749" i="5"/>
  <c r="E749" i="5"/>
  <c r="F749" i="5"/>
  <c r="L750" i="5"/>
  <c r="D750" i="5"/>
  <c r="M750" i="5"/>
  <c r="E750" i="5"/>
  <c r="F750" i="5"/>
  <c r="L751" i="5"/>
  <c r="D751" i="5"/>
  <c r="M751" i="5"/>
  <c r="E751" i="5"/>
  <c r="F751" i="5"/>
  <c r="L752" i="5"/>
  <c r="D752" i="5"/>
  <c r="M752" i="5"/>
  <c r="E752" i="5"/>
  <c r="F752" i="5"/>
  <c r="L753" i="5"/>
  <c r="D753" i="5"/>
  <c r="M753" i="5"/>
  <c r="E753" i="5"/>
  <c r="F753" i="5"/>
  <c r="L754" i="5"/>
  <c r="D754" i="5"/>
  <c r="M754" i="5"/>
  <c r="E754" i="5"/>
  <c r="F754" i="5"/>
  <c r="L755" i="5"/>
  <c r="D755" i="5"/>
  <c r="M755" i="5"/>
  <c r="E755" i="5"/>
  <c r="F755" i="5"/>
  <c r="L756" i="5"/>
  <c r="D756" i="5"/>
  <c r="M756" i="5"/>
  <c r="E756" i="5"/>
  <c r="F756" i="5"/>
  <c r="L757" i="5"/>
  <c r="D757" i="5"/>
  <c r="M757" i="5"/>
  <c r="E757" i="5"/>
  <c r="F757" i="5"/>
  <c r="L758" i="5"/>
  <c r="D758" i="5"/>
  <c r="M758" i="5"/>
  <c r="E758" i="5"/>
  <c r="F758" i="5"/>
  <c r="L759" i="5"/>
  <c r="D759" i="5"/>
  <c r="M759" i="5"/>
  <c r="E759" i="5"/>
  <c r="F759" i="5"/>
  <c r="L760" i="5"/>
  <c r="D760" i="5"/>
  <c r="M760" i="5"/>
  <c r="E760" i="5"/>
  <c r="F760" i="5"/>
  <c r="L761" i="5"/>
  <c r="D761" i="5"/>
  <c r="M761" i="5"/>
  <c r="E761" i="5"/>
  <c r="F761" i="5"/>
  <c r="L762" i="5"/>
  <c r="D762" i="5"/>
  <c r="M762" i="5"/>
  <c r="E762" i="5"/>
  <c r="F762" i="5"/>
  <c r="L763" i="5"/>
  <c r="D763" i="5"/>
  <c r="M763" i="5"/>
  <c r="E763" i="5"/>
  <c r="F763" i="5"/>
  <c r="L764" i="5"/>
  <c r="D764" i="5"/>
  <c r="M764" i="5"/>
  <c r="E764" i="5"/>
  <c r="F764" i="5"/>
  <c r="L765" i="5"/>
  <c r="D765" i="5"/>
  <c r="M765" i="5"/>
  <c r="E765" i="5"/>
  <c r="F765" i="5"/>
  <c r="L766" i="5"/>
  <c r="D766" i="5"/>
  <c r="M766" i="5"/>
  <c r="E766" i="5"/>
  <c r="F766" i="5"/>
  <c r="L767" i="5"/>
  <c r="D767" i="5"/>
  <c r="M767" i="5"/>
  <c r="E767" i="5"/>
  <c r="F767" i="5"/>
  <c r="L768" i="5"/>
  <c r="D768" i="5"/>
  <c r="M768" i="5"/>
  <c r="E768" i="5"/>
  <c r="F768" i="5"/>
  <c r="L769" i="5"/>
  <c r="D769" i="5"/>
  <c r="M769" i="5"/>
  <c r="E769" i="5"/>
  <c r="F769" i="5"/>
  <c r="L770" i="5"/>
  <c r="D770" i="5"/>
  <c r="M770" i="5"/>
  <c r="E770" i="5"/>
  <c r="F770" i="5"/>
  <c r="L771" i="5"/>
  <c r="D771" i="5"/>
  <c r="M771" i="5"/>
  <c r="E771" i="5"/>
  <c r="F771" i="5"/>
  <c r="L772" i="5"/>
  <c r="D772" i="5"/>
  <c r="M772" i="5"/>
  <c r="E772" i="5"/>
  <c r="F772" i="5"/>
  <c r="L773" i="5"/>
  <c r="D773" i="5"/>
  <c r="M773" i="5"/>
  <c r="E773" i="5"/>
  <c r="F773" i="5"/>
  <c r="L774" i="5"/>
  <c r="D774" i="5"/>
  <c r="M774" i="5"/>
  <c r="E774" i="5"/>
  <c r="F774" i="5"/>
  <c r="L775" i="5"/>
  <c r="D775" i="5"/>
  <c r="M775" i="5"/>
  <c r="E775" i="5"/>
  <c r="F775" i="5"/>
  <c r="L776" i="5"/>
  <c r="D776" i="5"/>
  <c r="M776" i="5"/>
  <c r="E776" i="5"/>
  <c r="F776" i="5"/>
  <c r="L777" i="5"/>
  <c r="D777" i="5"/>
  <c r="M777" i="5"/>
  <c r="E777" i="5"/>
  <c r="F777" i="5"/>
  <c r="L778" i="5"/>
  <c r="D778" i="5"/>
  <c r="M778" i="5"/>
  <c r="E778" i="5"/>
  <c r="F778" i="5"/>
  <c r="L779" i="5"/>
  <c r="D779" i="5"/>
  <c r="M779" i="5"/>
  <c r="E779" i="5"/>
  <c r="F779" i="5"/>
  <c r="L780" i="5"/>
  <c r="D780" i="5"/>
  <c r="M780" i="5"/>
  <c r="E780" i="5"/>
  <c r="F780" i="5"/>
  <c r="L781" i="5"/>
  <c r="D781" i="5"/>
  <c r="M781" i="5"/>
  <c r="E781" i="5"/>
  <c r="F781" i="5"/>
  <c r="L782" i="5"/>
  <c r="D782" i="5"/>
  <c r="M782" i="5"/>
  <c r="E782" i="5"/>
  <c r="F782" i="5"/>
  <c r="D783" i="5"/>
  <c r="E783" i="5"/>
  <c r="F783" i="5"/>
  <c r="L784" i="5"/>
  <c r="D784" i="5"/>
  <c r="M784" i="5"/>
  <c r="E784" i="5"/>
  <c r="F784" i="5"/>
  <c r="D785" i="5"/>
  <c r="E785" i="5"/>
  <c r="F785" i="5"/>
  <c r="L786" i="5"/>
  <c r="D786" i="5"/>
  <c r="M786" i="5"/>
  <c r="E786" i="5"/>
  <c r="F786" i="5"/>
  <c r="L787" i="5"/>
  <c r="D787" i="5"/>
  <c r="M787" i="5"/>
  <c r="E787" i="5"/>
  <c r="F787" i="5"/>
  <c r="L788" i="5"/>
  <c r="D788" i="5"/>
  <c r="M788" i="5"/>
  <c r="E788" i="5"/>
  <c r="F788" i="5"/>
  <c r="L789" i="5"/>
  <c r="D789" i="5"/>
  <c r="M789" i="5"/>
  <c r="E789" i="5"/>
  <c r="F789" i="5"/>
  <c r="L790" i="5"/>
  <c r="D790" i="5"/>
  <c r="M790" i="5"/>
  <c r="E790" i="5"/>
  <c r="F790" i="5"/>
  <c r="L791" i="5"/>
  <c r="D791" i="5"/>
  <c r="M791" i="5"/>
  <c r="E791" i="5"/>
  <c r="F791" i="5"/>
  <c r="L792" i="5"/>
  <c r="D792" i="5"/>
  <c r="M792" i="5"/>
  <c r="E792" i="5"/>
  <c r="F792" i="5"/>
  <c r="L793" i="5"/>
  <c r="D793" i="5"/>
  <c r="M793" i="5"/>
  <c r="E793" i="5"/>
  <c r="F793" i="5"/>
  <c r="L794" i="5"/>
  <c r="D794" i="5"/>
  <c r="M794" i="5"/>
  <c r="E794" i="5"/>
  <c r="F794" i="5"/>
  <c r="L795" i="5"/>
  <c r="D795" i="5"/>
  <c r="M795" i="5"/>
  <c r="E795" i="5"/>
  <c r="F795" i="5"/>
  <c r="L796" i="5"/>
  <c r="D796" i="5"/>
  <c r="M796" i="5"/>
  <c r="E796" i="5"/>
  <c r="F796" i="5"/>
  <c r="D797" i="5"/>
  <c r="E797" i="5"/>
  <c r="F797" i="5"/>
  <c r="L798" i="5"/>
  <c r="D798" i="5"/>
  <c r="M798" i="5"/>
  <c r="E798" i="5"/>
  <c r="F798" i="5"/>
  <c r="L799" i="5"/>
  <c r="D799" i="5"/>
  <c r="M799" i="5"/>
  <c r="E799" i="5"/>
  <c r="F799" i="5"/>
  <c r="L800" i="5"/>
  <c r="D800" i="5"/>
  <c r="M800" i="5"/>
  <c r="E800" i="5"/>
  <c r="F800" i="5"/>
  <c r="L801" i="5"/>
  <c r="D801" i="5"/>
  <c r="M801" i="5"/>
  <c r="E801" i="5"/>
  <c r="F801" i="5"/>
  <c r="D802" i="5"/>
  <c r="E802" i="5"/>
  <c r="F802" i="5"/>
  <c r="L803" i="5"/>
  <c r="D803" i="5"/>
  <c r="M803" i="5"/>
  <c r="E803" i="5"/>
  <c r="F803" i="5"/>
  <c r="L804" i="5"/>
  <c r="D804" i="5"/>
  <c r="M804" i="5"/>
  <c r="E804" i="5"/>
  <c r="F804" i="5"/>
  <c r="L805" i="5"/>
  <c r="D805" i="5"/>
  <c r="M805" i="5"/>
  <c r="E805" i="5"/>
  <c r="F805" i="5"/>
  <c r="L806" i="5"/>
  <c r="D806" i="5"/>
  <c r="M806" i="5"/>
  <c r="E806" i="5"/>
  <c r="F806" i="5"/>
  <c r="L807" i="5"/>
  <c r="D807" i="5"/>
  <c r="M807" i="5"/>
  <c r="E807" i="5"/>
  <c r="F807" i="5"/>
  <c r="L808" i="5"/>
  <c r="D808" i="5"/>
  <c r="M808" i="5"/>
  <c r="E808" i="5"/>
  <c r="F808" i="5"/>
  <c r="L809" i="5"/>
  <c r="D809" i="5"/>
  <c r="M809" i="5"/>
  <c r="E809" i="5"/>
  <c r="F809" i="5"/>
  <c r="L810" i="5"/>
  <c r="D810" i="5"/>
  <c r="M810" i="5"/>
  <c r="E810" i="5"/>
  <c r="F810" i="5"/>
  <c r="L811" i="5"/>
  <c r="D811" i="5"/>
  <c r="M811" i="5"/>
  <c r="E811" i="5"/>
  <c r="F811" i="5"/>
  <c r="L812" i="5"/>
  <c r="D812" i="5"/>
  <c r="M812" i="5"/>
  <c r="E812" i="5"/>
  <c r="F812" i="5"/>
  <c r="L813" i="5"/>
  <c r="D813" i="5"/>
  <c r="M813" i="5"/>
  <c r="E813" i="5"/>
  <c r="F813" i="5"/>
  <c r="L814" i="5"/>
  <c r="D814" i="5"/>
  <c r="M814" i="5"/>
  <c r="E814" i="5"/>
  <c r="F814" i="5"/>
  <c r="L815" i="5"/>
  <c r="D815" i="5"/>
  <c r="M815" i="5"/>
  <c r="E815" i="5"/>
  <c r="F815" i="5"/>
  <c r="L816" i="5"/>
  <c r="D816" i="5"/>
  <c r="M816" i="5"/>
  <c r="E816" i="5"/>
  <c r="F816" i="5"/>
  <c r="L817" i="5"/>
  <c r="D817" i="5"/>
  <c r="M817" i="5"/>
  <c r="E817" i="5"/>
  <c r="F817" i="5"/>
  <c r="L818" i="5"/>
  <c r="D818" i="5"/>
  <c r="M818" i="5"/>
  <c r="E818" i="5"/>
  <c r="F818" i="5"/>
  <c r="L819" i="5"/>
  <c r="D819" i="5"/>
  <c r="M819" i="5"/>
  <c r="E819" i="5"/>
  <c r="F819" i="5"/>
  <c r="L820" i="5"/>
  <c r="D820" i="5"/>
  <c r="M820" i="5"/>
  <c r="E820" i="5"/>
  <c r="F820" i="5"/>
  <c r="L821" i="5"/>
  <c r="D821" i="5"/>
  <c r="M821" i="5"/>
  <c r="E821" i="5"/>
  <c r="F821" i="5"/>
  <c r="L822" i="5"/>
  <c r="D822" i="5"/>
  <c r="M822" i="5"/>
  <c r="E822" i="5"/>
  <c r="F822" i="5"/>
  <c r="L823" i="5"/>
  <c r="D823" i="5"/>
  <c r="M823" i="5"/>
  <c r="E823" i="5"/>
  <c r="F823" i="5"/>
  <c r="L824" i="5"/>
  <c r="D824" i="5"/>
  <c r="M824" i="5"/>
  <c r="E824" i="5"/>
  <c r="F824" i="5"/>
  <c r="L825" i="5"/>
  <c r="D825" i="5"/>
  <c r="M825" i="5"/>
  <c r="E825" i="5"/>
  <c r="F825" i="5"/>
  <c r="L826" i="5"/>
  <c r="D826" i="5"/>
  <c r="M826" i="5"/>
  <c r="E826" i="5"/>
  <c r="F826" i="5"/>
  <c r="L827" i="5"/>
  <c r="D827" i="5"/>
  <c r="M827" i="5"/>
  <c r="E827" i="5"/>
  <c r="F827" i="5"/>
  <c r="L828" i="5"/>
  <c r="D828" i="5"/>
  <c r="M828" i="5"/>
  <c r="E828" i="5"/>
  <c r="F828" i="5"/>
  <c r="L829" i="5"/>
  <c r="D829" i="5"/>
  <c r="M829" i="5"/>
  <c r="E829" i="5"/>
  <c r="F829" i="5"/>
  <c r="L830" i="5"/>
  <c r="D830" i="5"/>
  <c r="M830" i="5"/>
  <c r="E830" i="5"/>
  <c r="F830" i="5"/>
  <c r="L831" i="5"/>
  <c r="D831" i="5"/>
  <c r="M831" i="5"/>
  <c r="E831" i="5"/>
  <c r="F831" i="5"/>
  <c r="L832" i="5"/>
  <c r="D832" i="5"/>
  <c r="M832" i="5"/>
  <c r="E832" i="5"/>
  <c r="F832" i="5"/>
  <c r="L833" i="5"/>
  <c r="D833" i="5"/>
  <c r="M833" i="5"/>
  <c r="E833" i="5"/>
  <c r="F833" i="5"/>
  <c r="L834" i="5"/>
  <c r="D834" i="5"/>
  <c r="M834" i="5"/>
  <c r="E834" i="5"/>
  <c r="F834" i="5"/>
  <c r="L835" i="5"/>
  <c r="D835" i="5"/>
  <c r="M835" i="5"/>
  <c r="E835" i="5"/>
  <c r="F835" i="5"/>
  <c r="L836" i="5"/>
  <c r="D836" i="5"/>
  <c r="M836" i="5"/>
  <c r="E836" i="5"/>
  <c r="F836" i="5"/>
  <c r="L837" i="5"/>
  <c r="D837" i="5"/>
  <c r="M837" i="5"/>
  <c r="E837" i="5"/>
  <c r="F837" i="5"/>
  <c r="L838" i="5"/>
  <c r="D838" i="5"/>
  <c r="M838" i="5"/>
  <c r="E838" i="5"/>
  <c r="F838" i="5"/>
  <c r="L839" i="5"/>
  <c r="D839" i="5"/>
  <c r="M839" i="5"/>
  <c r="E839" i="5"/>
  <c r="F839" i="5"/>
  <c r="L840" i="5"/>
  <c r="D840" i="5"/>
  <c r="M840" i="5"/>
  <c r="E840" i="5"/>
  <c r="F840" i="5"/>
  <c r="L841" i="5"/>
  <c r="D841" i="5"/>
  <c r="M841" i="5"/>
  <c r="E841" i="5"/>
  <c r="F841" i="5"/>
  <c r="L842" i="5"/>
  <c r="D842" i="5"/>
  <c r="M842" i="5"/>
  <c r="E842" i="5"/>
  <c r="F842" i="5"/>
  <c r="L843" i="5"/>
  <c r="D843" i="5"/>
  <c r="M843" i="5"/>
  <c r="E843" i="5"/>
  <c r="F843" i="5"/>
  <c r="L844" i="5"/>
  <c r="D844" i="5"/>
  <c r="M844" i="5"/>
  <c r="E844" i="5"/>
  <c r="F844" i="5"/>
  <c r="L845" i="5"/>
  <c r="D845" i="5"/>
  <c r="M845" i="5"/>
  <c r="E845" i="5"/>
  <c r="F845" i="5"/>
  <c r="L846" i="5"/>
  <c r="D846" i="5"/>
  <c r="M846" i="5"/>
  <c r="E846" i="5"/>
  <c r="F846" i="5"/>
  <c r="L847" i="5"/>
  <c r="D847" i="5"/>
  <c r="M847" i="5"/>
  <c r="E847" i="5"/>
  <c r="F847" i="5"/>
  <c r="L848" i="5"/>
  <c r="D848" i="5"/>
  <c r="M848" i="5"/>
  <c r="E848" i="5"/>
  <c r="F848" i="5"/>
  <c r="L849" i="5"/>
  <c r="D849" i="5"/>
  <c r="M849" i="5"/>
  <c r="E849" i="5"/>
  <c r="F849" i="5"/>
  <c r="L850" i="5"/>
  <c r="D850" i="5"/>
  <c r="M850" i="5"/>
  <c r="E850" i="5"/>
  <c r="F850" i="5"/>
  <c r="L851" i="5"/>
  <c r="D851" i="5"/>
  <c r="M851" i="5"/>
  <c r="E851" i="5"/>
  <c r="F851" i="5"/>
  <c r="L852" i="5"/>
  <c r="D852" i="5"/>
  <c r="M852" i="5"/>
  <c r="E852" i="5"/>
  <c r="F852" i="5"/>
  <c r="L853" i="5"/>
  <c r="D853" i="5"/>
  <c r="M853" i="5"/>
  <c r="E853" i="5"/>
  <c r="F853" i="5"/>
  <c r="L854" i="5"/>
  <c r="D854" i="5"/>
  <c r="M854" i="5"/>
  <c r="E854" i="5"/>
  <c r="F854" i="5"/>
  <c r="L855" i="5"/>
  <c r="D855" i="5"/>
  <c r="M855" i="5"/>
  <c r="E855" i="5"/>
  <c r="F855" i="5"/>
  <c r="L856" i="5"/>
  <c r="D856" i="5"/>
  <c r="M856" i="5"/>
  <c r="E856" i="5"/>
  <c r="F856" i="5"/>
  <c r="L857" i="5"/>
  <c r="D857" i="5"/>
  <c r="M857" i="5"/>
  <c r="E857" i="5"/>
  <c r="F857" i="5"/>
  <c r="L858" i="5"/>
  <c r="D858" i="5"/>
  <c r="M858" i="5"/>
  <c r="E858" i="5"/>
  <c r="F858" i="5"/>
  <c r="L859" i="5"/>
  <c r="D859" i="5"/>
  <c r="M859" i="5"/>
  <c r="E859" i="5"/>
  <c r="F859" i="5"/>
  <c r="L860" i="5"/>
  <c r="D860" i="5"/>
  <c r="M860" i="5"/>
  <c r="E860" i="5"/>
  <c r="F860" i="5"/>
  <c r="L861" i="5"/>
  <c r="D861" i="5"/>
  <c r="M861" i="5"/>
  <c r="E861" i="5"/>
  <c r="F861" i="5"/>
  <c r="L862" i="5"/>
  <c r="D862" i="5"/>
  <c r="M862" i="5"/>
  <c r="E862" i="5"/>
  <c r="F862" i="5"/>
  <c r="L863" i="5"/>
  <c r="D863" i="5"/>
  <c r="M863" i="5"/>
  <c r="E863" i="5"/>
  <c r="F863" i="5"/>
  <c r="L864" i="5"/>
  <c r="D864" i="5"/>
  <c r="M864" i="5"/>
  <c r="E864" i="5"/>
  <c r="F864" i="5"/>
  <c r="L865" i="5"/>
  <c r="D865" i="5"/>
  <c r="M865" i="5"/>
  <c r="E865" i="5"/>
  <c r="F865" i="5"/>
  <c r="L866" i="5"/>
  <c r="D866" i="5"/>
  <c r="M866" i="5"/>
  <c r="E866" i="5"/>
  <c r="F866" i="5"/>
  <c r="L867" i="5"/>
  <c r="D867" i="5"/>
  <c r="M867" i="5"/>
  <c r="E867" i="5"/>
  <c r="F867" i="5"/>
  <c r="L868" i="5"/>
  <c r="D868" i="5"/>
  <c r="M868" i="5"/>
  <c r="E868" i="5"/>
  <c r="F868" i="5"/>
  <c r="L869" i="5"/>
  <c r="D869" i="5"/>
  <c r="M869" i="5"/>
  <c r="E869" i="5"/>
  <c r="F869" i="5"/>
  <c r="L870" i="5"/>
  <c r="D870" i="5"/>
  <c r="M870" i="5"/>
  <c r="E870" i="5"/>
  <c r="F870" i="5"/>
  <c r="L871" i="5"/>
  <c r="D871" i="5"/>
  <c r="M871" i="5"/>
  <c r="E871" i="5"/>
  <c r="F871" i="5"/>
  <c r="L872" i="5"/>
  <c r="D872" i="5"/>
  <c r="M872" i="5"/>
  <c r="E872" i="5"/>
  <c r="F872" i="5"/>
  <c r="L873" i="5"/>
  <c r="D873" i="5"/>
  <c r="M873" i="5"/>
  <c r="E873" i="5"/>
  <c r="F873" i="5"/>
  <c r="L874" i="5"/>
  <c r="D874" i="5"/>
  <c r="M874" i="5"/>
  <c r="E874" i="5"/>
  <c r="F874" i="5"/>
  <c r="L875" i="5"/>
  <c r="D875" i="5"/>
  <c r="M875" i="5"/>
  <c r="E875" i="5"/>
  <c r="F875" i="5"/>
  <c r="L876" i="5"/>
  <c r="D876" i="5"/>
  <c r="M876" i="5"/>
  <c r="E876" i="5"/>
  <c r="F876" i="5"/>
  <c r="L877" i="5"/>
  <c r="D877" i="5"/>
  <c r="M877" i="5"/>
  <c r="E877" i="5"/>
  <c r="F877" i="5"/>
  <c r="L878" i="5"/>
  <c r="D878" i="5"/>
  <c r="M878" i="5"/>
  <c r="E878" i="5"/>
  <c r="F878" i="5"/>
  <c r="L879" i="5"/>
  <c r="D879" i="5"/>
  <c r="M879" i="5"/>
  <c r="E879" i="5"/>
  <c r="F879" i="5"/>
  <c r="L880" i="5"/>
  <c r="D880" i="5"/>
  <c r="M880" i="5"/>
  <c r="E880" i="5"/>
  <c r="F880" i="5"/>
  <c r="L881" i="5"/>
  <c r="D881" i="5"/>
  <c r="M881" i="5"/>
  <c r="E881" i="5"/>
  <c r="F881" i="5"/>
  <c r="L882" i="5"/>
  <c r="D882" i="5"/>
  <c r="M882" i="5"/>
  <c r="E882" i="5"/>
  <c r="F882" i="5"/>
  <c r="L883" i="5"/>
  <c r="D883" i="5"/>
  <c r="M883" i="5"/>
  <c r="E883" i="5"/>
  <c r="F883" i="5"/>
  <c r="L884" i="5"/>
  <c r="D884" i="5"/>
  <c r="M884" i="5"/>
  <c r="E884" i="5"/>
  <c r="F884" i="5"/>
  <c r="L885" i="5"/>
  <c r="D885" i="5"/>
  <c r="M885" i="5"/>
  <c r="E885" i="5"/>
  <c r="F885" i="5"/>
  <c r="L886" i="5"/>
  <c r="D886" i="5"/>
  <c r="M886" i="5"/>
  <c r="E886" i="5"/>
  <c r="F886" i="5"/>
  <c r="L887" i="5"/>
  <c r="D887" i="5"/>
  <c r="M887" i="5"/>
  <c r="E887" i="5"/>
  <c r="F887" i="5"/>
  <c r="L888" i="5"/>
  <c r="D888" i="5"/>
  <c r="M888" i="5"/>
  <c r="E888" i="5"/>
  <c r="F888" i="5"/>
  <c r="L889" i="5"/>
  <c r="D889" i="5"/>
  <c r="M889" i="5"/>
  <c r="E889" i="5"/>
  <c r="F889" i="5"/>
  <c r="L890" i="5"/>
  <c r="D890" i="5"/>
  <c r="M890" i="5"/>
  <c r="E890" i="5"/>
  <c r="F890" i="5"/>
  <c r="L891" i="5"/>
  <c r="D891" i="5"/>
  <c r="M891" i="5"/>
  <c r="E891" i="5"/>
  <c r="F891" i="5"/>
  <c r="L892" i="5"/>
  <c r="D892" i="5"/>
  <c r="M892" i="5"/>
  <c r="E892" i="5"/>
  <c r="F892" i="5"/>
  <c r="L893" i="5"/>
  <c r="D893" i="5"/>
  <c r="M893" i="5"/>
  <c r="E893" i="5"/>
  <c r="F893" i="5"/>
  <c r="L894" i="5"/>
  <c r="D894" i="5"/>
  <c r="M894" i="5"/>
  <c r="E894" i="5"/>
  <c r="F894" i="5"/>
  <c r="L895" i="5"/>
  <c r="D895" i="5"/>
  <c r="M895" i="5"/>
  <c r="E895" i="5"/>
  <c r="F895" i="5"/>
  <c r="L896" i="5"/>
  <c r="D896" i="5"/>
  <c r="M896" i="5"/>
  <c r="E896" i="5"/>
  <c r="F896" i="5"/>
  <c r="L897" i="5"/>
  <c r="D897" i="5"/>
  <c r="M897" i="5"/>
  <c r="E897" i="5"/>
  <c r="F897" i="5"/>
  <c r="D898" i="5"/>
  <c r="E898" i="5"/>
  <c r="F898" i="5"/>
  <c r="L899" i="5"/>
  <c r="D899" i="5"/>
  <c r="M899" i="5"/>
  <c r="E899" i="5"/>
  <c r="F899" i="5"/>
  <c r="L900" i="5"/>
  <c r="D900" i="5"/>
  <c r="M900" i="5"/>
  <c r="E900" i="5"/>
  <c r="F900" i="5"/>
  <c r="L901" i="5"/>
  <c r="D901" i="5"/>
  <c r="M901" i="5"/>
  <c r="E901" i="5"/>
  <c r="F901" i="5"/>
  <c r="D902" i="5"/>
  <c r="E902" i="5"/>
  <c r="F902" i="5"/>
  <c r="L903" i="5"/>
  <c r="D903" i="5"/>
  <c r="M903" i="5"/>
  <c r="E903" i="5"/>
  <c r="F903" i="5"/>
  <c r="L904" i="5"/>
  <c r="D904" i="5"/>
  <c r="M904" i="5"/>
  <c r="E904" i="5"/>
  <c r="F904" i="5"/>
  <c r="L905" i="5"/>
  <c r="D905" i="5"/>
  <c r="M905" i="5"/>
  <c r="E905" i="5"/>
  <c r="F905" i="5"/>
  <c r="L906" i="5"/>
  <c r="D906" i="5"/>
  <c r="M906" i="5"/>
  <c r="E906" i="5"/>
  <c r="F906" i="5"/>
  <c r="L907" i="5"/>
  <c r="D907" i="5"/>
  <c r="M907" i="5"/>
  <c r="E907" i="5"/>
  <c r="F907" i="5"/>
  <c r="L908" i="5"/>
  <c r="D908" i="5"/>
  <c r="M908" i="5"/>
  <c r="E908" i="5"/>
  <c r="F908" i="5"/>
  <c r="L909" i="5"/>
  <c r="D909" i="5"/>
  <c r="M909" i="5"/>
  <c r="E909" i="5"/>
  <c r="F909" i="5"/>
  <c r="D910" i="5"/>
  <c r="E910" i="5"/>
  <c r="F910" i="5"/>
  <c r="D911" i="5"/>
  <c r="E911" i="5"/>
  <c r="F911" i="5"/>
  <c r="L912" i="5"/>
  <c r="D912" i="5"/>
  <c r="M912" i="5"/>
  <c r="E912" i="5"/>
  <c r="F912" i="5"/>
  <c r="L913" i="5"/>
  <c r="D913" i="5"/>
  <c r="M913" i="5"/>
  <c r="E913" i="5"/>
  <c r="F913" i="5"/>
  <c r="L914" i="5"/>
  <c r="D914" i="5"/>
  <c r="M914" i="5"/>
  <c r="E914" i="5"/>
  <c r="F914" i="5"/>
  <c r="L915" i="5"/>
  <c r="D915" i="5"/>
  <c r="M915" i="5"/>
  <c r="E915" i="5"/>
  <c r="F915" i="5"/>
  <c r="L916" i="5"/>
  <c r="D916" i="5"/>
  <c r="M916" i="5"/>
  <c r="E916" i="5"/>
  <c r="F916" i="5"/>
  <c r="L917" i="5"/>
  <c r="D917" i="5"/>
  <c r="M917" i="5"/>
  <c r="E917" i="5"/>
  <c r="F917" i="5"/>
  <c r="E38" i="4"/>
  <c r="E6" i="4"/>
  <c r="C38" i="4"/>
  <c r="AA32" i="5"/>
  <c r="AB32" i="5"/>
  <c r="AC32" i="5"/>
  <c r="I266" i="5"/>
  <c r="I32" i="5"/>
  <c r="AD32" i="5"/>
  <c r="J266" i="5"/>
  <c r="J32" i="5"/>
  <c r="AE32" i="5"/>
  <c r="AF32" i="5"/>
  <c r="AG32" i="5"/>
  <c r="AJ32" i="5"/>
  <c r="AK32" i="5"/>
  <c r="AI32" i="5"/>
  <c r="AM32" i="5"/>
  <c r="C33" i="5"/>
  <c r="C706" i="5"/>
  <c r="C858" i="5"/>
  <c r="E26" i="4"/>
  <c r="C26" i="4"/>
  <c r="AA33" i="5"/>
  <c r="AB33" i="5"/>
  <c r="AC33" i="5"/>
  <c r="I33" i="5"/>
  <c r="AD33" i="5"/>
  <c r="J33" i="5"/>
  <c r="AE33" i="5"/>
  <c r="AF33" i="5"/>
  <c r="AG33" i="5"/>
  <c r="AJ33" i="5"/>
  <c r="AK33" i="5"/>
  <c r="AI33" i="5"/>
  <c r="AM33" i="5"/>
  <c r="C34" i="5"/>
  <c r="C35" i="5"/>
  <c r="C48" i="5"/>
  <c r="C49" i="5"/>
  <c r="C36" i="5"/>
  <c r="C37" i="5"/>
  <c r="C38" i="5"/>
  <c r="C39" i="5"/>
  <c r="C40" i="5"/>
  <c r="C41" i="5"/>
  <c r="C42" i="5"/>
  <c r="C43" i="5"/>
  <c r="C44" i="5"/>
  <c r="C45" i="5"/>
  <c r="C46" i="5"/>
  <c r="C47" i="5"/>
  <c r="C51" i="5"/>
  <c r="C52" i="5"/>
  <c r="C53" i="5"/>
  <c r="C50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1" i="5"/>
  <c r="C72" i="5"/>
  <c r="C73" i="5"/>
  <c r="C70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100" i="5"/>
  <c r="C101" i="5"/>
  <c r="C102" i="5"/>
  <c r="C99" i="5"/>
  <c r="C103" i="5"/>
  <c r="C104" i="5"/>
  <c r="C105" i="5"/>
  <c r="C106" i="5"/>
  <c r="C107" i="5"/>
  <c r="C109" i="5"/>
  <c r="C110" i="5"/>
  <c r="C111" i="5"/>
  <c r="C108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8" i="5"/>
  <c r="C179" i="5"/>
  <c r="C180" i="5"/>
  <c r="C177" i="5"/>
  <c r="C183" i="5"/>
  <c r="C184" i="5"/>
  <c r="C181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5" i="5"/>
  <c r="C256" i="5"/>
  <c r="C254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10" i="5"/>
  <c r="C312" i="5"/>
  <c r="C313" i="5"/>
  <c r="C314" i="5"/>
  <c r="C308" i="5"/>
  <c r="C311" i="5"/>
  <c r="C315" i="5"/>
  <c r="C316" i="5"/>
  <c r="C317" i="5"/>
  <c r="C309" i="5"/>
  <c r="C324" i="5"/>
  <c r="C320" i="5"/>
  <c r="C321" i="5"/>
  <c r="C318" i="5"/>
  <c r="C325" i="5"/>
  <c r="C322" i="5"/>
  <c r="C323" i="5"/>
  <c r="C319" i="5"/>
  <c r="C327" i="5"/>
  <c r="C328" i="5"/>
  <c r="C329" i="5"/>
  <c r="C326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60" i="5"/>
  <c r="C356" i="5"/>
  <c r="C357" i="5"/>
  <c r="C354" i="5"/>
  <c r="C361" i="5"/>
  <c r="C358" i="5"/>
  <c r="C359" i="5"/>
  <c r="C355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6" i="5"/>
  <c r="C387" i="5"/>
  <c r="C388" i="5"/>
  <c r="C385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9" i="5"/>
  <c r="C420" i="5"/>
  <c r="C421" i="5"/>
  <c r="C418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50" i="5"/>
  <c r="C451" i="5"/>
  <c r="C454" i="5"/>
  <c r="C448" i="5"/>
  <c r="C452" i="5"/>
  <c r="C453" i="5"/>
  <c r="C455" i="5"/>
  <c r="C449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3" i="5"/>
  <c r="C474" i="5"/>
  <c r="C475" i="5"/>
  <c r="C472" i="5"/>
  <c r="C477" i="5"/>
  <c r="C478" i="5"/>
  <c r="C479" i="5"/>
  <c r="C476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4" i="5"/>
  <c r="C555" i="5"/>
  <c r="C558" i="5"/>
  <c r="C552" i="5"/>
  <c r="C556" i="5"/>
  <c r="C557" i="5"/>
  <c r="C559" i="5"/>
  <c r="C553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32" i="5"/>
  <c r="C633" i="5"/>
  <c r="C634" i="5"/>
  <c r="C629" i="5"/>
  <c r="C635" i="5"/>
  <c r="C636" i="5"/>
  <c r="C631" i="5"/>
  <c r="C630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4" i="5"/>
  <c r="C655" i="5"/>
  <c r="C656" i="5"/>
  <c r="C657" i="5"/>
  <c r="C653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3" i="5"/>
  <c r="C684" i="5"/>
  <c r="C685" i="5"/>
  <c r="C682" i="5"/>
  <c r="C681" i="5"/>
  <c r="C686" i="5"/>
  <c r="C687" i="5"/>
  <c r="C688" i="5"/>
  <c r="C689" i="5"/>
  <c r="C690" i="5"/>
  <c r="C691" i="5"/>
  <c r="C692" i="5"/>
  <c r="C693" i="5"/>
  <c r="C694" i="5"/>
  <c r="C695" i="5"/>
  <c r="C696" i="5"/>
  <c r="C698" i="5"/>
  <c r="C699" i="5"/>
  <c r="C697" i="5"/>
  <c r="C700" i="5"/>
  <c r="C701" i="5"/>
  <c r="C702" i="5"/>
  <c r="C703" i="5"/>
  <c r="C704" i="5"/>
  <c r="C705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1" i="5"/>
  <c r="C732" i="5"/>
  <c r="C730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9" i="5"/>
  <c r="C790" i="5"/>
  <c r="C791" i="5"/>
  <c r="C792" i="5"/>
  <c r="C784" i="5"/>
  <c r="C783" i="5"/>
  <c r="C793" i="5"/>
  <c r="C794" i="5"/>
  <c r="C786" i="5"/>
  <c r="C787" i="5"/>
  <c r="C788" i="5"/>
  <c r="C785" i="5"/>
  <c r="C795" i="5"/>
  <c r="C796" i="5"/>
  <c r="C798" i="5"/>
  <c r="C799" i="5"/>
  <c r="C800" i="5"/>
  <c r="C801" i="5"/>
  <c r="C797" i="5"/>
  <c r="C803" i="5"/>
  <c r="C804" i="5"/>
  <c r="C805" i="5"/>
  <c r="C806" i="5"/>
  <c r="C802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9" i="5"/>
  <c r="C900" i="5"/>
  <c r="C901" i="5"/>
  <c r="C898" i="5"/>
  <c r="C903" i="5"/>
  <c r="C904" i="5"/>
  <c r="C905" i="5"/>
  <c r="C902" i="5"/>
  <c r="C906" i="5"/>
  <c r="C907" i="5"/>
  <c r="C908" i="5"/>
  <c r="C909" i="5"/>
  <c r="C912" i="5"/>
  <c r="C913" i="5"/>
  <c r="C916" i="5"/>
  <c r="C910" i="5"/>
  <c r="C914" i="5"/>
  <c r="C915" i="5"/>
  <c r="C917" i="5"/>
  <c r="C911" i="5"/>
  <c r="E33" i="4"/>
  <c r="C33" i="4"/>
  <c r="AA34" i="5"/>
  <c r="AB34" i="5"/>
  <c r="AC34" i="5"/>
  <c r="I34" i="5"/>
  <c r="AD34" i="5"/>
  <c r="J34" i="5"/>
  <c r="AE34" i="5"/>
  <c r="AF34" i="5"/>
  <c r="AG34" i="5"/>
  <c r="AJ34" i="5"/>
  <c r="AK34" i="5"/>
  <c r="AI34" i="5"/>
  <c r="AM34" i="5"/>
  <c r="AA35" i="5"/>
  <c r="AB35" i="5"/>
  <c r="AC35" i="5"/>
  <c r="I35" i="5"/>
  <c r="AD35" i="5"/>
  <c r="J35" i="5"/>
  <c r="AE35" i="5"/>
  <c r="AF35" i="5"/>
  <c r="AG35" i="5"/>
  <c r="AJ35" i="5"/>
  <c r="AK35" i="5"/>
  <c r="AI35" i="5"/>
  <c r="AM35" i="5"/>
  <c r="AA36" i="5"/>
  <c r="AB36" i="5"/>
  <c r="AC36" i="5"/>
  <c r="I36" i="5"/>
  <c r="AD36" i="5"/>
  <c r="J36" i="5"/>
  <c r="AE36" i="5"/>
  <c r="AF36" i="5"/>
  <c r="AG36" i="5"/>
  <c r="AJ36" i="5"/>
  <c r="AK36" i="5"/>
  <c r="AI36" i="5"/>
  <c r="AM36" i="5"/>
  <c r="E24" i="4"/>
  <c r="C24" i="4"/>
  <c r="AA37" i="5"/>
  <c r="AB37" i="5"/>
  <c r="AC37" i="5"/>
  <c r="I37" i="5"/>
  <c r="AD37" i="5"/>
  <c r="J37" i="5"/>
  <c r="AE37" i="5"/>
  <c r="AF37" i="5"/>
  <c r="AG37" i="5"/>
  <c r="AJ37" i="5"/>
  <c r="AK37" i="5"/>
  <c r="AI37" i="5"/>
  <c r="AM37" i="5"/>
  <c r="E20" i="4"/>
  <c r="C20" i="4"/>
  <c r="AA38" i="5"/>
  <c r="AB38" i="5"/>
  <c r="AC38" i="5"/>
  <c r="I38" i="5"/>
  <c r="AD38" i="5"/>
  <c r="J38" i="5"/>
  <c r="AE38" i="5"/>
  <c r="AF38" i="5"/>
  <c r="AG38" i="5"/>
  <c r="AJ38" i="5"/>
  <c r="AK38" i="5"/>
  <c r="AI38" i="5"/>
  <c r="AM38" i="5"/>
  <c r="AA39" i="5"/>
  <c r="AB39" i="5"/>
  <c r="AC39" i="5"/>
  <c r="I39" i="5"/>
  <c r="AD39" i="5"/>
  <c r="J39" i="5"/>
  <c r="AE39" i="5"/>
  <c r="AF39" i="5"/>
  <c r="AG39" i="5"/>
  <c r="AJ39" i="5"/>
  <c r="AK39" i="5"/>
  <c r="AI39" i="5"/>
  <c r="AM39" i="5"/>
  <c r="AA40" i="5"/>
  <c r="AB40" i="5"/>
  <c r="AC40" i="5"/>
  <c r="I40" i="5"/>
  <c r="AD40" i="5"/>
  <c r="J40" i="5"/>
  <c r="AE40" i="5"/>
  <c r="AF40" i="5"/>
  <c r="AG40" i="5"/>
  <c r="AJ40" i="5"/>
  <c r="AK40" i="5"/>
  <c r="AI40" i="5"/>
  <c r="AM40" i="5"/>
  <c r="AA41" i="5"/>
  <c r="AB41" i="5"/>
  <c r="AC41" i="5"/>
  <c r="I41" i="5"/>
  <c r="AD41" i="5"/>
  <c r="J41" i="5"/>
  <c r="AE41" i="5"/>
  <c r="AF41" i="5"/>
  <c r="AG41" i="5"/>
  <c r="AJ41" i="5"/>
  <c r="AK41" i="5"/>
  <c r="AI41" i="5"/>
  <c r="AM41" i="5"/>
  <c r="AA42" i="5"/>
  <c r="AB42" i="5"/>
  <c r="AC42" i="5"/>
  <c r="I42" i="5"/>
  <c r="AD42" i="5"/>
  <c r="J42" i="5"/>
  <c r="AE42" i="5"/>
  <c r="AF42" i="5"/>
  <c r="AG42" i="5"/>
  <c r="AJ42" i="5"/>
  <c r="AK42" i="5"/>
  <c r="AI42" i="5"/>
  <c r="AM42" i="5"/>
  <c r="AA43" i="5"/>
  <c r="AB43" i="5"/>
  <c r="AC43" i="5"/>
  <c r="I43" i="5"/>
  <c r="AD43" i="5"/>
  <c r="J43" i="5"/>
  <c r="AE43" i="5"/>
  <c r="AF43" i="5"/>
  <c r="AG43" i="5"/>
  <c r="AJ43" i="5"/>
  <c r="AK43" i="5"/>
  <c r="AI43" i="5"/>
  <c r="AM43" i="5"/>
  <c r="AA44" i="5"/>
  <c r="AB44" i="5"/>
  <c r="AC44" i="5"/>
  <c r="I44" i="5"/>
  <c r="AD44" i="5"/>
  <c r="J44" i="5"/>
  <c r="AE44" i="5"/>
  <c r="AF44" i="5"/>
  <c r="AG44" i="5"/>
  <c r="AJ44" i="5"/>
  <c r="AK44" i="5"/>
  <c r="AI44" i="5"/>
  <c r="AM44" i="5"/>
  <c r="AA45" i="5"/>
  <c r="AB45" i="5"/>
  <c r="AC45" i="5"/>
  <c r="I45" i="5"/>
  <c r="AD45" i="5"/>
  <c r="J45" i="5"/>
  <c r="AE45" i="5"/>
  <c r="AF45" i="5"/>
  <c r="AG45" i="5"/>
  <c r="AJ45" i="5"/>
  <c r="AK45" i="5"/>
  <c r="AI45" i="5"/>
  <c r="AM45" i="5"/>
  <c r="AA46" i="5"/>
  <c r="AB46" i="5"/>
  <c r="AC46" i="5"/>
  <c r="I46" i="5"/>
  <c r="AD46" i="5"/>
  <c r="J46" i="5"/>
  <c r="AE46" i="5"/>
  <c r="AF46" i="5"/>
  <c r="AG46" i="5"/>
  <c r="AJ46" i="5"/>
  <c r="AK46" i="5"/>
  <c r="AI46" i="5"/>
  <c r="AM46" i="5"/>
  <c r="AA47" i="5"/>
  <c r="AB47" i="5"/>
  <c r="AC47" i="5"/>
  <c r="I47" i="5"/>
  <c r="AD47" i="5"/>
  <c r="J47" i="5"/>
  <c r="AE47" i="5"/>
  <c r="AF47" i="5"/>
  <c r="AG47" i="5"/>
  <c r="AJ47" i="5"/>
  <c r="AK47" i="5"/>
  <c r="AI47" i="5"/>
  <c r="AM47" i="5"/>
  <c r="AA48" i="5"/>
  <c r="AB48" i="5"/>
  <c r="AC48" i="5"/>
  <c r="I48" i="5"/>
  <c r="AD48" i="5"/>
  <c r="J48" i="5"/>
  <c r="AE48" i="5"/>
  <c r="AF48" i="5"/>
  <c r="AG48" i="5"/>
  <c r="AJ48" i="5"/>
  <c r="AK48" i="5"/>
  <c r="AI48" i="5"/>
  <c r="AM48" i="5"/>
  <c r="AA49" i="5"/>
  <c r="AB49" i="5"/>
  <c r="AC49" i="5"/>
  <c r="I49" i="5"/>
  <c r="AD49" i="5"/>
  <c r="J49" i="5"/>
  <c r="AE49" i="5"/>
  <c r="AF49" i="5"/>
  <c r="AG49" i="5"/>
  <c r="AJ49" i="5"/>
  <c r="AK49" i="5"/>
  <c r="AI49" i="5"/>
  <c r="AM49" i="5"/>
  <c r="AA50" i="5"/>
  <c r="AB50" i="5"/>
  <c r="AC50" i="5"/>
  <c r="I51" i="5"/>
  <c r="I50" i="5"/>
  <c r="AD50" i="5"/>
  <c r="J51" i="5"/>
  <c r="J50" i="5"/>
  <c r="AE50" i="5"/>
  <c r="AF50" i="5"/>
  <c r="AG50" i="5"/>
  <c r="AJ50" i="5"/>
  <c r="AK50" i="5"/>
  <c r="AI50" i="5"/>
  <c r="AM50" i="5"/>
  <c r="AA51" i="5"/>
  <c r="AB51" i="5"/>
  <c r="AC51" i="5"/>
  <c r="AD51" i="5"/>
  <c r="AE51" i="5"/>
  <c r="AF51" i="5"/>
  <c r="AG51" i="5"/>
  <c r="AJ51" i="5"/>
  <c r="AK51" i="5"/>
  <c r="AI51" i="5"/>
  <c r="AM51" i="5"/>
  <c r="AA52" i="5"/>
  <c r="AB52" i="5"/>
  <c r="AC52" i="5"/>
  <c r="I52" i="5"/>
  <c r="AD52" i="5"/>
  <c r="J52" i="5"/>
  <c r="AE52" i="5"/>
  <c r="AF52" i="5"/>
  <c r="AG52" i="5"/>
  <c r="AJ52" i="5"/>
  <c r="AK52" i="5"/>
  <c r="AI52" i="5"/>
  <c r="AM52" i="5"/>
  <c r="AA53" i="5"/>
  <c r="AB53" i="5"/>
  <c r="AC53" i="5"/>
  <c r="I53" i="5"/>
  <c r="AD53" i="5"/>
  <c r="J53" i="5"/>
  <c r="AE53" i="5"/>
  <c r="AF53" i="5"/>
  <c r="AG53" i="5"/>
  <c r="AJ53" i="5"/>
  <c r="AK53" i="5"/>
  <c r="AI53" i="5"/>
  <c r="AM53" i="5"/>
  <c r="AA54" i="5"/>
  <c r="AB54" i="5"/>
  <c r="AC54" i="5"/>
  <c r="I54" i="5"/>
  <c r="AD54" i="5"/>
  <c r="J54" i="5"/>
  <c r="AE54" i="5"/>
  <c r="AF54" i="5"/>
  <c r="AG54" i="5"/>
  <c r="AJ54" i="5"/>
  <c r="AK54" i="5"/>
  <c r="AI54" i="5"/>
  <c r="AM54" i="5"/>
  <c r="E17" i="4"/>
  <c r="C17" i="4"/>
  <c r="AA55" i="5"/>
  <c r="AB55" i="5"/>
  <c r="AC55" i="5"/>
  <c r="I55" i="5"/>
  <c r="AD55" i="5"/>
  <c r="J55" i="5"/>
  <c r="AE55" i="5"/>
  <c r="AF55" i="5"/>
  <c r="AG55" i="5"/>
  <c r="AJ55" i="5"/>
  <c r="AK55" i="5"/>
  <c r="AI55" i="5"/>
  <c r="AM55" i="5"/>
  <c r="AA56" i="5"/>
  <c r="AB56" i="5"/>
  <c r="AC56" i="5"/>
  <c r="I56" i="5"/>
  <c r="AD56" i="5"/>
  <c r="J56" i="5"/>
  <c r="AE56" i="5"/>
  <c r="AF56" i="5"/>
  <c r="AG56" i="5"/>
  <c r="AJ56" i="5"/>
  <c r="AK56" i="5"/>
  <c r="AI56" i="5"/>
  <c r="AM56" i="5"/>
  <c r="AA57" i="5"/>
  <c r="AB57" i="5"/>
  <c r="AC57" i="5"/>
  <c r="I57" i="5"/>
  <c r="AD57" i="5"/>
  <c r="J57" i="5"/>
  <c r="AE57" i="5"/>
  <c r="AF57" i="5"/>
  <c r="AG57" i="5"/>
  <c r="AJ57" i="5"/>
  <c r="AK57" i="5"/>
  <c r="AI57" i="5"/>
  <c r="AM57" i="5"/>
  <c r="AA58" i="5"/>
  <c r="AB58" i="5"/>
  <c r="AC58" i="5"/>
  <c r="I58" i="5"/>
  <c r="AD58" i="5"/>
  <c r="J58" i="5"/>
  <c r="AE58" i="5"/>
  <c r="AF58" i="5"/>
  <c r="AG58" i="5"/>
  <c r="AJ58" i="5"/>
  <c r="AK58" i="5"/>
  <c r="AI58" i="5"/>
  <c r="AM58" i="5"/>
  <c r="AA59" i="5"/>
  <c r="AB59" i="5"/>
  <c r="AC59" i="5"/>
  <c r="I59" i="5"/>
  <c r="AD59" i="5"/>
  <c r="J59" i="5"/>
  <c r="AE59" i="5"/>
  <c r="AF59" i="5"/>
  <c r="AG59" i="5"/>
  <c r="AJ59" i="5"/>
  <c r="AK59" i="5"/>
  <c r="AI59" i="5"/>
  <c r="AM59" i="5"/>
  <c r="AA60" i="5"/>
  <c r="AB60" i="5"/>
  <c r="AC60" i="5"/>
  <c r="I60" i="5"/>
  <c r="AD60" i="5"/>
  <c r="J60" i="5"/>
  <c r="AE60" i="5"/>
  <c r="AF60" i="5"/>
  <c r="AG60" i="5"/>
  <c r="AJ60" i="5"/>
  <c r="AK60" i="5"/>
  <c r="AI60" i="5"/>
  <c r="AM60" i="5"/>
  <c r="AA61" i="5"/>
  <c r="AB61" i="5"/>
  <c r="AC61" i="5"/>
  <c r="I61" i="5"/>
  <c r="AD61" i="5"/>
  <c r="J61" i="5"/>
  <c r="AE61" i="5"/>
  <c r="AF61" i="5"/>
  <c r="AG61" i="5"/>
  <c r="AJ61" i="5"/>
  <c r="AK61" i="5"/>
  <c r="AI61" i="5"/>
  <c r="AM61" i="5"/>
  <c r="AA62" i="5"/>
  <c r="AB62" i="5"/>
  <c r="AC62" i="5"/>
  <c r="I62" i="5"/>
  <c r="AD62" i="5"/>
  <c r="J62" i="5"/>
  <c r="AE62" i="5"/>
  <c r="AF62" i="5"/>
  <c r="AG62" i="5"/>
  <c r="AJ62" i="5"/>
  <c r="AK62" i="5"/>
  <c r="AI62" i="5"/>
  <c r="AM62" i="5"/>
  <c r="AA63" i="5"/>
  <c r="AB63" i="5"/>
  <c r="AC63" i="5"/>
  <c r="I63" i="5"/>
  <c r="AD63" i="5"/>
  <c r="J63" i="5"/>
  <c r="AE63" i="5"/>
  <c r="AF63" i="5"/>
  <c r="AG63" i="5"/>
  <c r="AJ63" i="5"/>
  <c r="AK63" i="5"/>
  <c r="AI63" i="5"/>
  <c r="AM63" i="5"/>
  <c r="AA64" i="5"/>
  <c r="AB64" i="5"/>
  <c r="AC64" i="5"/>
  <c r="I64" i="5"/>
  <c r="AD64" i="5"/>
  <c r="J64" i="5"/>
  <c r="AE64" i="5"/>
  <c r="AF64" i="5"/>
  <c r="AG64" i="5"/>
  <c r="AJ64" i="5"/>
  <c r="AK64" i="5"/>
  <c r="AI64" i="5"/>
  <c r="AM64" i="5"/>
  <c r="AA65" i="5"/>
  <c r="AB65" i="5"/>
  <c r="AC65" i="5"/>
  <c r="I65" i="5"/>
  <c r="AD65" i="5"/>
  <c r="J65" i="5"/>
  <c r="AE65" i="5"/>
  <c r="AF65" i="5"/>
  <c r="AG65" i="5"/>
  <c r="AJ65" i="5"/>
  <c r="AK65" i="5"/>
  <c r="AI65" i="5"/>
  <c r="AM65" i="5"/>
  <c r="AA66" i="5"/>
  <c r="AB66" i="5"/>
  <c r="AC66" i="5"/>
  <c r="I66" i="5"/>
  <c r="AD66" i="5"/>
  <c r="J66" i="5"/>
  <c r="AE66" i="5"/>
  <c r="AF66" i="5"/>
  <c r="AG66" i="5"/>
  <c r="AJ66" i="5"/>
  <c r="AK66" i="5"/>
  <c r="AI66" i="5"/>
  <c r="AM66" i="5"/>
  <c r="AA67" i="5"/>
  <c r="AB67" i="5"/>
  <c r="AC67" i="5"/>
  <c r="I67" i="5"/>
  <c r="AD67" i="5"/>
  <c r="J67" i="5"/>
  <c r="AE67" i="5"/>
  <c r="AF67" i="5"/>
  <c r="AG67" i="5"/>
  <c r="AJ67" i="5"/>
  <c r="AK67" i="5"/>
  <c r="AI67" i="5"/>
  <c r="AM67" i="5"/>
  <c r="AA68" i="5"/>
  <c r="AB68" i="5"/>
  <c r="AC68" i="5"/>
  <c r="I68" i="5"/>
  <c r="AD68" i="5"/>
  <c r="J68" i="5"/>
  <c r="AE68" i="5"/>
  <c r="AF68" i="5"/>
  <c r="AG68" i="5"/>
  <c r="AJ68" i="5"/>
  <c r="AK68" i="5"/>
  <c r="AI68" i="5"/>
  <c r="AM68" i="5"/>
  <c r="AA69" i="5"/>
  <c r="AB69" i="5"/>
  <c r="AC69" i="5"/>
  <c r="I69" i="5"/>
  <c r="AD69" i="5"/>
  <c r="J69" i="5"/>
  <c r="AE69" i="5"/>
  <c r="AF69" i="5"/>
  <c r="AG69" i="5"/>
  <c r="AJ69" i="5"/>
  <c r="AK69" i="5"/>
  <c r="AI69" i="5"/>
  <c r="AM69" i="5"/>
  <c r="AA70" i="5"/>
  <c r="AB70" i="5"/>
  <c r="AC70" i="5"/>
  <c r="AD70" i="5"/>
  <c r="AE70" i="5"/>
  <c r="AF70" i="5"/>
  <c r="AG70" i="5"/>
  <c r="AJ70" i="5"/>
  <c r="AK70" i="5"/>
  <c r="AI70" i="5"/>
  <c r="AM70" i="5"/>
  <c r="AA71" i="5"/>
  <c r="AB71" i="5"/>
  <c r="AC71" i="5"/>
  <c r="I71" i="5"/>
  <c r="AD71" i="5"/>
  <c r="J71" i="5"/>
  <c r="AE71" i="5"/>
  <c r="AF71" i="5"/>
  <c r="AG71" i="5"/>
  <c r="AJ71" i="5"/>
  <c r="AK71" i="5"/>
  <c r="AI71" i="5"/>
  <c r="AM71" i="5"/>
  <c r="AA72" i="5"/>
  <c r="AB72" i="5"/>
  <c r="AC72" i="5"/>
  <c r="I72" i="5"/>
  <c r="AD72" i="5"/>
  <c r="J72" i="5"/>
  <c r="AE72" i="5"/>
  <c r="AF72" i="5"/>
  <c r="AG72" i="5"/>
  <c r="AJ72" i="5"/>
  <c r="AK72" i="5"/>
  <c r="AI72" i="5"/>
  <c r="AM72" i="5"/>
  <c r="AA73" i="5"/>
  <c r="AB73" i="5"/>
  <c r="AC73" i="5"/>
  <c r="I73" i="5"/>
  <c r="AD73" i="5"/>
  <c r="J73" i="5"/>
  <c r="AE73" i="5"/>
  <c r="AF73" i="5"/>
  <c r="AG73" i="5"/>
  <c r="AJ73" i="5"/>
  <c r="AK73" i="5"/>
  <c r="AI73" i="5"/>
  <c r="AM73" i="5"/>
  <c r="AA74" i="5"/>
  <c r="AB74" i="5"/>
  <c r="AC74" i="5"/>
  <c r="I74" i="5"/>
  <c r="AD74" i="5"/>
  <c r="J74" i="5"/>
  <c r="AE74" i="5"/>
  <c r="AF74" i="5"/>
  <c r="AG74" i="5"/>
  <c r="AJ74" i="5"/>
  <c r="AK74" i="5"/>
  <c r="AI74" i="5"/>
  <c r="AM74" i="5"/>
  <c r="AA75" i="5"/>
  <c r="AB75" i="5"/>
  <c r="AC75" i="5"/>
  <c r="I75" i="5"/>
  <c r="AD75" i="5"/>
  <c r="J75" i="5"/>
  <c r="AE75" i="5"/>
  <c r="AF75" i="5"/>
  <c r="AG75" i="5"/>
  <c r="AJ75" i="5"/>
  <c r="AK75" i="5"/>
  <c r="AI75" i="5"/>
  <c r="AM75" i="5"/>
  <c r="AA76" i="5"/>
  <c r="AB76" i="5"/>
  <c r="AC76" i="5"/>
  <c r="I76" i="5"/>
  <c r="AD76" i="5"/>
  <c r="J76" i="5"/>
  <c r="AE76" i="5"/>
  <c r="AF76" i="5"/>
  <c r="AG76" i="5"/>
  <c r="AJ76" i="5"/>
  <c r="AK76" i="5"/>
  <c r="AI76" i="5"/>
  <c r="AM76" i="5"/>
  <c r="AA77" i="5"/>
  <c r="AB77" i="5"/>
  <c r="AC77" i="5"/>
  <c r="I77" i="5"/>
  <c r="AD77" i="5"/>
  <c r="J77" i="5"/>
  <c r="AE77" i="5"/>
  <c r="AF77" i="5"/>
  <c r="AG77" i="5"/>
  <c r="AJ77" i="5"/>
  <c r="AK77" i="5"/>
  <c r="AI77" i="5"/>
  <c r="AM77" i="5"/>
  <c r="AA78" i="5"/>
  <c r="AB78" i="5"/>
  <c r="AC78" i="5"/>
  <c r="I78" i="5"/>
  <c r="AD78" i="5"/>
  <c r="J78" i="5"/>
  <c r="AE78" i="5"/>
  <c r="AF78" i="5"/>
  <c r="AG78" i="5"/>
  <c r="AJ78" i="5"/>
  <c r="AK78" i="5"/>
  <c r="AI78" i="5"/>
  <c r="AM78" i="5"/>
  <c r="AA79" i="5"/>
  <c r="AB79" i="5"/>
  <c r="AC79" i="5"/>
  <c r="I79" i="5"/>
  <c r="AD79" i="5"/>
  <c r="J79" i="5"/>
  <c r="AE79" i="5"/>
  <c r="AF79" i="5"/>
  <c r="AG79" i="5"/>
  <c r="AJ79" i="5"/>
  <c r="AK79" i="5"/>
  <c r="AI79" i="5"/>
  <c r="AM79" i="5"/>
  <c r="AA80" i="5"/>
  <c r="AB80" i="5"/>
  <c r="AC80" i="5"/>
  <c r="I80" i="5"/>
  <c r="AD80" i="5"/>
  <c r="J80" i="5"/>
  <c r="AE80" i="5"/>
  <c r="AF80" i="5"/>
  <c r="AG80" i="5"/>
  <c r="AJ80" i="5"/>
  <c r="AK80" i="5"/>
  <c r="AI80" i="5"/>
  <c r="AM80" i="5"/>
  <c r="AA81" i="5"/>
  <c r="AB81" i="5"/>
  <c r="AC81" i="5"/>
  <c r="I81" i="5"/>
  <c r="AD81" i="5"/>
  <c r="J81" i="5"/>
  <c r="AE81" i="5"/>
  <c r="AF81" i="5"/>
  <c r="AG81" i="5"/>
  <c r="AJ81" i="5"/>
  <c r="AK81" i="5"/>
  <c r="AI81" i="5"/>
  <c r="AM81" i="5"/>
  <c r="AA82" i="5"/>
  <c r="AB82" i="5"/>
  <c r="AC82" i="5"/>
  <c r="I82" i="5"/>
  <c r="AD82" i="5"/>
  <c r="J82" i="5"/>
  <c r="AE82" i="5"/>
  <c r="AF82" i="5"/>
  <c r="AG82" i="5"/>
  <c r="AJ82" i="5"/>
  <c r="AK82" i="5"/>
  <c r="AI82" i="5"/>
  <c r="AM82" i="5"/>
  <c r="AA83" i="5"/>
  <c r="AB83" i="5"/>
  <c r="AC83" i="5"/>
  <c r="I83" i="5"/>
  <c r="AD83" i="5"/>
  <c r="J83" i="5"/>
  <c r="AE83" i="5"/>
  <c r="AF83" i="5"/>
  <c r="AG83" i="5"/>
  <c r="AJ83" i="5"/>
  <c r="AK83" i="5"/>
  <c r="AI83" i="5"/>
  <c r="AM83" i="5"/>
  <c r="AA84" i="5"/>
  <c r="AB84" i="5"/>
  <c r="AC84" i="5"/>
  <c r="I84" i="5"/>
  <c r="AD84" i="5"/>
  <c r="J84" i="5"/>
  <c r="AE84" i="5"/>
  <c r="AF84" i="5"/>
  <c r="AG84" i="5"/>
  <c r="AJ84" i="5"/>
  <c r="AK84" i="5"/>
  <c r="AI84" i="5"/>
  <c r="AM84" i="5"/>
  <c r="AA85" i="5"/>
  <c r="AB85" i="5"/>
  <c r="AC85" i="5"/>
  <c r="I85" i="5"/>
  <c r="AD85" i="5"/>
  <c r="J85" i="5"/>
  <c r="AE85" i="5"/>
  <c r="AF85" i="5"/>
  <c r="AG85" i="5"/>
  <c r="AJ85" i="5"/>
  <c r="AK85" i="5"/>
  <c r="AI85" i="5"/>
  <c r="AM85" i="5"/>
  <c r="AA86" i="5"/>
  <c r="AB86" i="5"/>
  <c r="AC86" i="5"/>
  <c r="I86" i="5"/>
  <c r="AD86" i="5"/>
  <c r="J86" i="5"/>
  <c r="AE86" i="5"/>
  <c r="AF86" i="5"/>
  <c r="AG86" i="5"/>
  <c r="AJ86" i="5"/>
  <c r="AK86" i="5"/>
  <c r="AI86" i="5"/>
  <c r="AM86" i="5"/>
  <c r="E18" i="4"/>
  <c r="C18" i="4"/>
  <c r="AA87" i="5"/>
  <c r="AB87" i="5"/>
  <c r="AC87" i="5"/>
  <c r="I87" i="5"/>
  <c r="AD87" i="5"/>
  <c r="J87" i="5"/>
  <c r="AE87" i="5"/>
  <c r="AF87" i="5"/>
  <c r="AG87" i="5"/>
  <c r="AJ87" i="5"/>
  <c r="AK87" i="5"/>
  <c r="AI87" i="5"/>
  <c r="AM87" i="5"/>
  <c r="AA88" i="5"/>
  <c r="AB88" i="5"/>
  <c r="AC88" i="5"/>
  <c r="I88" i="5"/>
  <c r="AD88" i="5"/>
  <c r="J88" i="5"/>
  <c r="AE88" i="5"/>
  <c r="AF88" i="5"/>
  <c r="AG88" i="5"/>
  <c r="AJ88" i="5"/>
  <c r="AK88" i="5"/>
  <c r="AI88" i="5"/>
  <c r="AM88" i="5"/>
  <c r="AA89" i="5"/>
  <c r="AB89" i="5"/>
  <c r="AC89" i="5"/>
  <c r="I89" i="5"/>
  <c r="AD89" i="5"/>
  <c r="J89" i="5"/>
  <c r="AE89" i="5"/>
  <c r="AF89" i="5"/>
  <c r="AG89" i="5"/>
  <c r="AJ89" i="5"/>
  <c r="AK89" i="5"/>
  <c r="AI89" i="5"/>
  <c r="AM89" i="5"/>
  <c r="AA90" i="5"/>
  <c r="AB90" i="5"/>
  <c r="AC90" i="5"/>
  <c r="I90" i="5"/>
  <c r="AD90" i="5"/>
  <c r="J90" i="5"/>
  <c r="AE90" i="5"/>
  <c r="AF90" i="5"/>
  <c r="AG90" i="5"/>
  <c r="AJ90" i="5"/>
  <c r="AK90" i="5"/>
  <c r="AI90" i="5"/>
  <c r="AM90" i="5"/>
  <c r="AA91" i="5"/>
  <c r="AB91" i="5"/>
  <c r="AC91" i="5"/>
  <c r="I91" i="5"/>
  <c r="AD91" i="5"/>
  <c r="J91" i="5"/>
  <c r="AE91" i="5"/>
  <c r="AF91" i="5"/>
  <c r="AG91" i="5"/>
  <c r="AJ91" i="5"/>
  <c r="AK91" i="5"/>
  <c r="AI91" i="5"/>
  <c r="AM91" i="5"/>
  <c r="AA92" i="5"/>
  <c r="AB92" i="5"/>
  <c r="AC92" i="5"/>
  <c r="I92" i="5"/>
  <c r="AD92" i="5"/>
  <c r="J92" i="5"/>
  <c r="AE92" i="5"/>
  <c r="AF92" i="5"/>
  <c r="AG92" i="5"/>
  <c r="AJ92" i="5"/>
  <c r="AK92" i="5"/>
  <c r="AI92" i="5"/>
  <c r="AM92" i="5"/>
  <c r="AA93" i="5"/>
  <c r="AB93" i="5"/>
  <c r="AC93" i="5"/>
  <c r="I93" i="5"/>
  <c r="AD93" i="5"/>
  <c r="J93" i="5"/>
  <c r="AE93" i="5"/>
  <c r="AF93" i="5"/>
  <c r="AG93" i="5"/>
  <c r="AJ93" i="5"/>
  <c r="AK93" i="5"/>
  <c r="AI93" i="5"/>
  <c r="AM93" i="5"/>
  <c r="AA94" i="5"/>
  <c r="AB94" i="5"/>
  <c r="AC94" i="5"/>
  <c r="I94" i="5"/>
  <c r="AD94" i="5"/>
  <c r="J94" i="5"/>
  <c r="AE94" i="5"/>
  <c r="AF94" i="5"/>
  <c r="AG94" i="5"/>
  <c r="AJ94" i="5"/>
  <c r="AK94" i="5"/>
  <c r="AI94" i="5"/>
  <c r="AM94" i="5"/>
  <c r="AA95" i="5"/>
  <c r="AB95" i="5"/>
  <c r="AC95" i="5"/>
  <c r="I95" i="5"/>
  <c r="AD95" i="5"/>
  <c r="J95" i="5"/>
  <c r="AE95" i="5"/>
  <c r="AF95" i="5"/>
  <c r="AG95" i="5"/>
  <c r="AJ95" i="5"/>
  <c r="AK95" i="5"/>
  <c r="AI95" i="5"/>
  <c r="AM95" i="5"/>
  <c r="AA96" i="5"/>
  <c r="AB96" i="5"/>
  <c r="AC96" i="5"/>
  <c r="I96" i="5"/>
  <c r="AD96" i="5"/>
  <c r="J96" i="5"/>
  <c r="AE96" i="5"/>
  <c r="AF96" i="5"/>
  <c r="AG96" i="5"/>
  <c r="AJ96" i="5"/>
  <c r="AK96" i="5"/>
  <c r="AI96" i="5"/>
  <c r="AM96" i="5"/>
  <c r="AA97" i="5"/>
  <c r="AB97" i="5"/>
  <c r="AC97" i="5"/>
  <c r="I97" i="5"/>
  <c r="AD97" i="5"/>
  <c r="J97" i="5"/>
  <c r="AE97" i="5"/>
  <c r="AF97" i="5"/>
  <c r="AG97" i="5"/>
  <c r="AJ97" i="5"/>
  <c r="AK97" i="5"/>
  <c r="AI97" i="5"/>
  <c r="AM97" i="5"/>
  <c r="AA98" i="5"/>
  <c r="AB98" i="5"/>
  <c r="AC98" i="5"/>
  <c r="I98" i="5"/>
  <c r="AD98" i="5"/>
  <c r="J98" i="5"/>
  <c r="AE98" i="5"/>
  <c r="AF98" i="5"/>
  <c r="AG98" i="5"/>
  <c r="AJ98" i="5"/>
  <c r="AK98" i="5"/>
  <c r="AI98" i="5"/>
  <c r="AM98" i="5"/>
  <c r="AA99" i="5"/>
  <c r="AB99" i="5"/>
  <c r="AC99" i="5"/>
  <c r="AD99" i="5"/>
  <c r="AE99" i="5"/>
  <c r="AF99" i="5"/>
  <c r="AG99" i="5"/>
  <c r="AJ99" i="5"/>
  <c r="AK99" i="5"/>
  <c r="AI99" i="5"/>
  <c r="AM99" i="5"/>
  <c r="AA100" i="5"/>
  <c r="AB100" i="5"/>
  <c r="AC100" i="5"/>
  <c r="I100" i="5"/>
  <c r="AD100" i="5"/>
  <c r="J100" i="5"/>
  <c r="AE100" i="5"/>
  <c r="AF100" i="5"/>
  <c r="AG100" i="5"/>
  <c r="AJ100" i="5"/>
  <c r="AK100" i="5"/>
  <c r="AI100" i="5"/>
  <c r="AM100" i="5"/>
  <c r="AA101" i="5"/>
  <c r="AB101" i="5"/>
  <c r="AC101" i="5"/>
  <c r="I101" i="5"/>
  <c r="AD101" i="5"/>
  <c r="J101" i="5"/>
  <c r="AE101" i="5"/>
  <c r="AF101" i="5"/>
  <c r="AG101" i="5"/>
  <c r="AJ101" i="5"/>
  <c r="AK101" i="5"/>
  <c r="AI101" i="5"/>
  <c r="AM101" i="5"/>
  <c r="AA102" i="5"/>
  <c r="AB102" i="5"/>
  <c r="AC102" i="5"/>
  <c r="I102" i="5"/>
  <c r="AD102" i="5"/>
  <c r="J102" i="5"/>
  <c r="AE102" i="5"/>
  <c r="AF102" i="5"/>
  <c r="AG102" i="5"/>
  <c r="AJ102" i="5"/>
  <c r="AK102" i="5"/>
  <c r="AI102" i="5"/>
  <c r="AM102" i="5"/>
  <c r="AA103" i="5"/>
  <c r="AB103" i="5"/>
  <c r="AC103" i="5"/>
  <c r="I103" i="5"/>
  <c r="AD103" i="5"/>
  <c r="J103" i="5"/>
  <c r="AE103" i="5"/>
  <c r="AF103" i="5"/>
  <c r="AG103" i="5"/>
  <c r="AJ103" i="5"/>
  <c r="AK103" i="5"/>
  <c r="AI103" i="5"/>
  <c r="AM103" i="5"/>
  <c r="AA104" i="5"/>
  <c r="AB104" i="5"/>
  <c r="AC104" i="5"/>
  <c r="I104" i="5"/>
  <c r="AD104" i="5"/>
  <c r="J104" i="5"/>
  <c r="AE104" i="5"/>
  <c r="AF104" i="5"/>
  <c r="AG104" i="5"/>
  <c r="AJ104" i="5"/>
  <c r="AK104" i="5"/>
  <c r="AI104" i="5"/>
  <c r="AM104" i="5"/>
  <c r="E37" i="4"/>
  <c r="C37" i="4"/>
  <c r="AA105" i="5"/>
  <c r="AB105" i="5"/>
  <c r="AC105" i="5"/>
  <c r="I105" i="5"/>
  <c r="AD105" i="5"/>
  <c r="J105" i="5"/>
  <c r="AE105" i="5"/>
  <c r="AF105" i="5"/>
  <c r="AG105" i="5"/>
  <c r="AJ105" i="5"/>
  <c r="AK105" i="5"/>
  <c r="AI105" i="5"/>
  <c r="AM105" i="5"/>
  <c r="AA106" i="5"/>
  <c r="AB106" i="5"/>
  <c r="AC106" i="5"/>
  <c r="I106" i="5"/>
  <c r="AD106" i="5"/>
  <c r="J106" i="5"/>
  <c r="AE106" i="5"/>
  <c r="AF106" i="5"/>
  <c r="AG106" i="5"/>
  <c r="AJ106" i="5"/>
  <c r="AK106" i="5"/>
  <c r="AI106" i="5"/>
  <c r="AM106" i="5"/>
  <c r="AA107" i="5"/>
  <c r="AB107" i="5"/>
  <c r="AC107" i="5"/>
  <c r="I107" i="5"/>
  <c r="AD107" i="5"/>
  <c r="J107" i="5"/>
  <c r="AE107" i="5"/>
  <c r="AF107" i="5"/>
  <c r="AG107" i="5"/>
  <c r="AJ107" i="5"/>
  <c r="AK107" i="5"/>
  <c r="AI107" i="5"/>
  <c r="AM107" i="5"/>
  <c r="AA108" i="5"/>
  <c r="AB108" i="5"/>
  <c r="AC108" i="5"/>
  <c r="AD108" i="5"/>
  <c r="AE108" i="5"/>
  <c r="AF108" i="5"/>
  <c r="AG108" i="5"/>
  <c r="AJ108" i="5"/>
  <c r="AK108" i="5"/>
  <c r="AI108" i="5"/>
  <c r="AM108" i="5"/>
  <c r="AA109" i="5"/>
  <c r="AB109" i="5"/>
  <c r="AC109" i="5"/>
  <c r="I109" i="5"/>
  <c r="AD109" i="5"/>
  <c r="J109" i="5"/>
  <c r="AE109" i="5"/>
  <c r="AF109" i="5"/>
  <c r="AG109" i="5"/>
  <c r="AJ109" i="5"/>
  <c r="AK109" i="5"/>
  <c r="AI109" i="5"/>
  <c r="AM109" i="5"/>
  <c r="AA110" i="5"/>
  <c r="AB110" i="5"/>
  <c r="AC110" i="5"/>
  <c r="I110" i="5"/>
  <c r="AD110" i="5"/>
  <c r="J110" i="5"/>
  <c r="AE110" i="5"/>
  <c r="AF110" i="5"/>
  <c r="AG110" i="5"/>
  <c r="AJ110" i="5"/>
  <c r="AK110" i="5"/>
  <c r="AI110" i="5"/>
  <c r="AM110" i="5"/>
  <c r="AA111" i="5"/>
  <c r="AB111" i="5"/>
  <c r="AC111" i="5"/>
  <c r="I111" i="5"/>
  <c r="AD111" i="5"/>
  <c r="J111" i="5"/>
  <c r="AE111" i="5"/>
  <c r="AF111" i="5"/>
  <c r="AG111" i="5"/>
  <c r="AJ111" i="5"/>
  <c r="AK111" i="5"/>
  <c r="AI111" i="5"/>
  <c r="AM111" i="5"/>
  <c r="AA112" i="5"/>
  <c r="AB112" i="5"/>
  <c r="AC112" i="5"/>
  <c r="I112" i="5"/>
  <c r="AD112" i="5"/>
  <c r="J112" i="5"/>
  <c r="AE112" i="5"/>
  <c r="AF112" i="5"/>
  <c r="AG112" i="5"/>
  <c r="AJ112" i="5"/>
  <c r="AK112" i="5"/>
  <c r="AI112" i="5"/>
  <c r="AM112" i="5"/>
  <c r="AA113" i="5"/>
  <c r="AB113" i="5"/>
  <c r="AC113" i="5"/>
  <c r="I113" i="5"/>
  <c r="AD113" i="5"/>
  <c r="J113" i="5"/>
  <c r="AE113" i="5"/>
  <c r="AF113" i="5"/>
  <c r="AG113" i="5"/>
  <c r="AJ113" i="5"/>
  <c r="AK113" i="5"/>
  <c r="AI113" i="5"/>
  <c r="AM113" i="5"/>
  <c r="AA114" i="5"/>
  <c r="AB114" i="5"/>
  <c r="AC114" i="5"/>
  <c r="I114" i="5"/>
  <c r="AD114" i="5"/>
  <c r="J114" i="5"/>
  <c r="AE114" i="5"/>
  <c r="AF114" i="5"/>
  <c r="AG114" i="5"/>
  <c r="AJ114" i="5"/>
  <c r="AK114" i="5"/>
  <c r="AI114" i="5"/>
  <c r="AM114" i="5"/>
  <c r="AA115" i="5"/>
  <c r="AB115" i="5"/>
  <c r="AC115" i="5"/>
  <c r="I115" i="5"/>
  <c r="AD115" i="5"/>
  <c r="J115" i="5"/>
  <c r="AE115" i="5"/>
  <c r="AF115" i="5"/>
  <c r="AG115" i="5"/>
  <c r="AJ115" i="5"/>
  <c r="AK115" i="5"/>
  <c r="AI115" i="5"/>
  <c r="AM115" i="5"/>
  <c r="AA116" i="5"/>
  <c r="AB116" i="5"/>
  <c r="AC116" i="5"/>
  <c r="I116" i="5"/>
  <c r="AD116" i="5"/>
  <c r="J116" i="5"/>
  <c r="AE116" i="5"/>
  <c r="AF116" i="5"/>
  <c r="AG116" i="5"/>
  <c r="AJ116" i="5"/>
  <c r="AK116" i="5"/>
  <c r="AI116" i="5"/>
  <c r="AM116" i="5"/>
  <c r="AA117" i="5"/>
  <c r="AB117" i="5"/>
  <c r="AC117" i="5"/>
  <c r="I117" i="5"/>
  <c r="AD117" i="5"/>
  <c r="J117" i="5"/>
  <c r="AE117" i="5"/>
  <c r="AF117" i="5"/>
  <c r="AG117" i="5"/>
  <c r="AJ117" i="5"/>
  <c r="AK117" i="5"/>
  <c r="AI117" i="5"/>
  <c r="AM117" i="5"/>
  <c r="AA118" i="5"/>
  <c r="AB118" i="5"/>
  <c r="AC118" i="5"/>
  <c r="I118" i="5"/>
  <c r="AD118" i="5"/>
  <c r="J118" i="5"/>
  <c r="AE118" i="5"/>
  <c r="AF118" i="5"/>
  <c r="AG118" i="5"/>
  <c r="AJ118" i="5"/>
  <c r="AK118" i="5"/>
  <c r="AI118" i="5"/>
  <c r="AM118" i="5"/>
  <c r="AA119" i="5"/>
  <c r="AB119" i="5"/>
  <c r="AC119" i="5"/>
  <c r="I119" i="5"/>
  <c r="AD119" i="5"/>
  <c r="J119" i="5"/>
  <c r="AE119" i="5"/>
  <c r="AF119" i="5"/>
  <c r="AG119" i="5"/>
  <c r="AJ119" i="5"/>
  <c r="AK119" i="5"/>
  <c r="AI119" i="5"/>
  <c r="AM119" i="5"/>
  <c r="AA120" i="5"/>
  <c r="AB120" i="5"/>
  <c r="AC120" i="5"/>
  <c r="I120" i="5"/>
  <c r="AD120" i="5"/>
  <c r="J120" i="5"/>
  <c r="AE120" i="5"/>
  <c r="AF120" i="5"/>
  <c r="AG120" i="5"/>
  <c r="AJ120" i="5"/>
  <c r="AK120" i="5"/>
  <c r="AI120" i="5"/>
  <c r="AM120" i="5"/>
  <c r="AA121" i="5"/>
  <c r="AB121" i="5"/>
  <c r="AC121" i="5"/>
  <c r="I121" i="5"/>
  <c r="AD121" i="5"/>
  <c r="J121" i="5"/>
  <c r="AE121" i="5"/>
  <c r="AF121" i="5"/>
  <c r="AG121" i="5"/>
  <c r="AJ121" i="5"/>
  <c r="AK121" i="5"/>
  <c r="AI121" i="5"/>
  <c r="AM121" i="5"/>
  <c r="AA122" i="5"/>
  <c r="AB122" i="5"/>
  <c r="AC122" i="5"/>
  <c r="I122" i="5"/>
  <c r="AD122" i="5"/>
  <c r="J122" i="5"/>
  <c r="AE122" i="5"/>
  <c r="AF122" i="5"/>
  <c r="AG122" i="5"/>
  <c r="AJ122" i="5"/>
  <c r="AK122" i="5"/>
  <c r="AI122" i="5"/>
  <c r="AM122" i="5"/>
  <c r="AA123" i="5"/>
  <c r="AB123" i="5"/>
  <c r="AC123" i="5"/>
  <c r="I123" i="5"/>
  <c r="AD123" i="5"/>
  <c r="J123" i="5"/>
  <c r="AE123" i="5"/>
  <c r="AF123" i="5"/>
  <c r="AG123" i="5"/>
  <c r="AJ123" i="5"/>
  <c r="AK123" i="5"/>
  <c r="AI123" i="5"/>
  <c r="AM123" i="5"/>
  <c r="AA124" i="5"/>
  <c r="AB124" i="5"/>
  <c r="AC124" i="5"/>
  <c r="I124" i="5"/>
  <c r="AD124" i="5"/>
  <c r="J124" i="5"/>
  <c r="AE124" i="5"/>
  <c r="AF124" i="5"/>
  <c r="AG124" i="5"/>
  <c r="AJ124" i="5"/>
  <c r="AK124" i="5"/>
  <c r="AI124" i="5"/>
  <c r="AM124" i="5"/>
  <c r="AA125" i="5"/>
  <c r="AB125" i="5"/>
  <c r="AC125" i="5"/>
  <c r="I125" i="5"/>
  <c r="AD125" i="5"/>
  <c r="J125" i="5"/>
  <c r="AE125" i="5"/>
  <c r="AF125" i="5"/>
  <c r="AG125" i="5"/>
  <c r="AJ125" i="5"/>
  <c r="AK125" i="5"/>
  <c r="AI125" i="5"/>
  <c r="AM125" i="5"/>
  <c r="AA126" i="5"/>
  <c r="AB126" i="5"/>
  <c r="AC126" i="5"/>
  <c r="I126" i="5"/>
  <c r="AD126" i="5"/>
  <c r="J126" i="5"/>
  <c r="AE126" i="5"/>
  <c r="AF126" i="5"/>
  <c r="AG126" i="5"/>
  <c r="AJ126" i="5"/>
  <c r="AK126" i="5"/>
  <c r="AI126" i="5"/>
  <c r="AM126" i="5"/>
  <c r="AA127" i="5"/>
  <c r="AB127" i="5"/>
  <c r="AC127" i="5"/>
  <c r="I127" i="5"/>
  <c r="AD127" i="5"/>
  <c r="J127" i="5"/>
  <c r="AE127" i="5"/>
  <c r="AF127" i="5"/>
  <c r="AG127" i="5"/>
  <c r="AJ127" i="5"/>
  <c r="AK127" i="5"/>
  <c r="AI127" i="5"/>
  <c r="AM127" i="5"/>
  <c r="AA128" i="5"/>
  <c r="AB128" i="5"/>
  <c r="AC128" i="5"/>
  <c r="I128" i="5"/>
  <c r="AD128" i="5"/>
  <c r="J128" i="5"/>
  <c r="AE128" i="5"/>
  <c r="AF128" i="5"/>
  <c r="AG128" i="5"/>
  <c r="AJ128" i="5"/>
  <c r="AK128" i="5"/>
  <c r="AI128" i="5"/>
  <c r="AM128" i="5"/>
  <c r="AA129" i="5"/>
  <c r="AB129" i="5"/>
  <c r="AC129" i="5"/>
  <c r="I129" i="5"/>
  <c r="AD129" i="5"/>
  <c r="J129" i="5"/>
  <c r="AE129" i="5"/>
  <c r="AF129" i="5"/>
  <c r="AG129" i="5"/>
  <c r="AJ129" i="5"/>
  <c r="AK129" i="5"/>
  <c r="AI129" i="5"/>
  <c r="AM129" i="5"/>
  <c r="AA130" i="5"/>
  <c r="AB130" i="5"/>
  <c r="AC130" i="5"/>
  <c r="I130" i="5"/>
  <c r="AD130" i="5"/>
  <c r="J130" i="5"/>
  <c r="AE130" i="5"/>
  <c r="AF130" i="5"/>
  <c r="AG130" i="5"/>
  <c r="AJ130" i="5"/>
  <c r="AK130" i="5"/>
  <c r="AI130" i="5"/>
  <c r="AM130" i="5"/>
  <c r="AA131" i="5"/>
  <c r="AB131" i="5"/>
  <c r="AC131" i="5"/>
  <c r="I131" i="5"/>
  <c r="AD131" i="5"/>
  <c r="J131" i="5"/>
  <c r="AE131" i="5"/>
  <c r="AF131" i="5"/>
  <c r="AG131" i="5"/>
  <c r="AJ131" i="5"/>
  <c r="AK131" i="5"/>
  <c r="AI131" i="5"/>
  <c r="AM131" i="5"/>
  <c r="AA132" i="5"/>
  <c r="AB132" i="5"/>
  <c r="AC132" i="5"/>
  <c r="I132" i="5"/>
  <c r="AD132" i="5"/>
  <c r="J132" i="5"/>
  <c r="AE132" i="5"/>
  <c r="AF132" i="5"/>
  <c r="AG132" i="5"/>
  <c r="AJ132" i="5"/>
  <c r="AK132" i="5"/>
  <c r="AI132" i="5"/>
  <c r="AM132" i="5"/>
  <c r="AA133" i="5"/>
  <c r="AB133" i="5"/>
  <c r="AC133" i="5"/>
  <c r="I133" i="5"/>
  <c r="AD133" i="5"/>
  <c r="J133" i="5"/>
  <c r="AE133" i="5"/>
  <c r="AF133" i="5"/>
  <c r="AG133" i="5"/>
  <c r="AJ133" i="5"/>
  <c r="AK133" i="5"/>
  <c r="AI133" i="5"/>
  <c r="AM133" i="5"/>
  <c r="AA134" i="5"/>
  <c r="AB134" i="5"/>
  <c r="AC134" i="5"/>
  <c r="I134" i="5"/>
  <c r="AD134" i="5"/>
  <c r="J134" i="5"/>
  <c r="AE134" i="5"/>
  <c r="AF134" i="5"/>
  <c r="AG134" i="5"/>
  <c r="AJ134" i="5"/>
  <c r="AK134" i="5"/>
  <c r="AI134" i="5"/>
  <c r="AM134" i="5"/>
  <c r="AA135" i="5"/>
  <c r="AB135" i="5"/>
  <c r="AC135" i="5"/>
  <c r="I135" i="5"/>
  <c r="AD135" i="5"/>
  <c r="J135" i="5"/>
  <c r="AE135" i="5"/>
  <c r="AF135" i="5"/>
  <c r="AG135" i="5"/>
  <c r="AJ135" i="5"/>
  <c r="AK135" i="5"/>
  <c r="AI135" i="5"/>
  <c r="AM135" i="5"/>
  <c r="AA136" i="5"/>
  <c r="AB136" i="5"/>
  <c r="AC136" i="5"/>
  <c r="I136" i="5"/>
  <c r="AD136" i="5"/>
  <c r="J136" i="5"/>
  <c r="AE136" i="5"/>
  <c r="AF136" i="5"/>
  <c r="AG136" i="5"/>
  <c r="AJ136" i="5"/>
  <c r="AK136" i="5"/>
  <c r="AI136" i="5"/>
  <c r="AM136" i="5"/>
  <c r="AA137" i="5"/>
  <c r="AB137" i="5"/>
  <c r="AC137" i="5"/>
  <c r="I137" i="5"/>
  <c r="AD137" i="5"/>
  <c r="J137" i="5"/>
  <c r="AE137" i="5"/>
  <c r="AF137" i="5"/>
  <c r="AG137" i="5"/>
  <c r="AJ137" i="5"/>
  <c r="AK137" i="5"/>
  <c r="AI137" i="5"/>
  <c r="AM137" i="5"/>
  <c r="AA138" i="5"/>
  <c r="AB138" i="5"/>
  <c r="AC138" i="5"/>
  <c r="I138" i="5"/>
  <c r="AD138" i="5"/>
  <c r="J138" i="5"/>
  <c r="AE138" i="5"/>
  <c r="AF138" i="5"/>
  <c r="AG138" i="5"/>
  <c r="AJ138" i="5"/>
  <c r="AK138" i="5"/>
  <c r="AI138" i="5"/>
  <c r="AM138" i="5"/>
  <c r="AA139" i="5"/>
  <c r="AB139" i="5"/>
  <c r="AC139" i="5"/>
  <c r="I139" i="5"/>
  <c r="AD139" i="5"/>
  <c r="J139" i="5"/>
  <c r="AE139" i="5"/>
  <c r="AF139" i="5"/>
  <c r="AG139" i="5"/>
  <c r="AJ139" i="5"/>
  <c r="AK139" i="5"/>
  <c r="AI139" i="5"/>
  <c r="AM139" i="5"/>
  <c r="AA140" i="5"/>
  <c r="AB140" i="5"/>
  <c r="AC140" i="5"/>
  <c r="I140" i="5"/>
  <c r="AD140" i="5"/>
  <c r="J140" i="5"/>
  <c r="AE140" i="5"/>
  <c r="AF140" i="5"/>
  <c r="AG140" i="5"/>
  <c r="AJ140" i="5"/>
  <c r="AK140" i="5"/>
  <c r="AI140" i="5"/>
  <c r="AM140" i="5"/>
  <c r="AA141" i="5"/>
  <c r="AB141" i="5"/>
  <c r="AC141" i="5"/>
  <c r="I141" i="5"/>
  <c r="AD141" i="5"/>
  <c r="J141" i="5"/>
  <c r="AE141" i="5"/>
  <c r="AF141" i="5"/>
  <c r="AG141" i="5"/>
  <c r="AJ141" i="5"/>
  <c r="AK141" i="5"/>
  <c r="AI141" i="5"/>
  <c r="AM141" i="5"/>
  <c r="AA142" i="5"/>
  <c r="AB142" i="5"/>
  <c r="AC142" i="5"/>
  <c r="I142" i="5"/>
  <c r="AD142" i="5"/>
  <c r="J142" i="5"/>
  <c r="AE142" i="5"/>
  <c r="AF142" i="5"/>
  <c r="AG142" i="5"/>
  <c r="AJ142" i="5"/>
  <c r="AK142" i="5"/>
  <c r="AI142" i="5"/>
  <c r="AM142" i="5"/>
  <c r="AA143" i="5"/>
  <c r="AB143" i="5"/>
  <c r="AC143" i="5"/>
  <c r="I143" i="5"/>
  <c r="AD143" i="5"/>
  <c r="J143" i="5"/>
  <c r="AE143" i="5"/>
  <c r="AF143" i="5"/>
  <c r="AG143" i="5"/>
  <c r="AJ143" i="5"/>
  <c r="AK143" i="5"/>
  <c r="AI143" i="5"/>
  <c r="AM143" i="5"/>
  <c r="AA144" i="5"/>
  <c r="AB144" i="5"/>
  <c r="AC144" i="5"/>
  <c r="I144" i="5"/>
  <c r="AD144" i="5"/>
  <c r="J144" i="5"/>
  <c r="AE144" i="5"/>
  <c r="AF144" i="5"/>
  <c r="AG144" i="5"/>
  <c r="AJ144" i="5"/>
  <c r="AK144" i="5"/>
  <c r="AI144" i="5"/>
  <c r="AM144" i="5"/>
  <c r="AA145" i="5"/>
  <c r="AB145" i="5"/>
  <c r="AC145" i="5"/>
  <c r="I145" i="5"/>
  <c r="AD145" i="5"/>
  <c r="J145" i="5"/>
  <c r="AE145" i="5"/>
  <c r="AF145" i="5"/>
  <c r="AG145" i="5"/>
  <c r="AJ145" i="5"/>
  <c r="AK145" i="5"/>
  <c r="AI145" i="5"/>
  <c r="AM145" i="5"/>
  <c r="AA146" i="5"/>
  <c r="AB146" i="5"/>
  <c r="AC146" i="5"/>
  <c r="I146" i="5"/>
  <c r="AD146" i="5"/>
  <c r="J146" i="5"/>
  <c r="AE146" i="5"/>
  <c r="AF146" i="5"/>
  <c r="AG146" i="5"/>
  <c r="AJ146" i="5"/>
  <c r="AK146" i="5"/>
  <c r="AI146" i="5"/>
  <c r="AM146" i="5"/>
  <c r="AA147" i="5"/>
  <c r="AB147" i="5"/>
  <c r="AC147" i="5"/>
  <c r="I147" i="5"/>
  <c r="AD147" i="5"/>
  <c r="J147" i="5"/>
  <c r="AE147" i="5"/>
  <c r="AF147" i="5"/>
  <c r="AG147" i="5"/>
  <c r="AJ147" i="5"/>
  <c r="AK147" i="5"/>
  <c r="AI147" i="5"/>
  <c r="AM147" i="5"/>
  <c r="E27" i="4"/>
  <c r="C27" i="4"/>
  <c r="AA148" i="5"/>
  <c r="AB148" i="5"/>
  <c r="AC148" i="5"/>
  <c r="I148" i="5"/>
  <c r="AD148" i="5"/>
  <c r="J148" i="5"/>
  <c r="AE148" i="5"/>
  <c r="AF148" i="5"/>
  <c r="AG148" i="5"/>
  <c r="AJ148" i="5"/>
  <c r="AK148" i="5"/>
  <c r="AI148" i="5"/>
  <c r="AM148" i="5"/>
  <c r="E25" i="4"/>
  <c r="C25" i="4"/>
  <c r="AA149" i="5"/>
  <c r="AB149" i="5"/>
  <c r="AC149" i="5"/>
  <c r="I149" i="5"/>
  <c r="AD149" i="5"/>
  <c r="J149" i="5"/>
  <c r="AE149" i="5"/>
  <c r="AF149" i="5"/>
  <c r="AG149" i="5"/>
  <c r="AJ149" i="5"/>
  <c r="AK149" i="5"/>
  <c r="AI149" i="5"/>
  <c r="AM149" i="5"/>
  <c r="AA150" i="5"/>
  <c r="AB150" i="5"/>
  <c r="AC150" i="5"/>
  <c r="I150" i="5"/>
  <c r="AD150" i="5"/>
  <c r="J150" i="5"/>
  <c r="AE150" i="5"/>
  <c r="AF150" i="5"/>
  <c r="AG150" i="5"/>
  <c r="AJ150" i="5"/>
  <c r="AK150" i="5"/>
  <c r="AI150" i="5"/>
  <c r="AM150" i="5"/>
  <c r="AA151" i="5"/>
  <c r="AB151" i="5"/>
  <c r="AC151" i="5"/>
  <c r="I151" i="5"/>
  <c r="AD151" i="5"/>
  <c r="J151" i="5"/>
  <c r="AE151" i="5"/>
  <c r="AF151" i="5"/>
  <c r="AG151" i="5"/>
  <c r="AJ151" i="5"/>
  <c r="AK151" i="5"/>
  <c r="AI151" i="5"/>
  <c r="AM151" i="5"/>
  <c r="AA152" i="5"/>
  <c r="AB152" i="5"/>
  <c r="AC152" i="5"/>
  <c r="I152" i="5"/>
  <c r="AD152" i="5"/>
  <c r="J152" i="5"/>
  <c r="AE152" i="5"/>
  <c r="AF152" i="5"/>
  <c r="AG152" i="5"/>
  <c r="AJ152" i="5"/>
  <c r="AK152" i="5"/>
  <c r="AI152" i="5"/>
  <c r="AM152" i="5"/>
  <c r="AA153" i="5"/>
  <c r="AB153" i="5"/>
  <c r="AC153" i="5"/>
  <c r="I153" i="5"/>
  <c r="AD153" i="5"/>
  <c r="J153" i="5"/>
  <c r="AE153" i="5"/>
  <c r="AF153" i="5"/>
  <c r="AG153" i="5"/>
  <c r="AJ153" i="5"/>
  <c r="AK153" i="5"/>
  <c r="AI153" i="5"/>
  <c r="AM153" i="5"/>
  <c r="AA154" i="5"/>
  <c r="AB154" i="5"/>
  <c r="AC154" i="5"/>
  <c r="I154" i="5"/>
  <c r="AD154" i="5"/>
  <c r="J154" i="5"/>
  <c r="AE154" i="5"/>
  <c r="AF154" i="5"/>
  <c r="AG154" i="5"/>
  <c r="AJ154" i="5"/>
  <c r="AK154" i="5"/>
  <c r="AI154" i="5"/>
  <c r="AM154" i="5"/>
  <c r="AA155" i="5"/>
  <c r="AB155" i="5"/>
  <c r="AC155" i="5"/>
  <c r="I155" i="5"/>
  <c r="AD155" i="5"/>
  <c r="J155" i="5"/>
  <c r="AE155" i="5"/>
  <c r="AF155" i="5"/>
  <c r="AG155" i="5"/>
  <c r="AJ155" i="5"/>
  <c r="AK155" i="5"/>
  <c r="AI155" i="5"/>
  <c r="AM155" i="5"/>
  <c r="AA156" i="5"/>
  <c r="AB156" i="5"/>
  <c r="AC156" i="5"/>
  <c r="I156" i="5"/>
  <c r="AD156" i="5"/>
  <c r="J156" i="5"/>
  <c r="AE156" i="5"/>
  <c r="AF156" i="5"/>
  <c r="AG156" i="5"/>
  <c r="AJ156" i="5"/>
  <c r="AK156" i="5"/>
  <c r="AI156" i="5"/>
  <c r="AM156" i="5"/>
  <c r="AA157" i="5"/>
  <c r="AB157" i="5"/>
  <c r="AC157" i="5"/>
  <c r="I157" i="5"/>
  <c r="AD157" i="5"/>
  <c r="J157" i="5"/>
  <c r="AE157" i="5"/>
  <c r="AF157" i="5"/>
  <c r="AG157" i="5"/>
  <c r="AJ157" i="5"/>
  <c r="AK157" i="5"/>
  <c r="AI157" i="5"/>
  <c r="AM157" i="5"/>
  <c r="AA158" i="5"/>
  <c r="AB158" i="5"/>
  <c r="AC158" i="5"/>
  <c r="I158" i="5"/>
  <c r="AD158" i="5"/>
  <c r="J158" i="5"/>
  <c r="AE158" i="5"/>
  <c r="AF158" i="5"/>
  <c r="AG158" i="5"/>
  <c r="AJ158" i="5"/>
  <c r="AK158" i="5"/>
  <c r="AI158" i="5"/>
  <c r="AM158" i="5"/>
  <c r="AA159" i="5"/>
  <c r="AB159" i="5"/>
  <c r="AC159" i="5"/>
  <c r="I159" i="5"/>
  <c r="AD159" i="5"/>
  <c r="J159" i="5"/>
  <c r="AE159" i="5"/>
  <c r="AF159" i="5"/>
  <c r="AG159" i="5"/>
  <c r="AJ159" i="5"/>
  <c r="AK159" i="5"/>
  <c r="AI159" i="5"/>
  <c r="AM159" i="5"/>
  <c r="AA160" i="5"/>
  <c r="AB160" i="5"/>
  <c r="AC160" i="5"/>
  <c r="I160" i="5"/>
  <c r="AD160" i="5"/>
  <c r="J160" i="5"/>
  <c r="AE160" i="5"/>
  <c r="AF160" i="5"/>
  <c r="AG160" i="5"/>
  <c r="AJ160" i="5"/>
  <c r="AK160" i="5"/>
  <c r="AI160" i="5"/>
  <c r="AM160" i="5"/>
  <c r="AA161" i="5"/>
  <c r="AB161" i="5"/>
  <c r="AC161" i="5"/>
  <c r="I161" i="5"/>
  <c r="AD161" i="5"/>
  <c r="J161" i="5"/>
  <c r="AE161" i="5"/>
  <c r="AF161" i="5"/>
  <c r="AG161" i="5"/>
  <c r="AJ161" i="5"/>
  <c r="AK161" i="5"/>
  <c r="AI161" i="5"/>
  <c r="AM161" i="5"/>
  <c r="AA162" i="5"/>
  <c r="AB162" i="5"/>
  <c r="AC162" i="5"/>
  <c r="I162" i="5"/>
  <c r="AD162" i="5"/>
  <c r="J162" i="5"/>
  <c r="AE162" i="5"/>
  <c r="AF162" i="5"/>
  <c r="AG162" i="5"/>
  <c r="AJ162" i="5"/>
  <c r="AK162" i="5"/>
  <c r="AI162" i="5"/>
  <c r="AM162" i="5"/>
  <c r="AA163" i="5"/>
  <c r="AB163" i="5"/>
  <c r="AC163" i="5"/>
  <c r="I163" i="5"/>
  <c r="AD163" i="5"/>
  <c r="J163" i="5"/>
  <c r="AE163" i="5"/>
  <c r="AF163" i="5"/>
  <c r="AG163" i="5"/>
  <c r="AJ163" i="5"/>
  <c r="AK163" i="5"/>
  <c r="AI163" i="5"/>
  <c r="AM163" i="5"/>
  <c r="AA164" i="5"/>
  <c r="AB164" i="5"/>
  <c r="AC164" i="5"/>
  <c r="I164" i="5"/>
  <c r="AD164" i="5"/>
  <c r="J164" i="5"/>
  <c r="AE164" i="5"/>
  <c r="AF164" i="5"/>
  <c r="AG164" i="5"/>
  <c r="AJ164" i="5"/>
  <c r="AK164" i="5"/>
  <c r="AI164" i="5"/>
  <c r="AM164" i="5"/>
  <c r="AA165" i="5"/>
  <c r="AB165" i="5"/>
  <c r="AC165" i="5"/>
  <c r="I165" i="5"/>
  <c r="AD165" i="5"/>
  <c r="J165" i="5"/>
  <c r="AE165" i="5"/>
  <c r="AF165" i="5"/>
  <c r="AG165" i="5"/>
  <c r="AJ165" i="5"/>
  <c r="AK165" i="5"/>
  <c r="AI165" i="5"/>
  <c r="AM165" i="5"/>
  <c r="AA166" i="5"/>
  <c r="AB166" i="5"/>
  <c r="AC166" i="5"/>
  <c r="I166" i="5"/>
  <c r="AD166" i="5"/>
  <c r="J166" i="5"/>
  <c r="AE166" i="5"/>
  <c r="AF166" i="5"/>
  <c r="AG166" i="5"/>
  <c r="AJ166" i="5"/>
  <c r="AK166" i="5"/>
  <c r="AI166" i="5"/>
  <c r="AM166" i="5"/>
  <c r="AA167" i="5"/>
  <c r="AB167" i="5"/>
  <c r="AC167" i="5"/>
  <c r="I167" i="5"/>
  <c r="AD167" i="5"/>
  <c r="J167" i="5"/>
  <c r="AE167" i="5"/>
  <c r="AF167" i="5"/>
  <c r="AG167" i="5"/>
  <c r="AJ167" i="5"/>
  <c r="AK167" i="5"/>
  <c r="AI167" i="5"/>
  <c r="AM167" i="5"/>
  <c r="AA168" i="5"/>
  <c r="AB168" i="5"/>
  <c r="AC168" i="5"/>
  <c r="I168" i="5"/>
  <c r="AD168" i="5"/>
  <c r="J168" i="5"/>
  <c r="AE168" i="5"/>
  <c r="AF168" i="5"/>
  <c r="AG168" i="5"/>
  <c r="AJ168" i="5"/>
  <c r="AK168" i="5"/>
  <c r="AI168" i="5"/>
  <c r="AM168" i="5"/>
  <c r="AA169" i="5"/>
  <c r="AB169" i="5"/>
  <c r="AC169" i="5"/>
  <c r="I169" i="5"/>
  <c r="AD169" i="5"/>
  <c r="J169" i="5"/>
  <c r="AE169" i="5"/>
  <c r="AF169" i="5"/>
  <c r="AG169" i="5"/>
  <c r="AJ169" i="5"/>
  <c r="AK169" i="5"/>
  <c r="AI169" i="5"/>
  <c r="AM169" i="5"/>
  <c r="AA170" i="5"/>
  <c r="AB170" i="5"/>
  <c r="AC170" i="5"/>
  <c r="I170" i="5"/>
  <c r="AD170" i="5"/>
  <c r="J170" i="5"/>
  <c r="AE170" i="5"/>
  <c r="AF170" i="5"/>
  <c r="AG170" i="5"/>
  <c r="AJ170" i="5"/>
  <c r="AK170" i="5"/>
  <c r="AI170" i="5"/>
  <c r="AM170" i="5"/>
  <c r="AA171" i="5"/>
  <c r="AB171" i="5"/>
  <c r="AC171" i="5"/>
  <c r="I171" i="5"/>
  <c r="AD171" i="5"/>
  <c r="J171" i="5"/>
  <c r="AE171" i="5"/>
  <c r="AF171" i="5"/>
  <c r="AG171" i="5"/>
  <c r="AJ171" i="5"/>
  <c r="AK171" i="5"/>
  <c r="AI171" i="5"/>
  <c r="AM171" i="5"/>
  <c r="E30" i="4"/>
  <c r="C30" i="4"/>
  <c r="AA172" i="5"/>
  <c r="AB172" i="5"/>
  <c r="AC172" i="5"/>
  <c r="I172" i="5"/>
  <c r="AD172" i="5"/>
  <c r="J172" i="5"/>
  <c r="AE172" i="5"/>
  <c r="AF172" i="5"/>
  <c r="AG172" i="5"/>
  <c r="AJ172" i="5"/>
  <c r="AK172" i="5"/>
  <c r="AI172" i="5"/>
  <c r="AM172" i="5"/>
  <c r="AA173" i="5"/>
  <c r="AB173" i="5"/>
  <c r="AC173" i="5"/>
  <c r="I173" i="5"/>
  <c r="AD173" i="5"/>
  <c r="J173" i="5"/>
  <c r="AE173" i="5"/>
  <c r="AF173" i="5"/>
  <c r="AG173" i="5"/>
  <c r="AJ173" i="5"/>
  <c r="AK173" i="5"/>
  <c r="AI173" i="5"/>
  <c r="AM173" i="5"/>
  <c r="AA174" i="5"/>
  <c r="AB174" i="5"/>
  <c r="AC174" i="5"/>
  <c r="I174" i="5"/>
  <c r="AD174" i="5"/>
  <c r="J174" i="5"/>
  <c r="AE174" i="5"/>
  <c r="AF174" i="5"/>
  <c r="AG174" i="5"/>
  <c r="AJ174" i="5"/>
  <c r="AK174" i="5"/>
  <c r="AI174" i="5"/>
  <c r="AM174" i="5"/>
  <c r="AA175" i="5"/>
  <c r="AB175" i="5"/>
  <c r="AC175" i="5"/>
  <c r="I175" i="5"/>
  <c r="AD175" i="5"/>
  <c r="J175" i="5"/>
  <c r="AE175" i="5"/>
  <c r="AF175" i="5"/>
  <c r="AG175" i="5"/>
  <c r="AJ175" i="5"/>
  <c r="AK175" i="5"/>
  <c r="AI175" i="5"/>
  <c r="AM175" i="5"/>
  <c r="AA176" i="5"/>
  <c r="AB176" i="5"/>
  <c r="AC176" i="5"/>
  <c r="I176" i="5"/>
  <c r="AD176" i="5"/>
  <c r="J176" i="5"/>
  <c r="AE176" i="5"/>
  <c r="AF176" i="5"/>
  <c r="AG176" i="5"/>
  <c r="AJ176" i="5"/>
  <c r="AK176" i="5"/>
  <c r="AI176" i="5"/>
  <c r="AM176" i="5"/>
  <c r="AA177" i="5"/>
  <c r="AB177" i="5"/>
  <c r="AC177" i="5"/>
  <c r="I178" i="5"/>
  <c r="I177" i="5"/>
  <c r="AD177" i="5"/>
  <c r="J178" i="5"/>
  <c r="J177" i="5"/>
  <c r="AE177" i="5"/>
  <c r="AF177" i="5"/>
  <c r="AG177" i="5"/>
  <c r="AJ177" i="5"/>
  <c r="AK177" i="5"/>
  <c r="AI177" i="5"/>
  <c r="AM177" i="5"/>
  <c r="AA178" i="5"/>
  <c r="AB178" i="5"/>
  <c r="AC178" i="5"/>
  <c r="AD178" i="5"/>
  <c r="AE178" i="5"/>
  <c r="AF178" i="5"/>
  <c r="AG178" i="5"/>
  <c r="AJ178" i="5"/>
  <c r="AK178" i="5"/>
  <c r="AI178" i="5"/>
  <c r="AM178" i="5"/>
  <c r="AA179" i="5"/>
  <c r="AB179" i="5"/>
  <c r="AC179" i="5"/>
  <c r="I179" i="5"/>
  <c r="AD179" i="5"/>
  <c r="J179" i="5"/>
  <c r="AE179" i="5"/>
  <c r="AF179" i="5"/>
  <c r="AG179" i="5"/>
  <c r="AJ179" i="5"/>
  <c r="AK179" i="5"/>
  <c r="AI179" i="5"/>
  <c r="AM179" i="5"/>
  <c r="AA180" i="5"/>
  <c r="AB180" i="5"/>
  <c r="AC180" i="5"/>
  <c r="I180" i="5"/>
  <c r="AD180" i="5"/>
  <c r="J180" i="5"/>
  <c r="AE180" i="5"/>
  <c r="AF180" i="5"/>
  <c r="AG180" i="5"/>
  <c r="AJ180" i="5"/>
  <c r="AK180" i="5"/>
  <c r="AI180" i="5"/>
  <c r="AM180" i="5"/>
  <c r="AA181" i="5"/>
  <c r="AB181" i="5"/>
  <c r="AC181" i="5"/>
  <c r="I181" i="5"/>
  <c r="AD181" i="5"/>
  <c r="AE181" i="5"/>
  <c r="AF181" i="5"/>
  <c r="AG181" i="5"/>
  <c r="AJ181" i="5"/>
  <c r="AK181" i="5"/>
  <c r="AI181" i="5"/>
  <c r="AM181" i="5"/>
  <c r="AA182" i="5"/>
  <c r="AB182" i="5"/>
  <c r="AC182" i="5"/>
  <c r="AD182" i="5"/>
  <c r="AE182" i="5"/>
  <c r="AF182" i="5"/>
  <c r="AG182" i="5"/>
  <c r="AJ182" i="5"/>
  <c r="AK182" i="5"/>
  <c r="AI182" i="5"/>
  <c r="AM182" i="5"/>
  <c r="AA183" i="5"/>
  <c r="AB183" i="5"/>
  <c r="AC183" i="5"/>
  <c r="I183" i="5"/>
  <c r="AD183" i="5"/>
  <c r="J183" i="5"/>
  <c r="AE183" i="5"/>
  <c r="AF183" i="5"/>
  <c r="AG183" i="5"/>
  <c r="AJ183" i="5"/>
  <c r="AK183" i="5"/>
  <c r="AI183" i="5"/>
  <c r="AM183" i="5"/>
  <c r="AA184" i="5"/>
  <c r="AB184" i="5"/>
  <c r="AC184" i="5"/>
  <c r="I184" i="5"/>
  <c r="AD184" i="5"/>
  <c r="J184" i="5"/>
  <c r="AE184" i="5"/>
  <c r="AF184" i="5"/>
  <c r="AG184" i="5"/>
  <c r="AJ184" i="5"/>
  <c r="AK184" i="5"/>
  <c r="AI184" i="5"/>
  <c r="AM184" i="5"/>
  <c r="E21" i="4"/>
  <c r="C21" i="4"/>
  <c r="AA185" i="5"/>
  <c r="AB185" i="5"/>
  <c r="AC185" i="5"/>
  <c r="I185" i="5"/>
  <c r="AD185" i="5"/>
  <c r="J185" i="5"/>
  <c r="AE185" i="5"/>
  <c r="AF185" i="5"/>
  <c r="AG185" i="5"/>
  <c r="AJ185" i="5"/>
  <c r="AK185" i="5"/>
  <c r="AI185" i="5"/>
  <c r="AM185" i="5"/>
  <c r="AA186" i="5"/>
  <c r="AB186" i="5"/>
  <c r="AC186" i="5"/>
  <c r="I186" i="5"/>
  <c r="AD186" i="5"/>
  <c r="J186" i="5"/>
  <c r="AE186" i="5"/>
  <c r="AF186" i="5"/>
  <c r="AG186" i="5"/>
  <c r="AJ186" i="5"/>
  <c r="AK186" i="5"/>
  <c r="AI186" i="5"/>
  <c r="AM186" i="5"/>
  <c r="AA187" i="5"/>
  <c r="AB187" i="5"/>
  <c r="AC187" i="5"/>
  <c r="I187" i="5"/>
  <c r="AD187" i="5"/>
  <c r="J187" i="5"/>
  <c r="AE187" i="5"/>
  <c r="AF187" i="5"/>
  <c r="AG187" i="5"/>
  <c r="AJ187" i="5"/>
  <c r="AK187" i="5"/>
  <c r="AI187" i="5"/>
  <c r="AM187" i="5"/>
  <c r="AA188" i="5"/>
  <c r="AB188" i="5"/>
  <c r="AC188" i="5"/>
  <c r="I188" i="5"/>
  <c r="AD188" i="5"/>
  <c r="J188" i="5"/>
  <c r="AE188" i="5"/>
  <c r="AF188" i="5"/>
  <c r="AG188" i="5"/>
  <c r="AJ188" i="5"/>
  <c r="AK188" i="5"/>
  <c r="AI188" i="5"/>
  <c r="AM188" i="5"/>
  <c r="AA189" i="5"/>
  <c r="AB189" i="5"/>
  <c r="AC189" i="5"/>
  <c r="I189" i="5"/>
  <c r="AD189" i="5"/>
  <c r="J189" i="5"/>
  <c r="AE189" i="5"/>
  <c r="AF189" i="5"/>
  <c r="AG189" i="5"/>
  <c r="AJ189" i="5"/>
  <c r="AK189" i="5"/>
  <c r="AI189" i="5"/>
  <c r="AM189" i="5"/>
  <c r="AA190" i="5"/>
  <c r="AB190" i="5"/>
  <c r="AC190" i="5"/>
  <c r="I190" i="5"/>
  <c r="AD190" i="5"/>
  <c r="J190" i="5"/>
  <c r="AE190" i="5"/>
  <c r="AF190" i="5"/>
  <c r="AG190" i="5"/>
  <c r="AJ190" i="5"/>
  <c r="AK190" i="5"/>
  <c r="AI190" i="5"/>
  <c r="AM190" i="5"/>
  <c r="AA191" i="5"/>
  <c r="AB191" i="5"/>
  <c r="AC191" i="5"/>
  <c r="I191" i="5"/>
  <c r="AD191" i="5"/>
  <c r="J191" i="5"/>
  <c r="AE191" i="5"/>
  <c r="AF191" i="5"/>
  <c r="AG191" i="5"/>
  <c r="AJ191" i="5"/>
  <c r="AK191" i="5"/>
  <c r="AI191" i="5"/>
  <c r="AM191" i="5"/>
  <c r="AA192" i="5"/>
  <c r="AB192" i="5"/>
  <c r="AC192" i="5"/>
  <c r="I192" i="5"/>
  <c r="AD192" i="5"/>
  <c r="J192" i="5"/>
  <c r="AE192" i="5"/>
  <c r="AF192" i="5"/>
  <c r="AG192" i="5"/>
  <c r="AJ192" i="5"/>
  <c r="AK192" i="5"/>
  <c r="AI192" i="5"/>
  <c r="AM192" i="5"/>
  <c r="AA193" i="5"/>
  <c r="AB193" i="5"/>
  <c r="AC193" i="5"/>
  <c r="I193" i="5"/>
  <c r="AD193" i="5"/>
  <c r="J193" i="5"/>
  <c r="AE193" i="5"/>
  <c r="AF193" i="5"/>
  <c r="AG193" i="5"/>
  <c r="AJ193" i="5"/>
  <c r="AK193" i="5"/>
  <c r="AI193" i="5"/>
  <c r="AM193" i="5"/>
  <c r="AA194" i="5"/>
  <c r="AB194" i="5"/>
  <c r="AC194" i="5"/>
  <c r="I194" i="5"/>
  <c r="AD194" i="5"/>
  <c r="J194" i="5"/>
  <c r="AE194" i="5"/>
  <c r="AF194" i="5"/>
  <c r="AG194" i="5"/>
  <c r="AJ194" i="5"/>
  <c r="AK194" i="5"/>
  <c r="AI194" i="5"/>
  <c r="AM194" i="5"/>
  <c r="AA195" i="5"/>
  <c r="AB195" i="5"/>
  <c r="AC195" i="5"/>
  <c r="I195" i="5"/>
  <c r="AD195" i="5"/>
  <c r="J195" i="5"/>
  <c r="AE195" i="5"/>
  <c r="AF195" i="5"/>
  <c r="AG195" i="5"/>
  <c r="AJ195" i="5"/>
  <c r="AK195" i="5"/>
  <c r="AI195" i="5"/>
  <c r="AM195" i="5"/>
  <c r="AA196" i="5"/>
  <c r="AB196" i="5"/>
  <c r="AC196" i="5"/>
  <c r="I196" i="5"/>
  <c r="AD196" i="5"/>
  <c r="J196" i="5"/>
  <c r="AE196" i="5"/>
  <c r="AF196" i="5"/>
  <c r="AG196" i="5"/>
  <c r="AJ196" i="5"/>
  <c r="AK196" i="5"/>
  <c r="AI196" i="5"/>
  <c r="AM196" i="5"/>
  <c r="AA197" i="5"/>
  <c r="AB197" i="5"/>
  <c r="AC197" i="5"/>
  <c r="I197" i="5"/>
  <c r="AD197" i="5"/>
  <c r="J197" i="5"/>
  <c r="AE197" i="5"/>
  <c r="AF197" i="5"/>
  <c r="AG197" i="5"/>
  <c r="AJ197" i="5"/>
  <c r="AK197" i="5"/>
  <c r="AI197" i="5"/>
  <c r="AM197" i="5"/>
  <c r="AA198" i="5"/>
  <c r="AB198" i="5"/>
  <c r="AC198" i="5"/>
  <c r="I198" i="5"/>
  <c r="AD198" i="5"/>
  <c r="J198" i="5"/>
  <c r="AE198" i="5"/>
  <c r="AF198" i="5"/>
  <c r="AG198" i="5"/>
  <c r="AJ198" i="5"/>
  <c r="AK198" i="5"/>
  <c r="AI198" i="5"/>
  <c r="AM198" i="5"/>
  <c r="AA199" i="5"/>
  <c r="AB199" i="5"/>
  <c r="AC199" i="5"/>
  <c r="I199" i="5"/>
  <c r="AD199" i="5"/>
  <c r="J199" i="5"/>
  <c r="AE199" i="5"/>
  <c r="AF199" i="5"/>
  <c r="AG199" i="5"/>
  <c r="AJ199" i="5"/>
  <c r="AK199" i="5"/>
  <c r="AI199" i="5"/>
  <c r="AM199" i="5"/>
  <c r="AA200" i="5"/>
  <c r="AB200" i="5"/>
  <c r="AC200" i="5"/>
  <c r="I200" i="5"/>
  <c r="AD200" i="5"/>
  <c r="J200" i="5"/>
  <c r="AE200" i="5"/>
  <c r="AF200" i="5"/>
  <c r="AG200" i="5"/>
  <c r="AJ200" i="5"/>
  <c r="AK200" i="5"/>
  <c r="AI200" i="5"/>
  <c r="AM200" i="5"/>
  <c r="AA201" i="5"/>
  <c r="AB201" i="5"/>
  <c r="AC201" i="5"/>
  <c r="I201" i="5"/>
  <c r="AD201" i="5"/>
  <c r="J201" i="5"/>
  <c r="AE201" i="5"/>
  <c r="AF201" i="5"/>
  <c r="AG201" i="5"/>
  <c r="AJ201" i="5"/>
  <c r="AK201" i="5"/>
  <c r="AI201" i="5"/>
  <c r="AM201" i="5"/>
  <c r="AA202" i="5"/>
  <c r="AB202" i="5"/>
  <c r="AC202" i="5"/>
  <c r="I202" i="5"/>
  <c r="AD202" i="5"/>
  <c r="J202" i="5"/>
  <c r="AE202" i="5"/>
  <c r="AF202" i="5"/>
  <c r="AG202" i="5"/>
  <c r="AJ202" i="5"/>
  <c r="AK202" i="5"/>
  <c r="AI202" i="5"/>
  <c r="AM202" i="5"/>
  <c r="AA203" i="5"/>
  <c r="AB203" i="5"/>
  <c r="AC203" i="5"/>
  <c r="I203" i="5"/>
  <c r="AD203" i="5"/>
  <c r="J203" i="5"/>
  <c r="AE203" i="5"/>
  <c r="AF203" i="5"/>
  <c r="AG203" i="5"/>
  <c r="AJ203" i="5"/>
  <c r="AK203" i="5"/>
  <c r="AI203" i="5"/>
  <c r="AM203" i="5"/>
  <c r="AA204" i="5"/>
  <c r="AB204" i="5"/>
  <c r="AC204" i="5"/>
  <c r="I204" i="5"/>
  <c r="AD204" i="5"/>
  <c r="J204" i="5"/>
  <c r="AE204" i="5"/>
  <c r="AF204" i="5"/>
  <c r="AG204" i="5"/>
  <c r="AJ204" i="5"/>
  <c r="AK204" i="5"/>
  <c r="AI204" i="5"/>
  <c r="AM204" i="5"/>
  <c r="AA205" i="5"/>
  <c r="AB205" i="5"/>
  <c r="AC205" i="5"/>
  <c r="I205" i="5"/>
  <c r="AD205" i="5"/>
  <c r="J205" i="5"/>
  <c r="AE205" i="5"/>
  <c r="AF205" i="5"/>
  <c r="AG205" i="5"/>
  <c r="AJ205" i="5"/>
  <c r="AK205" i="5"/>
  <c r="AI205" i="5"/>
  <c r="AM205" i="5"/>
  <c r="AA206" i="5"/>
  <c r="AB206" i="5"/>
  <c r="AC206" i="5"/>
  <c r="I206" i="5"/>
  <c r="AD206" i="5"/>
  <c r="J206" i="5"/>
  <c r="AE206" i="5"/>
  <c r="AF206" i="5"/>
  <c r="AG206" i="5"/>
  <c r="AJ206" i="5"/>
  <c r="AK206" i="5"/>
  <c r="AI206" i="5"/>
  <c r="AM206" i="5"/>
  <c r="AA207" i="5"/>
  <c r="AB207" i="5"/>
  <c r="AC207" i="5"/>
  <c r="I207" i="5"/>
  <c r="AD207" i="5"/>
  <c r="J207" i="5"/>
  <c r="AE207" i="5"/>
  <c r="AF207" i="5"/>
  <c r="AG207" i="5"/>
  <c r="AJ207" i="5"/>
  <c r="AK207" i="5"/>
  <c r="AI207" i="5"/>
  <c r="AM207" i="5"/>
  <c r="AA208" i="5"/>
  <c r="AB208" i="5"/>
  <c r="AC208" i="5"/>
  <c r="I208" i="5"/>
  <c r="AD208" i="5"/>
  <c r="J208" i="5"/>
  <c r="AE208" i="5"/>
  <c r="AF208" i="5"/>
  <c r="AG208" i="5"/>
  <c r="AJ208" i="5"/>
  <c r="AK208" i="5"/>
  <c r="AI208" i="5"/>
  <c r="AM208" i="5"/>
  <c r="AA209" i="5"/>
  <c r="AB209" i="5"/>
  <c r="AC209" i="5"/>
  <c r="I209" i="5"/>
  <c r="AD209" i="5"/>
  <c r="J209" i="5"/>
  <c r="AE209" i="5"/>
  <c r="AF209" i="5"/>
  <c r="AG209" i="5"/>
  <c r="AJ209" i="5"/>
  <c r="AK209" i="5"/>
  <c r="AI209" i="5"/>
  <c r="AM209" i="5"/>
  <c r="AA210" i="5"/>
  <c r="AB210" i="5"/>
  <c r="AC210" i="5"/>
  <c r="I210" i="5"/>
  <c r="AD210" i="5"/>
  <c r="J210" i="5"/>
  <c r="AE210" i="5"/>
  <c r="AF210" i="5"/>
  <c r="AG210" i="5"/>
  <c r="AJ210" i="5"/>
  <c r="AK210" i="5"/>
  <c r="AI210" i="5"/>
  <c r="AM210" i="5"/>
  <c r="AA211" i="5"/>
  <c r="AB211" i="5"/>
  <c r="AC211" i="5"/>
  <c r="I211" i="5"/>
  <c r="AD211" i="5"/>
  <c r="J211" i="5"/>
  <c r="AE211" i="5"/>
  <c r="AF211" i="5"/>
  <c r="AG211" i="5"/>
  <c r="AJ211" i="5"/>
  <c r="AK211" i="5"/>
  <c r="AI211" i="5"/>
  <c r="AM211" i="5"/>
  <c r="AA212" i="5"/>
  <c r="AB212" i="5"/>
  <c r="AC212" i="5"/>
  <c r="I212" i="5"/>
  <c r="AD212" i="5"/>
  <c r="J212" i="5"/>
  <c r="AE212" i="5"/>
  <c r="AF212" i="5"/>
  <c r="AG212" i="5"/>
  <c r="AJ212" i="5"/>
  <c r="AK212" i="5"/>
  <c r="AI212" i="5"/>
  <c r="AM212" i="5"/>
  <c r="AA213" i="5"/>
  <c r="AB213" i="5"/>
  <c r="AC213" i="5"/>
  <c r="I213" i="5"/>
  <c r="AD213" i="5"/>
  <c r="J213" i="5"/>
  <c r="AE213" i="5"/>
  <c r="AF213" i="5"/>
  <c r="AG213" i="5"/>
  <c r="AJ213" i="5"/>
  <c r="AK213" i="5"/>
  <c r="AI213" i="5"/>
  <c r="AM213" i="5"/>
  <c r="AA214" i="5"/>
  <c r="AB214" i="5"/>
  <c r="AC214" i="5"/>
  <c r="I214" i="5"/>
  <c r="AD214" i="5"/>
  <c r="J214" i="5"/>
  <c r="AE214" i="5"/>
  <c r="AF214" i="5"/>
  <c r="AG214" i="5"/>
  <c r="AJ214" i="5"/>
  <c r="AK214" i="5"/>
  <c r="AI214" i="5"/>
  <c r="AM214" i="5"/>
  <c r="AA215" i="5"/>
  <c r="AB215" i="5"/>
  <c r="AC215" i="5"/>
  <c r="I215" i="5"/>
  <c r="AD215" i="5"/>
  <c r="J215" i="5"/>
  <c r="AE215" i="5"/>
  <c r="AF215" i="5"/>
  <c r="AG215" i="5"/>
  <c r="AJ215" i="5"/>
  <c r="AK215" i="5"/>
  <c r="AI215" i="5"/>
  <c r="AM215" i="5"/>
  <c r="AA216" i="5"/>
  <c r="AB216" i="5"/>
  <c r="AC216" i="5"/>
  <c r="I216" i="5"/>
  <c r="AD216" i="5"/>
  <c r="J216" i="5"/>
  <c r="AE216" i="5"/>
  <c r="AF216" i="5"/>
  <c r="AG216" i="5"/>
  <c r="AJ216" i="5"/>
  <c r="AK216" i="5"/>
  <c r="AI216" i="5"/>
  <c r="AM216" i="5"/>
  <c r="AA217" i="5"/>
  <c r="AB217" i="5"/>
  <c r="AC217" i="5"/>
  <c r="I217" i="5"/>
  <c r="AD217" i="5"/>
  <c r="J217" i="5"/>
  <c r="AE217" i="5"/>
  <c r="AF217" i="5"/>
  <c r="AG217" i="5"/>
  <c r="AJ217" i="5"/>
  <c r="AK217" i="5"/>
  <c r="AI217" i="5"/>
  <c r="AM217" i="5"/>
  <c r="AA218" i="5"/>
  <c r="AB218" i="5"/>
  <c r="AC218" i="5"/>
  <c r="I218" i="5"/>
  <c r="AD218" i="5"/>
  <c r="J218" i="5"/>
  <c r="AE218" i="5"/>
  <c r="AF218" i="5"/>
  <c r="AG218" i="5"/>
  <c r="AJ218" i="5"/>
  <c r="AK218" i="5"/>
  <c r="AI218" i="5"/>
  <c r="AM218" i="5"/>
  <c r="AA219" i="5"/>
  <c r="AB219" i="5"/>
  <c r="AC219" i="5"/>
  <c r="I219" i="5"/>
  <c r="AD219" i="5"/>
  <c r="J219" i="5"/>
  <c r="AE219" i="5"/>
  <c r="AF219" i="5"/>
  <c r="AG219" i="5"/>
  <c r="AJ219" i="5"/>
  <c r="AK219" i="5"/>
  <c r="AI219" i="5"/>
  <c r="AM219" i="5"/>
  <c r="AA220" i="5"/>
  <c r="AB220" i="5"/>
  <c r="AC220" i="5"/>
  <c r="I220" i="5"/>
  <c r="AD220" i="5"/>
  <c r="J220" i="5"/>
  <c r="AE220" i="5"/>
  <c r="AF220" i="5"/>
  <c r="AG220" i="5"/>
  <c r="AJ220" i="5"/>
  <c r="AK220" i="5"/>
  <c r="AI220" i="5"/>
  <c r="AM220" i="5"/>
  <c r="AA221" i="5"/>
  <c r="AB221" i="5"/>
  <c r="AC221" i="5"/>
  <c r="I221" i="5"/>
  <c r="AD221" i="5"/>
  <c r="J221" i="5"/>
  <c r="AE221" i="5"/>
  <c r="AF221" i="5"/>
  <c r="AG221" i="5"/>
  <c r="AJ221" i="5"/>
  <c r="AK221" i="5"/>
  <c r="AI221" i="5"/>
  <c r="AM221" i="5"/>
  <c r="AA222" i="5"/>
  <c r="AB222" i="5"/>
  <c r="AC222" i="5"/>
  <c r="I222" i="5"/>
  <c r="AD222" i="5"/>
  <c r="J222" i="5"/>
  <c r="AE222" i="5"/>
  <c r="AF222" i="5"/>
  <c r="AG222" i="5"/>
  <c r="AJ222" i="5"/>
  <c r="AK222" i="5"/>
  <c r="AI222" i="5"/>
  <c r="AM222" i="5"/>
  <c r="AA223" i="5"/>
  <c r="AB223" i="5"/>
  <c r="AC223" i="5"/>
  <c r="I223" i="5"/>
  <c r="AD223" i="5"/>
  <c r="J223" i="5"/>
  <c r="AE223" i="5"/>
  <c r="AF223" i="5"/>
  <c r="AG223" i="5"/>
  <c r="AJ223" i="5"/>
  <c r="AK223" i="5"/>
  <c r="AI223" i="5"/>
  <c r="AM223" i="5"/>
  <c r="AA224" i="5"/>
  <c r="AB224" i="5"/>
  <c r="AC224" i="5"/>
  <c r="I224" i="5"/>
  <c r="AD224" i="5"/>
  <c r="J224" i="5"/>
  <c r="AE224" i="5"/>
  <c r="AF224" i="5"/>
  <c r="AG224" i="5"/>
  <c r="AJ224" i="5"/>
  <c r="AK224" i="5"/>
  <c r="AI224" i="5"/>
  <c r="AM224" i="5"/>
  <c r="AA225" i="5"/>
  <c r="AB225" i="5"/>
  <c r="AC225" i="5"/>
  <c r="I225" i="5"/>
  <c r="AD225" i="5"/>
  <c r="J225" i="5"/>
  <c r="AE225" i="5"/>
  <c r="AF225" i="5"/>
  <c r="AG225" i="5"/>
  <c r="AJ225" i="5"/>
  <c r="AK225" i="5"/>
  <c r="AI225" i="5"/>
  <c r="AM225" i="5"/>
  <c r="AA226" i="5"/>
  <c r="AB226" i="5"/>
  <c r="AC226" i="5"/>
  <c r="I226" i="5"/>
  <c r="AD226" i="5"/>
  <c r="J226" i="5"/>
  <c r="AE226" i="5"/>
  <c r="AF226" i="5"/>
  <c r="AG226" i="5"/>
  <c r="AJ226" i="5"/>
  <c r="AK226" i="5"/>
  <c r="AI226" i="5"/>
  <c r="AM226" i="5"/>
  <c r="AA227" i="5"/>
  <c r="AB227" i="5"/>
  <c r="AC227" i="5"/>
  <c r="I227" i="5"/>
  <c r="AD227" i="5"/>
  <c r="J227" i="5"/>
  <c r="AE227" i="5"/>
  <c r="AF227" i="5"/>
  <c r="AG227" i="5"/>
  <c r="AJ227" i="5"/>
  <c r="AK227" i="5"/>
  <c r="AI227" i="5"/>
  <c r="AM227" i="5"/>
  <c r="AA228" i="5"/>
  <c r="AB228" i="5"/>
  <c r="AC228" i="5"/>
  <c r="I228" i="5"/>
  <c r="AD228" i="5"/>
  <c r="J228" i="5"/>
  <c r="AE228" i="5"/>
  <c r="AF228" i="5"/>
  <c r="AG228" i="5"/>
  <c r="AJ228" i="5"/>
  <c r="AK228" i="5"/>
  <c r="AI228" i="5"/>
  <c r="AM228" i="5"/>
  <c r="AA229" i="5"/>
  <c r="AB229" i="5"/>
  <c r="AC229" i="5"/>
  <c r="I229" i="5"/>
  <c r="AD229" i="5"/>
  <c r="J229" i="5"/>
  <c r="AE229" i="5"/>
  <c r="AF229" i="5"/>
  <c r="AG229" i="5"/>
  <c r="AJ229" i="5"/>
  <c r="AK229" i="5"/>
  <c r="AI229" i="5"/>
  <c r="AM229" i="5"/>
  <c r="AA230" i="5"/>
  <c r="AB230" i="5"/>
  <c r="AC230" i="5"/>
  <c r="I230" i="5"/>
  <c r="AD230" i="5"/>
  <c r="J230" i="5"/>
  <c r="AE230" i="5"/>
  <c r="AF230" i="5"/>
  <c r="AG230" i="5"/>
  <c r="AJ230" i="5"/>
  <c r="AK230" i="5"/>
  <c r="AI230" i="5"/>
  <c r="AM230" i="5"/>
  <c r="AA231" i="5"/>
  <c r="AB231" i="5"/>
  <c r="AC231" i="5"/>
  <c r="I231" i="5"/>
  <c r="AD231" i="5"/>
  <c r="J231" i="5"/>
  <c r="AE231" i="5"/>
  <c r="AF231" i="5"/>
  <c r="AG231" i="5"/>
  <c r="AJ231" i="5"/>
  <c r="AK231" i="5"/>
  <c r="AI231" i="5"/>
  <c r="AM231" i="5"/>
  <c r="AA232" i="5"/>
  <c r="AB232" i="5"/>
  <c r="AC232" i="5"/>
  <c r="I232" i="5"/>
  <c r="AD232" i="5"/>
  <c r="J232" i="5"/>
  <c r="AE232" i="5"/>
  <c r="AF232" i="5"/>
  <c r="AG232" i="5"/>
  <c r="AJ232" i="5"/>
  <c r="AK232" i="5"/>
  <c r="AI232" i="5"/>
  <c r="AM232" i="5"/>
  <c r="AA233" i="5"/>
  <c r="AB233" i="5"/>
  <c r="AC233" i="5"/>
  <c r="I233" i="5"/>
  <c r="AD233" i="5"/>
  <c r="J233" i="5"/>
  <c r="AE233" i="5"/>
  <c r="AF233" i="5"/>
  <c r="AG233" i="5"/>
  <c r="AJ233" i="5"/>
  <c r="AK233" i="5"/>
  <c r="AI233" i="5"/>
  <c r="AM233" i="5"/>
  <c r="AA234" i="5"/>
  <c r="AB234" i="5"/>
  <c r="AC234" i="5"/>
  <c r="I234" i="5"/>
  <c r="AD234" i="5"/>
  <c r="J234" i="5"/>
  <c r="AE234" i="5"/>
  <c r="AF234" i="5"/>
  <c r="AG234" i="5"/>
  <c r="AJ234" i="5"/>
  <c r="AK234" i="5"/>
  <c r="AI234" i="5"/>
  <c r="AM234" i="5"/>
  <c r="AA235" i="5"/>
  <c r="AB235" i="5"/>
  <c r="AC235" i="5"/>
  <c r="I235" i="5"/>
  <c r="AD235" i="5"/>
  <c r="J235" i="5"/>
  <c r="AE235" i="5"/>
  <c r="AF235" i="5"/>
  <c r="AG235" i="5"/>
  <c r="AJ235" i="5"/>
  <c r="AK235" i="5"/>
  <c r="AI235" i="5"/>
  <c r="AM235" i="5"/>
  <c r="AA236" i="5"/>
  <c r="AB236" i="5"/>
  <c r="AC236" i="5"/>
  <c r="I236" i="5"/>
  <c r="AD236" i="5"/>
  <c r="J236" i="5"/>
  <c r="AE236" i="5"/>
  <c r="AF236" i="5"/>
  <c r="AG236" i="5"/>
  <c r="AJ236" i="5"/>
  <c r="AK236" i="5"/>
  <c r="AI236" i="5"/>
  <c r="AM236" i="5"/>
  <c r="AA237" i="5"/>
  <c r="AB237" i="5"/>
  <c r="AC237" i="5"/>
  <c r="I237" i="5"/>
  <c r="AD237" i="5"/>
  <c r="J237" i="5"/>
  <c r="AE237" i="5"/>
  <c r="AF237" i="5"/>
  <c r="AG237" i="5"/>
  <c r="AJ237" i="5"/>
  <c r="AK237" i="5"/>
  <c r="AI237" i="5"/>
  <c r="AM237" i="5"/>
  <c r="AA238" i="5"/>
  <c r="AB238" i="5"/>
  <c r="AC238" i="5"/>
  <c r="I238" i="5"/>
  <c r="AD238" i="5"/>
  <c r="J238" i="5"/>
  <c r="AE238" i="5"/>
  <c r="AF238" i="5"/>
  <c r="AG238" i="5"/>
  <c r="AJ238" i="5"/>
  <c r="AK238" i="5"/>
  <c r="AI238" i="5"/>
  <c r="AM238" i="5"/>
  <c r="AA239" i="5"/>
  <c r="AB239" i="5"/>
  <c r="AC239" i="5"/>
  <c r="I239" i="5"/>
  <c r="AD239" i="5"/>
  <c r="J239" i="5"/>
  <c r="AE239" i="5"/>
  <c r="AF239" i="5"/>
  <c r="AG239" i="5"/>
  <c r="AJ239" i="5"/>
  <c r="AK239" i="5"/>
  <c r="AI239" i="5"/>
  <c r="AM239" i="5"/>
  <c r="AA240" i="5"/>
  <c r="AB240" i="5"/>
  <c r="AC240" i="5"/>
  <c r="I240" i="5"/>
  <c r="AD240" i="5"/>
  <c r="J240" i="5"/>
  <c r="AE240" i="5"/>
  <c r="AF240" i="5"/>
  <c r="AG240" i="5"/>
  <c r="AJ240" i="5"/>
  <c r="AK240" i="5"/>
  <c r="AI240" i="5"/>
  <c r="AM240" i="5"/>
  <c r="AA241" i="5"/>
  <c r="AB241" i="5"/>
  <c r="AC241" i="5"/>
  <c r="I241" i="5"/>
  <c r="AD241" i="5"/>
  <c r="J241" i="5"/>
  <c r="AE241" i="5"/>
  <c r="AF241" i="5"/>
  <c r="AG241" i="5"/>
  <c r="AJ241" i="5"/>
  <c r="AK241" i="5"/>
  <c r="AI241" i="5"/>
  <c r="AM241" i="5"/>
  <c r="AA242" i="5"/>
  <c r="AB242" i="5"/>
  <c r="AC242" i="5"/>
  <c r="I242" i="5"/>
  <c r="AD242" i="5"/>
  <c r="J242" i="5"/>
  <c r="AE242" i="5"/>
  <c r="AF242" i="5"/>
  <c r="AG242" i="5"/>
  <c r="AJ242" i="5"/>
  <c r="AK242" i="5"/>
  <c r="AI242" i="5"/>
  <c r="AM242" i="5"/>
  <c r="AA243" i="5"/>
  <c r="AB243" i="5"/>
  <c r="AC243" i="5"/>
  <c r="I243" i="5"/>
  <c r="AD243" i="5"/>
  <c r="J243" i="5"/>
  <c r="AE243" i="5"/>
  <c r="AF243" i="5"/>
  <c r="AG243" i="5"/>
  <c r="AJ243" i="5"/>
  <c r="AK243" i="5"/>
  <c r="AI243" i="5"/>
  <c r="AM243" i="5"/>
  <c r="AA244" i="5"/>
  <c r="AB244" i="5"/>
  <c r="AC244" i="5"/>
  <c r="I244" i="5"/>
  <c r="AD244" i="5"/>
  <c r="J244" i="5"/>
  <c r="AE244" i="5"/>
  <c r="AF244" i="5"/>
  <c r="AG244" i="5"/>
  <c r="AJ244" i="5"/>
  <c r="AK244" i="5"/>
  <c r="AI244" i="5"/>
  <c r="AM244" i="5"/>
  <c r="AA245" i="5"/>
  <c r="AB245" i="5"/>
  <c r="AC245" i="5"/>
  <c r="I245" i="5"/>
  <c r="AD245" i="5"/>
  <c r="J245" i="5"/>
  <c r="AE245" i="5"/>
  <c r="AF245" i="5"/>
  <c r="AG245" i="5"/>
  <c r="AJ245" i="5"/>
  <c r="AK245" i="5"/>
  <c r="AI245" i="5"/>
  <c r="AM245" i="5"/>
  <c r="AA246" i="5"/>
  <c r="AB246" i="5"/>
  <c r="AC246" i="5"/>
  <c r="I246" i="5"/>
  <c r="AD246" i="5"/>
  <c r="J246" i="5"/>
  <c r="AE246" i="5"/>
  <c r="AF246" i="5"/>
  <c r="AG246" i="5"/>
  <c r="AJ246" i="5"/>
  <c r="AK246" i="5"/>
  <c r="AI246" i="5"/>
  <c r="AM246" i="5"/>
  <c r="AA247" i="5"/>
  <c r="AB247" i="5"/>
  <c r="AC247" i="5"/>
  <c r="I247" i="5"/>
  <c r="AD247" i="5"/>
  <c r="J247" i="5"/>
  <c r="AE247" i="5"/>
  <c r="AF247" i="5"/>
  <c r="AG247" i="5"/>
  <c r="AJ247" i="5"/>
  <c r="AK247" i="5"/>
  <c r="AI247" i="5"/>
  <c r="AM247" i="5"/>
  <c r="AA248" i="5"/>
  <c r="AB248" i="5"/>
  <c r="AC248" i="5"/>
  <c r="I248" i="5"/>
  <c r="AD248" i="5"/>
  <c r="J248" i="5"/>
  <c r="AE248" i="5"/>
  <c r="AF248" i="5"/>
  <c r="AG248" i="5"/>
  <c r="AJ248" i="5"/>
  <c r="AK248" i="5"/>
  <c r="AI248" i="5"/>
  <c r="AM248" i="5"/>
  <c r="AA249" i="5"/>
  <c r="AB249" i="5"/>
  <c r="AC249" i="5"/>
  <c r="I249" i="5"/>
  <c r="AD249" i="5"/>
  <c r="J249" i="5"/>
  <c r="AE249" i="5"/>
  <c r="AF249" i="5"/>
  <c r="AG249" i="5"/>
  <c r="AJ249" i="5"/>
  <c r="AK249" i="5"/>
  <c r="AI249" i="5"/>
  <c r="AM249" i="5"/>
  <c r="AA250" i="5"/>
  <c r="AB250" i="5"/>
  <c r="AC250" i="5"/>
  <c r="I250" i="5"/>
  <c r="AD250" i="5"/>
  <c r="J250" i="5"/>
  <c r="AE250" i="5"/>
  <c r="AF250" i="5"/>
  <c r="AG250" i="5"/>
  <c r="AJ250" i="5"/>
  <c r="AK250" i="5"/>
  <c r="AI250" i="5"/>
  <c r="AM250" i="5"/>
  <c r="AA251" i="5"/>
  <c r="AB251" i="5"/>
  <c r="AC251" i="5"/>
  <c r="I251" i="5"/>
  <c r="AD251" i="5"/>
  <c r="J251" i="5"/>
  <c r="AE251" i="5"/>
  <c r="AF251" i="5"/>
  <c r="AG251" i="5"/>
  <c r="AJ251" i="5"/>
  <c r="AK251" i="5"/>
  <c r="AI251" i="5"/>
  <c r="AM251" i="5"/>
  <c r="AA252" i="5"/>
  <c r="AB252" i="5"/>
  <c r="AC252" i="5"/>
  <c r="I252" i="5"/>
  <c r="AD252" i="5"/>
  <c r="J252" i="5"/>
  <c r="AE252" i="5"/>
  <c r="AF252" i="5"/>
  <c r="AG252" i="5"/>
  <c r="AJ252" i="5"/>
  <c r="AK252" i="5"/>
  <c r="AI252" i="5"/>
  <c r="AM252" i="5"/>
  <c r="AA253" i="5"/>
  <c r="AB253" i="5"/>
  <c r="AC253" i="5"/>
  <c r="I253" i="5"/>
  <c r="AD253" i="5"/>
  <c r="J253" i="5"/>
  <c r="AE253" i="5"/>
  <c r="AF253" i="5"/>
  <c r="AG253" i="5"/>
  <c r="AJ253" i="5"/>
  <c r="AK253" i="5"/>
  <c r="AI253" i="5"/>
  <c r="AM253" i="5"/>
  <c r="AA254" i="5"/>
  <c r="AB254" i="5"/>
  <c r="AC254" i="5"/>
  <c r="I255" i="5"/>
  <c r="I254" i="5"/>
  <c r="AD254" i="5"/>
  <c r="J255" i="5"/>
  <c r="J254" i="5"/>
  <c r="AE254" i="5"/>
  <c r="AF254" i="5"/>
  <c r="AG254" i="5"/>
  <c r="AJ254" i="5"/>
  <c r="AK254" i="5"/>
  <c r="AI254" i="5"/>
  <c r="AM254" i="5"/>
  <c r="AA255" i="5"/>
  <c r="AB255" i="5"/>
  <c r="AC255" i="5"/>
  <c r="AD255" i="5"/>
  <c r="AE255" i="5"/>
  <c r="AF255" i="5"/>
  <c r="AG255" i="5"/>
  <c r="AJ255" i="5"/>
  <c r="AK255" i="5"/>
  <c r="AI255" i="5"/>
  <c r="AM255" i="5"/>
  <c r="AA256" i="5"/>
  <c r="AB256" i="5"/>
  <c r="AC256" i="5"/>
  <c r="I256" i="5"/>
  <c r="AD256" i="5"/>
  <c r="J256" i="5"/>
  <c r="AE256" i="5"/>
  <c r="AF256" i="5"/>
  <c r="AG256" i="5"/>
  <c r="AJ256" i="5"/>
  <c r="AK256" i="5"/>
  <c r="AI256" i="5"/>
  <c r="AM256" i="5"/>
  <c r="AA257" i="5"/>
  <c r="AB257" i="5"/>
  <c r="AC257" i="5"/>
  <c r="I257" i="5"/>
  <c r="AD257" i="5"/>
  <c r="J257" i="5"/>
  <c r="AE257" i="5"/>
  <c r="AF257" i="5"/>
  <c r="AG257" i="5"/>
  <c r="AJ257" i="5"/>
  <c r="AK257" i="5"/>
  <c r="AI257" i="5"/>
  <c r="AM257" i="5"/>
  <c r="AA258" i="5"/>
  <c r="AB258" i="5"/>
  <c r="AC258" i="5"/>
  <c r="I258" i="5"/>
  <c r="AD258" i="5"/>
  <c r="J258" i="5"/>
  <c r="AE258" i="5"/>
  <c r="AF258" i="5"/>
  <c r="AG258" i="5"/>
  <c r="AJ258" i="5"/>
  <c r="AK258" i="5"/>
  <c r="AI258" i="5"/>
  <c r="AM258" i="5"/>
  <c r="AA259" i="5"/>
  <c r="AB259" i="5"/>
  <c r="AC259" i="5"/>
  <c r="I259" i="5"/>
  <c r="AD259" i="5"/>
  <c r="J259" i="5"/>
  <c r="AE259" i="5"/>
  <c r="AF259" i="5"/>
  <c r="AG259" i="5"/>
  <c r="AJ259" i="5"/>
  <c r="AK259" i="5"/>
  <c r="AI259" i="5"/>
  <c r="AM259" i="5"/>
  <c r="AA260" i="5"/>
  <c r="AB260" i="5"/>
  <c r="AC260" i="5"/>
  <c r="I260" i="5"/>
  <c r="AD260" i="5"/>
  <c r="J260" i="5"/>
  <c r="AE260" i="5"/>
  <c r="AF260" i="5"/>
  <c r="AG260" i="5"/>
  <c r="AJ260" i="5"/>
  <c r="AK260" i="5"/>
  <c r="AI260" i="5"/>
  <c r="AM260" i="5"/>
  <c r="AA261" i="5"/>
  <c r="AB261" i="5"/>
  <c r="AC261" i="5"/>
  <c r="I261" i="5"/>
  <c r="AD261" i="5"/>
  <c r="J261" i="5"/>
  <c r="AE261" i="5"/>
  <c r="AF261" i="5"/>
  <c r="AG261" i="5"/>
  <c r="AJ261" i="5"/>
  <c r="AK261" i="5"/>
  <c r="AI261" i="5"/>
  <c r="AM261" i="5"/>
  <c r="AA262" i="5"/>
  <c r="AB262" i="5"/>
  <c r="AC262" i="5"/>
  <c r="I262" i="5"/>
  <c r="AD262" i="5"/>
  <c r="J262" i="5"/>
  <c r="AE262" i="5"/>
  <c r="AF262" i="5"/>
  <c r="AG262" i="5"/>
  <c r="AJ262" i="5"/>
  <c r="AK262" i="5"/>
  <c r="AI262" i="5"/>
  <c r="AM262" i="5"/>
  <c r="AA263" i="5"/>
  <c r="AB263" i="5"/>
  <c r="AC263" i="5"/>
  <c r="I263" i="5"/>
  <c r="AD263" i="5"/>
  <c r="J263" i="5"/>
  <c r="AE263" i="5"/>
  <c r="AF263" i="5"/>
  <c r="AG263" i="5"/>
  <c r="AJ263" i="5"/>
  <c r="AK263" i="5"/>
  <c r="AI263" i="5"/>
  <c r="AM263" i="5"/>
  <c r="AA264" i="5"/>
  <c r="AB264" i="5"/>
  <c r="AC264" i="5"/>
  <c r="I264" i="5"/>
  <c r="AD264" i="5"/>
  <c r="J264" i="5"/>
  <c r="AE264" i="5"/>
  <c r="AF264" i="5"/>
  <c r="AG264" i="5"/>
  <c r="AJ264" i="5"/>
  <c r="AK264" i="5"/>
  <c r="AI264" i="5"/>
  <c r="AM264" i="5"/>
  <c r="AA265" i="5"/>
  <c r="AB265" i="5"/>
  <c r="AC265" i="5"/>
  <c r="I265" i="5"/>
  <c r="AD265" i="5"/>
  <c r="J265" i="5"/>
  <c r="AE265" i="5"/>
  <c r="AF265" i="5"/>
  <c r="AG265" i="5"/>
  <c r="AJ265" i="5"/>
  <c r="AK265" i="5"/>
  <c r="AI265" i="5"/>
  <c r="AM265" i="5"/>
  <c r="AA266" i="5"/>
  <c r="AB266" i="5"/>
  <c r="AC266" i="5"/>
  <c r="AD266" i="5"/>
  <c r="AE266" i="5"/>
  <c r="AF266" i="5"/>
  <c r="AG266" i="5"/>
  <c r="AJ266" i="5"/>
  <c r="AK266" i="5"/>
  <c r="AI266" i="5"/>
  <c r="AM266" i="5"/>
  <c r="AA267" i="5"/>
  <c r="AB267" i="5"/>
  <c r="AC267" i="5"/>
  <c r="I267" i="5"/>
  <c r="AD267" i="5"/>
  <c r="J267" i="5"/>
  <c r="AE267" i="5"/>
  <c r="AF267" i="5"/>
  <c r="AG267" i="5"/>
  <c r="AJ267" i="5"/>
  <c r="AK267" i="5"/>
  <c r="AI267" i="5"/>
  <c r="AM267" i="5"/>
  <c r="AA268" i="5"/>
  <c r="AB268" i="5"/>
  <c r="AC268" i="5"/>
  <c r="I268" i="5"/>
  <c r="AD268" i="5"/>
  <c r="J268" i="5"/>
  <c r="AE268" i="5"/>
  <c r="AF268" i="5"/>
  <c r="AG268" i="5"/>
  <c r="AJ268" i="5"/>
  <c r="AK268" i="5"/>
  <c r="AI268" i="5"/>
  <c r="AM268" i="5"/>
  <c r="AA269" i="5"/>
  <c r="AB269" i="5"/>
  <c r="AC269" i="5"/>
  <c r="I269" i="5"/>
  <c r="AD269" i="5"/>
  <c r="J269" i="5"/>
  <c r="AE269" i="5"/>
  <c r="AF269" i="5"/>
  <c r="AG269" i="5"/>
  <c r="AJ269" i="5"/>
  <c r="AK269" i="5"/>
  <c r="AI269" i="5"/>
  <c r="AM269" i="5"/>
  <c r="AA270" i="5"/>
  <c r="AB270" i="5"/>
  <c r="AC270" i="5"/>
  <c r="I270" i="5"/>
  <c r="AD270" i="5"/>
  <c r="J270" i="5"/>
  <c r="AE270" i="5"/>
  <c r="AF270" i="5"/>
  <c r="AG270" i="5"/>
  <c r="AJ270" i="5"/>
  <c r="AK270" i="5"/>
  <c r="AI270" i="5"/>
  <c r="AM270" i="5"/>
  <c r="AA271" i="5"/>
  <c r="AB271" i="5"/>
  <c r="AC271" i="5"/>
  <c r="I271" i="5"/>
  <c r="AD271" i="5"/>
  <c r="J271" i="5"/>
  <c r="AE271" i="5"/>
  <c r="AF271" i="5"/>
  <c r="AG271" i="5"/>
  <c r="AJ271" i="5"/>
  <c r="AK271" i="5"/>
  <c r="AI271" i="5"/>
  <c r="AM271" i="5"/>
  <c r="AA272" i="5"/>
  <c r="AB272" i="5"/>
  <c r="AC272" i="5"/>
  <c r="I272" i="5"/>
  <c r="AD272" i="5"/>
  <c r="J272" i="5"/>
  <c r="AE272" i="5"/>
  <c r="AF272" i="5"/>
  <c r="AG272" i="5"/>
  <c r="AJ272" i="5"/>
  <c r="AK272" i="5"/>
  <c r="AI272" i="5"/>
  <c r="AM272" i="5"/>
  <c r="AA273" i="5"/>
  <c r="AB273" i="5"/>
  <c r="AC273" i="5"/>
  <c r="I273" i="5"/>
  <c r="AD273" i="5"/>
  <c r="J273" i="5"/>
  <c r="AE273" i="5"/>
  <c r="AF273" i="5"/>
  <c r="AG273" i="5"/>
  <c r="AJ273" i="5"/>
  <c r="AK273" i="5"/>
  <c r="AI273" i="5"/>
  <c r="AM273" i="5"/>
  <c r="AA274" i="5"/>
  <c r="AB274" i="5"/>
  <c r="AC274" i="5"/>
  <c r="I274" i="5"/>
  <c r="AD274" i="5"/>
  <c r="J274" i="5"/>
  <c r="AE274" i="5"/>
  <c r="AF274" i="5"/>
  <c r="AG274" i="5"/>
  <c r="AJ274" i="5"/>
  <c r="AK274" i="5"/>
  <c r="AI274" i="5"/>
  <c r="AM274" i="5"/>
  <c r="AA275" i="5"/>
  <c r="AB275" i="5"/>
  <c r="AC275" i="5"/>
  <c r="I275" i="5"/>
  <c r="AD275" i="5"/>
  <c r="J275" i="5"/>
  <c r="AE275" i="5"/>
  <c r="AF275" i="5"/>
  <c r="AG275" i="5"/>
  <c r="AJ275" i="5"/>
  <c r="AK275" i="5"/>
  <c r="AI275" i="5"/>
  <c r="AM275" i="5"/>
  <c r="AA276" i="5"/>
  <c r="AB276" i="5"/>
  <c r="AC276" i="5"/>
  <c r="I276" i="5"/>
  <c r="AD276" i="5"/>
  <c r="J276" i="5"/>
  <c r="AE276" i="5"/>
  <c r="AF276" i="5"/>
  <c r="AG276" i="5"/>
  <c r="AJ276" i="5"/>
  <c r="AK276" i="5"/>
  <c r="AI276" i="5"/>
  <c r="AM276" i="5"/>
  <c r="AA277" i="5"/>
  <c r="AB277" i="5"/>
  <c r="AC277" i="5"/>
  <c r="I277" i="5"/>
  <c r="AD277" i="5"/>
  <c r="J277" i="5"/>
  <c r="AE277" i="5"/>
  <c r="AF277" i="5"/>
  <c r="AG277" i="5"/>
  <c r="AJ277" i="5"/>
  <c r="AK277" i="5"/>
  <c r="AI277" i="5"/>
  <c r="AM277" i="5"/>
  <c r="AA278" i="5"/>
  <c r="AB278" i="5"/>
  <c r="AC278" i="5"/>
  <c r="I278" i="5"/>
  <c r="AD278" i="5"/>
  <c r="J278" i="5"/>
  <c r="AE278" i="5"/>
  <c r="AF278" i="5"/>
  <c r="AG278" i="5"/>
  <c r="AJ278" i="5"/>
  <c r="AK278" i="5"/>
  <c r="AI278" i="5"/>
  <c r="AM278" i="5"/>
  <c r="AA279" i="5"/>
  <c r="AB279" i="5"/>
  <c r="AC279" i="5"/>
  <c r="I279" i="5"/>
  <c r="AD279" i="5"/>
  <c r="J279" i="5"/>
  <c r="AE279" i="5"/>
  <c r="AF279" i="5"/>
  <c r="AG279" i="5"/>
  <c r="AJ279" i="5"/>
  <c r="AK279" i="5"/>
  <c r="AI279" i="5"/>
  <c r="AM279" i="5"/>
  <c r="AA280" i="5"/>
  <c r="AB280" i="5"/>
  <c r="AC280" i="5"/>
  <c r="I280" i="5"/>
  <c r="AD280" i="5"/>
  <c r="J280" i="5"/>
  <c r="AE280" i="5"/>
  <c r="AF280" i="5"/>
  <c r="AG280" i="5"/>
  <c r="AJ280" i="5"/>
  <c r="AK280" i="5"/>
  <c r="AI280" i="5"/>
  <c r="AM280" i="5"/>
  <c r="AA281" i="5"/>
  <c r="AB281" i="5"/>
  <c r="AC281" i="5"/>
  <c r="I281" i="5"/>
  <c r="AD281" i="5"/>
  <c r="J281" i="5"/>
  <c r="AE281" i="5"/>
  <c r="AF281" i="5"/>
  <c r="AG281" i="5"/>
  <c r="AJ281" i="5"/>
  <c r="AK281" i="5"/>
  <c r="AI281" i="5"/>
  <c r="AM281" i="5"/>
  <c r="AA282" i="5"/>
  <c r="AB282" i="5"/>
  <c r="AC282" i="5"/>
  <c r="I282" i="5"/>
  <c r="AD282" i="5"/>
  <c r="J282" i="5"/>
  <c r="AE282" i="5"/>
  <c r="AF282" i="5"/>
  <c r="AG282" i="5"/>
  <c r="AJ282" i="5"/>
  <c r="AK282" i="5"/>
  <c r="AI282" i="5"/>
  <c r="AM282" i="5"/>
  <c r="AA283" i="5"/>
  <c r="AB283" i="5"/>
  <c r="AC283" i="5"/>
  <c r="I283" i="5"/>
  <c r="AD283" i="5"/>
  <c r="J283" i="5"/>
  <c r="AE283" i="5"/>
  <c r="AF283" i="5"/>
  <c r="AG283" i="5"/>
  <c r="AJ283" i="5"/>
  <c r="AK283" i="5"/>
  <c r="AI283" i="5"/>
  <c r="AM283" i="5"/>
  <c r="AA284" i="5"/>
  <c r="AB284" i="5"/>
  <c r="AC284" i="5"/>
  <c r="I284" i="5"/>
  <c r="AD284" i="5"/>
  <c r="J284" i="5"/>
  <c r="AE284" i="5"/>
  <c r="AF284" i="5"/>
  <c r="AG284" i="5"/>
  <c r="AJ284" i="5"/>
  <c r="AK284" i="5"/>
  <c r="AI284" i="5"/>
  <c r="AM284" i="5"/>
  <c r="AA285" i="5"/>
  <c r="AB285" i="5"/>
  <c r="AC285" i="5"/>
  <c r="I285" i="5"/>
  <c r="AD285" i="5"/>
  <c r="J285" i="5"/>
  <c r="AE285" i="5"/>
  <c r="AF285" i="5"/>
  <c r="AG285" i="5"/>
  <c r="AJ285" i="5"/>
  <c r="AK285" i="5"/>
  <c r="AI285" i="5"/>
  <c r="AM285" i="5"/>
  <c r="AA286" i="5"/>
  <c r="AB286" i="5"/>
  <c r="AC286" i="5"/>
  <c r="I286" i="5"/>
  <c r="AD286" i="5"/>
  <c r="J286" i="5"/>
  <c r="AE286" i="5"/>
  <c r="AF286" i="5"/>
  <c r="AG286" i="5"/>
  <c r="AJ286" i="5"/>
  <c r="AK286" i="5"/>
  <c r="AI286" i="5"/>
  <c r="AM286" i="5"/>
  <c r="AA287" i="5"/>
  <c r="AB287" i="5"/>
  <c r="AC287" i="5"/>
  <c r="I287" i="5"/>
  <c r="AD287" i="5"/>
  <c r="J287" i="5"/>
  <c r="AE287" i="5"/>
  <c r="AF287" i="5"/>
  <c r="AG287" i="5"/>
  <c r="AJ287" i="5"/>
  <c r="AK287" i="5"/>
  <c r="AI287" i="5"/>
  <c r="AM287" i="5"/>
  <c r="AA288" i="5"/>
  <c r="AB288" i="5"/>
  <c r="AC288" i="5"/>
  <c r="I288" i="5"/>
  <c r="AD288" i="5"/>
  <c r="J288" i="5"/>
  <c r="AE288" i="5"/>
  <c r="AF288" i="5"/>
  <c r="AG288" i="5"/>
  <c r="AJ288" i="5"/>
  <c r="AK288" i="5"/>
  <c r="AI288" i="5"/>
  <c r="AM288" i="5"/>
  <c r="AA289" i="5"/>
  <c r="AB289" i="5"/>
  <c r="AC289" i="5"/>
  <c r="I289" i="5"/>
  <c r="AD289" i="5"/>
  <c r="J289" i="5"/>
  <c r="AE289" i="5"/>
  <c r="AF289" i="5"/>
  <c r="AG289" i="5"/>
  <c r="AJ289" i="5"/>
  <c r="AK289" i="5"/>
  <c r="AI289" i="5"/>
  <c r="AM289" i="5"/>
  <c r="AA290" i="5"/>
  <c r="AB290" i="5"/>
  <c r="AC290" i="5"/>
  <c r="I290" i="5"/>
  <c r="AD290" i="5"/>
  <c r="J290" i="5"/>
  <c r="AE290" i="5"/>
  <c r="AF290" i="5"/>
  <c r="AG290" i="5"/>
  <c r="AJ290" i="5"/>
  <c r="AK290" i="5"/>
  <c r="AI290" i="5"/>
  <c r="AM290" i="5"/>
  <c r="AA291" i="5"/>
  <c r="AB291" i="5"/>
  <c r="AC291" i="5"/>
  <c r="I291" i="5"/>
  <c r="AD291" i="5"/>
  <c r="J291" i="5"/>
  <c r="AE291" i="5"/>
  <c r="AF291" i="5"/>
  <c r="AG291" i="5"/>
  <c r="AJ291" i="5"/>
  <c r="AK291" i="5"/>
  <c r="AI291" i="5"/>
  <c r="AM291" i="5"/>
  <c r="AA292" i="5"/>
  <c r="AB292" i="5"/>
  <c r="AC292" i="5"/>
  <c r="I292" i="5"/>
  <c r="AD292" i="5"/>
  <c r="J292" i="5"/>
  <c r="AE292" i="5"/>
  <c r="AF292" i="5"/>
  <c r="AG292" i="5"/>
  <c r="AJ292" i="5"/>
  <c r="AK292" i="5"/>
  <c r="AI292" i="5"/>
  <c r="AM292" i="5"/>
  <c r="AA293" i="5"/>
  <c r="AB293" i="5"/>
  <c r="AC293" i="5"/>
  <c r="I293" i="5"/>
  <c r="AD293" i="5"/>
  <c r="J293" i="5"/>
  <c r="AE293" i="5"/>
  <c r="AF293" i="5"/>
  <c r="AG293" i="5"/>
  <c r="AJ293" i="5"/>
  <c r="AK293" i="5"/>
  <c r="AI293" i="5"/>
  <c r="AM293" i="5"/>
  <c r="AA294" i="5"/>
  <c r="AB294" i="5"/>
  <c r="AC294" i="5"/>
  <c r="I294" i="5"/>
  <c r="AD294" i="5"/>
  <c r="J294" i="5"/>
  <c r="AE294" i="5"/>
  <c r="AF294" i="5"/>
  <c r="AG294" i="5"/>
  <c r="AJ294" i="5"/>
  <c r="AK294" i="5"/>
  <c r="AI294" i="5"/>
  <c r="AM294" i="5"/>
  <c r="AA295" i="5"/>
  <c r="AB295" i="5"/>
  <c r="AC295" i="5"/>
  <c r="I295" i="5"/>
  <c r="AD295" i="5"/>
  <c r="J295" i="5"/>
  <c r="AE295" i="5"/>
  <c r="AF295" i="5"/>
  <c r="AG295" i="5"/>
  <c r="AJ295" i="5"/>
  <c r="AK295" i="5"/>
  <c r="AI295" i="5"/>
  <c r="AM295" i="5"/>
  <c r="AA296" i="5"/>
  <c r="AB296" i="5"/>
  <c r="AC296" i="5"/>
  <c r="I296" i="5"/>
  <c r="AD296" i="5"/>
  <c r="J296" i="5"/>
  <c r="AE296" i="5"/>
  <c r="AF296" i="5"/>
  <c r="AG296" i="5"/>
  <c r="AJ296" i="5"/>
  <c r="AK296" i="5"/>
  <c r="AI296" i="5"/>
  <c r="AM296" i="5"/>
  <c r="AA297" i="5"/>
  <c r="AB297" i="5"/>
  <c r="AC297" i="5"/>
  <c r="I297" i="5"/>
  <c r="AD297" i="5"/>
  <c r="J297" i="5"/>
  <c r="AE297" i="5"/>
  <c r="AF297" i="5"/>
  <c r="AG297" i="5"/>
  <c r="AJ297" i="5"/>
  <c r="AK297" i="5"/>
  <c r="AI297" i="5"/>
  <c r="AM297" i="5"/>
  <c r="AA298" i="5"/>
  <c r="AB298" i="5"/>
  <c r="AC298" i="5"/>
  <c r="I298" i="5"/>
  <c r="AD298" i="5"/>
  <c r="J298" i="5"/>
  <c r="AE298" i="5"/>
  <c r="AF298" i="5"/>
  <c r="AG298" i="5"/>
  <c r="AJ298" i="5"/>
  <c r="AK298" i="5"/>
  <c r="AI298" i="5"/>
  <c r="AM298" i="5"/>
  <c r="AA299" i="5"/>
  <c r="AB299" i="5"/>
  <c r="AC299" i="5"/>
  <c r="I299" i="5"/>
  <c r="AD299" i="5"/>
  <c r="J299" i="5"/>
  <c r="AE299" i="5"/>
  <c r="AF299" i="5"/>
  <c r="AG299" i="5"/>
  <c r="AJ299" i="5"/>
  <c r="AK299" i="5"/>
  <c r="AI299" i="5"/>
  <c r="AM299" i="5"/>
  <c r="AA300" i="5"/>
  <c r="AB300" i="5"/>
  <c r="AC300" i="5"/>
  <c r="I300" i="5"/>
  <c r="AD300" i="5"/>
  <c r="J300" i="5"/>
  <c r="AE300" i="5"/>
  <c r="AF300" i="5"/>
  <c r="AG300" i="5"/>
  <c r="AJ300" i="5"/>
  <c r="AK300" i="5"/>
  <c r="AI300" i="5"/>
  <c r="AM300" i="5"/>
  <c r="AA301" i="5"/>
  <c r="AB301" i="5"/>
  <c r="AC301" i="5"/>
  <c r="I301" i="5"/>
  <c r="AD301" i="5"/>
  <c r="J301" i="5"/>
  <c r="AE301" i="5"/>
  <c r="AF301" i="5"/>
  <c r="AG301" i="5"/>
  <c r="AJ301" i="5"/>
  <c r="AK301" i="5"/>
  <c r="AI301" i="5"/>
  <c r="AM301" i="5"/>
  <c r="AA302" i="5"/>
  <c r="AB302" i="5"/>
  <c r="AC302" i="5"/>
  <c r="I302" i="5"/>
  <c r="AD302" i="5"/>
  <c r="J302" i="5"/>
  <c r="AE302" i="5"/>
  <c r="AF302" i="5"/>
  <c r="AG302" i="5"/>
  <c r="AJ302" i="5"/>
  <c r="AK302" i="5"/>
  <c r="AI302" i="5"/>
  <c r="AM302" i="5"/>
  <c r="AA303" i="5"/>
  <c r="AB303" i="5"/>
  <c r="AC303" i="5"/>
  <c r="I303" i="5"/>
  <c r="AD303" i="5"/>
  <c r="J303" i="5"/>
  <c r="AE303" i="5"/>
  <c r="AF303" i="5"/>
  <c r="AG303" i="5"/>
  <c r="AJ303" i="5"/>
  <c r="AK303" i="5"/>
  <c r="AI303" i="5"/>
  <c r="AM303" i="5"/>
  <c r="AA304" i="5"/>
  <c r="AB304" i="5"/>
  <c r="AC304" i="5"/>
  <c r="I304" i="5"/>
  <c r="AD304" i="5"/>
  <c r="J304" i="5"/>
  <c r="AE304" i="5"/>
  <c r="AF304" i="5"/>
  <c r="AG304" i="5"/>
  <c r="AJ304" i="5"/>
  <c r="AK304" i="5"/>
  <c r="AI304" i="5"/>
  <c r="AM304" i="5"/>
  <c r="AA305" i="5"/>
  <c r="AB305" i="5"/>
  <c r="AC305" i="5"/>
  <c r="I305" i="5"/>
  <c r="AD305" i="5"/>
  <c r="J305" i="5"/>
  <c r="AE305" i="5"/>
  <c r="AF305" i="5"/>
  <c r="AG305" i="5"/>
  <c r="AJ305" i="5"/>
  <c r="AK305" i="5"/>
  <c r="AI305" i="5"/>
  <c r="AM305" i="5"/>
  <c r="AA306" i="5"/>
  <c r="AB306" i="5"/>
  <c r="AC306" i="5"/>
  <c r="I306" i="5"/>
  <c r="AD306" i="5"/>
  <c r="J306" i="5"/>
  <c r="AE306" i="5"/>
  <c r="AF306" i="5"/>
  <c r="AG306" i="5"/>
  <c r="AJ306" i="5"/>
  <c r="AK306" i="5"/>
  <c r="AI306" i="5"/>
  <c r="AM306" i="5"/>
  <c r="AA307" i="5"/>
  <c r="AB307" i="5"/>
  <c r="AC307" i="5"/>
  <c r="I307" i="5"/>
  <c r="AD307" i="5"/>
  <c r="J307" i="5"/>
  <c r="AE307" i="5"/>
  <c r="AF307" i="5"/>
  <c r="AG307" i="5"/>
  <c r="AJ307" i="5"/>
  <c r="AK307" i="5"/>
  <c r="AI307" i="5"/>
  <c r="AM307" i="5"/>
  <c r="AA308" i="5"/>
  <c r="AB308" i="5"/>
  <c r="AC308" i="5"/>
  <c r="I310" i="5"/>
  <c r="I308" i="5"/>
  <c r="AD308" i="5"/>
  <c r="J310" i="5"/>
  <c r="J308" i="5"/>
  <c r="AE308" i="5"/>
  <c r="AF308" i="5"/>
  <c r="AG308" i="5"/>
  <c r="AJ308" i="5"/>
  <c r="AK308" i="5"/>
  <c r="AI308" i="5"/>
  <c r="AM308" i="5"/>
  <c r="AA309" i="5"/>
  <c r="AB309" i="5"/>
  <c r="AC309" i="5"/>
  <c r="I311" i="5"/>
  <c r="I309" i="5"/>
  <c r="AD309" i="5"/>
  <c r="J311" i="5"/>
  <c r="J309" i="5"/>
  <c r="AE309" i="5"/>
  <c r="AF309" i="5"/>
  <c r="AG309" i="5"/>
  <c r="AJ309" i="5"/>
  <c r="AK309" i="5"/>
  <c r="AI309" i="5"/>
  <c r="AM309" i="5"/>
  <c r="AA310" i="5"/>
  <c r="AB310" i="5"/>
  <c r="AC310" i="5"/>
  <c r="AD310" i="5"/>
  <c r="AE310" i="5"/>
  <c r="AF310" i="5"/>
  <c r="AG310" i="5"/>
  <c r="AJ310" i="5"/>
  <c r="AK310" i="5"/>
  <c r="AI310" i="5"/>
  <c r="AM310" i="5"/>
  <c r="AA311" i="5"/>
  <c r="AB311" i="5"/>
  <c r="AC311" i="5"/>
  <c r="AD311" i="5"/>
  <c r="AE311" i="5"/>
  <c r="AF311" i="5"/>
  <c r="AG311" i="5"/>
  <c r="AJ311" i="5"/>
  <c r="AK311" i="5"/>
  <c r="AI311" i="5"/>
  <c r="AM311" i="5"/>
  <c r="AA312" i="5"/>
  <c r="AB312" i="5"/>
  <c r="AC312" i="5"/>
  <c r="I312" i="5"/>
  <c r="AD312" i="5"/>
  <c r="J312" i="5"/>
  <c r="AE312" i="5"/>
  <c r="AF312" i="5"/>
  <c r="AG312" i="5"/>
  <c r="AJ312" i="5"/>
  <c r="AK312" i="5"/>
  <c r="AI312" i="5"/>
  <c r="AM312" i="5"/>
  <c r="AA313" i="5"/>
  <c r="AB313" i="5"/>
  <c r="AC313" i="5"/>
  <c r="I313" i="5"/>
  <c r="AD313" i="5"/>
  <c r="J313" i="5"/>
  <c r="AE313" i="5"/>
  <c r="AF313" i="5"/>
  <c r="AG313" i="5"/>
  <c r="AJ313" i="5"/>
  <c r="AK313" i="5"/>
  <c r="AI313" i="5"/>
  <c r="AM313" i="5"/>
  <c r="AA314" i="5"/>
  <c r="AB314" i="5"/>
  <c r="AC314" i="5"/>
  <c r="I314" i="5"/>
  <c r="AD314" i="5"/>
  <c r="J314" i="5"/>
  <c r="AE314" i="5"/>
  <c r="AF314" i="5"/>
  <c r="AG314" i="5"/>
  <c r="AJ314" i="5"/>
  <c r="AK314" i="5"/>
  <c r="AI314" i="5"/>
  <c r="AM314" i="5"/>
  <c r="AA315" i="5"/>
  <c r="AB315" i="5"/>
  <c r="AC315" i="5"/>
  <c r="I315" i="5"/>
  <c r="AD315" i="5"/>
  <c r="J315" i="5"/>
  <c r="AE315" i="5"/>
  <c r="AF315" i="5"/>
  <c r="AG315" i="5"/>
  <c r="AJ315" i="5"/>
  <c r="AK315" i="5"/>
  <c r="AI315" i="5"/>
  <c r="AM315" i="5"/>
  <c r="AA316" i="5"/>
  <c r="AB316" i="5"/>
  <c r="AC316" i="5"/>
  <c r="I316" i="5"/>
  <c r="AD316" i="5"/>
  <c r="J316" i="5"/>
  <c r="AE316" i="5"/>
  <c r="AF316" i="5"/>
  <c r="AG316" i="5"/>
  <c r="AJ316" i="5"/>
  <c r="AK316" i="5"/>
  <c r="AI316" i="5"/>
  <c r="AM316" i="5"/>
  <c r="AA317" i="5"/>
  <c r="AB317" i="5"/>
  <c r="AC317" i="5"/>
  <c r="I317" i="5"/>
  <c r="AD317" i="5"/>
  <c r="J317" i="5"/>
  <c r="AE317" i="5"/>
  <c r="AF317" i="5"/>
  <c r="AG317" i="5"/>
  <c r="AJ317" i="5"/>
  <c r="AK317" i="5"/>
  <c r="AI317" i="5"/>
  <c r="AM317" i="5"/>
  <c r="AA318" i="5"/>
  <c r="AB318" i="5"/>
  <c r="AC318" i="5"/>
  <c r="I320" i="5"/>
  <c r="I318" i="5"/>
  <c r="AD318" i="5"/>
  <c r="J320" i="5"/>
  <c r="J318" i="5"/>
  <c r="AE318" i="5"/>
  <c r="AF318" i="5"/>
  <c r="AG318" i="5"/>
  <c r="AJ318" i="5"/>
  <c r="AK318" i="5"/>
  <c r="AI318" i="5"/>
  <c r="AM318" i="5"/>
  <c r="AA319" i="5"/>
  <c r="AB319" i="5"/>
  <c r="AC319" i="5"/>
  <c r="I321" i="5"/>
  <c r="I319" i="5"/>
  <c r="AD319" i="5"/>
  <c r="J321" i="5"/>
  <c r="J319" i="5"/>
  <c r="AE319" i="5"/>
  <c r="AF319" i="5"/>
  <c r="AG319" i="5"/>
  <c r="AJ319" i="5"/>
  <c r="AK319" i="5"/>
  <c r="AI319" i="5"/>
  <c r="AM319" i="5"/>
  <c r="AA320" i="5"/>
  <c r="AB320" i="5"/>
  <c r="AC320" i="5"/>
  <c r="AD320" i="5"/>
  <c r="AE320" i="5"/>
  <c r="AF320" i="5"/>
  <c r="AG320" i="5"/>
  <c r="AJ320" i="5"/>
  <c r="AK320" i="5"/>
  <c r="AI320" i="5"/>
  <c r="AM320" i="5"/>
  <c r="AA321" i="5"/>
  <c r="AB321" i="5"/>
  <c r="AC321" i="5"/>
  <c r="AD321" i="5"/>
  <c r="AE321" i="5"/>
  <c r="AF321" i="5"/>
  <c r="AG321" i="5"/>
  <c r="AJ321" i="5"/>
  <c r="AK321" i="5"/>
  <c r="AI321" i="5"/>
  <c r="AM321" i="5"/>
  <c r="AA322" i="5"/>
  <c r="AB322" i="5"/>
  <c r="AC322" i="5"/>
  <c r="I322" i="5"/>
  <c r="AD322" i="5"/>
  <c r="J322" i="5"/>
  <c r="AE322" i="5"/>
  <c r="AF322" i="5"/>
  <c r="AG322" i="5"/>
  <c r="AJ322" i="5"/>
  <c r="AK322" i="5"/>
  <c r="AI322" i="5"/>
  <c r="AM322" i="5"/>
  <c r="AA323" i="5"/>
  <c r="AB323" i="5"/>
  <c r="AC323" i="5"/>
  <c r="I323" i="5"/>
  <c r="AD323" i="5"/>
  <c r="J323" i="5"/>
  <c r="AE323" i="5"/>
  <c r="AF323" i="5"/>
  <c r="AG323" i="5"/>
  <c r="AJ323" i="5"/>
  <c r="AK323" i="5"/>
  <c r="AI323" i="5"/>
  <c r="AM323" i="5"/>
  <c r="AA324" i="5"/>
  <c r="AB324" i="5"/>
  <c r="AC324" i="5"/>
  <c r="I324" i="5"/>
  <c r="AD324" i="5"/>
  <c r="J324" i="5"/>
  <c r="AE324" i="5"/>
  <c r="AF324" i="5"/>
  <c r="AG324" i="5"/>
  <c r="AJ324" i="5"/>
  <c r="AK324" i="5"/>
  <c r="AI324" i="5"/>
  <c r="AM324" i="5"/>
  <c r="AA325" i="5"/>
  <c r="AB325" i="5"/>
  <c r="AC325" i="5"/>
  <c r="I325" i="5"/>
  <c r="AD325" i="5"/>
  <c r="J325" i="5"/>
  <c r="AE325" i="5"/>
  <c r="AF325" i="5"/>
  <c r="AG325" i="5"/>
  <c r="AJ325" i="5"/>
  <c r="AK325" i="5"/>
  <c r="AI325" i="5"/>
  <c r="AM325" i="5"/>
  <c r="AA326" i="5"/>
  <c r="AB326" i="5"/>
  <c r="AC326" i="5"/>
  <c r="I327" i="5"/>
  <c r="I326" i="5"/>
  <c r="AD326" i="5"/>
  <c r="J327" i="5"/>
  <c r="J326" i="5"/>
  <c r="AE326" i="5"/>
  <c r="AF326" i="5"/>
  <c r="AG326" i="5"/>
  <c r="AJ326" i="5"/>
  <c r="AK326" i="5"/>
  <c r="AI326" i="5"/>
  <c r="AM326" i="5"/>
  <c r="AA327" i="5"/>
  <c r="AB327" i="5"/>
  <c r="AC327" i="5"/>
  <c r="AD327" i="5"/>
  <c r="AE327" i="5"/>
  <c r="AF327" i="5"/>
  <c r="AG327" i="5"/>
  <c r="AJ327" i="5"/>
  <c r="AK327" i="5"/>
  <c r="AI327" i="5"/>
  <c r="AM327" i="5"/>
  <c r="AA328" i="5"/>
  <c r="AB328" i="5"/>
  <c r="AC328" i="5"/>
  <c r="I328" i="5"/>
  <c r="AD328" i="5"/>
  <c r="J328" i="5"/>
  <c r="AE328" i="5"/>
  <c r="AF328" i="5"/>
  <c r="AG328" i="5"/>
  <c r="AJ328" i="5"/>
  <c r="AK328" i="5"/>
  <c r="AI328" i="5"/>
  <c r="AM328" i="5"/>
  <c r="AA329" i="5"/>
  <c r="AB329" i="5"/>
  <c r="AC329" i="5"/>
  <c r="I329" i="5"/>
  <c r="AD329" i="5"/>
  <c r="J329" i="5"/>
  <c r="AE329" i="5"/>
  <c r="AF329" i="5"/>
  <c r="AG329" i="5"/>
  <c r="AJ329" i="5"/>
  <c r="AK329" i="5"/>
  <c r="AI329" i="5"/>
  <c r="AM329" i="5"/>
  <c r="AA330" i="5"/>
  <c r="AB330" i="5"/>
  <c r="AC330" i="5"/>
  <c r="I330" i="5"/>
  <c r="AD330" i="5"/>
  <c r="J330" i="5"/>
  <c r="AE330" i="5"/>
  <c r="AF330" i="5"/>
  <c r="AG330" i="5"/>
  <c r="AJ330" i="5"/>
  <c r="AK330" i="5"/>
  <c r="AI330" i="5"/>
  <c r="AM330" i="5"/>
  <c r="AA331" i="5"/>
  <c r="AB331" i="5"/>
  <c r="AC331" i="5"/>
  <c r="I331" i="5"/>
  <c r="AD331" i="5"/>
  <c r="J331" i="5"/>
  <c r="AE331" i="5"/>
  <c r="AF331" i="5"/>
  <c r="AG331" i="5"/>
  <c r="AJ331" i="5"/>
  <c r="AK331" i="5"/>
  <c r="AI331" i="5"/>
  <c r="AM331" i="5"/>
  <c r="AA332" i="5"/>
  <c r="AB332" i="5"/>
  <c r="AC332" i="5"/>
  <c r="I332" i="5"/>
  <c r="AD332" i="5"/>
  <c r="J332" i="5"/>
  <c r="AE332" i="5"/>
  <c r="AF332" i="5"/>
  <c r="AG332" i="5"/>
  <c r="AJ332" i="5"/>
  <c r="AK332" i="5"/>
  <c r="AI332" i="5"/>
  <c r="AM332" i="5"/>
  <c r="AA333" i="5"/>
  <c r="AB333" i="5"/>
  <c r="AC333" i="5"/>
  <c r="I333" i="5"/>
  <c r="AD333" i="5"/>
  <c r="J333" i="5"/>
  <c r="AE333" i="5"/>
  <c r="AF333" i="5"/>
  <c r="AG333" i="5"/>
  <c r="AJ333" i="5"/>
  <c r="AK333" i="5"/>
  <c r="AI333" i="5"/>
  <c r="AM333" i="5"/>
  <c r="AA334" i="5"/>
  <c r="AB334" i="5"/>
  <c r="AC334" i="5"/>
  <c r="I334" i="5"/>
  <c r="AD334" i="5"/>
  <c r="J334" i="5"/>
  <c r="AE334" i="5"/>
  <c r="AF334" i="5"/>
  <c r="AG334" i="5"/>
  <c r="AJ334" i="5"/>
  <c r="AK334" i="5"/>
  <c r="AI334" i="5"/>
  <c r="AM334" i="5"/>
  <c r="AA335" i="5"/>
  <c r="AB335" i="5"/>
  <c r="AC335" i="5"/>
  <c r="I335" i="5"/>
  <c r="AD335" i="5"/>
  <c r="J335" i="5"/>
  <c r="AE335" i="5"/>
  <c r="AF335" i="5"/>
  <c r="AG335" i="5"/>
  <c r="AJ335" i="5"/>
  <c r="AK335" i="5"/>
  <c r="AI335" i="5"/>
  <c r="AM335" i="5"/>
  <c r="AA336" i="5"/>
  <c r="AB336" i="5"/>
  <c r="AC336" i="5"/>
  <c r="I336" i="5"/>
  <c r="AD336" i="5"/>
  <c r="J336" i="5"/>
  <c r="AE336" i="5"/>
  <c r="AF336" i="5"/>
  <c r="AG336" i="5"/>
  <c r="AJ336" i="5"/>
  <c r="AK336" i="5"/>
  <c r="AI336" i="5"/>
  <c r="AM336" i="5"/>
  <c r="AA337" i="5"/>
  <c r="AB337" i="5"/>
  <c r="AC337" i="5"/>
  <c r="I337" i="5"/>
  <c r="AD337" i="5"/>
  <c r="J337" i="5"/>
  <c r="AE337" i="5"/>
  <c r="AF337" i="5"/>
  <c r="AG337" i="5"/>
  <c r="AJ337" i="5"/>
  <c r="AK337" i="5"/>
  <c r="AI337" i="5"/>
  <c r="AM337" i="5"/>
  <c r="AA338" i="5"/>
  <c r="AB338" i="5"/>
  <c r="AC338" i="5"/>
  <c r="I338" i="5"/>
  <c r="AD338" i="5"/>
  <c r="J338" i="5"/>
  <c r="AE338" i="5"/>
  <c r="AF338" i="5"/>
  <c r="AG338" i="5"/>
  <c r="AJ338" i="5"/>
  <c r="AK338" i="5"/>
  <c r="AI338" i="5"/>
  <c r="AM338" i="5"/>
  <c r="AA339" i="5"/>
  <c r="AB339" i="5"/>
  <c r="AC339" i="5"/>
  <c r="I339" i="5"/>
  <c r="AD339" i="5"/>
  <c r="J339" i="5"/>
  <c r="AE339" i="5"/>
  <c r="AF339" i="5"/>
  <c r="AG339" i="5"/>
  <c r="AJ339" i="5"/>
  <c r="AK339" i="5"/>
  <c r="AI339" i="5"/>
  <c r="AM339" i="5"/>
  <c r="AA340" i="5"/>
  <c r="AB340" i="5"/>
  <c r="AC340" i="5"/>
  <c r="I340" i="5"/>
  <c r="AD340" i="5"/>
  <c r="J340" i="5"/>
  <c r="AE340" i="5"/>
  <c r="AF340" i="5"/>
  <c r="AG340" i="5"/>
  <c r="AJ340" i="5"/>
  <c r="AK340" i="5"/>
  <c r="AI340" i="5"/>
  <c r="AM340" i="5"/>
  <c r="AA341" i="5"/>
  <c r="AB341" i="5"/>
  <c r="AC341" i="5"/>
  <c r="I341" i="5"/>
  <c r="AD341" i="5"/>
  <c r="J341" i="5"/>
  <c r="AE341" i="5"/>
  <c r="AF341" i="5"/>
  <c r="AG341" i="5"/>
  <c r="AJ341" i="5"/>
  <c r="AK341" i="5"/>
  <c r="AI341" i="5"/>
  <c r="AM341" i="5"/>
  <c r="AA342" i="5"/>
  <c r="AB342" i="5"/>
  <c r="AC342" i="5"/>
  <c r="I342" i="5"/>
  <c r="AD342" i="5"/>
  <c r="J342" i="5"/>
  <c r="AE342" i="5"/>
  <c r="AF342" i="5"/>
  <c r="AG342" i="5"/>
  <c r="AJ342" i="5"/>
  <c r="AK342" i="5"/>
  <c r="AI342" i="5"/>
  <c r="AM342" i="5"/>
  <c r="AA343" i="5"/>
  <c r="AB343" i="5"/>
  <c r="AC343" i="5"/>
  <c r="I343" i="5"/>
  <c r="AD343" i="5"/>
  <c r="J343" i="5"/>
  <c r="AE343" i="5"/>
  <c r="AF343" i="5"/>
  <c r="AG343" i="5"/>
  <c r="AJ343" i="5"/>
  <c r="AK343" i="5"/>
  <c r="AI343" i="5"/>
  <c r="AM343" i="5"/>
  <c r="AA344" i="5"/>
  <c r="AB344" i="5"/>
  <c r="AC344" i="5"/>
  <c r="I344" i="5"/>
  <c r="AD344" i="5"/>
  <c r="J344" i="5"/>
  <c r="AE344" i="5"/>
  <c r="AF344" i="5"/>
  <c r="AG344" i="5"/>
  <c r="AJ344" i="5"/>
  <c r="AK344" i="5"/>
  <c r="AI344" i="5"/>
  <c r="AM344" i="5"/>
  <c r="AA345" i="5"/>
  <c r="AB345" i="5"/>
  <c r="AC345" i="5"/>
  <c r="I345" i="5"/>
  <c r="AD345" i="5"/>
  <c r="J345" i="5"/>
  <c r="AE345" i="5"/>
  <c r="AF345" i="5"/>
  <c r="AG345" i="5"/>
  <c r="AJ345" i="5"/>
  <c r="AK345" i="5"/>
  <c r="AI345" i="5"/>
  <c r="AM345" i="5"/>
  <c r="AA346" i="5"/>
  <c r="AB346" i="5"/>
  <c r="AC346" i="5"/>
  <c r="I346" i="5"/>
  <c r="AD346" i="5"/>
  <c r="J346" i="5"/>
  <c r="AE346" i="5"/>
  <c r="AF346" i="5"/>
  <c r="AG346" i="5"/>
  <c r="AJ346" i="5"/>
  <c r="AK346" i="5"/>
  <c r="AI346" i="5"/>
  <c r="AM346" i="5"/>
  <c r="AA347" i="5"/>
  <c r="AB347" i="5"/>
  <c r="AC347" i="5"/>
  <c r="I347" i="5"/>
  <c r="AD347" i="5"/>
  <c r="J347" i="5"/>
  <c r="AE347" i="5"/>
  <c r="AF347" i="5"/>
  <c r="AG347" i="5"/>
  <c r="AJ347" i="5"/>
  <c r="AK347" i="5"/>
  <c r="AI347" i="5"/>
  <c r="AM347" i="5"/>
  <c r="AA348" i="5"/>
  <c r="AB348" i="5"/>
  <c r="AC348" i="5"/>
  <c r="I348" i="5"/>
  <c r="AD348" i="5"/>
  <c r="J348" i="5"/>
  <c r="AE348" i="5"/>
  <c r="AF348" i="5"/>
  <c r="AG348" i="5"/>
  <c r="AJ348" i="5"/>
  <c r="AK348" i="5"/>
  <c r="AI348" i="5"/>
  <c r="AM348" i="5"/>
  <c r="AA349" i="5"/>
  <c r="AB349" i="5"/>
  <c r="AC349" i="5"/>
  <c r="I349" i="5"/>
  <c r="AD349" i="5"/>
  <c r="J349" i="5"/>
  <c r="AE349" i="5"/>
  <c r="AF349" i="5"/>
  <c r="AG349" i="5"/>
  <c r="AJ349" i="5"/>
  <c r="AK349" i="5"/>
  <c r="AI349" i="5"/>
  <c r="AM349" i="5"/>
  <c r="AA350" i="5"/>
  <c r="AB350" i="5"/>
  <c r="AC350" i="5"/>
  <c r="I350" i="5"/>
  <c r="AD350" i="5"/>
  <c r="J350" i="5"/>
  <c r="AE350" i="5"/>
  <c r="AF350" i="5"/>
  <c r="AG350" i="5"/>
  <c r="AJ350" i="5"/>
  <c r="AK350" i="5"/>
  <c r="AI350" i="5"/>
  <c r="AM350" i="5"/>
  <c r="AA351" i="5"/>
  <c r="AB351" i="5"/>
  <c r="AC351" i="5"/>
  <c r="I351" i="5"/>
  <c r="AD351" i="5"/>
  <c r="J351" i="5"/>
  <c r="AE351" i="5"/>
  <c r="AF351" i="5"/>
  <c r="AG351" i="5"/>
  <c r="AJ351" i="5"/>
  <c r="AK351" i="5"/>
  <c r="AI351" i="5"/>
  <c r="AM351" i="5"/>
  <c r="AA352" i="5"/>
  <c r="AB352" i="5"/>
  <c r="AC352" i="5"/>
  <c r="I352" i="5"/>
  <c r="AD352" i="5"/>
  <c r="J352" i="5"/>
  <c r="AE352" i="5"/>
  <c r="AF352" i="5"/>
  <c r="AG352" i="5"/>
  <c r="AJ352" i="5"/>
  <c r="AK352" i="5"/>
  <c r="AI352" i="5"/>
  <c r="AM352" i="5"/>
  <c r="AA353" i="5"/>
  <c r="AB353" i="5"/>
  <c r="AC353" i="5"/>
  <c r="I353" i="5"/>
  <c r="AD353" i="5"/>
  <c r="J353" i="5"/>
  <c r="AE353" i="5"/>
  <c r="AF353" i="5"/>
  <c r="AG353" i="5"/>
  <c r="AJ353" i="5"/>
  <c r="AK353" i="5"/>
  <c r="AI353" i="5"/>
  <c r="AM353" i="5"/>
  <c r="AA354" i="5"/>
  <c r="AB354" i="5"/>
  <c r="AC354" i="5"/>
  <c r="I356" i="5"/>
  <c r="I354" i="5"/>
  <c r="AD354" i="5"/>
  <c r="J356" i="5"/>
  <c r="J354" i="5"/>
  <c r="AE354" i="5"/>
  <c r="AF354" i="5"/>
  <c r="AG354" i="5"/>
  <c r="AJ354" i="5"/>
  <c r="AK354" i="5"/>
  <c r="AI354" i="5"/>
  <c r="AM354" i="5"/>
  <c r="AA355" i="5"/>
  <c r="AB355" i="5"/>
  <c r="AC355" i="5"/>
  <c r="I357" i="5"/>
  <c r="I355" i="5"/>
  <c r="AD355" i="5"/>
  <c r="J357" i="5"/>
  <c r="J355" i="5"/>
  <c r="AE355" i="5"/>
  <c r="AF355" i="5"/>
  <c r="AG355" i="5"/>
  <c r="AJ355" i="5"/>
  <c r="AK355" i="5"/>
  <c r="AI355" i="5"/>
  <c r="AM355" i="5"/>
  <c r="AA356" i="5"/>
  <c r="AB356" i="5"/>
  <c r="AC356" i="5"/>
  <c r="AD356" i="5"/>
  <c r="AE356" i="5"/>
  <c r="AF356" i="5"/>
  <c r="AG356" i="5"/>
  <c r="AJ356" i="5"/>
  <c r="AK356" i="5"/>
  <c r="AI356" i="5"/>
  <c r="AM356" i="5"/>
  <c r="AA357" i="5"/>
  <c r="AB357" i="5"/>
  <c r="AC357" i="5"/>
  <c r="AD357" i="5"/>
  <c r="AE357" i="5"/>
  <c r="AF357" i="5"/>
  <c r="AG357" i="5"/>
  <c r="AJ357" i="5"/>
  <c r="AK357" i="5"/>
  <c r="AI357" i="5"/>
  <c r="AM357" i="5"/>
  <c r="AA358" i="5"/>
  <c r="AB358" i="5"/>
  <c r="AC358" i="5"/>
  <c r="I358" i="5"/>
  <c r="AD358" i="5"/>
  <c r="J358" i="5"/>
  <c r="AE358" i="5"/>
  <c r="AF358" i="5"/>
  <c r="AG358" i="5"/>
  <c r="AJ358" i="5"/>
  <c r="AK358" i="5"/>
  <c r="AI358" i="5"/>
  <c r="AM358" i="5"/>
  <c r="AA359" i="5"/>
  <c r="AB359" i="5"/>
  <c r="AC359" i="5"/>
  <c r="I359" i="5"/>
  <c r="AD359" i="5"/>
  <c r="J359" i="5"/>
  <c r="AE359" i="5"/>
  <c r="AF359" i="5"/>
  <c r="AG359" i="5"/>
  <c r="AJ359" i="5"/>
  <c r="AK359" i="5"/>
  <c r="AI359" i="5"/>
  <c r="AM359" i="5"/>
  <c r="AA360" i="5"/>
  <c r="AB360" i="5"/>
  <c r="AC360" i="5"/>
  <c r="I360" i="5"/>
  <c r="AD360" i="5"/>
  <c r="J360" i="5"/>
  <c r="AE360" i="5"/>
  <c r="AF360" i="5"/>
  <c r="AG360" i="5"/>
  <c r="AJ360" i="5"/>
  <c r="AK360" i="5"/>
  <c r="AI360" i="5"/>
  <c r="AM360" i="5"/>
  <c r="AA361" i="5"/>
  <c r="AB361" i="5"/>
  <c r="AC361" i="5"/>
  <c r="I361" i="5"/>
  <c r="AD361" i="5"/>
  <c r="J361" i="5"/>
  <c r="AE361" i="5"/>
  <c r="AF361" i="5"/>
  <c r="AG361" i="5"/>
  <c r="AJ361" i="5"/>
  <c r="AK361" i="5"/>
  <c r="AI361" i="5"/>
  <c r="AM361" i="5"/>
  <c r="AA362" i="5"/>
  <c r="AB362" i="5"/>
  <c r="AC362" i="5"/>
  <c r="I362" i="5"/>
  <c r="AD362" i="5"/>
  <c r="J362" i="5"/>
  <c r="AE362" i="5"/>
  <c r="AF362" i="5"/>
  <c r="AG362" i="5"/>
  <c r="AJ362" i="5"/>
  <c r="AK362" i="5"/>
  <c r="AI362" i="5"/>
  <c r="AM362" i="5"/>
  <c r="AA363" i="5"/>
  <c r="AB363" i="5"/>
  <c r="AC363" i="5"/>
  <c r="I363" i="5"/>
  <c r="AD363" i="5"/>
  <c r="J363" i="5"/>
  <c r="AE363" i="5"/>
  <c r="AF363" i="5"/>
  <c r="AG363" i="5"/>
  <c r="AJ363" i="5"/>
  <c r="AK363" i="5"/>
  <c r="AI363" i="5"/>
  <c r="AM363" i="5"/>
  <c r="AA364" i="5"/>
  <c r="AB364" i="5"/>
  <c r="AC364" i="5"/>
  <c r="I364" i="5"/>
  <c r="AD364" i="5"/>
  <c r="J364" i="5"/>
  <c r="AE364" i="5"/>
  <c r="AF364" i="5"/>
  <c r="AG364" i="5"/>
  <c r="AJ364" i="5"/>
  <c r="AK364" i="5"/>
  <c r="AI364" i="5"/>
  <c r="AM364" i="5"/>
  <c r="AA365" i="5"/>
  <c r="AB365" i="5"/>
  <c r="AC365" i="5"/>
  <c r="I365" i="5"/>
  <c r="AD365" i="5"/>
  <c r="J365" i="5"/>
  <c r="AE365" i="5"/>
  <c r="AF365" i="5"/>
  <c r="AG365" i="5"/>
  <c r="AJ365" i="5"/>
  <c r="AK365" i="5"/>
  <c r="AI365" i="5"/>
  <c r="AM365" i="5"/>
  <c r="AA366" i="5"/>
  <c r="AB366" i="5"/>
  <c r="AC366" i="5"/>
  <c r="I366" i="5"/>
  <c r="AD366" i="5"/>
  <c r="J366" i="5"/>
  <c r="AE366" i="5"/>
  <c r="AF366" i="5"/>
  <c r="AG366" i="5"/>
  <c r="AJ366" i="5"/>
  <c r="AK366" i="5"/>
  <c r="AI366" i="5"/>
  <c r="AM366" i="5"/>
  <c r="AA367" i="5"/>
  <c r="AB367" i="5"/>
  <c r="AC367" i="5"/>
  <c r="I367" i="5"/>
  <c r="AD367" i="5"/>
  <c r="J367" i="5"/>
  <c r="AE367" i="5"/>
  <c r="AF367" i="5"/>
  <c r="AG367" i="5"/>
  <c r="AJ367" i="5"/>
  <c r="AK367" i="5"/>
  <c r="AI367" i="5"/>
  <c r="AM367" i="5"/>
  <c r="AA368" i="5"/>
  <c r="AB368" i="5"/>
  <c r="AC368" i="5"/>
  <c r="I368" i="5"/>
  <c r="AD368" i="5"/>
  <c r="J368" i="5"/>
  <c r="AE368" i="5"/>
  <c r="AF368" i="5"/>
  <c r="AG368" i="5"/>
  <c r="AJ368" i="5"/>
  <c r="AK368" i="5"/>
  <c r="AI368" i="5"/>
  <c r="AM368" i="5"/>
  <c r="AA369" i="5"/>
  <c r="AB369" i="5"/>
  <c r="AC369" i="5"/>
  <c r="I369" i="5"/>
  <c r="AD369" i="5"/>
  <c r="J369" i="5"/>
  <c r="AE369" i="5"/>
  <c r="AF369" i="5"/>
  <c r="AG369" i="5"/>
  <c r="AJ369" i="5"/>
  <c r="AK369" i="5"/>
  <c r="AI369" i="5"/>
  <c r="AM369" i="5"/>
  <c r="AA370" i="5"/>
  <c r="AB370" i="5"/>
  <c r="AC370" i="5"/>
  <c r="I370" i="5"/>
  <c r="AD370" i="5"/>
  <c r="J370" i="5"/>
  <c r="AE370" i="5"/>
  <c r="AF370" i="5"/>
  <c r="AG370" i="5"/>
  <c r="AJ370" i="5"/>
  <c r="AK370" i="5"/>
  <c r="AI370" i="5"/>
  <c r="AM370" i="5"/>
  <c r="AA371" i="5"/>
  <c r="AB371" i="5"/>
  <c r="AC371" i="5"/>
  <c r="I371" i="5"/>
  <c r="AD371" i="5"/>
  <c r="J371" i="5"/>
  <c r="AE371" i="5"/>
  <c r="AF371" i="5"/>
  <c r="AG371" i="5"/>
  <c r="AJ371" i="5"/>
  <c r="AK371" i="5"/>
  <c r="AI371" i="5"/>
  <c r="AM371" i="5"/>
  <c r="AA372" i="5"/>
  <c r="AB372" i="5"/>
  <c r="AC372" i="5"/>
  <c r="I372" i="5"/>
  <c r="AD372" i="5"/>
  <c r="J372" i="5"/>
  <c r="AE372" i="5"/>
  <c r="AF372" i="5"/>
  <c r="AG372" i="5"/>
  <c r="AJ372" i="5"/>
  <c r="AK372" i="5"/>
  <c r="AI372" i="5"/>
  <c r="AM372" i="5"/>
  <c r="AA373" i="5"/>
  <c r="AB373" i="5"/>
  <c r="AC373" i="5"/>
  <c r="I373" i="5"/>
  <c r="AD373" i="5"/>
  <c r="J373" i="5"/>
  <c r="AE373" i="5"/>
  <c r="AF373" i="5"/>
  <c r="AG373" i="5"/>
  <c r="AJ373" i="5"/>
  <c r="AK373" i="5"/>
  <c r="AI373" i="5"/>
  <c r="AM373" i="5"/>
  <c r="AA374" i="5"/>
  <c r="AB374" i="5"/>
  <c r="AC374" i="5"/>
  <c r="I374" i="5"/>
  <c r="AD374" i="5"/>
  <c r="J374" i="5"/>
  <c r="AE374" i="5"/>
  <c r="AF374" i="5"/>
  <c r="AG374" i="5"/>
  <c r="AJ374" i="5"/>
  <c r="AK374" i="5"/>
  <c r="AI374" i="5"/>
  <c r="AM374" i="5"/>
  <c r="AA375" i="5"/>
  <c r="AB375" i="5"/>
  <c r="AC375" i="5"/>
  <c r="I375" i="5"/>
  <c r="AD375" i="5"/>
  <c r="J375" i="5"/>
  <c r="AE375" i="5"/>
  <c r="AF375" i="5"/>
  <c r="AG375" i="5"/>
  <c r="AJ375" i="5"/>
  <c r="AK375" i="5"/>
  <c r="AI375" i="5"/>
  <c r="AM375" i="5"/>
  <c r="AA376" i="5"/>
  <c r="AB376" i="5"/>
  <c r="AC376" i="5"/>
  <c r="I376" i="5"/>
  <c r="AD376" i="5"/>
  <c r="J376" i="5"/>
  <c r="AE376" i="5"/>
  <c r="AF376" i="5"/>
  <c r="AG376" i="5"/>
  <c r="AJ376" i="5"/>
  <c r="AK376" i="5"/>
  <c r="AI376" i="5"/>
  <c r="AM376" i="5"/>
  <c r="AA377" i="5"/>
  <c r="AB377" i="5"/>
  <c r="AC377" i="5"/>
  <c r="I377" i="5"/>
  <c r="AD377" i="5"/>
  <c r="J377" i="5"/>
  <c r="AE377" i="5"/>
  <c r="AF377" i="5"/>
  <c r="AG377" i="5"/>
  <c r="AJ377" i="5"/>
  <c r="AK377" i="5"/>
  <c r="AI377" i="5"/>
  <c r="AM377" i="5"/>
  <c r="AA378" i="5"/>
  <c r="AB378" i="5"/>
  <c r="AC378" i="5"/>
  <c r="I378" i="5"/>
  <c r="AD378" i="5"/>
  <c r="J378" i="5"/>
  <c r="AE378" i="5"/>
  <c r="AF378" i="5"/>
  <c r="AG378" i="5"/>
  <c r="AJ378" i="5"/>
  <c r="AK378" i="5"/>
  <c r="AI378" i="5"/>
  <c r="AM378" i="5"/>
  <c r="AA379" i="5"/>
  <c r="AB379" i="5"/>
  <c r="AC379" i="5"/>
  <c r="I379" i="5"/>
  <c r="AD379" i="5"/>
  <c r="J379" i="5"/>
  <c r="AE379" i="5"/>
  <c r="AF379" i="5"/>
  <c r="AG379" i="5"/>
  <c r="AJ379" i="5"/>
  <c r="AK379" i="5"/>
  <c r="AI379" i="5"/>
  <c r="AM379" i="5"/>
  <c r="AA380" i="5"/>
  <c r="AB380" i="5"/>
  <c r="AC380" i="5"/>
  <c r="I380" i="5"/>
  <c r="AD380" i="5"/>
  <c r="J380" i="5"/>
  <c r="AE380" i="5"/>
  <c r="AF380" i="5"/>
  <c r="AG380" i="5"/>
  <c r="AJ380" i="5"/>
  <c r="AK380" i="5"/>
  <c r="AI380" i="5"/>
  <c r="AM380" i="5"/>
  <c r="AA381" i="5"/>
  <c r="AB381" i="5"/>
  <c r="AC381" i="5"/>
  <c r="I381" i="5"/>
  <c r="AD381" i="5"/>
  <c r="J381" i="5"/>
  <c r="AE381" i="5"/>
  <c r="AF381" i="5"/>
  <c r="AG381" i="5"/>
  <c r="AJ381" i="5"/>
  <c r="AK381" i="5"/>
  <c r="AI381" i="5"/>
  <c r="AM381" i="5"/>
  <c r="AA382" i="5"/>
  <c r="AB382" i="5"/>
  <c r="AC382" i="5"/>
  <c r="I382" i="5"/>
  <c r="AD382" i="5"/>
  <c r="J382" i="5"/>
  <c r="AE382" i="5"/>
  <c r="AF382" i="5"/>
  <c r="AG382" i="5"/>
  <c r="AJ382" i="5"/>
  <c r="AK382" i="5"/>
  <c r="AI382" i="5"/>
  <c r="AM382" i="5"/>
  <c r="AA383" i="5"/>
  <c r="AB383" i="5"/>
  <c r="AC383" i="5"/>
  <c r="I383" i="5"/>
  <c r="AD383" i="5"/>
  <c r="J383" i="5"/>
  <c r="AE383" i="5"/>
  <c r="AF383" i="5"/>
  <c r="AG383" i="5"/>
  <c r="AJ383" i="5"/>
  <c r="AK383" i="5"/>
  <c r="AI383" i="5"/>
  <c r="AM383" i="5"/>
  <c r="AA384" i="5"/>
  <c r="AB384" i="5"/>
  <c r="AC384" i="5"/>
  <c r="I384" i="5"/>
  <c r="AD384" i="5"/>
  <c r="J384" i="5"/>
  <c r="AE384" i="5"/>
  <c r="AF384" i="5"/>
  <c r="AG384" i="5"/>
  <c r="AJ384" i="5"/>
  <c r="AK384" i="5"/>
  <c r="AI384" i="5"/>
  <c r="AM384" i="5"/>
  <c r="AA385" i="5"/>
  <c r="AB385" i="5"/>
  <c r="AC385" i="5"/>
  <c r="I386" i="5"/>
  <c r="I385" i="5"/>
  <c r="AD385" i="5"/>
  <c r="J386" i="5"/>
  <c r="J385" i="5"/>
  <c r="AE385" i="5"/>
  <c r="AF385" i="5"/>
  <c r="AG385" i="5"/>
  <c r="AJ385" i="5"/>
  <c r="AK385" i="5"/>
  <c r="AI385" i="5"/>
  <c r="AM385" i="5"/>
  <c r="AA386" i="5"/>
  <c r="AB386" i="5"/>
  <c r="AC386" i="5"/>
  <c r="AD386" i="5"/>
  <c r="AE386" i="5"/>
  <c r="AF386" i="5"/>
  <c r="AG386" i="5"/>
  <c r="AJ386" i="5"/>
  <c r="AK386" i="5"/>
  <c r="AI386" i="5"/>
  <c r="AM386" i="5"/>
  <c r="AA387" i="5"/>
  <c r="AB387" i="5"/>
  <c r="AC387" i="5"/>
  <c r="I387" i="5"/>
  <c r="AD387" i="5"/>
  <c r="J387" i="5"/>
  <c r="AE387" i="5"/>
  <c r="AF387" i="5"/>
  <c r="AG387" i="5"/>
  <c r="AJ387" i="5"/>
  <c r="AK387" i="5"/>
  <c r="AI387" i="5"/>
  <c r="AM387" i="5"/>
  <c r="AA388" i="5"/>
  <c r="AB388" i="5"/>
  <c r="AC388" i="5"/>
  <c r="I388" i="5"/>
  <c r="AD388" i="5"/>
  <c r="J388" i="5"/>
  <c r="AE388" i="5"/>
  <c r="AF388" i="5"/>
  <c r="AG388" i="5"/>
  <c r="AJ388" i="5"/>
  <c r="AK388" i="5"/>
  <c r="AI388" i="5"/>
  <c r="AM388" i="5"/>
  <c r="AA389" i="5"/>
  <c r="AB389" i="5"/>
  <c r="AC389" i="5"/>
  <c r="I389" i="5"/>
  <c r="AD389" i="5"/>
  <c r="J389" i="5"/>
  <c r="AE389" i="5"/>
  <c r="AF389" i="5"/>
  <c r="AG389" i="5"/>
  <c r="AJ389" i="5"/>
  <c r="AK389" i="5"/>
  <c r="AI389" i="5"/>
  <c r="AM389" i="5"/>
  <c r="AA390" i="5"/>
  <c r="AB390" i="5"/>
  <c r="AC390" i="5"/>
  <c r="I390" i="5"/>
  <c r="AD390" i="5"/>
  <c r="J390" i="5"/>
  <c r="AE390" i="5"/>
  <c r="AF390" i="5"/>
  <c r="AG390" i="5"/>
  <c r="AJ390" i="5"/>
  <c r="AK390" i="5"/>
  <c r="AI390" i="5"/>
  <c r="AM390" i="5"/>
  <c r="E12" i="4"/>
  <c r="C12" i="4"/>
  <c r="AA391" i="5"/>
  <c r="AB391" i="5"/>
  <c r="AC391" i="5"/>
  <c r="I391" i="5"/>
  <c r="AD391" i="5"/>
  <c r="J391" i="5"/>
  <c r="AE391" i="5"/>
  <c r="AF391" i="5"/>
  <c r="AG391" i="5"/>
  <c r="AJ391" i="5"/>
  <c r="AK391" i="5"/>
  <c r="AI391" i="5"/>
  <c r="AM391" i="5"/>
  <c r="AA392" i="5"/>
  <c r="AB392" i="5"/>
  <c r="AC392" i="5"/>
  <c r="I392" i="5"/>
  <c r="AD392" i="5"/>
  <c r="J392" i="5"/>
  <c r="AE392" i="5"/>
  <c r="AF392" i="5"/>
  <c r="AG392" i="5"/>
  <c r="AJ392" i="5"/>
  <c r="AK392" i="5"/>
  <c r="AI392" i="5"/>
  <c r="AM392" i="5"/>
  <c r="AA393" i="5"/>
  <c r="AB393" i="5"/>
  <c r="AC393" i="5"/>
  <c r="I393" i="5"/>
  <c r="AD393" i="5"/>
  <c r="J393" i="5"/>
  <c r="AE393" i="5"/>
  <c r="AF393" i="5"/>
  <c r="AG393" i="5"/>
  <c r="AJ393" i="5"/>
  <c r="AK393" i="5"/>
  <c r="AI393" i="5"/>
  <c r="AM393" i="5"/>
  <c r="AA394" i="5"/>
  <c r="AB394" i="5"/>
  <c r="AC394" i="5"/>
  <c r="I394" i="5"/>
  <c r="AD394" i="5"/>
  <c r="J394" i="5"/>
  <c r="AE394" i="5"/>
  <c r="AF394" i="5"/>
  <c r="AG394" i="5"/>
  <c r="AJ394" i="5"/>
  <c r="AK394" i="5"/>
  <c r="AI394" i="5"/>
  <c r="AM394" i="5"/>
  <c r="AA395" i="5"/>
  <c r="AB395" i="5"/>
  <c r="AC395" i="5"/>
  <c r="I395" i="5"/>
  <c r="AD395" i="5"/>
  <c r="J395" i="5"/>
  <c r="AE395" i="5"/>
  <c r="AF395" i="5"/>
  <c r="AG395" i="5"/>
  <c r="AJ395" i="5"/>
  <c r="AK395" i="5"/>
  <c r="AI395" i="5"/>
  <c r="AM395" i="5"/>
  <c r="AA396" i="5"/>
  <c r="AB396" i="5"/>
  <c r="AC396" i="5"/>
  <c r="I396" i="5"/>
  <c r="AD396" i="5"/>
  <c r="J396" i="5"/>
  <c r="AE396" i="5"/>
  <c r="AF396" i="5"/>
  <c r="AG396" i="5"/>
  <c r="AJ396" i="5"/>
  <c r="AK396" i="5"/>
  <c r="AI396" i="5"/>
  <c r="AM396" i="5"/>
  <c r="AA397" i="5"/>
  <c r="AB397" i="5"/>
  <c r="AC397" i="5"/>
  <c r="I397" i="5"/>
  <c r="AD397" i="5"/>
  <c r="J397" i="5"/>
  <c r="AE397" i="5"/>
  <c r="AF397" i="5"/>
  <c r="AG397" i="5"/>
  <c r="AJ397" i="5"/>
  <c r="AK397" i="5"/>
  <c r="AI397" i="5"/>
  <c r="AM397" i="5"/>
  <c r="AA398" i="5"/>
  <c r="AB398" i="5"/>
  <c r="AC398" i="5"/>
  <c r="I398" i="5"/>
  <c r="AD398" i="5"/>
  <c r="J398" i="5"/>
  <c r="AE398" i="5"/>
  <c r="AF398" i="5"/>
  <c r="AG398" i="5"/>
  <c r="AJ398" i="5"/>
  <c r="AK398" i="5"/>
  <c r="AI398" i="5"/>
  <c r="AM398" i="5"/>
  <c r="AA399" i="5"/>
  <c r="AB399" i="5"/>
  <c r="AC399" i="5"/>
  <c r="I399" i="5"/>
  <c r="AD399" i="5"/>
  <c r="J399" i="5"/>
  <c r="AE399" i="5"/>
  <c r="AF399" i="5"/>
  <c r="AG399" i="5"/>
  <c r="AJ399" i="5"/>
  <c r="AK399" i="5"/>
  <c r="AI399" i="5"/>
  <c r="AM399" i="5"/>
  <c r="AA400" i="5"/>
  <c r="AB400" i="5"/>
  <c r="AC400" i="5"/>
  <c r="I400" i="5"/>
  <c r="AD400" i="5"/>
  <c r="J400" i="5"/>
  <c r="AE400" i="5"/>
  <c r="AF400" i="5"/>
  <c r="AG400" i="5"/>
  <c r="AJ400" i="5"/>
  <c r="AK400" i="5"/>
  <c r="AI400" i="5"/>
  <c r="AM400" i="5"/>
  <c r="AA401" i="5"/>
  <c r="AB401" i="5"/>
  <c r="AC401" i="5"/>
  <c r="I401" i="5"/>
  <c r="AD401" i="5"/>
  <c r="J401" i="5"/>
  <c r="AE401" i="5"/>
  <c r="AF401" i="5"/>
  <c r="AG401" i="5"/>
  <c r="AJ401" i="5"/>
  <c r="AK401" i="5"/>
  <c r="AI401" i="5"/>
  <c r="AM401" i="5"/>
  <c r="AA402" i="5"/>
  <c r="AB402" i="5"/>
  <c r="AC402" i="5"/>
  <c r="I402" i="5"/>
  <c r="AD402" i="5"/>
  <c r="J402" i="5"/>
  <c r="AE402" i="5"/>
  <c r="AF402" i="5"/>
  <c r="AG402" i="5"/>
  <c r="AJ402" i="5"/>
  <c r="AK402" i="5"/>
  <c r="AI402" i="5"/>
  <c r="AM402" i="5"/>
  <c r="AA403" i="5"/>
  <c r="AB403" i="5"/>
  <c r="AC403" i="5"/>
  <c r="I403" i="5"/>
  <c r="AD403" i="5"/>
  <c r="J403" i="5"/>
  <c r="AE403" i="5"/>
  <c r="AF403" i="5"/>
  <c r="AG403" i="5"/>
  <c r="AJ403" i="5"/>
  <c r="AK403" i="5"/>
  <c r="AI403" i="5"/>
  <c r="AM403" i="5"/>
  <c r="AA404" i="5"/>
  <c r="AB404" i="5"/>
  <c r="AC404" i="5"/>
  <c r="I404" i="5"/>
  <c r="AD404" i="5"/>
  <c r="J404" i="5"/>
  <c r="AE404" i="5"/>
  <c r="AF404" i="5"/>
  <c r="AG404" i="5"/>
  <c r="AJ404" i="5"/>
  <c r="AK404" i="5"/>
  <c r="AI404" i="5"/>
  <c r="AM404" i="5"/>
  <c r="AA405" i="5"/>
  <c r="AB405" i="5"/>
  <c r="AC405" i="5"/>
  <c r="I405" i="5"/>
  <c r="AD405" i="5"/>
  <c r="J405" i="5"/>
  <c r="AE405" i="5"/>
  <c r="AF405" i="5"/>
  <c r="AG405" i="5"/>
  <c r="AJ405" i="5"/>
  <c r="AK405" i="5"/>
  <c r="AI405" i="5"/>
  <c r="AM405" i="5"/>
  <c r="AA406" i="5"/>
  <c r="AB406" i="5"/>
  <c r="AC406" i="5"/>
  <c r="I406" i="5"/>
  <c r="AD406" i="5"/>
  <c r="J406" i="5"/>
  <c r="AE406" i="5"/>
  <c r="AF406" i="5"/>
  <c r="AG406" i="5"/>
  <c r="AJ406" i="5"/>
  <c r="AK406" i="5"/>
  <c r="AI406" i="5"/>
  <c r="AM406" i="5"/>
  <c r="E11" i="4"/>
  <c r="C11" i="4"/>
  <c r="AA407" i="5"/>
  <c r="AB407" i="5"/>
  <c r="AC407" i="5"/>
  <c r="I407" i="5"/>
  <c r="AD407" i="5"/>
  <c r="J407" i="5"/>
  <c r="AE407" i="5"/>
  <c r="AF407" i="5"/>
  <c r="AG407" i="5"/>
  <c r="AJ407" i="5"/>
  <c r="AK407" i="5"/>
  <c r="AI407" i="5"/>
  <c r="AM407" i="5"/>
  <c r="AA408" i="5"/>
  <c r="AB408" i="5"/>
  <c r="AC408" i="5"/>
  <c r="I408" i="5"/>
  <c r="AD408" i="5"/>
  <c r="J408" i="5"/>
  <c r="AE408" i="5"/>
  <c r="AF408" i="5"/>
  <c r="AG408" i="5"/>
  <c r="AJ408" i="5"/>
  <c r="AK408" i="5"/>
  <c r="AI408" i="5"/>
  <c r="AM408" i="5"/>
  <c r="AA409" i="5"/>
  <c r="AB409" i="5"/>
  <c r="AC409" i="5"/>
  <c r="I409" i="5"/>
  <c r="AD409" i="5"/>
  <c r="J409" i="5"/>
  <c r="AE409" i="5"/>
  <c r="AF409" i="5"/>
  <c r="AG409" i="5"/>
  <c r="AJ409" i="5"/>
  <c r="AK409" i="5"/>
  <c r="AI409" i="5"/>
  <c r="AM409" i="5"/>
  <c r="AA410" i="5"/>
  <c r="AB410" i="5"/>
  <c r="AC410" i="5"/>
  <c r="I410" i="5"/>
  <c r="AD410" i="5"/>
  <c r="J410" i="5"/>
  <c r="AE410" i="5"/>
  <c r="AF410" i="5"/>
  <c r="AG410" i="5"/>
  <c r="AJ410" i="5"/>
  <c r="AK410" i="5"/>
  <c r="AI410" i="5"/>
  <c r="AM410" i="5"/>
  <c r="AA411" i="5"/>
  <c r="AB411" i="5"/>
  <c r="AC411" i="5"/>
  <c r="I411" i="5"/>
  <c r="AD411" i="5"/>
  <c r="J411" i="5"/>
  <c r="AE411" i="5"/>
  <c r="AF411" i="5"/>
  <c r="AG411" i="5"/>
  <c r="AJ411" i="5"/>
  <c r="AK411" i="5"/>
  <c r="AI411" i="5"/>
  <c r="AM411" i="5"/>
  <c r="AA412" i="5"/>
  <c r="AB412" i="5"/>
  <c r="AC412" i="5"/>
  <c r="I412" i="5"/>
  <c r="AD412" i="5"/>
  <c r="J412" i="5"/>
  <c r="AE412" i="5"/>
  <c r="AF412" i="5"/>
  <c r="AG412" i="5"/>
  <c r="AJ412" i="5"/>
  <c r="AK412" i="5"/>
  <c r="AI412" i="5"/>
  <c r="AM412" i="5"/>
  <c r="AA413" i="5"/>
  <c r="AB413" i="5"/>
  <c r="AC413" i="5"/>
  <c r="I413" i="5"/>
  <c r="AD413" i="5"/>
  <c r="J413" i="5"/>
  <c r="AE413" i="5"/>
  <c r="AF413" i="5"/>
  <c r="AG413" i="5"/>
  <c r="AJ413" i="5"/>
  <c r="AK413" i="5"/>
  <c r="AI413" i="5"/>
  <c r="AM413" i="5"/>
  <c r="AA414" i="5"/>
  <c r="AB414" i="5"/>
  <c r="AC414" i="5"/>
  <c r="I414" i="5"/>
  <c r="AD414" i="5"/>
  <c r="J414" i="5"/>
  <c r="AE414" i="5"/>
  <c r="AF414" i="5"/>
  <c r="AG414" i="5"/>
  <c r="AJ414" i="5"/>
  <c r="AK414" i="5"/>
  <c r="AI414" i="5"/>
  <c r="AM414" i="5"/>
  <c r="AA415" i="5"/>
  <c r="AB415" i="5"/>
  <c r="AC415" i="5"/>
  <c r="I415" i="5"/>
  <c r="AD415" i="5"/>
  <c r="J415" i="5"/>
  <c r="AE415" i="5"/>
  <c r="AF415" i="5"/>
  <c r="AG415" i="5"/>
  <c r="AJ415" i="5"/>
  <c r="AK415" i="5"/>
  <c r="AI415" i="5"/>
  <c r="AM415" i="5"/>
  <c r="AA416" i="5"/>
  <c r="AB416" i="5"/>
  <c r="AC416" i="5"/>
  <c r="I416" i="5"/>
  <c r="AD416" i="5"/>
  <c r="J416" i="5"/>
  <c r="AE416" i="5"/>
  <c r="AF416" i="5"/>
  <c r="AG416" i="5"/>
  <c r="AJ416" i="5"/>
  <c r="AK416" i="5"/>
  <c r="AI416" i="5"/>
  <c r="AM416" i="5"/>
  <c r="AA417" i="5"/>
  <c r="AB417" i="5"/>
  <c r="AC417" i="5"/>
  <c r="I417" i="5"/>
  <c r="AD417" i="5"/>
  <c r="J417" i="5"/>
  <c r="AE417" i="5"/>
  <c r="AF417" i="5"/>
  <c r="AG417" i="5"/>
  <c r="AJ417" i="5"/>
  <c r="AK417" i="5"/>
  <c r="AI417" i="5"/>
  <c r="AM417" i="5"/>
  <c r="AA418" i="5"/>
  <c r="AB418" i="5"/>
  <c r="AC418" i="5"/>
  <c r="I419" i="5"/>
  <c r="I418" i="5"/>
  <c r="AD418" i="5"/>
  <c r="J419" i="5"/>
  <c r="J418" i="5"/>
  <c r="AE418" i="5"/>
  <c r="AF418" i="5"/>
  <c r="AG418" i="5"/>
  <c r="AJ418" i="5"/>
  <c r="AK418" i="5"/>
  <c r="AI418" i="5"/>
  <c r="AM418" i="5"/>
  <c r="AA419" i="5"/>
  <c r="AB419" i="5"/>
  <c r="AC419" i="5"/>
  <c r="AD419" i="5"/>
  <c r="AE419" i="5"/>
  <c r="AF419" i="5"/>
  <c r="AG419" i="5"/>
  <c r="AJ419" i="5"/>
  <c r="AK419" i="5"/>
  <c r="AI419" i="5"/>
  <c r="AM419" i="5"/>
  <c r="AA420" i="5"/>
  <c r="AB420" i="5"/>
  <c r="AC420" i="5"/>
  <c r="I420" i="5"/>
  <c r="AD420" i="5"/>
  <c r="J420" i="5"/>
  <c r="AE420" i="5"/>
  <c r="AF420" i="5"/>
  <c r="AG420" i="5"/>
  <c r="AJ420" i="5"/>
  <c r="AK420" i="5"/>
  <c r="AI420" i="5"/>
  <c r="AM420" i="5"/>
  <c r="AA421" i="5"/>
  <c r="AB421" i="5"/>
  <c r="AC421" i="5"/>
  <c r="I421" i="5"/>
  <c r="AD421" i="5"/>
  <c r="J421" i="5"/>
  <c r="AE421" i="5"/>
  <c r="AF421" i="5"/>
  <c r="AG421" i="5"/>
  <c r="AJ421" i="5"/>
  <c r="AK421" i="5"/>
  <c r="AI421" i="5"/>
  <c r="AM421" i="5"/>
  <c r="AA422" i="5"/>
  <c r="AB422" i="5"/>
  <c r="AC422" i="5"/>
  <c r="I422" i="5"/>
  <c r="AD422" i="5"/>
  <c r="J422" i="5"/>
  <c r="AE422" i="5"/>
  <c r="AF422" i="5"/>
  <c r="AG422" i="5"/>
  <c r="AJ422" i="5"/>
  <c r="AK422" i="5"/>
  <c r="AI422" i="5"/>
  <c r="AM422" i="5"/>
  <c r="AA423" i="5"/>
  <c r="AB423" i="5"/>
  <c r="AC423" i="5"/>
  <c r="I423" i="5"/>
  <c r="AD423" i="5"/>
  <c r="J423" i="5"/>
  <c r="AE423" i="5"/>
  <c r="AF423" i="5"/>
  <c r="AG423" i="5"/>
  <c r="AJ423" i="5"/>
  <c r="AK423" i="5"/>
  <c r="AI423" i="5"/>
  <c r="AM423" i="5"/>
  <c r="AA424" i="5"/>
  <c r="AB424" i="5"/>
  <c r="AC424" i="5"/>
  <c r="I424" i="5"/>
  <c r="AD424" i="5"/>
  <c r="J424" i="5"/>
  <c r="AE424" i="5"/>
  <c r="AF424" i="5"/>
  <c r="AG424" i="5"/>
  <c r="AJ424" i="5"/>
  <c r="AK424" i="5"/>
  <c r="AI424" i="5"/>
  <c r="AM424" i="5"/>
  <c r="AA425" i="5"/>
  <c r="AB425" i="5"/>
  <c r="AC425" i="5"/>
  <c r="I425" i="5"/>
  <c r="AD425" i="5"/>
  <c r="J425" i="5"/>
  <c r="AE425" i="5"/>
  <c r="AF425" i="5"/>
  <c r="AG425" i="5"/>
  <c r="AJ425" i="5"/>
  <c r="AK425" i="5"/>
  <c r="AI425" i="5"/>
  <c r="AM425" i="5"/>
  <c r="AA426" i="5"/>
  <c r="AB426" i="5"/>
  <c r="AC426" i="5"/>
  <c r="I426" i="5"/>
  <c r="AD426" i="5"/>
  <c r="J426" i="5"/>
  <c r="AE426" i="5"/>
  <c r="AF426" i="5"/>
  <c r="AG426" i="5"/>
  <c r="AJ426" i="5"/>
  <c r="AK426" i="5"/>
  <c r="AI426" i="5"/>
  <c r="AM426" i="5"/>
  <c r="AA427" i="5"/>
  <c r="AB427" i="5"/>
  <c r="AC427" i="5"/>
  <c r="I427" i="5"/>
  <c r="AD427" i="5"/>
  <c r="J427" i="5"/>
  <c r="AE427" i="5"/>
  <c r="AF427" i="5"/>
  <c r="AG427" i="5"/>
  <c r="AJ427" i="5"/>
  <c r="AK427" i="5"/>
  <c r="AI427" i="5"/>
  <c r="AM427" i="5"/>
  <c r="AA428" i="5"/>
  <c r="AB428" i="5"/>
  <c r="AC428" i="5"/>
  <c r="I428" i="5"/>
  <c r="AD428" i="5"/>
  <c r="J428" i="5"/>
  <c r="AE428" i="5"/>
  <c r="AF428" i="5"/>
  <c r="AG428" i="5"/>
  <c r="AJ428" i="5"/>
  <c r="AK428" i="5"/>
  <c r="AI428" i="5"/>
  <c r="AM428" i="5"/>
  <c r="AA429" i="5"/>
  <c r="AB429" i="5"/>
  <c r="AC429" i="5"/>
  <c r="I429" i="5"/>
  <c r="AD429" i="5"/>
  <c r="J429" i="5"/>
  <c r="AE429" i="5"/>
  <c r="AF429" i="5"/>
  <c r="AG429" i="5"/>
  <c r="AJ429" i="5"/>
  <c r="AK429" i="5"/>
  <c r="AI429" i="5"/>
  <c r="AM429" i="5"/>
  <c r="AA430" i="5"/>
  <c r="AB430" i="5"/>
  <c r="AC430" i="5"/>
  <c r="I430" i="5"/>
  <c r="AD430" i="5"/>
  <c r="J430" i="5"/>
  <c r="AE430" i="5"/>
  <c r="AF430" i="5"/>
  <c r="AG430" i="5"/>
  <c r="AJ430" i="5"/>
  <c r="AK430" i="5"/>
  <c r="AI430" i="5"/>
  <c r="AM430" i="5"/>
  <c r="AA431" i="5"/>
  <c r="AB431" i="5"/>
  <c r="AC431" i="5"/>
  <c r="I431" i="5"/>
  <c r="AD431" i="5"/>
  <c r="J431" i="5"/>
  <c r="AE431" i="5"/>
  <c r="AF431" i="5"/>
  <c r="AG431" i="5"/>
  <c r="AJ431" i="5"/>
  <c r="AK431" i="5"/>
  <c r="AI431" i="5"/>
  <c r="AM431" i="5"/>
  <c r="AA432" i="5"/>
  <c r="AB432" i="5"/>
  <c r="AC432" i="5"/>
  <c r="I432" i="5"/>
  <c r="AD432" i="5"/>
  <c r="J432" i="5"/>
  <c r="AE432" i="5"/>
  <c r="AF432" i="5"/>
  <c r="AG432" i="5"/>
  <c r="AJ432" i="5"/>
  <c r="AK432" i="5"/>
  <c r="AI432" i="5"/>
  <c r="AM432" i="5"/>
  <c r="AA433" i="5"/>
  <c r="AB433" i="5"/>
  <c r="AC433" i="5"/>
  <c r="I433" i="5"/>
  <c r="AD433" i="5"/>
  <c r="J433" i="5"/>
  <c r="AE433" i="5"/>
  <c r="AF433" i="5"/>
  <c r="AG433" i="5"/>
  <c r="AJ433" i="5"/>
  <c r="AK433" i="5"/>
  <c r="AI433" i="5"/>
  <c r="AM433" i="5"/>
  <c r="AA434" i="5"/>
  <c r="AB434" i="5"/>
  <c r="AC434" i="5"/>
  <c r="I434" i="5"/>
  <c r="AD434" i="5"/>
  <c r="J434" i="5"/>
  <c r="AE434" i="5"/>
  <c r="AF434" i="5"/>
  <c r="AG434" i="5"/>
  <c r="AJ434" i="5"/>
  <c r="AK434" i="5"/>
  <c r="AI434" i="5"/>
  <c r="AM434" i="5"/>
  <c r="AA435" i="5"/>
  <c r="AB435" i="5"/>
  <c r="AC435" i="5"/>
  <c r="I435" i="5"/>
  <c r="AD435" i="5"/>
  <c r="J435" i="5"/>
  <c r="AE435" i="5"/>
  <c r="AF435" i="5"/>
  <c r="AG435" i="5"/>
  <c r="AJ435" i="5"/>
  <c r="AK435" i="5"/>
  <c r="AI435" i="5"/>
  <c r="AM435" i="5"/>
  <c r="AA436" i="5"/>
  <c r="AB436" i="5"/>
  <c r="AC436" i="5"/>
  <c r="I436" i="5"/>
  <c r="AD436" i="5"/>
  <c r="J436" i="5"/>
  <c r="AE436" i="5"/>
  <c r="AF436" i="5"/>
  <c r="AG436" i="5"/>
  <c r="AJ436" i="5"/>
  <c r="AK436" i="5"/>
  <c r="AI436" i="5"/>
  <c r="AM436" i="5"/>
  <c r="AA437" i="5"/>
  <c r="AB437" i="5"/>
  <c r="AC437" i="5"/>
  <c r="I437" i="5"/>
  <c r="AD437" i="5"/>
  <c r="J437" i="5"/>
  <c r="AE437" i="5"/>
  <c r="AF437" i="5"/>
  <c r="AG437" i="5"/>
  <c r="AJ437" i="5"/>
  <c r="AK437" i="5"/>
  <c r="AI437" i="5"/>
  <c r="AM437" i="5"/>
  <c r="AA438" i="5"/>
  <c r="AB438" i="5"/>
  <c r="AC438" i="5"/>
  <c r="I438" i="5"/>
  <c r="AD438" i="5"/>
  <c r="J438" i="5"/>
  <c r="AE438" i="5"/>
  <c r="AF438" i="5"/>
  <c r="AG438" i="5"/>
  <c r="AJ438" i="5"/>
  <c r="AK438" i="5"/>
  <c r="AI438" i="5"/>
  <c r="AM438" i="5"/>
  <c r="AA439" i="5"/>
  <c r="AB439" i="5"/>
  <c r="AC439" i="5"/>
  <c r="I439" i="5"/>
  <c r="AD439" i="5"/>
  <c r="J439" i="5"/>
  <c r="AE439" i="5"/>
  <c r="AF439" i="5"/>
  <c r="AG439" i="5"/>
  <c r="AJ439" i="5"/>
  <c r="AK439" i="5"/>
  <c r="AI439" i="5"/>
  <c r="AM439" i="5"/>
  <c r="AA440" i="5"/>
  <c r="AB440" i="5"/>
  <c r="AC440" i="5"/>
  <c r="I440" i="5"/>
  <c r="AD440" i="5"/>
  <c r="J440" i="5"/>
  <c r="AE440" i="5"/>
  <c r="AF440" i="5"/>
  <c r="AG440" i="5"/>
  <c r="AJ440" i="5"/>
  <c r="AK440" i="5"/>
  <c r="AI440" i="5"/>
  <c r="AM440" i="5"/>
  <c r="AA441" i="5"/>
  <c r="AB441" i="5"/>
  <c r="AC441" i="5"/>
  <c r="I441" i="5"/>
  <c r="AD441" i="5"/>
  <c r="J441" i="5"/>
  <c r="AE441" i="5"/>
  <c r="AF441" i="5"/>
  <c r="AG441" i="5"/>
  <c r="AJ441" i="5"/>
  <c r="AK441" i="5"/>
  <c r="AI441" i="5"/>
  <c r="AM441" i="5"/>
  <c r="AA442" i="5"/>
  <c r="AB442" i="5"/>
  <c r="AC442" i="5"/>
  <c r="I442" i="5"/>
  <c r="AD442" i="5"/>
  <c r="J442" i="5"/>
  <c r="AE442" i="5"/>
  <c r="AF442" i="5"/>
  <c r="AG442" i="5"/>
  <c r="AJ442" i="5"/>
  <c r="AK442" i="5"/>
  <c r="AI442" i="5"/>
  <c r="AM442" i="5"/>
  <c r="AA443" i="5"/>
  <c r="AB443" i="5"/>
  <c r="AC443" i="5"/>
  <c r="I443" i="5"/>
  <c r="AD443" i="5"/>
  <c r="J443" i="5"/>
  <c r="AE443" i="5"/>
  <c r="AF443" i="5"/>
  <c r="AG443" i="5"/>
  <c r="AJ443" i="5"/>
  <c r="AK443" i="5"/>
  <c r="AI443" i="5"/>
  <c r="AM443" i="5"/>
  <c r="AA444" i="5"/>
  <c r="AB444" i="5"/>
  <c r="AC444" i="5"/>
  <c r="I444" i="5"/>
  <c r="AD444" i="5"/>
  <c r="J444" i="5"/>
  <c r="AE444" i="5"/>
  <c r="AF444" i="5"/>
  <c r="AG444" i="5"/>
  <c r="AJ444" i="5"/>
  <c r="AK444" i="5"/>
  <c r="AI444" i="5"/>
  <c r="AM444" i="5"/>
  <c r="AA445" i="5"/>
  <c r="AB445" i="5"/>
  <c r="AC445" i="5"/>
  <c r="I445" i="5"/>
  <c r="AD445" i="5"/>
  <c r="J445" i="5"/>
  <c r="AE445" i="5"/>
  <c r="AF445" i="5"/>
  <c r="AG445" i="5"/>
  <c r="AJ445" i="5"/>
  <c r="AK445" i="5"/>
  <c r="AI445" i="5"/>
  <c r="AM445" i="5"/>
  <c r="AA446" i="5"/>
  <c r="AB446" i="5"/>
  <c r="AC446" i="5"/>
  <c r="I446" i="5"/>
  <c r="AD446" i="5"/>
  <c r="J446" i="5"/>
  <c r="AE446" i="5"/>
  <c r="AF446" i="5"/>
  <c r="AG446" i="5"/>
  <c r="AJ446" i="5"/>
  <c r="AK446" i="5"/>
  <c r="AI446" i="5"/>
  <c r="AM446" i="5"/>
  <c r="AA447" i="5"/>
  <c r="AB447" i="5"/>
  <c r="AC447" i="5"/>
  <c r="I447" i="5"/>
  <c r="AD447" i="5"/>
  <c r="J447" i="5"/>
  <c r="AE447" i="5"/>
  <c r="AF447" i="5"/>
  <c r="AG447" i="5"/>
  <c r="AJ447" i="5"/>
  <c r="AK447" i="5"/>
  <c r="AI447" i="5"/>
  <c r="AM447" i="5"/>
  <c r="AA448" i="5"/>
  <c r="AB448" i="5"/>
  <c r="AC448" i="5"/>
  <c r="I450" i="5"/>
  <c r="I448" i="5"/>
  <c r="AD448" i="5"/>
  <c r="J450" i="5"/>
  <c r="J448" i="5"/>
  <c r="AE448" i="5"/>
  <c r="AF448" i="5"/>
  <c r="AG448" i="5"/>
  <c r="AJ448" i="5"/>
  <c r="AK448" i="5"/>
  <c r="AI448" i="5"/>
  <c r="AM448" i="5"/>
  <c r="AA449" i="5"/>
  <c r="AB449" i="5"/>
  <c r="AC449" i="5"/>
  <c r="I451" i="5"/>
  <c r="I449" i="5"/>
  <c r="AD449" i="5"/>
  <c r="J451" i="5"/>
  <c r="J449" i="5"/>
  <c r="AE449" i="5"/>
  <c r="AF449" i="5"/>
  <c r="AG449" i="5"/>
  <c r="AJ449" i="5"/>
  <c r="AK449" i="5"/>
  <c r="AI449" i="5"/>
  <c r="AM449" i="5"/>
  <c r="AA450" i="5"/>
  <c r="AB450" i="5"/>
  <c r="AC450" i="5"/>
  <c r="AD450" i="5"/>
  <c r="AE450" i="5"/>
  <c r="AF450" i="5"/>
  <c r="AG450" i="5"/>
  <c r="AJ450" i="5"/>
  <c r="AK450" i="5"/>
  <c r="AI450" i="5"/>
  <c r="AM450" i="5"/>
  <c r="AA451" i="5"/>
  <c r="AB451" i="5"/>
  <c r="AC451" i="5"/>
  <c r="AD451" i="5"/>
  <c r="AE451" i="5"/>
  <c r="AF451" i="5"/>
  <c r="AG451" i="5"/>
  <c r="AJ451" i="5"/>
  <c r="AK451" i="5"/>
  <c r="AI451" i="5"/>
  <c r="AM451" i="5"/>
  <c r="AA452" i="5"/>
  <c r="AB452" i="5"/>
  <c r="AC452" i="5"/>
  <c r="I452" i="5"/>
  <c r="AD452" i="5"/>
  <c r="J452" i="5"/>
  <c r="AE452" i="5"/>
  <c r="AF452" i="5"/>
  <c r="AG452" i="5"/>
  <c r="AJ452" i="5"/>
  <c r="AK452" i="5"/>
  <c r="AI452" i="5"/>
  <c r="AM452" i="5"/>
  <c r="AA453" i="5"/>
  <c r="AB453" i="5"/>
  <c r="AC453" i="5"/>
  <c r="I453" i="5"/>
  <c r="AD453" i="5"/>
  <c r="J453" i="5"/>
  <c r="AE453" i="5"/>
  <c r="AF453" i="5"/>
  <c r="AG453" i="5"/>
  <c r="AJ453" i="5"/>
  <c r="AK453" i="5"/>
  <c r="AI453" i="5"/>
  <c r="AM453" i="5"/>
  <c r="AA454" i="5"/>
  <c r="AB454" i="5"/>
  <c r="AC454" i="5"/>
  <c r="I454" i="5"/>
  <c r="AD454" i="5"/>
  <c r="J454" i="5"/>
  <c r="AE454" i="5"/>
  <c r="AF454" i="5"/>
  <c r="AG454" i="5"/>
  <c r="AJ454" i="5"/>
  <c r="AK454" i="5"/>
  <c r="AI454" i="5"/>
  <c r="AM454" i="5"/>
  <c r="AA455" i="5"/>
  <c r="AB455" i="5"/>
  <c r="AC455" i="5"/>
  <c r="I455" i="5"/>
  <c r="AD455" i="5"/>
  <c r="J455" i="5"/>
  <c r="AE455" i="5"/>
  <c r="AF455" i="5"/>
  <c r="AG455" i="5"/>
  <c r="AJ455" i="5"/>
  <c r="AK455" i="5"/>
  <c r="AI455" i="5"/>
  <c r="AM455" i="5"/>
  <c r="AA456" i="5"/>
  <c r="AB456" i="5"/>
  <c r="AC456" i="5"/>
  <c r="I456" i="5"/>
  <c r="AD456" i="5"/>
  <c r="J456" i="5"/>
  <c r="AE456" i="5"/>
  <c r="AF456" i="5"/>
  <c r="AG456" i="5"/>
  <c r="AJ456" i="5"/>
  <c r="AK456" i="5"/>
  <c r="AI456" i="5"/>
  <c r="AM456" i="5"/>
  <c r="AA457" i="5"/>
  <c r="AB457" i="5"/>
  <c r="AC457" i="5"/>
  <c r="I457" i="5"/>
  <c r="AD457" i="5"/>
  <c r="J457" i="5"/>
  <c r="AE457" i="5"/>
  <c r="AF457" i="5"/>
  <c r="AG457" i="5"/>
  <c r="AJ457" i="5"/>
  <c r="AK457" i="5"/>
  <c r="AI457" i="5"/>
  <c r="AM457" i="5"/>
  <c r="AA458" i="5"/>
  <c r="AB458" i="5"/>
  <c r="AC458" i="5"/>
  <c r="I458" i="5"/>
  <c r="AD458" i="5"/>
  <c r="J458" i="5"/>
  <c r="AE458" i="5"/>
  <c r="AF458" i="5"/>
  <c r="AG458" i="5"/>
  <c r="AJ458" i="5"/>
  <c r="AK458" i="5"/>
  <c r="AI458" i="5"/>
  <c r="AM458" i="5"/>
  <c r="AA459" i="5"/>
  <c r="AB459" i="5"/>
  <c r="AC459" i="5"/>
  <c r="I459" i="5"/>
  <c r="AD459" i="5"/>
  <c r="J459" i="5"/>
  <c r="AE459" i="5"/>
  <c r="AF459" i="5"/>
  <c r="AG459" i="5"/>
  <c r="AJ459" i="5"/>
  <c r="AK459" i="5"/>
  <c r="AI459" i="5"/>
  <c r="AM459" i="5"/>
  <c r="AA460" i="5"/>
  <c r="AB460" i="5"/>
  <c r="AC460" i="5"/>
  <c r="I460" i="5"/>
  <c r="AD460" i="5"/>
  <c r="J460" i="5"/>
  <c r="AE460" i="5"/>
  <c r="AF460" i="5"/>
  <c r="AG460" i="5"/>
  <c r="AJ460" i="5"/>
  <c r="AK460" i="5"/>
  <c r="AI460" i="5"/>
  <c r="AM460" i="5"/>
  <c r="AA461" i="5"/>
  <c r="AB461" i="5"/>
  <c r="AC461" i="5"/>
  <c r="I461" i="5"/>
  <c r="AD461" i="5"/>
  <c r="J461" i="5"/>
  <c r="AE461" i="5"/>
  <c r="AF461" i="5"/>
  <c r="AG461" i="5"/>
  <c r="AJ461" i="5"/>
  <c r="AK461" i="5"/>
  <c r="AI461" i="5"/>
  <c r="AM461" i="5"/>
  <c r="AA462" i="5"/>
  <c r="AB462" i="5"/>
  <c r="AC462" i="5"/>
  <c r="I462" i="5"/>
  <c r="AD462" i="5"/>
  <c r="J462" i="5"/>
  <c r="AE462" i="5"/>
  <c r="AF462" i="5"/>
  <c r="AG462" i="5"/>
  <c r="AJ462" i="5"/>
  <c r="AK462" i="5"/>
  <c r="AI462" i="5"/>
  <c r="AM462" i="5"/>
  <c r="AA463" i="5"/>
  <c r="AB463" i="5"/>
  <c r="AC463" i="5"/>
  <c r="I463" i="5"/>
  <c r="AD463" i="5"/>
  <c r="J463" i="5"/>
  <c r="AE463" i="5"/>
  <c r="AF463" i="5"/>
  <c r="AG463" i="5"/>
  <c r="AJ463" i="5"/>
  <c r="AK463" i="5"/>
  <c r="AI463" i="5"/>
  <c r="AM463" i="5"/>
  <c r="AA464" i="5"/>
  <c r="AB464" i="5"/>
  <c r="AC464" i="5"/>
  <c r="I464" i="5"/>
  <c r="AD464" i="5"/>
  <c r="J464" i="5"/>
  <c r="AE464" i="5"/>
  <c r="AF464" i="5"/>
  <c r="AG464" i="5"/>
  <c r="AJ464" i="5"/>
  <c r="AK464" i="5"/>
  <c r="AI464" i="5"/>
  <c r="AM464" i="5"/>
  <c r="AA465" i="5"/>
  <c r="AB465" i="5"/>
  <c r="AC465" i="5"/>
  <c r="I465" i="5"/>
  <c r="AD465" i="5"/>
  <c r="J465" i="5"/>
  <c r="AE465" i="5"/>
  <c r="AF465" i="5"/>
  <c r="AG465" i="5"/>
  <c r="AJ465" i="5"/>
  <c r="AK465" i="5"/>
  <c r="AI465" i="5"/>
  <c r="AM465" i="5"/>
  <c r="AA466" i="5"/>
  <c r="AB466" i="5"/>
  <c r="AC466" i="5"/>
  <c r="I466" i="5"/>
  <c r="AD466" i="5"/>
  <c r="J466" i="5"/>
  <c r="AE466" i="5"/>
  <c r="AF466" i="5"/>
  <c r="AG466" i="5"/>
  <c r="AJ466" i="5"/>
  <c r="AK466" i="5"/>
  <c r="AI466" i="5"/>
  <c r="AM466" i="5"/>
  <c r="AA467" i="5"/>
  <c r="AB467" i="5"/>
  <c r="AC467" i="5"/>
  <c r="I467" i="5"/>
  <c r="AD467" i="5"/>
  <c r="J467" i="5"/>
  <c r="AE467" i="5"/>
  <c r="AF467" i="5"/>
  <c r="AG467" i="5"/>
  <c r="AJ467" i="5"/>
  <c r="AK467" i="5"/>
  <c r="AI467" i="5"/>
  <c r="AM467" i="5"/>
  <c r="AA468" i="5"/>
  <c r="AB468" i="5"/>
  <c r="AC468" i="5"/>
  <c r="I468" i="5"/>
  <c r="AD468" i="5"/>
  <c r="J468" i="5"/>
  <c r="AE468" i="5"/>
  <c r="AF468" i="5"/>
  <c r="AG468" i="5"/>
  <c r="AJ468" i="5"/>
  <c r="AK468" i="5"/>
  <c r="AI468" i="5"/>
  <c r="AM468" i="5"/>
  <c r="AA469" i="5"/>
  <c r="AB469" i="5"/>
  <c r="AC469" i="5"/>
  <c r="I469" i="5"/>
  <c r="AD469" i="5"/>
  <c r="J469" i="5"/>
  <c r="AE469" i="5"/>
  <c r="AF469" i="5"/>
  <c r="AG469" i="5"/>
  <c r="AJ469" i="5"/>
  <c r="AK469" i="5"/>
  <c r="AI469" i="5"/>
  <c r="AM469" i="5"/>
  <c r="AA470" i="5"/>
  <c r="AB470" i="5"/>
  <c r="AC470" i="5"/>
  <c r="I470" i="5"/>
  <c r="AD470" i="5"/>
  <c r="J470" i="5"/>
  <c r="AE470" i="5"/>
  <c r="AF470" i="5"/>
  <c r="AG470" i="5"/>
  <c r="AJ470" i="5"/>
  <c r="AK470" i="5"/>
  <c r="AI470" i="5"/>
  <c r="AM470" i="5"/>
  <c r="AA471" i="5"/>
  <c r="AB471" i="5"/>
  <c r="AC471" i="5"/>
  <c r="I471" i="5"/>
  <c r="AD471" i="5"/>
  <c r="J471" i="5"/>
  <c r="AE471" i="5"/>
  <c r="AF471" i="5"/>
  <c r="AG471" i="5"/>
  <c r="AJ471" i="5"/>
  <c r="AK471" i="5"/>
  <c r="AI471" i="5"/>
  <c r="AM471" i="5"/>
  <c r="AA472" i="5"/>
  <c r="AB472" i="5"/>
  <c r="AC472" i="5"/>
  <c r="I473" i="5"/>
  <c r="I472" i="5"/>
  <c r="AD472" i="5"/>
  <c r="J473" i="5"/>
  <c r="J472" i="5"/>
  <c r="AE472" i="5"/>
  <c r="AF472" i="5"/>
  <c r="AG472" i="5"/>
  <c r="AJ472" i="5"/>
  <c r="AK472" i="5"/>
  <c r="AI472" i="5"/>
  <c r="AM472" i="5"/>
  <c r="AA473" i="5"/>
  <c r="AB473" i="5"/>
  <c r="AC473" i="5"/>
  <c r="AD473" i="5"/>
  <c r="AE473" i="5"/>
  <c r="AF473" i="5"/>
  <c r="AG473" i="5"/>
  <c r="AJ473" i="5"/>
  <c r="AK473" i="5"/>
  <c r="AI473" i="5"/>
  <c r="AM473" i="5"/>
  <c r="AA474" i="5"/>
  <c r="AB474" i="5"/>
  <c r="AC474" i="5"/>
  <c r="I474" i="5"/>
  <c r="AD474" i="5"/>
  <c r="J474" i="5"/>
  <c r="AE474" i="5"/>
  <c r="AF474" i="5"/>
  <c r="AG474" i="5"/>
  <c r="AJ474" i="5"/>
  <c r="AK474" i="5"/>
  <c r="AI474" i="5"/>
  <c r="AM474" i="5"/>
  <c r="AA475" i="5"/>
  <c r="AB475" i="5"/>
  <c r="AC475" i="5"/>
  <c r="I475" i="5"/>
  <c r="AD475" i="5"/>
  <c r="J475" i="5"/>
  <c r="AE475" i="5"/>
  <c r="AF475" i="5"/>
  <c r="AG475" i="5"/>
  <c r="AJ475" i="5"/>
  <c r="AK475" i="5"/>
  <c r="AI475" i="5"/>
  <c r="AM475" i="5"/>
  <c r="AA476" i="5"/>
  <c r="AB476" i="5"/>
  <c r="AC476" i="5"/>
  <c r="I477" i="5"/>
  <c r="I476" i="5"/>
  <c r="AD476" i="5"/>
  <c r="J477" i="5"/>
  <c r="J476" i="5"/>
  <c r="AE476" i="5"/>
  <c r="AF476" i="5"/>
  <c r="AG476" i="5"/>
  <c r="AJ476" i="5"/>
  <c r="AK476" i="5"/>
  <c r="AI476" i="5"/>
  <c r="AM476" i="5"/>
  <c r="AA477" i="5"/>
  <c r="AB477" i="5"/>
  <c r="AC477" i="5"/>
  <c r="AD477" i="5"/>
  <c r="AE477" i="5"/>
  <c r="AF477" i="5"/>
  <c r="AG477" i="5"/>
  <c r="AJ477" i="5"/>
  <c r="AK477" i="5"/>
  <c r="AI477" i="5"/>
  <c r="AM477" i="5"/>
  <c r="AA478" i="5"/>
  <c r="AB478" i="5"/>
  <c r="AC478" i="5"/>
  <c r="I478" i="5"/>
  <c r="AD478" i="5"/>
  <c r="J478" i="5"/>
  <c r="AE478" i="5"/>
  <c r="AF478" i="5"/>
  <c r="AG478" i="5"/>
  <c r="AJ478" i="5"/>
  <c r="AK478" i="5"/>
  <c r="AI478" i="5"/>
  <c r="AM478" i="5"/>
  <c r="AA479" i="5"/>
  <c r="AB479" i="5"/>
  <c r="AC479" i="5"/>
  <c r="I479" i="5"/>
  <c r="AD479" i="5"/>
  <c r="J479" i="5"/>
  <c r="AE479" i="5"/>
  <c r="AF479" i="5"/>
  <c r="AG479" i="5"/>
  <c r="AJ479" i="5"/>
  <c r="AK479" i="5"/>
  <c r="AI479" i="5"/>
  <c r="AM479" i="5"/>
  <c r="AA480" i="5"/>
  <c r="AB480" i="5"/>
  <c r="AC480" i="5"/>
  <c r="I480" i="5"/>
  <c r="AD480" i="5"/>
  <c r="J480" i="5"/>
  <c r="AE480" i="5"/>
  <c r="AF480" i="5"/>
  <c r="AG480" i="5"/>
  <c r="AJ480" i="5"/>
  <c r="AK480" i="5"/>
  <c r="AI480" i="5"/>
  <c r="AM480" i="5"/>
  <c r="AA481" i="5"/>
  <c r="AB481" i="5"/>
  <c r="AC481" i="5"/>
  <c r="I481" i="5"/>
  <c r="AD481" i="5"/>
  <c r="J481" i="5"/>
  <c r="AE481" i="5"/>
  <c r="AF481" i="5"/>
  <c r="AG481" i="5"/>
  <c r="AJ481" i="5"/>
  <c r="AK481" i="5"/>
  <c r="AI481" i="5"/>
  <c r="AM481" i="5"/>
  <c r="AA482" i="5"/>
  <c r="AB482" i="5"/>
  <c r="AC482" i="5"/>
  <c r="I482" i="5"/>
  <c r="AD482" i="5"/>
  <c r="J482" i="5"/>
  <c r="AE482" i="5"/>
  <c r="AF482" i="5"/>
  <c r="AG482" i="5"/>
  <c r="AJ482" i="5"/>
  <c r="AK482" i="5"/>
  <c r="AI482" i="5"/>
  <c r="AM482" i="5"/>
  <c r="AA483" i="5"/>
  <c r="AB483" i="5"/>
  <c r="AC483" i="5"/>
  <c r="I483" i="5"/>
  <c r="AD483" i="5"/>
  <c r="J483" i="5"/>
  <c r="AE483" i="5"/>
  <c r="AF483" i="5"/>
  <c r="AG483" i="5"/>
  <c r="AJ483" i="5"/>
  <c r="AK483" i="5"/>
  <c r="AI483" i="5"/>
  <c r="AM483" i="5"/>
  <c r="AA484" i="5"/>
  <c r="AB484" i="5"/>
  <c r="AC484" i="5"/>
  <c r="I484" i="5"/>
  <c r="AD484" i="5"/>
  <c r="J484" i="5"/>
  <c r="AE484" i="5"/>
  <c r="AF484" i="5"/>
  <c r="AG484" i="5"/>
  <c r="AJ484" i="5"/>
  <c r="AK484" i="5"/>
  <c r="AI484" i="5"/>
  <c r="AM484" i="5"/>
  <c r="AA485" i="5"/>
  <c r="AB485" i="5"/>
  <c r="AC485" i="5"/>
  <c r="I485" i="5"/>
  <c r="AD485" i="5"/>
  <c r="J485" i="5"/>
  <c r="AE485" i="5"/>
  <c r="AF485" i="5"/>
  <c r="AG485" i="5"/>
  <c r="AJ485" i="5"/>
  <c r="AK485" i="5"/>
  <c r="AI485" i="5"/>
  <c r="AM485" i="5"/>
  <c r="AA486" i="5"/>
  <c r="AB486" i="5"/>
  <c r="AC486" i="5"/>
  <c r="I486" i="5"/>
  <c r="AD486" i="5"/>
  <c r="J486" i="5"/>
  <c r="AE486" i="5"/>
  <c r="AF486" i="5"/>
  <c r="AG486" i="5"/>
  <c r="AJ486" i="5"/>
  <c r="AK486" i="5"/>
  <c r="AI486" i="5"/>
  <c r="AM486" i="5"/>
  <c r="AA487" i="5"/>
  <c r="AB487" i="5"/>
  <c r="AC487" i="5"/>
  <c r="I487" i="5"/>
  <c r="AD487" i="5"/>
  <c r="J487" i="5"/>
  <c r="AE487" i="5"/>
  <c r="AF487" i="5"/>
  <c r="AG487" i="5"/>
  <c r="AJ487" i="5"/>
  <c r="AK487" i="5"/>
  <c r="AI487" i="5"/>
  <c r="AM487" i="5"/>
  <c r="AA488" i="5"/>
  <c r="AB488" i="5"/>
  <c r="AC488" i="5"/>
  <c r="I488" i="5"/>
  <c r="AD488" i="5"/>
  <c r="J488" i="5"/>
  <c r="AE488" i="5"/>
  <c r="AF488" i="5"/>
  <c r="AG488" i="5"/>
  <c r="AJ488" i="5"/>
  <c r="AK488" i="5"/>
  <c r="AI488" i="5"/>
  <c r="AM488" i="5"/>
  <c r="AA489" i="5"/>
  <c r="AB489" i="5"/>
  <c r="AC489" i="5"/>
  <c r="I489" i="5"/>
  <c r="AD489" i="5"/>
  <c r="J489" i="5"/>
  <c r="AE489" i="5"/>
  <c r="AF489" i="5"/>
  <c r="AG489" i="5"/>
  <c r="AJ489" i="5"/>
  <c r="AK489" i="5"/>
  <c r="AI489" i="5"/>
  <c r="AM489" i="5"/>
  <c r="AA490" i="5"/>
  <c r="AB490" i="5"/>
  <c r="AC490" i="5"/>
  <c r="I490" i="5"/>
  <c r="AD490" i="5"/>
  <c r="J490" i="5"/>
  <c r="AE490" i="5"/>
  <c r="AF490" i="5"/>
  <c r="AG490" i="5"/>
  <c r="AJ490" i="5"/>
  <c r="AK490" i="5"/>
  <c r="AI490" i="5"/>
  <c r="AM490" i="5"/>
  <c r="AA491" i="5"/>
  <c r="AB491" i="5"/>
  <c r="AC491" i="5"/>
  <c r="I491" i="5"/>
  <c r="AD491" i="5"/>
  <c r="J491" i="5"/>
  <c r="AE491" i="5"/>
  <c r="AF491" i="5"/>
  <c r="AG491" i="5"/>
  <c r="AJ491" i="5"/>
  <c r="AK491" i="5"/>
  <c r="AI491" i="5"/>
  <c r="AM491" i="5"/>
  <c r="AA492" i="5"/>
  <c r="AB492" i="5"/>
  <c r="AC492" i="5"/>
  <c r="I492" i="5"/>
  <c r="AD492" i="5"/>
  <c r="J492" i="5"/>
  <c r="AE492" i="5"/>
  <c r="AF492" i="5"/>
  <c r="AG492" i="5"/>
  <c r="AJ492" i="5"/>
  <c r="AK492" i="5"/>
  <c r="AI492" i="5"/>
  <c r="AM492" i="5"/>
  <c r="AA493" i="5"/>
  <c r="AB493" i="5"/>
  <c r="AC493" i="5"/>
  <c r="I493" i="5"/>
  <c r="AD493" i="5"/>
  <c r="J493" i="5"/>
  <c r="AE493" i="5"/>
  <c r="AF493" i="5"/>
  <c r="AG493" i="5"/>
  <c r="AJ493" i="5"/>
  <c r="AK493" i="5"/>
  <c r="AI493" i="5"/>
  <c r="AM493" i="5"/>
  <c r="AA494" i="5"/>
  <c r="AB494" i="5"/>
  <c r="AC494" i="5"/>
  <c r="I494" i="5"/>
  <c r="AD494" i="5"/>
  <c r="J494" i="5"/>
  <c r="AE494" i="5"/>
  <c r="AF494" i="5"/>
  <c r="AG494" i="5"/>
  <c r="AJ494" i="5"/>
  <c r="AK494" i="5"/>
  <c r="AI494" i="5"/>
  <c r="AM494" i="5"/>
  <c r="AA495" i="5"/>
  <c r="AB495" i="5"/>
  <c r="AC495" i="5"/>
  <c r="I495" i="5"/>
  <c r="AD495" i="5"/>
  <c r="J495" i="5"/>
  <c r="AE495" i="5"/>
  <c r="AF495" i="5"/>
  <c r="AG495" i="5"/>
  <c r="AJ495" i="5"/>
  <c r="AK495" i="5"/>
  <c r="AI495" i="5"/>
  <c r="AM495" i="5"/>
  <c r="AA496" i="5"/>
  <c r="AB496" i="5"/>
  <c r="AC496" i="5"/>
  <c r="I496" i="5"/>
  <c r="AD496" i="5"/>
  <c r="J496" i="5"/>
  <c r="AE496" i="5"/>
  <c r="AF496" i="5"/>
  <c r="AG496" i="5"/>
  <c r="AJ496" i="5"/>
  <c r="AK496" i="5"/>
  <c r="AI496" i="5"/>
  <c r="AM496" i="5"/>
  <c r="AA497" i="5"/>
  <c r="AB497" i="5"/>
  <c r="AC497" i="5"/>
  <c r="I497" i="5"/>
  <c r="AD497" i="5"/>
  <c r="J497" i="5"/>
  <c r="AE497" i="5"/>
  <c r="AF497" i="5"/>
  <c r="AG497" i="5"/>
  <c r="AJ497" i="5"/>
  <c r="AK497" i="5"/>
  <c r="AI497" i="5"/>
  <c r="AM497" i="5"/>
  <c r="AA498" i="5"/>
  <c r="AB498" i="5"/>
  <c r="AC498" i="5"/>
  <c r="I498" i="5"/>
  <c r="AD498" i="5"/>
  <c r="J498" i="5"/>
  <c r="AE498" i="5"/>
  <c r="AF498" i="5"/>
  <c r="AG498" i="5"/>
  <c r="AJ498" i="5"/>
  <c r="AK498" i="5"/>
  <c r="AI498" i="5"/>
  <c r="AM498" i="5"/>
  <c r="AA499" i="5"/>
  <c r="AB499" i="5"/>
  <c r="AC499" i="5"/>
  <c r="I499" i="5"/>
  <c r="AD499" i="5"/>
  <c r="J499" i="5"/>
  <c r="AE499" i="5"/>
  <c r="AF499" i="5"/>
  <c r="AG499" i="5"/>
  <c r="AJ499" i="5"/>
  <c r="AK499" i="5"/>
  <c r="AI499" i="5"/>
  <c r="AM499" i="5"/>
  <c r="AA500" i="5"/>
  <c r="AB500" i="5"/>
  <c r="AC500" i="5"/>
  <c r="I500" i="5"/>
  <c r="AD500" i="5"/>
  <c r="J500" i="5"/>
  <c r="AE500" i="5"/>
  <c r="AF500" i="5"/>
  <c r="AG500" i="5"/>
  <c r="AJ500" i="5"/>
  <c r="AK500" i="5"/>
  <c r="AI500" i="5"/>
  <c r="AM500" i="5"/>
  <c r="AA501" i="5"/>
  <c r="AB501" i="5"/>
  <c r="AC501" i="5"/>
  <c r="I501" i="5"/>
  <c r="AD501" i="5"/>
  <c r="J501" i="5"/>
  <c r="AE501" i="5"/>
  <c r="AF501" i="5"/>
  <c r="AG501" i="5"/>
  <c r="AJ501" i="5"/>
  <c r="AK501" i="5"/>
  <c r="AI501" i="5"/>
  <c r="AM501" i="5"/>
  <c r="AA502" i="5"/>
  <c r="AB502" i="5"/>
  <c r="AC502" i="5"/>
  <c r="I502" i="5"/>
  <c r="AD502" i="5"/>
  <c r="J502" i="5"/>
  <c r="AE502" i="5"/>
  <c r="AF502" i="5"/>
  <c r="AG502" i="5"/>
  <c r="AJ502" i="5"/>
  <c r="AK502" i="5"/>
  <c r="AI502" i="5"/>
  <c r="AM502" i="5"/>
  <c r="AA503" i="5"/>
  <c r="AB503" i="5"/>
  <c r="AC503" i="5"/>
  <c r="I503" i="5"/>
  <c r="AD503" i="5"/>
  <c r="J503" i="5"/>
  <c r="AE503" i="5"/>
  <c r="AF503" i="5"/>
  <c r="AG503" i="5"/>
  <c r="AJ503" i="5"/>
  <c r="AK503" i="5"/>
  <c r="AI503" i="5"/>
  <c r="AM503" i="5"/>
  <c r="AA504" i="5"/>
  <c r="AB504" i="5"/>
  <c r="AC504" i="5"/>
  <c r="I504" i="5"/>
  <c r="AD504" i="5"/>
  <c r="J504" i="5"/>
  <c r="AE504" i="5"/>
  <c r="AF504" i="5"/>
  <c r="AG504" i="5"/>
  <c r="AJ504" i="5"/>
  <c r="AK504" i="5"/>
  <c r="AI504" i="5"/>
  <c r="AM504" i="5"/>
  <c r="AA505" i="5"/>
  <c r="AB505" i="5"/>
  <c r="AC505" i="5"/>
  <c r="I505" i="5"/>
  <c r="AD505" i="5"/>
  <c r="J505" i="5"/>
  <c r="AE505" i="5"/>
  <c r="AF505" i="5"/>
  <c r="AG505" i="5"/>
  <c r="AJ505" i="5"/>
  <c r="AK505" i="5"/>
  <c r="AI505" i="5"/>
  <c r="AM505" i="5"/>
  <c r="AA506" i="5"/>
  <c r="AB506" i="5"/>
  <c r="AC506" i="5"/>
  <c r="I506" i="5"/>
  <c r="AD506" i="5"/>
  <c r="J506" i="5"/>
  <c r="AE506" i="5"/>
  <c r="AF506" i="5"/>
  <c r="AG506" i="5"/>
  <c r="AJ506" i="5"/>
  <c r="AK506" i="5"/>
  <c r="AI506" i="5"/>
  <c r="AM506" i="5"/>
  <c r="AA507" i="5"/>
  <c r="AB507" i="5"/>
  <c r="AC507" i="5"/>
  <c r="I507" i="5"/>
  <c r="AD507" i="5"/>
  <c r="J507" i="5"/>
  <c r="AE507" i="5"/>
  <c r="AF507" i="5"/>
  <c r="AG507" i="5"/>
  <c r="AJ507" i="5"/>
  <c r="AK507" i="5"/>
  <c r="AI507" i="5"/>
  <c r="AM507" i="5"/>
  <c r="AA508" i="5"/>
  <c r="AB508" i="5"/>
  <c r="AC508" i="5"/>
  <c r="I508" i="5"/>
  <c r="AD508" i="5"/>
  <c r="J508" i="5"/>
  <c r="AE508" i="5"/>
  <c r="AF508" i="5"/>
  <c r="AG508" i="5"/>
  <c r="AJ508" i="5"/>
  <c r="AK508" i="5"/>
  <c r="AI508" i="5"/>
  <c r="AM508" i="5"/>
  <c r="AA509" i="5"/>
  <c r="AB509" i="5"/>
  <c r="AC509" i="5"/>
  <c r="I509" i="5"/>
  <c r="AD509" i="5"/>
  <c r="J509" i="5"/>
  <c r="AE509" i="5"/>
  <c r="AF509" i="5"/>
  <c r="AG509" i="5"/>
  <c r="AJ509" i="5"/>
  <c r="AK509" i="5"/>
  <c r="AI509" i="5"/>
  <c r="AM509" i="5"/>
  <c r="AA510" i="5"/>
  <c r="AB510" i="5"/>
  <c r="AC510" i="5"/>
  <c r="I510" i="5"/>
  <c r="AD510" i="5"/>
  <c r="J510" i="5"/>
  <c r="AE510" i="5"/>
  <c r="AF510" i="5"/>
  <c r="AG510" i="5"/>
  <c r="AJ510" i="5"/>
  <c r="AK510" i="5"/>
  <c r="AI510" i="5"/>
  <c r="AM510" i="5"/>
  <c r="AA511" i="5"/>
  <c r="AB511" i="5"/>
  <c r="AC511" i="5"/>
  <c r="I511" i="5"/>
  <c r="AD511" i="5"/>
  <c r="J511" i="5"/>
  <c r="AE511" i="5"/>
  <c r="AF511" i="5"/>
  <c r="AG511" i="5"/>
  <c r="AJ511" i="5"/>
  <c r="AK511" i="5"/>
  <c r="AI511" i="5"/>
  <c r="AM511" i="5"/>
  <c r="AA512" i="5"/>
  <c r="AB512" i="5"/>
  <c r="AC512" i="5"/>
  <c r="I512" i="5"/>
  <c r="AD512" i="5"/>
  <c r="J512" i="5"/>
  <c r="AE512" i="5"/>
  <c r="AF512" i="5"/>
  <c r="AG512" i="5"/>
  <c r="AJ512" i="5"/>
  <c r="AK512" i="5"/>
  <c r="AI512" i="5"/>
  <c r="AM512" i="5"/>
  <c r="AA513" i="5"/>
  <c r="AB513" i="5"/>
  <c r="AC513" i="5"/>
  <c r="I513" i="5"/>
  <c r="AD513" i="5"/>
  <c r="J513" i="5"/>
  <c r="AE513" i="5"/>
  <c r="AF513" i="5"/>
  <c r="AG513" i="5"/>
  <c r="AJ513" i="5"/>
  <c r="AK513" i="5"/>
  <c r="AI513" i="5"/>
  <c r="AM513" i="5"/>
  <c r="AA514" i="5"/>
  <c r="AB514" i="5"/>
  <c r="AC514" i="5"/>
  <c r="I514" i="5"/>
  <c r="AD514" i="5"/>
  <c r="J514" i="5"/>
  <c r="AE514" i="5"/>
  <c r="AF514" i="5"/>
  <c r="AG514" i="5"/>
  <c r="AJ514" i="5"/>
  <c r="AK514" i="5"/>
  <c r="AI514" i="5"/>
  <c r="AM514" i="5"/>
  <c r="AA515" i="5"/>
  <c r="AB515" i="5"/>
  <c r="AC515" i="5"/>
  <c r="I515" i="5"/>
  <c r="AD515" i="5"/>
  <c r="J515" i="5"/>
  <c r="AE515" i="5"/>
  <c r="AF515" i="5"/>
  <c r="AG515" i="5"/>
  <c r="AJ515" i="5"/>
  <c r="AK515" i="5"/>
  <c r="AI515" i="5"/>
  <c r="AM515" i="5"/>
  <c r="AA516" i="5"/>
  <c r="AB516" i="5"/>
  <c r="AC516" i="5"/>
  <c r="I516" i="5"/>
  <c r="AD516" i="5"/>
  <c r="J516" i="5"/>
  <c r="AE516" i="5"/>
  <c r="AF516" i="5"/>
  <c r="AG516" i="5"/>
  <c r="AJ516" i="5"/>
  <c r="AK516" i="5"/>
  <c r="AI516" i="5"/>
  <c r="AM516" i="5"/>
  <c r="AA517" i="5"/>
  <c r="AB517" i="5"/>
  <c r="AC517" i="5"/>
  <c r="I517" i="5"/>
  <c r="AD517" i="5"/>
  <c r="J517" i="5"/>
  <c r="AE517" i="5"/>
  <c r="AF517" i="5"/>
  <c r="AG517" i="5"/>
  <c r="AJ517" i="5"/>
  <c r="AK517" i="5"/>
  <c r="AI517" i="5"/>
  <c r="AM517" i="5"/>
  <c r="AA518" i="5"/>
  <c r="AB518" i="5"/>
  <c r="AC518" i="5"/>
  <c r="I518" i="5"/>
  <c r="AD518" i="5"/>
  <c r="J518" i="5"/>
  <c r="AE518" i="5"/>
  <c r="AF518" i="5"/>
  <c r="AG518" i="5"/>
  <c r="AJ518" i="5"/>
  <c r="AK518" i="5"/>
  <c r="AI518" i="5"/>
  <c r="AM518" i="5"/>
  <c r="AA519" i="5"/>
  <c r="AB519" i="5"/>
  <c r="AC519" i="5"/>
  <c r="I519" i="5"/>
  <c r="AD519" i="5"/>
  <c r="J519" i="5"/>
  <c r="AE519" i="5"/>
  <c r="AF519" i="5"/>
  <c r="AG519" i="5"/>
  <c r="AJ519" i="5"/>
  <c r="AK519" i="5"/>
  <c r="AI519" i="5"/>
  <c r="AM519" i="5"/>
  <c r="AA520" i="5"/>
  <c r="AB520" i="5"/>
  <c r="AC520" i="5"/>
  <c r="I520" i="5"/>
  <c r="AD520" i="5"/>
  <c r="J520" i="5"/>
  <c r="AE520" i="5"/>
  <c r="AF520" i="5"/>
  <c r="AG520" i="5"/>
  <c r="AJ520" i="5"/>
  <c r="AK520" i="5"/>
  <c r="AI520" i="5"/>
  <c r="AM520" i="5"/>
  <c r="AA521" i="5"/>
  <c r="AB521" i="5"/>
  <c r="AC521" i="5"/>
  <c r="I521" i="5"/>
  <c r="AD521" i="5"/>
  <c r="J521" i="5"/>
  <c r="AE521" i="5"/>
  <c r="AF521" i="5"/>
  <c r="AG521" i="5"/>
  <c r="AJ521" i="5"/>
  <c r="AK521" i="5"/>
  <c r="AI521" i="5"/>
  <c r="AM521" i="5"/>
  <c r="AA522" i="5"/>
  <c r="AB522" i="5"/>
  <c r="AC522" i="5"/>
  <c r="I522" i="5"/>
  <c r="AD522" i="5"/>
  <c r="J522" i="5"/>
  <c r="AE522" i="5"/>
  <c r="AF522" i="5"/>
  <c r="AG522" i="5"/>
  <c r="AJ522" i="5"/>
  <c r="AK522" i="5"/>
  <c r="AI522" i="5"/>
  <c r="AM522" i="5"/>
  <c r="AA523" i="5"/>
  <c r="AB523" i="5"/>
  <c r="AC523" i="5"/>
  <c r="I523" i="5"/>
  <c r="AD523" i="5"/>
  <c r="J523" i="5"/>
  <c r="AE523" i="5"/>
  <c r="AF523" i="5"/>
  <c r="AG523" i="5"/>
  <c r="AJ523" i="5"/>
  <c r="AK523" i="5"/>
  <c r="AI523" i="5"/>
  <c r="AM523" i="5"/>
  <c r="AA524" i="5"/>
  <c r="AB524" i="5"/>
  <c r="AC524" i="5"/>
  <c r="I524" i="5"/>
  <c r="AD524" i="5"/>
  <c r="J524" i="5"/>
  <c r="AE524" i="5"/>
  <c r="AF524" i="5"/>
  <c r="AG524" i="5"/>
  <c r="AJ524" i="5"/>
  <c r="AK524" i="5"/>
  <c r="AI524" i="5"/>
  <c r="AM524" i="5"/>
  <c r="AA525" i="5"/>
  <c r="AB525" i="5"/>
  <c r="AC525" i="5"/>
  <c r="I525" i="5"/>
  <c r="AD525" i="5"/>
  <c r="J525" i="5"/>
  <c r="AE525" i="5"/>
  <c r="AF525" i="5"/>
  <c r="AG525" i="5"/>
  <c r="AJ525" i="5"/>
  <c r="AK525" i="5"/>
  <c r="AI525" i="5"/>
  <c r="AM525" i="5"/>
  <c r="AA526" i="5"/>
  <c r="AB526" i="5"/>
  <c r="AC526" i="5"/>
  <c r="I526" i="5"/>
  <c r="AD526" i="5"/>
  <c r="J526" i="5"/>
  <c r="AE526" i="5"/>
  <c r="AF526" i="5"/>
  <c r="AG526" i="5"/>
  <c r="AJ526" i="5"/>
  <c r="AK526" i="5"/>
  <c r="AI526" i="5"/>
  <c r="AM526" i="5"/>
  <c r="AA527" i="5"/>
  <c r="AB527" i="5"/>
  <c r="AC527" i="5"/>
  <c r="I527" i="5"/>
  <c r="AD527" i="5"/>
  <c r="J527" i="5"/>
  <c r="AE527" i="5"/>
  <c r="AF527" i="5"/>
  <c r="AG527" i="5"/>
  <c r="AJ527" i="5"/>
  <c r="AK527" i="5"/>
  <c r="AI527" i="5"/>
  <c r="AM527" i="5"/>
  <c r="AA528" i="5"/>
  <c r="AB528" i="5"/>
  <c r="AC528" i="5"/>
  <c r="I528" i="5"/>
  <c r="AD528" i="5"/>
  <c r="J528" i="5"/>
  <c r="AE528" i="5"/>
  <c r="AF528" i="5"/>
  <c r="AG528" i="5"/>
  <c r="AJ528" i="5"/>
  <c r="AK528" i="5"/>
  <c r="AI528" i="5"/>
  <c r="AM528" i="5"/>
  <c r="AA529" i="5"/>
  <c r="AB529" i="5"/>
  <c r="AC529" i="5"/>
  <c r="I529" i="5"/>
  <c r="AD529" i="5"/>
  <c r="J529" i="5"/>
  <c r="AE529" i="5"/>
  <c r="AF529" i="5"/>
  <c r="AG529" i="5"/>
  <c r="AJ529" i="5"/>
  <c r="AK529" i="5"/>
  <c r="AI529" i="5"/>
  <c r="AM529" i="5"/>
  <c r="AA530" i="5"/>
  <c r="AB530" i="5"/>
  <c r="AC530" i="5"/>
  <c r="I530" i="5"/>
  <c r="AD530" i="5"/>
  <c r="J530" i="5"/>
  <c r="AE530" i="5"/>
  <c r="AF530" i="5"/>
  <c r="AG530" i="5"/>
  <c r="AJ530" i="5"/>
  <c r="AK530" i="5"/>
  <c r="AI530" i="5"/>
  <c r="AM530" i="5"/>
  <c r="AA531" i="5"/>
  <c r="AB531" i="5"/>
  <c r="AC531" i="5"/>
  <c r="I531" i="5"/>
  <c r="AD531" i="5"/>
  <c r="J531" i="5"/>
  <c r="AE531" i="5"/>
  <c r="AF531" i="5"/>
  <c r="AG531" i="5"/>
  <c r="AJ531" i="5"/>
  <c r="AK531" i="5"/>
  <c r="AI531" i="5"/>
  <c r="AM531" i="5"/>
  <c r="AA532" i="5"/>
  <c r="AB532" i="5"/>
  <c r="AC532" i="5"/>
  <c r="I532" i="5"/>
  <c r="AD532" i="5"/>
  <c r="J532" i="5"/>
  <c r="AE532" i="5"/>
  <c r="AF532" i="5"/>
  <c r="AG532" i="5"/>
  <c r="AJ532" i="5"/>
  <c r="AK532" i="5"/>
  <c r="AI532" i="5"/>
  <c r="AM532" i="5"/>
  <c r="AA533" i="5"/>
  <c r="AB533" i="5"/>
  <c r="AC533" i="5"/>
  <c r="I533" i="5"/>
  <c r="AD533" i="5"/>
  <c r="J533" i="5"/>
  <c r="AE533" i="5"/>
  <c r="AF533" i="5"/>
  <c r="AG533" i="5"/>
  <c r="AJ533" i="5"/>
  <c r="AK533" i="5"/>
  <c r="AI533" i="5"/>
  <c r="AM533" i="5"/>
  <c r="AA534" i="5"/>
  <c r="AB534" i="5"/>
  <c r="AC534" i="5"/>
  <c r="I534" i="5"/>
  <c r="AD534" i="5"/>
  <c r="J534" i="5"/>
  <c r="AE534" i="5"/>
  <c r="AF534" i="5"/>
  <c r="AG534" i="5"/>
  <c r="AJ534" i="5"/>
  <c r="AK534" i="5"/>
  <c r="AI534" i="5"/>
  <c r="AM534" i="5"/>
  <c r="AA535" i="5"/>
  <c r="AB535" i="5"/>
  <c r="AC535" i="5"/>
  <c r="I535" i="5"/>
  <c r="AD535" i="5"/>
  <c r="J535" i="5"/>
  <c r="AE535" i="5"/>
  <c r="AF535" i="5"/>
  <c r="AG535" i="5"/>
  <c r="AJ535" i="5"/>
  <c r="AK535" i="5"/>
  <c r="AI535" i="5"/>
  <c r="AM535" i="5"/>
  <c r="AA536" i="5"/>
  <c r="AB536" i="5"/>
  <c r="AC536" i="5"/>
  <c r="I536" i="5"/>
  <c r="AD536" i="5"/>
  <c r="J536" i="5"/>
  <c r="AE536" i="5"/>
  <c r="AF536" i="5"/>
  <c r="AG536" i="5"/>
  <c r="AJ536" i="5"/>
  <c r="AK536" i="5"/>
  <c r="AI536" i="5"/>
  <c r="AM536" i="5"/>
  <c r="AA537" i="5"/>
  <c r="AB537" i="5"/>
  <c r="AC537" i="5"/>
  <c r="I537" i="5"/>
  <c r="AD537" i="5"/>
  <c r="J537" i="5"/>
  <c r="AE537" i="5"/>
  <c r="AF537" i="5"/>
  <c r="AG537" i="5"/>
  <c r="AJ537" i="5"/>
  <c r="AK537" i="5"/>
  <c r="AI537" i="5"/>
  <c r="AM537" i="5"/>
  <c r="AA538" i="5"/>
  <c r="AB538" i="5"/>
  <c r="AC538" i="5"/>
  <c r="I538" i="5"/>
  <c r="AD538" i="5"/>
  <c r="J538" i="5"/>
  <c r="AE538" i="5"/>
  <c r="AF538" i="5"/>
  <c r="AG538" i="5"/>
  <c r="AJ538" i="5"/>
  <c r="AK538" i="5"/>
  <c r="AI538" i="5"/>
  <c r="AM538" i="5"/>
  <c r="AA539" i="5"/>
  <c r="AB539" i="5"/>
  <c r="AC539" i="5"/>
  <c r="I539" i="5"/>
  <c r="AD539" i="5"/>
  <c r="J539" i="5"/>
  <c r="AE539" i="5"/>
  <c r="AF539" i="5"/>
  <c r="AG539" i="5"/>
  <c r="AJ539" i="5"/>
  <c r="AK539" i="5"/>
  <c r="AI539" i="5"/>
  <c r="AM539" i="5"/>
  <c r="AA540" i="5"/>
  <c r="AB540" i="5"/>
  <c r="AC540" i="5"/>
  <c r="I540" i="5"/>
  <c r="AD540" i="5"/>
  <c r="J540" i="5"/>
  <c r="AE540" i="5"/>
  <c r="AF540" i="5"/>
  <c r="AG540" i="5"/>
  <c r="AJ540" i="5"/>
  <c r="AK540" i="5"/>
  <c r="AI540" i="5"/>
  <c r="AM540" i="5"/>
  <c r="AA541" i="5"/>
  <c r="AB541" i="5"/>
  <c r="AC541" i="5"/>
  <c r="I541" i="5"/>
  <c r="AD541" i="5"/>
  <c r="J541" i="5"/>
  <c r="AE541" i="5"/>
  <c r="AF541" i="5"/>
  <c r="AG541" i="5"/>
  <c r="AJ541" i="5"/>
  <c r="AK541" i="5"/>
  <c r="AI541" i="5"/>
  <c r="AM541" i="5"/>
  <c r="AA542" i="5"/>
  <c r="AB542" i="5"/>
  <c r="AC542" i="5"/>
  <c r="I542" i="5"/>
  <c r="AD542" i="5"/>
  <c r="J542" i="5"/>
  <c r="AE542" i="5"/>
  <c r="AF542" i="5"/>
  <c r="AG542" i="5"/>
  <c r="AJ542" i="5"/>
  <c r="AK542" i="5"/>
  <c r="AI542" i="5"/>
  <c r="AM542" i="5"/>
  <c r="AA543" i="5"/>
  <c r="AB543" i="5"/>
  <c r="AC543" i="5"/>
  <c r="I543" i="5"/>
  <c r="AD543" i="5"/>
  <c r="J543" i="5"/>
  <c r="AE543" i="5"/>
  <c r="AF543" i="5"/>
  <c r="AG543" i="5"/>
  <c r="AJ543" i="5"/>
  <c r="AK543" i="5"/>
  <c r="AI543" i="5"/>
  <c r="AM543" i="5"/>
  <c r="AA544" i="5"/>
  <c r="AB544" i="5"/>
  <c r="AC544" i="5"/>
  <c r="I544" i="5"/>
  <c r="AD544" i="5"/>
  <c r="J544" i="5"/>
  <c r="AE544" i="5"/>
  <c r="AF544" i="5"/>
  <c r="AG544" i="5"/>
  <c r="AJ544" i="5"/>
  <c r="AK544" i="5"/>
  <c r="AI544" i="5"/>
  <c r="AM544" i="5"/>
  <c r="AA545" i="5"/>
  <c r="AB545" i="5"/>
  <c r="AC545" i="5"/>
  <c r="I545" i="5"/>
  <c r="AD545" i="5"/>
  <c r="J545" i="5"/>
  <c r="AE545" i="5"/>
  <c r="AF545" i="5"/>
  <c r="AG545" i="5"/>
  <c r="AJ545" i="5"/>
  <c r="AK545" i="5"/>
  <c r="AI545" i="5"/>
  <c r="AM545" i="5"/>
  <c r="AA546" i="5"/>
  <c r="AB546" i="5"/>
  <c r="AC546" i="5"/>
  <c r="I546" i="5"/>
  <c r="AD546" i="5"/>
  <c r="J546" i="5"/>
  <c r="AE546" i="5"/>
  <c r="AF546" i="5"/>
  <c r="AG546" i="5"/>
  <c r="AJ546" i="5"/>
  <c r="AK546" i="5"/>
  <c r="AI546" i="5"/>
  <c r="AM546" i="5"/>
  <c r="AA547" i="5"/>
  <c r="AB547" i="5"/>
  <c r="AC547" i="5"/>
  <c r="I547" i="5"/>
  <c r="AD547" i="5"/>
  <c r="J547" i="5"/>
  <c r="AE547" i="5"/>
  <c r="AF547" i="5"/>
  <c r="AG547" i="5"/>
  <c r="AJ547" i="5"/>
  <c r="AK547" i="5"/>
  <c r="AI547" i="5"/>
  <c r="AM547" i="5"/>
  <c r="AA548" i="5"/>
  <c r="AB548" i="5"/>
  <c r="AC548" i="5"/>
  <c r="I548" i="5"/>
  <c r="AD548" i="5"/>
  <c r="J548" i="5"/>
  <c r="AE548" i="5"/>
  <c r="AF548" i="5"/>
  <c r="AG548" i="5"/>
  <c r="AJ548" i="5"/>
  <c r="AK548" i="5"/>
  <c r="AI548" i="5"/>
  <c r="AM548" i="5"/>
  <c r="E22" i="4"/>
  <c r="C22" i="4"/>
  <c r="AA549" i="5"/>
  <c r="AB549" i="5"/>
  <c r="AC549" i="5"/>
  <c r="I549" i="5"/>
  <c r="AD549" i="5"/>
  <c r="J549" i="5"/>
  <c r="AE549" i="5"/>
  <c r="AF549" i="5"/>
  <c r="AG549" i="5"/>
  <c r="AJ549" i="5"/>
  <c r="AK549" i="5"/>
  <c r="AI549" i="5"/>
  <c r="AM549" i="5"/>
  <c r="AA550" i="5"/>
  <c r="AB550" i="5"/>
  <c r="AC550" i="5"/>
  <c r="I550" i="5"/>
  <c r="AD550" i="5"/>
  <c r="J550" i="5"/>
  <c r="AE550" i="5"/>
  <c r="AF550" i="5"/>
  <c r="AG550" i="5"/>
  <c r="AJ550" i="5"/>
  <c r="AK550" i="5"/>
  <c r="AI550" i="5"/>
  <c r="AM550" i="5"/>
  <c r="AA551" i="5"/>
  <c r="AB551" i="5"/>
  <c r="AC551" i="5"/>
  <c r="I551" i="5"/>
  <c r="AD551" i="5"/>
  <c r="J551" i="5"/>
  <c r="AE551" i="5"/>
  <c r="AF551" i="5"/>
  <c r="AG551" i="5"/>
  <c r="AJ551" i="5"/>
  <c r="AK551" i="5"/>
  <c r="AI551" i="5"/>
  <c r="AM551" i="5"/>
  <c r="AA552" i="5"/>
  <c r="AB552" i="5"/>
  <c r="AC552" i="5"/>
  <c r="I554" i="5"/>
  <c r="I552" i="5"/>
  <c r="AD552" i="5"/>
  <c r="J554" i="5"/>
  <c r="J552" i="5"/>
  <c r="AE552" i="5"/>
  <c r="AF552" i="5"/>
  <c r="AG552" i="5"/>
  <c r="AJ552" i="5"/>
  <c r="AK552" i="5"/>
  <c r="AI552" i="5"/>
  <c r="AM552" i="5"/>
  <c r="AA553" i="5"/>
  <c r="AB553" i="5"/>
  <c r="AC553" i="5"/>
  <c r="I555" i="5"/>
  <c r="I553" i="5"/>
  <c r="AD553" i="5"/>
  <c r="J555" i="5"/>
  <c r="J553" i="5"/>
  <c r="AE553" i="5"/>
  <c r="AF553" i="5"/>
  <c r="AG553" i="5"/>
  <c r="AJ553" i="5"/>
  <c r="AK553" i="5"/>
  <c r="AI553" i="5"/>
  <c r="AM553" i="5"/>
  <c r="AA554" i="5"/>
  <c r="AB554" i="5"/>
  <c r="AC554" i="5"/>
  <c r="AD554" i="5"/>
  <c r="AE554" i="5"/>
  <c r="AF554" i="5"/>
  <c r="AG554" i="5"/>
  <c r="AJ554" i="5"/>
  <c r="AK554" i="5"/>
  <c r="AI554" i="5"/>
  <c r="AM554" i="5"/>
  <c r="AA555" i="5"/>
  <c r="AB555" i="5"/>
  <c r="AC555" i="5"/>
  <c r="AD555" i="5"/>
  <c r="AE555" i="5"/>
  <c r="AF555" i="5"/>
  <c r="AG555" i="5"/>
  <c r="AJ555" i="5"/>
  <c r="AK555" i="5"/>
  <c r="AI555" i="5"/>
  <c r="AM555" i="5"/>
  <c r="AA556" i="5"/>
  <c r="AB556" i="5"/>
  <c r="AC556" i="5"/>
  <c r="I556" i="5"/>
  <c r="AD556" i="5"/>
  <c r="J556" i="5"/>
  <c r="AE556" i="5"/>
  <c r="AF556" i="5"/>
  <c r="AG556" i="5"/>
  <c r="AJ556" i="5"/>
  <c r="AK556" i="5"/>
  <c r="AI556" i="5"/>
  <c r="AM556" i="5"/>
  <c r="AA557" i="5"/>
  <c r="AB557" i="5"/>
  <c r="AC557" i="5"/>
  <c r="I557" i="5"/>
  <c r="AD557" i="5"/>
  <c r="J557" i="5"/>
  <c r="AE557" i="5"/>
  <c r="AF557" i="5"/>
  <c r="AG557" i="5"/>
  <c r="AJ557" i="5"/>
  <c r="AK557" i="5"/>
  <c r="AI557" i="5"/>
  <c r="AM557" i="5"/>
  <c r="AA558" i="5"/>
  <c r="AB558" i="5"/>
  <c r="AC558" i="5"/>
  <c r="I558" i="5"/>
  <c r="AD558" i="5"/>
  <c r="J558" i="5"/>
  <c r="AE558" i="5"/>
  <c r="AF558" i="5"/>
  <c r="AG558" i="5"/>
  <c r="AJ558" i="5"/>
  <c r="AK558" i="5"/>
  <c r="AI558" i="5"/>
  <c r="AM558" i="5"/>
  <c r="AA559" i="5"/>
  <c r="AB559" i="5"/>
  <c r="AC559" i="5"/>
  <c r="I559" i="5"/>
  <c r="AD559" i="5"/>
  <c r="J559" i="5"/>
  <c r="AE559" i="5"/>
  <c r="AF559" i="5"/>
  <c r="AG559" i="5"/>
  <c r="AJ559" i="5"/>
  <c r="AK559" i="5"/>
  <c r="AI559" i="5"/>
  <c r="AM559" i="5"/>
  <c r="AA560" i="5"/>
  <c r="AB560" i="5"/>
  <c r="AC560" i="5"/>
  <c r="I560" i="5"/>
  <c r="AD560" i="5"/>
  <c r="J560" i="5"/>
  <c r="AE560" i="5"/>
  <c r="AF560" i="5"/>
  <c r="AG560" i="5"/>
  <c r="AJ560" i="5"/>
  <c r="AK560" i="5"/>
  <c r="AI560" i="5"/>
  <c r="AM560" i="5"/>
  <c r="AA561" i="5"/>
  <c r="AB561" i="5"/>
  <c r="AC561" i="5"/>
  <c r="I561" i="5"/>
  <c r="AD561" i="5"/>
  <c r="J561" i="5"/>
  <c r="AE561" i="5"/>
  <c r="AF561" i="5"/>
  <c r="AG561" i="5"/>
  <c r="AJ561" i="5"/>
  <c r="AK561" i="5"/>
  <c r="AI561" i="5"/>
  <c r="AM561" i="5"/>
  <c r="AA562" i="5"/>
  <c r="AB562" i="5"/>
  <c r="AC562" i="5"/>
  <c r="I562" i="5"/>
  <c r="AD562" i="5"/>
  <c r="J562" i="5"/>
  <c r="AE562" i="5"/>
  <c r="AF562" i="5"/>
  <c r="AG562" i="5"/>
  <c r="AJ562" i="5"/>
  <c r="AK562" i="5"/>
  <c r="AI562" i="5"/>
  <c r="AM562" i="5"/>
  <c r="AA563" i="5"/>
  <c r="AB563" i="5"/>
  <c r="AC563" i="5"/>
  <c r="I563" i="5"/>
  <c r="AD563" i="5"/>
  <c r="J563" i="5"/>
  <c r="AE563" i="5"/>
  <c r="AF563" i="5"/>
  <c r="AG563" i="5"/>
  <c r="AJ563" i="5"/>
  <c r="AK563" i="5"/>
  <c r="AI563" i="5"/>
  <c r="AM563" i="5"/>
  <c r="AA564" i="5"/>
  <c r="AB564" i="5"/>
  <c r="AC564" i="5"/>
  <c r="I564" i="5"/>
  <c r="AD564" i="5"/>
  <c r="J564" i="5"/>
  <c r="AE564" i="5"/>
  <c r="AF564" i="5"/>
  <c r="AG564" i="5"/>
  <c r="AJ564" i="5"/>
  <c r="AK564" i="5"/>
  <c r="AI564" i="5"/>
  <c r="AM564" i="5"/>
  <c r="AA565" i="5"/>
  <c r="AB565" i="5"/>
  <c r="AC565" i="5"/>
  <c r="I565" i="5"/>
  <c r="AD565" i="5"/>
  <c r="J565" i="5"/>
  <c r="AE565" i="5"/>
  <c r="AF565" i="5"/>
  <c r="AG565" i="5"/>
  <c r="AJ565" i="5"/>
  <c r="AK565" i="5"/>
  <c r="AI565" i="5"/>
  <c r="AM565" i="5"/>
  <c r="AA566" i="5"/>
  <c r="AB566" i="5"/>
  <c r="AC566" i="5"/>
  <c r="I566" i="5"/>
  <c r="AD566" i="5"/>
  <c r="J566" i="5"/>
  <c r="AE566" i="5"/>
  <c r="AF566" i="5"/>
  <c r="AG566" i="5"/>
  <c r="AJ566" i="5"/>
  <c r="AK566" i="5"/>
  <c r="AI566" i="5"/>
  <c r="AM566" i="5"/>
  <c r="AA567" i="5"/>
  <c r="AB567" i="5"/>
  <c r="AC567" i="5"/>
  <c r="I567" i="5"/>
  <c r="AD567" i="5"/>
  <c r="J567" i="5"/>
  <c r="AE567" i="5"/>
  <c r="AF567" i="5"/>
  <c r="AG567" i="5"/>
  <c r="AJ567" i="5"/>
  <c r="AK567" i="5"/>
  <c r="AI567" i="5"/>
  <c r="AM567" i="5"/>
  <c r="AA568" i="5"/>
  <c r="AB568" i="5"/>
  <c r="AC568" i="5"/>
  <c r="I568" i="5"/>
  <c r="AD568" i="5"/>
  <c r="J568" i="5"/>
  <c r="AE568" i="5"/>
  <c r="AF568" i="5"/>
  <c r="AG568" i="5"/>
  <c r="AJ568" i="5"/>
  <c r="AK568" i="5"/>
  <c r="AI568" i="5"/>
  <c r="AM568" i="5"/>
  <c r="AA569" i="5"/>
  <c r="AB569" i="5"/>
  <c r="AC569" i="5"/>
  <c r="I569" i="5"/>
  <c r="AD569" i="5"/>
  <c r="J569" i="5"/>
  <c r="AE569" i="5"/>
  <c r="AF569" i="5"/>
  <c r="AG569" i="5"/>
  <c r="AJ569" i="5"/>
  <c r="AK569" i="5"/>
  <c r="AI569" i="5"/>
  <c r="AM569" i="5"/>
  <c r="AA570" i="5"/>
  <c r="AB570" i="5"/>
  <c r="AC570" i="5"/>
  <c r="I570" i="5"/>
  <c r="AD570" i="5"/>
  <c r="J570" i="5"/>
  <c r="AE570" i="5"/>
  <c r="AF570" i="5"/>
  <c r="AG570" i="5"/>
  <c r="AJ570" i="5"/>
  <c r="AK570" i="5"/>
  <c r="AI570" i="5"/>
  <c r="AM570" i="5"/>
  <c r="AA571" i="5"/>
  <c r="AB571" i="5"/>
  <c r="AC571" i="5"/>
  <c r="I571" i="5"/>
  <c r="AD571" i="5"/>
  <c r="J571" i="5"/>
  <c r="AE571" i="5"/>
  <c r="AF571" i="5"/>
  <c r="AG571" i="5"/>
  <c r="AJ571" i="5"/>
  <c r="AK571" i="5"/>
  <c r="AI571" i="5"/>
  <c r="AM571" i="5"/>
  <c r="AA572" i="5"/>
  <c r="AB572" i="5"/>
  <c r="AC572" i="5"/>
  <c r="I572" i="5"/>
  <c r="AD572" i="5"/>
  <c r="J572" i="5"/>
  <c r="AE572" i="5"/>
  <c r="AF572" i="5"/>
  <c r="AG572" i="5"/>
  <c r="AJ572" i="5"/>
  <c r="AK572" i="5"/>
  <c r="AI572" i="5"/>
  <c r="AM572" i="5"/>
  <c r="AA573" i="5"/>
  <c r="AB573" i="5"/>
  <c r="AC573" i="5"/>
  <c r="I573" i="5"/>
  <c r="AD573" i="5"/>
  <c r="J573" i="5"/>
  <c r="AE573" i="5"/>
  <c r="AF573" i="5"/>
  <c r="AG573" i="5"/>
  <c r="AJ573" i="5"/>
  <c r="AK573" i="5"/>
  <c r="AI573" i="5"/>
  <c r="AM573" i="5"/>
  <c r="AA574" i="5"/>
  <c r="AB574" i="5"/>
  <c r="AC574" i="5"/>
  <c r="I574" i="5"/>
  <c r="AD574" i="5"/>
  <c r="J574" i="5"/>
  <c r="AE574" i="5"/>
  <c r="AF574" i="5"/>
  <c r="AG574" i="5"/>
  <c r="AJ574" i="5"/>
  <c r="AK574" i="5"/>
  <c r="AI574" i="5"/>
  <c r="AM574" i="5"/>
  <c r="AA575" i="5"/>
  <c r="AB575" i="5"/>
  <c r="AC575" i="5"/>
  <c r="I575" i="5"/>
  <c r="AD575" i="5"/>
  <c r="J575" i="5"/>
  <c r="AE575" i="5"/>
  <c r="AF575" i="5"/>
  <c r="AG575" i="5"/>
  <c r="AJ575" i="5"/>
  <c r="AK575" i="5"/>
  <c r="AI575" i="5"/>
  <c r="AM575" i="5"/>
  <c r="AA576" i="5"/>
  <c r="AB576" i="5"/>
  <c r="AC576" i="5"/>
  <c r="I576" i="5"/>
  <c r="AD576" i="5"/>
  <c r="J576" i="5"/>
  <c r="AE576" i="5"/>
  <c r="AF576" i="5"/>
  <c r="AG576" i="5"/>
  <c r="AJ576" i="5"/>
  <c r="AK576" i="5"/>
  <c r="AI576" i="5"/>
  <c r="AM576" i="5"/>
  <c r="AA577" i="5"/>
  <c r="AB577" i="5"/>
  <c r="AC577" i="5"/>
  <c r="I577" i="5"/>
  <c r="AD577" i="5"/>
  <c r="J577" i="5"/>
  <c r="AE577" i="5"/>
  <c r="AF577" i="5"/>
  <c r="AG577" i="5"/>
  <c r="AJ577" i="5"/>
  <c r="AK577" i="5"/>
  <c r="AI577" i="5"/>
  <c r="AM577" i="5"/>
  <c r="AA578" i="5"/>
  <c r="AB578" i="5"/>
  <c r="AC578" i="5"/>
  <c r="I578" i="5"/>
  <c r="AD578" i="5"/>
  <c r="J578" i="5"/>
  <c r="AE578" i="5"/>
  <c r="AF578" i="5"/>
  <c r="AG578" i="5"/>
  <c r="AJ578" i="5"/>
  <c r="AK578" i="5"/>
  <c r="AI578" i="5"/>
  <c r="AM578" i="5"/>
  <c r="AA579" i="5"/>
  <c r="AB579" i="5"/>
  <c r="AC579" i="5"/>
  <c r="I579" i="5"/>
  <c r="AD579" i="5"/>
  <c r="J579" i="5"/>
  <c r="AE579" i="5"/>
  <c r="AF579" i="5"/>
  <c r="AG579" i="5"/>
  <c r="AJ579" i="5"/>
  <c r="AK579" i="5"/>
  <c r="AI579" i="5"/>
  <c r="AM579" i="5"/>
  <c r="AA580" i="5"/>
  <c r="AB580" i="5"/>
  <c r="AC580" i="5"/>
  <c r="I580" i="5"/>
  <c r="AD580" i="5"/>
  <c r="J580" i="5"/>
  <c r="AE580" i="5"/>
  <c r="AF580" i="5"/>
  <c r="AG580" i="5"/>
  <c r="AJ580" i="5"/>
  <c r="AK580" i="5"/>
  <c r="AI580" i="5"/>
  <c r="AM580" i="5"/>
  <c r="AA581" i="5"/>
  <c r="AB581" i="5"/>
  <c r="AC581" i="5"/>
  <c r="I581" i="5"/>
  <c r="AD581" i="5"/>
  <c r="J581" i="5"/>
  <c r="AE581" i="5"/>
  <c r="AF581" i="5"/>
  <c r="AG581" i="5"/>
  <c r="AJ581" i="5"/>
  <c r="AK581" i="5"/>
  <c r="AI581" i="5"/>
  <c r="AM581" i="5"/>
  <c r="AA582" i="5"/>
  <c r="AB582" i="5"/>
  <c r="AC582" i="5"/>
  <c r="I582" i="5"/>
  <c r="AD582" i="5"/>
  <c r="J582" i="5"/>
  <c r="AE582" i="5"/>
  <c r="AF582" i="5"/>
  <c r="AG582" i="5"/>
  <c r="AJ582" i="5"/>
  <c r="AK582" i="5"/>
  <c r="AI582" i="5"/>
  <c r="AM582" i="5"/>
  <c r="AA583" i="5"/>
  <c r="AB583" i="5"/>
  <c r="AC583" i="5"/>
  <c r="I583" i="5"/>
  <c r="AD583" i="5"/>
  <c r="J583" i="5"/>
  <c r="AE583" i="5"/>
  <c r="AF583" i="5"/>
  <c r="AG583" i="5"/>
  <c r="AJ583" i="5"/>
  <c r="AK583" i="5"/>
  <c r="AI583" i="5"/>
  <c r="AM583" i="5"/>
  <c r="AA584" i="5"/>
  <c r="AB584" i="5"/>
  <c r="AC584" i="5"/>
  <c r="I584" i="5"/>
  <c r="AD584" i="5"/>
  <c r="J584" i="5"/>
  <c r="AE584" i="5"/>
  <c r="AF584" i="5"/>
  <c r="AG584" i="5"/>
  <c r="AJ584" i="5"/>
  <c r="AK584" i="5"/>
  <c r="AI584" i="5"/>
  <c r="AM584" i="5"/>
  <c r="AA585" i="5"/>
  <c r="AB585" i="5"/>
  <c r="AC585" i="5"/>
  <c r="I585" i="5"/>
  <c r="AD585" i="5"/>
  <c r="J585" i="5"/>
  <c r="AE585" i="5"/>
  <c r="AF585" i="5"/>
  <c r="AG585" i="5"/>
  <c r="AJ585" i="5"/>
  <c r="AK585" i="5"/>
  <c r="AI585" i="5"/>
  <c r="AM585" i="5"/>
  <c r="AA586" i="5"/>
  <c r="AB586" i="5"/>
  <c r="AC586" i="5"/>
  <c r="I586" i="5"/>
  <c r="AD586" i="5"/>
  <c r="J586" i="5"/>
  <c r="AE586" i="5"/>
  <c r="AF586" i="5"/>
  <c r="AG586" i="5"/>
  <c r="AJ586" i="5"/>
  <c r="AK586" i="5"/>
  <c r="AI586" i="5"/>
  <c r="AM586" i="5"/>
  <c r="AA587" i="5"/>
  <c r="AB587" i="5"/>
  <c r="AC587" i="5"/>
  <c r="I587" i="5"/>
  <c r="AD587" i="5"/>
  <c r="J587" i="5"/>
  <c r="AE587" i="5"/>
  <c r="AF587" i="5"/>
  <c r="AG587" i="5"/>
  <c r="AJ587" i="5"/>
  <c r="AK587" i="5"/>
  <c r="AI587" i="5"/>
  <c r="AM587" i="5"/>
  <c r="AA588" i="5"/>
  <c r="AB588" i="5"/>
  <c r="AC588" i="5"/>
  <c r="I588" i="5"/>
  <c r="AD588" i="5"/>
  <c r="J588" i="5"/>
  <c r="AE588" i="5"/>
  <c r="AF588" i="5"/>
  <c r="AG588" i="5"/>
  <c r="AJ588" i="5"/>
  <c r="AK588" i="5"/>
  <c r="AI588" i="5"/>
  <c r="AM588" i="5"/>
  <c r="AA589" i="5"/>
  <c r="AB589" i="5"/>
  <c r="AC589" i="5"/>
  <c r="I589" i="5"/>
  <c r="AD589" i="5"/>
  <c r="J589" i="5"/>
  <c r="AE589" i="5"/>
  <c r="AF589" i="5"/>
  <c r="AG589" i="5"/>
  <c r="AJ589" i="5"/>
  <c r="AK589" i="5"/>
  <c r="AI589" i="5"/>
  <c r="AM589" i="5"/>
  <c r="AA590" i="5"/>
  <c r="AB590" i="5"/>
  <c r="AC590" i="5"/>
  <c r="I590" i="5"/>
  <c r="AD590" i="5"/>
  <c r="J590" i="5"/>
  <c r="AE590" i="5"/>
  <c r="AF590" i="5"/>
  <c r="AG590" i="5"/>
  <c r="AJ590" i="5"/>
  <c r="AK590" i="5"/>
  <c r="AI590" i="5"/>
  <c r="AM590" i="5"/>
  <c r="AA591" i="5"/>
  <c r="AB591" i="5"/>
  <c r="AC591" i="5"/>
  <c r="I591" i="5"/>
  <c r="AD591" i="5"/>
  <c r="J591" i="5"/>
  <c r="AE591" i="5"/>
  <c r="AF591" i="5"/>
  <c r="AG591" i="5"/>
  <c r="AJ591" i="5"/>
  <c r="AK591" i="5"/>
  <c r="AI591" i="5"/>
  <c r="AM591" i="5"/>
  <c r="AA592" i="5"/>
  <c r="AB592" i="5"/>
  <c r="AC592" i="5"/>
  <c r="I592" i="5"/>
  <c r="AD592" i="5"/>
  <c r="J592" i="5"/>
  <c r="AE592" i="5"/>
  <c r="AF592" i="5"/>
  <c r="AG592" i="5"/>
  <c r="AJ592" i="5"/>
  <c r="AK592" i="5"/>
  <c r="AI592" i="5"/>
  <c r="AM592" i="5"/>
  <c r="AA593" i="5"/>
  <c r="AB593" i="5"/>
  <c r="AC593" i="5"/>
  <c r="I593" i="5"/>
  <c r="AD593" i="5"/>
  <c r="J593" i="5"/>
  <c r="AE593" i="5"/>
  <c r="AF593" i="5"/>
  <c r="AG593" i="5"/>
  <c r="AJ593" i="5"/>
  <c r="AK593" i="5"/>
  <c r="AI593" i="5"/>
  <c r="AM593" i="5"/>
  <c r="AA594" i="5"/>
  <c r="AB594" i="5"/>
  <c r="AC594" i="5"/>
  <c r="I594" i="5"/>
  <c r="AD594" i="5"/>
  <c r="J594" i="5"/>
  <c r="AE594" i="5"/>
  <c r="AF594" i="5"/>
  <c r="AG594" i="5"/>
  <c r="AJ594" i="5"/>
  <c r="AK594" i="5"/>
  <c r="AI594" i="5"/>
  <c r="AM594" i="5"/>
  <c r="AA595" i="5"/>
  <c r="AB595" i="5"/>
  <c r="AC595" i="5"/>
  <c r="I595" i="5"/>
  <c r="AD595" i="5"/>
  <c r="J595" i="5"/>
  <c r="AE595" i="5"/>
  <c r="AF595" i="5"/>
  <c r="AG595" i="5"/>
  <c r="AJ595" i="5"/>
  <c r="AK595" i="5"/>
  <c r="AI595" i="5"/>
  <c r="AM595" i="5"/>
  <c r="AA596" i="5"/>
  <c r="AB596" i="5"/>
  <c r="AC596" i="5"/>
  <c r="I596" i="5"/>
  <c r="AD596" i="5"/>
  <c r="J596" i="5"/>
  <c r="AE596" i="5"/>
  <c r="AF596" i="5"/>
  <c r="AG596" i="5"/>
  <c r="AJ596" i="5"/>
  <c r="AK596" i="5"/>
  <c r="AI596" i="5"/>
  <c r="AM596" i="5"/>
  <c r="AA597" i="5"/>
  <c r="AB597" i="5"/>
  <c r="AC597" i="5"/>
  <c r="I597" i="5"/>
  <c r="AD597" i="5"/>
  <c r="J597" i="5"/>
  <c r="AE597" i="5"/>
  <c r="AF597" i="5"/>
  <c r="AG597" i="5"/>
  <c r="AJ597" i="5"/>
  <c r="AK597" i="5"/>
  <c r="AI597" i="5"/>
  <c r="AM597" i="5"/>
  <c r="AA598" i="5"/>
  <c r="AB598" i="5"/>
  <c r="AC598" i="5"/>
  <c r="I598" i="5"/>
  <c r="AD598" i="5"/>
  <c r="J598" i="5"/>
  <c r="AE598" i="5"/>
  <c r="AF598" i="5"/>
  <c r="AG598" i="5"/>
  <c r="AJ598" i="5"/>
  <c r="AK598" i="5"/>
  <c r="AI598" i="5"/>
  <c r="AM598" i="5"/>
  <c r="AA599" i="5"/>
  <c r="AB599" i="5"/>
  <c r="AC599" i="5"/>
  <c r="I599" i="5"/>
  <c r="AD599" i="5"/>
  <c r="J599" i="5"/>
  <c r="AE599" i="5"/>
  <c r="AF599" i="5"/>
  <c r="AG599" i="5"/>
  <c r="AJ599" i="5"/>
  <c r="AK599" i="5"/>
  <c r="AI599" i="5"/>
  <c r="AM599" i="5"/>
  <c r="AA600" i="5"/>
  <c r="AB600" i="5"/>
  <c r="AC600" i="5"/>
  <c r="I600" i="5"/>
  <c r="AD600" i="5"/>
  <c r="J600" i="5"/>
  <c r="AE600" i="5"/>
  <c r="AF600" i="5"/>
  <c r="AG600" i="5"/>
  <c r="AJ600" i="5"/>
  <c r="AK600" i="5"/>
  <c r="AI600" i="5"/>
  <c r="AM600" i="5"/>
  <c r="AA601" i="5"/>
  <c r="AB601" i="5"/>
  <c r="AC601" i="5"/>
  <c r="I601" i="5"/>
  <c r="AD601" i="5"/>
  <c r="J601" i="5"/>
  <c r="AE601" i="5"/>
  <c r="AF601" i="5"/>
  <c r="AG601" i="5"/>
  <c r="AJ601" i="5"/>
  <c r="AK601" i="5"/>
  <c r="AI601" i="5"/>
  <c r="AM601" i="5"/>
  <c r="AA602" i="5"/>
  <c r="AB602" i="5"/>
  <c r="AC602" i="5"/>
  <c r="I602" i="5"/>
  <c r="AD602" i="5"/>
  <c r="J602" i="5"/>
  <c r="AE602" i="5"/>
  <c r="AF602" i="5"/>
  <c r="AG602" i="5"/>
  <c r="AJ602" i="5"/>
  <c r="AK602" i="5"/>
  <c r="AI602" i="5"/>
  <c r="AM602" i="5"/>
  <c r="AA603" i="5"/>
  <c r="AB603" i="5"/>
  <c r="AC603" i="5"/>
  <c r="I603" i="5"/>
  <c r="AD603" i="5"/>
  <c r="J603" i="5"/>
  <c r="AE603" i="5"/>
  <c r="AF603" i="5"/>
  <c r="AG603" i="5"/>
  <c r="AJ603" i="5"/>
  <c r="AK603" i="5"/>
  <c r="AI603" i="5"/>
  <c r="AM603" i="5"/>
  <c r="AA604" i="5"/>
  <c r="AB604" i="5"/>
  <c r="AC604" i="5"/>
  <c r="I604" i="5"/>
  <c r="AD604" i="5"/>
  <c r="J604" i="5"/>
  <c r="AE604" i="5"/>
  <c r="AF604" i="5"/>
  <c r="AG604" i="5"/>
  <c r="AJ604" i="5"/>
  <c r="AK604" i="5"/>
  <c r="AI604" i="5"/>
  <c r="AM604" i="5"/>
  <c r="AA605" i="5"/>
  <c r="AB605" i="5"/>
  <c r="AC605" i="5"/>
  <c r="I605" i="5"/>
  <c r="AD605" i="5"/>
  <c r="J605" i="5"/>
  <c r="AE605" i="5"/>
  <c r="AF605" i="5"/>
  <c r="AG605" i="5"/>
  <c r="AJ605" i="5"/>
  <c r="AK605" i="5"/>
  <c r="AI605" i="5"/>
  <c r="AM605" i="5"/>
  <c r="AA606" i="5"/>
  <c r="AB606" i="5"/>
  <c r="AC606" i="5"/>
  <c r="I606" i="5"/>
  <c r="AD606" i="5"/>
  <c r="J606" i="5"/>
  <c r="AE606" i="5"/>
  <c r="AF606" i="5"/>
  <c r="AG606" i="5"/>
  <c r="AJ606" i="5"/>
  <c r="AK606" i="5"/>
  <c r="AI606" i="5"/>
  <c r="AM606" i="5"/>
  <c r="AA607" i="5"/>
  <c r="AB607" i="5"/>
  <c r="AC607" i="5"/>
  <c r="I607" i="5"/>
  <c r="AD607" i="5"/>
  <c r="J607" i="5"/>
  <c r="AE607" i="5"/>
  <c r="AF607" i="5"/>
  <c r="AG607" i="5"/>
  <c r="AJ607" i="5"/>
  <c r="AK607" i="5"/>
  <c r="AI607" i="5"/>
  <c r="AM607" i="5"/>
  <c r="AA608" i="5"/>
  <c r="AB608" i="5"/>
  <c r="AC608" i="5"/>
  <c r="I608" i="5"/>
  <c r="AD608" i="5"/>
  <c r="J608" i="5"/>
  <c r="AE608" i="5"/>
  <c r="AF608" i="5"/>
  <c r="AG608" i="5"/>
  <c r="AJ608" i="5"/>
  <c r="AK608" i="5"/>
  <c r="AI608" i="5"/>
  <c r="AM608" i="5"/>
  <c r="AA609" i="5"/>
  <c r="AB609" i="5"/>
  <c r="AC609" i="5"/>
  <c r="I609" i="5"/>
  <c r="AD609" i="5"/>
  <c r="J609" i="5"/>
  <c r="AE609" i="5"/>
  <c r="AF609" i="5"/>
  <c r="AG609" i="5"/>
  <c r="AJ609" i="5"/>
  <c r="AK609" i="5"/>
  <c r="AI609" i="5"/>
  <c r="AM609" i="5"/>
  <c r="AA610" i="5"/>
  <c r="AB610" i="5"/>
  <c r="AC610" i="5"/>
  <c r="I610" i="5"/>
  <c r="AD610" i="5"/>
  <c r="J610" i="5"/>
  <c r="AE610" i="5"/>
  <c r="AF610" i="5"/>
  <c r="AG610" i="5"/>
  <c r="AJ610" i="5"/>
  <c r="AK610" i="5"/>
  <c r="AI610" i="5"/>
  <c r="AM610" i="5"/>
  <c r="AA611" i="5"/>
  <c r="AB611" i="5"/>
  <c r="AC611" i="5"/>
  <c r="I611" i="5"/>
  <c r="AD611" i="5"/>
  <c r="J611" i="5"/>
  <c r="AE611" i="5"/>
  <c r="AF611" i="5"/>
  <c r="AG611" i="5"/>
  <c r="AJ611" i="5"/>
  <c r="AK611" i="5"/>
  <c r="AI611" i="5"/>
  <c r="AM611" i="5"/>
  <c r="AA612" i="5"/>
  <c r="AB612" i="5"/>
  <c r="AC612" i="5"/>
  <c r="I612" i="5"/>
  <c r="AD612" i="5"/>
  <c r="J612" i="5"/>
  <c r="AE612" i="5"/>
  <c r="AF612" i="5"/>
  <c r="AG612" i="5"/>
  <c r="AJ612" i="5"/>
  <c r="AK612" i="5"/>
  <c r="AI612" i="5"/>
  <c r="AM612" i="5"/>
  <c r="AA613" i="5"/>
  <c r="AB613" i="5"/>
  <c r="AC613" i="5"/>
  <c r="I613" i="5"/>
  <c r="AD613" i="5"/>
  <c r="J613" i="5"/>
  <c r="AE613" i="5"/>
  <c r="AF613" i="5"/>
  <c r="AG613" i="5"/>
  <c r="AJ613" i="5"/>
  <c r="AK613" i="5"/>
  <c r="AI613" i="5"/>
  <c r="AM613" i="5"/>
  <c r="AA614" i="5"/>
  <c r="AB614" i="5"/>
  <c r="AC614" i="5"/>
  <c r="I614" i="5"/>
  <c r="AD614" i="5"/>
  <c r="J614" i="5"/>
  <c r="AE614" i="5"/>
  <c r="AF614" i="5"/>
  <c r="AG614" i="5"/>
  <c r="AJ614" i="5"/>
  <c r="AK614" i="5"/>
  <c r="AI614" i="5"/>
  <c r="AM614" i="5"/>
  <c r="AA615" i="5"/>
  <c r="AB615" i="5"/>
  <c r="AC615" i="5"/>
  <c r="I615" i="5"/>
  <c r="AD615" i="5"/>
  <c r="J615" i="5"/>
  <c r="AE615" i="5"/>
  <c r="AF615" i="5"/>
  <c r="AG615" i="5"/>
  <c r="AJ615" i="5"/>
  <c r="AK615" i="5"/>
  <c r="AI615" i="5"/>
  <c r="AM615" i="5"/>
  <c r="AA616" i="5"/>
  <c r="AB616" i="5"/>
  <c r="AC616" i="5"/>
  <c r="I616" i="5"/>
  <c r="AD616" i="5"/>
  <c r="J616" i="5"/>
  <c r="AE616" i="5"/>
  <c r="AF616" i="5"/>
  <c r="AG616" i="5"/>
  <c r="AJ616" i="5"/>
  <c r="AK616" i="5"/>
  <c r="AI616" i="5"/>
  <c r="AM616" i="5"/>
  <c r="AA617" i="5"/>
  <c r="AB617" i="5"/>
  <c r="AC617" i="5"/>
  <c r="I617" i="5"/>
  <c r="AD617" i="5"/>
  <c r="J617" i="5"/>
  <c r="AE617" i="5"/>
  <c r="AF617" i="5"/>
  <c r="AG617" i="5"/>
  <c r="AJ617" i="5"/>
  <c r="AK617" i="5"/>
  <c r="AI617" i="5"/>
  <c r="AM617" i="5"/>
  <c r="AA618" i="5"/>
  <c r="AB618" i="5"/>
  <c r="AC618" i="5"/>
  <c r="I618" i="5"/>
  <c r="AD618" i="5"/>
  <c r="J618" i="5"/>
  <c r="AE618" i="5"/>
  <c r="AF618" i="5"/>
  <c r="AG618" i="5"/>
  <c r="AJ618" i="5"/>
  <c r="AK618" i="5"/>
  <c r="AI618" i="5"/>
  <c r="AM618" i="5"/>
  <c r="AA619" i="5"/>
  <c r="AB619" i="5"/>
  <c r="AC619" i="5"/>
  <c r="I619" i="5"/>
  <c r="AD619" i="5"/>
  <c r="J619" i="5"/>
  <c r="AE619" i="5"/>
  <c r="AF619" i="5"/>
  <c r="AG619" i="5"/>
  <c r="AJ619" i="5"/>
  <c r="AK619" i="5"/>
  <c r="AI619" i="5"/>
  <c r="AM619" i="5"/>
  <c r="AA620" i="5"/>
  <c r="AB620" i="5"/>
  <c r="AC620" i="5"/>
  <c r="I620" i="5"/>
  <c r="AD620" i="5"/>
  <c r="J620" i="5"/>
  <c r="AE620" i="5"/>
  <c r="AF620" i="5"/>
  <c r="AG620" i="5"/>
  <c r="AJ620" i="5"/>
  <c r="AK620" i="5"/>
  <c r="AI620" i="5"/>
  <c r="AM620" i="5"/>
  <c r="AA621" i="5"/>
  <c r="AB621" i="5"/>
  <c r="AC621" i="5"/>
  <c r="I621" i="5"/>
  <c r="AD621" i="5"/>
  <c r="J621" i="5"/>
  <c r="AE621" i="5"/>
  <c r="AF621" i="5"/>
  <c r="AG621" i="5"/>
  <c r="AJ621" i="5"/>
  <c r="AK621" i="5"/>
  <c r="AI621" i="5"/>
  <c r="AM621" i="5"/>
  <c r="AA622" i="5"/>
  <c r="AB622" i="5"/>
  <c r="AC622" i="5"/>
  <c r="I622" i="5"/>
  <c r="AD622" i="5"/>
  <c r="J622" i="5"/>
  <c r="AE622" i="5"/>
  <c r="AF622" i="5"/>
  <c r="AG622" i="5"/>
  <c r="AJ622" i="5"/>
  <c r="AK622" i="5"/>
  <c r="AI622" i="5"/>
  <c r="AM622" i="5"/>
  <c r="AA623" i="5"/>
  <c r="AB623" i="5"/>
  <c r="AC623" i="5"/>
  <c r="I623" i="5"/>
  <c r="AD623" i="5"/>
  <c r="J623" i="5"/>
  <c r="AE623" i="5"/>
  <c r="AF623" i="5"/>
  <c r="AG623" i="5"/>
  <c r="AJ623" i="5"/>
  <c r="AK623" i="5"/>
  <c r="AI623" i="5"/>
  <c r="AM623" i="5"/>
  <c r="AA624" i="5"/>
  <c r="AB624" i="5"/>
  <c r="AC624" i="5"/>
  <c r="I624" i="5"/>
  <c r="AD624" i="5"/>
  <c r="J624" i="5"/>
  <c r="AE624" i="5"/>
  <c r="AF624" i="5"/>
  <c r="AG624" i="5"/>
  <c r="AJ624" i="5"/>
  <c r="AK624" i="5"/>
  <c r="AI624" i="5"/>
  <c r="AM624" i="5"/>
  <c r="AA625" i="5"/>
  <c r="AB625" i="5"/>
  <c r="AC625" i="5"/>
  <c r="I625" i="5"/>
  <c r="AD625" i="5"/>
  <c r="J625" i="5"/>
  <c r="AE625" i="5"/>
  <c r="AF625" i="5"/>
  <c r="AG625" i="5"/>
  <c r="AJ625" i="5"/>
  <c r="AK625" i="5"/>
  <c r="AI625" i="5"/>
  <c r="AM625" i="5"/>
  <c r="AA626" i="5"/>
  <c r="AB626" i="5"/>
  <c r="AC626" i="5"/>
  <c r="I626" i="5"/>
  <c r="AD626" i="5"/>
  <c r="J626" i="5"/>
  <c r="AE626" i="5"/>
  <c r="AF626" i="5"/>
  <c r="AG626" i="5"/>
  <c r="AJ626" i="5"/>
  <c r="AK626" i="5"/>
  <c r="AI626" i="5"/>
  <c r="AM626" i="5"/>
  <c r="AA627" i="5"/>
  <c r="AB627" i="5"/>
  <c r="AC627" i="5"/>
  <c r="I627" i="5"/>
  <c r="AD627" i="5"/>
  <c r="J627" i="5"/>
  <c r="AE627" i="5"/>
  <c r="AF627" i="5"/>
  <c r="AG627" i="5"/>
  <c r="AJ627" i="5"/>
  <c r="AK627" i="5"/>
  <c r="AI627" i="5"/>
  <c r="AM627" i="5"/>
  <c r="AA628" i="5"/>
  <c r="AB628" i="5"/>
  <c r="AC628" i="5"/>
  <c r="I628" i="5"/>
  <c r="AD628" i="5"/>
  <c r="J628" i="5"/>
  <c r="AE628" i="5"/>
  <c r="AF628" i="5"/>
  <c r="AG628" i="5"/>
  <c r="AJ628" i="5"/>
  <c r="AK628" i="5"/>
  <c r="AI628" i="5"/>
  <c r="AM628" i="5"/>
  <c r="AA629" i="5"/>
  <c r="AB629" i="5"/>
  <c r="AC629" i="5"/>
  <c r="I631" i="5"/>
  <c r="I629" i="5"/>
  <c r="AD629" i="5"/>
  <c r="J631" i="5"/>
  <c r="J629" i="5"/>
  <c r="AE629" i="5"/>
  <c r="AF629" i="5"/>
  <c r="AG629" i="5"/>
  <c r="AJ629" i="5"/>
  <c r="AK629" i="5"/>
  <c r="AI629" i="5"/>
  <c r="AM629" i="5"/>
  <c r="AA630" i="5"/>
  <c r="AB630" i="5"/>
  <c r="AC630" i="5"/>
  <c r="I632" i="5"/>
  <c r="I630" i="5"/>
  <c r="AD630" i="5"/>
  <c r="J632" i="5"/>
  <c r="J630" i="5"/>
  <c r="AE630" i="5"/>
  <c r="AF630" i="5"/>
  <c r="AG630" i="5"/>
  <c r="AJ630" i="5"/>
  <c r="AK630" i="5"/>
  <c r="AI630" i="5"/>
  <c r="AM630" i="5"/>
  <c r="AA631" i="5"/>
  <c r="AB631" i="5"/>
  <c r="AC631" i="5"/>
  <c r="AD631" i="5"/>
  <c r="AE631" i="5"/>
  <c r="AF631" i="5"/>
  <c r="AG631" i="5"/>
  <c r="AJ631" i="5"/>
  <c r="AK631" i="5"/>
  <c r="AI631" i="5"/>
  <c r="AM631" i="5"/>
  <c r="AA632" i="5"/>
  <c r="AB632" i="5"/>
  <c r="AC632" i="5"/>
  <c r="AD632" i="5"/>
  <c r="AE632" i="5"/>
  <c r="AF632" i="5"/>
  <c r="AG632" i="5"/>
  <c r="AJ632" i="5"/>
  <c r="AK632" i="5"/>
  <c r="AI632" i="5"/>
  <c r="AM632" i="5"/>
  <c r="AA633" i="5"/>
  <c r="AB633" i="5"/>
  <c r="AC633" i="5"/>
  <c r="I633" i="5"/>
  <c r="AD633" i="5"/>
  <c r="J633" i="5"/>
  <c r="AE633" i="5"/>
  <c r="AF633" i="5"/>
  <c r="AG633" i="5"/>
  <c r="AJ633" i="5"/>
  <c r="AK633" i="5"/>
  <c r="AI633" i="5"/>
  <c r="AM633" i="5"/>
  <c r="AA634" i="5"/>
  <c r="AB634" i="5"/>
  <c r="AC634" i="5"/>
  <c r="I634" i="5"/>
  <c r="AD634" i="5"/>
  <c r="J634" i="5"/>
  <c r="AE634" i="5"/>
  <c r="AF634" i="5"/>
  <c r="AG634" i="5"/>
  <c r="AJ634" i="5"/>
  <c r="AK634" i="5"/>
  <c r="AI634" i="5"/>
  <c r="AM634" i="5"/>
  <c r="AA635" i="5"/>
  <c r="AB635" i="5"/>
  <c r="AC635" i="5"/>
  <c r="I635" i="5"/>
  <c r="AD635" i="5"/>
  <c r="J635" i="5"/>
  <c r="AE635" i="5"/>
  <c r="AF635" i="5"/>
  <c r="AG635" i="5"/>
  <c r="AJ635" i="5"/>
  <c r="AK635" i="5"/>
  <c r="AI635" i="5"/>
  <c r="AM635" i="5"/>
  <c r="AA636" i="5"/>
  <c r="AB636" i="5"/>
  <c r="AC636" i="5"/>
  <c r="I636" i="5"/>
  <c r="AD636" i="5"/>
  <c r="J636" i="5"/>
  <c r="AE636" i="5"/>
  <c r="AF636" i="5"/>
  <c r="AG636" i="5"/>
  <c r="AJ636" i="5"/>
  <c r="AK636" i="5"/>
  <c r="AI636" i="5"/>
  <c r="AM636" i="5"/>
  <c r="AA637" i="5"/>
  <c r="AB637" i="5"/>
  <c r="AC637" i="5"/>
  <c r="I637" i="5"/>
  <c r="AD637" i="5"/>
  <c r="J637" i="5"/>
  <c r="AE637" i="5"/>
  <c r="AF637" i="5"/>
  <c r="AG637" i="5"/>
  <c r="AJ637" i="5"/>
  <c r="AK637" i="5"/>
  <c r="AI637" i="5"/>
  <c r="AM637" i="5"/>
  <c r="AA638" i="5"/>
  <c r="AB638" i="5"/>
  <c r="AC638" i="5"/>
  <c r="I638" i="5"/>
  <c r="AD638" i="5"/>
  <c r="J638" i="5"/>
  <c r="AE638" i="5"/>
  <c r="AF638" i="5"/>
  <c r="AG638" i="5"/>
  <c r="AJ638" i="5"/>
  <c r="AK638" i="5"/>
  <c r="AI638" i="5"/>
  <c r="AM638" i="5"/>
  <c r="AA639" i="5"/>
  <c r="AB639" i="5"/>
  <c r="AC639" i="5"/>
  <c r="I639" i="5"/>
  <c r="AD639" i="5"/>
  <c r="J639" i="5"/>
  <c r="AE639" i="5"/>
  <c r="AF639" i="5"/>
  <c r="AG639" i="5"/>
  <c r="AJ639" i="5"/>
  <c r="AK639" i="5"/>
  <c r="AI639" i="5"/>
  <c r="AM639" i="5"/>
  <c r="AA640" i="5"/>
  <c r="AB640" i="5"/>
  <c r="AC640" i="5"/>
  <c r="I640" i="5"/>
  <c r="AD640" i="5"/>
  <c r="J640" i="5"/>
  <c r="AE640" i="5"/>
  <c r="AF640" i="5"/>
  <c r="AG640" i="5"/>
  <c r="AJ640" i="5"/>
  <c r="AK640" i="5"/>
  <c r="AI640" i="5"/>
  <c r="AM640" i="5"/>
  <c r="AA641" i="5"/>
  <c r="AB641" i="5"/>
  <c r="AC641" i="5"/>
  <c r="I641" i="5"/>
  <c r="AD641" i="5"/>
  <c r="J641" i="5"/>
  <c r="AE641" i="5"/>
  <c r="AF641" i="5"/>
  <c r="AG641" i="5"/>
  <c r="AJ641" i="5"/>
  <c r="AK641" i="5"/>
  <c r="AI641" i="5"/>
  <c r="AM641" i="5"/>
  <c r="AA642" i="5"/>
  <c r="AB642" i="5"/>
  <c r="AC642" i="5"/>
  <c r="I642" i="5"/>
  <c r="AD642" i="5"/>
  <c r="J642" i="5"/>
  <c r="AE642" i="5"/>
  <c r="AF642" i="5"/>
  <c r="AG642" i="5"/>
  <c r="AJ642" i="5"/>
  <c r="AK642" i="5"/>
  <c r="AI642" i="5"/>
  <c r="AM642" i="5"/>
  <c r="AA643" i="5"/>
  <c r="AB643" i="5"/>
  <c r="AC643" i="5"/>
  <c r="I643" i="5"/>
  <c r="AD643" i="5"/>
  <c r="J643" i="5"/>
  <c r="AE643" i="5"/>
  <c r="AF643" i="5"/>
  <c r="AG643" i="5"/>
  <c r="AJ643" i="5"/>
  <c r="AK643" i="5"/>
  <c r="AI643" i="5"/>
  <c r="AM643" i="5"/>
  <c r="AA644" i="5"/>
  <c r="AB644" i="5"/>
  <c r="AC644" i="5"/>
  <c r="I644" i="5"/>
  <c r="AD644" i="5"/>
  <c r="J644" i="5"/>
  <c r="AE644" i="5"/>
  <c r="AF644" i="5"/>
  <c r="AG644" i="5"/>
  <c r="AJ644" i="5"/>
  <c r="AK644" i="5"/>
  <c r="AI644" i="5"/>
  <c r="AM644" i="5"/>
  <c r="AA645" i="5"/>
  <c r="AB645" i="5"/>
  <c r="AC645" i="5"/>
  <c r="I645" i="5"/>
  <c r="AD645" i="5"/>
  <c r="J645" i="5"/>
  <c r="AE645" i="5"/>
  <c r="AF645" i="5"/>
  <c r="AG645" i="5"/>
  <c r="AJ645" i="5"/>
  <c r="AK645" i="5"/>
  <c r="AI645" i="5"/>
  <c r="AM645" i="5"/>
  <c r="AA646" i="5"/>
  <c r="AB646" i="5"/>
  <c r="AC646" i="5"/>
  <c r="I646" i="5"/>
  <c r="AD646" i="5"/>
  <c r="J646" i="5"/>
  <c r="AE646" i="5"/>
  <c r="AF646" i="5"/>
  <c r="AG646" i="5"/>
  <c r="AJ646" i="5"/>
  <c r="AK646" i="5"/>
  <c r="AI646" i="5"/>
  <c r="AM646" i="5"/>
  <c r="AA647" i="5"/>
  <c r="AB647" i="5"/>
  <c r="AC647" i="5"/>
  <c r="I647" i="5"/>
  <c r="AD647" i="5"/>
  <c r="J647" i="5"/>
  <c r="AE647" i="5"/>
  <c r="AF647" i="5"/>
  <c r="AG647" i="5"/>
  <c r="AJ647" i="5"/>
  <c r="AK647" i="5"/>
  <c r="AI647" i="5"/>
  <c r="AM647" i="5"/>
  <c r="AA648" i="5"/>
  <c r="AB648" i="5"/>
  <c r="AC648" i="5"/>
  <c r="I648" i="5"/>
  <c r="AD648" i="5"/>
  <c r="J648" i="5"/>
  <c r="AE648" i="5"/>
  <c r="AF648" i="5"/>
  <c r="AG648" i="5"/>
  <c r="AJ648" i="5"/>
  <c r="AK648" i="5"/>
  <c r="AI648" i="5"/>
  <c r="AM648" i="5"/>
  <c r="AA649" i="5"/>
  <c r="AB649" i="5"/>
  <c r="AC649" i="5"/>
  <c r="I649" i="5"/>
  <c r="AD649" i="5"/>
  <c r="J649" i="5"/>
  <c r="AE649" i="5"/>
  <c r="AF649" i="5"/>
  <c r="AG649" i="5"/>
  <c r="AJ649" i="5"/>
  <c r="AK649" i="5"/>
  <c r="AI649" i="5"/>
  <c r="AM649" i="5"/>
  <c r="E8" i="4"/>
  <c r="C8" i="4"/>
  <c r="AA650" i="5"/>
  <c r="AB650" i="5"/>
  <c r="AC650" i="5"/>
  <c r="I650" i="5"/>
  <c r="AD650" i="5"/>
  <c r="J650" i="5"/>
  <c r="AE650" i="5"/>
  <c r="AF650" i="5"/>
  <c r="AG650" i="5"/>
  <c r="AJ650" i="5"/>
  <c r="AK650" i="5"/>
  <c r="AI650" i="5"/>
  <c r="AM650" i="5"/>
  <c r="AA651" i="5"/>
  <c r="AB651" i="5"/>
  <c r="AC651" i="5"/>
  <c r="I651" i="5"/>
  <c r="AD651" i="5"/>
  <c r="J651" i="5"/>
  <c r="AE651" i="5"/>
  <c r="AF651" i="5"/>
  <c r="AG651" i="5"/>
  <c r="AJ651" i="5"/>
  <c r="AK651" i="5"/>
  <c r="AI651" i="5"/>
  <c r="AM651" i="5"/>
  <c r="AA652" i="5"/>
  <c r="AB652" i="5"/>
  <c r="AC652" i="5"/>
  <c r="I652" i="5"/>
  <c r="AD652" i="5"/>
  <c r="J652" i="5"/>
  <c r="AE652" i="5"/>
  <c r="AF652" i="5"/>
  <c r="AG652" i="5"/>
  <c r="AJ652" i="5"/>
  <c r="AK652" i="5"/>
  <c r="AI652" i="5"/>
  <c r="AM652" i="5"/>
  <c r="AA653" i="5"/>
  <c r="AB653" i="5"/>
  <c r="AC653" i="5"/>
  <c r="I654" i="5"/>
  <c r="I653" i="5"/>
  <c r="AD653" i="5"/>
  <c r="J654" i="5"/>
  <c r="J653" i="5"/>
  <c r="AE653" i="5"/>
  <c r="AF653" i="5"/>
  <c r="AG653" i="5"/>
  <c r="AJ653" i="5"/>
  <c r="AK653" i="5"/>
  <c r="AI653" i="5"/>
  <c r="AM653" i="5"/>
  <c r="AA654" i="5"/>
  <c r="AB654" i="5"/>
  <c r="AC654" i="5"/>
  <c r="AD654" i="5"/>
  <c r="AE654" i="5"/>
  <c r="AF654" i="5"/>
  <c r="AG654" i="5"/>
  <c r="AJ654" i="5"/>
  <c r="AK654" i="5"/>
  <c r="AI654" i="5"/>
  <c r="AM654" i="5"/>
  <c r="AA655" i="5"/>
  <c r="AB655" i="5"/>
  <c r="AC655" i="5"/>
  <c r="I655" i="5"/>
  <c r="AD655" i="5"/>
  <c r="J655" i="5"/>
  <c r="AE655" i="5"/>
  <c r="AF655" i="5"/>
  <c r="AG655" i="5"/>
  <c r="AJ655" i="5"/>
  <c r="AK655" i="5"/>
  <c r="AI655" i="5"/>
  <c r="AM655" i="5"/>
  <c r="AA656" i="5"/>
  <c r="AB656" i="5"/>
  <c r="AC656" i="5"/>
  <c r="I656" i="5"/>
  <c r="AD656" i="5"/>
  <c r="J656" i="5"/>
  <c r="AE656" i="5"/>
  <c r="AF656" i="5"/>
  <c r="AG656" i="5"/>
  <c r="AJ656" i="5"/>
  <c r="AK656" i="5"/>
  <c r="AI656" i="5"/>
  <c r="AM656" i="5"/>
  <c r="AA657" i="5"/>
  <c r="AB657" i="5"/>
  <c r="AC657" i="5"/>
  <c r="I657" i="5"/>
  <c r="AD657" i="5"/>
  <c r="J657" i="5"/>
  <c r="AE657" i="5"/>
  <c r="AF657" i="5"/>
  <c r="AG657" i="5"/>
  <c r="AJ657" i="5"/>
  <c r="AK657" i="5"/>
  <c r="AI657" i="5"/>
  <c r="AM657" i="5"/>
  <c r="AA658" i="5"/>
  <c r="AB658" i="5"/>
  <c r="AC658" i="5"/>
  <c r="I658" i="5"/>
  <c r="AD658" i="5"/>
  <c r="J658" i="5"/>
  <c r="AE658" i="5"/>
  <c r="AF658" i="5"/>
  <c r="AG658" i="5"/>
  <c r="AJ658" i="5"/>
  <c r="AK658" i="5"/>
  <c r="AI658" i="5"/>
  <c r="AM658" i="5"/>
  <c r="AA659" i="5"/>
  <c r="AB659" i="5"/>
  <c r="AC659" i="5"/>
  <c r="I659" i="5"/>
  <c r="AD659" i="5"/>
  <c r="J659" i="5"/>
  <c r="AE659" i="5"/>
  <c r="AF659" i="5"/>
  <c r="AG659" i="5"/>
  <c r="AJ659" i="5"/>
  <c r="AK659" i="5"/>
  <c r="AI659" i="5"/>
  <c r="AM659" i="5"/>
  <c r="AA660" i="5"/>
  <c r="AB660" i="5"/>
  <c r="AC660" i="5"/>
  <c r="I660" i="5"/>
  <c r="AD660" i="5"/>
  <c r="J660" i="5"/>
  <c r="AE660" i="5"/>
  <c r="AF660" i="5"/>
  <c r="AG660" i="5"/>
  <c r="AJ660" i="5"/>
  <c r="AK660" i="5"/>
  <c r="AI660" i="5"/>
  <c r="AM660" i="5"/>
  <c r="AA661" i="5"/>
  <c r="AB661" i="5"/>
  <c r="AC661" i="5"/>
  <c r="I661" i="5"/>
  <c r="AD661" i="5"/>
  <c r="J661" i="5"/>
  <c r="AE661" i="5"/>
  <c r="AF661" i="5"/>
  <c r="AG661" i="5"/>
  <c r="AJ661" i="5"/>
  <c r="AK661" i="5"/>
  <c r="AI661" i="5"/>
  <c r="AM661" i="5"/>
  <c r="AA662" i="5"/>
  <c r="AB662" i="5"/>
  <c r="AC662" i="5"/>
  <c r="I662" i="5"/>
  <c r="AD662" i="5"/>
  <c r="J662" i="5"/>
  <c r="AE662" i="5"/>
  <c r="AF662" i="5"/>
  <c r="AG662" i="5"/>
  <c r="AJ662" i="5"/>
  <c r="AK662" i="5"/>
  <c r="AI662" i="5"/>
  <c r="AM662" i="5"/>
  <c r="AA663" i="5"/>
  <c r="AB663" i="5"/>
  <c r="AC663" i="5"/>
  <c r="I663" i="5"/>
  <c r="AD663" i="5"/>
  <c r="J663" i="5"/>
  <c r="AE663" i="5"/>
  <c r="AF663" i="5"/>
  <c r="AG663" i="5"/>
  <c r="AJ663" i="5"/>
  <c r="AK663" i="5"/>
  <c r="AI663" i="5"/>
  <c r="AM663" i="5"/>
  <c r="AA664" i="5"/>
  <c r="AB664" i="5"/>
  <c r="AC664" i="5"/>
  <c r="I664" i="5"/>
  <c r="AD664" i="5"/>
  <c r="J664" i="5"/>
  <c r="AE664" i="5"/>
  <c r="AF664" i="5"/>
  <c r="AG664" i="5"/>
  <c r="AJ664" i="5"/>
  <c r="AK664" i="5"/>
  <c r="AI664" i="5"/>
  <c r="AM664" i="5"/>
  <c r="AA665" i="5"/>
  <c r="AB665" i="5"/>
  <c r="AC665" i="5"/>
  <c r="I665" i="5"/>
  <c r="AD665" i="5"/>
  <c r="J665" i="5"/>
  <c r="AE665" i="5"/>
  <c r="AF665" i="5"/>
  <c r="AG665" i="5"/>
  <c r="AJ665" i="5"/>
  <c r="AK665" i="5"/>
  <c r="AI665" i="5"/>
  <c r="AM665" i="5"/>
  <c r="AA666" i="5"/>
  <c r="AB666" i="5"/>
  <c r="AC666" i="5"/>
  <c r="I666" i="5"/>
  <c r="AD666" i="5"/>
  <c r="J666" i="5"/>
  <c r="AE666" i="5"/>
  <c r="AF666" i="5"/>
  <c r="AG666" i="5"/>
  <c r="AJ666" i="5"/>
  <c r="AK666" i="5"/>
  <c r="AI666" i="5"/>
  <c r="AM666" i="5"/>
  <c r="AA667" i="5"/>
  <c r="AB667" i="5"/>
  <c r="AC667" i="5"/>
  <c r="I667" i="5"/>
  <c r="AD667" i="5"/>
  <c r="J667" i="5"/>
  <c r="AE667" i="5"/>
  <c r="AF667" i="5"/>
  <c r="AG667" i="5"/>
  <c r="AJ667" i="5"/>
  <c r="AK667" i="5"/>
  <c r="AI667" i="5"/>
  <c r="AM667" i="5"/>
  <c r="AA668" i="5"/>
  <c r="AB668" i="5"/>
  <c r="AC668" i="5"/>
  <c r="I668" i="5"/>
  <c r="AD668" i="5"/>
  <c r="J668" i="5"/>
  <c r="AE668" i="5"/>
  <c r="AF668" i="5"/>
  <c r="AG668" i="5"/>
  <c r="AJ668" i="5"/>
  <c r="AK668" i="5"/>
  <c r="AI668" i="5"/>
  <c r="AM668" i="5"/>
  <c r="AA669" i="5"/>
  <c r="AB669" i="5"/>
  <c r="AC669" i="5"/>
  <c r="I669" i="5"/>
  <c r="AD669" i="5"/>
  <c r="J669" i="5"/>
  <c r="AE669" i="5"/>
  <c r="AF669" i="5"/>
  <c r="AG669" i="5"/>
  <c r="AJ669" i="5"/>
  <c r="AK669" i="5"/>
  <c r="AI669" i="5"/>
  <c r="AM669" i="5"/>
  <c r="AA670" i="5"/>
  <c r="AB670" i="5"/>
  <c r="AC670" i="5"/>
  <c r="I670" i="5"/>
  <c r="AD670" i="5"/>
  <c r="J670" i="5"/>
  <c r="AE670" i="5"/>
  <c r="AF670" i="5"/>
  <c r="AG670" i="5"/>
  <c r="AJ670" i="5"/>
  <c r="AK670" i="5"/>
  <c r="AI670" i="5"/>
  <c r="AM670" i="5"/>
  <c r="AA671" i="5"/>
  <c r="AB671" i="5"/>
  <c r="AC671" i="5"/>
  <c r="I671" i="5"/>
  <c r="AD671" i="5"/>
  <c r="J671" i="5"/>
  <c r="AE671" i="5"/>
  <c r="AF671" i="5"/>
  <c r="AG671" i="5"/>
  <c r="AJ671" i="5"/>
  <c r="AK671" i="5"/>
  <c r="AI671" i="5"/>
  <c r="AM671" i="5"/>
  <c r="AA672" i="5"/>
  <c r="AB672" i="5"/>
  <c r="AC672" i="5"/>
  <c r="I672" i="5"/>
  <c r="AD672" i="5"/>
  <c r="J672" i="5"/>
  <c r="AE672" i="5"/>
  <c r="AF672" i="5"/>
  <c r="AG672" i="5"/>
  <c r="AJ672" i="5"/>
  <c r="AK672" i="5"/>
  <c r="AI672" i="5"/>
  <c r="AM672" i="5"/>
  <c r="AA673" i="5"/>
  <c r="AB673" i="5"/>
  <c r="AC673" i="5"/>
  <c r="I673" i="5"/>
  <c r="AD673" i="5"/>
  <c r="J673" i="5"/>
  <c r="AE673" i="5"/>
  <c r="AF673" i="5"/>
  <c r="AG673" i="5"/>
  <c r="AJ673" i="5"/>
  <c r="AK673" i="5"/>
  <c r="AI673" i="5"/>
  <c r="AM673" i="5"/>
  <c r="AA674" i="5"/>
  <c r="AB674" i="5"/>
  <c r="AC674" i="5"/>
  <c r="I674" i="5"/>
  <c r="AD674" i="5"/>
  <c r="J674" i="5"/>
  <c r="AE674" i="5"/>
  <c r="AF674" i="5"/>
  <c r="AG674" i="5"/>
  <c r="AJ674" i="5"/>
  <c r="AK674" i="5"/>
  <c r="AI674" i="5"/>
  <c r="AM674" i="5"/>
  <c r="AA675" i="5"/>
  <c r="AB675" i="5"/>
  <c r="AC675" i="5"/>
  <c r="I675" i="5"/>
  <c r="AD675" i="5"/>
  <c r="J675" i="5"/>
  <c r="AE675" i="5"/>
  <c r="AF675" i="5"/>
  <c r="AG675" i="5"/>
  <c r="AJ675" i="5"/>
  <c r="AK675" i="5"/>
  <c r="AI675" i="5"/>
  <c r="AM675" i="5"/>
  <c r="AA676" i="5"/>
  <c r="AB676" i="5"/>
  <c r="AC676" i="5"/>
  <c r="I676" i="5"/>
  <c r="AD676" i="5"/>
  <c r="J676" i="5"/>
  <c r="AE676" i="5"/>
  <c r="AF676" i="5"/>
  <c r="AG676" i="5"/>
  <c r="AJ676" i="5"/>
  <c r="AK676" i="5"/>
  <c r="AI676" i="5"/>
  <c r="AM676" i="5"/>
  <c r="AA677" i="5"/>
  <c r="AB677" i="5"/>
  <c r="AC677" i="5"/>
  <c r="I677" i="5"/>
  <c r="AD677" i="5"/>
  <c r="J677" i="5"/>
  <c r="AE677" i="5"/>
  <c r="AF677" i="5"/>
  <c r="AG677" i="5"/>
  <c r="AJ677" i="5"/>
  <c r="AK677" i="5"/>
  <c r="AI677" i="5"/>
  <c r="AM677" i="5"/>
  <c r="AA678" i="5"/>
  <c r="AB678" i="5"/>
  <c r="AC678" i="5"/>
  <c r="I678" i="5"/>
  <c r="AD678" i="5"/>
  <c r="J678" i="5"/>
  <c r="AE678" i="5"/>
  <c r="AF678" i="5"/>
  <c r="AG678" i="5"/>
  <c r="AJ678" i="5"/>
  <c r="AK678" i="5"/>
  <c r="AI678" i="5"/>
  <c r="AM678" i="5"/>
  <c r="AA679" i="5"/>
  <c r="AB679" i="5"/>
  <c r="AC679" i="5"/>
  <c r="I679" i="5"/>
  <c r="AD679" i="5"/>
  <c r="J679" i="5"/>
  <c r="AE679" i="5"/>
  <c r="AF679" i="5"/>
  <c r="AG679" i="5"/>
  <c r="AJ679" i="5"/>
  <c r="AK679" i="5"/>
  <c r="AI679" i="5"/>
  <c r="AM679" i="5"/>
  <c r="AA680" i="5"/>
  <c r="AB680" i="5"/>
  <c r="AC680" i="5"/>
  <c r="I680" i="5"/>
  <c r="AD680" i="5"/>
  <c r="J680" i="5"/>
  <c r="AE680" i="5"/>
  <c r="AF680" i="5"/>
  <c r="AG680" i="5"/>
  <c r="AJ680" i="5"/>
  <c r="AK680" i="5"/>
  <c r="AI680" i="5"/>
  <c r="AM680" i="5"/>
  <c r="AA681" i="5"/>
  <c r="AB681" i="5"/>
  <c r="AC681" i="5"/>
  <c r="I682" i="5"/>
  <c r="I681" i="5"/>
  <c r="AD681" i="5"/>
  <c r="J682" i="5"/>
  <c r="J681" i="5"/>
  <c r="AE681" i="5"/>
  <c r="AF681" i="5"/>
  <c r="AG681" i="5"/>
  <c r="AJ681" i="5"/>
  <c r="AK681" i="5"/>
  <c r="AI681" i="5"/>
  <c r="AM681" i="5"/>
  <c r="AA682" i="5"/>
  <c r="AB682" i="5"/>
  <c r="AC682" i="5"/>
  <c r="AD682" i="5"/>
  <c r="AE682" i="5"/>
  <c r="AF682" i="5"/>
  <c r="AG682" i="5"/>
  <c r="AJ682" i="5"/>
  <c r="AK682" i="5"/>
  <c r="AI682" i="5"/>
  <c r="AM682" i="5"/>
  <c r="AA683" i="5"/>
  <c r="AB683" i="5"/>
  <c r="AC683" i="5"/>
  <c r="I683" i="5"/>
  <c r="AD683" i="5"/>
  <c r="J683" i="5"/>
  <c r="AE683" i="5"/>
  <c r="AF683" i="5"/>
  <c r="AG683" i="5"/>
  <c r="AJ683" i="5"/>
  <c r="AK683" i="5"/>
  <c r="AI683" i="5"/>
  <c r="AM683" i="5"/>
  <c r="AA684" i="5"/>
  <c r="AB684" i="5"/>
  <c r="AC684" i="5"/>
  <c r="I684" i="5"/>
  <c r="AD684" i="5"/>
  <c r="J684" i="5"/>
  <c r="AE684" i="5"/>
  <c r="AF684" i="5"/>
  <c r="AG684" i="5"/>
  <c r="AJ684" i="5"/>
  <c r="AK684" i="5"/>
  <c r="AI684" i="5"/>
  <c r="AM684" i="5"/>
  <c r="AA685" i="5"/>
  <c r="AB685" i="5"/>
  <c r="AC685" i="5"/>
  <c r="I685" i="5"/>
  <c r="AD685" i="5"/>
  <c r="J685" i="5"/>
  <c r="AE685" i="5"/>
  <c r="AF685" i="5"/>
  <c r="AG685" i="5"/>
  <c r="AJ685" i="5"/>
  <c r="AK685" i="5"/>
  <c r="AI685" i="5"/>
  <c r="AM685" i="5"/>
  <c r="AA686" i="5"/>
  <c r="AB686" i="5"/>
  <c r="AC686" i="5"/>
  <c r="I686" i="5"/>
  <c r="AD686" i="5"/>
  <c r="AE686" i="5"/>
  <c r="AF686" i="5"/>
  <c r="AG686" i="5"/>
  <c r="AJ686" i="5"/>
  <c r="AK686" i="5"/>
  <c r="AI686" i="5"/>
  <c r="AM686" i="5"/>
  <c r="AA687" i="5"/>
  <c r="AB687" i="5"/>
  <c r="AC687" i="5"/>
  <c r="I687" i="5"/>
  <c r="AD687" i="5"/>
  <c r="AE687" i="5"/>
  <c r="AF687" i="5"/>
  <c r="AG687" i="5"/>
  <c r="AJ687" i="5"/>
  <c r="AK687" i="5"/>
  <c r="AI687" i="5"/>
  <c r="AM687" i="5"/>
  <c r="AA688" i="5"/>
  <c r="AB688" i="5"/>
  <c r="AC688" i="5"/>
  <c r="I688" i="5"/>
  <c r="AD688" i="5"/>
  <c r="J688" i="5"/>
  <c r="AE688" i="5"/>
  <c r="AF688" i="5"/>
  <c r="AG688" i="5"/>
  <c r="AJ688" i="5"/>
  <c r="AK688" i="5"/>
  <c r="AI688" i="5"/>
  <c r="AM688" i="5"/>
  <c r="AA689" i="5"/>
  <c r="AB689" i="5"/>
  <c r="AC689" i="5"/>
  <c r="I689" i="5"/>
  <c r="AD689" i="5"/>
  <c r="J689" i="5"/>
  <c r="AE689" i="5"/>
  <c r="AF689" i="5"/>
  <c r="AG689" i="5"/>
  <c r="AJ689" i="5"/>
  <c r="AK689" i="5"/>
  <c r="AI689" i="5"/>
  <c r="AM689" i="5"/>
  <c r="AA690" i="5"/>
  <c r="AB690" i="5"/>
  <c r="AC690" i="5"/>
  <c r="I690" i="5"/>
  <c r="AD690" i="5"/>
  <c r="J690" i="5"/>
  <c r="AE690" i="5"/>
  <c r="AF690" i="5"/>
  <c r="AG690" i="5"/>
  <c r="AJ690" i="5"/>
  <c r="AK690" i="5"/>
  <c r="AI690" i="5"/>
  <c r="AM690" i="5"/>
  <c r="AA691" i="5"/>
  <c r="AB691" i="5"/>
  <c r="AC691" i="5"/>
  <c r="I691" i="5"/>
  <c r="AD691" i="5"/>
  <c r="J691" i="5"/>
  <c r="AE691" i="5"/>
  <c r="AF691" i="5"/>
  <c r="AG691" i="5"/>
  <c r="AJ691" i="5"/>
  <c r="AK691" i="5"/>
  <c r="AI691" i="5"/>
  <c r="AM691" i="5"/>
  <c r="AA692" i="5"/>
  <c r="AB692" i="5"/>
  <c r="AC692" i="5"/>
  <c r="I692" i="5"/>
  <c r="AD692" i="5"/>
  <c r="J692" i="5"/>
  <c r="AE692" i="5"/>
  <c r="AF692" i="5"/>
  <c r="AG692" i="5"/>
  <c r="AJ692" i="5"/>
  <c r="AK692" i="5"/>
  <c r="AI692" i="5"/>
  <c r="AM692" i="5"/>
  <c r="AA693" i="5"/>
  <c r="AB693" i="5"/>
  <c r="AC693" i="5"/>
  <c r="I693" i="5"/>
  <c r="AD693" i="5"/>
  <c r="J693" i="5"/>
  <c r="AE693" i="5"/>
  <c r="AF693" i="5"/>
  <c r="AG693" i="5"/>
  <c r="AJ693" i="5"/>
  <c r="AK693" i="5"/>
  <c r="AI693" i="5"/>
  <c r="AM693" i="5"/>
  <c r="AA694" i="5"/>
  <c r="AB694" i="5"/>
  <c r="AC694" i="5"/>
  <c r="I694" i="5"/>
  <c r="AD694" i="5"/>
  <c r="J694" i="5"/>
  <c r="AE694" i="5"/>
  <c r="AF694" i="5"/>
  <c r="AG694" i="5"/>
  <c r="AJ694" i="5"/>
  <c r="AK694" i="5"/>
  <c r="AI694" i="5"/>
  <c r="AM694" i="5"/>
  <c r="AA695" i="5"/>
  <c r="AB695" i="5"/>
  <c r="AC695" i="5"/>
  <c r="I695" i="5"/>
  <c r="AD695" i="5"/>
  <c r="J695" i="5"/>
  <c r="AE695" i="5"/>
  <c r="AF695" i="5"/>
  <c r="AG695" i="5"/>
  <c r="AJ695" i="5"/>
  <c r="AK695" i="5"/>
  <c r="AI695" i="5"/>
  <c r="AM695" i="5"/>
  <c r="AA696" i="5"/>
  <c r="AB696" i="5"/>
  <c r="AC696" i="5"/>
  <c r="I696" i="5"/>
  <c r="AD696" i="5"/>
  <c r="J696" i="5"/>
  <c r="AE696" i="5"/>
  <c r="AF696" i="5"/>
  <c r="AG696" i="5"/>
  <c r="AJ696" i="5"/>
  <c r="AK696" i="5"/>
  <c r="AI696" i="5"/>
  <c r="AM696" i="5"/>
  <c r="AA697" i="5"/>
  <c r="AB697" i="5"/>
  <c r="AC697" i="5"/>
  <c r="I698" i="5"/>
  <c r="I697" i="5"/>
  <c r="AD697" i="5"/>
  <c r="J698" i="5"/>
  <c r="J697" i="5"/>
  <c r="AE697" i="5"/>
  <c r="AF697" i="5"/>
  <c r="AG697" i="5"/>
  <c r="AJ697" i="5"/>
  <c r="AK697" i="5"/>
  <c r="AI697" i="5"/>
  <c r="AM697" i="5"/>
  <c r="AA698" i="5"/>
  <c r="AB698" i="5"/>
  <c r="AC698" i="5"/>
  <c r="AD698" i="5"/>
  <c r="AE698" i="5"/>
  <c r="AF698" i="5"/>
  <c r="AG698" i="5"/>
  <c r="AJ698" i="5"/>
  <c r="AK698" i="5"/>
  <c r="AI698" i="5"/>
  <c r="AM698" i="5"/>
  <c r="AA699" i="5"/>
  <c r="AB699" i="5"/>
  <c r="AC699" i="5"/>
  <c r="I699" i="5"/>
  <c r="AD699" i="5"/>
  <c r="J699" i="5"/>
  <c r="AE699" i="5"/>
  <c r="AF699" i="5"/>
  <c r="AG699" i="5"/>
  <c r="AJ699" i="5"/>
  <c r="AK699" i="5"/>
  <c r="AI699" i="5"/>
  <c r="AM699" i="5"/>
  <c r="AA700" i="5"/>
  <c r="AB700" i="5"/>
  <c r="AC700" i="5"/>
  <c r="I700" i="5"/>
  <c r="AD700" i="5"/>
  <c r="J700" i="5"/>
  <c r="AE700" i="5"/>
  <c r="AF700" i="5"/>
  <c r="AG700" i="5"/>
  <c r="AJ700" i="5"/>
  <c r="AK700" i="5"/>
  <c r="AI700" i="5"/>
  <c r="AM700" i="5"/>
  <c r="AA701" i="5"/>
  <c r="AB701" i="5"/>
  <c r="AC701" i="5"/>
  <c r="I701" i="5"/>
  <c r="AD701" i="5"/>
  <c r="J701" i="5"/>
  <c r="AE701" i="5"/>
  <c r="AF701" i="5"/>
  <c r="AG701" i="5"/>
  <c r="AJ701" i="5"/>
  <c r="AK701" i="5"/>
  <c r="AI701" i="5"/>
  <c r="AM701" i="5"/>
  <c r="AA702" i="5"/>
  <c r="AB702" i="5"/>
  <c r="AC702" i="5"/>
  <c r="I702" i="5"/>
  <c r="AD702" i="5"/>
  <c r="J702" i="5"/>
  <c r="AE702" i="5"/>
  <c r="AF702" i="5"/>
  <c r="AG702" i="5"/>
  <c r="AJ702" i="5"/>
  <c r="AK702" i="5"/>
  <c r="AI702" i="5"/>
  <c r="AM702" i="5"/>
  <c r="AA703" i="5"/>
  <c r="AB703" i="5"/>
  <c r="AC703" i="5"/>
  <c r="I703" i="5"/>
  <c r="AD703" i="5"/>
  <c r="J703" i="5"/>
  <c r="AE703" i="5"/>
  <c r="AF703" i="5"/>
  <c r="AG703" i="5"/>
  <c r="AJ703" i="5"/>
  <c r="AK703" i="5"/>
  <c r="AI703" i="5"/>
  <c r="AM703" i="5"/>
  <c r="AA704" i="5"/>
  <c r="AB704" i="5"/>
  <c r="AC704" i="5"/>
  <c r="I704" i="5"/>
  <c r="AD704" i="5"/>
  <c r="J704" i="5"/>
  <c r="AE704" i="5"/>
  <c r="AF704" i="5"/>
  <c r="AG704" i="5"/>
  <c r="AJ704" i="5"/>
  <c r="AK704" i="5"/>
  <c r="AI704" i="5"/>
  <c r="AM704" i="5"/>
  <c r="AA705" i="5"/>
  <c r="AB705" i="5"/>
  <c r="AC705" i="5"/>
  <c r="I705" i="5"/>
  <c r="AD705" i="5"/>
  <c r="J705" i="5"/>
  <c r="AE705" i="5"/>
  <c r="AF705" i="5"/>
  <c r="AG705" i="5"/>
  <c r="AJ705" i="5"/>
  <c r="AK705" i="5"/>
  <c r="AI705" i="5"/>
  <c r="AM705" i="5"/>
  <c r="AA706" i="5"/>
  <c r="AB706" i="5"/>
  <c r="AC706" i="5"/>
  <c r="I706" i="5"/>
  <c r="AD706" i="5"/>
  <c r="J706" i="5"/>
  <c r="AE706" i="5"/>
  <c r="AF706" i="5"/>
  <c r="AG706" i="5"/>
  <c r="AJ706" i="5"/>
  <c r="AK706" i="5"/>
  <c r="AI706" i="5"/>
  <c r="AM706" i="5"/>
  <c r="AA707" i="5"/>
  <c r="AB707" i="5"/>
  <c r="AC707" i="5"/>
  <c r="I707" i="5"/>
  <c r="AD707" i="5"/>
  <c r="J707" i="5"/>
  <c r="AE707" i="5"/>
  <c r="AF707" i="5"/>
  <c r="AG707" i="5"/>
  <c r="AJ707" i="5"/>
  <c r="AK707" i="5"/>
  <c r="AI707" i="5"/>
  <c r="AM707" i="5"/>
  <c r="AA708" i="5"/>
  <c r="AB708" i="5"/>
  <c r="AC708" i="5"/>
  <c r="I708" i="5"/>
  <c r="AD708" i="5"/>
  <c r="J708" i="5"/>
  <c r="AE708" i="5"/>
  <c r="AF708" i="5"/>
  <c r="AG708" i="5"/>
  <c r="AJ708" i="5"/>
  <c r="AK708" i="5"/>
  <c r="AI708" i="5"/>
  <c r="AM708" i="5"/>
  <c r="AA709" i="5"/>
  <c r="AB709" i="5"/>
  <c r="AC709" i="5"/>
  <c r="I709" i="5"/>
  <c r="AD709" i="5"/>
  <c r="J709" i="5"/>
  <c r="AE709" i="5"/>
  <c r="AF709" i="5"/>
  <c r="AG709" i="5"/>
  <c r="AJ709" i="5"/>
  <c r="AK709" i="5"/>
  <c r="AI709" i="5"/>
  <c r="AM709" i="5"/>
  <c r="AA710" i="5"/>
  <c r="AB710" i="5"/>
  <c r="AC710" i="5"/>
  <c r="I710" i="5"/>
  <c r="AD710" i="5"/>
  <c r="J710" i="5"/>
  <c r="AE710" i="5"/>
  <c r="AF710" i="5"/>
  <c r="AG710" i="5"/>
  <c r="AJ710" i="5"/>
  <c r="AK710" i="5"/>
  <c r="AI710" i="5"/>
  <c r="AM710" i="5"/>
  <c r="AA711" i="5"/>
  <c r="AB711" i="5"/>
  <c r="AC711" i="5"/>
  <c r="I711" i="5"/>
  <c r="AD711" i="5"/>
  <c r="J711" i="5"/>
  <c r="AE711" i="5"/>
  <c r="AF711" i="5"/>
  <c r="AG711" i="5"/>
  <c r="AJ711" i="5"/>
  <c r="AK711" i="5"/>
  <c r="AI711" i="5"/>
  <c r="AM711" i="5"/>
  <c r="AA712" i="5"/>
  <c r="AB712" i="5"/>
  <c r="AC712" i="5"/>
  <c r="I712" i="5"/>
  <c r="AD712" i="5"/>
  <c r="J712" i="5"/>
  <c r="AE712" i="5"/>
  <c r="AF712" i="5"/>
  <c r="AG712" i="5"/>
  <c r="AJ712" i="5"/>
  <c r="AK712" i="5"/>
  <c r="AI712" i="5"/>
  <c r="AM712" i="5"/>
  <c r="AA713" i="5"/>
  <c r="AB713" i="5"/>
  <c r="AC713" i="5"/>
  <c r="I713" i="5"/>
  <c r="AD713" i="5"/>
  <c r="J713" i="5"/>
  <c r="AE713" i="5"/>
  <c r="AF713" i="5"/>
  <c r="AG713" i="5"/>
  <c r="AJ713" i="5"/>
  <c r="AK713" i="5"/>
  <c r="AI713" i="5"/>
  <c r="AM713" i="5"/>
  <c r="AA714" i="5"/>
  <c r="AB714" i="5"/>
  <c r="AC714" i="5"/>
  <c r="I714" i="5"/>
  <c r="AD714" i="5"/>
  <c r="J714" i="5"/>
  <c r="AE714" i="5"/>
  <c r="AF714" i="5"/>
  <c r="AG714" i="5"/>
  <c r="AJ714" i="5"/>
  <c r="AK714" i="5"/>
  <c r="AI714" i="5"/>
  <c r="AM714" i="5"/>
  <c r="AA715" i="5"/>
  <c r="AB715" i="5"/>
  <c r="AC715" i="5"/>
  <c r="I715" i="5"/>
  <c r="AD715" i="5"/>
  <c r="J715" i="5"/>
  <c r="AE715" i="5"/>
  <c r="AF715" i="5"/>
  <c r="AG715" i="5"/>
  <c r="AJ715" i="5"/>
  <c r="AK715" i="5"/>
  <c r="AI715" i="5"/>
  <c r="AM715" i="5"/>
  <c r="AA716" i="5"/>
  <c r="AB716" i="5"/>
  <c r="AC716" i="5"/>
  <c r="I716" i="5"/>
  <c r="AD716" i="5"/>
  <c r="J716" i="5"/>
  <c r="AE716" i="5"/>
  <c r="AF716" i="5"/>
  <c r="AG716" i="5"/>
  <c r="AJ716" i="5"/>
  <c r="AK716" i="5"/>
  <c r="AI716" i="5"/>
  <c r="AM716" i="5"/>
  <c r="AA717" i="5"/>
  <c r="AB717" i="5"/>
  <c r="AC717" i="5"/>
  <c r="I717" i="5"/>
  <c r="AD717" i="5"/>
  <c r="J717" i="5"/>
  <c r="AE717" i="5"/>
  <c r="AF717" i="5"/>
  <c r="AG717" i="5"/>
  <c r="AJ717" i="5"/>
  <c r="AK717" i="5"/>
  <c r="AI717" i="5"/>
  <c r="AM717" i="5"/>
  <c r="AA718" i="5"/>
  <c r="AB718" i="5"/>
  <c r="AC718" i="5"/>
  <c r="I718" i="5"/>
  <c r="AD718" i="5"/>
  <c r="J718" i="5"/>
  <c r="AE718" i="5"/>
  <c r="AF718" i="5"/>
  <c r="AG718" i="5"/>
  <c r="AJ718" i="5"/>
  <c r="AK718" i="5"/>
  <c r="AI718" i="5"/>
  <c r="AM718" i="5"/>
  <c r="AA719" i="5"/>
  <c r="AB719" i="5"/>
  <c r="AC719" i="5"/>
  <c r="I719" i="5"/>
  <c r="AD719" i="5"/>
  <c r="J719" i="5"/>
  <c r="AE719" i="5"/>
  <c r="AF719" i="5"/>
  <c r="AG719" i="5"/>
  <c r="AJ719" i="5"/>
  <c r="AK719" i="5"/>
  <c r="AI719" i="5"/>
  <c r="AM719" i="5"/>
  <c r="AA720" i="5"/>
  <c r="AB720" i="5"/>
  <c r="AC720" i="5"/>
  <c r="I720" i="5"/>
  <c r="AD720" i="5"/>
  <c r="J720" i="5"/>
  <c r="AE720" i="5"/>
  <c r="AF720" i="5"/>
  <c r="AG720" i="5"/>
  <c r="AJ720" i="5"/>
  <c r="AK720" i="5"/>
  <c r="AI720" i="5"/>
  <c r="AM720" i="5"/>
  <c r="AA721" i="5"/>
  <c r="AB721" i="5"/>
  <c r="AC721" i="5"/>
  <c r="I721" i="5"/>
  <c r="AD721" i="5"/>
  <c r="J721" i="5"/>
  <c r="AE721" i="5"/>
  <c r="AF721" i="5"/>
  <c r="AG721" i="5"/>
  <c r="AJ721" i="5"/>
  <c r="AK721" i="5"/>
  <c r="AI721" i="5"/>
  <c r="AM721" i="5"/>
  <c r="AA722" i="5"/>
  <c r="AB722" i="5"/>
  <c r="AC722" i="5"/>
  <c r="I722" i="5"/>
  <c r="AD722" i="5"/>
  <c r="J722" i="5"/>
  <c r="AE722" i="5"/>
  <c r="AF722" i="5"/>
  <c r="AG722" i="5"/>
  <c r="AJ722" i="5"/>
  <c r="AK722" i="5"/>
  <c r="AI722" i="5"/>
  <c r="AM722" i="5"/>
  <c r="AA723" i="5"/>
  <c r="AB723" i="5"/>
  <c r="AC723" i="5"/>
  <c r="I723" i="5"/>
  <c r="AD723" i="5"/>
  <c r="J723" i="5"/>
  <c r="AE723" i="5"/>
  <c r="AF723" i="5"/>
  <c r="AG723" i="5"/>
  <c r="AJ723" i="5"/>
  <c r="AK723" i="5"/>
  <c r="AI723" i="5"/>
  <c r="AM723" i="5"/>
  <c r="AA724" i="5"/>
  <c r="AB724" i="5"/>
  <c r="AC724" i="5"/>
  <c r="I724" i="5"/>
  <c r="AD724" i="5"/>
  <c r="J724" i="5"/>
  <c r="AE724" i="5"/>
  <c r="AF724" i="5"/>
  <c r="AG724" i="5"/>
  <c r="AJ724" i="5"/>
  <c r="AK724" i="5"/>
  <c r="AI724" i="5"/>
  <c r="AM724" i="5"/>
  <c r="AA725" i="5"/>
  <c r="AB725" i="5"/>
  <c r="AC725" i="5"/>
  <c r="I725" i="5"/>
  <c r="AD725" i="5"/>
  <c r="J725" i="5"/>
  <c r="AE725" i="5"/>
  <c r="AF725" i="5"/>
  <c r="AG725" i="5"/>
  <c r="AJ725" i="5"/>
  <c r="AK725" i="5"/>
  <c r="AI725" i="5"/>
  <c r="AM725" i="5"/>
  <c r="AA726" i="5"/>
  <c r="AB726" i="5"/>
  <c r="AC726" i="5"/>
  <c r="I726" i="5"/>
  <c r="AD726" i="5"/>
  <c r="J726" i="5"/>
  <c r="AE726" i="5"/>
  <c r="AF726" i="5"/>
  <c r="AG726" i="5"/>
  <c r="AJ726" i="5"/>
  <c r="AK726" i="5"/>
  <c r="AI726" i="5"/>
  <c r="AM726" i="5"/>
  <c r="AA727" i="5"/>
  <c r="AB727" i="5"/>
  <c r="AC727" i="5"/>
  <c r="I727" i="5"/>
  <c r="AD727" i="5"/>
  <c r="J727" i="5"/>
  <c r="AE727" i="5"/>
  <c r="AF727" i="5"/>
  <c r="AG727" i="5"/>
  <c r="AJ727" i="5"/>
  <c r="AK727" i="5"/>
  <c r="AI727" i="5"/>
  <c r="AM727" i="5"/>
  <c r="AA728" i="5"/>
  <c r="AB728" i="5"/>
  <c r="AC728" i="5"/>
  <c r="I728" i="5"/>
  <c r="AD728" i="5"/>
  <c r="J728" i="5"/>
  <c r="AE728" i="5"/>
  <c r="AF728" i="5"/>
  <c r="AG728" i="5"/>
  <c r="AJ728" i="5"/>
  <c r="AK728" i="5"/>
  <c r="AI728" i="5"/>
  <c r="AM728" i="5"/>
  <c r="AA729" i="5"/>
  <c r="AB729" i="5"/>
  <c r="AC729" i="5"/>
  <c r="I729" i="5"/>
  <c r="AD729" i="5"/>
  <c r="J729" i="5"/>
  <c r="AE729" i="5"/>
  <c r="AF729" i="5"/>
  <c r="AG729" i="5"/>
  <c r="AJ729" i="5"/>
  <c r="AK729" i="5"/>
  <c r="AI729" i="5"/>
  <c r="AM729" i="5"/>
  <c r="AA730" i="5"/>
  <c r="AB730" i="5"/>
  <c r="AC730" i="5"/>
  <c r="I731" i="5"/>
  <c r="I730" i="5"/>
  <c r="AD730" i="5"/>
  <c r="J731" i="5"/>
  <c r="J730" i="5"/>
  <c r="AE730" i="5"/>
  <c r="AF730" i="5"/>
  <c r="AG730" i="5"/>
  <c r="AJ730" i="5"/>
  <c r="AK730" i="5"/>
  <c r="AI730" i="5"/>
  <c r="AM730" i="5"/>
  <c r="AA731" i="5"/>
  <c r="AB731" i="5"/>
  <c r="AC731" i="5"/>
  <c r="AD731" i="5"/>
  <c r="AE731" i="5"/>
  <c r="AF731" i="5"/>
  <c r="AG731" i="5"/>
  <c r="AJ731" i="5"/>
  <c r="AK731" i="5"/>
  <c r="AI731" i="5"/>
  <c r="AM731" i="5"/>
  <c r="AA732" i="5"/>
  <c r="AB732" i="5"/>
  <c r="AC732" i="5"/>
  <c r="I732" i="5"/>
  <c r="AD732" i="5"/>
  <c r="J732" i="5"/>
  <c r="AE732" i="5"/>
  <c r="AF732" i="5"/>
  <c r="AG732" i="5"/>
  <c r="AJ732" i="5"/>
  <c r="AK732" i="5"/>
  <c r="AI732" i="5"/>
  <c r="AM732" i="5"/>
  <c r="AA733" i="5"/>
  <c r="AB733" i="5"/>
  <c r="AC733" i="5"/>
  <c r="I733" i="5"/>
  <c r="AD733" i="5"/>
  <c r="J733" i="5"/>
  <c r="AE733" i="5"/>
  <c r="AF733" i="5"/>
  <c r="AG733" i="5"/>
  <c r="AJ733" i="5"/>
  <c r="AK733" i="5"/>
  <c r="AI733" i="5"/>
  <c r="AM733" i="5"/>
  <c r="AA734" i="5"/>
  <c r="AB734" i="5"/>
  <c r="AC734" i="5"/>
  <c r="I734" i="5"/>
  <c r="AD734" i="5"/>
  <c r="J734" i="5"/>
  <c r="AE734" i="5"/>
  <c r="AF734" i="5"/>
  <c r="AG734" i="5"/>
  <c r="AJ734" i="5"/>
  <c r="AK734" i="5"/>
  <c r="AI734" i="5"/>
  <c r="AM734" i="5"/>
  <c r="AA735" i="5"/>
  <c r="AB735" i="5"/>
  <c r="AC735" i="5"/>
  <c r="I735" i="5"/>
  <c r="AD735" i="5"/>
  <c r="J735" i="5"/>
  <c r="AE735" i="5"/>
  <c r="AF735" i="5"/>
  <c r="AG735" i="5"/>
  <c r="AJ735" i="5"/>
  <c r="AK735" i="5"/>
  <c r="AI735" i="5"/>
  <c r="AM735" i="5"/>
  <c r="AA736" i="5"/>
  <c r="AB736" i="5"/>
  <c r="AC736" i="5"/>
  <c r="I736" i="5"/>
  <c r="AD736" i="5"/>
  <c r="J736" i="5"/>
  <c r="AE736" i="5"/>
  <c r="AF736" i="5"/>
  <c r="AG736" i="5"/>
  <c r="AJ736" i="5"/>
  <c r="AK736" i="5"/>
  <c r="AI736" i="5"/>
  <c r="AM736" i="5"/>
  <c r="AA737" i="5"/>
  <c r="AB737" i="5"/>
  <c r="AC737" i="5"/>
  <c r="I737" i="5"/>
  <c r="AD737" i="5"/>
  <c r="J737" i="5"/>
  <c r="AE737" i="5"/>
  <c r="AF737" i="5"/>
  <c r="AG737" i="5"/>
  <c r="AJ737" i="5"/>
  <c r="AK737" i="5"/>
  <c r="AI737" i="5"/>
  <c r="AM737" i="5"/>
  <c r="AA738" i="5"/>
  <c r="AB738" i="5"/>
  <c r="AC738" i="5"/>
  <c r="I738" i="5"/>
  <c r="AD738" i="5"/>
  <c r="J738" i="5"/>
  <c r="AE738" i="5"/>
  <c r="AF738" i="5"/>
  <c r="AG738" i="5"/>
  <c r="AJ738" i="5"/>
  <c r="AK738" i="5"/>
  <c r="AI738" i="5"/>
  <c r="AM738" i="5"/>
  <c r="AA739" i="5"/>
  <c r="AB739" i="5"/>
  <c r="AC739" i="5"/>
  <c r="I739" i="5"/>
  <c r="AD739" i="5"/>
  <c r="J739" i="5"/>
  <c r="AE739" i="5"/>
  <c r="AF739" i="5"/>
  <c r="AG739" i="5"/>
  <c r="AJ739" i="5"/>
  <c r="AK739" i="5"/>
  <c r="AI739" i="5"/>
  <c r="AM739" i="5"/>
  <c r="AA740" i="5"/>
  <c r="AB740" i="5"/>
  <c r="AC740" i="5"/>
  <c r="I740" i="5"/>
  <c r="AD740" i="5"/>
  <c r="J740" i="5"/>
  <c r="AE740" i="5"/>
  <c r="AF740" i="5"/>
  <c r="AG740" i="5"/>
  <c r="AJ740" i="5"/>
  <c r="AK740" i="5"/>
  <c r="AI740" i="5"/>
  <c r="AM740" i="5"/>
  <c r="E36" i="4"/>
  <c r="C36" i="4"/>
  <c r="AA741" i="5"/>
  <c r="AB741" i="5"/>
  <c r="AC741" i="5"/>
  <c r="I741" i="5"/>
  <c r="AD741" i="5"/>
  <c r="J741" i="5"/>
  <c r="AE741" i="5"/>
  <c r="AF741" i="5"/>
  <c r="AG741" i="5"/>
  <c r="AJ741" i="5"/>
  <c r="AK741" i="5"/>
  <c r="AI741" i="5"/>
  <c r="AM741" i="5"/>
  <c r="AA742" i="5"/>
  <c r="AB742" i="5"/>
  <c r="AC742" i="5"/>
  <c r="I742" i="5"/>
  <c r="AD742" i="5"/>
  <c r="J742" i="5"/>
  <c r="AE742" i="5"/>
  <c r="AF742" i="5"/>
  <c r="AG742" i="5"/>
  <c r="AJ742" i="5"/>
  <c r="AK742" i="5"/>
  <c r="AI742" i="5"/>
  <c r="AM742" i="5"/>
  <c r="AA743" i="5"/>
  <c r="AB743" i="5"/>
  <c r="AC743" i="5"/>
  <c r="I743" i="5"/>
  <c r="AD743" i="5"/>
  <c r="J743" i="5"/>
  <c r="AE743" i="5"/>
  <c r="AF743" i="5"/>
  <c r="AG743" i="5"/>
  <c r="AJ743" i="5"/>
  <c r="AK743" i="5"/>
  <c r="AI743" i="5"/>
  <c r="AM743" i="5"/>
  <c r="AA744" i="5"/>
  <c r="AB744" i="5"/>
  <c r="AC744" i="5"/>
  <c r="I744" i="5"/>
  <c r="AD744" i="5"/>
  <c r="J744" i="5"/>
  <c r="AE744" i="5"/>
  <c r="AF744" i="5"/>
  <c r="AG744" i="5"/>
  <c r="AJ744" i="5"/>
  <c r="AK744" i="5"/>
  <c r="AI744" i="5"/>
  <c r="AM744" i="5"/>
  <c r="AA745" i="5"/>
  <c r="AB745" i="5"/>
  <c r="AC745" i="5"/>
  <c r="I745" i="5"/>
  <c r="AD745" i="5"/>
  <c r="J745" i="5"/>
  <c r="AE745" i="5"/>
  <c r="AF745" i="5"/>
  <c r="AG745" i="5"/>
  <c r="AJ745" i="5"/>
  <c r="AK745" i="5"/>
  <c r="AI745" i="5"/>
  <c r="AM745" i="5"/>
  <c r="AA746" i="5"/>
  <c r="AB746" i="5"/>
  <c r="AC746" i="5"/>
  <c r="I746" i="5"/>
  <c r="AD746" i="5"/>
  <c r="J746" i="5"/>
  <c r="AE746" i="5"/>
  <c r="AF746" i="5"/>
  <c r="AG746" i="5"/>
  <c r="AJ746" i="5"/>
  <c r="AK746" i="5"/>
  <c r="AI746" i="5"/>
  <c r="AM746" i="5"/>
  <c r="AA747" i="5"/>
  <c r="AB747" i="5"/>
  <c r="AC747" i="5"/>
  <c r="I747" i="5"/>
  <c r="AD747" i="5"/>
  <c r="J747" i="5"/>
  <c r="AE747" i="5"/>
  <c r="AF747" i="5"/>
  <c r="AG747" i="5"/>
  <c r="AJ747" i="5"/>
  <c r="AK747" i="5"/>
  <c r="AI747" i="5"/>
  <c r="AM747" i="5"/>
  <c r="AA748" i="5"/>
  <c r="AB748" i="5"/>
  <c r="AC748" i="5"/>
  <c r="I748" i="5"/>
  <c r="AD748" i="5"/>
  <c r="J748" i="5"/>
  <c r="AE748" i="5"/>
  <c r="AF748" i="5"/>
  <c r="AG748" i="5"/>
  <c r="AJ748" i="5"/>
  <c r="AK748" i="5"/>
  <c r="AI748" i="5"/>
  <c r="AM748" i="5"/>
  <c r="AA749" i="5"/>
  <c r="AB749" i="5"/>
  <c r="AC749" i="5"/>
  <c r="I749" i="5"/>
  <c r="AD749" i="5"/>
  <c r="J749" i="5"/>
  <c r="AE749" i="5"/>
  <c r="AF749" i="5"/>
  <c r="AG749" i="5"/>
  <c r="AJ749" i="5"/>
  <c r="AK749" i="5"/>
  <c r="AI749" i="5"/>
  <c r="AM749" i="5"/>
  <c r="AA750" i="5"/>
  <c r="AB750" i="5"/>
  <c r="AC750" i="5"/>
  <c r="I750" i="5"/>
  <c r="AD750" i="5"/>
  <c r="J750" i="5"/>
  <c r="AE750" i="5"/>
  <c r="AF750" i="5"/>
  <c r="AG750" i="5"/>
  <c r="AJ750" i="5"/>
  <c r="AK750" i="5"/>
  <c r="AI750" i="5"/>
  <c r="AM750" i="5"/>
  <c r="AA751" i="5"/>
  <c r="AB751" i="5"/>
  <c r="AC751" i="5"/>
  <c r="I751" i="5"/>
  <c r="AD751" i="5"/>
  <c r="J751" i="5"/>
  <c r="AE751" i="5"/>
  <c r="AF751" i="5"/>
  <c r="AG751" i="5"/>
  <c r="AJ751" i="5"/>
  <c r="AK751" i="5"/>
  <c r="AI751" i="5"/>
  <c r="AM751" i="5"/>
  <c r="AA752" i="5"/>
  <c r="AB752" i="5"/>
  <c r="AC752" i="5"/>
  <c r="I752" i="5"/>
  <c r="AD752" i="5"/>
  <c r="J752" i="5"/>
  <c r="AE752" i="5"/>
  <c r="AF752" i="5"/>
  <c r="AG752" i="5"/>
  <c r="AJ752" i="5"/>
  <c r="AK752" i="5"/>
  <c r="AI752" i="5"/>
  <c r="AM752" i="5"/>
  <c r="AA753" i="5"/>
  <c r="AB753" i="5"/>
  <c r="AC753" i="5"/>
  <c r="I753" i="5"/>
  <c r="AD753" i="5"/>
  <c r="J753" i="5"/>
  <c r="AE753" i="5"/>
  <c r="AF753" i="5"/>
  <c r="AG753" i="5"/>
  <c r="AJ753" i="5"/>
  <c r="AK753" i="5"/>
  <c r="AI753" i="5"/>
  <c r="AM753" i="5"/>
  <c r="AA754" i="5"/>
  <c r="AB754" i="5"/>
  <c r="AC754" i="5"/>
  <c r="I754" i="5"/>
  <c r="AD754" i="5"/>
  <c r="J754" i="5"/>
  <c r="AE754" i="5"/>
  <c r="AF754" i="5"/>
  <c r="AG754" i="5"/>
  <c r="AJ754" i="5"/>
  <c r="AK754" i="5"/>
  <c r="AI754" i="5"/>
  <c r="AM754" i="5"/>
  <c r="AA755" i="5"/>
  <c r="AB755" i="5"/>
  <c r="AC755" i="5"/>
  <c r="I755" i="5"/>
  <c r="AD755" i="5"/>
  <c r="J755" i="5"/>
  <c r="AE755" i="5"/>
  <c r="AF755" i="5"/>
  <c r="AG755" i="5"/>
  <c r="AJ755" i="5"/>
  <c r="AK755" i="5"/>
  <c r="AI755" i="5"/>
  <c r="AM755" i="5"/>
  <c r="AA756" i="5"/>
  <c r="AB756" i="5"/>
  <c r="AC756" i="5"/>
  <c r="I756" i="5"/>
  <c r="AD756" i="5"/>
  <c r="J756" i="5"/>
  <c r="AE756" i="5"/>
  <c r="AF756" i="5"/>
  <c r="AG756" i="5"/>
  <c r="AJ756" i="5"/>
  <c r="AK756" i="5"/>
  <c r="AI756" i="5"/>
  <c r="AM756" i="5"/>
  <c r="AA757" i="5"/>
  <c r="AB757" i="5"/>
  <c r="AC757" i="5"/>
  <c r="I757" i="5"/>
  <c r="AD757" i="5"/>
  <c r="J757" i="5"/>
  <c r="AE757" i="5"/>
  <c r="AF757" i="5"/>
  <c r="AG757" i="5"/>
  <c r="AJ757" i="5"/>
  <c r="AK757" i="5"/>
  <c r="AI757" i="5"/>
  <c r="AM757" i="5"/>
  <c r="AA758" i="5"/>
  <c r="AB758" i="5"/>
  <c r="AC758" i="5"/>
  <c r="I758" i="5"/>
  <c r="AD758" i="5"/>
  <c r="J758" i="5"/>
  <c r="AE758" i="5"/>
  <c r="AF758" i="5"/>
  <c r="AG758" i="5"/>
  <c r="AJ758" i="5"/>
  <c r="AK758" i="5"/>
  <c r="AI758" i="5"/>
  <c r="AM758" i="5"/>
  <c r="AA759" i="5"/>
  <c r="AB759" i="5"/>
  <c r="AC759" i="5"/>
  <c r="I759" i="5"/>
  <c r="AD759" i="5"/>
  <c r="J759" i="5"/>
  <c r="AE759" i="5"/>
  <c r="AF759" i="5"/>
  <c r="AG759" i="5"/>
  <c r="AJ759" i="5"/>
  <c r="AK759" i="5"/>
  <c r="AI759" i="5"/>
  <c r="AM759" i="5"/>
  <c r="AA760" i="5"/>
  <c r="AB760" i="5"/>
  <c r="AC760" i="5"/>
  <c r="I760" i="5"/>
  <c r="AD760" i="5"/>
  <c r="J760" i="5"/>
  <c r="AE760" i="5"/>
  <c r="AF760" i="5"/>
  <c r="AG760" i="5"/>
  <c r="AJ760" i="5"/>
  <c r="AK760" i="5"/>
  <c r="AI760" i="5"/>
  <c r="AM760" i="5"/>
  <c r="AA761" i="5"/>
  <c r="AB761" i="5"/>
  <c r="AC761" i="5"/>
  <c r="I761" i="5"/>
  <c r="AD761" i="5"/>
  <c r="J761" i="5"/>
  <c r="AE761" i="5"/>
  <c r="AF761" i="5"/>
  <c r="AG761" i="5"/>
  <c r="AJ761" i="5"/>
  <c r="AK761" i="5"/>
  <c r="AI761" i="5"/>
  <c r="AM761" i="5"/>
  <c r="AA762" i="5"/>
  <c r="AB762" i="5"/>
  <c r="AC762" i="5"/>
  <c r="I762" i="5"/>
  <c r="AD762" i="5"/>
  <c r="J762" i="5"/>
  <c r="AE762" i="5"/>
  <c r="AF762" i="5"/>
  <c r="AG762" i="5"/>
  <c r="AJ762" i="5"/>
  <c r="AK762" i="5"/>
  <c r="AI762" i="5"/>
  <c r="AM762" i="5"/>
  <c r="AA763" i="5"/>
  <c r="AB763" i="5"/>
  <c r="AC763" i="5"/>
  <c r="I763" i="5"/>
  <c r="AD763" i="5"/>
  <c r="J763" i="5"/>
  <c r="AE763" i="5"/>
  <c r="AF763" i="5"/>
  <c r="AG763" i="5"/>
  <c r="AJ763" i="5"/>
  <c r="AK763" i="5"/>
  <c r="AI763" i="5"/>
  <c r="AM763" i="5"/>
  <c r="AA764" i="5"/>
  <c r="AB764" i="5"/>
  <c r="AC764" i="5"/>
  <c r="I764" i="5"/>
  <c r="AD764" i="5"/>
  <c r="J764" i="5"/>
  <c r="AE764" i="5"/>
  <c r="AF764" i="5"/>
  <c r="AG764" i="5"/>
  <c r="AJ764" i="5"/>
  <c r="AK764" i="5"/>
  <c r="AI764" i="5"/>
  <c r="AM764" i="5"/>
  <c r="AA765" i="5"/>
  <c r="AB765" i="5"/>
  <c r="AC765" i="5"/>
  <c r="I765" i="5"/>
  <c r="AD765" i="5"/>
  <c r="J765" i="5"/>
  <c r="AE765" i="5"/>
  <c r="AF765" i="5"/>
  <c r="AG765" i="5"/>
  <c r="AJ765" i="5"/>
  <c r="AK765" i="5"/>
  <c r="AI765" i="5"/>
  <c r="AM765" i="5"/>
  <c r="AA766" i="5"/>
  <c r="AB766" i="5"/>
  <c r="AC766" i="5"/>
  <c r="I766" i="5"/>
  <c r="AD766" i="5"/>
  <c r="J766" i="5"/>
  <c r="AE766" i="5"/>
  <c r="AF766" i="5"/>
  <c r="AG766" i="5"/>
  <c r="AJ766" i="5"/>
  <c r="AK766" i="5"/>
  <c r="AI766" i="5"/>
  <c r="AM766" i="5"/>
  <c r="AA767" i="5"/>
  <c r="AB767" i="5"/>
  <c r="AC767" i="5"/>
  <c r="I767" i="5"/>
  <c r="AD767" i="5"/>
  <c r="J767" i="5"/>
  <c r="AE767" i="5"/>
  <c r="AF767" i="5"/>
  <c r="AG767" i="5"/>
  <c r="AJ767" i="5"/>
  <c r="AK767" i="5"/>
  <c r="AI767" i="5"/>
  <c r="AM767" i="5"/>
  <c r="AA768" i="5"/>
  <c r="AB768" i="5"/>
  <c r="AC768" i="5"/>
  <c r="I768" i="5"/>
  <c r="AD768" i="5"/>
  <c r="J768" i="5"/>
  <c r="AE768" i="5"/>
  <c r="AF768" i="5"/>
  <c r="AG768" i="5"/>
  <c r="AJ768" i="5"/>
  <c r="AK768" i="5"/>
  <c r="AI768" i="5"/>
  <c r="AM768" i="5"/>
  <c r="AA769" i="5"/>
  <c r="AB769" i="5"/>
  <c r="AC769" i="5"/>
  <c r="I769" i="5"/>
  <c r="AD769" i="5"/>
  <c r="J769" i="5"/>
  <c r="AE769" i="5"/>
  <c r="AF769" i="5"/>
  <c r="AG769" i="5"/>
  <c r="AJ769" i="5"/>
  <c r="AK769" i="5"/>
  <c r="AI769" i="5"/>
  <c r="AM769" i="5"/>
  <c r="AA770" i="5"/>
  <c r="AB770" i="5"/>
  <c r="AC770" i="5"/>
  <c r="I770" i="5"/>
  <c r="AD770" i="5"/>
  <c r="J770" i="5"/>
  <c r="AE770" i="5"/>
  <c r="AF770" i="5"/>
  <c r="AG770" i="5"/>
  <c r="AJ770" i="5"/>
  <c r="AK770" i="5"/>
  <c r="AI770" i="5"/>
  <c r="AM770" i="5"/>
  <c r="AA771" i="5"/>
  <c r="AB771" i="5"/>
  <c r="AC771" i="5"/>
  <c r="I771" i="5"/>
  <c r="AD771" i="5"/>
  <c r="J771" i="5"/>
  <c r="AE771" i="5"/>
  <c r="AF771" i="5"/>
  <c r="AG771" i="5"/>
  <c r="AJ771" i="5"/>
  <c r="AK771" i="5"/>
  <c r="AI771" i="5"/>
  <c r="AM771" i="5"/>
  <c r="AA772" i="5"/>
  <c r="AB772" i="5"/>
  <c r="AC772" i="5"/>
  <c r="I772" i="5"/>
  <c r="AD772" i="5"/>
  <c r="J772" i="5"/>
  <c r="AE772" i="5"/>
  <c r="AF772" i="5"/>
  <c r="AG772" i="5"/>
  <c r="AJ772" i="5"/>
  <c r="AK772" i="5"/>
  <c r="AI772" i="5"/>
  <c r="AM772" i="5"/>
  <c r="AA773" i="5"/>
  <c r="AB773" i="5"/>
  <c r="AC773" i="5"/>
  <c r="I773" i="5"/>
  <c r="AD773" i="5"/>
  <c r="J773" i="5"/>
  <c r="AE773" i="5"/>
  <c r="AF773" i="5"/>
  <c r="AG773" i="5"/>
  <c r="AJ773" i="5"/>
  <c r="AK773" i="5"/>
  <c r="AI773" i="5"/>
  <c r="AM773" i="5"/>
  <c r="AA774" i="5"/>
  <c r="AB774" i="5"/>
  <c r="AC774" i="5"/>
  <c r="I774" i="5"/>
  <c r="AD774" i="5"/>
  <c r="J774" i="5"/>
  <c r="AE774" i="5"/>
  <c r="AF774" i="5"/>
  <c r="AG774" i="5"/>
  <c r="AJ774" i="5"/>
  <c r="AK774" i="5"/>
  <c r="AI774" i="5"/>
  <c r="AM774" i="5"/>
  <c r="AA775" i="5"/>
  <c r="AB775" i="5"/>
  <c r="AC775" i="5"/>
  <c r="I775" i="5"/>
  <c r="AD775" i="5"/>
  <c r="J775" i="5"/>
  <c r="AE775" i="5"/>
  <c r="AF775" i="5"/>
  <c r="AG775" i="5"/>
  <c r="AJ775" i="5"/>
  <c r="AK775" i="5"/>
  <c r="AI775" i="5"/>
  <c r="AM775" i="5"/>
  <c r="AA776" i="5"/>
  <c r="AB776" i="5"/>
  <c r="AC776" i="5"/>
  <c r="I776" i="5"/>
  <c r="AD776" i="5"/>
  <c r="J776" i="5"/>
  <c r="AE776" i="5"/>
  <c r="AF776" i="5"/>
  <c r="AG776" i="5"/>
  <c r="AJ776" i="5"/>
  <c r="AK776" i="5"/>
  <c r="AI776" i="5"/>
  <c r="AM776" i="5"/>
  <c r="AA777" i="5"/>
  <c r="AB777" i="5"/>
  <c r="AC777" i="5"/>
  <c r="I777" i="5"/>
  <c r="AD777" i="5"/>
  <c r="J777" i="5"/>
  <c r="AE777" i="5"/>
  <c r="AF777" i="5"/>
  <c r="AG777" i="5"/>
  <c r="AJ777" i="5"/>
  <c r="AK777" i="5"/>
  <c r="AI777" i="5"/>
  <c r="AM777" i="5"/>
  <c r="AA778" i="5"/>
  <c r="AB778" i="5"/>
  <c r="AC778" i="5"/>
  <c r="I778" i="5"/>
  <c r="AD778" i="5"/>
  <c r="J778" i="5"/>
  <c r="AE778" i="5"/>
  <c r="AF778" i="5"/>
  <c r="AG778" i="5"/>
  <c r="AJ778" i="5"/>
  <c r="AK778" i="5"/>
  <c r="AI778" i="5"/>
  <c r="AM778" i="5"/>
  <c r="AA779" i="5"/>
  <c r="AB779" i="5"/>
  <c r="AC779" i="5"/>
  <c r="I779" i="5"/>
  <c r="AD779" i="5"/>
  <c r="J779" i="5"/>
  <c r="AE779" i="5"/>
  <c r="AF779" i="5"/>
  <c r="AG779" i="5"/>
  <c r="AJ779" i="5"/>
  <c r="AK779" i="5"/>
  <c r="AI779" i="5"/>
  <c r="AM779" i="5"/>
  <c r="AA780" i="5"/>
  <c r="AB780" i="5"/>
  <c r="AC780" i="5"/>
  <c r="I780" i="5"/>
  <c r="AD780" i="5"/>
  <c r="J780" i="5"/>
  <c r="AE780" i="5"/>
  <c r="AF780" i="5"/>
  <c r="AG780" i="5"/>
  <c r="AJ780" i="5"/>
  <c r="AK780" i="5"/>
  <c r="AI780" i="5"/>
  <c r="AM780" i="5"/>
  <c r="AA781" i="5"/>
  <c r="AB781" i="5"/>
  <c r="AC781" i="5"/>
  <c r="I781" i="5"/>
  <c r="AD781" i="5"/>
  <c r="J781" i="5"/>
  <c r="AE781" i="5"/>
  <c r="AF781" i="5"/>
  <c r="AG781" i="5"/>
  <c r="AJ781" i="5"/>
  <c r="AK781" i="5"/>
  <c r="AI781" i="5"/>
  <c r="AM781" i="5"/>
  <c r="AA782" i="5"/>
  <c r="AB782" i="5"/>
  <c r="AC782" i="5"/>
  <c r="I782" i="5"/>
  <c r="AD782" i="5"/>
  <c r="J782" i="5"/>
  <c r="AE782" i="5"/>
  <c r="AF782" i="5"/>
  <c r="AG782" i="5"/>
  <c r="AJ782" i="5"/>
  <c r="AK782" i="5"/>
  <c r="AI782" i="5"/>
  <c r="AM782" i="5"/>
  <c r="AA783" i="5"/>
  <c r="AB783" i="5"/>
  <c r="AC783" i="5"/>
  <c r="I784" i="5"/>
  <c r="I783" i="5"/>
  <c r="AD783" i="5"/>
  <c r="J784" i="5"/>
  <c r="J783" i="5"/>
  <c r="AE783" i="5"/>
  <c r="AF783" i="5"/>
  <c r="AG783" i="5"/>
  <c r="AJ783" i="5"/>
  <c r="AK783" i="5"/>
  <c r="AI783" i="5"/>
  <c r="AM783" i="5"/>
  <c r="AA784" i="5"/>
  <c r="AB784" i="5"/>
  <c r="AC784" i="5"/>
  <c r="AD784" i="5"/>
  <c r="AE784" i="5"/>
  <c r="AF784" i="5"/>
  <c r="AG784" i="5"/>
  <c r="AJ784" i="5"/>
  <c r="AK784" i="5"/>
  <c r="AI784" i="5"/>
  <c r="AM784" i="5"/>
  <c r="AA785" i="5"/>
  <c r="AB785" i="5"/>
  <c r="AC785" i="5"/>
  <c r="I786" i="5"/>
  <c r="I785" i="5"/>
  <c r="AD785" i="5"/>
  <c r="J786" i="5"/>
  <c r="J785" i="5"/>
  <c r="AE785" i="5"/>
  <c r="AF785" i="5"/>
  <c r="AG785" i="5"/>
  <c r="AJ785" i="5"/>
  <c r="AK785" i="5"/>
  <c r="AI785" i="5"/>
  <c r="AM785" i="5"/>
  <c r="AA786" i="5"/>
  <c r="AB786" i="5"/>
  <c r="AC786" i="5"/>
  <c r="AD786" i="5"/>
  <c r="AE786" i="5"/>
  <c r="AF786" i="5"/>
  <c r="AG786" i="5"/>
  <c r="AJ786" i="5"/>
  <c r="AK786" i="5"/>
  <c r="AI786" i="5"/>
  <c r="AM786" i="5"/>
  <c r="AA787" i="5"/>
  <c r="AB787" i="5"/>
  <c r="AC787" i="5"/>
  <c r="I787" i="5"/>
  <c r="AD787" i="5"/>
  <c r="J787" i="5"/>
  <c r="AE787" i="5"/>
  <c r="AF787" i="5"/>
  <c r="AG787" i="5"/>
  <c r="AJ787" i="5"/>
  <c r="AK787" i="5"/>
  <c r="AI787" i="5"/>
  <c r="AM787" i="5"/>
  <c r="AA788" i="5"/>
  <c r="AB788" i="5"/>
  <c r="AC788" i="5"/>
  <c r="I788" i="5"/>
  <c r="AD788" i="5"/>
  <c r="J788" i="5"/>
  <c r="AE788" i="5"/>
  <c r="AF788" i="5"/>
  <c r="AG788" i="5"/>
  <c r="AJ788" i="5"/>
  <c r="AK788" i="5"/>
  <c r="AI788" i="5"/>
  <c r="AM788" i="5"/>
  <c r="AA789" i="5"/>
  <c r="AB789" i="5"/>
  <c r="AC789" i="5"/>
  <c r="I789" i="5"/>
  <c r="AD789" i="5"/>
  <c r="J789" i="5"/>
  <c r="AE789" i="5"/>
  <c r="AF789" i="5"/>
  <c r="AG789" i="5"/>
  <c r="AJ789" i="5"/>
  <c r="AK789" i="5"/>
  <c r="AI789" i="5"/>
  <c r="AM789" i="5"/>
  <c r="AA790" i="5"/>
  <c r="AB790" i="5"/>
  <c r="AC790" i="5"/>
  <c r="I790" i="5"/>
  <c r="AD790" i="5"/>
  <c r="J790" i="5"/>
  <c r="AE790" i="5"/>
  <c r="AF790" i="5"/>
  <c r="AG790" i="5"/>
  <c r="AJ790" i="5"/>
  <c r="AK790" i="5"/>
  <c r="AI790" i="5"/>
  <c r="AM790" i="5"/>
  <c r="AA791" i="5"/>
  <c r="AB791" i="5"/>
  <c r="AC791" i="5"/>
  <c r="I791" i="5"/>
  <c r="AD791" i="5"/>
  <c r="J791" i="5"/>
  <c r="AE791" i="5"/>
  <c r="AF791" i="5"/>
  <c r="AG791" i="5"/>
  <c r="AJ791" i="5"/>
  <c r="AK791" i="5"/>
  <c r="AI791" i="5"/>
  <c r="AM791" i="5"/>
  <c r="AA792" i="5"/>
  <c r="AB792" i="5"/>
  <c r="AC792" i="5"/>
  <c r="I792" i="5"/>
  <c r="AD792" i="5"/>
  <c r="J792" i="5"/>
  <c r="AE792" i="5"/>
  <c r="AF792" i="5"/>
  <c r="AG792" i="5"/>
  <c r="AJ792" i="5"/>
  <c r="AK792" i="5"/>
  <c r="AI792" i="5"/>
  <c r="AM792" i="5"/>
  <c r="AA793" i="5"/>
  <c r="AB793" i="5"/>
  <c r="AC793" i="5"/>
  <c r="I793" i="5"/>
  <c r="AD793" i="5"/>
  <c r="J793" i="5"/>
  <c r="AE793" i="5"/>
  <c r="AF793" i="5"/>
  <c r="AG793" i="5"/>
  <c r="AJ793" i="5"/>
  <c r="AK793" i="5"/>
  <c r="AI793" i="5"/>
  <c r="AM793" i="5"/>
  <c r="AA794" i="5"/>
  <c r="AB794" i="5"/>
  <c r="AC794" i="5"/>
  <c r="I794" i="5"/>
  <c r="AD794" i="5"/>
  <c r="J794" i="5"/>
  <c r="AE794" i="5"/>
  <c r="AF794" i="5"/>
  <c r="AG794" i="5"/>
  <c r="AJ794" i="5"/>
  <c r="AK794" i="5"/>
  <c r="AI794" i="5"/>
  <c r="AM794" i="5"/>
  <c r="AA795" i="5"/>
  <c r="AB795" i="5"/>
  <c r="AC795" i="5"/>
  <c r="I795" i="5"/>
  <c r="AD795" i="5"/>
  <c r="J795" i="5"/>
  <c r="AE795" i="5"/>
  <c r="AF795" i="5"/>
  <c r="AG795" i="5"/>
  <c r="AJ795" i="5"/>
  <c r="AK795" i="5"/>
  <c r="AI795" i="5"/>
  <c r="AM795" i="5"/>
  <c r="AA796" i="5"/>
  <c r="AB796" i="5"/>
  <c r="AC796" i="5"/>
  <c r="I796" i="5"/>
  <c r="AD796" i="5"/>
  <c r="J796" i="5"/>
  <c r="AE796" i="5"/>
  <c r="AF796" i="5"/>
  <c r="AG796" i="5"/>
  <c r="AJ796" i="5"/>
  <c r="AK796" i="5"/>
  <c r="AI796" i="5"/>
  <c r="AM796" i="5"/>
  <c r="AA797" i="5"/>
  <c r="AB797" i="5"/>
  <c r="AC797" i="5"/>
  <c r="I798" i="5"/>
  <c r="I797" i="5"/>
  <c r="AD797" i="5"/>
  <c r="J798" i="5"/>
  <c r="J797" i="5"/>
  <c r="AE797" i="5"/>
  <c r="AF797" i="5"/>
  <c r="AG797" i="5"/>
  <c r="AJ797" i="5"/>
  <c r="AK797" i="5"/>
  <c r="AI797" i="5"/>
  <c r="AM797" i="5"/>
  <c r="AA798" i="5"/>
  <c r="AB798" i="5"/>
  <c r="AC798" i="5"/>
  <c r="AD798" i="5"/>
  <c r="AE798" i="5"/>
  <c r="AF798" i="5"/>
  <c r="AG798" i="5"/>
  <c r="AJ798" i="5"/>
  <c r="AK798" i="5"/>
  <c r="AI798" i="5"/>
  <c r="AM798" i="5"/>
  <c r="AA799" i="5"/>
  <c r="AB799" i="5"/>
  <c r="AC799" i="5"/>
  <c r="I799" i="5"/>
  <c r="AD799" i="5"/>
  <c r="J799" i="5"/>
  <c r="AE799" i="5"/>
  <c r="AF799" i="5"/>
  <c r="AG799" i="5"/>
  <c r="AJ799" i="5"/>
  <c r="AK799" i="5"/>
  <c r="AI799" i="5"/>
  <c r="AM799" i="5"/>
  <c r="AA800" i="5"/>
  <c r="AB800" i="5"/>
  <c r="AC800" i="5"/>
  <c r="I800" i="5"/>
  <c r="AD800" i="5"/>
  <c r="J800" i="5"/>
  <c r="AE800" i="5"/>
  <c r="AF800" i="5"/>
  <c r="AG800" i="5"/>
  <c r="AJ800" i="5"/>
  <c r="AK800" i="5"/>
  <c r="AI800" i="5"/>
  <c r="AM800" i="5"/>
  <c r="AA801" i="5"/>
  <c r="AB801" i="5"/>
  <c r="AC801" i="5"/>
  <c r="I801" i="5"/>
  <c r="AD801" i="5"/>
  <c r="J801" i="5"/>
  <c r="AE801" i="5"/>
  <c r="AF801" i="5"/>
  <c r="AG801" i="5"/>
  <c r="AJ801" i="5"/>
  <c r="AK801" i="5"/>
  <c r="AI801" i="5"/>
  <c r="AM801" i="5"/>
  <c r="AA802" i="5"/>
  <c r="AB802" i="5"/>
  <c r="AC802" i="5"/>
  <c r="I803" i="5"/>
  <c r="I802" i="5"/>
  <c r="AD802" i="5"/>
  <c r="J803" i="5"/>
  <c r="J802" i="5"/>
  <c r="AE802" i="5"/>
  <c r="AF802" i="5"/>
  <c r="AG802" i="5"/>
  <c r="AJ802" i="5"/>
  <c r="AK802" i="5"/>
  <c r="AI802" i="5"/>
  <c r="AM802" i="5"/>
  <c r="AA803" i="5"/>
  <c r="AB803" i="5"/>
  <c r="AC803" i="5"/>
  <c r="AD803" i="5"/>
  <c r="AE803" i="5"/>
  <c r="AF803" i="5"/>
  <c r="AG803" i="5"/>
  <c r="AJ803" i="5"/>
  <c r="AK803" i="5"/>
  <c r="AI803" i="5"/>
  <c r="AM803" i="5"/>
  <c r="AA804" i="5"/>
  <c r="AB804" i="5"/>
  <c r="AC804" i="5"/>
  <c r="I804" i="5"/>
  <c r="AD804" i="5"/>
  <c r="J804" i="5"/>
  <c r="AE804" i="5"/>
  <c r="AF804" i="5"/>
  <c r="AG804" i="5"/>
  <c r="AJ804" i="5"/>
  <c r="AK804" i="5"/>
  <c r="AI804" i="5"/>
  <c r="AM804" i="5"/>
  <c r="AA805" i="5"/>
  <c r="AB805" i="5"/>
  <c r="AC805" i="5"/>
  <c r="I805" i="5"/>
  <c r="AD805" i="5"/>
  <c r="J805" i="5"/>
  <c r="AE805" i="5"/>
  <c r="AF805" i="5"/>
  <c r="AG805" i="5"/>
  <c r="AJ805" i="5"/>
  <c r="AK805" i="5"/>
  <c r="AI805" i="5"/>
  <c r="AM805" i="5"/>
  <c r="AA806" i="5"/>
  <c r="AB806" i="5"/>
  <c r="AC806" i="5"/>
  <c r="I806" i="5"/>
  <c r="AD806" i="5"/>
  <c r="J806" i="5"/>
  <c r="AE806" i="5"/>
  <c r="AF806" i="5"/>
  <c r="AG806" i="5"/>
  <c r="AJ806" i="5"/>
  <c r="AK806" i="5"/>
  <c r="AI806" i="5"/>
  <c r="AM806" i="5"/>
  <c r="AA807" i="5"/>
  <c r="AB807" i="5"/>
  <c r="AC807" i="5"/>
  <c r="I807" i="5"/>
  <c r="AD807" i="5"/>
  <c r="J807" i="5"/>
  <c r="AE807" i="5"/>
  <c r="AF807" i="5"/>
  <c r="AG807" i="5"/>
  <c r="AJ807" i="5"/>
  <c r="AK807" i="5"/>
  <c r="AI807" i="5"/>
  <c r="AM807" i="5"/>
  <c r="AA808" i="5"/>
  <c r="AB808" i="5"/>
  <c r="AC808" i="5"/>
  <c r="I808" i="5"/>
  <c r="AD808" i="5"/>
  <c r="J808" i="5"/>
  <c r="AE808" i="5"/>
  <c r="AF808" i="5"/>
  <c r="AG808" i="5"/>
  <c r="AJ808" i="5"/>
  <c r="AK808" i="5"/>
  <c r="AI808" i="5"/>
  <c r="AM808" i="5"/>
  <c r="AA809" i="5"/>
  <c r="AB809" i="5"/>
  <c r="AC809" i="5"/>
  <c r="I809" i="5"/>
  <c r="AD809" i="5"/>
  <c r="J809" i="5"/>
  <c r="AE809" i="5"/>
  <c r="AF809" i="5"/>
  <c r="AG809" i="5"/>
  <c r="AJ809" i="5"/>
  <c r="AK809" i="5"/>
  <c r="AI809" i="5"/>
  <c r="AM809" i="5"/>
  <c r="AA810" i="5"/>
  <c r="AB810" i="5"/>
  <c r="AC810" i="5"/>
  <c r="I810" i="5"/>
  <c r="AD810" i="5"/>
  <c r="J810" i="5"/>
  <c r="AE810" i="5"/>
  <c r="AF810" i="5"/>
  <c r="AG810" i="5"/>
  <c r="AJ810" i="5"/>
  <c r="AK810" i="5"/>
  <c r="AI810" i="5"/>
  <c r="AM810" i="5"/>
  <c r="AA811" i="5"/>
  <c r="AB811" i="5"/>
  <c r="AC811" i="5"/>
  <c r="I811" i="5"/>
  <c r="AD811" i="5"/>
  <c r="J811" i="5"/>
  <c r="AE811" i="5"/>
  <c r="AF811" i="5"/>
  <c r="AG811" i="5"/>
  <c r="AJ811" i="5"/>
  <c r="AK811" i="5"/>
  <c r="AI811" i="5"/>
  <c r="AM811" i="5"/>
  <c r="AA812" i="5"/>
  <c r="AB812" i="5"/>
  <c r="AC812" i="5"/>
  <c r="I812" i="5"/>
  <c r="AD812" i="5"/>
  <c r="J812" i="5"/>
  <c r="AE812" i="5"/>
  <c r="AF812" i="5"/>
  <c r="AG812" i="5"/>
  <c r="AJ812" i="5"/>
  <c r="AK812" i="5"/>
  <c r="AI812" i="5"/>
  <c r="AM812" i="5"/>
  <c r="AA813" i="5"/>
  <c r="AB813" i="5"/>
  <c r="AC813" i="5"/>
  <c r="I813" i="5"/>
  <c r="AD813" i="5"/>
  <c r="J813" i="5"/>
  <c r="AE813" i="5"/>
  <c r="AF813" i="5"/>
  <c r="AG813" i="5"/>
  <c r="AJ813" i="5"/>
  <c r="AK813" i="5"/>
  <c r="AI813" i="5"/>
  <c r="AM813" i="5"/>
  <c r="AA814" i="5"/>
  <c r="AB814" i="5"/>
  <c r="AC814" i="5"/>
  <c r="I814" i="5"/>
  <c r="AD814" i="5"/>
  <c r="J814" i="5"/>
  <c r="AE814" i="5"/>
  <c r="AF814" i="5"/>
  <c r="AG814" i="5"/>
  <c r="AJ814" i="5"/>
  <c r="AK814" i="5"/>
  <c r="AI814" i="5"/>
  <c r="AM814" i="5"/>
  <c r="AA815" i="5"/>
  <c r="AB815" i="5"/>
  <c r="AC815" i="5"/>
  <c r="I815" i="5"/>
  <c r="AD815" i="5"/>
  <c r="J815" i="5"/>
  <c r="AE815" i="5"/>
  <c r="AF815" i="5"/>
  <c r="AG815" i="5"/>
  <c r="AJ815" i="5"/>
  <c r="AK815" i="5"/>
  <c r="AI815" i="5"/>
  <c r="AM815" i="5"/>
  <c r="AA816" i="5"/>
  <c r="AB816" i="5"/>
  <c r="AC816" i="5"/>
  <c r="I816" i="5"/>
  <c r="AD816" i="5"/>
  <c r="J816" i="5"/>
  <c r="AE816" i="5"/>
  <c r="AF816" i="5"/>
  <c r="AG816" i="5"/>
  <c r="AJ816" i="5"/>
  <c r="AK816" i="5"/>
  <c r="AI816" i="5"/>
  <c r="AM816" i="5"/>
  <c r="AA817" i="5"/>
  <c r="AB817" i="5"/>
  <c r="AC817" i="5"/>
  <c r="I817" i="5"/>
  <c r="AD817" i="5"/>
  <c r="J817" i="5"/>
  <c r="AE817" i="5"/>
  <c r="AF817" i="5"/>
  <c r="AG817" i="5"/>
  <c r="AJ817" i="5"/>
  <c r="AK817" i="5"/>
  <c r="AI817" i="5"/>
  <c r="AM817" i="5"/>
  <c r="AA818" i="5"/>
  <c r="AB818" i="5"/>
  <c r="AC818" i="5"/>
  <c r="I818" i="5"/>
  <c r="AD818" i="5"/>
  <c r="J818" i="5"/>
  <c r="AE818" i="5"/>
  <c r="AF818" i="5"/>
  <c r="AG818" i="5"/>
  <c r="AJ818" i="5"/>
  <c r="AK818" i="5"/>
  <c r="AI818" i="5"/>
  <c r="AM818" i="5"/>
  <c r="AA819" i="5"/>
  <c r="AB819" i="5"/>
  <c r="AC819" i="5"/>
  <c r="I819" i="5"/>
  <c r="AD819" i="5"/>
  <c r="J819" i="5"/>
  <c r="AE819" i="5"/>
  <c r="AF819" i="5"/>
  <c r="AG819" i="5"/>
  <c r="AJ819" i="5"/>
  <c r="AK819" i="5"/>
  <c r="AI819" i="5"/>
  <c r="AM819" i="5"/>
  <c r="AA820" i="5"/>
  <c r="AB820" i="5"/>
  <c r="AC820" i="5"/>
  <c r="I820" i="5"/>
  <c r="AD820" i="5"/>
  <c r="J820" i="5"/>
  <c r="AE820" i="5"/>
  <c r="AF820" i="5"/>
  <c r="AG820" i="5"/>
  <c r="AJ820" i="5"/>
  <c r="AK820" i="5"/>
  <c r="AI820" i="5"/>
  <c r="AM820" i="5"/>
  <c r="AA821" i="5"/>
  <c r="AB821" i="5"/>
  <c r="AC821" i="5"/>
  <c r="I821" i="5"/>
  <c r="AD821" i="5"/>
  <c r="J821" i="5"/>
  <c r="AE821" i="5"/>
  <c r="AF821" i="5"/>
  <c r="AG821" i="5"/>
  <c r="AJ821" i="5"/>
  <c r="AK821" i="5"/>
  <c r="AI821" i="5"/>
  <c r="AM821" i="5"/>
  <c r="AA822" i="5"/>
  <c r="AB822" i="5"/>
  <c r="AC822" i="5"/>
  <c r="I822" i="5"/>
  <c r="AD822" i="5"/>
  <c r="J822" i="5"/>
  <c r="AE822" i="5"/>
  <c r="AF822" i="5"/>
  <c r="AG822" i="5"/>
  <c r="AJ822" i="5"/>
  <c r="AK822" i="5"/>
  <c r="AI822" i="5"/>
  <c r="AM822" i="5"/>
  <c r="AA823" i="5"/>
  <c r="AB823" i="5"/>
  <c r="AC823" i="5"/>
  <c r="I823" i="5"/>
  <c r="AD823" i="5"/>
  <c r="J823" i="5"/>
  <c r="AE823" i="5"/>
  <c r="AF823" i="5"/>
  <c r="AG823" i="5"/>
  <c r="AJ823" i="5"/>
  <c r="AK823" i="5"/>
  <c r="AI823" i="5"/>
  <c r="AM823" i="5"/>
  <c r="AA824" i="5"/>
  <c r="AB824" i="5"/>
  <c r="AC824" i="5"/>
  <c r="I824" i="5"/>
  <c r="AD824" i="5"/>
  <c r="J824" i="5"/>
  <c r="AE824" i="5"/>
  <c r="AF824" i="5"/>
  <c r="AG824" i="5"/>
  <c r="AJ824" i="5"/>
  <c r="AK824" i="5"/>
  <c r="AI824" i="5"/>
  <c r="AM824" i="5"/>
  <c r="AA825" i="5"/>
  <c r="AB825" i="5"/>
  <c r="AC825" i="5"/>
  <c r="I825" i="5"/>
  <c r="AD825" i="5"/>
  <c r="J825" i="5"/>
  <c r="AE825" i="5"/>
  <c r="AF825" i="5"/>
  <c r="AG825" i="5"/>
  <c r="AJ825" i="5"/>
  <c r="AK825" i="5"/>
  <c r="AI825" i="5"/>
  <c r="AM825" i="5"/>
  <c r="AA826" i="5"/>
  <c r="AB826" i="5"/>
  <c r="AC826" i="5"/>
  <c r="I826" i="5"/>
  <c r="AD826" i="5"/>
  <c r="J826" i="5"/>
  <c r="AE826" i="5"/>
  <c r="AF826" i="5"/>
  <c r="AG826" i="5"/>
  <c r="AJ826" i="5"/>
  <c r="AK826" i="5"/>
  <c r="AI826" i="5"/>
  <c r="AM826" i="5"/>
  <c r="AA827" i="5"/>
  <c r="AB827" i="5"/>
  <c r="AC827" i="5"/>
  <c r="I827" i="5"/>
  <c r="AD827" i="5"/>
  <c r="J827" i="5"/>
  <c r="AE827" i="5"/>
  <c r="AF827" i="5"/>
  <c r="AG827" i="5"/>
  <c r="AJ827" i="5"/>
  <c r="AK827" i="5"/>
  <c r="AI827" i="5"/>
  <c r="AM827" i="5"/>
  <c r="AA828" i="5"/>
  <c r="AB828" i="5"/>
  <c r="AC828" i="5"/>
  <c r="I828" i="5"/>
  <c r="AD828" i="5"/>
  <c r="J828" i="5"/>
  <c r="AE828" i="5"/>
  <c r="AF828" i="5"/>
  <c r="AG828" i="5"/>
  <c r="AJ828" i="5"/>
  <c r="AK828" i="5"/>
  <c r="AI828" i="5"/>
  <c r="AM828" i="5"/>
  <c r="AA829" i="5"/>
  <c r="AB829" i="5"/>
  <c r="AC829" i="5"/>
  <c r="I829" i="5"/>
  <c r="AD829" i="5"/>
  <c r="J829" i="5"/>
  <c r="AE829" i="5"/>
  <c r="AF829" i="5"/>
  <c r="AG829" i="5"/>
  <c r="AJ829" i="5"/>
  <c r="AK829" i="5"/>
  <c r="AI829" i="5"/>
  <c r="AM829" i="5"/>
  <c r="AA830" i="5"/>
  <c r="AB830" i="5"/>
  <c r="AC830" i="5"/>
  <c r="I830" i="5"/>
  <c r="AD830" i="5"/>
  <c r="J830" i="5"/>
  <c r="AE830" i="5"/>
  <c r="AF830" i="5"/>
  <c r="AG830" i="5"/>
  <c r="AJ830" i="5"/>
  <c r="AK830" i="5"/>
  <c r="AI830" i="5"/>
  <c r="AM830" i="5"/>
  <c r="AA831" i="5"/>
  <c r="AB831" i="5"/>
  <c r="AC831" i="5"/>
  <c r="I831" i="5"/>
  <c r="AD831" i="5"/>
  <c r="J831" i="5"/>
  <c r="AE831" i="5"/>
  <c r="AF831" i="5"/>
  <c r="AG831" i="5"/>
  <c r="AJ831" i="5"/>
  <c r="AK831" i="5"/>
  <c r="AI831" i="5"/>
  <c r="AM831" i="5"/>
  <c r="AA832" i="5"/>
  <c r="AB832" i="5"/>
  <c r="AC832" i="5"/>
  <c r="I832" i="5"/>
  <c r="AD832" i="5"/>
  <c r="J832" i="5"/>
  <c r="AE832" i="5"/>
  <c r="AF832" i="5"/>
  <c r="AG832" i="5"/>
  <c r="AJ832" i="5"/>
  <c r="AK832" i="5"/>
  <c r="AI832" i="5"/>
  <c r="AM832" i="5"/>
  <c r="AA833" i="5"/>
  <c r="AB833" i="5"/>
  <c r="AC833" i="5"/>
  <c r="I833" i="5"/>
  <c r="AD833" i="5"/>
  <c r="J833" i="5"/>
  <c r="AE833" i="5"/>
  <c r="AF833" i="5"/>
  <c r="AG833" i="5"/>
  <c r="AJ833" i="5"/>
  <c r="AK833" i="5"/>
  <c r="AI833" i="5"/>
  <c r="AM833" i="5"/>
  <c r="AA834" i="5"/>
  <c r="AB834" i="5"/>
  <c r="AC834" i="5"/>
  <c r="I834" i="5"/>
  <c r="AD834" i="5"/>
  <c r="J834" i="5"/>
  <c r="AE834" i="5"/>
  <c r="AF834" i="5"/>
  <c r="AG834" i="5"/>
  <c r="AJ834" i="5"/>
  <c r="AK834" i="5"/>
  <c r="AI834" i="5"/>
  <c r="AM834" i="5"/>
  <c r="AA835" i="5"/>
  <c r="AB835" i="5"/>
  <c r="AC835" i="5"/>
  <c r="I835" i="5"/>
  <c r="AD835" i="5"/>
  <c r="J835" i="5"/>
  <c r="AE835" i="5"/>
  <c r="AF835" i="5"/>
  <c r="AG835" i="5"/>
  <c r="AJ835" i="5"/>
  <c r="AK835" i="5"/>
  <c r="AI835" i="5"/>
  <c r="AM835" i="5"/>
  <c r="AA836" i="5"/>
  <c r="AB836" i="5"/>
  <c r="AC836" i="5"/>
  <c r="I836" i="5"/>
  <c r="AD836" i="5"/>
  <c r="J836" i="5"/>
  <c r="AE836" i="5"/>
  <c r="AF836" i="5"/>
  <c r="AG836" i="5"/>
  <c r="AJ836" i="5"/>
  <c r="AK836" i="5"/>
  <c r="AI836" i="5"/>
  <c r="AM836" i="5"/>
  <c r="AA837" i="5"/>
  <c r="AB837" i="5"/>
  <c r="AC837" i="5"/>
  <c r="I837" i="5"/>
  <c r="AD837" i="5"/>
  <c r="J837" i="5"/>
  <c r="AE837" i="5"/>
  <c r="AF837" i="5"/>
  <c r="AG837" i="5"/>
  <c r="AJ837" i="5"/>
  <c r="AK837" i="5"/>
  <c r="AI837" i="5"/>
  <c r="AM837" i="5"/>
  <c r="AA838" i="5"/>
  <c r="AB838" i="5"/>
  <c r="AC838" i="5"/>
  <c r="I838" i="5"/>
  <c r="AD838" i="5"/>
  <c r="J838" i="5"/>
  <c r="AE838" i="5"/>
  <c r="AF838" i="5"/>
  <c r="AG838" i="5"/>
  <c r="AJ838" i="5"/>
  <c r="AK838" i="5"/>
  <c r="AI838" i="5"/>
  <c r="AM838" i="5"/>
  <c r="AA839" i="5"/>
  <c r="AB839" i="5"/>
  <c r="AC839" i="5"/>
  <c r="I839" i="5"/>
  <c r="AD839" i="5"/>
  <c r="J839" i="5"/>
  <c r="AE839" i="5"/>
  <c r="AF839" i="5"/>
  <c r="AG839" i="5"/>
  <c r="AJ839" i="5"/>
  <c r="AK839" i="5"/>
  <c r="AI839" i="5"/>
  <c r="AM839" i="5"/>
  <c r="AA840" i="5"/>
  <c r="AB840" i="5"/>
  <c r="AC840" i="5"/>
  <c r="I840" i="5"/>
  <c r="AD840" i="5"/>
  <c r="J840" i="5"/>
  <c r="AE840" i="5"/>
  <c r="AF840" i="5"/>
  <c r="AG840" i="5"/>
  <c r="AJ840" i="5"/>
  <c r="AK840" i="5"/>
  <c r="AI840" i="5"/>
  <c r="AM840" i="5"/>
  <c r="AA841" i="5"/>
  <c r="AB841" i="5"/>
  <c r="AC841" i="5"/>
  <c r="I841" i="5"/>
  <c r="AD841" i="5"/>
  <c r="J841" i="5"/>
  <c r="AE841" i="5"/>
  <c r="AF841" i="5"/>
  <c r="AG841" i="5"/>
  <c r="AJ841" i="5"/>
  <c r="AK841" i="5"/>
  <c r="AI841" i="5"/>
  <c r="AM841" i="5"/>
  <c r="AA842" i="5"/>
  <c r="AB842" i="5"/>
  <c r="AC842" i="5"/>
  <c r="I842" i="5"/>
  <c r="AD842" i="5"/>
  <c r="J842" i="5"/>
  <c r="AE842" i="5"/>
  <c r="AF842" i="5"/>
  <c r="AG842" i="5"/>
  <c r="AJ842" i="5"/>
  <c r="AK842" i="5"/>
  <c r="AI842" i="5"/>
  <c r="AM842" i="5"/>
  <c r="AA843" i="5"/>
  <c r="AB843" i="5"/>
  <c r="AC843" i="5"/>
  <c r="I843" i="5"/>
  <c r="AD843" i="5"/>
  <c r="J843" i="5"/>
  <c r="AE843" i="5"/>
  <c r="AF843" i="5"/>
  <c r="AG843" i="5"/>
  <c r="AJ843" i="5"/>
  <c r="AK843" i="5"/>
  <c r="AI843" i="5"/>
  <c r="AM843" i="5"/>
  <c r="AA844" i="5"/>
  <c r="AB844" i="5"/>
  <c r="AC844" i="5"/>
  <c r="I844" i="5"/>
  <c r="AD844" i="5"/>
  <c r="J844" i="5"/>
  <c r="AE844" i="5"/>
  <c r="AF844" i="5"/>
  <c r="AG844" i="5"/>
  <c r="AJ844" i="5"/>
  <c r="AK844" i="5"/>
  <c r="AI844" i="5"/>
  <c r="AM844" i="5"/>
  <c r="AA845" i="5"/>
  <c r="AB845" i="5"/>
  <c r="AC845" i="5"/>
  <c r="I845" i="5"/>
  <c r="AD845" i="5"/>
  <c r="J845" i="5"/>
  <c r="AE845" i="5"/>
  <c r="AF845" i="5"/>
  <c r="AG845" i="5"/>
  <c r="AJ845" i="5"/>
  <c r="AK845" i="5"/>
  <c r="AI845" i="5"/>
  <c r="AM845" i="5"/>
  <c r="AA846" i="5"/>
  <c r="AB846" i="5"/>
  <c r="AC846" i="5"/>
  <c r="I846" i="5"/>
  <c r="AD846" i="5"/>
  <c r="J846" i="5"/>
  <c r="AE846" i="5"/>
  <c r="AF846" i="5"/>
  <c r="AG846" i="5"/>
  <c r="AJ846" i="5"/>
  <c r="AK846" i="5"/>
  <c r="AI846" i="5"/>
  <c r="AM846" i="5"/>
  <c r="AA847" i="5"/>
  <c r="AB847" i="5"/>
  <c r="AC847" i="5"/>
  <c r="I847" i="5"/>
  <c r="AD847" i="5"/>
  <c r="J847" i="5"/>
  <c r="AE847" i="5"/>
  <c r="AF847" i="5"/>
  <c r="AG847" i="5"/>
  <c r="AJ847" i="5"/>
  <c r="AK847" i="5"/>
  <c r="AI847" i="5"/>
  <c r="AM847" i="5"/>
  <c r="AA848" i="5"/>
  <c r="AB848" i="5"/>
  <c r="AC848" i="5"/>
  <c r="I848" i="5"/>
  <c r="AD848" i="5"/>
  <c r="J848" i="5"/>
  <c r="AE848" i="5"/>
  <c r="AF848" i="5"/>
  <c r="AG848" i="5"/>
  <c r="AJ848" i="5"/>
  <c r="AK848" i="5"/>
  <c r="AI848" i="5"/>
  <c r="AM848" i="5"/>
  <c r="AA849" i="5"/>
  <c r="AB849" i="5"/>
  <c r="AC849" i="5"/>
  <c r="I849" i="5"/>
  <c r="AD849" i="5"/>
  <c r="J849" i="5"/>
  <c r="AE849" i="5"/>
  <c r="AF849" i="5"/>
  <c r="AG849" i="5"/>
  <c r="AJ849" i="5"/>
  <c r="AK849" i="5"/>
  <c r="AI849" i="5"/>
  <c r="AM849" i="5"/>
  <c r="AA850" i="5"/>
  <c r="AB850" i="5"/>
  <c r="AC850" i="5"/>
  <c r="I850" i="5"/>
  <c r="AD850" i="5"/>
  <c r="J850" i="5"/>
  <c r="AE850" i="5"/>
  <c r="AF850" i="5"/>
  <c r="AG850" i="5"/>
  <c r="AJ850" i="5"/>
  <c r="AK850" i="5"/>
  <c r="AI850" i="5"/>
  <c r="AM850" i="5"/>
  <c r="AA851" i="5"/>
  <c r="AB851" i="5"/>
  <c r="AC851" i="5"/>
  <c r="I851" i="5"/>
  <c r="AD851" i="5"/>
  <c r="J851" i="5"/>
  <c r="AE851" i="5"/>
  <c r="AF851" i="5"/>
  <c r="AG851" i="5"/>
  <c r="AJ851" i="5"/>
  <c r="AK851" i="5"/>
  <c r="AI851" i="5"/>
  <c r="AM851" i="5"/>
  <c r="AA852" i="5"/>
  <c r="AB852" i="5"/>
  <c r="AC852" i="5"/>
  <c r="I852" i="5"/>
  <c r="AD852" i="5"/>
  <c r="J852" i="5"/>
  <c r="AE852" i="5"/>
  <c r="AF852" i="5"/>
  <c r="AG852" i="5"/>
  <c r="AJ852" i="5"/>
  <c r="AK852" i="5"/>
  <c r="AI852" i="5"/>
  <c r="AM852" i="5"/>
  <c r="AA853" i="5"/>
  <c r="AB853" i="5"/>
  <c r="AC853" i="5"/>
  <c r="I853" i="5"/>
  <c r="AD853" i="5"/>
  <c r="J853" i="5"/>
  <c r="AE853" i="5"/>
  <c r="AF853" i="5"/>
  <c r="AG853" i="5"/>
  <c r="AJ853" i="5"/>
  <c r="AK853" i="5"/>
  <c r="AI853" i="5"/>
  <c r="AM853" i="5"/>
  <c r="AA854" i="5"/>
  <c r="AB854" i="5"/>
  <c r="AC854" i="5"/>
  <c r="I854" i="5"/>
  <c r="AD854" i="5"/>
  <c r="J854" i="5"/>
  <c r="AE854" i="5"/>
  <c r="AF854" i="5"/>
  <c r="AG854" i="5"/>
  <c r="AJ854" i="5"/>
  <c r="AK854" i="5"/>
  <c r="AI854" i="5"/>
  <c r="AM854" i="5"/>
  <c r="AA855" i="5"/>
  <c r="AB855" i="5"/>
  <c r="AC855" i="5"/>
  <c r="I855" i="5"/>
  <c r="AD855" i="5"/>
  <c r="J855" i="5"/>
  <c r="AE855" i="5"/>
  <c r="AF855" i="5"/>
  <c r="AG855" i="5"/>
  <c r="AJ855" i="5"/>
  <c r="AK855" i="5"/>
  <c r="AI855" i="5"/>
  <c r="AM855" i="5"/>
  <c r="AA856" i="5"/>
  <c r="AB856" i="5"/>
  <c r="AC856" i="5"/>
  <c r="I856" i="5"/>
  <c r="AD856" i="5"/>
  <c r="J856" i="5"/>
  <c r="AE856" i="5"/>
  <c r="AF856" i="5"/>
  <c r="AG856" i="5"/>
  <c r="AJ856" i="5"/>
  <c r="AK856" i="5"/>
  <c r="AI856" i="5"/>
  <c r="AM856" i="5"/>
  <c r="AA857" i="5"/>
  <c r="AB857" i="5"/>
  <c r="AC857" i="5"/>
  <c r="I857" i="5"/>
  <c r="AD857" i="5"/>
  <c r="J857" i="5"/>
  <c r="AE857" i="5"/>
  <c r="AF857" i="5"/>
  <c r="AG857" i="5"/>
  <c r="AJ857" i="5"/>
  <c r="AK857" i="5"/>
  <c r="AI857" i="5"/>
  <c r="AM857" i="5"/>
  <c r="AA858" i="5"/>
  <c r="AB858" i="5"/>
  <c r="AC858" i="5"/>
  <c r="I858" i="5"/>
  <c r="AD858" i="5"/>
  <c r="J858" i="5"/>
  <c r="AE858" i="5"/>
  <c r="AF858" i="5"/>
  <c r="AG858" i="5"/>
  <c r="AJ858" i="5"/>
  <c r="AK858" i="5"/>
  <c r="AI858" i="5"/>
  <c r="AM858" i="5"/>
  <c r="AA859" i="5"/>
  <c r="AB859" i="5"/>
  <c r="AC859" i="5"/>
  <c r="I859" i="5"/>
  <c r="AD859" i="5"/>
  <c r="J859" i="5"/>
  <c r="AE859" i="5"/>
  <c r="AF859" i="5"/>
  <c r="AG859" i="5"/>
  <c r="AJ859" i="5"/>
  <c r="AK859" i="5"/>
  <c r="AI859" i="5"/>
  <c r="AM859" i="5"/>
  <c r="AA860" i="5"/>
  <c r="AB860" i="5"/>
  <c r="AC860" i="5"/>
  <c r="I860" i="5"/>
  <c r="AD860" i="5"/>
  <c r="J860" i="5"/>
  <c r="AE860" i="5"/>
  <c r="AF860" i="5"/>
  <c r="AG860" i="5"/>
  <c r="AJ860" i="5"/>
  <c r="AK860" i="5"/>
  <c r="AI860" i="5"/>
  <c r="AM860" i="5"/>
  <c r="AA861" i="5"/>
  <c r="AB861" i="5"/>
  <c r="AC861" i="5"/>
  <c r="I861" i="5"/>
  <c r="AD861" i="5"/>
  <c r="J861" i="5"/>
  <c r="AE861" i="5"/>
  <c r="AF861" i="5"/>
  <c r="AG861" i="5"/>
  <c r="AJ861" i="5"/>
  <c r="AK861" i="5"/>
  <c r="AI861" i="5"/>
  <c r="AM861" i="5"/>
  <c r="AA862" i="5"/>
  <c r="AB862" i="5"/>
  <c r="AC862" i="5"/>
  <c r="I862" i="5"/>
  <c r="AD862" i="5"/>
  <c r="J862" i="5"/>
  <c r="AE862" i="5"/>
  <c r="AF862" i="5"/>
  <c r="AG862" i="5"/>
  <c r="AJ862" i="5"/>
  <c r="AK862" i="5"/>
  <c r="AI862" i="5"/>
  <c r="AM862" i="5"/>
  <c r="AA863" i="5"/>
  <c r="AB863" i="5"/>
  <c r="AC863" i="5"/>
  <c r="I863" i="5"/>
  <c r="AD863" i="5"/>
  <c r="J863" i="5"/>
  <c r="AE863" i="5"/>
  <c r="AF863" i="5"/>
  <c r="AG863" i="5"/>
  <c r="AJ863" i="5"/>
  <c r="AK863" i="5"/>
  <c r="AI863" i="5"/>
  <c r="AM863" i="5"/>
  <c r="AA864" i="5"/>
  <c r="AB864" i="5"/>
  <c r="AC864" i="5"/>
  <c r="I864" i="5"/>
  <c r="AD864" i="5"/>
  <c r="J864" i="5"/>
  <c r="AE864" i="5"/>
  <c r="AF864" i="5"/>
  <c r="AG864" i="5"/>
  <c r="AJ864" i="5"/>
  <c r="AK864" i="5"/>
  <c r="AI864" i="5"/>
  <c r="AM864" i="5"/>
  <c r="AA865" i="5"/>
  <c r="AB865" i="5"/>
  <c r="AC865" i="5"/>
  <c r="I865" i="5"/>
  <c r="AD865" i="5"/>
  <c r="J865" i="5"/>
  <c r="AE865" i="5"/>
  <c r="AF865" i="5"/>
  <c r="AG865" i="5"/>
  <c r="AJ865" i="5"/>
  <c r="AK865" i="5"/>
  <c r="AI865" i="5"/>
  <c r="AM865" i="5"/>
  <c r="AA866" i="5"/>
  <c r="AB866" i="5"/>
  <c r="AC866" i="5"/>
  <c r="I866" i="5"/>
  <c r="AD866" i="5"/>
  <c r="J866" i="5"/>
  <c r="AE866" i="5"/>
  <c r="AF866" i="5"/>
  <c r="AG866" i="5"/>
  <c r="AJ866" i="5"/>
  <c r="AK866" i="5"/>
  <c r="AI866" i="5"/>
  <c r="AM866" i="5"/>
  <c r="AA867" i="5"/>
  <c r="AB867" i="5"/>
  <c r="AC867" i="5"/>
  <c r="I867" i="5"/>
  <c r="AD867" i="5"/>
  <c r="J867" i="5"/>
  <c r="AE867" i="5"/>
  <c r="AF867" i="5"/>
  <c r="AG867" i="5"/>
  <c r="AJ867" i="5"/>
  <c r="AK867" i="5"/>
  <c r="AI867" i="5"/>
  <c r="AM867" i="5"/>
  <c r="E13" i="4"/>
  <c r="C13" i="4"/>
  <c r="AA868" i="5"/>
  <c r="AB868" i="5"/>
  <c r="AC868" i="5"/>
  <c r="I868" i="5"/>
  <c r="AD868" i="5"/>
  <c r="J868" i="5"/>
  <c r="AE868" i="5"/>
  <c r="AF868" i="5"/>
  <c r="AG868" i="5"/>
  <c r="AJ868" i="5"/>
  <c r="AK868" i="5"/>
  <c r="AI868" i="5"/>
  <c r="AM868" i="5"/>
  <c r="AA869" i="5"/>
  <c r="AB869" i="5"/>
  <c r="AC869" i="5"/>
  <c r="I869" i="5"/>
  <c r="AD869" i="5"/>
  <c r="J869" i="5"/>
  <c r="AE869" i="5"/>
  <c r="AF869" i="5"/>
  <c r="AG869" i="5"/>
  <c r="AJ869" i="5"/>
  <c r="AK869" i="5"/>
  <c r="AI869" i="5"/>
  <c r="AM869" i="5"/>
  <c r="AA870" i="5"/>
  <c r="AB870" i="5"/>
  <c r="AC870" i="5"/>
  <c r="I870" i="5"/>
  <c r="AD870" i="5"/>
  <c r="J870" i="5"/>
  <c r="AE870" i="5"/>
  <c r="AF870" i="5"/>
  <c r="AG870" i="5"/>
  <c r="AJ870" i="5"/>
  <c r="AK870" i="5"/>
  <c r="AI870" i="5"/>
  <c r="AM870" i="5"/>
  <c r="AA871" i="5"/>
  <c r="AB871" i="5"/>
  <c r="AC871" i="5"/>
  <c r="I871" i="5"/>
  <c r="AD871" i="5"/>
  <c r="J871" i="5"/>
  <c r="AE871" i="5"/>
  <c r="AF871" i="5"/>
  <c r="AG871" i="5"/>
  <c r="AJ871" i="5"/>
  <c r="AK871" i="5"/>
  <c r="AI871" i="5"/>
  <c r="AM871" i="5"/>
  <c r="AA872" i="5"/>
  <c r="AB872" i="5"/>
  <c r="AC872" i="5"/>
  <c r="I872" i="5"/>
  <c r="AD872" i="5"/>
  <c r="J872" i="5"/>
  <c r="AE872" i="5"/>
  <c r="AF872" i="5"/>
  <c r="AG872" i="5"/>
  <c r="AJ872" i="5"/>
  <c r="AK872" i="5"/>
  <c r="AI872" i="5"/>
  <c r="AM872" i="5"/>
  <c r="AA873" i="5"/>
  <c r="AB873" i="5"/>
  <c r="AC873" i="5"/>
  <c r="I873" i="5"/>
  <c r="AD873" i="5"/>
  <c r="J873" i="5"/>
  <c r="AE873" i="5"/>
  <c r="AF873" i="5"/>
  <c r="AG873" i="5"/>
  <c r="AJ873" i="5"/>
  <c r="AK873" i="5"/>
  <c r="AI873" i="5"/>
  <c r="AM873" i="5"/>
  <c r="AA874" i="5"/>
  <c r="AB874" i="5"/>
  <c r="AC874" i="5"/>
  <c r="I874" i="5"/>
  <c r="AD874" i="5"/>
  <c r="J874" i="5"/>
  <c r="AE874" i="5"/>
  <c r="AF874" i="5"/>
  <c r="AG874" i="5"/>
  <c r="AJ874" i="5"/>
  <c r="AK874" i="5"/>
  <c r="AI874" i="5"/>
  <c r="AM874" i="5"/>
  <c r="AA875" i="5"/>
  <c r="AB875" i="5"/>
  <c r="AC875" i="5"/>
  <c r="I875" i="5"/>
  <c r="AD875" i="5"/>
  <c r="J875" i="5"/>
  <c r="AE875" i="5"/>
  <c r="AF875" i="5"/>
  <c r="AG875" i="5"/>
  <c r="AJ875" i="5"/>
  <c r="AK875" i="5"/>
  <c r="AI875" i="5"/>
  <c r="AM875" i="5"/>
  <c r="AA876" i="5"/>
  <c r="AB876" i="5"/>
  <c r="AC876" i="5"/>
  <c r="I876" i="5"/>
  <c r="AD876" i="5"/>
  <c r="J876" i="5"/>
  <c r="AE876" i="5"/>
  <c r="AF876" i="5"/>
  <c r="AG876" i="5"/>
  <c r="AJ876" i="5"/>
  <c r="AK876" i="5"/>
  <c r="AI876" i="5"/>
  <c r="AM876" i="5"/>
  <c r="AA877" i="5"/>
  <c r="AB877" i="5"/>
  <c r="AC877" i="5"/>
  <c r="I877" i="5"/>
  <c r="AD877" i="5"/>
  <c r="J877" i="5"/>
  <c r="AE877" i="5"/>
  <c r="AF877" i="5"/>
  <c r="AG877" i="5"/>
  <c r="AJ877" i="5"/>
  <c r="AK877" i="5"/>
  <c r="AI877" i="5"/>
  <c r="AM877" i="5"/>
  <c r="AA878" i="5"/>
  <c r="AB878" i="5"/>
  <c r="AC878" i="5"/>
  <c r="I878" i="5"/>
  <c r="AD878" i="5"/>
  <c r="J878" i="5"/>
  <c r="AE878" i="5"/>
  <c r="AF878" i="5"/>
  <c r="AG878" i="5"/>
  <c r="AJ878" i="5"/>
  <c r="AK878" i="5"/>
  <c r="AI878" i="5"/>
  <c r="AM878" i="5"/>
  <c r="AA879" i="5"/>
  <c r="AB879" i="5"/>
  <c r="AC879" i="5"/>
  <c r="I879" i="5"/>
  <c r="AD879" i="5"/>
  <c r="J879" i="5"/>
  <c r="AE879" i="5"/>
  <c r="AF879" i="5"/>
  <c r="AG879" i="5"/>
  <c r="AJ879" i="5"/>
  <c r="AK879" i="5"/>
  <c r="AI879" i="5"/>
  <c r="AM879" i="5"/>
  <c r="AA880" i="5"/>
  <c r="AB880" i="5"/>
  <c r="AC880" i="5"/>
  <c r="I880" i="5"/>
  <c r="AD880" i="5"/>
  <c r="J880" i="5"/>
  <c r="AE880" i="5"/>
  <c r="AF880" i="5"/>
  <c r="AG880" i="5"/>
  <c r="AJ880" i="5"/>
  <c r="AK880" i="5"/>
  <c r="AI880" i="5"/>
  <c r="AM880" i="5"/>
  <c r="AA881" i="5"/>
  <c r="AB881" i="5"/>
  <c r="AC881" i="5"/>
  <c r="I881" i="5"/>
  <c r="AD881" i="5"/>
  <c r="J881" i="5"/>
  <c r="AE881" i="5"/>
  <c r="AF881" i="5"/>
  <c r="AG881" i="5"/>
  <c r="AJ881" i="5"/>
  <c r="AK881" i="5"/>
  <c r="AI881" i="5"/>
  <c r="AM881" i="5"/>
  <c r="AA882" i="5"/>
  <c r="AB882" i="5"/>
  <c r="AC882" i="5"/>
  <c r="I882" i="5"/>
  <c r="AD882" i="5"/>
  <c r="J882" i="5"/>
  <c r="AE882" i="5"/>
  <c r="AF882" i="5"/>
  <c r="AG882" i="5"/>
  <c r="AJ882" i="5"/>
  <c r="AK882" i="5"/>
  <c r="AI882" i="5"/>
  <c r="AM882" i="5"/>
  <c r="AA883" i="5"/>
  <c r="AB883" i="5"/>
  <c r="AC883" i="5"/>
  <c r="I883" i="5"/>
  <c r="AD883" i="5"/>
  <c r="J883" i="5"/>
  <c r="AE883" i="5"/>
  <c r="AF883" i="5"/>
  <c r="AG883" i="5"/>
  <c r="AJ883" i="5"/>
  <c r="AK883" i="5"/>
  <c r="AI883" i="5"/>
  <c r="AM883" i="5"/>
  <c r="AA884" i="5"/>
  <c r="AB884" i="5"/>
  <c r="AC884" i="5"/>
  <c r="I884" i="5"/>
  <c r="AD884" i="5"/>
  <c r="J884" i="5"/>
  <c r="AE884" i="5"/>
  <c r="AF884" i="5"/>
  <c r="AG884" i="5"/>
  <c r="AJ884" i="5"/>
  <c r="AK884" i="5"/>
  <c r="AI884" i="5"/>
  <c r="AM884" i="5"/>
  <c r="AA885" i="5"/>
  <c r="AB885" i="5"/>
  <c r="AC885" i="5"/>
  <c r="I885" i="5"/>
  <c r="AD885" i="5"/>
  <c r="J885" i="5"/>
  <c r="AE885" i="5"/>
  <c r="AF885" i="5"/>
  <c r="AG885" i="5"/>
  <c r="AJ885" i="5"/>
  <c r="AK885" i="5"/>
  <c r="AI885" i="5"/>
  <c r="AM885" i="5"/>
  <c r="AA886" i="5"/>
  <c r="AB886" i="5"/>
  <c r="AC886" i="5"/>
  <c r="I886" i="5"/>
  <c r="AD886" i="5"/>
  <c r="J886" i="5"/>
  <c r="AE886" i="5"/>
  <c r="AF886" i="5"/>
  <c r="AG886" i="5"/>
  <c r="AJ886" i="5"/>
  <c r="AK886" i="5"/>
  <c r="AI886" i="5"/>
  <c r="AM886" i="5"/>
  <c r="AA887" i="5"/>
  <c r="AB887" i="5"/>
  <c r="AC887" i="5"/>
  <c r="I887" i="5"/>
  <c r="AD887" i="5"/>
  <c r="J887" i="5"/>
  <c r="AE887" i="5"/>
  <c r="AF887" i="5"/>
  <c r="AG887" i="5"/>
  <c r="AJ887" i="5"/>
  <c r="AK887" i="5"/>
  <c r="AI887" i="5"/>
  <c r="AM887" i="5"/>
  <c r="AA888" i="5"/>
  <c r="AB888" i="5"/>
  <c r="AC888" i="5"/>
  <c r="I888" i="5"/>
  <c r="AD888" i="5"/>
  <c r="J888" i="5"/>
  <c r="AE888" i="5"/>
  <c r="AF888" i="5"/>
  <c r="AG888" i="5"/>
  <c r="AJ888" i="5"/>
  <c r="AK888" i="5"/>
  <c r="AI888" i="5"/>
  <c r="AM888" i="5"/>
  <c r="AA889" i="5"/>
  <c r="AB889" i="5"/>
  <c r="AC889" i="5"/>
  <c r="I889" i="5"/>
  <c r="AD889" i="5"/>
  <c r="J889" i="5"/>
  <c r="AE889" i="5"/>
  <c r="AF889" i="5"/>
  <c r="AG889" i="5"/>
  <c r="AJ889" i="5"/>
  <c r="AK889" i="5"/>
  <c r="AI889" i="5"/>
  <c r="AM889" i="5"/>
  <c r="AA890" i="5"/>
  <c r="AB890" i="5"/>
  <c r="AC890" i="5"/>
  <c r="I890" i="5"/>
  <c r="AD890" i="5"/>
  <c r="J890" i="5"/>
  <c r="AE890" i="5"/>
  <c r="AF890" i="5"/>
  <c r="AG890" i="5"/>
  <c r="AJ890" i="5"/>
  <c r="AK890" i="5"/>
  <c r="AI890" i="5"/>
  <c r="AM890" i="5"/>
  <c r="AA891" i="5"/>
  <c r="AB891" i="5"/>
  <c r="AC891" i="5"/>
  <c r="I891" i="5"/>
  <c r="AD891" i="5"/>
  <c r="J891" i="5"/>
  <c r="AE891" i="5"/>
  <c r="AF891" i="5"/>
  <c r="AG891" i="5"/>
  <c r="AJ891" i="5"/>
  <c r="AK891" i="5"/>
  <c r="AI891" i="5"/>
  <c r="AM891" i="5"/>
  <c r="AA892" i="5"/>
  <c r="AB892" i="5"/>
  <c r="AC892" i="5"/>
  <c r="I892" i="5"/>
  <c r="AD892" i="5"/>
  <c r="J892" i="5"/>
  <c r="AE892" i="5"/>
  <c r="AF892" i="5"/>
  <c r="AG892" i="5"/>
  <c r="AJ892" i="5"/>
  <c r="AK892" i="5"/>
  <c r="AI892" i="5"/>
  <c r="AM892" i="5"/>
  <c r="AA893" i="5"/>
  <c r="AB893" i="5"/>
  <c r="AC893" i="5"/>
  <c r="I893" i="5"/>
  <c r="AD893" i="5"/>
  <c r="J893" i="5"/>
  <c r="AE893" i="5"/>
  <c r="AF893" i="5"/>
  <c r="AG893" i="5"/>
  <c r="AJ893" i="5"/>
  <c r="AK893" i="5"/>
  <c r="AI893" i="5"/>
  <c r="AM893" i="5"/>
  <c r="AA894" i="5"/>
  <c r="AB894" i="5"/>
  <c r="AC894" i="5"/>
  <c r="I894" i="5"/>
  <c r="AD894" i="5"/>
  <c r="J894" i="5"/>
  <c r="AE894" i="5"/>
  <c r="AF894" i="5"/>
  <c r="AG894" i="5"/>
  <c r="AJ894" i="5"/>
  <c r="AK894" i="5"/>
  <c r="AI894" i="5"/>
  <c r="AM894" i="5"/>
  <c r="AA895" i="5"/>
  <c r="AB895" i="5"/>
  <c r="AC895" i="5"/>
  <c r="I895" i="5"/>
  <c r="AD895" i="5"/>
  <c r="J895" i="5"/>
  <c r="AE895" i="5"/>
  <c r="AF895" i="5"/>
  <c r="AG895" i="5"/>
  <c r="AJ895" i="5"/>
  <c r="AK895" i="5"/>
  <c r="AI895" i="5"/>
  <c r="AM895" i="5"/>
  <c r="AA896" i="5"/>
  <c r="AB896" i="5"/>
  <c r="AC896" i="5"/>
  <c r="I896" i="5"/>
  <c r="AD896" i="5"/>
  <c r="J896" i="5"/>
  <c r="AE896" i="5"/>
  <c r="AF896" i="5"/>
  <c r="AG896" i="5"/>
  <c r="AJ896" i="5"/>
  <c r="AK896" i="5"/>
  <c r="AI896" i="5"/>
  <c r="AM896" i="5"/>
  <c r="AA897" i="5"/>
  <c r="AB897" i="5"/>
  <c r="AC897" i="5"/>
  <c r="I897" i="5"/>
  <c r="AD897" i="5"/>
  <c r="J897" i="5"/>
  <c r="AE897" i="5"/>
  <c r="AF897" i="5"/>
  <c r="AG897" i="5"/>
  <c r="AJ897" i="5"/>
  <c r="AK897" i="5"/>
  <c r="AI897" i="5"/>
  <c r="AM897" i="5"/>
  <c r="AA898" i="5"/>
  <c r="AB898" i="5"/>
  <c r="AC898" i="5"/>
  <c r="I899" i="5"/>
  <c r="I898" i="5"/>
  <c r="AD898" i="5"/>
  <c r="J899" i="5"/>
  <c r="J898" i="5"/>
  <c r="AE898" i="5"/>
  <c r="AF898" i="5"/>
  <c r="AG898" i="5"/>
  <c r="AJ898" i="5"/>
  <c r="AK898" i="5"/>
  <c r="AI898" i="5"/>
  <c r="AM898" i="5"/>
  <c r="AA899" i="5"/>
  <c r="AB899" i="5"/>
  <c r="AC899" i="5"/>
  <c r="AD899" i="5"/>
  <c r="AE899" i="5"/>
  <c r="AF899" i="5"/>
  <c r="AG899" i="5"/>
  <c r="AJ899" i="5"/>
  <c r="AK899" i="5"/>
  <c r="AI899" i="5"/>
  <c r="AM899" i="5"/>
  <c r="AA900" i="5"/>
  <c r="AB900" i="5"/>
  <c r="AC900" i="5"/>
  <c r="I900" i="5"/>
  <c r="AD900" i="5"/>
  <c r="J900" i="5"/>
  <c r="AE900" i="5"/>
  <c r="AF900" i="5"/>
  <c r="AG900" i="5"/>
  <c r="AJ900" i="5"/>
  <c r="AK900" i="5"/>
  <c r="AI900" i="5"/>
  <c r="AM900" i="5"/>
  <c r="AA901" i="5"/>
  <c r="AB901" i="5"/>
  <c r="AC901" i="5"/>
  <c r="I901" i="5"/>
  <c r="AD901" i="5"/>
  <c r="J901" i="5"/>
  <c r="AE901" i="5"/>
  <c r="AF901" i="5"/>
  <c r="AG901" i="5"/>
  <c r="AJ901" i="5"/>
  <c r="AK901" i="5"/>
  <c r="AI901" i="5"/>
  <c r="AM901" i="5"/>
  <c r="AA902" i="5"/>
  <c r="AB902" i="5"/>
  <c r="AC902" i="5"/>
  <c r="I903" i="5"/>
  <c r="I902" i="5"/>
  <c r="AD902" i="5"/>
  <c r="J903" i="5"/>
  <c r="J902" i="5"/>
  <c r="AE902" i="5"/>
  <c r="AF902" i="5"/>
  <c r="AG902" i="5"/>
  <c r="AJ902" i="5"/>
  <c r="AK902" i="5"/>
  <c r="AI902" i="5"/>
  <c r="AM902" i="5"/>
  <c r="AA903" i="5"/>
  <c r="AB903" i="5"/>
  <c r="AC903" i="5"/>
  <c r="AD903" i="5"/>
  <c r="AE903" i="5"/>
  <c r="AF903" i="5"/>
  <c r="AG903" i="5"/>
  <c r="AJ903" i="5"/>
  <c r="AK903" i="5"/>
  <c r="AI903" i="5"/>
  <c r="AM903" i="5"/>
  <c r="AA904" i="5"/>
  <c r="AB904" i="5"/>
  <c r="AC904" i="5"/>
  <c r="I904" i="5"/>
  <c r="AD904" i="5"/>
  <c r="J904" i="5"/>
  <c r="AE904" i="5"/>
  <c r="AF904" i="5"/>
  <c r="AG904" i="5"/>
  <c r="AJ904" i="5"/>
  <c r="AK904" i="5"/>
  <c r="AI904" i="5"/>
  <c r="AM904" i="5"/>
  <c r="AA905" i="5"/>
  <c r="AB905" i="5"/>
  <c r="AC905" i="5"/>
  <c r="I905" i="5"/>
  <c r="AD905" i="5"/>
  <c r="J905" i="5"/>
  <c r="AE905" i="5"/>
  <c r="AF905" i="5"/>
  <c r="AG905" i="5"/>
  <c r="AJ905" i="5"/>
  <c r="AK905" i="5"/>
  <c r="AI905" i="5"/>
  <c r="AM905" i="5"/>
  <c r="AA906" i="5"/>
  <c r="AB906" i="5"/>
  <c r="AC906" i="5"/>
  <c r="I906" i="5"/>
  <c r="AD906" i="5"/>
  <c r="J906" i="5"/>
  <c r="AE906" i="5"/>
  <c r="AF906" i="5"/>
  <c r="AG906" i="5"/>
  <c r="AJ906" i="5"/>
  <c r="AK906" i="5"/>
  <c r="AI906" i="5"/>
  <c r="AM906" i="5"/>
  <c r="AA907" i="5"/>
  <c r="AB907" i="5"/>
  <c r="AC907" i="5"/>
  <c r="I907" i="5"/>
  <c r="AD907" i="5"/>
  <c r="J907" i="5"/>
  <c r="AE907" i="5"/>
  <c r="AF907" i="5"/>
  <c r="AG907" i="5"/>
  <c r="AJ907" i="5"/>
  <c r="AK907" i="5"/>
  <c r="AI907" i="5"/>
  <c r="AM907" i="5"/>
  <c r="AA908" i="5"/>
  <c r="AB908" i="5"/>
  <c r="AC908" i="5"/>
  <c r="I908" i="5"/>
  <c r="AD908" i="5"/>
  <c r="J908" i="5"/>
  <c r="AE908" i="5"/>
  <c r="AF908" i="5"/>
  <c r="AG908" i="5"/>
  <c r="AJ908" i="5"/>
  <c r="AK908" i="5"/>
  <c r="AI908" i="5"/>
  <c r="AM908" i="5"/>
  <c r="AA909" i="5"/>
  <c r="AB909" i="5"/>
  <c r="AC909" i="5"/>
  <c r="I909" i="5"/>
  <c r="AD909" i="5"/>
  <c r="J909" i="5"/>
  <c r="AE909" i="5"/>
  <c r="AF909" i="5"/>
  <c r="AG909" i="5"/>
  <c r="AJ909" i="5"/>
  <c r="AK909" i="5"/>
  <c r="AI909" i="5"/>
  <c r="AM909" i="5"/>
  <c r="AA910" i="5"/>
  <c r="AB910" i="5"/>
  <c r="AC910" i="5"/>
  <c r="I912" i="5"/>
  <c r="I910" i="5"/>
  <c r="AD910" i="5"/>
  <c r="J912" i="5"/>
  <c r="J910" i="5"/>
  <c r="AE910" i="5"/>
  <c r="AF910" i="5"/>
  <c r="AG910" i="5"/>
  <c r="AJ910" i="5"/>
  <c r="AK910" i="5"/>
  <c r="AI910" i="5"/>
  <c r="AM910" i="5"/>
  <c r="AA911" i="5"/>
  <c r="AB911" i="5"/>
  <c r="AC911" i="5"/>
  <c r="I913" i="5"/>
  <c r="I911" i="5"/>
  <c r="AD911" i="5"/>
  <c r="J913" i="5"/>
  <c r="J911" i="5"/>
  <c r="AE911" i="5"/>
  <c r="AF911" i="5"/>
  <c r="AG911" i="5"/>
  <c r="AJ911" i="5"/>
  <c r="AK911" i="5"/>
  <c r="AI911" i="5"/>
  <c r="AM911" i="5"/>
  <c r="AA912" i="5"/>
  <c r="AB912" i="5"/>
  <c r="AC912" i="5"/>
  <c r="AD912" i="5"/>
  <c r="AE912" i="5"/>
  <c r="AF912" i="5"/>
  <c r="AG912" i="5"/>
  <c r="AJ912" i="5"/>
  <c r="AK912" i="5"/>
  <c r="AI912" i="5"/>
  <c r="AM912" i="5"/>
  <c r="AA913" i="5"/>
  <c r="AB913" i="5"/>
  <c r="AC913" i="5"/>
  <c r="AD913" i="5"/>
  <c r="AE913" i="5"/>
  <c r="AF913" i="5"/>
  <c r="AG913" i="5"/>
  <c r="AJ913" i="5"/>
  <c r="AK913" i="5"/>
  <c r="AI913" i="5"/>
  <c r="AM913" i="5"/>
  <c r="AA914" i="5"/>
  <c r="AB914" i="5"/>
  <c r="AC914" i="5"/>
  <c r="I914" i="5"/>
  <c r="AD914" i="5"/>
  <c r="J914" i="5"/>
  <c r="AE914" i="5"/>
  <c r="AF914" i="5"/>
  <c r="AG914" i="5"/>
  <c r="AJ914" i="5"/>
  <c r="AK914" i="5"/>
  <c r="AI914" i="5"/>
  <c r="AM914" i="5"/>
  <c r="AA915" i="5"/>
  <c r="AB915" i="5"/>
  <c r="AC915" i="5"/>
  <c r="I915" i="5"/>
  <c r="AD915" i="5"/>
  <c r="J915" i="5"/>
  <c r="AE915" i="5"/>
  <c r="AF915" i="5"/>
  <c r="AG915" i="5"/>
  <c r="AJ915" i="5"/>
  <c r="AK915" i="5"/>
  <c r="AI915" i="5"/>
  <c r="AM915" i="5"/>
  <c r="AA916" i="5"/>
  <c r="AB916" i="5"/>
  <c r="AC916" i="5"/>
  <c r="I916" i="5"/>
  <c r="AD916" i="5"/>
  <c r="J916" i="5"/>
  <c r="AE916" i="5"/>
  <c r="AF916" i="5"/>
  <c r="AG916" i="5"/>
  <c r="AJ916" i="5"/>
  <c r="AK916" i="5"/>
  <c r="AI916" i="5"/>
  <c r="AM916" i="5"/>
  <c r="AA917" i="5"/>
  <c r="AB917" i="5"/>
  <c r="AC917" i="5"/>
  <c r="I917" i="5"/>
  <c r="AD917" i="5"/>
  <c r="J917" i="5"/>
  <c r="AE917" i="5"/>
  <c r="AF917" i="5"/>
  <c r="AG917" i="5"/>
  <c r="AJ917" i="5"/>
  <c r="AK917" i="5"/>
  <c r="AI917" i="5"/>
  <c r="AM917" i="5"/>
  <c r="H87" i="5"/>
  <c r="H90" i="5"/>
  <c r="H468" i="5"/>
  <c r="H469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1" i="5"/>
  <c r="H50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1" i="5"/>
  <c r="H70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8" i="5"/>
  <c r="H89" i="5"/>
  <c r="H91" i="5"/>
  <c r="H92" i="5"/>
  <c r="H93" i="5"/>
  <c r="H94" i="5"/>
  <c r="H95" i="5"/>
  <c r="H96" i="5"/>
  <c r="H97" i="5"/>
  <c r="H98" i="5"/>
  <c r="H101" i="5"/>
  <c r="H99" i="5"/>
  <c r="H100" i="5"/>
  <c r="H102" i="5"/>
  <c r="H103" i="5"/>
  <c r="H104" i="5"/>
  <c r="H105" i="5"/>
  <c r="H106" i="5"/>
  <c r="H107" i="5"/>
  <c r="H110" i="5"/>
  <c r="H108" i="5"/>
  <c r="H109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8" i="5"/>
  <c r="H177" i="5"/>
  <c r="H179" i="5"/>
  <c r="H180" i="5"/>
  <c r="H183" i="5"/>
  <c r="H182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5" i="5"/>
  <c r="H254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10" i="5"/>
  <c r="H308" i="5"/>
  <c r="H311" i="5"/>
  <c r="H309" i="5"/>
  <c r="H312" i="5"/>
  <c r="H313" i="5"/>
  <c r="H314" i="5"/>
  <c r="H315" i="5"/>
  <c r="H316" i="5"/>
  <c r="H317" i="5"/>
  <c r="H320" i="5"/>
  <c r="H318" i="5"/>
  <c r="H321" i="5"/>
  <c r="H319" i="5"/>
  <c r="H322" i="5"/>
  <c r="H323" i="5"/>
  <c r="H324" i="5"/>
  <c r="H325" i="5"/>
  <c r="H327" i="5"/>
  <c r="H326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6" i="5"/>
  <c r="H354" i="5"/>
  <c r="H357" i="5"/>
  <c r="H355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6" i="5"/>
  <c r="H385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9" i="5"/>
  <c r="H418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50" i="5"/>
  <c r="H448" i="5"/>
  <c r="H451" i="5"/>
  <c r="H449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70" i="5"/>
  <c r="H471" i="5"/>
  <c r="H473" i="5"/>
  <c r="H472" i="5"/>
  <c r="H474" i="5"/>
  <c r="H475" i="5"/>
  <c r="H477" i="5"/>
  <c r="H476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4" i="5"/>
  <c r="H552" i="5"/>
  <c r="H555" i="5"/>
  <c r="H553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31" i="5"/>
  <c r="H629" i="5"/>
  <c r="H632" i="5"/>
  <c r="H630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4" i="5"/>
  <c r="H653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2" i="5"/>
  <c r="H681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8" i="5"/>
  <c r="H697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1" i="5"/>
  <c r="H730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4" i="5"/>
  <c r="H783" i="5"/>
  <c r="H786" i="5"/>
  <c r="H785" i="5"/>
  <c r="H787" i="5"/>
  <c r="H788" i="5"/>
  <c r="H789" i="5"/>
  <c r="H790" i="5"/>
  <c r="H791" i="5"/>
  <c r="H792" i="5"/>
  <c r="H793" i="5"/>
  <c r="H794" i="5"/>
  <c r="H795" i="5"/>
  <c r="H796" i="5"/>
  <c r="H798" i="5"/>
  <c r="H797" i="5"/>
  <c r="H799" i="5"/>
  <c r="H800" i="5"/>
  <c r="H801" i="5"/>
  <c r="H803" i="5"/>
  <c r="H802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9" i="5"/>
  <c r="H898" i="5"/>
  <c r="H900" i="5"/>
  <c r="H901" i="5"/>
  <c r="H903" i="5"/>
  <c r="H902" i="5"/>
  <c r="H904" i="5"/>
  <c r="H905" i="5"/>
  <c r="H906" i="5"/>
  <c r="H907" i="5"/>
  <c r="H908" i="5"/>
  <c r="H909" i="5"/>
  <c r="H912" i="5"/>
  <c r="H910" i="5"/>
  <c r="H913" i="5"/>
  <c r="H911" i="5"/>
  <c r="H914" i="5"/>
  <c r="H915" i="5"/>
  <c r="H916" i="5"/>
  <c r="H917" i="5"/>
  <c r="H16" i="10"/>
  <c r="I16" i="10"/>
  <c r="AD919" i="5"/>
  <c r="C919" i="5"/>
  <c r="Z919" i="5"/>
  <c r="AI919" i="5"/>
  <c r="B51" i="5"/>
  <c r="A51" i="5"/>
  <c r="A50" i="5"/>
  <c r="A16" i="7"/>
  <c r="F6" i="5"/>
  <c r="F8" i="5"/>
  <c r="P919" i="5"/>
  <c r="F10" i="5"/>
  <c r="Q919" i="5"/>
  <c r="F11" i="5"/>
  <c r="T919" i="5"/>
  <c r="F12" i="5"/>
  <c r="S919" i="5"/>
  <c r="F13" i="5"/>
  <c r="F15" i="5"/>
  <c r="F16" i="5"/>
  <c r="AA919" i="5"/>
  <c r="AB919" i="5"/>
  <c r="F20" i="5"/>
  <c r="AC919" i="5"/>
  <c r="F21" i="5"/>
  <c r="F22" i="5"/>
  <c r="AE919" i="5"/>
  <c r="F23" i="5"/>
  <c r="AF919" i="5"/>
  <c r="F24" i="5"/>
  <c r="AG919" i="5"/>
  <c r="F25" i="5"/>
  <c r="AM919" i="5"/>
  <c r="J2" i="15"/>
  <c r="A12" i="15"/>
  <c r="B2" i="15"/>
  <c r="B12" i="15"/>
  <c r="F16" i="10"/>
  <c r="F17" i="10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100" i="5"/>
  <c r="A101" i="5"/>
  <c r="A102" i="5"/>
  <c r="A103" i="5"/>
  <c r="A104" i="5"/>
  <c r="A105" i="5"/>
  <c r="A106" i="5"/>
  <c r="A107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8" i="5"/>
  <c r="A179" i="5"/>
  <c r="A180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10" i="5"/>
  <c r="A311" i="5"/>
  <c r="A312" i="5"/>
  <c r="A313" i="5"/>
  <c r="A314" i="5"/>
  <c r="A315" i="5"/>
  <c r="A316" i="5"/>
  <c r="A317" i="5"/>
  <c r="A320" i="5"/>
  <c r="A321" i="5"/>
  <c r="A322" i="5"/>
  <c r="A323" i="5"/>
  <c r="A324" i="5"/>
  <c r="A325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3" i="5"/>
  <c r="A474" i="5"/>
  <c r="A475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4" i="5"/>
  <c r="A786" i="5"/>
  <c r="A787" i="5"/>
  <c r="A788" i="5"/>
  <c r="A789" i="5"/>
  <c r="A790" i="5"/>
  <c r="A791" i="5"/>
  <c r="A792" i="5"/>
  <c r="A793" i="5"/>
  <c r="A794" i="5"/>
  <c r="A795" i="5"/>
  <c r="A796" i="5"/>
  <c r="A798" i="5"/>
  <c r="A799" i="5"/>
  <c r="A800" i="5"/>
  <c r="A801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9" i="5"/>
  <c r="A900" i="5"/>
  <c r="A901" i="5"/>
  <c r="A903" i="5"/>
  <c r="A904" i="5"/>
  <c r="A905" i="5"/>
  <c r="A906" i="5"/>
  <c r="A907" i="5"/>
  <c r="A908" i="5"/>
  <c r="A909" i="5"/>
  <c r="A912" i="5"/>
  <c r="A913" i="5"/>
  <c r="A914" i="5"/>
  <c r="A915" i="5"/>
  <c r="A916" i="5"/>
  <c r="A917" i="5"/>
  <c r="E12" i="15"/>
  <c r="I12" i="15"/>
  <c r="A13" i="15"/>
  <c r="B13" i="15"/>
  <c r="E13" i="15"/>
  <c r="I13" i="15"/>
  <c r="A14" i="15"/>
  <c r="B14" i="15"/>
  <c r="F18" i="10"/>
  <c r="F19" i="10"/>
  <c r="E14" i="15"/>
  <c r="I14" i="15"/>
  <c r="A15" i="15"/>
  <c r="B15" i="15"/>
  <c r="F20" i="10"/>
  <c r="E15" i="15"/>
  <c r="I15" i="15"/>
  <c r="A16" i="15"/>
  <c r="B16" i="15"/>
  <c r="E16" i="15"/>
  <c r="I16" i="15"/>
  <c r="A17" i="15"/>
  <c r="B17" i="15"/>
  <c r="F21" i="10"/>
  <c r="F22" i="10"/>
  <c r="E17" i="15"/>
  <c r="I17" i="15"/>
  <c r="A18" i="15"/>
  <c r="B18" i="15"/>
  <c r="F23" i="10"/>
  <c r="E18" i="15"/>
  <c r="I18" i="15"/>
  <c r="A19" i="15"/>
  <c r="B19" i="15"/>
  <c r="E19" i="15"/>
  <c r="I19" i="15"/>
  <c r="A20" i="15"/>
  <c r="B20" i="15"/>
  <c r="F24" i="10"/>
  <c r="F25" i="10"/>
  <c r="E20" i="15"/>
  <c r="I20" i="15"/>
  <c r="A21" i="15"/>
  <c r="B21" i="15"/>
  <c r="F26" i="10"/>
  <c r="E21" i="15"/>
  <c r="I21" i="15"/>
  <c r="A22" i="15"/>
  <c r="B22" i="15"/>
  <c r="E22" i="15"/>
  <c r="I22" i="15"/>
  <c r="A23" i="15"/>
  <c r="B23" i="15"/>
  <c r="F27" i="10"/>
  <c r="F28" i="10"/>
  <c r="E23" i="15"/>
  <c r="I23" i="15"/>
  <c r="A24" i="15"/>
  <c r="B24" i="15"/>
  <c r="F29" i="10"/>
  <c r="E24" i="15"/>
  <c r="I24" i="15"/>
  <c r="A25" i="15"/>
  <c r="B25" i="15"/>
  <c r="E25" i="15"/>
  <c r="I25" i="15"/>
  <c r="A26" i="15"/>
  <c r="B26" i="15"/>
  <c r="E26" i="15"/>
  <c r="I26" i="15"/>
  <c r="A27" i="15"/>
  <c r="B27" i="15"/>
  <c r="E27" i="15"/>
  <c r="I27" i="15"/>
  <c r="A11" i="15"/>
  <c r="B11" i="15"/>
  <c r="F15" i="10"/>
  <c r="E11" i="15"/>
  <c r="I11" i="15"/>
  <c r="A28" i="15"/>
  <c r="B28" i="15"/>
  <c r="H32" i="10"/>
  <c r="I32" i="10"/>
  <c r="J32" i="10"/>
  <c r="L32" i="10"/>
  <c r="M32" i="10"/>
  <c r="E28" i="15"/>
  <c r="I28" i="15"/>
  <c r="K28" i="15"/>
  <c r="A29" i="15"/>
  <c r="B29" i="15"/>
  <c r="H33" i="10"/>
  <c r="I33" i="10"/>
  <c r="J33" i="10"/>
  <c r="L33" i="10"/>
  <c r="M33" i="10"/>
  <c r="E29" i="15"/>
  <c r="I29" i="15"/>
  <c r="K29" i="15"/>
  <c r="A30" i="15"/>
  <c r="B30" i="15"/>
  <c r="H34" i="10"/>
  <c r="I34" i="10"/>
  <c r="J34" i="10"/>
  <c r="L34" i="10"/>
  <c r="M34" i="10"/>
  <c r="E30" i="15"/>
  <c r="I30" i="15"/>
  <c r="K30" i="15"/>
  <c r="A31" i="15"/>
  <c r="B31" i="15"/>
  <c r="H35" i="10"/>
  <c r="I35" i="10"/>
  <c r="J35" i="10"/>
  <c r="L35" i="10"/>
  <c r="M35" i="10"/>
  <c r="E31" i="15"/>
  <c r="I31" i="15"/>
  <c r="K31" i="15"/>
  <c r="A32" i="15"/>
  <c r="B32" i="15"/>
  <c r="H36" i="10"/>
  <c r="I36" i="10"/>
  <c r="J36" i="10"/>
  <c r="L36" i="10"/>
  <c r="M36" i="10"/>
  <c r="E32" i="15"/>
  <c r="I32" i="15"/>
  <c r="K32" i="15"/>
  <c r="A33" i="15"/>
  <c r="B33" i="15"/>
  <c r="H37" i="10"/>
  <c r="I37" i="10"/>
  <c r="J37" i="10"/>
  <c r="L37" i="10"/>
  <c r="M37" i="10"/>
  <c r="E33" i="15"/>
  <c r="I33" i="15"/>
  <c r="K33" i="15"/>
  <c r="A34" i="15"/>
  <c r="B34" i="15"/>
  <c r="H38" i="10"/>
  <c r="I38" i="10"/>
  <c r="J38" i="10"/>
  <c r="L38" i="10"/>
  <c r="M38" i="10"/>
  <c r="E34" i="15"/>
  <c r="I34" i="15"/>
  <c r="K34" i="15"/>
  <c r="K71" i="15"/>
  <c r="F39" i="10"/>
  <c r="F40" i="10"/>
  <c r="G87" i="5"/>
  <c r="G90" i="5"/>
  <c r="G468" i="5"/>
  <c r="G469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1" i="5"/>
  <c r="G54" i="5"/>
  <c r="G50" i="5"/>
  <c r="G52" i="5"/>
  <c r="G53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1" i="5"/>
  <c r="G70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8" i="5"/>
  <c r="G89" i="5"/>
  <c r="G91" i="5"/>
  <c r="G92" i="5"/>
  <c r="G93" i="5"/>
  <c r="G94" i="5"/>
  <c r="G95" i="5"/>
  <c r="G96" i="5"/>
  <c r="G97" i="5"/>
  <c r="G98" i="5"/>
  <c r="G101" i="5"/>
  <c r="G104" i="5"/>
  <c r="G99" i="5"/>
  <c r="G100" i="5"/>
  <c r="G102" i="5"/>
  <c r="G103" i="5"/>
  <c r="G105" i="5"/>
  <c r="G106" i="5"/>
  <c r="G107" i="5"/>
  <c r="G110" i="5"/>
  <c r="G146" i="5"/>
  <c r="G108" i="5"/>
  <c r="G109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8" i="5"/>
  <c r="G183" i="5"/>
  <c r="G182" i="5"/>
  <c r="G181" i="5"/>
  <c r="G177" i="5"/>
  <c r="G179" i="5"/>
  <c r="G180" i="5"/>
  <c r="G184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5" i="5"/>
  <c r="G257" i="5"/>
  <c r="G254" i="5"/>
  <c r="G256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10" i="5"/>
  <c r="G330" i="5"/>
  <c r="G327" i="5"/>
  <c r="G326" i="5"/>
  <c r="G320" i="5"/>
  <c r="G318" i="5"/>
  <c r="G308" i="5"/>
  <c r="G311" i="5"/>
  <c r="G321" i="5"/>
  <c r="G319" i="5"/>
  <c r="G309" i="5"/>
  <c r="G312" i="5"/>
  <c r="G313" i="5"/>
  <c r="G314" i="5"/>
  <c r="G315" i="5"/>
  <c r="G316" i="5"/>
  <c r="G317" i="5"/>
  <c r="G322" i="5"/>
  <c r="G323" i="5"/>
  <c r="G324" i="5"/>
  <c r="G325" i="5"/>
  <c r="G328" i="5"/>
  <c r="G329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6" i="5"/>
  <c r="G370" i="5"/>
  <c r="G354" i="5"/>
  <c r="G357" i="5"/>
  <c r="G371" i="5"/>
  <c r="G355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6" i="5"/>
  <c r="G409" i="5"/>
  <c r="G385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10" i="5"/>
  <c r="G411" i="5"/>
  <c r="G412" i="5"/>
  <c r="G413" i="5"/>
  <c r="G414" i="5"/>
  <c r="G415" i="5"/>
  <c r="G416" i="5"/>
  <c r="G417" i="5"/>
  <c r="G419" i="5"/>
  <c r="G444" i="5"/>
  <c r="G418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5" i="5"/>
  <c r="G446" i="5"/>
  <c r="G447" i="5"/>
  <c r="G450" i="5"/>
  <c r="G456" i="5"/>
  <c r="G448" i="5"/>
  <c r="G451" i="5"/>
  <c r="G459" i="5"/>
  <c r="G449" i="5"/>
  <c r="G452" i="5"/>
  <c r="G453" i="5"/>
  <c r="G454" i="5"/>
  <c r="G455" i="5"/>
  <c r="G457" i="5"/>
  <c r="G458" i="5"/>
  <c r="G460" i="5"/>
  <c r="G461" i="5"/>
  <c r="G462" i="5"/>
  <c r="G463" i="5"/>
  <c r="G464" i="5"/>
  <c r="G465" i="5"/>
  <c r="G466" i="5"/>
  <c r="G467" i="5"/>
  <c r="G470" i="5"/>
  <c r="G471" i="5"/>
  <c r="G473" i="5"/>
  <c r="G485" i="5"/>
  <c r="G477" i="5"/>
  <c r="G476" i="5"/>
  <c r="G472" i="5"/>
  <c r="G474" i="5"/>
  <c r="G475" i="5"/>
  <c r="G478" i="5"/>
  <c r="G479" i="5"/>
  <c r="G480" i="5"/>
  <c r="G481" i="5"/>
  <c r="G482" i="5"/>
  <c r="G483" i="5"/>
  <c r="G484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4" i="5"/>
  <c r="G560" i="5"/>
  <c r="G552" i="5"/>
  <c r="G555" i="5"/>
  <c r="G553" i="5"/>
  <c r="G556" i="5"/>
  <c r="G557" i="5"/>
  <c r="G558" i="5"/>
  <c r="G559" i="5"/>
  <c r="G561" i="5"/>
  <c r="G562" i="5"/>
  <c r="G563" i="5"/>
  <c r="G564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31" i="5"/>
  <c r="G637" i="5"/>
  <c r="G629" i="5"/>
  <c r="G632" i="5"/>
  <c r="G638" i="5"/>
  <c r="G630" i="5"/>
  <c r="G633" i="5"/>
  <c r="G634" i="5"/>
  <c r="G635" i="5"/>
  <c r="G636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4" i="5"/>
  <c r="G677" i="5"/>
  <c r="G653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8" i="5"/>
  <c r="G679" i="5"/>
  <c r="G680" i="5"/>
  <c r="G682" i="5"/>
  <c r="G693" i="5"/>
  <c r="G681" i="5"/>
  <c r="G683" i="5"/>
  <c r="G684" i="5"/>
  <c r="G685" i="5"/>
  <c r="G686" i="5"/>
  <c r="G687" i="5"/>
  <c r="G688" i="5"/>
  <c r="G689" i="5"/>
  <c r="G690" i="5"/>
  <c r="G691" i="5"/>
  <c r="G692" i="5"/>
  <c r="G694" i="5"/>
  <c r="G695" i="5"/>
  <c r="G696" i="5"/>
  <c r="G698" i="5"/>
  <c r="G700" i="5"/>
  <c r="G697" i="5"/>
  <c r="G699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1" i="5"/>
  <c r="G734" i="5"/>
  <c r="G730" i="5"/>
  <c r="G732" i="5"/>
  <c r="G733" i="5"/>
  <c r="G735" i="5"/>
  <c r="G736" i="5"/>
  <c r="G737" i="5"/>
  <c r="G738" i="5"/>
  <c r="G739" i="5"/>
  <c r="G740" i="5"/>
  <c r="G741" i="5"/>
  <c r="G742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4" i="5"/>
  <c r="G820" i="5"/>
  <c r="G803" i="5"/>
  <c r="G802" i="5"/>
  <c r="G798" i="5"/>
  <c r="G797" i="5"/>
  <c r="G786" i="5"/>
  <c r="G785" i="5"/>
  <c r="G783" i="5"/>
  <c r="G787" i="5"/>
  <c r="G788" i="5"/>
  <c r="G789" i="5"/>
  <c r="G790" i="5"/>
  <c r="G791" i="5"/>
  <c r="G792" i="5"/>
  <c r="G793" i="5"/>
  <c r="G794" i="5"/>
  <c r="G795" i="5"/>
  <c r="G796" i="5"/>
  <c r="G799" i="5"/>
  <c r="G800" i="5"/>
  <c r="G801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9" i="5"/>
  <c r="G912" i="5"/>
  <c r="G910" i="5"/>
  <c r="G903" i="5"/>
  <c r="G902" i="5"/>
  <c r="G898" i="5"/>
  <c r="G900" i="5"/>
  <c r="G901" i="5"/>
  <c r="G904" i="5"/>
  <c r="G905" i="5"/>
  <c r="G906" i="5"/>
  <c r="G907" i="5"/>
  <c r="G908" i="5"/>
  <c r="G909" i="5"/>
  <c r="G913" i="5"/>
  <c r="G911" i="5"/>
  <c r="G914" i="5"/>
  <c r="G915" i="5"/>
  <c r="G916" i="5"/>
  <c r="G917" i="5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W51" i="5"/>
  <c r="W54" i="5"/>
  <c r="W50" i="5"/>
  <c r="W67" i="5"/>
  <c r="W71" i="5"/>
  <c r="W56" i="5"/>
  <c r="W74" i="5"/>
  <c r="W96" i="5"/>
  <c r="W93" i="5"/>
  <c r="W113" i="5"/>
  <c r="W114" i="5"/>
  <c r="W109" i="5"/>
  <c r="W118" i="5"/>
  <c r="W140" i="5"/>
  <c r="W160" i="5"/>
  <c r="W159" i="5"/>
  <c r="W190" i="5"/>
  <c r="W195" i="5"/>
  <c r="W199" i="5"/>
  <c r="W204" i="5"/>
  <c r="W203" i="5"/>
  <c r="W236" i="5"/>
  <c r="W242" i="5"/>
  <c r="W241" i="5"/>
  <c r="W237" i="5"/>
  <c r="W238" i="5"/>
  <c r="W239" i="5"/>
  <c r="W240" i="5"/>
  <c r="W247" i="5"/>
  <c r="W243" i="5"/>
  <c r="W244" i="5"/>
  <c r="W245" i="5"/>
  <c r="W246" i="5"/>
  <c r="W289" i="5"/>
  <c r="W292" i="5"/>
  <c r="W304" i="5"/>
  <c r="W305" i="5"/>
  <c r="W306" i="5"/>
  <c r="W342" i="5"/>
  <c r="W341" i="5"/>
  <c r="W340" i="5"/>
  <c r="W363" i="5"/>
  <c r="W364" i="5"/>
  <c r="W377" i="5"/>
  <c r="W378" i="5"/>
  <c r="W390" i="5"/>
  <c r="W394" i="5"/>
  <c r="W401" i="5"/>
  <c r="W400" i="5"/>
  <c r="W419" i="5"/>
  <c r="W408" i="5"/>
  <c r="W411" i="5"/>
  <c r="W412" i="5"/>
  <c r="W413" i="5"/>
  <c r="W414" i="5"/>
  <c r="W415" i="5"/>
  <c r="W423" i="5"/>
  <c r="W424" i="5"/>
  <c r="W440" i="5"/>
  <c r="W439" i="5"/>
  <c r="W457" i="5"/>
  <c r="W458" i="5"/>
  <c r="W465" i="5"/>
  <c r="W466" i="5"/>
  <c r="W467" i="5"/>
  <c r="W520" i="5"/>
  <c r="W519" i="5"/>
  <c r="W528" i="5"/>
  <c r="W526" i="5"/>
  <c r="W529" i="5"/>
  <c r="W564" i="5"/>
  <c r="W563" i="5"/>
  <c r="W570" i="5"/>
  <c r="W569" i="5"/>
  <c r="W571" i="5"/>
  <c r="W572" i="5"/>
  <c r="W579" i="5"/>
  <c r="W594" i="5"/>
  <c r="W593" i="5"/>
  <c r="W589" i="5"/>
  <c r="W590" i="5"/>
  <c r="W591" i="5"/>
  <c r="W592" i="5"/>
  <c r="W599" i="5"/>
  <c r="W598" i="5"/>
  <c r="W602" i="5"/>
  <c r="W606" i="5"/>
  <c r="W617" i="5"/>
  <c r="W616" i="5"/>
  <c r="W615" i="5"/>
  <c r="W627" i="5"/>
  <c r="W628" i="5"/>
  <c r="W631" i="5"/>
  <c r="W632" i="5"/>
  <c r="W625" i="5"/>
  <c r="W626" i="5"/>
  <c r="W635" i="5"/>
  <c r="W634" i="5"/>
  <c r="W633" i="5"/>
  <c r="W654" i="5"/>
  <c r="W652" i="5"/>
  <c r="W646" i="5"/>
  <c r="W647" i="5"/>
  <c r="W648" i="5"/>
  <c r="W649" i="5"/>
  <c r="W650" i="5"/>
  <c r="W651" i="5"/>
  <c r="W660" i="5"/>
  <c r="W659" i="5"/>
  <c r="W658" i="5"/>
  <c r="W657" i="5"/>
  <c r="W669" i="5"/>
  <c r="W699" i="5"/>
  <c r="W698" i="5"/>
  <c r="W708" i="5"/>
  <c r="W709" i="5"/>
  <c r="W716" i="5"/>
  <c r="W751" i="5"/>
  <c r="W750" i="5"/>
  <c r="W745" i="5"/>
  <c r="W748" i="5"/>
  <c r="W749" i="5"/>
  <c r="W741" i="5"/>
  <c r="W742" i="5"/>
  <c r="W807" i="5"/>
  <c r="W806" i="5"/>
  <c r="W818" i="5"/>
  <c r="W817" i="5"/>
  <c r="W816" i="5"/>
  <c r="W814" i="5"/>
  <c r="W815" i="5"/>
  <c r="W823" i="5"/>
  <c r="W822" i="5"/>
  <c r="W821" i="5"/>
  <c r="W819" i="5"/>
  <c r="W836" i="5"/>
  <c r="W867" i="5"/>
  <c r="W866" i="5"/>
  <c r="W868" i="5"/>
  <c r="W869" i="5"/>
  <c r="W893" i="5"/>
  <c r="W894" i="5"/>
  <c r="W895" i="5"/>
  <c r="W897" i="5"/>
  <c r="W901" i="5"/>
  <c r="W903" i="5"/>
  <c r="W904" i="5"/>
  <c r="W905" i="5"/>
  <c r="W906" i="5"/>
  <c r="W185" i="5"/>
  <c r="W183" i="5"/>
  <c r="W182" i="5"/>
  <c r="W181" i="5"/>
  <c r="W178" i="5"/>
  <c r="W177" i="5"/>
  <c r="W266" i="5"/>
  <c r="W257" i="5"/>
  <c r="W346" i="5"/>
  <c r="W345" i="5"/>
  <c r="W418" i="5"/>
  <c r="W384" i="5"/>
  <c r="W409" i="5"/>
  <c r="W386" i="5"/>
  <c r="W385" i="5"/>
  <c r="W410" i="5"/>
  <c r="W416" i="5"/>
  <c r="W417" i="5"/>
  <c r="W468" i="5"/>
  <c r="W486" i="5"/>
  <c r="W512" i="5"/>
  <c r="W541" i="5"/>
  <c r="W540" i="5"/>
  <c r="W560" i="5"/>
  <c r="W554" i="5"/>
  <c r="W553" i="5"/>
  <c r="W552" i="5"/>
  <c r="W695" i="5"/>
  <c r="W694" i="5"/>
  <c r="W693" i="5"/>
  <c r="W744" i="5"/>
  <c r="W746" i="5"/>
  <c r="W743" i="5"/>
  <c r="W735" i="5"/>
  <c r="W734" i="5"/>
  <c r="W704" i="5"/>
  <c r="W747" i="5"/>
  <c r="W218" i="7"/>
  <c r="W853" i="5"/>
  <c r="W863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2" i="5"/>
  <c r="W53" i="5"/>
  <c r="W55" i="5"/>
  <c r="W57" i="5"/>
  <c r="W58" i="5"/>
  <c r="W59" i="5"/>
  <c r="W60" i="5"/>
  <c r="W61" i="5"/>
  <c r="W62" i="5"/>
  <c r="W63" i="5"/>
  <c r="W64" i="5"/>
  <c r="W65" i="5"/>
  <c r="W66" i="5"/>
  <c r="W68" i="5"/>
  <c r="W69" i="5"/>
  <c r="W72" i="5"/>
  <c r="W73" i="5"/>
  <c r="W75" i="5"/>
  <c r="W76" i="5"/>
  <c r="W77" i="5"/>
  <c r="W78" i="5"/>
  <c r="W79" i="5"/>
  <c r="W80" i="5"/>
  <c r="W81" i="5"/>
  <c r="W82" i="5"/>
  <c r="W83" i="5"/>
  <c r="W84" i="5"/>
  <c r="W85" i="5"/>
  <c r="W86" i="5"/>
  <c r="W88" i="5"/>
  <c r="W89" i="5"/>
  <c r="W91" i="5"/>
  <c r="W92" i="5"/>
  <c r="W94" i="5"/>
  <c r="W95" i="5"/>
  <c r="W97" i="5"/>
  <c r="W98" i="5"/>
  <c r="W100" i="5"/>
  <c r="W101" i="5"/>
  <c r="W102" i="5"/>
  <c r="W105" i="5"/>
  <c r="W106" i="5"/>
  <c r="W107" i="5"/>
  <c r="W110" i="5"/>
  <c r="W111" i="5"/>
  <c r="W112" i="5"/>
  <c r="W115" i="5"/>
  <c r="W116" i="5"/>
  <c r="W117" i="5"/>
  <c r="W119" i="5"/>
  <c r="W120" i="5"/>
  <c r="W121" i="5"/>
  <c r="W122" i="5"/>
  <c r="W123" i="5"/>
  <c r="W124" i="5"/>
  <c r="W125" i="5"/>
  <c r="W126" i="5"/>
  <c r="W127" i="5"/>
  <c r="W128" i="5"/>
  <c r="W130" i="5"/>
  <c r="W131" i="5"/>
  <c r="W132" i="5"/>
  <c r="W133" i="5"/>
  <c r="W134" i="5"/>
  <c r="W135" i="5"/>
  <c r="W136" i="5"/>
  <c r="W137" i="5"/>
  <c r="W138" i="5"/>
  <c r="W139" i="5"/>
  <c r="W141" i="5"/>
  <c r="W142" i="5"/>
  <c r="W143" i="5"/>
  <c r="W144" i="5"/>
  <c r="W145" i="5"/>
  <c r="W148" i="5"/>
  <c r="W149" i="5"/>
  <c r="W150" i="5"/>
  <c r="W151" i="5"/>
  <c r="W152" i="5"/>
  <c r="W153" i="5"/>
  <c r="W154" i="5"/>
  <c r="W155" i="5"/>
  <c r="W156" i="5"/>
  <c r="W157" i="5"/>
  <c r="W158" i="5"/>
  <c r="W161" i="5"/>
  <c r="W162" i="5"/>
  <c r="W163" i="5"/>
  <c r="W164" i="5"/>
  <c r="W165" i="5"/>
  <c r="W166" i="5"/>
  <c r="W167" i="5"/>
  <c r="W168" i="5"/>
  <c r="W169" i="5"/>
  <c r="W170" i="5"/>
  <c r="W171" i="5"/>
  <c r="W173" i="5"/>
  <c r="W174" i="5"/>
  <c r="W175" i="5"/>
  <c r="W176" i="5"/>
  <c r="W179" i="5"/>
  <c r="W180" i="5"/>
  <c r="W184" i="5"/>
  <c r="W187" i="5"/>
  <c r="W188" i="5"/>
  <c r="W189" i="5"/>
  <c r="W191" i="5"/>
  <c r="W192" i="5"/>
  <c r="W193" i="5"/>
  <c r="W194" i="5"/>
  <c r="W196" i="5"/>
  <c r="W197" i="5"/>
  <c r="W198" i="5"/>
  <c r="W200" i="5"/>
  <c r="W201" i="5"/>
  <c r="W202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48" i="5"/>
  <c r="W249" i="5"/>
  <c r="W250" i="5"/>
  <c r="W251" i="5"/>
  <c r="W252" i="5"/>
  <c r="W253" i="5"/>
  <c r="W255" i="5"/>
  <c r="W256" i="5"/>
  <c r="W258" i="5"/>
  <c r="W259" i="5"/>
  <c r="W260" i="5"/>
  <c r="W261" i="5"/>
  <c r="W262" i="5"/>
  <c r="W263" i="5"/>
  <c r="W264" i="5"/>
  <c r="W265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90" i="5"/>
  <c r="W291" i="5"/>
  <c r="W293" i="5"/>
  <c r="W297" i="5"/>
  <c r="W298" i="5"/>
  <c r="W299" i="5"/>
  <c r="W300" i="5"/>
  <c r="W301" i="5"/>
  <c r="W302" i="5"/>
  <c r="W303" i="5"/>
  <c r="W307" i="5"/>
  <c r="W310" i="5"/>
  <c r="W311" i="5"/>
  <c r="W312" i="5"/>
  <c r="W313" i="5"/>
  <c r="W314" i="5"/>
  <c r="W315" i="5"/>
  <c r="W316" i="5"/>
  <c r="W317" i="5"/>
  <c r="W320" i="5"/>
  <c r="W321" i="5"/>
  <c r="W322" i="5"/>
  <c r="W323" i="5"/>
  <c r="W324" i="5"/>
  <c r="W325" i="5"/>
  <c r="W327" i="5"/>
  <c r="W328" i="5"/>
  <c r="W329" i="5"/>
  <c r="W331" i="5"/>
  <c r="W332" i="5"/>
  <c r="W333" i="5"/>
  <c r="W334" i="5"/>
  <c r="W335" i="5"/>
  <c r="W338" i="5"/>
  <c r="W339" i="5"/>
  <c r="W343" i="5"/>
  <c r="W351" i="5"/>
  <c r="W352" i="5"/>
  <c r="W353" i="5"/>
  <c r="W356" i="5"/>
  <c r="W357" i="5"/>
  <c r="W358" i="5"/>
  <c r="W359" i="5"/>
  <c r="W360" i="5"/>
  <c r="W361" i="5"/>
  <c r="W362" i="5"/>
  <c r="W365" i="5"/>
  <c r="W366" i="5"/>
  <c r="W367" i="5"/>
  <c r="W368" i="5"/>
  <c r="W369" i="5"/>
  <c r="W374" i="5"/>
  <c r="W375" i="5"/>
  <c r="W376" i="5"/>
  <c r="W379" i="5"/>
  <c r="W380" i="5"/>
  <c r="W387" i="5"/>
  <c r="W388" i="5"/>
  <c r="W389" i="5"/>
  <c r="W391" i="5"/>
  <c r="W392" i="5"/>
  <c r="W393" i="5"/>
  <c r="W395" i="5"/>
  <c r="W396" i="5"/>
  <c r="W397" i="5"/>
  <c r="W398" i="5"/>
  <c r="W399" i="5"/>
  <c r="W402" i="5"/>
  <c r="W403" i="5"/>
  <c r="W404" i="5"/>
  <c r="W405" i="5"/>
  <c r="W406" i="5"/>
  <c r="W407" i="5"/>
  <c r="W420" i="5"/>
  <c r="W421" i="5"/>
  <c r="W422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50" i="5"/>
  <c r="W451" i="5"/>
  <c r="W452" i="5"/>
  <c r="W453" i="5"/>
  <c r="W454" i="5"/>
  <c r="W455" i="5"/>
  <c r="W470" i="5"/>
  <c r="W471" i="5"/>
  <c r="W473" i="5"/>
  <c r="W474" i="5"/>
  <c r="W475" i="5"/>
  <c r="W477" i="5"/>
  <c r="W478" i="5"/>
  <c r="W479" i="5"/>
  <c r="W480" i="5"/>
  <c r="W481" i="5"/>
  <c r="W482" i="5"/>
  <c r="W483" i="5"/>
  <c r="W484" i="5"/>
  <c r="W488" i="5"/>
  <c r="W489" i="5"/>
  <c r="W490" i="5"/>
  <c r="W491" i="5"/>
  <c r="W492" i="5"/>
  <c r="W493" i="5"/>
  <c r="W494" i="5"/>
  <c r="W504" i="5"/>
  <c r="W513" i="5"/>
  <c r="W514" i="5"/>
  <c r="W521" i="5"/>
  <c r="W522" i="5"/>
  <c r="W523" i="5"/>
  <c r="W524" i="5"/>
  <c r="W525" i="5"/>
  <c r="W530" i="5"/>
  <c r="W531" i="5"/>
  <c r="W532" i="5"/>
  <c r="W533" i="5"/>
  <c r="W534" i="5"/>
  <c r="W535" i="5"/>
  <c r="W536" i="5"/>
  <c r="W537" i="5"/>
  <c r="W538" i="5"/>
  <c r="W539" i="5"/>
  <c r="W543" i="5"/>
  <c r="W544" i="5"/>
  <c r="W545" i="5"/>
  <c r="W546" i="5"/>
  <c r="W549" i="5"/>
  <c r="W550" i="5"/>
  <c r="W551" i="5"/>
  <c r="W555" i="5"/>
  <c r="W556" i="5"/>
  <c r="W557" i="5"/>
  <c r="W558" i="5"/>
  <c r="W559" i="5"/>
  <c r="W561" i="5"/>
  <c r="W562" i="5"/>
  <c r="W573" i="5"/>
  <c r="W574" i="5"/>
  <c r="W575" i="5"/>
  <c r="W576" i="5"/>
  <c r="W577" i="5"/>
  <c r="W578" i="5"/>
  <c r="W587" i="5"/>
  <c r="W588" i="5"/>
  <c r="W595" i="5"/>
  <c r="W596" i="5"/>
  <c r="W597" i="5"/>
  <c r="W600" i="5"/>
  <c r="W601" i="5"/>
  <c r="W603" i="5"/>
  <c r="W604" i="5"/>
  <c r="W605" i="5"/>
  <c r="W607" i="5"/>
  <c r="W608" i="5"/>
  <c r="W609" i="5"/>
  <c r="W610" i="5"/>
  <c r="W611" i="5"/>
  <c r="W612" i="5"/>
  <c r="W613" i="5"/>
  <c r="W614" i="5"/>
  <c r="W618" i="5"/>
  <c r="W619" i="5"/>
  <c r="W620" i="5"/>
  <c r="W621" i="5"/>
  <c r="W622" i="5"/>
  <c r="W623" i="5"/>
  <c r="W624" i="5"/>
  <c r="W636" i="5"/>
  <c r="W655" i="5"/>
  <c r="W656" i="5"/>
  <c r="W663" i="5"/>
  <c r="W664" i="5"/>
  <c r="W665" i="5"/>
  <c r="W666" i="5"/>
  <c r="W667" i="5"/>
  <c r="W668" i="5"/>
  <c r="W670" i="5"/>
  <c r="W671" i="5"/>
  <c r="W672" i="5"/>
  <c r="W673" i="5"/>
  <c r="W674" i="5"/>
  <c r="W682" i="5"/>
  <c r="W683" i="5"/>
  <c r="W684" i="5"/>
  <c r="W685" i="5"/>
  <c r="W696" i="5"/>
  <c r="W705" i="5"/>
  <c r="W706" i="5"/>
  <c r="W707" i="5"/>
  <c r="W710" i="5"/>
  <c r="W711" i="5"/>
  <c r="W712" i="5"/>
  <c r="W713" i="5"/>
  <c r="W714" i="5"/>
  <c r="W715" i="5"/>
  <c r="W717" i="5"/>
  <c r="W718" i="5"/>
  <c r="W719" i="5"/>
  <c r="W720" i="5"/>
  <c r="W731" i="5"/>
  <c r="W732" i="5"/>
  <c r="W733" i="5"/>
  <c r="W737" i="5"/>
  <c r="W738" i="5"/>
  <c r="W739" i="5"/>
  <c r="W740" i="5"/>
  <c r="W752" i="5"/>
  <c r="W753" i="5"/>
  <c r="W754" i="5"/>
  <c r="W755" i="5"/>
  <c r="W756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96" i="5"/>
  <c r="W798" i="5"/>
  <c r="W799" i="5"/>
  <c r="W800" i="5"/>
  <c r="W801" i="5"/>
  <c r="W803" i="5"/>
  <c r="W804" i="5"/>
  <c r="W805" i="5"/>
  <c r="W808" i="5"/>
  <c r="W809" i="5"/>
  <c r="W810" i="5"/>
  <c r="W811" i="5"/>
  <c r="W812" i="5"/>
  <c r="W813" i="5"/>
  <c r="W824" i="5"/>
  <c r="W825" i="5"/>
  <c r="W828" i="5"/>
  <c r="W834" i="5"/>
  <c r="W835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6" i="5"/>
  <c r="W857" i="5"/>
  <c r="W858" i="5"/>
  <c r="W859" i="5"/>
  <c r="W860" i="5"/>
  <c r="W861" i="5"/>
  <c r="W865" i="5"/>
  <c r="W881" i="5"/>
  <c r="W883" i="5"/>
  <c r="W884" i="5"/>
  <c r="W885" i="5"/>
  <c r="W886" i="5"/>
  <c r="W887" i="5"/>
  <c r="W888" i="5"/>
  <c r="W889" i="5"/>
  <c r="W890" i="5"/>
  <c r="W891" i="5"/>
  <c r="W892" i="5"/>
  <c r="W896" i="5"/>
  <c r="W899" i="5"/>
  <c r="W900" i="5"/>
  <c r="W907" i="5"/>
  <c r="W908" i="5"/>
  <c r="W909" i="5"/>
  <c r="W912" i="5"/>
  <c r="W913" i="5"/>
  <c r="W914" i="5"/>
  <c r="W915" i="5"/>
  <c r="W916" i="5"/>
  <c r="W917" i="5"/>
  <c r="W87" i="5"/>
  <c r="W70" i="5"/>
  <c r="W90" i="5"/>
  <c r="W129" i="5"/>
  <c r="W108" i="5"/>
  <c r="W146" i="5"/>
  <c r="W147" i="5"/>
  <c r="W172" i="5"/>
  <c r="W186" i="5"/>
  <c r="W254" i="5"/>
  <c r="W267" i="5"/>
  <c r="W268" i="5"/>
  <c r="W294" i="5"/>
  <c r="W295" i="5"/>
  <c r="W296" i="5"/>
  <c r="W330" i="5"/>
  <c r="W326" i="5"/>
  <c r="W319" i="5"/>
  <c r="W318" i="5"/>
  <c r="W309" i="5"/>
  <c r="W308" i="5"/>
  <c r="W336" i="5"/>
  <c r="W337" i="5"/>
  <c r="W344" i="5"/>
  <c r="W347" i="5"/>
  <c r="W348" i="5"/>
  <c r="W349" i="5"/>
  <c r="W350" i="5"/>
  <c r="W370" i="5"/>
  <c r="W355" i="5"/>
  <c r="W354" i="5"/>
  <c r="W371" i="5"/>
  <c r="W372" i="5"/>
  <c r="W373" i="5"/>
  <c r="W381" i="5"/>
  <c r="W382" i="5"/>
  <c r="W383" i="5"/>
  <c r="W446" i="5"/>
  <c r="W447" i="5"/>
  <c r="W456" i="5"/>
  <c r="W449" i="5"/>
  <c r="W448" i="5"/>
  <c r="W459" i="5"/>
  <c r="W460" i="5"/>
  <c r="W461" i="5"/>
  <c r="W462" i="5"/>
  <c r="W463" i="5"/>
  <c r="W464" i="5"/>
  <c r="W469" i="5"/>
  <c r="W485" i="5"/>
  <c r="W476" i="5"/>
  <c r="W472" i="5"/>
  <c r="W487" i="5"/>
  <c r="W495" i="5"/>
  <c r="W496" i="5"/>
  <c r="W497" i="5"/>
  <c r="W498" i="5"/>
  <c r="W499" i="5"/>
  <c r="W500" i="5"/>
  <c r="W501" i="5"/>
  <c r="W502" i="5"/>
  <c r="W503" i="5"/>
  <c r="W505" i="5"/>
  <c r="W506" i="5"/>
  <c r="W507" i="5"/>
  <c r="W508" i="5"/>
  <c r="W509" i="5"/>
  <c r="W510" i="5"/>
  <c r="W511" i="5"/>
  <c r="W515" i="5"/>
  <c r="W516" i="5"/>
  <c r="W517" i="5"/>
  <c r="W518" i="5"/>
  <c r="W527" i="5"/>
  <c r="W542" i="5"/>
  <c r="W547" i="5"/>
  <c r="W548" i="5"/>
  <c r="W565" i="5"/>
  <c r="W566" i="5"/>
  <c r="W567" i="5"/>
  <c r="W568" i="5"/>
  <c r="W630" i="5"/>
  <c r="W629" i="5"/>
  <c r="W653" i="5"/>
  <c r="W736" i="5"/>
  <c r="W820" i="5"/>
  <c r="W802" i="5"/>
  <c r="W797" i="5"/>
  <c r="W826" i="5"/>
  <c r="W827" i="5"/>
  <c r="W832" i="5"/>
  <c r="W833" i="5"/>
  <c r="W854" i="5"/>
  <c r="W855" i="5"/>
  <c r="W862" i="5"/>
  <c r="W864" i="5"/>
  <c r="W879" i="5"/>
  <c r="W880" i="5"/>
  <c r="W882" i="5"/>
  <c r="W911" i="5"/>
  <c r="W910" i="5"/>
  <c r="W902" i="5"/>
  <c r="W898" i="5"/>
  <c r="B67" i="5"/>
  <c r="B71" i="5"/>
  <c r="A17" i="7"/>
  <c r="C218" i="7"/>
  <c r="B74" i="5"/>
  <c r="A70" i="5"/>
  <c r="A19" i="7"/>
  <c r="B90" i="5"/>
  <c r="B96" i="5"/>
  <c r="A20" i="7"/>
  <c r="B109" i="5"/>
  <c r="A99" i="5"/>
  <c r="A24" i="7"/>
  <c r="B103" i="5"/>
  <c r="B113" i="5"/>
  <c r="A22" i="7"/>
  <c r="B118" i="5"/>
  <c r="A108" i="5"/>
  <c r="A25" i="7"/>
  <c r="B129" i="5"/>
  <c r="B140" i="5"/>
  <c r="A26" i="7"/>
  <c r="B147" i="5"/>
  <c r="B160" i="5"/>
  <c r="A27" i="7"/>
  <c r="B172" i="5"/>
  <c r="B190" i="5"/>
  <c r="A29" i="7"/>
  <c r="B195" i="5"/>
  <c r="A177" i="5"/>
  <c r="A30" i="7"/>
  <c r="B186" i="5"/>
  <c r="B204" i="5"/>
  <c r="A32" i="7"/>
  <c r="B206" i="5"/>
  <c r="B236" i="5"/>
  <c r="A34" i="7"/>
  <c r="B213" i="5"/>
  <c r="B243" i="5"/>
  <c r="A42" i="7"/>
  <c r="B217" i="5"/>
  <c r="B247" i="5"/>
  <c r="A41" i="7"/>
  <c r="B207" i="5"/>
  <c r="B237" i="5"/>
  <c r="A37" i="7"/>
  <c r="B212" i="5"/>
  <c r="B242" i="5"/>
  <c r="A35" i="7"/>
  <c r="B289" i="5"/>
  <c r="A254" i="5"/>
  <c r="A46" i="7"/>
  <c r="B257" i="5"/>
  <c r="B292" i="5"/>
  <c r="A47" i="7"/>
  <c r="B296" i="5"/>
  <c r="B342" i="5"/>
  <c r="A51" i="7"/>
  <c r="B363" i="5"/>
  <c r="A308" i="5"/>
  <c r="A54" i="7"/>
  <c r="B377" i="5"/>
  <c r="A318" i="5"/>
  <c r="A56" i="7"/>
  <c r="B390" i="5"/>
  <c r="A326" i="5"/>
  <c r="A58" i="7"/>
  <c r="B330" i="5"/>
  <c r="B394" i="5"/>
  <c r="A59" i="7"/>
  <c r="B337" i="5"/>
  <c r="B401" i="5"/>
  <c r="A60" i="7"/>
  <c r="B350" i="5"/>
  <c r="B419" i="5"/>
  <c r="A62" i="7"/>
  <c r="B423" i="5"/>
  <c r="A354" i="5"/>
  <c r="A69" i="7"/>
  <c r="B373" i="5"/>
  <c r="B442" i="5"/>
  <c r="A71" i="7"/>
  <c r="B381" i="5"/>
  <c r="B457" i="5"/>
  <c r="A75" i="7"/>
  <c r="B467" i="5"/>
  <c r="A385" i="5"/>
  <c r="A79" i="7"/>
  <c r="B410" i="5"/>
  <c r="B520" i="5"/>
  <c r="A80" i="7"/>
  <c r="B417" i="5"/>
  <c r="B528" i="5"/>
  <c r="A82" i="7"/>
  <c r="B529" i="5"/>
  <c r="A418" i="5"/>
  <c r="A84" i="7"/>
  <c r="B877" i="5"/>
  <c r="A910" i="5"/>
  <c r="A85" i="7"/>
  <c r="B445" i="5"/>
  <c r="B564" i="5"/>
  <c r="A87" i="7"/>
  <c r="B447" i="5"/>
  <c r="B570" i="5"/>
  <c r="A89" i="7"/>
  <c r="B571" i="5"/>
  <c r="A448" i="5"/>
  <c r="A91" i="7"/>
  <c r="B456" i="5"/>
  <c r="B579" i="5"/>
  <c r="A93" i="7"/>
  <c r="B464" i="5"/>
  <c r="B594" i="5"/>
  <c r="A94" i="7"/>
  <c r="B469" i="5"/>
  <c r="B599" i="5"/>
  <c r="A100" i="7"/>
  <c r="B602" i="5"/>
  <c r="A472" i="5"/>
  <c r="A102" i="7"/>
  <c r="B606" i="5"/>
  <c r="A476" i="5"/>
  <c r="A103" i="7"/>
  <c r="B487" i="5"/>
  <c r="B617" i="5"/>
  <c r="A104" i="7"/>
  <c r="B497" i="5"/>
  <c r="B627" i="5"/>
  <c r="A107" i="7"/>
  <c r="B503" i="5"/>
  <c r="B635" i="5"/>
  <c r="A113" i="7"/>
  <c r="B512" i="5"/>
  <c r="B654" i="5"/>
  <c r="A116" i="7"/>
  <c r="B518" i="5"/>
  <c r="B660" i="5"/>
  <c r="A124" i="7"/>
  <c r="B527" i="5"/>
  <c r="B669" i="5"/>
  <c r="A128" i="7"/>
  <c r="B542" i="5"/>
  <c r="B689" i="5"/>
  <c r="A129" i="7"/>
  <c r="B548" i="5"/>
  <c r="B699" i="5"/>
  <c r="A132" i="7"/>
  <c r="B708" i="5"/>
  <c r="A552" i="5"/>
  <c r="A134" i="7"/>
  <c r="B560" i="5"/>
  <c r="B716" i="5"/>
  <c r="A136" i="7"/>
  <c r="B568" i="5"/>
  <c r="B724" i="5"/>
  <c r="A137" i="7"/>
  <c r="B582" i="5"/>
  <c r="B745" i="5"/>
  <c r="A143" i="7"/>
  <c r="B586" i="5"/>
  <c r="B751" i="5"/>
  <c r="A141" i="7"/>
  <c r="B807" i="5"/>
  <c r="A630" i="5"/>
  <c r="A148" i="7"/>
  <c r="B637" i="5"/>
  <c r="B814" i="5"/>
  <c r="A153" i="7"/>
  <c r="B641" i="5"/>
  <c r="B818" i="5"/>
  <c r="A150" i="7"/>
  <c r="B642" i="5"/>
  <c r="B819" i="5"/>
  <c r="A158" i="7"/>
  <c r="B645" i="5"/>
  <c r="B823" i="5"/>
  <c r="A155" i="7"/>
  <c r="B836" i="5"/>
  <c r="A653" i="5"/>
  <c r="A159" i="7"/>
  <c r="B678" i="5"/>
  <c r="B867" i="5"/>
  <c r="A160" i="7"/>
  <c r="B875" i="5"/>
  <c r="A681" i="5"/>
  <c r="A164" i="7"/>
  <c r="B693" i="5"/>
  <c r="B893" i="5"/>
  <c r="A165" i="7"/>
  <c r="B695" i="5"/>
  <c r="B895" i="5"/>
  <c r="A167" i="7"/>
  <c r="B897" i="5"/>
  <c r="A697" i="5"/>
  <c r="A168" i="7"/>
  <c r="B700" i="5"/>
  <c r="B901" i="5"/>
  <c r="A169" i="7"/>
  <c r="B704" i="5"/>
  <c r="B906" i="5"/>
  <c r="A173" i="7"/>
  <c r="A730" i="5"/>
  <c r="A181" i="5"/>
  <c r="A175" i="7"/>
  <c r="B729" i="5"/>
  <c r="A174" i="7"/>
  <c r="B736" i="5"/>
  <c r="B209" i="5"/>
  <c r="A176" i="7"/>
  <c r="B744" i="5"/>
  <c r="A179" i="7"/>
  <c r="B747" i="5"/>
  <c r="B266" i="5"/>
  <c r="A181" i="7"/>
  <c r="B763" i="5"/>
  <c r="B346" i="5"/>
  <c r="A183" i="7"/>
  <c r="A783" i="5"/>
  <c r="A185" i="7"/>
  <c r="B777" i="5"/>
  <c r="B384" i="5"/>
  <c r="A187" i="7"/>
  <c r="B468" i="5"/>
  <c r="A797" i="5"/>
  <c r="A193" i="7"/>
  <c r="B486" i="5"/>
  <c r="A802" i="5"/>
  <c r="A194" i="7"/>
  <c r="B820" i="5"/>
  <c r="A195" i="7"/>
  <c r="B827" i="5"/>
  <c r="B541" i="5"/>
  <c r="A196" i="7"/>
  <c r="B831" i="5"/>
  <c r="A198" i="7"/>
  <c r="B833" i="5"/>
  <c r="A199" i="7"/>
  <c r="B855" i="5"/>
  <c r="A201" i="7"/>
  <c r="B864" i="5"/>
  <c r="A204" i="7"/>
  <c r="B873" i="5"/>
  <c r="B734" i="5"/>
  <c r="A211" i="7"/>
  <c r="A207" i="7"/>
  <c r="B882" i="5"/>
  <c r="A215" i="7"/>
  <c r="B853" i="5"/>
  <c r="A898" i="5"/>
  <c r="A219" i="7"/>
  <c r="B863" i="5"/>
  <c r="A902" i="5"/>
  <c r="A220" i="7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8" i="5"/>
  <c r="B69" i="5"/>
  <c r="B72" i="5"/>
  <c r="B73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1" i="5"/>
  <c r="B92" i="5"/>
  <c r="B93" i="5"/>
  <c r="B94" i="5"/>
  <c r="B95" i="5"/>
  <c r="B97" i="5"/>
  <c r="B98" i="5"/>
  <c r="B100" i="5"/>
  <c r="B101" i="5"/>
  <c r="B102" i="5"/>
  <c r="B104" i="5"/>
  <c r="B105" i="5"/>
  <c r="B106" i="5"/>
  <c r="B107" i="5"/>
  <c r="B110" i="5"/>
  <c r="B111" i="5"/>
  <c r="B112" i="5"/>
  <c r="B114" i="5"/>
  <c r="B115" i="5"/>
  <c r="B116" i="5"/>
  <c r="B117" i="5"/>
  <c r="B119" i="5"/>
  <c r="B120" i="5"/>
  <c r="B121" i="5"/>
  <c r="B122" i="5"/>
  <c r="B123" i="5"/>
  <c r="B124" i="5"/>
  <c r="B125" i="5"/>
  <c r="B126" i="5"/>
  <c r="B127" i="5"/>
  <c r="B128" i="5"/>
  <c r="B130" i="5"/>
  <c r="B131" i="5"/>
  <c r="B132" i="5"/>
  <c r="B133" i="5"/>
  <c r="B134" i="5"/>
  <c r="B135" i="5"/>
  <c r="B136" i="5"/>
  <c r="B137" i="5"/>
  <c r="B138" i="5"/>
  <c r="B139" i="5"/>
  <c r="B141" i="5"/>
  <c r="B142" i="5"/>
  <c r="B143" i="5"/>
  <c r="B144" i="5"/>
  <c r="B145" i="5"/>
  <c r="B146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1" i="5"/>
  <c r="B162" i="5"/>
  <c r="B163" i="5"/>
  <c r="B164" i="5"/>
  <c r="B165" i="5"/>
  <c r="B166" i="5"/>
  <c r="B167" i="5"/>
  <c r="B168" i="5"/>
  <c r="B169" i="5"/>
  <c r="B170" i="5"/>
  <c r="B171" i="5"/>
  <c r="B173" i="5"/>
  <c r="B174" i="5"/>
  <c r="B175" i="5"/>
  <c r="B176" i="5"/>
  <c r="B178" i="5"/>
  <c r="B179" i="5"/>
  <c r="B180" i="5"/>
  <c r="B183" i="5"/>
  <c r="B184" i="5"/>
  <c r="B185" i="5"/>
  <c r="B187" i="5"/>
  <c r="B188" i="5"/>
  <c r="B189" i="5"/>
  <c r="B191" i="5"/>
  <c r="B192" i="5"/>
  <c r="B193" i="5"/>
  <c r="B194" i="5"/>
  <c r="B196" i="5"/>
  <c r="B197" i="5"/>
  <c r="B198" i="5"/>
  <c r="B199" i="5"/>
  <c r="B200" i="5"/>
  <c r="B201" i="5"/>
  <c r="B202" i="5"/>
  <c r="B203" i="5"/>
  <c r="B205" i="5"/>
  <c r="B208" i="5"/>
  <c r="B210" i="5"/>
  <c r="B211" i="5"/>
  <c r="B214" i="5"/>
  <c r="B215" i="5"/>
  <c r="B216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8" i="5"/>
  <c r="B239" i="5"/>
  <c r="B240" i="5"/>
  <c r="B241" i="5"/>
  <c r="B244" i="5"/>
  <c r="B245" i="5"/>
  <c r="B246" i="5"/>
  <c r="B248" i="5"/>
  <c r="B249" i="5"/>
  <c r="B250" i="5"/>
  <c r="B251" i="5"/>
  <c r="B252" i="5"/>
  <c r="B253" i="5"/>
  <c r="B255" i="5"/>
  <c r="B256" i="5"/>
  <c r="B258" i="5"/>
  <c r="B259" i="5"/>
  <c r="B260" i="5"/>
  <c r="B261" i="5"/>
  <c r="B262" i="5"/>
  <c r="B263" i="5"/>
  <c r="B264" i="5"/>
  <c r="B265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90" i="5"/>
  <c r="B291" i="5"/>
  <c r="B293" i="5"/>
  <c r="B294" i="5"/>
  <c r="B295" i="5"/>
  <c r="B297" i="5"/>
  <c r="B298" i="5"/>
  <c r="B299" i="5"/>
  <c r="B300" i="5"/>
  <c r="B301" i="5"/>
  <c r="B302" i="5"/>
  <c r="B303" i="5"/>
  <c r="B304" i="5"/>
  <c r="B305" i="5"/>
  <c r="B306" i="5"/>
  <c r="B307" i="5"/>
  <c r="B310" i="5"/>
  <c r="B311" i="5"/>
  <c r="B312" i="5"/>
  <c r="B313" i="5"/>
  <c r="B314" i="5"/>
  <c r="B315" i="5"/>
  <c r="B316" i="5"/>
  <c r="B317" i="5"/>
  <c r="B320" i="5"/>
  <c r="B321" i="5"/>
  <c r="B322" i="5"/>
  <c r="B323" i="5"/>
  <c r="B324" i="5"/>
  <c r="B325" i="5"/>
  <c r="B327" i="5"/>
  <c r="B328" i="5"/>
  <c r="B329" i="5"/>
  <c r="B331" i="5"/>
  <c r="B332" i="5"/>
  <c r="B333" i="5"/>
  <c r="B334" i="5"/>
  <c r="B335" i="5"/>
  <c r="B336" i="5"/>
  <c r="B338" i="5"/>
  <c r="B339" i="5"/>
  <c r="B340" i="5"/>
  <c r="B341" i="5"/>
  <c r="B343" i="5"/>
  <c r="B344" i="5"/>
  <c r="B345" i="5"/>
  <c r="B347" i="5"/>
  <c r="B348" i="5"/>
  <c r="B349" i="5"/>
  <c r="B351" i="5"/>
  <c r="B352" i="5"/>
  <c r="B353" i="5"/>
  <c r="B356" i="5"/>
  <c r="B357" i="5"/>
  <c r="B358" i="5"/>
  <c r="B359" i="5"/>
  <c r="B360" i="5"/>
  <c r="B361" i="5"/>
  <c r="B362" i="5"/>
  <c r="B364" i="5"/>
  <c r="B365" i="5"/>
  <c r="B366" i="5"/>
  <c r="B367" i="5"/>
  <c r="B368" i="5"/>
  <c r="B369" i="5"/>
  <c r="B370" i="5"/>
  <c r="B371" i="5"/>
  <c r="B372" i="5"/>
  <c r="B374" i="5"/>
  <c r="B375" i="5"/>
  <c r="B376" i="5"/>
  <c r="B378" i="5"/>
  <c r="B379" i="5"/>
  <c r="B380" i="5"/>
  <c r="B382" i="5"/>
  <c r="B383" i="5"/>
  <c r="B386" i="5"/>
  <c r="B387" i="5"/>
  <c r="B388" i="5"/>
  <c r="B389" i="5"/>
  <c r="B391" i="5"/>
  <c r="B392" i="5"/>
  <c r="B393" i="5"/>
  <c r="B395" i="5"/>
  <c r="B396" i="5"/>
  <c r="B397" i="5"/>
  <c r="B398" i="5"/>
  <c r="B399" i="5"/>
  <c r="B400" i="5"/>
  <c r="B402" i="5"/>
  <c r="B403" i="5"/>
  <c r="B404" i="5"/>
  <c r="B405" i="5"/>
  <c r="B406" i="5"/>
  <c r="B407" i="5"/>
  <c r="B408" i="5"/>
  <c r="B409" i="5"/>
  <c r="B411" i="5"/>
  <c r="B412" i="5"/>
  <c r="B413" i="5"/>
  <c r="B414" i="5"/>
  <c r="B415" i="5"/>
  <c r="B416" i="5"/>
  <c r="B420" i="5"/>
  <c r="B421" i="5"/>
  <c r="B422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3" i="5"/>
  <c r="B444" i="5"/>
  <c r="B446" i="5"/>
  <c r="B450" i="5"/>
  <c r="B451" i="5"/>
  <c r="B452" i="5"/>
  <c r="B453" i="5"/>
  <c r="B454" i="5"/>
  <c r="B455" i="5"/>
  <c r="B458" i="5"/>
  <c r="B459" i="5"/>
  <c r="B460" i="5"/>
  <c r="B461" i="5"/>
  <c r="B462" i="5"/>
  <c r="B463" i="5"/>
  <c r="B465" i="5"/>
  <c r="B466" i="5"/>
  <c r="B470" i="5"/>
  <c r="B471" i="5"/>
  <c r="B473" i="5"/>
  <c r="B474" i="5"/>
  <c r="B475" i="5"/>
  <c r="B477" i="5"/>
  <c r="B478" i="5"/>
  <c r="B479" i="5"/>
  <c r="B480" i="5"/>
  <c r="B481" i="5"/>
  <c r="B482" i="5"/>
  <c r="B483" i="5"/>
  <c r="B484" i="5"/>
  <c r="B485" i="5"/>
  <c r="B488" i="5"/>
  <c r="B489" i="5"/>
  <c r="B490" i="5"/>
  <c r="B491" i="5"/>
  <c r="B492" i="5"/>
  <c r="B493" i="5"/>
  <c r="B494" i="5"/>
  <c r="B495" i="5"/>
  <c r="B496" i="5"/>
  <c r="B498" i="5"/>
  <c r="B499" i="5"/>
  <c r="B500" i="5"/>
  <c r="B501" i="5"/>
  <c r="B502" i="5"/>
  <c r="B504" i="5"/>
  <c r="B505" i="5"/>
  <c r="B506" i="5"/>
  <c r="B507" i="5"/>
  <c r="B508" i="5"/>
  <c r="B509" i="5"/>
  <c r="B510" i="5"/>
  <c r="B511" i="5"/>
  <c r="B513" i="5"/>
  <c r="B514" i="5"/>
  <c r="B515" i="5"/>
  <c r="B516" i="5"/>
  <c r="B517" i="5"/>
  <c r="B519" i="5"/>
  <c r="B521" i="5"/>
  <c r="B522" i="5"/>
  <c r="B523" i="5"/>
  <c r="B524" i="5"/>
  <c r="B525" i="5"/>
  <c r="B526" i="5"/>
  <c r="B530" i="5"/>
  <c r="B531" i="5"/>
  <c r="B532" i="5"/>
  <c r="B533" i="5"/>
  <c r="B534" i="5"/>
  <c r="B535" i="5"/>
  <c r="B536" i="5"/>
  <c r="B537" i="5"/>
  <c r="B538" i="5"/>
  <c r="B539" i="5"/>
  <c r="B540" i="5"/>
  <c r="B543" i="5"/>
  <c r="B544" i="5"/>
  <c r="B545" i="5"/>
  <c r="B546" i="5"/>
  <c r="B547" i="5"/>
  <c r="B549" i="5"/>
  <c r="B550" i="5"/>
  <c r="B551" i="5"/>
  <c r="B554" i="5"/>
  <c r="B555" i="5"/>
  <c r="B556" i="5"/>
  <c r="B557" i="5"/>
  <c r="B558" i="5"/>
  <c r="B559" i="5"/>
  <c r="B561" i="5"/>
  <c r="B562" i="5"/>
  <c r="B563" i="5"/>
  <c r="B565" i="5"/>
  <c r="B566" i="5"/>
  <c r="B567" i="5"/>
  <c r="B569" i="5"/>
  <c r="B572" i="5"/>
  <c r="B573" i="5"/>
  <c r="B574" i="5"/>
  <c r="B575" i="5"/>
  <c r="B576" i="5"/>
  <c r="B577" i="5"/>
  <c r="B578" i="5"/>
  <c r="B580" i="5"/>
  <c r="B581" i="5"/>
  <c r="B583" i="5"/>
  <c r="B584" i="5"/>
  <c r="B585" i="5"/>
  <c r="B587" i="5"/>
  <c r="B588" i="5"/>
  <c r="B589" i="5"/>
  <c r="B590" i="5"/>
  <c r="B591" i="5"/>
  <c r="B592" i="5"/>
  <c r="B593" i="5"/>
  <c r="B595" i="5"/>
  <c r="B596" i="5"/>
  <c r="B597" i="5"/>
  <c r="B598" i="5"/>
  <c r="B600" i="5"/>
  <c r="B601" i="5"/>
  <c r="B603" i="5"/>
  <c r="B604" i="5"/>
  <c r="B605" i="5"/>
  <c r="B607" i="5"/>
  <c r="B608" i="5"/>
  <c r="B609" i="5"/>
  <c r="B610" i="5"/>
  <c r="B611" i="5"/>
  <c r="B612" i="5"/>
  <c r="B613" i="5"/>
  <c r="B614" i="5"/>
  <c r="B615" i="5"/>
  <c r="B616" i="5"/>
  <c r="B618" i="5"/>
  <c r="B619" i="5"/>
  <c r="B620" i="5"/>
  <c r="B621" i="5"/>
  <c r="B622" i="5"/>
  <c r="B623" i="5"/>
  <c r="B624" i="5"/>
  <c r="B625" i="5"/>
  <c r="B626" i="5"/>
  <c r="B628" i="5"/>
  <c r="B631" i="5"/>
  <c r="B632" i="5"/>
  <c r="B633" i="5"/>
  <c r="B634" i="5"/>
  <c r="B636" i="5"/>
  <c r="B638" i="5"/>
  <c r="B639" i="5"/>
  <c r="B640" i="5"/>
  <c r="B643" i="5"/>
  <c r="B644" i="5"/>
  <c r="B646" i="5"/>
  <c r="B647" i="5"/>
  <c r="B648" i="5"/>
  <c r="B649" i="5"/>
  <c r="B650" i="5"/>
  <c r="B651" i="5"/>
  <c r="B652" i="5"/>
  <c r="B655" i="5"/>
  <c r="B656" i="5"/>
  <c r="B657" i="5"/>
  <c r="B658" i="5"/>
  <c r="B659" i="5"/>
  <c r="B661" i="5"/>
  <c r="B662" i="5"/>
  <c r="B663" i="5"/>
  <c r="B664" i="5"/>
  <c r="B665" i="5"/>
  <c r="B666" i="5"/>
  <c r="B667" i="5"/>
  <c r="B668" i="5"/>
  <c r="B670" i="5"/>
  <c r="B671" i="5"/>
  <c r="B672" i="5"/>
  <c r="B673" i="5"/>
  <c r="B674" i="5"/>
  <c r="B675" i="5"/>
  <c r="B676" i="5"/>
  <c r="B677" i="5"/>
  <c r="B679" i="5"/>
  <c r="B680" i="5"/>
  <c r="B682" i="5"/>
  <c r="B683" i="5"/>
  <c r="B684" i="5"/>
  <c r="B685" i="5"/>
  <c r="B686" i="5"/>
  <c r="B687" i="5"/>
  <c r="B688" i="5"/>
  <c r="B690" i="5"/>
  <c r="B691" i="5"/>
  <c r="B692" i="5"/>
  <c r="B694" i="5"/>
  <c r="B696" i="5"/>
  <c r="B698" i="5"/>
  <c r="B701" i="5"/>
  <c r="B702" i="5"/>
  <c r="B703" i="5"/>
  <c r="B705" i="5"/>
  <c r="B706" i="5"/>
  <c r="B707" i="5"/>
  <c r="B709" i="5"/>
  <c r="B710" i="5"/>
  <c r="B711" i="5"/>
  <c r="B712" i="5"/>
  <c r="B713" i="5"/>
  <c r="B714" i="5"/>
  <c r="B715" i="5"/>
  <c r="B717" i="5"/>
  <c r="B718" i="5"/>
  <c r="B719" i="5"/>
  <c r="B720" i="5"/>
  <c r="B721" i="5"/>
  <c r="B722" i="5"/>
  <c r="B723" i="5"/>
  <c r="B725" i="5"/>
  <c r="B726" i="5"/>
  <c r="B727" i="5"/>
  <c r="B728" i="5"/>
  <c r="B731" i="5"/>
  <c r="B732" i="5"/>
  <c r="B733" i="5"/>
  <c r="B735" i="5"/>
  <c r="B737" i="5"/>
  <c r="B738" i="5"/>
  <c r="B739" i="5"/>
  <c r="B740" i="5"/>
  <c r="B741" i="5"/>
  <c r="B742" i="5"/>
  <c r="B743" i="5"/>
  <c r="B746" i="5"/>
  <c r="B748" i="5"/>
  <c r="B749" i="5"/>
  <c r="B750" i="5"/>
  <c r="B752" i="5"/>
  <c r="B753" i="5"/>
  <c r="B754" i="5"/>
  <c r="B755" i="5"/>
  <c r="B756" i="5"/>
  <c r="B757" i="5"/>
  <c r="B758" i="5"/>
  <c r="B759" i="5"/>
  <c r="B760" i="5"/>
  <c r="B761" i="5"/>
  <c r="B762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8" i="5"/>
  <c r="B779" i="5"/>
  <c r="B780" i="5"/>
  <c r="B781" i="5"/>
  <c r="B782" i="5"/>
  <c r="B784" i="5"/>
  <c r="B786" i="5"/>
  <c r="B787" i="5"/>
  <c r="B788" i="5"/>
  <c r="B789" i="5"/>
  <c r="B790" i="5"/>
  <c r="B791" i="5"/>
  <c r="B792" i="5"/>
  <c r="B793" i="5"/>
  <c r="B794" i="5"/>
  <c r="B795" i="5"/>
  <c r="B796" i="5"/>
  <c r="B798" i="5"/>
  <c r="B799" i="5"/>
  <c r="B800" i="5"/>
  <c r="B801" i="5"/>
  <c r="B803" i="5"/>
  <c r="B804" i="5"/>
  <c r="B805" i="5"/>
  <c r="B806" i="5"/>
  <c r="B808" i="5"/>
  <c r="B809" i="5"/>
  <c r="B810" i="5"/>
  <c r="B811" i="5"/>
  <c r="B812" i="5"/>
  <c r="B813" i="5"/>
  <c r="B815" i="5"/>
  <c r="B816" i="5"/>
  <c r="B817" i="5"/>
  <c r="B821" i="5"/>
  <c r="B822" i="5"/>
  <c r="B824" i="5"/>
  <c r="B825" i="5"/>
  <c r="B826" i="5"/>
  <c r="B828" i="5"/>
  <c r="B829" i="5"/>
  <c r="B830" i="5"/>
  <c r="B832" i="5"/>
  <c r="B834" i="5"/>
  <c r="B835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4" i="5"/>
  <c r="B856" i="5"/>
  <c r="B857" i="5"/>
  <c r="B858" i="5"/>
  <c r="B859" i="5"/>
  <c r="B860" i="5"/>
  <c r="B861" i="5"/>
  <c r="B862" i="5"/>
  <c r="B865" i="5"/>
  <c r="B866" i="5"/>
  <c r="B868" i="5"/>
  <c r="B869" i="5"/>
  <c r="B870" i="5"/>
  <c r="B871" i="5"/>
  <c r="B872" i="5"/>
  <c r="B874" i="5"/>
  <c r="B876" i="5"/>
  <c r="B878" i="5"/>
  <c r="B879" i="5"/>
  <c r="B880" i="5"/>
  <c r="B881" i="5"/>
  <c r="B883" i="5"/>
  <c r="B884" i="5"/>
  <c r="B885" i="5"/>
  <c r="B886" i="5"/>
  <c r="B887" i="5"/>
  <c r="B888" i="5"/>
  <c r="B889" i="5"/>
  <c r="B890" i="5"/>
  <c r="B891" i="5"/>
  <c r="B892" i="5"/>
  <c r="B894" i="5"/>
  <c r="B896" i="5"/>
  <c r="B899" i="5"/>
  <c r="B900" i="5"/>
  <c r="B903" i="5"/>
  <c r="B904" i="5"/>
  <c r="B905" i="5"/>
  <c r="B907" i="5"/>
  <c r="B908" i="5"/>
  <c r="B909" i="5"/>
  <c r="B912" i="5"/>
  <c r="B913" i="5"/>
  <c r="B914" i="5"/>
  <c r="B915" i="5"/>
  <c r="B916" i="5"/>
  <c r="B917" i="5"/>
  <c r="B919" i="5"/>
  <c r="B218" i="7"/>
  <c r="A32" i="5"/>
  <c r="A218" i="7"/>
  <c r="D7" i="5"/>
  <c r="C182" i="5"/>
  <c r="M14" i="5"/>
  <c r="M13" i="5"/>
  <c r="M12" i="5"/>
  <c r="M11" i="5"/>
  <c r="L11" i="5"/>
  <c r="G18" i="5"/>
  <c r="G17" i="5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A2" i="18"/>
  <c r="B2" i="18"/>
  <c r="E2" i="18"/>
  <c r="A255" i="7"/>
  <c r="A287" i="7"/>
  <c r="A351" i="7"/>
  <c r="A412" i="7"/>
  <c r="A458" i="7"/>
  <c r="A466" i="7"/>
  <c r="A472" i="7"/>
  <c r="A489" i="7"/>
  <c r="A510" i="7"/>
  <c r="A538" i="7"/>
  <c r="A896" i="7"/>
  <c r="A563" i="7"/>
  <c r="A576" i="7"/>
  <c r="A579" i="7"/>
  <c r="A624" i="7"/>
  <c r="A687" i="7"/>
  <c r="A700" i="7"/>
  <c r="A798" i="7"/>
  <c r="A810" i="7"/>
  <c r="A814" i="7"/>
  <c r="A886" i="7"/>
  <c r="A889" i="7"/>
  <c r="A238" i="7"/>
  <c r="F2" i="18"/>
  <c r="X67" i="5"/>
  <c r="X71" i="5"/>
  <c r="K2" i="18"/>
  <c r="X74" i="5"/>
  <c r="X75" i="5"/>
  <c r="X90" i="5"/>
  <c r="X96" i="5"/>
  <c r="X109" i="5"/>
  <c r="X113" i="5"/>
  <c r="X118" i="5"/>
  <c r="X119" i="5"/>
  <c r="X129" i="5"/>
  <c r="X140" i="5"/>
  <c r="X147" i="5"/>
  <c r="X160" i="5"/>
  <c r="X172" i="5"/>
  <c r="X190" i="5"/>
  <c r="X195" i="5"/>
  <c r="X178" i="5"/>
  <c r="X196" i="5"/>
  <c r="X199" i="5"/>
  <c r="X186" i="5"/>
  <c r="X204" i="5"/>
  <c r="X236" i="5"/>
  <c r="X243" i="5"/>
  <c r="X247" i="5"/>
  <c r="X237" i="5"/>
  <c r="X242" i="5"/>
  <c r="X289" i="5"/>
  <c r="X255" i="5"/>
  <c r="X290" i="5"/>
  <c r="X257" i="5"/>
  <c r="X292" i="5"/>
  <c r="X296" i="5"/>
  <c r="X342" i="5"/>
  <c r="X363" i="5"/>
  <c r="X310" i="5"/>
  <c r="X365" i="5"/>
  <c r="X377" i="5"/>
  <c r="X320" i="5"/>
  <c r="X379" i="5"/>
  <c r="X390" i="5"/>
  <c r="X327" i="5"/>
  <c r="X391" i="5"/>
  <c r="X330" i="5"/>
  <c r="X394" i="5"/>
  <c r="X337" i="5"/>
  <c r="X401" i="5"/>
  <c r="X350" i="5"/>
  <c r="X419" i="5"/>
  <c r="X423" i="5"/>
  <c r="X356" i="5"/>
  <c r="X425" i="5"/>
  <c r="X373" i="5"/>
  <c r="X381" i="5"/>
  <c r="X457" i="5"/>
  <c r="X385" i="5"/>
  <c r="X467" i="5"/>
  <c r="X386" i="5"/>
  <c r="X470" i="5"/>
  <c r="X410" i="5"/>
  <c r="X520" i="5"/>
  <c r="X417" i="5"/>
  <c r="X528" i="5"/>
  <c r="X418" i="5"/>
  <c r="X529" i="5"/>
  <c r="X530" i="5"/>
  <c r="X912" i="5"/>
  <c r="X879" i="5"/>
  <c r="X564" i="5"/>
  <c r="X447" i="5"/>
  <c r="X570" i="5"/>
  <c r="X571" i="5"/>
  <c r="X450" i="5"/>
  <c r="X573" i="5"/>
  <c r="X456" i="5"/>
  <c r="X579" i="5"/>
  <c r="X464" i="5"/>
  <c r="X594" i="5"/>
  <c r="X469" i="5"/>
  <c r="X599" i="5"/>
  <c r="X602" i="5"/>
  <c r="X473" i="5"/>
  <c r="X603" i="5"/>
  <c r="X606" i="5"/>
  <c r="X477" i="5"/>
  <c r="X607" i="5"/>
  <c r="X487" i="5"/>
  <c r="X617" i="5"/>
  <c r="X497" i="5"/>
  <c r="X627" i="5"/>
  <c r="X503" i="5"/>
  <c r="X635" i="5"/>
  <c r="X512" i="5"/>
  <c r="X654" i="5"/>
  <c r="X518" i="5"/>
  <c r="X660" i="5"/>
  <c r="X527" i="5"/>
  <c r="X669" i="5"/>
  <c r="X542" i="5"/>
  <c r="X548" i="5"/>
  <c r="X699" i="5"/>
  <c r="X708" i="5"/>
  <c r="X554" i="5"/>
  <c r="X710" i="5"/>
  <c r="X560" i="5"/>
  <c r="X716" i="5"/>
  <c r="X568" i="5"/>
  <c r="X745" i="5"/>
  <c r="X751" i="5"/>
  <c r="X807" i="5"/>
  <c r="X631" i="5"/>
  <c r="X808" i="5"/>
  <c r="X814" i="5"/>
  <c r="X818" i="5"/>
  <c r="X819" i="5"/>
  <c r="X823" i="5"/>
  <c r="X836" i="5"/>
  <c r="X837" i="5"/>
  <c r="X867" i="5"/>
  <c r="X693" i="5"/>
  <c r="X893" i="5"/>
  <c r="X695" i="5"/>
  <c r="X895" i="5"/>
  <c r="X897" i="5"/>
  <c r="X901" i="5"/>
  <c r="X704" i="5"/>
  <c r="X906" i="5"/>
  <c r="X736" i="5"/>
  <c r="X744" i="5"/>
  <c r="X747" i="5"/>
  <c r="X266" i="5"/>
  <c r="X346" i="5"/>
  <c r="X784" i="5"/>
  <c r="X384" i="5"/>
  <c r="X468" i="5"/>
  <c r="X798" i="5"/>
  <c r="X486" i="5"/>
  <c r="X803" i="5"/>
  <c r="X820" i="5"/>
  <c r="X827" i="5"/>
  <c r="X541" i="5"/>
  <c r="X833" i="5"/>
  <c r="X855" i="5"/>
  <c r="X864" i="5"/>
  <c r="X734" i="5"/>
  <c r="X882" i="5"/>
  <c r="X853" i="5"/>
  <c r="X899" i="5"/>
  <c r="X854" i="5"/>
  <c r="X863" i="5"/>
  <c r="X903" i="5"/>
  <c r="X218" i="7"/>
  <c r="X51" i="5"/>
  <c r="X52" i="5"/>
  <c r="K3" i="18"/>
  <c r="A3" i="18"/>
  <c r="B3" i="18"/>
  <c r="A918" i="5"/>
  <c r="A911" i="5"/>
  <c r="A902" i="7"/>
  <c r="A901" i="7"/>
  <c r="A900" i="7"/>
  <c r="A899" i="7"/>
  <c r="A898" i="7"/>
  <c r="A897" i="7"/>
  <c r="A895" i="7"/>
  <c r="A894" i="7"/>
  <c r="A893" i="7"/>
  <c r="A892" i="7"/>
  <c r="A891" i="7"/>
  <c r="A890" i="7"/>
  <c r="A888" i="7"/>
  <c r="A887" i="7"/>
  <c r="A885" i="7"/>
  <c r="A884" i="7"/>
  <c r="A883" i="7"/>
  <c r="A882" i="7"/>
  <c r="A881" i="7"/>
  <c r="A880" i="7"/>
  <c r="A879" i="7"/>
  <c r="A878" i="7"/>
  <c r="A785" i="5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629" i="5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3" i="7"/>
  <c r="A812" i="7"/>
  <c r="A811" i="7"/>
  <c r="A809" i="7"/>
  <c r="A808" i="7"/>
  <c r="A807" i="7"/>
  <c r="A806" i="7"/>
  <c r="A805" i="7"/>
  <c r="A804" i="7"/>
  <c r="A803" i="7"/>
  <c r="A449" i="5"/>
  <c r="A802" i="7"/>
  <c r="A801" i="7"/>
  <c r="A800" i="7"/>
  <c r="A799" i="7"/>
  <c r="A797" i="7"/>
  <c r="A796" i="7"/>
  <c r="A795" i="7"/>
  <c r="A794" i="7"/>
  <c r="A793" i="7"/>
  <c r="A792" i="7"/>
  <c r="A791" i="7"/>
  <c r="A355" i="5"/>
  <c r="A790" i="7"/>
  <c r="A789" i="7"/>
  <c r="A788" i="7"/>
  <c r="A787" i="7"/>
  <c r="A786" i="7"/>
  <c r="A785" i="7"/>
  <c r="A784" i="7"/>
  <c r="A783" i="7"/>
  <c r="A782" i="7"/>
  <c r="A781" i="7"/>
  <c r="A780" i="7"/>
  <c r="A319" i="5"/>
  <c r="A779" i="7"/>
  <c r="A778" i="7"/>
  <c r="A309" i="5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8" i="7"/>
  <c r="A577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1" i="7"/>
  <c r="A470" i="7"/>
  <c r="A469" i="7"/>
  <c r="A468" i="7"/>
  <c r="A467" i="7"/>
  <c r="A465" i="7"/>
  <c r="A464" i="7"/>
  <c r="A463" i="7"/>
  <c r="A462" i="7"/>
  <c r="A461" i="7"/>
  <c r="A460" i="7"/>
  <c r="A459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182" i="5"/>
  <c r="A354" i="7"/>
  <c r="A353" i="7"/>
  <c r="A352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D2" i="18"/>
  <c r="T2" i="18"/>
  <c r="V902" i="5"/>
  <c r="V862" i="5"/>
  <c r="V863" i="5"/>
  <c r="S2" i="18"/>
  <c r="H2" i="18"/>
  <c r="I2" i="18"/>
  <c r="G2" i="18"/>
  <c r="V898" i="5"/>
  <c r="V853" i="5"/>
  <c r="V32" i="5"/>
  <c r="V218" i="7"/>
  <c r="D919" i="5"/>
  <c r="E919" i="5"/>
  <c r="F919" i="5"/>
  <c r="G919" i="5"/>
  <c r="H919" i="5"/>
  <c r="I919" i="5"/>
  <c r="J919" i="5"/>
  <c r="K919" i="5"/>
  <c r="L919" i="5"/>
  <c r="M919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9" i="5"/>
  <c r="O919" i="5"/>
  <c r="R919" i="5"/>
  <c r="U919" i="5"/>
  <c r="Y919" i="5"/>
  <c r="AJ919" i="5"/>
  <c r="AK919" i="5"/>
  <c r="AL919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553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9" i="5"/>
  <c r="AO919" i="5"/>
  <c r="AP919" i="5"/>
  <c r="AQ919" i="5"/>
  <c r="AR919" i="5"/>
  <c r="AS919" i="5"/>
  <c r="AT919" i="5"/>
  <c r="AU919" i="5"/>
  <c r="AV919" i="5"/>
  <c r="AW919" i="5"/>
  <c r="AX919" i="5"/>
  <c r="AY919" i="5"/>
  <c r="AZ919" i="5"/>
  <c r="BA919" i="5"/>
  <c r="BC919" i="5"/>
  <c r="H1" i="5"/>
  <c r="G5" i="5"/>
  <c r="G6" i="5"/>
  <c r="G7" i="5"/>
  <c r="G8" i="5"/>
  <c r="G15" i="5"/>
  <c r="G16" i="5"/>
  <c r="G20" i="5"/>
  <c r="G21" i="5"/>
  <c r="G22" i="5"/>
  <c r="G23" i="5"/>
  <c r="G24" i="5"/>
  <c r="G25" i="5"/>
  <c r="D6" i="5"/>
  <c r="D8" i="5"/>
  <c r="D10" i="5"/>
  <c r="D11" i="5"/>
  <c r="D12" i="5"/>
  <c r="D13" i="5"/>
  <c r="D15" i="5"/>
  <c r="D16" i="5"/>
  <c r="D20" i="5"/>
  <c r="D21" i="5"/>
  <c r="D23" i="5"/>
  <c r="D24" i="5"/>
  <c r="D25" i="5"/>
  <c r="A217" i="7"/>
  <c r="V879" i="5"/>
  <c r="V746" i="5"/>
  <c r="V747" i="5"/>
  <c r="A216" i="7"/>
  <c r="V880" i="5"/>
  <c r="V757" i="5"/>
  <c r="V758" i="5"/>
  <c r="V759" i="5"/>
  <c r="V760" i="5"/>
  <c r="V761" i="5"/>
  <c r="V762" i="5"/>
  <c r="V881" i="5"/>
  <c r="V882" i="5"/>
  <c r="V777" i="5"/>
  <c r="A214" i="7"/>
  <c r="V870" i="5"/>
  <c r="V704" i="5"/>
  <c r="A213" i="7"/>
  <c r="V871" i="5"/>
  <c r="V721" i="5"/>
  <c r="V722" i="5"/>
  <c r="V723" i="5"/>
  <c r="V724" i="5"/>
  <c r="V725" i="5"/>
  <c r="V726" i="5"/>
  <c r="V727" i="5"/>
  <c r="V728" i="5"/>
  <c r="V729" i="5"/>
  <c r="A212" i="7"/>
  <c r="V872" i="5"/>
  <c r="V730" i="5"/>
  <c r="V873" i="5"/>
  <c r="V734" i="5"/>
  <c r="A210" i="7"/>
  <c r="V874" i="5"/>
  <c r="V735" i="5"/>
  <c r="A209" i="7"/>
  <c r="V875" i="5"/>
  <c r="V876" i="5"/>
  <c r="V743" i="5"/>
  <c r="A208" i="7"/>
  <c r="V877" i="5"/>
  <c r="V878" i="5"/>
  <c r="V744" i="5"/>
  <c r="A206" i="7"/>
  <c r="V693" i="5"/>
  <c r="A205" i="7"/>
  <c r="V694" i="5"/>
  <c r="V864" i="5"/>
  <c r="V695" i="5"/>
  <c r="A203" i="7"/>
  <c r="V642" i="5"/>
  <c r="V643" i="5"/>
  <c r="A202" i="7"/>
  <c r="V854" i="5"/>
  <c r="V644" i="5"/>
  <c r="V855" i="5"/>
  <c r="V645" i="5"/>
  <c r="A200" i="7"/>
  <c r="V832" i="5"/>
  <c r="V553" i="5"/>
  <c r="V833" i="5"/>
  <c r="V560" i="5"/>
  <c r="V829" i="5"/>
  <c r="V830" i="5"/>
  <c r="V831" i="5"/>
  <c r="V552" i="5"/>
  <c r="A197" i="7"/>
  <c r="V826" i="5"/>
  <c r="V540" i="5"/>
  <c r="V827" i="5"/>
  <c r="V541" i="5"/>
  <c r="V820" i="5"/>
  <c r="V505" i="5"/>
  <c r="V506" i="5"/>
  <c r="V507" i="5"/>
  <c r="V508" i="5"/>
  <c r="V509" i="5"/>
  <c r="V510" i="5"/>
  <c r="V511" i="5"/>
  <c r="V512" i="5"/>
  <c r="V802" i="5"/>
  <c r="V485" i="5"/>
  <c r="V486" i="5"/>
  <c r="V797" i="5"/>
  <c r="V468" i="5"/>
  <c r="A192" i="7"/>
  <c r="V778" i="5"/>
  <c r="V779" i="5"/>
  <c r="V780" i="5"/>
  <c r="V781" i="5"/>
  <c r="V782" i="5"/>
  <c r="V416" i="5"/>
  <c r="V417" i="5"/>
  <c r="A191" i="7"/>
  <c r="A190" i="7"/>
  <c r="V409" i="5"/>
  <c r="V410" i="5"/>
  <c r="A189" i="7"/>
  <c r="A188" i="7"/>
  <c r="V385" i="5"/>
  <c r="V381" i="5"/>
  <c r="V382" i="5"/>
  <c r="V383" i="5"/>
  <c r="V384" i="5"/>
  <c r="A186" i="7"/>
  <c r="V785" i="5"/>
  <c r="V441" i="5"/>
  <c r="V442" i="5"/>
  <c r="V443" i="5"/>
  <c r="V444" i="5"/>
  <c r="V445" i="5"/>
  <c r="V783" i="5"/>
  <c r="V418" i="5"/>
  <c r="A184" i="7"/>
  <c r="V344" i="5"/>
  <c r="V345" i="5"/>
  <c r="V763" i="5"/>
  <c r="V346" i="5"/>
  <c r="A182" i="7"/>
  <c r="V257" i="5"/>
  <c r="V266" i="5"/>
  <c r="A180" i="7"/>
  <c r="V213" i="5"/>
  <c r="V214" i="5"/>
  <c r="V215" i="5"/>
  <c r="V216" i="5"/>
  <c r="V217" i="5"/>
  <c r="A178" i="7"/>
  <c r="V207" i="5"/>
  <c r="A177" i="7"/>
  <c r="V208" i="5"/>
  <c r="V736" i="5"/>
  <c r="V209" i="5"/>
  <c r="V181" i="5"/>
  <c r="V177" i="5"/>
  <c r="V906" i="5"/>
  <c r="A172" i="7"/>
  <c r="V698" i="5"/>
  <c r="V699" i="5"/>
  <c r="V700" i="5"/>
  <c r="V701" i="5"/>
  <c r="V702" i="5"/>
  <c r="V703" i="5"/>
  <c r="V903" i="5"/>
  <c r="V904" i="5"/>
  <c r="V905" i="5"/>
  <c r="A171" i="7"/>
  <c r="A170" i="7"/>
  <c r="V899" i="5"/>
  <c r="V900" i="5"/>
  <c r="V901" i="5"/>
  <c r="V697" i="5"/>
  <c r="V895" i="5"/>
  <c r="V896" i="5"/>
  <c r="V897" i="5"/>
  <c r="A166" i="7"/>
  <c r="V894" i="5"/>
  <c r="V892" i="5"/>
  <c r="V893" i="5"/>
  <c r="V681" i="5"/>
  <c r="A163" i="7"/>
  <c r="V675" i="5"/>
  <c r="V676" i="5"/>
  <c r="V677" i="5"/>
  <c r="V678" i="5"/>
  <c r="V679" i="5"/>
  <c r="V680" i="5"/>
  <c r="V866" i="5"/>
  <c r="V867" i="5"/>
  <c r="V868" i="5"/>
  <c r="V869" i="5"/>
  <c r="A162" i="7"/>
  <c r="A161" i="7"/>
  <c r="V653" i="5"/>
  <c r="V834" i="5"/>
  <c r="V835" i="5"/>
  <c r="V836" i="5"/>
  <c r="V819" i="5"/>
  <c r="A157" i="7"/>
  <c r="V821" i="5"/>
  <c r="A156" i="7"/>
  <c r="V822" i="5"/>
  <c r="V823" i="5"/>
  <c r="A154" i="7"/>
  <c r="V637" i="5"/>
  <c r="V638" i="5"/>
  <c r="V815" i="5"/>
  <c r="V813" i="5"/>
  <c r="V814" i="5"/>
  <c r="A152" i="7"/>
  <c r="V639" i="5"/>
  <c r="V816" i="5"/>
  <c r="A151" i="7"/>
  <c r="V640" i="5"/>
  <c r="V817" i="5"/>
  <c r="V641" i="5"/>
  <c r="V818" i="5"/>
  <c r="A149" i="7"/>
  <c r="V629" i="5"/>
  <c r="V803" i="5"/>
  <c r="V804" i="5"/>
  <c r="V805" i="5"/>
  <c r="V806" i="5"/>
  <c r="V630" i="5"/>
  <c r="V807" i="5"/>
  <c r="A147" i="7"/>
  <c r="V580" i="5"/>
  <c r="V581" i="5"/>
  <c r="V742" i="5"/>
  <c r="A146" i="7"/>
  <c r="V741" i="5"/>
  <c r="A145" i="7"/>
  <c r="V582" i="5"/>
  <c r="V583" i="5"/>
  <c r="V584" i="5"/>
  <c r="V748" i="5"/>
  <c r="V749" i="5"/>
  <c r="A144" i="7"/>
  <c r="V745" i="5"/>
  <c r="A142" i="7"/>
  <c r="V585" i="5"/>
  <c r="V750" i="5"/>
  <c r="V586" i="5"/>
  <c r="V751" i="5"/>
  <c r="A140" i="7"/>
  <c r="V565" i="5"/>
  <c r="A139" i="7"/>
  <c r="V566" i="5"/>
  <c r="A138" i="7"/>
  <c r="V567" i="5"/>
  <c r="V568" i="5"/>
  <c r="V713" i="5"/>
  <c r="V714" i="5"/>
  <c r="V715" i="5"/>
  <c r="V716" i="5"/>
  <c r="A135" i="7"/>
  <c r="V709" i="5"/>
  <c r="V707" i="5"/>
  <c r="V708" i="5"/>
  <c r="A133" i="7"/>
  <c r="V547" i="5"/>
  <c r="V548" i="5"/>
  <c r="A131" i="7"/>
  <c r="V682" i="5"/>
  <c r="V683" i="5"/>
  <c r="V684" i="5"/>
  <c r="V685" i="5"/>
  <c r="V686" i="5"/>
  <c r="V687" i="5"/>
  <c r="A130" i="7"/>
  <c r="V688" i="5"/>
  <c r="V542" i="5"/>
  <c r="V689" i="5"/>
  <c r="V527" i="5"/>
  <c r="V669" i="5"/>
  <c r="A127" i="7"/>
  <c r="V515" i="5"/>
  <c r="V654" i="5"/>
  <c r="V655" i="5"/>
  <c r="V656" i="5"/>
  <c r="V657" i="5"/>
  <c r="A126" i="7"/>
  <c r="V516" i="5"/>
  <c r="V658" i="5"/>
  <c r="A125" i="7"/>
  <c r="V517" i="5"/>
  <c r="V659" i="5"/>
  <c r="V518" i="5"/>
  <c r="V660" i="5"/>
  <c r="A123" i="7"/>
  <c r="V650" i="5"/>
  <c r="V651" i="5"/>
  <c r="A122" i="7"/>
  <c r="A121" i="7"/>
  <c r="V648" i="5"/>
  <c r="V649" i="5"/>
  <c r="A120" i="7"/>
  <c r="A119" i="7"/>
  <c r="V646" i="5"/>
  <c r="V647" i="5"/>
  <c r="A118" i="7"/>
  <c r="A117" i="7"/>
  <c r="V652" i="5"/>
  <c r="A115" i="7"/>
  <c r="V501" i="5"/>
  <c r="V631" i="5"/>
  <c r="V632" i="5"/>
  <c r="V633" i="5"/>
  <c r="A114" i="7"/>
  <c r="V502" i="5"/>
  <c r="V634" i="5"/>
  <c r="V503" i="5"/>
  <c r="V635" i="5"/>
  <c r="A112" i="7"/>
  <c r="V495" i="5"/>
  <c r="V496" i="5"/>
  <c r="V623" i="5"/>
  <c r="V624" i="5"/>
  <c r="V625" i="5"/>
  <c r="V626" i="5"/>
  <c r="A111" i="7"/>
  <c r="A110" i="7"/>
  <c r="V497" i="5"/>
  <c r="V498" i="5"/>
  <c r="V499" i="5"/>
  <c r="V500" i="5"/>
  <c r="A109" i="7"/>
  <c r="A108" i="7"/>
  <c r="V627" i="5"/>
  <c r="V628" i="5"/>
  <c r="A106" i="7"/>
  <c r="V615" i="5"/>
  <c r="A105" i="7"/>
  <c r="V616" i="5"/>
  <c r="V487" i="5"/>
  <c r="V617" i="5"/>
  <c r="V476" i="5"/>
  <c r="V601" i="5"/>
  <c r="V602" i="5"/>
  <c r="V603" i="5"/>
  <c r="V604" i="5"/>
  <c r="V605" i="5"/>
  <c r="V606" i="5"/>
  <c r="V472" i="5"/>
  <c r="A101" i="7"/>
  <c r="V597" i="5"/>
  <c r="V598" i="5"/>
  <c r="V469" i="5"/>
  <c r="V599" i="5"/>
  <c r="A99" i="7"/>
  <c r="V459" i="5"/>
  <c r="V460" i="5"/>
  <c r="V461" i="5"/>
  <c r="V462" i="5"/>
  <c r="V592" i="5"/>
  <c r="A98" i="7"/>
  <c r="V587" i="5"/>
  <c r="V588" i="5"/>
  <c r="V589" i="5"/>
  <c r="V590" i="5"/>
  <c r="V591" i="5"/>
  <c r="A97" i="7"/>
  <c r="A96" i="7"/>
  <c r="A95" i="7"/>
  <c r="V463" i="5"/>
  <c r="V593" i="5"/>
  <c r="V464" i="5"/>
  <c r="V594" i="5"/>
  <c r="V456" i="5"/>
  <c r="V577" i="5"/>
  <c r="V578" i="5"/>
  <c r="V579" i="5"/>
  <c r="A92" i="7"/>
  <c r="V449" i="5"/>
  <c r="V572" i="5"/>
  <c r="V798" i="5"/>
  <c r="V448" i="5"/>
  <c r="V569" i="5"/>
  <c r="V570" i="5"/>
  <c r="V571" i="5"/>
  <c r="A90" i="7"/>
  <c r="V446" i="5"/>
  <c r="V784" i="5"/>
  <c r="V447" i="5"/>
  <c r="A88" i="7"/>
  <c r="V561" i="5"/>
  <c r="V562" i="5"/>
  <c r="V563" i="5"/>
  <c r="V564" i="5"/>
  <c r="A86" i="7"/>
  <c r="V911" i="5"/>
  <c r="V910" i="5"/>
  <c r="V528" i="5"/>
  <c r="V529" i="5"/>
  <c r="A83" i="7"/>
  <c r="V525" i="5"/>
  <c r="V526" i="5"/>
  <c r="A81" i="7"/>
  <c r="V519" i="5"/>
  <c r="V520" i="5"/>
  <c r="V467" i="5"/>
  <c r="A78" i="7"/>
  <c r="V465" i="5"/>
  <c r="V466" i="5"/>
  <c r="A77" i="7"/>
  <c r="A76" i="7"/>
  <c r="V457" i="5"/>
  <c r="V458" i="5"/>
  <c r="V837" i="5"/>
  <c r="A74" i="7"/>
  <c r="V370" i="5"/>
  <c r="V437" i="5"/>
  <c r="V438" i="5"/>
  <c r="V439" i="5"/>
  <c r="A73" i="7"/>
  <c r="V371" i="5"/>
  <c r="V440" i="5"/>
  <c r="A72" i="7"/>
  <c r="V372" i="5"/>
  <c r="V373" i="5"/>
  <c r="V808" i="5"/>
  <c r="A70" i="7"/>
  <c r="V355" i="5"/>
  <c r="V422" i="5"/>
  <c r="V423" i="5"/>
  <c r="V424" i="5"/>
  <c r="V354" i="5"/>
  <c r="A68" i="7"/>
  <c r="V347" i="5"/>
  <c r="V348" i="5"/>
  <c r="V349" i="5"/>
  <c r="V411" i="5"/>
  <c r="V412" i="5"/>
  <c r="V413" i="5"/>
  <c r="V414" i="5"/>
  <c r="V415" i="5"/>
  <c r="A67" i="7"/>
  <c r="A66" i="7"/>
  <c r="V554" i="5"/>
  <c r="V710" i="5"/>
  <c r="A65" i="7"/>
  <c r="A64" i="7"/>
  <c r="A63" i="7"/>
  <c r="V407" i="5"/>
  <c r="V408" i="5"/>
  <c r="V350" i="5"/>
  <c r="V419" i="5"/>
  <c r="A61" i="7"/>
  <c r="V336" i="5"/>
  <c r="V398" i="5"/>
  <c r="V399" i="5"/>
  <c r="V400" i="5"/>
  <c r="V337" i="5"/>
  <c r="V401" i="5"/>
  <c r="V330" i="5"/>
  <c r="V391" i="5"/>
  <c r="V392" i="5"/>
  <c r="V393" i="5"/>
  <c r="V394" i="5"/>
  <c r="V326" i="5"/>
  <c r="V389" i="5"/>
  <c r="V390" i="5"/>
  <c r="A57" i="7"/>
  <c r="V319" i="5"/>
  <c r="V378" i="5"/>
  <c r="V477" i="5"/>
  <c r="V607" i="5"/>
  <c r="V318" i="5"/>
  <c r="V375" i="5"/>
  <c r="V376" i="5"/>
  <c r="V377" i="5"/>
  <c r="V473" i="5"/>
  <c r="A55" i="7"/>
  <c r="V309" i="5"/>
  <c r="V364" i="5"/>
  <c r="V308" i="5"/>
  <c r="V363" i="5"/>
  <c r="A53" i="7"/>
  <c r="V294" i="5"/>
  <c r="V340" i="5"/>
  <c r="A52" i="7"/>
  <c r="V295" i="5"/>
  <c r="V341" i="5"/>
  <c r="V450" i="5"/>
  <c r="V573" i="5"/>
  <c r="V296" i="5"/>
  <c r="V342" i="5"/>
  <c r="A50" i="7"/>
  <c r="V267" i="5"/>
  <c r="V268" i="5"/>
  <c r="V298" i="5"/>
  <c r="V299" i="5"/>
  <c r="V300" i="5"/>
  <c r="V301" i="5"/>
  <c r="V302" i="5"/>
  <c r="V303" i="5"/>
  <c r="V304" i="5"/>
  <c r="V305" i="5"/>
  <c r="V306" i="5"/>
  <c r="A49" i="7"/>
  <c r="V912" i="5"/>
  <c r="A48" i="7"/>
  <c r="V530" i="5"/>
  <c r="V291" i="5"/>
  <c r="V292" i="5"/>
  <c r="V254" i="5"/>
  <c r="V281" i="5"/>
  <c r="V282" i="5"/>
  <c r="V283" i="5"/>
  <c r="V284" i="5"/>
  <c r="V285" i="5"/>
  <c r="V286" i="5"/>
  <c r="V287" i="5"/>
  <c r="V288" i="5"/>
  <c r="V289" i="5"/>
  <c r="A45" i="7"/>
  <c r="V244" i="5"/>
  <c r="V245" i="5"/>
  <c r="V246" i="5"/>
  <c r="V386" i="5"/>
  <c r="V470" i="5"/>
  <c r="A44" i="7"/>
  <c r="A43" i="7"/>
  <c r="V242" i="5"/>
  <c r="V243" i="5"/>
  <c r="V356" i="5"/>
  <c r="V425" i="5"/>
  <c r="V247" i="5"/>
  <c r="A40" i="7"/>
  <c r="V210" i="5"/>
  <c r="V231" i="5"/>
  <c r="V232" i="5"/>
  <c r="V233" i="5"/>
  <c r="V234" i="5"/>
  <c r="V235" i="5"/>
  <c r="V236" i="5"/>
  <c r="V237" i="5"/>
  <c r="V238" i="5"/>
  <c r="V239" i="5"/>
  <c r="V240" i="5"/>
  <c r="A39" i="7"/>
  <c r="A38" i="7"/>
  <c r="V327" i="5"/>
  <c r="V320" i="5"/>
  <c r="V379" i="5"/>
  <c r="A36" i="7"/>
  <c r="V211" i="5"/>
  <c r="V241" i="5"/>
  <c r="V310" i="5"/>
  <c r="V365" i="5"/>
  <c r="V212" i="5"/>
  <c r="V205" i="5"/>
  <c r="V206" i="5"/>
  <c r="A33" i="7"/>
  <c r="V185" i="5"/>
  <c r="V197" i="5"/>
  <c r="V198" i="5"/>
  <c r="V199" i="5"/>
  <c r="V200" i="5"/>
  <c r="V201" i="5"/>
  <c r="V202" i="5"/>
  <c r="V203" i="5"/>
  <c r="V255" i="5"/>
  <c r="V290" i="5"/>
  <c r="V186" i="5"/>
  <c r="V204" i="5"/>
  <c r="A31" i="7"/>
  <c r="V195" i="5"/>
  <c r="V172" i="5"/>
  <c r="V188" i="5"/>
  <c r="V189" i="5"/>
  <c r="V190" i="5"/>
  <c r="A28" i="7"/>
  <c r="V146" i="5"/>
  <c r="V157" i="5"/>
  <c r="V158" i="5"/>
  <c r="V159" i="5"/>
  <c r="V147" i="5"/>
  <c r="V160" i="5"/>
  <c r="V129" i="5"/>
  <c r="V139" i="5"/>
  <c r="V140" i="5"/>
  <c r="V178" i="5"/>
  <c r="V196" i="5"/>
  <c r="V108" i="5"/>
  <c r="V114" i="5"/>
  <c r="V115" i="5"/>
  <c r="V116" i="5"/>
  <c r="V117" i="5"/>
  <c r="V118" i="5"/>
  <c r="V99" i="5"/>
  <c r="V109" i="5"/>
  <c r="A23" i="7"/>
  <c r="V100" i="5"/>
  <c r="V101" i="5"/>
  <c r="V102" i="5"/>
  <c r="V103" i="5"/>
  <c r="V104" i="5"/>
  <c r="V113" i="5"/>
  <c r="V119" i="5"/>
  <c r="A21" i="7"/>
  <c r="V87" i="5"/>
  <c r="V92" i="5"/>
  <c r="V93" i="5"/>
  <c r="V90" i="5"/>
  <c r="V95" i="5"/>
  <c r="V96" i="5"/>
  <c r="V70" i="5"/>
  <c r="V74" i="5"/>
  <c r="A18" i="7"/>
  <c r="V54" i="5"/>
  <c r="V55" i="5"/>
  <c r="V56" i="5"/>
  <c r="V71" i="5"/>
  <c r="V75" i="5"/>
  <c r="V67" i="5"/>
  <c r="V50" i="5"/>
  <c r="V51" i="5"/>
  <c r="R10" i="18"/>
  <c r="Q10" i="18"/>
  <c r="P10" i="18"/>
  <c r="T3" i="18"/>
  <c r="S3" i="18"/>
  <c r="I3" i="18"/>
  <c r="H3" i="18"/>
  <c r="G3" i="18"/>
  <c r="F3" i="18"/>
  <c r="E3" i="18"/>
  <c r="D3" i="18"/>
  <c r="E5" i="5"/>
  <c r="E6" i="5"/>
  <c r="E7" i="5"/>
  <c r="E8" i="5"/>
  <c r="E9" i="5"/>
  <c r="E14" i="5"/>
  <c r="E15" i="5"/>
  <c r="E16" i="5"/>
  <c r="E20" i="5"/>
  <c r="E21" i="5"/>
  <c r="E23" i="5"/>
  <c r="E24" i="5"/>
  <c r="E25" i="5"/>
  <c r="J218" i="7"/>
  <c r="M218" i="7"/>
  <c r="O218" i="7"/>
  <c r="P218" i="7"/>
  <c r="Q218" i="7"/>
  <c r="R218" i="7"/>
  <c r="S218" i="7"/>
  <c r="T218" i="7"/>
  <c r="U218" i="7"/>
  <c r="Y218" i="7"/>
  <c r="V33" i="5"/>
  <c r="X33" i="5"/>
  <c r="V34" i="5"/>
  <c r="X34" i="5"/>
  <c r="V35" i="5"/>
  <c r="X35" i="5"/>
  <c r="V36" i="5"/>
  <c r="X36" i="5"/>
  <c r="V37" i="5"/>
  <c r="X37" i="5"/>
  <c r="V38" i="5"/>
  <c r="X38" i="5"/>
  <c r="V39" i="5"/>
  <c r="X39" i="5"/>
  <c r="V40" i="5"/>
  <c r="X40" i="5"/>
  <c r="V41" i="5"/>
  <c r="X41" i="5"/>
  <c r="V42" i="5"/>
  <c r="X42" i="5"/>
  <c r="V43" i="5"/>
  <c r="X43" i="5"/>
  <c r="V44" i="5"/>
  <c r="X44" i="5"/>
  <c r="V45" i="5"/>
  <c r="X45" i="5"/>
  <c r="V46" i="5"/>
  <c r="X46" i="5"/>
  <c r="V47" i="5"/>
  <c r="X47" i="5"/>
  <c r="V48" i="5"/>
  <c r="X48" i="5"/>
  <c r="V49" i="5"/>
  <c r="X49" i="5"/>
  <c r="V52" i="5"/>
  <c r="V53" i="5"/>
  <c r="X53" i="5"/>
  <c r="X55" i="5"/>
  <c r="X54" i="5"/>
  <c r="X56" i="5"/>
  <c r="V57" i="5"/>
  <c r="X57" i="5"/>
  <c r="V58" i="5"/>
  <c r="X58" i="5"/>
  <c r="V59" i="5"/>
  <c r="X59" i="5"/>
  <c r="V60" i="5"/>
  <c r="X60" i="5"/>
  <c r="V61" i="5"/>
  <c r="X61" i="5"/>
  <c r="V62" i="5"/>
  <c r="X62" i="5"/>
  <c r="V63" i="5"/>
  <c r="X63" i="5"/>
  <c r="V64" i="5"/>
  <c r="X64" i="5"/>
  <c r="V65" i="5"/>
  <c r="X65" i="5"/>
  <c r="V66" i="5"/>
  <c r="X66" i="5"/>
  <c r="V68" i="5"/>
  <c r="X68" i="5"/>
  <c r="V69" i="5"/>
  <c r="X69" i="5"/>
  <c r="V72" i="5"/>
  <c r="X72" i="5"/>
  <c r="V73" i="5"/>
  <c r="X73" i="5"/>
  <c r="V76" i="5"/>
  <c r="X76" i="5"/>
  <c r="V77" i="5"/>
  <c r="X77" i="5"/>
  <c r="V78" i="5"/>
  <c r="X78" i="5"/>
  <c r="V79" i="5"/>
  <c r="X79" i="5"/>
  <c r="V80" i="5"/>
  <c r="X80" i="5"/>
  <c r="V81" i="5"/>
  <c r="X81" i="5"/>
  <c r="V82" i="5"/>
  <c r="X82" i="5"/>
  <c r="V83" i="5"/>
  <c r="X83" i="5"/>
  <c r="V84" i="5"/>
  <c r="X84" i="5"/>
  <c r="V85" i="5"/>
  <c r="X85" i="5"/>
  <c r="V86" i="5"/>
  <c r="X86" i="5"/>
  <c r="V88" i="5"/>
  <c r="X88" i="5"/>
  <c r="V89" i="5"/>
  <c r="X89" i="5"/>
  <c r="V91" i="5"/>
  <c r="X91" i="5"/>
  <c r="X92" i="5"/>
  <c r="X87" i="5"/>
  <c r="X93" i="5"/>
  <c r="V94" i="5"/>
  <c r="X94" i="5"/>
  <c r="X95" i="5"/>
  <c r="V97" i="5"/>
  <c r="X97" i="5"/>
  <c r="V98" i="5"/>
  <c r="X98" i="5"/>
  <c r="X100" i="5"/>
  <c r="X101" i="5"/>
  <c r="X102" i="5"/>
  <c r="V105" i="5"/>
  <c r="X105" i="5"/>
  <c r="V106" i="5"/>
  <c r="X106" i="5"/>
  <c r="V107" i="5"/>
  <c r="X107" i="5"/>
  <c r="V110" i="5"/>
  <c r="X110" i="5"/>
  <c r="V111" i="5"/>
  <c r="X111" i="5"/>
  <c r="V112" i="5"/>
  <c r="X112" i="5"/>
  <c r="X114" i="5"/>
  <c r="X115" i="5"/>
  <c r="X116" i="5"/>
  <c r="X117" i="5"/>
  <c r="V120" i="5"/>
  <c r="X120" i="5"/>
  <c r="V121" i="5"/>
  <c r="X121" i="5"/>
  <c r="V122" i="5"/>
  <c r="X122" i="5"/>
  <c r="V123" i="5"/>
  <c r="X123" i="5"/>
  <c r="V124" i="5"/>
  <c r="X124" i="5"/>
  <c r="V125" i="5"/>
  <c r="X125" i="5"/>
  <c r="V126" i="5"/>
  <c r="X126" i="5"/>
  <c r="V127" i="5"/>
  <c r="X127" i="5"/>
  <c r="V128" i="5"/>
  <c r="X128" i="5"/>
  <c r="V130" i="5"/>
  <c r="X130" i="5"/>
  <c r="V131" i="5"/>
  <c r="X131" i="5"/>
  <c r="V132" i="5"/>
  <c r="X132" i="5"/>
  <c r="V133" i="5"/>
  <c r="X133" i="5"/>
  <c r="V134" i="5"/>
  <c r="X134" i="5"/>
  <c r="V135" i="5"/>
  <c r="X135" i="5"/>
  <c r="V136" i="5"/>
  <c r="X136" i="5"/>
  <c r="V137" i="5"/>
  <c r="X137" i="5"/>
  <c r="V138" i="5"/>
  <c r="X138" i="5"/>
  <c r="X139" i="5"/>
  <c r="V141" i="5"/>
  <c r="X141" i="5"/>
  <c r="V142" i="5"/>
  <c r="X142" i="5"/>
  <c r="V143" i="5"/>
  <c r="X143" i="5"/>
  <c r="V144" i="5"/>
  <c r="X144" i="5"/>
  <c r="V145" i="5"/>
  <c r="X145" i="5"/>
  <c r="V148" i="5"/>
  <c r="X148" i="5"/>
  <c r="V149" i="5"/>
  <c r="X149" i="5"/>
  <c r="V150" i="5"/>
  <c r="X150" i="5"/>
  <c r="V151" i="5"/>
  <c r="X151" i="5"/>
  <c r="V152" i="5"/>
  <c r="X152" i="5"/>
  <c r="V153" i="5"/>
  <c r="X153" i="5"/>
  <c r="V154" i="5"/>
  <c r="X154" i="5"/>
  <c r="V155" i="5"/>
  <c r="X155" i="5"/>
  <c r="V156" i="5"/>
  <c r="X156" i="5"/>
  <c r="X157" i="5"/>
  <c r="X158" i="5"/>
  <c r="X146" i="5"/>
  <c r="X159" i="5"/>
  <c r="V161" i="5"/>
  <c r="X161" i="5"/>
  <c r="V162" i="5"/>
  <c r="X162" i="5"/>
  <c r="V163" i="5"/>
  <c r="X163" i="5"/>
  <c r="V164" i="5"/>
  <c r="X164" i="5"/>
  <c r="V165" i="5"/>
  <c r="X165" i="5"/>
  <c r="V166" i="5"/>
  <c r="X166" i="5"/>
  <c r="V167" i="5"/>
  <c r="X167" i="5"/>
  <c r="V168" i="5"/>
  <c r="X168" i="5"/>
  <c r="V169" i="5"/>
  <c r="X169" i="5"/>
  <c r="V170" i="5"/>
  <c r="X170" i="5"/>
  <c r="V171" i="5"/>
  <c r="X171" i="5"/>
  <c r="V173" i="5"/>
  <c r="X173" i="5"/>
  <c r="V174" i="5"/>
  <c r="X174" i="5"/>
  <c r="V175" i="5"/>
  <c r="X175" i="5"/>
  <c r="V176" i="5"/>
  <c r="X176" i="5"/>
  <c r="V179" i="5"/>
  <c r="X179" i="5"/>
  <c r="V180" i="5"/>
  <c r="X180" i="5"/>
  <c r="V182" i="5"/>
  <c r="V183" i="5"/>
  <c r="X183" i="5"/>
  <c r="V184" i="5"/>
  <c r="X184" i="5"/>
  <c r="V187" i="5"/>
  <c r="X187" i="5"/>
  <c r="X188" i="5"/>
  <c r="X189" i="5"/>
  <c r="V191" i="5"/>
  <c r="X191" i="5"/>
  <c r="V192" i="5"/>
  <c r="X192" i="5"/>
  <c r="V193" i="5"/>
  <c r="X193" i="5"/>
  <c r="V194" i="5"/>
  <c r="X194" i="5"/>
  <c r="X197" i="5"/>
  <c r="X198" i="5"/>
  <c r="X200" i="5"/>
  <c r="X201" i="5"/>
  <c r="X202" i="5"/>
  <c r="X185" i="5"/>
  <c r="X203" i="5"/>
  <c r="V218" i="5"/>
  <c r="X218" i="5"/>
  <c r="V219" i="5"/>
  <c r="X219" i="5"/>
  <c r="V220" i="5"/>
  <c r="X220" i="5"/>
  <c r="V221" i="5"/>
  <c r="X221" i="5"/>
  <c r="V222" i="5"/>
  <c r="X222" i="5"/>
  <c r="V223" i="5"/>
  <c r="X223" i="5"/>
  <c r="V224" i="5"/>
  <c r="X224" i="5"/>
  <c r="V225" i="5"/>
  <c r="X225" i="5"/>
  <c r="V226" i="5"/>
  <c r="X226" i="5"/>
  <c r="V227" i="5"/>
  <c r="X227" i="5"/>
  <c r="V228" i="5"/>
  <c r="X228" i="5"/>
  <c r="V229" i="5"/>
  <c r="X229" i="5"/>
  <c r="V230" i="5"/>
  <c r="X230" i="5"/>
  <c r="X231" i="5"/>
  <c r="X232" i="5"/>
  <c r="X233" i="5"/>
  <c r="X234" i="5"/>
  <c r="X235" i="5"/>
  <c r="X238" i="5"/>
  <c r="X239" i="5"/>
  <c r="X240" i="5"/>
  <c r="X241" i="5"/>
  <c r="X244" i="5"/>
  <c r="X245" i="5"/>
  <c r="X246" i="5"/>
  <c r="V248" i="5"/>
  <c r="X248" i="5"/>
  <c r="V249" i="5"/>
  <c r="X249" i="5"/>
  <c r="V250" i="5"/>
  <c r="X250" i="5"/>
  <c r="V251" i="5"/>
  <c r="X251" i="5"/>
  <c r="V252" i="5"/>
  <c r="X252" i="5"/>
  <c r="V253" i="5"/>
  <c r="X253" i="5"/>
  <c r="V256" i="5"/>
  <c r="X256" i="5"/>
  <c r="V258" i="5"/>
  <c r="X258" i="5"/>
  <c r="V259" i="5"/>
  <c r="X259" i="5"/>
  <c r="V260" i="5"/>
  <c r="X260" i="5"/>
  <c r="V261" i="5"/>
  <c r="X261" i="5"/>
  <c r="V262" i="5"/>
  <c r="X262" i="5"/>
  <c r="V263" i="5"/>
  <c r="X263" i="5"/>
  <c r="V264" i="5"/>
  <c r="X264" i="5"/>
  <c r="V265" i="5"/>
  <c r="X265" i="5"/>
  <c r="V269" i="5"/>
  <c r="X269" i="5"/>
  <c r="V270" i="5"/>
  <c r="X270" i="5"/>
  <c r="V271" i="5"/>
  <c r="X271" i="5"/>
  <c r="V272" i="5"/>
  <c r="X272" i="5"/>
  <c r="V273" i="5"/>
  <c r="X273" i="5"/>
  <c r="V274" i="5"/>
  <c r="X274" i="5"/>
  <c r="V275" i="5"/>
  <c r="X275" i="5"/>
  <c r="V276" i="5"/>
  <c r="X276" i="5"/>
  <c r="V277" i="5"/>
  <c r="X277" i="5"/>
  <c r="V278" i="5"/>
  <c r="X278" i="5"/>
  <c r="V279" i="5"/>
  <c r="X279" i="5"/>
  <c r="V280" i="5"/>
  <c r="X280" i="5"/>
  <c r="X281" i="5"/>
  <c r="X282" i="5"/>
  <c r="X283" i="5"/>
  <c r="X284" i="5"/>
  <c r="X285" i="5"/>
  <c r="X286" i="5"/>
  <c r="X287" i="5"/>
  <c r="X288" i="5"/>
  <c r="X291" i="5"/>
  <c r="V293" i="5"/>
  <c r="X293" i="5"/>
  <c r="V297" i="5"/>
  <c r="X297" i="5"/>
  <c r="X298" i="5"/>
  <c r="X299" i="5"/>
  <c r="X300" i="5"/>
  <c r="X301" i="5"/>
  <c r="X302" i="5"/>
  <c r="X303" i="5"/>
  <c r="X304" i="5"/>
  <c r="X267" i="5"/>
  <c r="X305" i="5"/>
  <c r="X268" i="5"/>
  <c r="X306" i="5"/>
  <c r="V307" i="5"/>
  <c r="X307" i="5"/>
  <c r="V311" i="5"/>
  <c r="X311" i="5"/>
  <c r="V312" i="5"/>
  <c r="X312" i="5"/>
  <c r="V313" i="5"/>
  <c r="X313" i="5"/>
  <c r="V314" i="5"/>
  <c r="X314" i="5"/>
  <c r="V315" i="5"/>
  <c r="X315" i="5"/>
  <c r="V316" i="5"/>
  <c r="X316" i="5"/>
  <c r="V317" i="5"/>
  <c r="X317" i="5"/>
  <c r="V321" i="5"/>
  <c r="X321" i="5"/>
  <c r="V322" i="5"/>
  <c r="X322" i="5"/>
  <c r="V323" i="5"/>
  <c r="X323" i="5"/>
  <c r="V324" i="5"/>
  <c r="X324" i="5"/>
  <c r="V325" i="5"/>
  <c r="X325" i="5"/>
  <c r="V328" i="5"/>
  <c r="X328" i="5"/>
  <c r="V329" i="5"/>
  <c r="X329" i="5"/>
  <c r="V331" i="5"/>
  <c r="X331" i="5"/>
  <c r="V332" i="5"/>
  <c r="X332" i="5"/>
  <c r="V333" i="5"/>
  <c r="X333" i="5"/>
  <c r="V334" i="5"/>
  <c r="X334" i="5"/>
  <c r="V335" i="5"/>
  <c r="X335" i="5"/>
  <c r="V338" i="5"/>
  <c r="X338" i="5"/>
  <c r="V339" i="5"/>
  <c r="X339" i="5"/>
  <c r="X294" i="5"/>
  <c r="X340" i="5"/>
  <c r="X295" i="5"/>
  <c r="X341" i="5"/>
  <c r="V343" i="5"/>
  <c r="X343" i="5"/>
  <c r="V351" i="5"/>
  <c r="X351" i="5"/>
  <c r="V352" i="5"/>
  <c r="X352" i="5"/>
  <c r="V353" i="5"/>
  <c r="X353" i="5"/>
  <c r="V357" i="5"/>
  <c r="X357" i="5"/>
  <c r="V358" i="5"/>
  <c r="X358" i="5"/>
  <c r="V359" i="5"/>
  <c r="X359" i="5"/>
  <c r="V360" i="5"/>
  <c r="X360" i="5"/>
  <c r="V361" i="5"/>
  <c r="X361" i="5"/>
  <c r="V362" i="5"/>
  <c r="X362" i="5"/>
  <c r="X364" i="5"/>
  <c r="V366" i="5"/>
  <c r="X366" i="5"/>
  <c r="V367" i="5"/>
  <c r="X367" i="5"/>
  <c r="V368" i="5"/>
  <c r="X368" i="5"/>
  <c r="V369" i="5"/>
  <c r="X369" i="5"/>
  <c r="V374" i="5"/>
  <c r="X374" i="5"/>
  <c r="X375" i="5"/>
  <c r="X376" i="5"/>
  <c r="X378" i="5"/>
  <c r="V380" i="5"/>
  <c r="X380" i="5"/>
  <c r="V387" i="5"/>
  <c r="X387" i="5"/>
  <c r="V388" i="5"/>
  <c r="X388" i="5"/>
  <c r="X389" i="5"/>
  <c r="X392" i="5"/>
  <c r="X393" i="5"/>
  <c r="V395" i="5"/>
  <c r="X395" i="5"/>
  <c r="V396" i="5"/>
  <c r="X396" i="5"/>
  <c r="V397" i="5"/>
  <c r="X397" i="5"/>
  <c r="X398" i="5"/>
  <c r="X399" i="5"/>
  <c r="X336" i="5"/>
  <c r="X400" i="5"/>
  <c r="V402" i="5"/>
  <c r="X402" i="5"/>
  <c r="V403" i="5"/>
  <c r="X403" i="5"/>
  <c r="V404" i="5"/>
  <c r="X404" i="5"/>
  <c r="V405" i="5"/>
  <c r="X405" i="5"/>
  <c r="V406" i="5"/>
  <c r="X406" i="5"/>
  <c r="X407" i="5"/>
  <c r="X344" i="5"/>
  <c r="X408" i="5"/>
  <c r="X345" i="5"/>
  <c r="X411" i="5"/>
  <c r="X412" i="5"/>
  <c r="X347" i="5"/>
  <c r="X413" i="5"/>
  <c r="X348" i="5"/>
  <c r="X414" i="5"/>
  <c r="X349" i="5"/>
  <c r="X415" i="5"/>
  <c r="V420" i="5"/>
  <c r="X420" i="5"/>
  <c r="V421" i="5"/>
  <c r="X421" i="5"/>
  <c r="X422" i="5"/>
  <c r="X424" i="5"/>
  <c r="V426" i="5"/>
  <c r="X426" i="5"/>
  <c r="V427" i="5"/>
  <c r="X427" i="5"/>
  <c r="V428" i="5"/>
  <c r="X428" i="5"/>
  <c r="V429" i="5"/>
  <c r="X429" i="5"/>
  <c r="V430" i="5"/>
  <c r="X430" i="5"/>
  <c r="V431" i="5"/>
  <c r="X431" i="5"/>
  <c r="V432" i="5"/>
  <c r="X432" i="5"/>
  <c r="V433" i="5"/>
  <c r="X433" i="5"/>
  <c r="V434" i="5"/>
  <c r="X434" i="5"/>
  <c r="V435" i="5"/>
  <c r="X435" i="5"/>
  <c r="V436" i="5"/>
  <c r="X436" i="5"/>
  <c r="X437" i="5"/>
  <c r="X438" i="5"/>
  <c r="X370" i="5"/>
  <c r="X439" i="5"/>
  <c r="X371" i="5"/>
  <c r="X440" i="5"/>
  <c r="X372" i="5"/>
  <c r="V451" i="5"/>
  <c r="X451" i="5"/>
  <c r="V452" i="5"/>
  <c r="X452" i="5"/>
  <c r="V453" i="5"/>
  <c r="X453" i="5"/>
  <c r="V454" i="5"/>
  <c r="X454" i="5"/>
  <c r="V455" i="5"/>
  <c r="X455" i="5"/>
  <c r="X382" i="5"/>
  <c r="X458" i="5"/>
  <c r="X383" i="5"/>
  <c r="X465" i="5"/>
  <c r="X466" i="5"/>
  <c r="V471" i="5"/>
  <c r="X471" i="5"/>
  <c r="V474" i="5"/>
  <c r="X474" i="5"/>
  <c r="V475" i="5"/>
  <c r="X475" i="5"/>
  <c r="V478" i="5"/>
  <c r="X478" i="5"/>
  <c r="V479" i="5"/>
  <c r="X479" i="5"/>
  <c r="V480" i="5"/>
  <c r="X480" i="5"/>
  <c r="V481" i="5"/>
  <c r="X481" i="5"/>
  <c r="V482" i="5"/>
  <c r="X482" i="5"/>
  <c r="V483" i="5"/>
  <c r="X483" i="5"/>
  <c r="V484" i="5"/>
  <c r="X484" i="5"/>
  <c r="V488" i="5"/>
  <c r="X488" i="5"/>
  <c r="V489" i="5"/>
  <c r="X489" i="5"/>
  <c r="V490" i="5"/>
  <c r="X490" i="5"/>
  <c r="V491" i="5"/>
  <c r="X491" i="5"/>
  <c r="V492" i="5"/>
  <c r="X492" i="5"/>
  <c r="V493" i="5"/>
  <c r="X493" i="5"/>
  <c r="V494" i="5"/>
  <c r="X494" i="5"/>
  <c r="V504" i="5"/>
  <c r="X504" i="5"/>
  <c r="V513" i="5"/>
  <c r="X513" i="5"/>
  <c r="V514" i="5"/>
  <c r="X514" i="5"/>
  <c r="X409" i="5"/>
  <c r="X519" i="5"/>
  <c r="V521" i="5"/>
  <c r="X521" i="5"/>
  <c r="V522" i="5"/>
  <c r="X522" i="5"/>
  <c r="V523" i="5"/>
  <c r="X523" i="5"/>
  <c r="V524" i="5"/>
  <c r="X524" i="5"/>
  <c r="X525" i="5"/>
  <c r="X416" i="5"/>
  <c r="X526" i="5"/>
  <c r="V531" i="5"/>
  <c r="X531" i="5"/>
  <c r="V532" i="5"/>
  <c r="X532" i="5"/>
  <c r="V533" i="5"/>
  <c r="X533" i="5"/>
  <c r="V534" i="5"/>
  <c r="X534" i="5"/>
  <c r="V535" i="5"/>
  <c r="X535" i="5"/>
  <c r="V536" i="5"/>
  <c r="X536" i="5"/>
  <c r="V537" i="5"/>
  <c r="X537" i="5"/>
  <c r="V538" i="5"/>
  <c r="X538" i="5"/>
  <c r="V539" i="5"/>
  <c r="X539" i="5"/>
  <c r="V543" i="5"/>
  <c r="X543" i="5"/>
  <c r="V544" i="5"/>
  <c r="X544" i="5"/>
  <c r="V545" i="5"/>
  <c r="X545" i="5"/>
  <c r="V546" i="5"/>
  <c r="X546" i="5"/>
  <c r="V549" i="5"/>
  <c r="X549" i="5"/>
  <c r="V550" i="5"/>
  <c r="X550" i="5"/>
  <c r="V551" i="5"/>
  <c r="X551" i="5"/>
  <c r="V555" i="5"/>
  <c r="X555" i="5"/>
  <c r="V556" i="5"/>
  <c r="X556" i="5"/>
  <c r="V557" i="5"/>
  <c r="X557" i="5"/>
  <c r="V558" i="5"/>
  <c r="X558" i="5"/>
  <c r="V559" i="5"/>
  <c r="X559" i="5"/>
  <c r="X561" i="5"/>
  <c r="X562" i="5"/>
  <c r="X563" i="5"/>
  <c r="X446" i="5"/>
  <c r="X569" i="5"/>
  <c r="X572" i="5"/>
  <c r="V574" i="5"/>
  <c r="X574" i="5"/>
  <c r="V575" i="5"/>
  <c r="X575" i="5"/>
  <c r="V576" i="5"/>
  <c r="X576" i="5"/>
  <c r="X577" i="5"/>
  <c r="X578" i="5"/>
  <c r="X587" i="5"/>
  <c r="X588" i="5"/>
  <c r="X459" i="5"/>
  <c r="X589" i="5"/>
  <c r="X460" i="5"/>
  <c r="X590" i="5"/>
  <c r="X461" i="5"/>
  <c r="X591" i="5"/>
  <c r="X462" i="5"/>
  <c r="X592" i="5"/>
  <c r="X463" i="5"/>
  <c r="X593" i="5"/>
  <c r="V595" i="5"/>
  <c r="X595" i="5"/>
  <c r="V596" i="5"/>
  <c r="X596" i="5"/>
  <c r="X597" i="5"/>
  <c r="X598" i="5"/>
  <c r="V600" i="5"/>
  <c r="X600" i="5"/>
  <c r="X601" i="5"/>
  <c r="X604" i="5"/>
  <c r="X605" i="5"/>
  <c r="V608" i="5"/>
  <c r="X608" i="5"/>
  <c r="V609" i="5"/>
  <c r="X609" i="5"/>
  <c r="V610" i="5"/>
  <c r="X610" i="5"/>
  <c r="V611" i="5"/>
  <c r="X611" i="5"/>
  <c r="V612" i="5"/>
  <c r="X612" i="5"/>
  <c r="V613" i="5"/>
  <c r="X613" i="5"/>
  <c r="V614" i="5"/>
  <c r="X614" i="5"/>
  <c r="X485" i="5"/>
  <c r="X615" i="5"/>
  <c r="X616" i="5"/>
  <c r="V618" i="5"/>
  <c r="X618" i="5"/>
  <c r="V619" i="5"/>
  <c r="X619" i="5"/>
  <c r="V620" i="5"/>
  <c r="X620" i="5"/>
  <c r="V621" i="5"/>
  <c r="X621" i="5"/>
  <c r="V622" i="5"/>
  <c r="X622" i="5"/>
  <c r="X623" i="5"/>
  <c r="X624" i="5"/>
  <c r="X495" i="5"/>
  <c r="X625" i="5"/>
  <c r="X496" i="5"/>
  <c r="X626" i="5"/>
  <c r="X498" i="5"/>
  <c r="X628" i="5"/>
  <c r="X499" i="5"/>
  <c r="X500" i="5"/>
  <c r="X632" i="5"/>
  <c r="X501" i="5"/>
  <c r="X633" i="5"/>
  <c r="X502" i="5"/>
  <c r="X634" i="5"/>
  <c r="V636" i="5"/>
  <c r="X636" i="5"/>
  <c r="X505" i="5"/>
  <c r="X646" i="5"/>
  <c r="X506" i="5"/>
  <c r="X647" i="5"/>
  <c r="X507" i="5"/>
  <c r="X648" i="5"/>
  <c r="X508" i="5"/>
  <c r="X649" i="5"/>
  <c r="X509" i="5"/>
  <c r="X650" i="5"/>
  <c r="X510" i="5"/>
  <c r="X651" i="5"/>
  <c r="X511" i="5"/>
  <c r="X652" i="5"/>
  <c r="X655" i="5"/>
  <c r="X656" i="5"/>
  <c r="X515" i="5"/>
  <c r="X657" i="5"/>
  <c r="X516" i="5"/>
  <c r="X658" i="5"/>
  <c r="X517" i="5"/>
  <c r="X659" i="5"/>
  <c r="V661" i="5"/>
  <c r="V662" i="5"/>
  <c r="V663" i="5"/>
  <c r="X663" i="5"/>
  <c r="V664" i="5"/>
  <c r="X664" i="5"/>
  <c r="V665" i="5"/>
  <c r="X665" i="5"/>
  <c r="V666" i="5"/>
  <c r="X666" i="5"/>
  <c r="V667" i="5"/>
  <c r="X667" i="5"/>
  <c r="V668" i="5"/>
  <c r="X668" i="5"/>
  <c r="V670" i="5"/>
  <c r="X670" i="5"/>
  <c r="V671" i="5"/>
  <c r="X671" i="5"/>
  <c r="V672" i="5"/>
  <c r="X672" i="5"/>
  <c r="V673" i="5"/>
  <c r="X673" i="5"/>
  <c r="V674" i="5"/>
  <c r="X674" i="5"/>
  <c r="X682" i="5"/>
  <c r="X683" i="5"/>
  <c r="X684" i="5"/>
  <c r="X685" i="5"/>
  <c r="X540" i="5"/>
  <c r="V690" i="5"/>
  <c r="V691" i="5"/>
  <c r="V692" i="5"/>
  <c r="V696" i="5"/>
  <c r="X696" i="5"/>
  <c r="X547" i="5"/>
  <c r="X698" i="5"/>
  <c r="V705" i="5"/>
  <c r="X705" i="5"/>
  <c r="V706" i="5"/>
  <c r="X706" i="5"/>
  <c r="X707" i="5"/>
  <c r="X709" i="5"/>
  <c r="V711" i="5"/>
  <c r="X711" i="5"/>
  <c r="V712" i="5"/>
  <c r="X712" i="5"/>
  <c r="X713" i="5"/>
  <c r="X714" i="5"/>
  <c r="X715" i="5"/>
  <c r="V717" i="5"/>
  <c r="X717" i="5"/>
  <c r="V718" i="5"/>
  <c r="X718" i="5"/>
  <c r="V719" i="5"/>
  <c r="X719" i="5"/>
  <c r="V720" i="5"/>
  <c r="X720" i="5"/>
  <c r="X565" i="5"/>
  <c r="X566" i="5"/>
  <c r="X567" i="5"/>
  <c r="V731" i="5"/>
  <c r="X731" i="5"/>
  <c r="V732" i="5"/>
  <c r="X732" i="5"/>
  <c r="V733" i="5"/>
  <c r="X733" i="5"/>
  <c r="V737" i="5"/>
  <c r="X737" i="5"/>
  <c r="V738" i="5"/>
  <c r="X738" i="5"/>
  <c r="V739" i="5"/>
  <c r="X739" i="5"/>
  <c r="V740" i="5"/>
  <c r="X740" i="5"/>
  <c r="X741" i="5"/>
  <c r="X742" i="5"/>
  <c r="X748" i="5"/>
  <c r="X749" i="5"/>
  <c r="X750" i="5"/>
  <c r="V752" i="5"/>
  <c r="X752" i="5"/>
  <c r="V753" i="5"/>
  <c r="X753" i="5"/>
  <c r="V754" i="5"/>
  <c r="X754" i="5"/>
  <c r="V755" i="5"/>
  <c r="X755" i="5"/>
  <c r="V756" i="5"/>
  <c r="X756" i="5"/>
  <c r="V764" i="5"/>
  <c r="X764" i="5"/>
  <c r="V765" i="5"/>
  <c r="X765" i="5"/>
  <c r="V766" i="5"/>
  <c r="X766" i="5"/>
  <c r="V767" i="5"/>
  <c r="X767" i="5"/>
  <c r="V768" i="5"/>
  <c r="X768" i="5"/>
  <c r="V769" i="5"/>
  <c r="X769" i="5"/>
  <c r="V770" i="5"/>
  <c r="X770" i="5"/>
  <c r="V771" i="5"/>
  <c r="X771" i="5"/>
  <c r="V772" i="5"/>
  <c r="X772" i="5"/>
  <c r="V773" i="5"/>
  <c r="X773" i="5"/>
  <c r="V774" i="5"/>
  <c r="X774" i="5"/>
  <c r="V775" i="5"/>
  <c r="X775" i="5"/>
  <c r="V776" i="5"/>
  <c r="X776" i="5"/>
  <c r="V786" i="5"/>
  <c r="X786" i="5"/>
  <c r="V787" i="5"/>
  <c r="X787" i="5"/>
  <c r="V788" i="5"/>
  <c r="X788" i="5"/>
  <c r="V789" i="5"/>
  <c r="X789" i="5"/>
  <c r="V790" i="5"/>
  <c r="X790" i="5"/>
  <c r="V791" i="5"/>
  <c r="X791" i="5"/>
  <c r="V792" i="5"/>
  <c r="X792" i="5"/>
  <c r="V793" i="5"/>
  <c r="X793" i="5"/>
  <c r="V794" i="5"/>
  <c r="X794" i="5"/>
  <c r="V795" i="5"/>
  <c r="X795" i="5"/>
  <c r="V796" i="5"/>
  <c r="X796" i="5"/>
  <c r="V799" i="5"/>
  <c r="X799" i="5"/>
  <c r="V800" i="5"/>
  <c r="X800" i="5"/>
  <c r="V801" i="5"/>
  <c r="X801" i="5"/>
  <c r="X804" i="5"/>
  <c r="X805" i="5"/>
  <c r="X806" i="5"/>
  <c r="V809" i="5"/>
  <c r="X809" i="5"/>
  <c r="V810" i="5"/>
  <c r="X810" i="5"/>
  <c r="V811" i="5"/>
  <c r="X811" i="5"/>
  <c r="V812" i="5"/>
  <c r="X812" i="5"/>
  <c r="X813" i="5"/>
  <c r="X815" i="5"/>
  <c r="X816" i="5"/>
  <c r="X817" i="5"/>
  <c r="X821" i="5"/>
  <c r="X822" i="5"/>
  <c r="V824" i="5"/>
  <c r="X824" i="5"/>
  <c r="V825" i="5"/>
  <c r="X825" i="5"/>
  <c r="V828" i="5"/>
  <c r="X828" i="5"/>
  <c r="X834" i="5"/>
  <c r="X835" i="5"/>
  <c r="V838" i="5"/>
  <c r="X838" i="5"/>
  <c r="V839" i="5"/>
  <c r="X839" i="5"/>
  <c r="V840" i="5"/>
  <c r="X840" i="5"/>
  <c r="V841" i="5"/>
  <c r="X841" i="5"/>
  <c r="V842" i="5"/>
  <c r="X842" i="5"/>
  <c r="V843" i="5"/>
  <c r="X843" i="5"/>
  <c r="V844" i="5"/>
  <c r="X844" i="5"/>
  <c r="V845" i="5"/>
  <c r="X845" i="5"/>
  <c r="V846" i="5"/>
  <c r="X846" i="5"/>
  <c r="V847" i="5"/>
  <c r="X847" i="5"/>
  <c r="V848" i="5"/>
  <c r="X848" i="5"/>
  <c r="V849" i="5"/>
  <c r="X849" i="5"/>
  <c r="V850" i="5"/>
  <c r="X850" i="5"/>
  <c r="V851" i="5"/>
  <c r="X851" i="5"/>
  <c r="V852" i="5"/>
  <c r="X852" i="5"/>
  <c r="V856" i="5"/>
  <c r="X856" i="5"/>
  <c r="V857" i="5"/>
  <c r="X857" i="5"/>
  <c r="V858" i="5"/>
  <c r="X858" i="5"/>
  <c r="V859" i="5"/>
  <c r="X859" i="5"/>
  <c r="V860" i="5"/>
  <c r="X860" i="5"/>
  <c r="V861" i="5"/>
  <c r="X861" i="5"/>
  <c r="V865" i="5"/>
  <c r="X865" i="5"/>
  <c r="X866" i="5"/>
  <c r="X868" i="5"/>
  <c r="X869" i="5"/>
  <c r="X881" i="5"/>
  <c r="V883" i="5"/>
  <c r="X883" i="5"/>
  <c r="V884" i="5"/>
  <c r="X884" i="5"/>
  <c r="V885" i="5"/>
  <c r="X885" i="5"/>
  <c r="V886" i="5"/>
  <c r="X886" i="5"/>
  <c r="V887" i="5"/>
  <c r="X887" i="5"/>
  <c r="V888" i="5"/>
  <c r="X888" i="5"/>
  <c r="V889" i="5"/>
  <c r="X889" i="5"/>
  <c r="V890" i="5"/>
  <c r="X890" i="5"/>
  <c r="V891" i="5"/>
  <c r="X891" i="5"/>
  <c r="X892" i="5"/>
  <c r="X694" i="5"/>
  <c r="X894" i="5"/>
  <c r="X896" i="5"/>
  <c r="X900" i="5"/>
  <c r="X904" i="5"/>
  <c r="X905" i="5"/>
  <c r="V907" i="5"/>
  <c r="X907" i="5"/>
  <c r="V908" i="5"/>
  <c r="X908" i="5"/>
  <c r="V909" i="5"/>
  <c r="X909" i="5"/>
  <c r="V913" i="5"/>
  <c r="X913" i="5"/>
  <c r="V914" i="5"/>
  <c r="X914" i="5"/>
  <c r="V915" i="5"/>
  <c r="X915" i="5"/>
  <c r="V916" i="5"/>
  <c r="X916" i="5"/>
  <c r="V917" i="5"/>
  <c r="X917" i="5"/>
  <c r="X735" i="5"/>
  <c r="X743" i="5"/>
  <c r="X746" i="5"/>
  <c r="X826" i="5"/>
  <c r="X832" i="5"/>
  <c r="X862" i="5"/>
  <c r="X880" i="5"/>
  <c r="B26" i="16"/>
  <c r="D26" i="16"/>
  <c r="F26" i="16"/>
  <c r="B35" i="16"/>
  <c r="F218" i="7"/>
  <c r="D35" i="16"/>
  <c r="I35" i="16"/>
  <c r="K35" i="16"/>
  <c r="B922" i="16"/>
  <c r="D922" i="16"/>
  <c r="I922" i="16"/>
  <c r="K922" i="16"/>
  <c r="B923" i="16"/>
  <c r="D923" i="16"/>
  <c r="I923" i="16"/>
  <c r="K923" i="16"/>
  <c r="G26" i="16"/>
  <c r="E26" i="16"/>
  <c r="E27" i="16"/>
  <c r="D218" i="7"/>
  <c r="E35" i="16"/>
  <c r="E922" i="16"/>
  <c r="E923" i="16"/>
  <c r="O923" i="16"/>
  <c r="N923" i="16"/>
  <c r="M923" i="16"/>
  <c r="L923" i="16"/>
  <c r="J923" i="16"/>
  <c r="H923" i="16"/>
  <c r="F923" i="16"/>
  <c r="G923" i="16"/>
  <c r="C923" i="16"/>
  <c r="O922" i="16"/>
  <c r="N922" i="16"/>
  <c r="M922" i="16"/>
  <c r="L922" i="16"/>
  <c r="J922" i="16"/>
  <c r="H922" i="16"/>
  <c r="F922" i="16"/>
  <c r="G922" i="16"/>
  <c r="C922" i="16"/>
  <c r="N26" i="16"/>
  <c r="M26" i="16"/>
  <c r="C26" i="16"/>
  <c r="O35" i="16"/>
  <c r="N35" i="16"/>
  <c r="H218" i="7"/>
  <c r="M35" i="16"/>
  <c r="L35" i="16"/>
  <c r="J35" i="16"/>
  <c r="H35" i="16"/>
  <c r="F35" i="16"/>
  <c r="G218" i="7"/>
  <c r="G35" i="16"/>
  <c r="C35" i="16"/>
  <c r="L34" i="16"/>
  <c r="K34" i="16"/>
  <c r="J34" i="16"/>
  <c r="B27" i="16"/>
  <c r="N27" i="16"/>
  <c r="M27" i="16"/>
  <c r="F27" i="16"/>
  <c r="G27" i="16"/>
  <c r="D27" i="16"/>
  <c r="C27" i="16"/>
  <c r="A62" i="15"/>
  <c r="B62" i="15"/>
  <c r="I2" i="15"/>
  <c r="I62" i="15"/>
  <c r="A63" i="15"/>
  <c r="B63" i="15"/>
  <c r="I63" i="15"/>
  <c r="A64" i="15"/>
  <c r="B64" i="15"/>
  <c r="I64" i="15"/>
  <c r="A65" i="15"/>
  <c r="B65" i="15"/>
  <c r="I65" i="15"/>
  <c r="A66" i="15"/>
  <c r="B66" i="15"/>
  <c r="I66" i="15"/>
  <c r="A67" i="15"/>
  <c r="B67" i="15"/>
  <c r="I67" i="15"/>
  <c r="A68" i="15"/>
  <c r="B68" i="15"/>
  <c r="I68" i="15"/>
  <c r="A69" i="15"/>
  <c r="B69" i="15"/>
  <c r="I69" i="15"/>
  <c r="A70" i="15"/>
  <c r="B70" i="15"/>
  <c r="I70" i="15"/>
  <c r="A35" i="15"/>
  <c r="B35" i="15"/>
  <c r="A36" i="15"/>
  <c r="B36" i="15"/>
  <c r="A37" i="15"/>
  <c r="B37" i="15"/>
  <c r="A38" i="15"/>
  <c r="B38" i="15"/>
  <c r="A39" i="15"/>
  <c r="B39" i="15"/>
  <c r="A40" i="15"/>
  <c r="B40" i="15"/>
  <c r="A41" i="15"/>
  <c r="B41" i="15"/>
  <c r="A42" i="15"/>
  <c r="B42" i="15"/>
  <c r="A43" i="15"/>
  <c r="B43" i="15"/>
  <c r="A44" i="15"/>
  <c r="B44" i="15"/>
  <c r="A45" i="15"/>
  <c r="B45" i="15"/>
  <c r="A46" i="15"/>
  <c r="B46" i="15"/>
  <c r="A47" i="15"/>
  <c r="B47" i="15"/>
  <c r="A48" i="15"/>
  <c r="B48" i="15"/>
  <c r="A49" i="15"/>
  <c r="B49" i="15"/>
  <c r="A50" i="15"/>
  <c r="B50" i="15"/>
  <c r="A51" i="15"/>
  <c r="B51" i="15"/>
  <c r="A52" i="15"/>
  <c r="B52" i="15"/>
  <c r="I52" i="15"/>
  <c r="A53" i="15"/>
  <c r="B53" i="15"/>
  <c r="I53" i="15"/>
  <c r="A54" i="15"/>
  <c r="B54" i="15"/>
  <c r="I54" i="15"/>
  <c r="A55" i="15"/>
  <c r="B55" i="15"/>
  <c r="I55" i="15"/>
  <c r="A56" i="15"/>
  <c r="B56" i="15"/>
  <c r="I56" i="15"/>
  <c r="A57" i="15"/>
  <c r="B57" i="15"/>
  <c r="I57" i="15"/>
  <c r="A58" i="15"/>
  <c r="B58" i="15"/>
  <c r="I58" i="15"/>
  <c r="A59" i="15"/>
  <c r="B59" i="15"/>
  <c r="I59" i="15"/>
  <c r="A60" i="15"/>
  <c r="B60" i="15"/>
  <c r="I60" i="15"/>
  <c r="A61" i="15"/>
  <c r="B61" i="15"/>
  <c r="I61" i="15"/>
  <c r="G32" i="10"/>
  <c r="G33" i="10"/>
  <c r="G34" i="10"/>
  <c r="G35" i="10"/>
  <c r="G36" i="10"/>
  <c r="G37" i="10"/>
  <c r="G38" i="10"/>
  <c r="A10" i="15"/>
  <c r="C2" i="15"/>
  <c r="G72" i="10"/>
  <c r="C61" i="15"/>
  <c r="D2" i="15"/>
  <c r="D61" i="15"/>
  <c r="E2" i="15"/>
  <c r="E61" i="15"/>
  <c r="F2" i="15"/>
  <c r="F61" i="15"/>
  <c r="G2" i="15"/>
  <c r="G61" i="15"/>
  <c r="H2" i="15"/>
  <c r="H61" i="15"/>
  <c r="J61" i="15"/>
  <c r="C62" i="15"/>
  <c r="D62" i="15"/>
  <c r="E62" i="15"/>
  <c r="F62" i="15"/>
  <c r="G62" i="15"/>
  <c r="H62" i="15"/>
  <c r="J62" i="15"/>
  <c r="C63" i="15"/>
  <c r="D63" i="15"/>
  <c r="E63" i="15"/>
  <c r="F63" i="15"/>
  <c r="G63" i="15"/>
  <c r="H63" i="15"/>
  <c r="J63" i="15"/>
  <c r="C64" i="15"/>
  <c r="D64" i="15"/>
  <c r="E64" i="15"/>
  <c r="F64" i="15"/>
  <c r="G64" i="15"/>
  <c r="H64" i="15"/>
  <c r="J64" i="15"/>
  <c r="C65" i="15"/>
  <c r="D65" i="15"/>
  <c r="E65" i="15"/>
  <c r="F65" i="15"/>
  <c r="G65" i="15"/>
  <c r="H65" i="15"/>
  <c r="J65" i="15"/>
  <c r="C66" i="15"/>
  <c r="D66" i="15"/>
  <c r="E66" i="15"/>
  <c r="F66" i="15"/>
  <c r="G66" i="15"/>
  <c r="H66" i="15"/>
  <c r="J66" i="15"/>
  <c r="C67" i="15"/>
  <c r="D67" i="15"/>
  <c r="E67" i="15"/>
  <c r="F67" i="15"/>
  <c r="G67" i="15"/>
  <c r="H67" i="15"/>
  <c r="J67" i="15"/>
  <c r="C68" i="15"/>
  <c r="D68" i="15"/>
  <c r="E68" i="15"/>
  <c r="F68" i="15"/>
  <c r="G68" i="15"/>
  <c r="H68" i="15"/>
  <c r="J68" i="15"/>
  <c r="C69" i="15"/>
  <c r="D69" i="15"/>
  <c r="E69" i="15"/>
  <c r="F69" i="15"/>
  <c r="G69" i="15"/>
  <c r="H69" i="15"/>
  <c r="J69" i="15"/>
  <c r="C70" i="15"/>
  <c r="D70" i="15"/>
  <c r="E70" i="15"/>
  <c r="F70" i="15"/>
  <c r="G70" i="15"/>
  <c r="H70" i="15"/>
  <c r="J70" i="15"/>
  <c r="G64" i="10"/>
  <c r="G68" i="10"/>
  <c r="C53" i="15"/>
  <c r="D53" i="15"/>
  <c r="E53" i="15"/>
  <c r="F53" i="15"/>
  <c r="G53" i="15"/>
  <c r="H53" i="15"/>
  <c r="J53" i="15"/>
  <c r="G65" i="10"/>
  <c r="G69" i="10"/>
  <c r="C54" i="15"/>
  <c r="D54" i="15"/>
  <c r="E54" i="15"/>
  <c r="F54" i="15"/>
  <c r="G54" i="15"/>
  <c r="H54" i="15"/>
  <c r="J54" i="15"/>
  <c r="G66" i="10"/>
  <c r="G70" i="10"/>
  <c r="C55" i="15"/>
  <c r="D55" i="15"/>
  <c r="E55" i="15"/>
  <c r="F55" i="15"/>
  <c r="G55" i="15"/>
  <c r="H55" i="15"/>
  <c r="J55" i="15"/>
  <c r="G67" i="10"/>
  <c r="G30" i="10"/>
  <c r="C56" i="15"/>
  <c r="D56" i="15"/>
  <c r="E56" i="15"/>
  <c r="F56" i="15"/>
  <c r="G56" i="15"/>
  <c r="H56" i="15"/>
  <c r="J56" i="15"/>
  <c r="G54" i="10"/>
  <c r="C57" i="15"/>
  <c r="D57" i="15"/>
  <c r="E57" i="15"/>
  <c r="F57" i="15"/>
  <c r="G57" i="15"/>
  <c r="H57" i="15"/>
  <c r="J57" i="15"/>
  <c r="G71" i="10"/>
  <c r="C58" i="15"/>
  <c r="D58" i="15"/>
  <c r="E58" i="15"/>
  <c r="F58" i="15"/>
  <c r="G58" i="15"/>
  <c r="H58" i="15"/>
  <c r="J58" i="15"/>
  <c r="G31" i="10"/>
  <c r="C59" i="15"/>
  <c r="D59" i="15"/>
  <c r="E59" i="15"/>
  <c r="F59" i="15"/>
  <c r="G59" i="15"/>
  <c r="H59" i="15"/>
  <c r="J59" i="15"/>
  <c r="G55" i="10"/>
  <c r="C60" i="15"/>
  <c r="D60" i="15"/>
  <c r="E60" i="15"/>
  <c r="F60" i="15"/>
  <c r="G60" i="15"/>
  <c r="H60" i="15"/>
  <c r="J60" i="15"/>
  <c r="G56" i="10"/>
  <c r="G49" i="10"/>
  <c r="C45" i="15"/>
  <c r="D45" i="15"/>
  <c r="G45" i="15"/>
  <c r="J45" i="15"/>
  <c r="G57" i="10"/>
  <c r="G50" i="10"/>
  <c r="C46" i="15"/>
  <c r="D46" i="15"/>
  <c r="G46" i="15"/>
  <c r="J46" i="15"/>
  <c r="G58" i="10"/>
  <c r="G27" i="10"/>
  <c r="G51" i="10"/>
  <c r="C47" i="15"/>
  <c r="D47" i="15"/>
  <c r="G47" i="15"/>
  <c r="J47" i="15"/>
  <c r="G59" i="10"/>
  <c r="G28" i="10"/>
  <c r="G52" i="10"/>
  <c r="C48" i="15"/>
  <c r="D48" i="15"/>
  <c r="G48" i="15"/>
  <c r="J48" i="15"/>
  <c r="G60" i="10"/>
  <c r="G29" i="10"/>
  <c r="G53" i="10"/>
  <c r="C49" i="15"/>
  <c r="D49" i="15"/>
  <c r="G49" i="15"/>
  <c r="J49" i="15"/>
  <c r="G61" i="10"/>
  <c r="C50" i="15"/>
  <c r="D50" i="15"/>
  <c r="G50" i="15"/>
  <c r="J50" i="15"/>
  <c r="G62" i="10"/>
  <c r="C51" i="15"/>
  <c r="D51" i="15"/>
  <c r="G51" i="15"/>
  <c r="J51" i="15"/>
  <c r="G63" i="10"/>
  <c r="C52" i="15"/>
  <c r="D52" i="15"/>
  <c r="E52" i="15"/>
  <c r="F52" i="15"/>
  <c r="G52" i="15"/>
  <c r="H52" i="15"/>
  <c r="J52" i="15"/>
  <c r="G24" i="10"/>
  <c r="G42" i="10"/>
  <c r="C38" i="15"/>
  <c r="D38" i="15"/>
  <c r="G38" i="15"/>
  <c r="J38" i="15"/>
  <c r="G25" i="10"/>
  <c r="G43" i="10"/>
  <c r="C39" i="15"/>
  <c r="D39" i="15"/>
  <c r="G39" i="15"/>
  <c r="J39" i="15"/>
  <c r="G26" i="10"/>
  <c r="G44" i="10"/>
  <c r="C40" i="15"/>
  <c r="D40" i="15"/>
  <c r="G40" i="15"/>
  <c r="J40" i="15"/>
  <c r="G48" i="10"/>
  <c r="G45" i="10"/>
  <c r="C41" i="15"/>
  <c r="D41" i="15"/>
  <c r="G41" i="15"/>
  <c r="J41" i="15"/>
  <c r="G46" i="10"/>
  <c r="C42" i="15"/>
  <c r="D42" i="15"/>
  <c r="G42" i="15"/>
  <c r="J42" i="15"/>
  <c r="G47" i="10"/>
  <c r="C43" i="15"/>
  <c r="D43" i="15"/>
  <c r="G43" i="15"/>
  <c r="J43" i="15"/>
  <c r="C44" i="15"/>
  <c r="D44" i="15"/>
  <c r="G44" i="15"/>
  <c r="J44" i="15"/>
  <c r="G41" i="10"/>
  <c r="G22" i="10"/>
  <c r="C30" i="15"/>
  <c r="D30" i="15"/>
  <c r="F30" i="15"/>
  <c r="G30" i="15"/>
  <c r="K34" i="10"/>
  <c r="H30" i="15"/>
  <c r="J30" i="15"/>
  <c r="G23" i="10"/>
  <c r="C31" i="15"/>
  <c r="D31" i="15"/>
  <c r="F31" i="15"/>
  <c r="G31" i="15"/>
  <c r="K35" i="10"/>
  <c r="H31" i="15"/>
  <c r="J31" i="15"/>
  <c r="C32" i="15"/>
  <c r="D32" i="15"/>
  <c r="F32" i="15"/>
  <c r="G32" i="15"/>
  <c r="K36" i="10"/>
  <c r="H32" i="15"/>
  <c r="J32" i="15"/>
  <c r="C33" i="15"/>
  <c r="D33" i="15"/>
  <c r="F33" i="15"/>
  <c r="G33" i="15"/>
  <c r="K37" i="10"/>
  <c r="H33" i="15"/>
  <c r="J33" i="15"/>
  <c r="C34" i="15"/>
  <c r="D34" i="15"/>
  <c r="F34" i="15"/>
  <c r="G34" i="15"/>
  <c r="K38" i="10"/>
  <c r="H34" i="15"/>
  <c r="J34" i="15"/>
  <c r="G39" i="10"/>
  <c r="C35" i="15"/>
  <c r="D35" i="15"/>
  <c r="G35" i="15"/>
  <c r="J35" i="15"/>
  <c r="G40" i="10"/>
  <c r="C36" i="15"/>
  <c r="D36" i="15"/>
  <c r="G36" i="15"/>
  <c r="J36" i="15"/>
  <c r="C37" i="15"/>
  <c r="D37" i="15"/>
  <c r="G37" i="15"/>
  <c r="J37" i="15"/>
  <c r="G16" i="10"/>
  <c r="C12" i="15"/>
  <c r="D12" i="15"/>
  <c r="F12" i="15"/>
  <c r="G12" i="15"/>
  <c r="H12" i="15"/>
  <c r="J12" i="15"/>
  <c r="G17" i="10"/>
  <c r="C13" i="15"/>
  <c r="D13" i="15"/>
  <c r="F13" i="15"/>
  <c r="G13" i="15"/>
  <c r="H13" i="15"/>
  <c r="J13" i="15"/>
  <c r="G18" i="10"/>
  <c r="C14" i="15"/>
  <c r="D14" i="15"/>
  <c r="F14" i="15"/>
  <c r="G14" i="15"/>
  <c r="H14" i="15"/>
  <c r="J14" i="15"/>
  <c r="G19" i="10"/>
  <c r="C15" i="15"/>
  <c r="D15" i="15"/>
  <c r="F15" i="15"/>
  <c r="G15" i="15"/>
  <c r="H15" i="15"/>
  <c r="J15" i="15"/>
  <c r="G20" i="10"/>
  <c r="C16" i="15"/>
  <c r="D16" i="15"/>
  <c r="F16" i="15"/>
  <c r="G16" i="15"/>
  <c r="H16" i="15"/>
  <c r="J16" i="15"/>
  <c r="G21" i="10"/>
  <c r="C17" i="15"/>
  <c r="D17" i="15"/>
  <c r="F17" i="15"/>
  <c r="G17" i="15"/>
  <c r="H17" i="15"/>
  <c r="J17" i="15"/>
  <c r="C18" i="15"/>
  <c r="D18" i="15"/>
  <c r="F18" i="15"/>
  <c r="G18" i="15"/>
  <c r="H18" i="15"/>
  <c r="J18" i="15"/>
  <c r="C19" i="15"/>
  <c r="D19" i="15"/>
  <c r="F19" i="15"/>
  <c r="G19" i="15"/>
  <c r="H19" i="15"/>
  <c r="J19" i="15"/>
  <c r="C20" i="15"/>
  <c r="D20" i="15"/>
  <c r="F20" i="15"/>
  <c r="G20" i="15"/>
  <c r="H20" i="15"/>
  <c r="J20" i="15"/>
  <c r="C21" i="15"/>
  <c r="D21" i="15"/>
  <c r="F21" i="15"/>
  <c r="G21" i="15"/>
  <c r="H21" i="15"/>
  <c r="J21" i="15"/>
  <c r="C22" i="15"/>
  <c r="D22" i="15"/>
  <c r="F22" i="15"/>
  <c r="G22" i="15"/>
  <c r="H22" i="15"/>
  <c r="J22" i="15"/>
  <c r="C23" i="15"/>
  <c r="D23" i="15"/>
  <c r="F23" i="15"/>
  <c r="G23" i="15"/>
  <c r="H23" i="15"/>
  <c r="J23" i="15"/>
  <c r="C24" i="15"/>
  <c r="D24" i="15"/>
  <c r="F24" i="15"/>
  <c r="G24" i="15"/>
  <c r="H24" i="15"/>
  <c r="J24" i="15"/>
  <c r="C25" i="15"/>
  <c r="D25" i="15"/>
  <c r="F25" i="15"/>
  <c r="G25" i="15"/>
  <c r="H25" i="15"/>
  <c r="J25" i="15"/>
  <c r="C26" i="15"/>
  <c r="D26" i="15"/>
  <c r="F26" i="15"/>
  <c r="G26" i="15"/>
  <c r="H26" i="15"/>
  <c r="J26" i="15"/>
  <c r="C27" i="15"/>
  <c r="D27" i="15"/>
  <c r="F27" i="15"/>
  <c r="G27" i="15"/>
  <c r="H27" i="15"/>
  <c r="J27" i="15"/>
  <c r="C28" i="15"/>
  <c r="D28" i="15"/>
  <c r="F28" i="15"/>
  <c r="G28" i="15"/>
  <c r="K32" i="10"/>
  <c r="H28" i="15"/>
  <c r="J28" i="15"/>
  <c r="C29" i="15"/>
  <c r="D29" i="15"/>
  <c r="F29" i="15"/>
  <c r="G29" i="15"/>
  <c r="K33" i="10"/>
  <c r="H29" i="15"/>
  <c r="J29" i="15"/>
  <c r="C3" i="15"/>
  <c r="D3" i="15"/>
  <c r="E3" i="15"/>
  <c r="F3" i="15"/>
  <c r="G3" i="15"/>
  <c r="H3" i="15"/>
  <c r="I3" i="15"/>
  <c r="J3" i="15"/>
  <c r="B3" i="15"/>
  <c r="D11" i="15"/>
  <c r="F11" i="15"/>
  <c r="G11" i="15"/>
  <c r="H11" i="15"/>
  <c r="G15" i="10"/>
  <c r="J11" i="15"/>
  <c r="C11" i="15"/>
  <c r="D6" i="15"/>
  <c r="A13" i="9"/>
  <c r="B2" i="9"/>
  <c r="D2" i="9"/>
  <c r="H2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B214" i="9"/>
  <c r="D214" i="9"/>
  <c r="K214" i="9"/>
  <c r="H214" i="9"/>
  <c r="Q214" i="9"/>
  <c r="N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B899" i="9"/>
  <c r="D899" i="9"/>
  <c r="K899" i="9"/>
  <c r="N899" i="9"/>
  <c r="A900" i="9"/>
  <c r="B900" i="9"/>
  <c r="D900" i="9"/>
  <c r="K900" i="9"/>
  <c r="N900" i="9"/>
  <c r="A12" i="9"/>
  <c r="F2" i="9"/>
  <c r="F214" i="9"/>
  <c r="E2" i="9"/>
  <c r="E214" i="9"/>
  <c r="M214" i="9"/>
  <c r="M899" i="9"/>
  <c r="M900" i="9"/>
  <c r="O2" i="9"/>
  <c r="O214" i="9"/>
  <c r="L214" i="9"/>
  <c r="L899" i="9"/>
  <c r="L900" i="9"/>
  <c r="O899" i="9"/>
  <c r="Q899" i="9"/>
  <c r="O900" i="9"/>
  <c r="Q900" i="9"/>
  <c r="J214" i="9"/>
  <c r="J899" i="9"/>
  <c r="J900" i="9"/>
  <c r="M10" i="9"/>
  <c r="N10" i="9"/>
  <c r="L10" i="9"/>
  <c r="F7" i="5"/>
  <c r="G185" i="5"/>
  <c r="G186" i="5"/>
  <c r="G565" i="5"/>
  <c r="G566" i="5"/>
  <c r="G567" i="5"/>
  <c r="G568" i="5"/>
  <c r="G743" i="5"/>
  <c r="G744" i="5"/>
  <c r="P2" i="9"/>
  <c r="P3" i="9"/>
  <c r="P214" i="9"/>
  <c r="P899" i="9"/>
  <c r="P900" i="9"/>
  <c r="O3" i="9"/>
  <c r="B3" i="9"/>
  <c r="C2" i="9"/>
  <c r="G2" i="9"/>
  <c r="I2" i="9"/>
  <c r="C214" i="9"/>
  <c r="G214" i="9"/>
  <c r="I214" i="9"/>
  <c r="C899" i="9"/>
  <c r="E899" i="9"/>
  <c r="F899" i="9"/>
  <c r="G899" i="9"/>
  <c r="H899" i="9"/>
  <c r="I899" i="9"/>
  <c r="C900" i="9"/>
  <c r="E900" i="9"/>
  <c r="F900" i="9"/>
  <c r="G900" i="9"/>
  <c r="H900" i="9"/>
  <c r="I900" i="9"/>
  <c r="D3" i="9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4" i="11"/>
  <c r="E9" i="11"/>
  <c r="E8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4" i="11"/>
  <c r="F9" i="11"/>
  <c r="H9" i="11"/>
  <c r="F10" i="11"/>
  <c r="H10" i="11"/>
  <c r="F11" i="11"/>
  <c r="H11" i="11"/>
  <c r="F12" i="11"/>
  <c r="H12" i="11"/>
  <c r="F13" i="11"/>
  <c r="H13" i="11"/>
  <c r="F14" i="11"/>
  <c r="H14" i="11"/>
  <c r="F15" i="11"/>
  <c r="H15" i="11"/>
  <c r="F16" i="11"/>
  <c r="H16" i="11"/>
  <c r="F17" i="11"/>
  <c r="H17" i="11"/>
  <c r="F18" i="11"/>
  <c r="H18" i="11"/>
  <c r="F19" i="11"/>
  <c r="H19" i="11"/>
  <c r="F20" i="11"/>
  <c r="H20" i="11"/>
  <c r="F21" i="11"/>
  <c r="H21" i="11"/>
  <c r="F22" i="11"/>
  <c r="H22" i="11"/>
  <c r="F8" i="11"/>
  <c r="H8" i="11"/>
  <c r="F24" i="11"/>
  <c r="B22" i="11"/>
  <c r="B16" i="11"/>
  <c r="I3" i="9"/>
  <c r="E3" i="9"/>
  <c r="F3" i="9"/>
  <c r="G3" i="9"/>
  <c r="H3" i="9"/>
  <c r="C3" i="9"/>
  <c r="H7" i="5"/>
  <c r="H20" i="5"/>
  <c r="I20" i="5"/>
  <c r="G8" i="4"/>
  <c r="H24" i="5"/>
  <c r="I24" i="5"/>
  <c r="F8" i="4"/>
  <c r="G41" i="4"/>
  <c r="F41" i="4"/>
  <c r="H23" i="5"/>
  <c r="I23" i="5"/>
  <c r="D3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C7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D22" i="5"/>
  <c r="E22" i="5"/>
  <c r="J16" i="10"/>
  <c r="L16" i="10"/>
  <c r="M16" i="10"/>
  <c r="H17" i="10"/>
  <c r="I17" i="10"/>
  <c r="J17" i="10"/>
  <c r="L17" i="10"/>
  <c r="M17" i="10"/>
  <c r="H18" i="10"/>
  <c r="I18" i="10"/>
  <c r="J18" i="10"/>
  <c r="L18" i="10"/>
  <c r="M18" i="10"/>
  <c r="H19" i="10"/>
  <c r="I19" i="10"/>
  <c r="J19" i="10"/>
  <c r="L19" i="10"/>
  <c r="M19" i="10"/>
  <c r="H20" i="10"/>
  <c r="I20" i="10"/>
  <c r="J20" i="10"/>
  <c r="L20" i="10"/>
  <c r="M20" i="10"/>
  <c r="H21" i="10"/>
  <c r="I21" i="10"/>
  <c r="J21" i="10"/>
  <c r="L21" i="10"/>
  <c r="M21" i="10"/>
  <c r="H22" i="10"/>
  <c r="I22" i="10"/>
  <c r="J22" i="10"/>
  <c r="L22" i="10"/>
  <c r="M22" i="10"/>
  <c r="H23" i="10"/>
  <c r="I23" i="10"/>
  <c r="J23" i="10"/>
  <c r="L23" i="10"/>
  <c r="M23" i="10"/>
  <c r="H24" i="10"/>
  <c r="I24" i="10"/>
  <c r="J24" i="10"/>
  <c r="L24" i="10"/>
  <c r="M24" i="10"/>
  <c r="H25" i="10"/>
  <c r="I25" i="10"/>
  <c r="J25" i="10"/>
  <c r="L25" i="10"/>
  <c r="M25" i="10"/>
  <c r="H26" i="10"/>
  <c r="I26" i="10"/>
  <c r="J26" i="10"/>
  <c r="L26" i="10"/>
  <c r="M26" i="10"/>
  <c r="H27" i="10"/>
  <c r="I27" i="10"/>
  <c r="J27" i="10"/>
  <c r="L27" i="10"/>
  <c r="M27" i="10"/>
  <c r="H28" i="10"/>
  <c r="I28" i="10"/>
  <c r="J28" i="10"/>
  <c r="L28" i="10"/>
  <c r="M28" i="10"/>
  <c r="H29" i="10"/>
  <c r="I29" i="10"/>
  <c r="J29" i="10"/>
  <c r="L29" i="10"/>
  <c r="M29" i="10"/>
  <c r="H30" i="10"/>
  <c r="I30" i="10"/>
  <c r="J30" i="10"/>
  <c r="L30" i="10"/>
  <c r="M30" i="10"/>
  <c r="H31" i="10"/>
  <c r="I31" i="10"/>
  <c r="J31" i="10"/>
  <c r="L31" i="10"/>
  <c r="M31" i="10"/>
  <c r="H15" i="10"/>
  <c r="I15" i="10"/>
  <c r="J15" i="10"/>
  <c r="L15" i="10"/>
  <c r="M15" i="10"/>
  <c r="H39" i="10"/>
  <c r="I39" i="10"/>
  <c r="H40" i="10"/>
  <c r="I40" i="10"/>
  <c r="H41" i="10"/>
  <c r="I41" i="10"/>
  <c r="H42" i="10"/>
  <c r="I42" i="10"/>
  <c r="H43" i="10"/>
  <c r="I43" i="10"/>
  <c r="H44" i="10"/>
  <c r="I44" i="10"/>
  <c r="H45" i="10"/>
  <c r="I45" i="10"/>
  <c r="H46" i="10"/>
  <c r="I46" i="10"/>
  <c r="H47" i="10"/>
  <c r="I47" i="10"/>
  <c r="H48" i="10"/>
  <c r="I48" i="10"/>
  <c r="H49" i="10"/>
  <c r="I49" i="10"/>
  <c r="H50" i="10"/>
  <c r="I50" i="10"/>
  <c r="H51" i="10"/>
  <c r="I51" i="10"/>
  <c r="H52" i="10"/>
  <c r="I52" i="10"/>
  <c r="H53" i="10"/>
  <c r="I53" i="10"/>
  <c r="H54" i="10"/>
  <c r="I54" i="10"/>
  <c r="H55" i="10"/>
  <c r="I55" i="10"/>
  <c r="H56" i="10"/>
  <c r="I56" i="10"/>
  <c r="J56" i="10"/>
  <c r="L56" i="10"/>
  <c r="M56" i="10"/>
  <c r="H57" i="10"/>
  <c r="I57" i="10"/>
  <c r="J57" i="10"/>
  <c r="L57" i="10"/>
  <c r="M57" i="10"/>
  <c r="H58" i="10"/>
  <c r="I58" i="10"/>
  <c r="J58" i="10"/>
  <c r="L58" i="10"/>
  <c r="M58" i="10"/>
  <c r="H59" i="10"/>
  <c r="I59" i="10"/>
  <c r="J59" i="10"/>
  <c r="L59" i="10"/>
  <c r="M59" i="10"/>
  <c r="H60" i="10"/>
  <c r="I60" i="10"/>
  <c r="J60" i="10"/>
  <c r="L60" i="10"/>
  <c r="M60" i="10"/>
  <c r="H61" i="10"/>
  <c r="I61" i="10"/>
  <c r="J61" i="10"/>
  <c r="L61" i="10"/>
  <c r="M61" i="10"/>
  <c r="H62" i="10"/>
  <c r="I62" i="10"/>
  <c r="J62" i="10"/>
  <c r="L62" i="10"/>
  <c r="M62" i="10"/>
  <c r="H63" i="10"/>
  <c r="I63" i="10"/>
  <c r="J63" i="10"/>
  <c r="L63" i="10"/>
  <c r="M63" i="10"/>
  <c r="H64" i="10"/>
  <c r="I64" i="10"/>
  <c r="J64" i="10"/>
  <c r="L64" i="10"/>
  <c r="M64" i="10"/>
  <c r="H65" i="10"/>
  <c r="I65" i="10"/>
  <c r="J65" i="10"/>
  <c r="L65" i="10"/>
  <c r="M65" i="10"/>
  <c r="H66" i="10"/>
  <c r="I66" i="10"/>
  <c r="J66" i="10"/>
  <c r="L66" i="10"/>
  <c r="M66" i="10"/>
  <c r="H67" i="10"/>
  <c r="I67" i="10"/>
  <c r="J67" i="10"/>
  <c r="L67" i="10"/>
  <c r="M67" i="10"/>
  <c r="H68" i="10"/>
  <c r="I68" i="10"/>
  <c r="J68" i="10"/>
  <c r="L68" i="10"/>
  <c r="M68" i="10"/>
  <c r="H69" i="10"/>
  <c r="I69" i="10"/>
  <c r="J69" i="10"/>
  <c r="L69" i="10"/>
  <c r="M69" i="10"/>
  <c r="H70" i="10"/>
  <c r="I70" i="10"/>
  <c r="J70" i="10"/>
  <c r="L70" i="10"/>
  <c r="M70" i="10"/>
  <c r="H71" i="10"/>
  <c r="I71" i="10"/>
  <c r="J71" i="10"/>
  <c r="L71" i="10"/>
  <c r="M71" i="10"/>
  <c r="H72" i="10"/>
  <c r="I72" i="10"/>
  <c r="J72" i="10"/>
  <c r="L72" i="10"/>
  <c r="M72" i="10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C17" i="7"/>
  <c r="C18" i="7"/>
  <c r="C16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W902" i="7"/>
  <c r="W16" i="7"/>
  <c r="A13" i="18"/>
  <c r="B17" i="7"/>
  <c r="B13" i="18"/>
  <c r="L13" i="18"/>
  <c r="A14" i="18"/>
  <c r="B19" i="7"/>
  <c r="B14" i="18"/>
  <c r="L14" i="18"/>
  <c r="A15" i="18"/>
  <c r="B20" i="7"/>
  <c r="B15" i="18"/>
  <c r="L15" i="18"/>
  <c r="A16" i="18"/>
  <c r="B24" i="7"/>
  <c r="B16" i="18"/>
  <c r="L16" i="18"/>
  <c r="A17" i="18"/>
  <c r="B22" i="7"/>
  <c r="B23" i="7"/>
  <c r="B17" i="18"/>
  <c r="L17" i="18"/>
  <c r="A18" i="18"/>
  <c r="B25" i="7"/>
  <c r="B18" i="18"/>
  <c r="L18" i="18"/>
  <c r="A19" i="18"/>
  <c r="B26" i="7"/>
  <c r="B19" i="18"/>
  <c r="L19" i="18"/>
  <c r="A20" i="18"/>
  <c r="B27" i="7"/>
  <c r="B20" i="18"/>
  <c r="L20" i="18"/>
  <c r="A21" i="18"/>
  <c r="B29" i="7"/>
  <c r="B21" i="18"/>
  <c r="L21" i="18"/>
  <c r="A22" i="18"/>
  <c r="B30" i="7"/>
  <c r="B22" i="18"/>
  <c r="L22" i="18"/>
  <c r="A23" i="18"/>
  <c r="B32" i="7"/>
  <c r="B23" i="18"/>
  <c r="L23" i="18"/>
  <c r="A24" i="18"/>
  <c r="B34" i="7"/>
  <c r="B24" i="18"/>
  <c r="L24" i="18"/>
  <c r="A25" i="18"/>
  <c r="B42" i="7"/>
  <c r="B45" i="7"/>
  <c r="B25" i="18"/>
  <c r="L25" i="18"/>
  <c r="A26" i="18"/>
  <c r="B41" i="7"/>
  <c r="B26" i="18"/>
  <c r="L26" i="18"/>
  <c r="A27" i="18"/>
  <c r="B37" i="7"/>
  <c r="B27" i="18"/>
  <c r="L27" i="18"/>
  <c r="A28" i="18"/>
  <c r="B35" i="7"/>
  <c r="B28" i="18"/>
  <c r="L28" i="18"/>
  <c r="A29" i="18"/>
  <c r="B46" i="7"/>
  <c r="B29" i="18"/>
  <c r="L29" i="18"/>
  <c r="A30" i="18"/>
  <c r="B47" i="7"/>
  <c r="B30" i="18"/>
  <c r="L30" i="18"/>
  <c r="A31" i="18"/>
  <c r="B51" i="7"/>
  <c r="B31" i="18"/>
  <c r="L31" i="18"/>
  <c r="A32" i="18"/>
  <c r="B54" i="7"/>
  <c r="B32" i="18"/>
  <c r="L32" i="18"/>
  <c r="A33" i="18"/>
  <c r="B56" i="7"/>
  <c r="B33" i="18"/>
  <c r="L33" i="18"/>
  <c r="A34" i="18"/>
  <c r="B58" i="7"/>
  <c r="B34" i="18"/>
  <c r="L34" i="18"/>
  <c r="A35" i="18"/>
  <c r="B59" i="7"/>
  <c r="B35" i="18"/>
  <c r="L35" i="18"/>
  <c r="A36" i="18"/>
  <c r="B60" i="7"/>
  <c r="B36" i="18"/>
  <c r="L36" i="18"/>
  <c r="A37" i="18"/>
  <c r="B62" i="7"/>
  <c r="B63" i="7"/>
  <c r="B37" i="18"/>
  <c r="L37" i="18"/>
  <c r="A38" i="18"/>
  <c r="B69" i="7"/>
  <c r="B38" i="18"/>
  <c r="L38" i="18"/>
  <c r="A39" i="18"/>
  <c r="B71" i="7"/>
  <c r="B39" i="18"/>
  <c r="L39" i="18"/>
  <c r="A40" i="18"/>
  <c r="B75" i="7"/>
  <c r="B40" i="18"/>
  <c r="L40" i="18"/>
  <c r="A41" i="18"/>
  <c r="B79" i="7"/>
  <c r="B41" i="18"/>
  <c r="L41" i="18"/>
  <c r="A42" i="18"/>
  <c r="B80" i="7"/>
  <c r="B42" i="18"/>
  <c r="L42" i="18"/>
  <c r="A43" i="18"/>
  <c r="B82" i="7"/>
  <c r="B43" i="18"/>
  <c r="L43" i="18"/>
  <c r="A44" i="18"/>
  <c r="B84" i="7"/>
  <c r="B44" i="18"/>
  <c r="L44" i="18"/>
  <c r="A45" i="18"/>
  <c r="B85" i="7"/>
  <c r="B45" i="18"/>
  <c r="L45" i="18"/>
  <c r="A46" i="18"/>
  <c r="B87" i="7"/>
  <c r="B46" i="18"/>
  <c r="L46" i="18"/>
  <c r="A47" i="18"/>
  <c r="B89" i="7"/>
  <c r="B47" i="18"/>
  <c r="L47" i="18"/>
  <c r="A48" i="18"/>
  <c r="B91" i="7"/>
  <c r="B48" i="18"/>
  <c r="L48" i="18"/>
  <c r="A49" i="18"/>
  <c r="B93" i="7"/>
  <c r="B49" i="18"/>
  <c r="L49" i="18"/>
  <c r="A50" i="18"/>
  <c r="B94" i="7"/>
  <c r="B96" i="7"/>
  <c r="B50" i="18"/>
  <c r="L50" i="18"/>
  <c r="A51" i="18"/>
  <c r="B100" i="7"/>
  <c r="B51" i="18"/>
  <c r="L51" i="18"/>
  <c r="A52" i="18"/>
  <c r="B102" i="7"/>
  <c r="B52" i="18"/>
  <c r="L52" i="18"/>
  <c r="A53" i="18"/>
  <c r="B103" i="7"/>
  <c r="B53" i="18"/>
  <c r="L53" i="18"/>
  <c r="A54" i="18"/>
  <c r="B104" i="7"/>
  <c r="B54" i="18"/>
  <c r="L54" i="18"/>
  <c r="A55" i="18"/>
  <c r="B107" i="7"/>
  <c r="B55" i="18"/>
  <c r="L55" i="18"/>
  <c r="A56" i="18"/>
  <c r="B113" i="7"/>
  <c r="B56" i="18"/>
  <c r="L56" i="18"/>
  <c r="A57" i="18"/>
  <c r="B116" i="7"/>
  <c r="B118" i="7"/>
  <c r="B57" i="18"/>
  <c r="L57" i="18"/>
  <c r="A58" i="18"/>
  <c r="B124" i="7"/>
  <c r="B58" i="18"/>
  <c r="L58" i="18"/>
  <c r="A59" i="18"/>
  <c r="B128" i="7"/>
  <c r="B59" i="18"/>
  <c r="L59" i="18"/>
  <c r="A60" i="18"/>
  <c r="B129" i="7"/>
  <c r="B60" i="18"/>
  <c r="L60" i="18"/>
  <c r="A61" i="18"/>
  <c r="B132" i="7"/>
  <c r="B61" i="18"/>
  <c r="L61" i="18"/>
  <c r="A62" i="18"/>
  <c r="B134" i="7"/>
  <c r="B62" i="18"/>
  <c r="L62" i="18"/>
  <c r="A63" i="18"/>
  <c r="B136" i="7"/>
  <c r="B63" i="18"/>
  <c r="L63" i="18"/>
  <c r="A64" i="18"/>
  <c r="B137" i="7"/>
  <c r="B64" i="18"/>
  <c r="L64" i="18"/>
  <c r="A65" i="18"/>
  <c r="B143" i="7"/>
  <c r="B144" i="7"/>
  <c r="B65" i="18"/>
  <c r="L65" i="18"/>
  <c r="A66" i="18"/>
  <c r="B141" i="7"/>
  <c r="B66" i="18"/>
  <c r="L66" i="18"/>
  <c r="A67" i="18"/>
  <c r="B148" i="7"/>
  <c r="B67" i="18"/>
  <c r="L67" i="18"/>
  <c r="A68" i="18"/>
  <c r="B153" i="7"/>
  <c r="B68" i="18"/>
  <c r="L68" i="18"/>
  <c r="A69" i="18"/>
  <c r="B150" i="7"/>
  <c r="B69" i="18"/>
  <c r="L69" i="18"/>
  <c r="A70" i="18"/>
  <c r="B158" i="7"/>
  <c r="B70" i="18"/>
  <c r="L70" i="18"/>
  <c r="A71" i="18"/>
  <c r="B155" i="7"/>
  <c r="B71" i="18"/>
  <c r="L71" i="18"/>
  <c r="A72" i="18"/>
  <c r="B159" i="7"/>
  <c r="B72" i="18"/>
  <c r="L72" i="18"/>
  <c r="A73" i="18"/>
  <c r="B160" i="7"/>
  <c r="B73" i="18"/>
  <c r="L73" i="18"/>
  <c r="A74" i="18"/>
  <c r="B164" i="7"/>
  <c r="B74" i="18"/>
  <c r="L74" i="18"/>
  <c r="A75" i="18"/>
  <c r="B165" i="7"/>
  <c r="B75" i="18"/>
  <c r="L75" i="18"/>
  <c r="A76" i="18"/>
  <c r="B167" i="7"/>
  <c r="B76" i="18"/>
  <c r="L76" i="18"/>
  <c r="A77" i="18"/>
  <c r="B168" i="7"/>
  <c r="B77" i="18"/>
  <c r="L77" i="18"/>
  <c r="A78" i="18"/>
  <c r="B169" i="7"/>
  <c r="B78" i="18"/>
  <c r="L78" i="18"/>
  <c r="A79" i="18"/>
  <c r="B173" i="7"/>
  <c r="B79" i="18"/>
  <c r="L79" i="18"/>
  <c r="A80" i="18"/>
  <c r="B175" i="7"/>
  <c r="B80" i="18"/>
  <c r="L80" i="18"/>
  <c r="A81" i="18"/>
  <c r="B174" i="7"/>
  <c r="B81" i="18"/>
  <c r="L81" i="18"/>
  <c r="A82" i="18"/>
  <c r="B176" i="7"/>
  <c r="B82" i="18"/>
  <c r="L82" i="18"/>
  <c r="A83" i="18"/>
  <c r="B179" i="7"/>
  <c r="B83" i="18"/>
  <c r="L83" i="18"/>
  <c r="A84" i="18"/>
  <c r="B181" i="7"/>
  <c r="B84" i="18"/>
  <c r="L84" i="18"/>
  <c r="A85" i="18"/>
  <c r="B183" i="7"/>
  <c r="B85" i="18"/>
  <c r="L85" i="18"/>
  <c r="A86" i="18"/>
  <c r="B185" i="7"/>
  <c r="B86" i="18"/>
  <c r="L86" i="18"/>
  <c r="A87" i="18"/>
  <c r="B187" i="7"/>
  <c r="B87" i="18"/>
  <c r="L87" i="18"/>
  <c r="A88" i="18"/>
  <c r="B193" i="7"/>
  <c r="B88" i="18"/>
  <c r="L88" i="18"/>
  <c r="A89" i="18"/>
  <c r="B194" i="7"/>
  <c r="B89" i="18"/>
  <c r="L89" i="18"/>
  <c r="A90" i="18"/>
  <c r="B195" i="7"/>
  <c r="B90" i="18"/>
  <c r="L90" i="18"/>
  <c r="A91" i="18"/>
  <c r="B196" i="7"/>
  <c r="B91" i="18"/>
  <c r="L91" i="18"/>
  <c r="A92" i="18"/>
  <c r="B198" i="7"/>
  <c r="B92" i="18"/>
  <c r="L92" i="18"/>
  <c r="A93" i="18"/>
  <c r="B199" i="7"/>
  <c r="B93" i="18"/>
  <c r="L93" i="18"/>
  <c r="A94" i="18"/>
  <c r="B201" i="7"/>
  <c r="B94" i="18"/>
  <c r="L94" i="18"/>
  <c r="A95" i="18"/>
  <c r="B204" i="7"/>
  <c r="B95" i="18"/>
  <c r="L95" i="18"/>
  <c r="A96" i="18"/>
  <c r="B211" i="7"/>
  <c r="B96" i="18"/>
  <c r="L96" i="18"/>
  <c r="A97" i="18"/>
  <c r="B207" i="7"/>
  <c r="B97" i="18"/>
  <c r="L97" i="18"/>
  <c r="A98" i="18"/>
  <c r="B215" i="7"/>
  <c r="B98" i="18"/>
  <c r="L98" i="18"/>
  <c r="A99" i="18"/>
  <c r="B219" i="7"/>
  <c r="B99" i="18"/>
  <c r="L99" i="18"/>
  <c r="A100" i="18"/>
  <c r="B220" i="7"/>
  <c r="B100" i="18"/>
  <c r="L100" i="18"/>
  <c r="A101" i="18"/>
  <c r="B101" i="18"/>
  <c r="L101" i="18"/>
  <c r="A12" i="18"/>
  <c r="B16" i="7"/>
  <c r="B12" i="18"/>
  <c r="L12" i="18"/>
  <c r="F26" i="5"/>
  <c r="G26" i="5"/>
  <c r="N19" i="5"/>
  <c r="N20" i="5"/>
  <c r="E13" i="18"/>
  <c r="I13" i="18"/>
  <c r="N13" i="18"/>
  <c r="E14" i="18"/>
  <c r="I14" i="18"/>
  <c r="N14" i="18"/>
  <c r="E15" i="18"/>
  <c r="I15" i="18"/>
  <c r="N15" i="18"/>
  <c r="E16" i="18"/>
  <c r="I16" i="18"/>
  <c r="N16" i="18"/>
  <c r="E17" i="18"/>
  <c r="I17" i="18"/>
  <c r="N17" i="18"/>
  <c r="E18" i="18"/>
  <c r="I18" i="18"/>
  <c r="N18" i="18"/>
  <c r="E19" i="18"/>
  <c r="I19" i="18"/>
  <c r="N19" i="18"/>
  <c r="E20" i="18"/>
  <c r="I20" i="18"/>
  <c r="N20" i="18"/>
  <c r="E21" i="18"/>
  <c r="I21" i="18"/>
  <c r="N21" i="18"/>
  <c r="E22" i="18"/>
  <c r="I22" i="18"/>
  <c r="N22" i="18"/>
  <c r="E23" i="18"/>
  <c r="I23" i="18"/>
  <c r="N23" i="18"/>
  <c r="E24" i="18"/>
  <c r="I24" i="18"/>
  <c r="N24" i="18"/>
  <c r="E25" i="18"/>
  <c r="I25" i="18"/>
  <c r="N25" i="18"/>
  <c r="E26" i="18"/>
  <c r="I26" i="18"/>
  <c r="N26" i="18"/>
  <c r="E27" i="18"/>
  <c r="I27" i="18"/>
  <c r="N27" i="18"/>
  <c r="E28" i="18"/>
  <c r="I28" i="18"/>
  <c r="N28" i="18"/>
  <c r="E29" i="18"/>
  <c r="I29" i="18"/>
  <c r="N29" i="18"/>
  <c r="E30" i="18"/>
  <c r="I30" i="18"/>
  <c r="N30" i="18"/>
  <c r="E31" i="18"/>
  <c r="I31" i="18"/>
  <c r="N31" i="18"/>
  <c r="E32" i="18"/>
  <c r="I32" i="18"/>
  <c r="N32" i="18"/>
  <c r="E33" i="18"/>
  <c r="I33" i="18"/>
  <c r="N33" i="18"/>
  <c r="E34" i="18"/>
  <c r="I34" i="18"/>
  <c r="N34" i="18"/>
  <c r="E35" i="18"/>
  <c r="I35" i="18"/>
  <c r="N35" i="18"/>
  <c r="E36" i="18"/>
  <c r="I36" i="18"/>
  <c r="N36" i="18"/>
  <c r="E37" i="18"/>
  <c r="I37" i="18"/>
  <c r="N37" i="18"/>
  <c r="E38" i="18"/>
  <c r="I38" i="18"/>
  <c r="N38" i="18"/>
  <c r="E39" i="18"/>
  <c r="I39" i="18"/>
  <c r="N39" i="18"/>
  <c r="E40" i="18"/>
  <c r="I40" i="18"/>
  <c r="N40" i="18"/>
  <c r="E41" i="18"/>
  <c r="I41" i="18"/>
  <c r="N41" i="18"/>
  <c r="E42" i="18"/>
  <c r="I42" i="18"/>
  <c r="N42" i="18"/>
  <c r="E43" i="18"/>
  <c r="I43" i="18"/>
  <c r="N43" i="18"/>
  <c r="E44" i="18"/>
  <c r="I44" i="18"/>
  <c r="N44" i="18"/>
  <c r="E45" i="18"/>
  <c r="I45" i="18"/>
  <c r="N45" i="18"/>
  <c r="E46" i="18"/>
  <c r="I46" i="18"/>
  <c r="N46" i="18"/>
  <c r="E47" i="18"/>
  <c r="I47" i="18"/>
  <c r="N47" i="18"/>
  <c r="E48" i="18"/>
  <c r="I48" i="18"/>
  <c r="N48" i="18"/>
  <c r="E49" i="18"/>
  <c r="I49" i="18"/>
  <c r="N49" i="18"/>
  <c r="E50" i="18"/>
  <c r="I50" i="18"/>
  <c r="N50" i="18"/>
  <c r="E51" i="18"/>
  <c r="I51" i="18"/>
  <c r="N51" i="18"/>
  <c r="E52" i="18"/>
  <c r="I52" i="18"/>
  <c r="N52" i="18"/>
  <c r="E53" i="18"/>
  <c r="I53" i="18"/>
  <c r="N53" i="18"/>
  <c r="E54" i="18"/>
  <c r="I54" i="18"/>
  <c r="N54" i="18"/>
  <c r="E55" i="18"/>
  <c r="I55" i="18"/>
  <c r="N55" i="18"/>
  <c r="E56" i="18"/>
  <c r="I56" i="18"/>
  <c r="N56" i="18"/>
  <c r="E57" i="18"/>
  <c r="I57" i="18"/>
  <c r="N57" i="18"/>
  <c r="E58" i="18"/>
  <c r="I58" i="18"/>
  <c r="N58" i="18"/>
  <c r="E59" i="18"/>
  <c r="I59" i="18"/>
  <c r="N59" i="18"/>
  <c r="E60" i="18"/>
  <c r="I60" i="18"/>
  <c r="N60" i="18"/>
  <c r="E61" i="18"/>
  <c r="I61" i="18"/>
  <c r="N61" i="18"/>
  <c r="E62" i="18"/>
  <c r="I62" i="18"/>
  <c r="N62" i="18"/>
  <c r="E63" i="18"/>
  <c r="I63" i="18"/>
  <c r="N63" i="18"/>
  <c r="E64" i="18"/>
  <c r="I64" i="18"/>
  <c r="N64" i="18"/>
  <c r="E65" i="18"/>
  <c r="I65" i="18"/>
  <c r="N65" i="18"/>
  <c r="E66" i="18"/>
  <c r="I66" i="18"/>
  <c r="N66" i="18"/>
  <c r="E67" i="18"/>
  <c r="I67" i="18"/>
  <c r="N67" i="18"/>
  <c r="E68" i="18"/>
  <c r="I68" i="18"/>
  <c r="N68" i="18"/>
  <c r="E69" i="18"/>
  <c r="I69" i="18"/>
  <c r="N69" i="18"/>
  <c r="E70" i="18"/>
  <c r="I70" i="18"/>
  <c r="N70" i="18"/>
  <c r="E71" i="18"/>
  <c r="I71" i="18"/>
  <c r="N71" i="18"/>
  <c r="E72" i="18"/>
  <c r="I72" i="18"/>
  <c r="N72" i="18"/>
  <c r="E73" i="18"/>
  <c r="I73" i="18"/>
  <c r="N73" i="18"/>
  <c r="E74" i="18"/>
  <c r="I74" i="18"/>
  <c r="N74" i="18"/>
  <c r="E75" i="18"/>
  <c r="I75" i="18"/>
  <c r="N75" i="18"/>
  <c r="E76" i="18"/>
  <c r="I76" i="18"/>
  <c r="N76" i="18"/>
  <c r="E77" i="18"/>
  <c r="I77" i="18"/>
  <c r="N77" i="18"/>
  <c r="E78" i="18"/>
  <c r="I78" i="18"/>
  <c r="N78" i="18"/>
  <c r="E79" i="18"/>
  <c r="I79" i="18"/>
  <c r="N79" i="18"/>
  <c r="E80" i="18"/>
  <c r="I80" i="18"/>
  <c r="N80" i="18"/>
  <c r="E81" i="18"/>
  <c r="I81" i="18"/>
  <c r="N81" i="18"/>
  <c r="E82" i="18"/>
  <c r="I82" i="18"/>
  <c r="N82" i="18"/>
  <c r="E83" i="18"/>
  <c r="I83" i="18"/>
  <c r="N83" i="18"/>
  <c r="E84" i="18"/>
  <c r="I84" i="18"/>
  <c r="N84" i="18"/>
  <c r="E85" i="18"/>
  <c r="I85" i="18"/>
  <c r="N85" i="18"/>
  <c r="E86" i="18"/>
  <c r="I86" i="18"/>
  <c r="N86" i="18"/>
  <c r="E87" i="18"/>
  <c r="I87" i="18"/>
  <c r="N87" i="18"/>
  <c r="E88" i="18"/>
  <c r="I88" i="18"/>
  <c r="N88" i="18"/>
  <c r="E89" i="18"/>
  <c r="I89" i="18"/>
  <c r="N89" i="18"/>
  <c r="E90" i="18"/>
  <c r="I90" i="18"/>
  <c r="N90" i="18"/>
  <c r="E91" i="18"/>
  <c r="I91" i="18"/>
  <c r="N91" i="18"/>
  <c r="E92" i="18"/>
  <c r="I92" i="18"/>
  <c r="N92" i="18"/>
  <c r="E93" i="18"/>
  <c r="I93" i="18"/>
  <c r="N93" i="18"/>
  <c r="E94" i="18"/>
  <c r="I94" i="18"/>
  <c r="N94" i="18"/>
  <c r="E95" i="18"/>
  <c r="I95" i="18"/>
  <c r="N95" i="18"/>
  <c r="E96" i="18"/>
  <c r="I96" i="18"/>
  <c r="N96" i="18"/>
  <c r="E97" i="18"/>
  <c r="I97" i="18"/>
  <c r="N97" i="18"/>
  <c r="E98" i="18"/>
  <c r="I98" i="18"/>
  <c r="N98" i="18"/>
  <c r="E99" i="18"/>
  <c r="I99" i="18"/>
  <c r="N99" i="18"/>
  <c r="E100" i="18"/>
  <c r="I100" i="18"/>
  <c r="N100" i="18"/>
  <c r="E101" i="18"/>
  <c r="I101" i="18"/>
  <c r="N101" i="18"/>
  <c r="E12" i="18"/>
  <c r="I12" i="18"/>
  <c r="N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2" i="18"/>
  <c r="X17" i="7"/>
  <c r="K13" i="18"/>
  <c r="X19" i="7"/>
  <c r="X255" i="7"/>
  <c r="K14" i="18"/>
  <c r="X20" i="7"/>
  <c r="K15" i="18"/>
  <c r="X24" i="7"/>
  <c r="K16" i="18"/>
  <c r="X22" i="7"/>
  <c r="X23" i="7"/>
  <c r="K17" i="18"/>
  <c r="X25" i="7"/>
  <c r="X287" i="7"/>
  <c r="K18" i="18"/>
  <c r="X26" i="7"/>
  <c r="K19" i="18"/>
  <c r="X27" i="7"/>
  <c r="K20" i="18"/>
  <c r="X29" i="7"/>
  <c r="K21" i="18"/>
  <c r="X30" i="7"/>
  <c r="X351" i="7"/>
  <c r="X31" i="7"/>
  <c r="K22" i="18"/>
  <c r="X32" i="7"/>
  <c r="K23" i="18"/>
  <c r="X34" i="7"/>
  <c r="K24" i="18"/>
  <c r="X42" i="7"/>
  <c r="X45" i="7"/>
  <c r="K25" i="18"/>
  <c r="X41" i="7"/>
  <c r="K26" i="18"/>
  <c r="X37" i="7"/>
  <c r="K27" i="18"/>
  <c r="X35" i="7"/>
  <c r="K28" i="18"/>
  <c r="X46" i="7"/>
  <c r="X412" i="7"/>
  <c r="K29" i="18"/>
  <c r="X47" i="7"/>
  <c r="K30" i="18"/>
  <c r="X51" i="7"/>
  <c r="K31" i="18"/>
  <c r="X54" i="7"/>
  <c r="X458" i="7"/>
  <c r="K32" i="18"/>
  <c r="X56" i="7"/>
  <c r="X466" i="7"/>
  <c r="K33" i="18"/>
  <c r="X58" i="7"/>
  <c r="X472" i="7"/>
  <c r="K34" i="18"/>
  <c r="X59" i="7"/>
  <c r="K35" i="18"/>
  <c r="X60" i="7"/>
  <c r="K36" i="18"/>
  <c r="X62" i="7"/>
  <c r="X63" i="7"/>
  <c r="K37" i="18"/>
  <c r="X69" i="7"/>
  <c r="X489" i="7"/>
  <c r="K38" i="18"/>
  <c r="X71" i="7"/>
  <c r="K39" i="18"/>
  <c r="X75" i="7"/>
  <c r="K40" i="18"/>
  <c r="X79" i="7"/>
  <c r="X510" i="7"/>
  <c r="K41" i="18"/>
  <c r="X80" i="7"/>
  <c r="K42" i="18"/>
  <c r="X82" i="7"/>
  <c r="K43" i="18"/>
  <c r="X84" i="7"/>
  <c r="X538" i="7"/>
  <c r="K44" i="18"/>
  <c r="X85" i="7"/>
  <c r="X896" i="7"/>
  <c r="K45" i="18"/>
  <c r="X87" i="7"/>
  <c r="K46" i="18"/>
  <c r="X89" i="7"/>
  <c r="K47" i="18"/>
  <c r="X91" i="7"/>
  <c r="X563" i="7"/>
  <c r="K48" i="18"/>
  <c r="X93" i="7"/>
  <c r="K49" i="18"/>
  <c r="X94" i="7"/>
  <c r="X96" i="7"/>
  <c r="K50" i="18"/>
  <c r="X100" i="7"/>
  <c r="K51" i="18"/>
  <c r="X102" i="7"/>
  <c r="X576" i="7"/>
  <c r="K52" i="18"/>
  <c r="X103" i="7"/>
  <c r="X579" i="7"/>
  <c r="K53" i="18"/>
  <c r="X104" i="7"/>
  <c r="K54" i="18"/>
  <c r="X107" i="7"/>
  <c r="K55" i="18"/>
  <c r="X113" i="7"/>
  <c r="K56" i="18"/>
  <c r="X116" i="7"/>
  <c r="X118" i="7"/>
  <c r="K57" i="18"/>
  <c r="X124" i="7"/>
  <c r="K58" i="18"/>
  <c r="X128" i="7"/>
  <c r="K59" i="18"/>
  <c r="X129" i="7"/>
  <c r="K60" i="18"/>
  <c r="X132" i="7"/>
  <c r="K61" i="18"/>
  <c r="X134" i="7"/>
  <c r="X624" i="7"/>
  <c r="K62" i="18"/>
  <c r="X136" i="7"/>
  <c r="K63" i="18"/>
  <c r="X137" i="7"/>
  <c r="K64" i="18"/>
  <c r="X143" i="7"/>
  <c r="X144" i="7"/>
  <c r="K65" i="18"/>
  <c r="X141" i="7"/>
  <c r="K66" i="18"/>
  <c r="X148" i="7"/>
  <c r="X687" i="7"/>
  <c r="K67" i="18"/>
  <c r="X153" i="7"/>
  <c r="K68" i="18"/>
  <c r="X150" i="7"/>
  <c r="K69" i="18"/>
  <c r="X158" i="7"/>
  <c r="K70" i="18"/>
  <c r="X155" i="7"/>
  <c r="K71" i="18"/>
  <c r="X159" i="7"/>
  <c r="X700" i="7"/>
  <c r="K72" i="18"/>
  <c r="X160" i="7"/>
  <c r="K73" i="18"/>
  <c r="X164" i="7"/>
  <c r="K74" i="18"/>
  <c r="X165" i="7"/>
  <c r="K75" i="18"/>
  <c r="X167" i="7"/>
  <c r="K76" i="18"/>
  <c r="X168" i="7"/>
  <c r="K77" i="18"/>
  <c r="X169" i="7"/>
  <c r="K78" i="18"/>
  <c r="X173" i="7"/>
  <c r="K79" i="18"/>
  <c r="X175" i="7"/>
  <c r="K80" i="18"/>
  <c r="X174" i="7"/>
  <c r="K81" i="18"/>
  <c r="X176" i="7"/>
  <c r="K82" i="18"/>
  <c r="X179" i="7"/>
  <c r="K83" i="18"/>
  <c r="X181" i="7"/>
  <c r="K84" i="18"/>
  <c r="X183" i="7"/>
  <c r="K85" i="18"/>
  <c r="X185" i="7"/>
  <c r="X798" i="7"/>
  <c r="K86" i="18"/>
  <c r="X187" i="7"/>
  <c r="K87" i="18"/>
  <c r="X193" i="7"/>
  <c r="X810" i="7"/>
  <c r="K88" i="18"/>
  <c r="X194" i="7"/>
  <c r="X814" i="7"/>
  <c r="K89" i="18"/>
  <c r="X195" i="7"/>
  <c r="K90" i="18"/>
  <c r="X196" i="7"/>
  <c r="K91" i="18"/>
  <c r="X198" i="7"/>
  <c r="K92" i="18"/>
  <c r="X199" i="7"/>
  <c r="K93" i="18"/>
  <c r="X201" i="7"/>
  <c r="K94" i="18"/>
  <c r="X204" i="7"/>
  <c r="K95" i="18"/>
  <c r="X211" i="7"/>
  <c r="K96" i="18"/>
  <c r="X207" i="7"/>
  <c r="K97" i="18"/>
  <c r="X215" i="7"/>
  <c r="K98" i="18"/>
  <c r="X219" i="7"/>
  <c r="X886" i="7"/>
  <c r="K99" i="18"/>
  <c r="X220" i="7"/>
  <c r="X889" i="7"/>
  <c r="K100" i="18"/>
  <c r="K101" i="18"/>
  <c r="X16" i="7"/>
  <c r="X238" i="7"/>
  <c r="K12" i="18"/>
  <c r="C902" i="7"/>
  <c r="F220" i="7"/>
  <c r="V220" i="7"/>
  <c r="H220" i="7"/>
  <c r="G220" i="7"/>
  <c r="D220" i="7"/>
  <c r="F219" i="7"/>
  <c r="V219" i="7"/>
  <c r="H219" i="7"/>
  <c r="G219" i="7"/>
  <c r="D219" i="7"/>
  <c r="F19" i="5"/>
  <c r="G19" i="5"/>
  <c r="F217" i="7"/>
  <c r="V217" i="7"/>
  <c r="H217" i="7"/>
  <c r="G217" i="7"/>
  <c r="D217" i="7"/>
  <c r="F216" i="7"/>
  <c r="V216" i="7"/>
  <c r="H216" i="7"/>
  <c r="G216" i="7"/>
  <c r="D216" i="7"/>
  <c r="F215" i="7"/>
  <c r="V215" i="7"/>
  <c r="H215" i="7"/>
  <c r="G215" i="7"/>
  <c r="D215" i="7"/>
  <c r="F214" i="7"/>
  <c r="V214" i="7"/>
  <c r="H214" i="7"/>
  <c r="G214" i="7"/>
  <c r="D214" i="7"/>
  <c r="F213" i="7"/>
  <c r="V213" i="7"/>
  <c r="H213" i="7"/>
  <c r="G213" i="7"/>
  <c r="D213" i="7"/>
  <c r="F212" i="7"/>
  <c r="V212" i="7"/>
  <c r="H212" i="7"/>
  <c r="G212" i="7"/>
  <c r="D212" i="7"/>
  <c r="F211" i="7"/>
  <c r="V211" i="7"/>
  <c r="H211" i="7"/>
  <c r="G211" i="7"/>
  <c r="D211" i="7"/>
  <c r="F210" i="7"/>
  <c r="V210" i="7"/>
  <c r="H210" i="7"/>
  <c r="G210" i="7"/>
  <c r="D210" i="7"/>
  <c r="F209" i="7"/>
  <c r="V209" i="7"/>
  <c r="H209" i="7"/>
  <c r="G209" i="7"/>
  <c r="D209" i="7"/>
  <c r="F208" i="7"/>
  <c r="V208" i="7"/>
  <c r="H208" i="7"/>
  <c r="G208" i="7"/>
  <c r="D208" i="7"/>
  <c r="F207" i="7"/>
  <c r="V207" i="7"/>
  <c r="H207" i="7"/>
  <c r="G207" i="7"/>
  <c r="D207" i="7"/>
  <c r="F206" i="7"/>
  <c r="V206" i="7"/>
  <c r="H206" i="7"/>
  <c r="G206" i="7"/>
  <c r="D206" i="7"/>
  <c r="F205" i="7"/>
  <c r="V205" i="7"/>
  <c r="H205" i="7"/>
  <c r="G205" i="7"/>
  <c r="D205" i="7"/>
  <c r="F204" i="7"/>
  <c r="V204" i="7"/>
  <c r="H204" i="7"/>
  <c r="G204" i="7"/>
  <c r="D204" i="7"/>
  <c r="F203" i="7"/>
  <c r="V203" i="7"/>
  <c r="H203" i="7"/>
  <c r="G203" i="7"/>
  <c r="D203" i="7"/>
  <c r="F202" i="7"/>
  <c r="V202" i="7"/>
  <c r="H202" i="7"/>
  <c r="G202" i="7"/>
  <c r="D202" i="7"/>
  <c r="F201" i="7"/>
  <c r="V201" i="7"/>
  <c r="H201" i="7"/>
  <c r="G201" i="7"/>
  <c r="D201" i="7"/>
  <c r="F200" i="7"/>
  <c r="V200" i="7"/>
  <c r="H200" i="7"/>
  <c r="G200" i="7"/>
  <c r="D200" i="7"/>
  <c r="F199" i="7"/>
  <c r="V199" i="7"/>
  <c r="H199" i="7"/>
  <c r="G199" i="7"/>
  <c r="D199" i="7"/>
  <c r="F198" i="7"/>
  <c r="V198" i="7"/>
  <c r="H198" i="7"/>
  <c r="G198" i="7"/>
  <c r="D198" i="7"/>
  <c r="F197" i="7"/>
  <c r="V197" i="7"/>
  <c r="H197" i="7"/>
  <c r="G197" i="7"/>
  <c r="D197" i="7"/>
  <c r="F196" i="7"/>
  <c r="V196" i="7"/>
  <c r="H196" i="7"/>
  <c r="G196" i="7"/>
  <c r="D196" i="7"/>
  <c r="F195" i="7"/>
  <c r="V195" i="7"/>
  <c r="H195" i="7"/>
  <c r="G195" i="7"/>
  <c r="D195" i="7"/>
  <c r="F194" i="7"/>
  <c r="V194" i="7"/>
  <c r="H194" i="7"/>
  <c r="G194" i="7"/>
  <c r="D194" i="7"/>
  <c r="F193" i="7"/>
  <c r="V193" i="7"/>
  <c r="H193" i="7"/>
  <c r="G193" i="7"/>
  <c r="D193" i="7"/>
  <c r="F192" i="7"/>
  <c r="V192" i="7"/>
  <c r="H192" i="7"/>
  <c r="G192" i="7"/>
  <c r="D192" i="7"/>
  <c r="F191" i="7"/>
  <c r="V191" i="7"/>
  <c r="H191" i="7"/>
  <c r="G191" i="7"/>
  <c r="D191" i="7"/>
  <c r="F190" i="7"/>
  <c r="V190" i="7"/>
  <c r="H190" i="7"/>
  <c r="G190" i="7"/>
  <c r="D190" i="7"/>
  <c r="F189" i="7"/>
  <c r="V189" i="7"/>
  <c r="H189" i="7"/>
  <c r="G189" i="7"/>
  <c r="D189" i="7"/>
  <c r="F188" i="7"/>
  <c r="V188" i="7"/>
  <c r="H188" i="7"/>
  <c r="G188" i="7"/>
  <c r="D188" i="7"/>
  <c r="F187" i="7"/>
  <c r="V187" i="7"/>
  <c r="H187" i="7"/>
  <c r="G187" i="7"/>
  <c r="D187" i="7"/>
  <c r="F186" i="7"/>
  <c r="V186" i="7"/>
  <c r="H186" i="7"/>
  <c r="G186" i="7"/>
  <c r="D186" i="7"/>
  <c r="F185" i="7"/>
  <c r="V185" i="7"/>
  <c r="H185" i="7"/>
  <c r="G185" i="7"/>
  <c r="D185" i="7"/>
  <c r="F184" i="7"/>
  <c r="V184" i="7"/>
  <c r="H184" i="7"/>
  <c r="G184" i="7"/>
  <c r="D184" i="7"/>
  <c r="F183" i="7"/>
  <c r="V183" i="7"/>
  <c r="H183" i="7"/>
  <c r="G183" i="7"/>
  <c r="D183" i="7"/>
  <c r="F182" i="7"/>
  <c r="V182" i="7"/>
  <c r="H182" i="7"/>
  <c r="G182" i="7"/>
  <c r="D182" i="7"/>
  <c r="F181" i="7"/>
  <c r="V181" i="7"/>
  <c r="H181" i="7"/>
  <c r="G181" i="7"/>
  <c r="D181" i="7"/>
  <c r="F180" i="7"/>
  <c r="V180" i="7"/>
  <c r="H180" i="7"/>
  <c r="G180" i="7"/>
  <c r="D180" i="7"/>
  <c r="F179" i="7"/>
  <c r="V179" i="7"/>
  <c r="H179" i="7"/>
  <c r="G179" i="7"/>
  <c r="D179" i="7"/>
  <c r="F178" i="7"/>
  <c r="V178" i="7"/>
  <c r="H178" i="7"/>
  <c r="G178" i="7"/>
  <c r="D178" i="7"/>
  <c r="F177" i="7"/>
  <c r="V177" i="7"/>
  <c r="H177" i="7"/>
  <c r="G177" i="7"/>
  <c r="D177" i="7"/>
  <c r="F176" i="7"/>
  <c r="V176" i="7"/>
  <c r="H176" i="7"/>
  <c r="G176" i="7"/>
  <c r="D176" i="7"/>
  <c r="F175" i="7"/>
  <c r="V175" i="7"/>
  <c r="H175" i="7"/>
  <c r="G175" i="7"/>
  <c r="D175" i="7"/>
  <c r="F174" i="7"/>
  <c r="V174" i="7"/>
  <c r="H174" i="7"/>
  <c r="G174" i="7"/>
  <c r="D174" i="7"/>
  <c r="F173" i="7"/>
  <c r="V173" i="7"/>
  <c r="H173" i="7"/>
  <c r="G173" i="7"/>
  <c r="D173" i="7"/>
  <c r="F172" i="7"/>
  <c r="V172" i="7"/>
  <c r="H172" i="7"/>
  <c r="G172" i="7"/>
  <c r="D172" i="7"/>
  <c r="F171" i="7"/>
  <c r="V171" i="7"/>
  <c r="H171" i="7"/>
  <c r="G171" i="7"/>
  <c r="D171" i="7"/>
  <c r="F170" i="7"/>
  <c r="V170" i="7"/>
  <c r="H170" i="7"/>
  <c r="G170" i="7"/>
  <c r="D170" i="7"/>
  <c r="F169" i="7"/>
  <c r="V169" i="7"/>
  <c r="H169" i="7"/>
  <c r="G169" i="7"/>
  <c r="D169" i="7"/>
  <c r="F168" i="7"/>
  <c r="V168" i="7"/>
  <c r="H168" i="7"/>
  <c r="G168" i="7"/>
  <c r="D168" i="7"/>
  <c r="F167" i="7"/>
  <c r="V167" i="7"/>
  <c r="H167" i="7"/>
  <c r="G167" i="7"/>
  <c r="D167" i="7"/>
  <c r="F166" i="7"/>
  <c r="V166" i="7"/>
  <c r="H166" i="7"/>
  <c r="G166" i="7"/>
  <c r="D166" i="7"/>
  <c r="F165" i="7"/>
  <c r="V165" i="7"/>
  <c r="H165" i="7"/>
  <c r="G165" i="7"/>
  <c r="D165" i="7"/>
  <c r="F164" i="7"/>
  <c r="V164" i="7"/>
  <c r="H164" i="7"/>
  <c r="G164" i="7"/>
  <c r="D164" i="7"/>
  <c r="F163" i="7"/>
  <c r="V163" i="7"/>
  <c r="H163" i="7"/>
  <c r="G163" i="7"/>
  <c r="D163" i="7"/>
  <c r="F162" i="7"/>
  <c r="V162" i="7"/>
  <c r="H162" i="7"/>
  <c r="G162" i="7"/>
  <c r="D162" i="7"/>
  <c r="F161" i="7"/>
  <c r="V161" i="7"/>
  <c r="H161" i="7"/>
  <c r="G161" i="7"/>
  <c r="D161" i="7"/>
  <c r="F160" i="7"/>
  <c r="V160" i="7"/>
  <c r="H160" i="7"/>
  <c r="G160" i="7"/>
  <c r="D160" i="7"/>
  <c r="F159" i="7"/>
  <c r="V159" i="7"/>
  <c r="H159" i="7"/>
  <c r="G159" i="7"/>
  <c r="D159" i="7"/>
  <c r="F158" i="7"/>
  <c r="V158" i="7"/>
  <c r="H158" i="7"/>
  <c r="G158" i="7"/>
  <c r="D158" i="7"/>
  <c r="F157" i="7"/>
  <c r="V157" i="7"/>
  <c r="H157" i="7"/>
  <c r="G157" i="7"/>
  <c r="D157" i="7"/>
  <c r="F156" i="7"/>
  <c r="V156" i="7"/>
  <c r="H156" i="7"/>
  <c r="G156" i="7"/>
  <c r="D156" i="7"/>
  <c r="F155" i="7"/>
  <c r="V155" i="7"/>
  <c r="H155" i="7"/>
  <c r="G155" i="7"/>
  <c r="D155" i="7"/>
  <c r="F154" i="7"/>
  <c r="V154" i="7"/>
  <c r="H154" i="7"/>
  <c r="G154" i="7"/>
  <c r="D154" i="7"/>
  <c r="F153" i="7"/>
  <c r="V153" i="7"/>
  <c r="H153" i="7"/>
  <c r="G153" i="7"/>
  <c r="D153" i="7"/>
  <c r="F152" i="7"/>
  <c r="V152" i="7"/>
  <c r="H152" i="7"/>
  <c r="G152" i="7"/>
  <c r="D152" i="7"/>
  <c r="F151" i="7"/>
  <c r="V151" i="7"/>
  <c r="H151" i="7"/>
  <c r="G151" i="7"/>
  <c r="D151" i="7"/>
  <c r="F150" i="7"/>
  <c r="V150" i="7"/>
  <c r="H150" i="7"/>
  <c r="G150" i="7"/>
  <c r="D150" i="7"/>
  <c r="F149" i="7"/>
  <c r="V149" i="7"/>
  <c r="H149" i="7"/>
  <c r="G149" i="7"/>
  <c r="D149" i="7"/>
  <c r="F148" i="7"/>
  <c r="V148" i="7"/>
  <c r="H148" i="7"/>
  <c r="G148" i="7"/>
  <c r="D148" i="7"/>
  <c r="F147" i="7"/>
  <c r="V147" i="7"/>
  <c r="H147" i="7"/>
  <c r="G147" i="7"/>
  <c r="D147" i="7"/>
  <c r="F146" i="7"/>
  <c r="V146" i="7"/>
  <c r="H146" i="7"/>
  <c r="G146" i="7"/>
  <c r="D146" i="7"/>
  <c r="F145" i="7"/>
  <c r="V145" i="7"/>
  <c r="H145" i="7"/>
  <c r="G145" i="7"/>
  <c r="D145" i="7"/>
  <c r="F144" i="7"/>
  <c r="V144" i="7"/>
  <c r="H144" i="7"/>
  <c r="G144" i="7"/>
  <c r="D144" i="7"/>
  <c r="F143" i="7"/>
  <c r="V143" i="7"/>
  <c r="H143" i="7"/>
  <c r="G143" i="7"/>
  <c r="D143" i="7"/>
  <c r="F142" i="7"/>
  <c r="V142" i="7"/>
  <c r="H142" i="7"/>
  <c r="G142" i="7"/>
  <c r="D142" i="7"/>
  <c r="F141" i="7"/>
  <c r="V141" i="7"/>
  <c r="H141" i="7"/>
  <c r="G141" i="7"/>
  <c r="D141" i="7"/>
  <c r="F140" i="7"/>
  <c r="V140" i="7"/>
  <c r="H140" i="7"/>
  <c r="G140" i="7"/>
  <c r="D140" i="7"/>
  <c r="F139" i="7"/>
  <c r="V139" i="7"/>
  <c r="H139" i="7"/>
  <c r="G139" i="7"/>
  <c r="D139" i="7"/>
  <c r="F138" i="7"/>
  <c r="V138" i="7"/>
  <c r="H138" i="7"/>
  <c r="G138" i="7"/>
  <c r="D138" i="7"/>
  <c r="F137" i="7"/>
  <c r="V137" i="7"/>
  <c r="H137" i="7"/>
  <c r="G137" i="7"/>
  <c r="D137" i="7"/>
  <c r="F136" i="7"/>
  <c r="V136" i="7"/>
  <c r="H136" i="7"/>
  <c r="G136" i="7"/>
  <c r="D136" i="7"/>
  <c r="F135" i="7"/>
  <c r="V135" i="7"/>
  <c r="H135" i="7"/>
  <c r="G135" i="7"/>
  <c r="D135" i="7"/>
  <c r="F134" i="7"/>
  <c r="V134" i="7"/>
  <c r="H134" i="7"/>
  <c r="G134" i="7"/>
  <c r="D134" i="7"/>
  <c r="F133" i="7"/>
  <c r="V133" i="7"/>
  <c r="H133" i="7"/>
  <c r="G133" i="7"/>
  <c r="D133" i="7"/>
  <c r="F132" i="7"/>
  <c r="V132" i="7"/>
  <c r="H132" i="7"/>
  <c r="G132" i="7"/>
  <c r="D132" i="7"/>
  <c r="F131" i="7"/>
  <c r="V131" i="7"/>
  <c r="H131" i="7"/>
  <c r="G131" i="7"/>
  <c r="D131" i="7"/>
  <c r="F130" i="7"/>
  <c r="V130" i="7"/>
  <c r="H130" i="7"/>
  <c r="G130" i="7"/>
  <c r="D130" i="7"/>
  <c r="F129" i="7"/>
  <c r="V129" i="7"/>
  <c r="H129" i="7"/>
  <c r="G129" i="7"/>
  <c r="D129" i="7"/>
  <c r="F128" i="7"/>
  <c r="V128" i="7"/>
  <c r="H128" i="7"/>
  <c r="G128" i="7"/>
  <c r="D128" i="7"/>
  <c r="F127" i="7"/>
  <c r="V127" i="7"/>
  <c r="H127" i="7"/>
  <c r="G127" i="7"/>
  <c r="D127" i="7"/>
  <c r="F126" i="7"/>
  <c r="V126" i="7"/>
  <c r="H126" i="7"/>
  <c r="G126" i="7"/>
  <c r="D126" i="7"/>
  <c r="F125" i="7"/>
  <c r="V125" i="7"/>
  <c r="H125" i="7"/>
  <c r="G125" i="7"/>
  <c r="D125" i="7"/>
  <c r="F124" i="7"/>
  <c r="V124" i="7"/>
  <c r="H124" i="7"/>
  <c r="G124" i="7"/>
  <c r="D124" i="7"/>
  <c r="F123" i="7"/>
  <c r="V123" i="7"/>
  <c r="H123" i="7"/>
  <c r="G123" i="7"/>
  <c r="D123" i="7"/>
  <c r="F122" i="7"/>
  <c r="V122" i="7"/>
  <c r="H122" i="7"/>
  <c r="G122" i="7"/>
  <c r="D122" i="7"/>
  <c r="F121" i="7"/>
  <c r="V121" i="7"/>
  <c r="H121" i="7"/>
  <c r="G121" i="7"/>
  <c r="D121" i="7"/>
  <c r="F120" i="7"/>
  <c r="V120" i="7"/>
  <c r="H120" i="7"/>
  <c r="G120" i="7"/>
  <c r="D120" i="7"/>
  <c r="F119" i="7"/>
  <c r="V119" i="7"/>
  <c r="H119" i="7"/>
  <c r="G119" i="7"/>
  <c r="D119" i="7"/>
  <c r="F118" i="7"/>
  <c r="V118" i="7"/>
  <c r="H118" i="7"/>
  <c r="G118" i="7"/>
  <c r="D118" i="7"/>
  <c r="F117" i="7"/>
  <c r="V117" i="7"/>
  <c r="H117" i="7"/>
  <c r="G117" i="7"/>
  <c r="D117" i="7"/>
  <c r="F116" i="7"/>
  <c r="V116" i="7"/>
  <c r="H116" i="7"/>
  <c r="G116" i="7"/>
  <c r="D116" i="7"/>
  <c r="F115" i="7"/>
  <c r="V115" i="7"/>
  <c r="H115" i="7"/>
  <c r="G115" i="7"/>
  <c r="D115" i="7"/>
  <c r="F114" i="7"/>
  <c r="V114" i="7"/>
  <c r="H114" i="7"/>
  <c r="G114" i="7"/>
  <c r="D114" i="7"/>
  <c r="F113" i="7"/>
  <c r="V113" i="7"/>
  <c r="H113" i="7"/>
  <c r="G113" i="7"/>
  <c r="D113" i="7"/>
  <c r="F112" i="7"/>
  <c r="V112" i="7"/>
  <c r="H112" i="7"/>
  <c r="G112" i="7"/>
  <c r="D112" i="7"/>
  <c r="F111" i="7"/>
  <c r="V111" i="7"/>
  <c r="H111" i="7"/>
  <c r="G111" i="7"/>
  <c r="D111" i="7"/>
  <c r="F110" i="7"/>
  <c r="V110" i="7"/>
  <c r="H110" i="7"/>
  <c r="G110" i="7"/>
  <c r="D110" i="7"/>
  <c r="F109" i="7"/>
  <c r="V109" i="7"/>
  <c r="H109" i="7"/>
  <c r="G109" i="7"/>
  <c r="D109" i="7"/>
  <c r="F108" i="7"/>
  <c r="V108" i="7"/>
  <c r="H108" i="7"/>
  <c r="G108" i="7"/>
  <c r="D108" i="7"/>
  <c r="F107" i="7"/>
  <c r="V107" i="7"/>
  <c r="H107" i="7"/>
  <c r="G107" i="7"/>
  <c r="D107" i="7"/>
  <c r="F106" i="7"/>
  <c r="V106" i="7"/>
  <c r="H106" i="7"/>
  <c r="G106" i="7"/>
  <c r="D106" i="7"/>
  <c r="F105" i="7"/>
  <c r="D101" i="18"/>
  <c r="U101" i="18"/>
  <c r="V105" i="7"/>
  <c r="T101" i="18"/>
  <c r="H105" i="7"/>
  <c r="S101" i="18"/>
  <c r="G105" i="7"/>
  <c r="H101" i="18"/>
  <c r="O101" i="18"/>
  <c r="R101" i="18"/>
  <c r="Q101" i="18"/>
  <c r="P101" i="18"/>
  <c r="J101" i="18"/>
  <c r="D105" i="7"/>
  <c r="G101" i="18"/>
  <c r="F104" i="7"/>
  <c r="F889" i="7"/>
  <c r="D100" i="18"/>
  <c r="U100" i="18"/>
  <c r="V104" i="7"/>
  <c r="V889" i="7"/>
  <c r="T100" i="18"/>
  <c r="H104" i="7"/>
  <c r="H889" i="7"/>
  <c r="S100" i="18"/>
  <c r="G104" i="7"/>
  <c r="G889" i="7"/>
  <c r="H100" i="18"/>
  <c r="O100" i="18"/>
  <c r="R100" i="18"/>
  <c r="Q100" i="18"/>
  <c r="P100" i="18"/>
  <c r="J100" i="18"/>
  <c r="D104" i="7"/>
  <c r="D889" i="7"/>
  <c r="G100" i="18"/>
  <c r="F103" i="7"/>
  <c r="F886" i="7"/>
  <c r="D99" i="18"/>
  <c r="U99" i="18"/>
  <c r="V103" i="7"/>
  <c r="V886" i="7"/>
  <c r="T99" i="18"/>
  <c r="H103" i="7"/>
  <c r="H886" i="7"/>
  <c r="S99" i="18"/>
  <c r="G103" i="7"/>
  <c r="G886" i="7"/>
  <c r="H99" i="18"/>
  <c r="O99" i="18"/>
  <c r="R99" i="18"/>
  <c r="Q99" i="18"/>
  <c r="P99" i="18"/>
  <c r="J99" i="18"/>
  <c r="D103" i="7"/>
  <c r="D886" i="7"/>
  <c r="G99" i="18"/>
  <c r="F102" i="7"/>
  <c r="D98" i="18"/>
  <c r="U98" i="18"/>
  <c r="V102" i="7"/>
  <c r="T98" i="18"/>
  <c r="H102" i="7"/>
  <c r="S98" i="18"/>
  <c r="G102" i="7"/>
  <c r="H98" i="18"/>
  <c r="O98" i="18"/>
  <c r="R98" i="18"/>
  <c r="Q98" i="18"/>
  <c r="P98" i="18"/>
  <c r="J98" i="18"/>
  <c r="D102" i="7"/>
  <c r="G98" i="18"/>
  <c r="F101" i="7"/>
  <c r="D97" i="18"/>
  <c r="U97" i="18"/>
  <c r="V101" i="7"/>
  <c r="T97" i="18"/>
  <c r="H101" i="7"/>
  <c r="S97" i="18"/>
  <c r="G101" i="7"/>
  <c r="H97" i="18"/>
  <c r="O97" i="18"/>
  <c r="R97" i="18"/>
  <c r="Q97" i="18"/>
  <c r="P97" i="18"/>
  <c r="J97" i="18"/>
  <c r="D101" i="7"/>
  <c r="G97" i="18"/>
  <c r="F100" i="7"/>
  <c r="D96" i="18"/>
  <c r="U96" i="18"/>
  <c r="V100" i="7"/>
  <c r="T96" i="18"/>
  <c r="H100" i="7"/>
  <c r="S96" i="18"/>
  <c r="G100" i="7"/>
  <c r="H96" i="18"/>
  <c r="O96" i="18"/>
  <c r="R96" i="18"/>
  <c r="Q96" i="18"/>
  <c r="P96" i="18"/>
  <c r="J96" i="18"/>
  <c r="D100" i="7"/>
  <c r="G96" i="18"/>
  <c r="F99" i="7"/>
  <c r="D95" i="18"/>
  <c r="U95" i="18"/>
  <c r="V99" i="7"/>
  <c r="T95" i="18"/>
  <c r="H99" i="7"/>
  <c r="S95" i="18"/>
  <c r="G99" i="7"/>
  <c r="H95" i="18"/>
  <c r="O95" i="18"/>
  <c r="R95" i="18"/>
  <c r="Q95" i="18"/>
  <c r="P95" i="18"/>
  <c r="J95" i="18"/>
  <c r="D99" i="7"/>
  <c r="G95" i="18"/>
  <c r="F98" i="7"/>
  <c r="D94" i="18"/>
  <c r="U94" i="18"/>
  <c r="V98" i="7"/>
  <c r="T94" i="18"/>
  <c r="H98" i="7"/>
  <c r="S94" i="18"/>
  <c r="G98" i="7"/>
  <c r="H94" i="18"/>
  <c r="O94" i="18"/>
  <c r="R94" i="18"/>
  <c r="Q94" i="18"/>
  <c r="P94" i="18"/>
  <c r="J94" i="18"/>
  <c r="D98" i="7"/>
  <c r="G94" i="18"/>
  <c r="F97" i="7"/>
  <c r="D93" i="18"/>
  <c r="U93" i="18"/>
  <c r="V97" i="7"/>
  <c r="T93" i="18"/>
  <c r="H97" i="7"/>
  <c r="S93" i="18"/>
  <c r="G97" i="7"/>
  <c r="H93" i="18"/>
  <c r="O93" i="18"/>
  <c r="R93" i="18"/>
  <c r="Q93" i="18"/>
  <c r="P93" i="18"/>
  <c r="J93" i="18"/>
  <c r="D97" i="7"/>
  <c r="G93" i="18"/>
  <c r="F96" i="7"/>
  <c r="D92" i="18"/>
  <c r="U92" i="18"/>
  <c r="V96" i="7"/>
  <c r="T92" i="18"/>
  <c r="H96" i="7"/>
  <c r="S92" i="18"/>
  <c r="G96" i="7"/>
  <c r="H92" i="18"/>
  <c r="O92" i="18"/>
  <c r="R92" i="18"/>
  <c r="Q92" i="18"/>
  <c r="P92" i="18"/>
  <c r="J92" i="18"/>
  <c r="D96" i="7"/>
  <c r="G92" i="18"/>
  <c r="F95" i="7"/>
  <c r="D91" i="18"/>
  <c r="U91" i="18"/>
  <c r="V95" i="7"/>
  <c r="T91" i="18"/>
  <c r="H95" i="7"/>
  <c r="S91" i="18"/>
  <c r="G95" i="7"/>
  <c r="H91" i="18"/>
  <c r="O91" i="18"/>
  <c r="R91" i="18"/>
  <c r="Q91" i="18"/>
  <c r="P91" i="18"/>
  <c r="J91" i="18"/>
  <c r="D95" i="7"/>
  <c r="G91" i="18"/>
  <c r="F94" i="7"/>
  <c r="D90" i="18"/>
  <c r="U90" i="18"/>
  <c r="V94" i="7"/>
  <c r="T90" i="18"/>
  <c r="H94" i="7"/>
  <c r="S90" i="18"/>
  <c r="G94" i="7"/>
  <c r="H90" i="18"/>
  <c r="O90" i="18"/>
  <c r="R90" i="18"/>
  <c r="Q90" i="18"/>
  <c r="P90" i="18"/>
  <c r="J90" i="18"/>
  <c r="D94" i="7"/>
  <c r="G90" i="18"/>
  <c r="F93" i="7"/>
  <c r="F814" i="7"/>
  <c r="D89" i="18"/>
  <c r="U89" i="18"/>
  <c r="V93" i="7"/>
  <c r="V814" i="7"/>
  <c r="T89" i="18"/>
  <c r="H93" i="7"/>
  <c r="H814" i="7"/>
  <c r="S89" i="18"/>
  <c r="G93" i="7"/>
  <c r="G814" i="7"/>
  <c r="H89" i="18"/>
  <c r="O89" i="18"/>
  <c r="R89" i="18"/>
  <c r="Q89" i="18"/>
  <c r="P89" i="18"/>
  <c r="J89" i="18"/>
  <c r="D93" i="7"/>
  <c r="D814" i="7"/>
  <c r="G89" i="18"/>
  <c r="F92" i="7"/>
  <c r="F810" i="7"/>
  <c r="D88" i="18"/>
  <c r="U88" i="18"/>
  <c r="V92" i="7"/>
  <c r="V810" i="7"/>
  <c r="T88" i="18"/>
  <c r="H92" i="7"/>
  <c r="H810" i="7"/>
  <c r="S88" i="18"/>
  <c r="G92" i="7"/>
  <c r="G810" i="7"/>
  <c r="H88" i="18"/>
  <c r="O88" i="18"/>
  <c r="R88" i="18"/>
  <c r="Q88" i="18"/>
  <c r="P88" i="18"/>
  <c r="J88" i="18"/>
  <c r="D92" i="7"/>
  <c r="D810" i="7"/>
  <c r="G88" i="18"/>
  <c r="F91" i="7"/>
  <c r="D87" i="18"/>
  <c r="U87" i="18"/>
  <c r="V91" i="7"/>
  <c r="T87" i="18"/>
  <c r="H91" i="7"/>
  <c r="S87" i="18"/>
  <c r="G91" i="7"/>
  <c r="H87" i="18"/>
  <c r="O87" i="18"/>
  <c r="R87" i="18"/>
  <c r="Q87" i="18"/>
  <c r="P87" i="18"/>
  <c r="J87" i="18"/>
  <c r="D91" i="7"/>
  <c r="G87" i="18"/>
  <c r="F90" i="7"/>
  <c r="F798" i="7"/>
  <c r="D86" i="18"/>
  <c r="U86" i="18"/>
  <c r="V90" i="7"/>
  <c r="V798" i="7"/>
  <c r="T86" i="18"/>
  <c r="H90" i="7"/>
  <c r="H798" i="7"/>
  <c r="S86" i="18"/>
  <c r="G90" i="7"/>
  <c r="G798" i="7"/>
  <c r="H86" i="18"/>
  <c r="O86" i="18"/>
  <c r="R86" i="18"/>
  <c r="Q86" i="18"/>
  <c r="P86" i="18"/>
  <c r="J86" i="18"/>
  <c r="D90" i="7"/>
  <c r="D798" i="7"/>
  <c r="G86" i="18"/>
  <c r="F89" i="7"/>
  <c r="D85" i="18"/>
  <c r="U85" i="18"/>
  <c r="V89" i="7"/>
  <c r="T85" i="18"/>
  <c r="H89" i="7"/>
  <c r="S85" i="18"/>
  <c r="G89" i="7"/>
  <c r="H85" i="18"/>
  <c r="O85" i="18"/>
  <c r="R85" i="18"/>
  <c r="Q85" i="18"/>
  <c r="P85" i="18"/>
  <c r="J85" i="18"/>
  <c r="D89" i="7"/>
  <c r="G85" i="18"/>
  <c r="F88" i="7"/>
  <c r="D84" i="18"/>
  <c r="U84" i="18"/>
  <c r="V88" i="7"/>
  <c r="T84" i="18"/>
  <c r="H88" i="7"/>
  <c r="S84" i="18"/>
  <c r="G88" i="7"/>
  <c r="H84" i="18"/>
  <c r="O84" i="18"/>
  <c r="R84" i="18"/>
  <c r="Q84" i="18"/>
  <c r="P84" i="18"/>
  <c r="J84" i="18"/>
  <c r="D88" i="7"/>
  <c r="G84" i="18"/>
  <c r="F87" i="7"/>
  <c r="D83" i="18"/>
  <c r="U83" i="18"/>
  <c r="V87" i="7"/>
  <c r="T83" i="18"/>
  <c r="H87" i="7"/>
  <c r="S83" i="18"/>
  <c r="G87" i="7"/>
  <c r="H83" i="18"/>
  <c r="O83" i="18"/>
  <c r="R83" i="18"/>
  <c r="Q83" i="18"/>
  <c r="P83" i="18"/>
  <c r="J83" i="18"/>
  <c r="D87" i="7"/>
  <c r="G83" i="18"/>
  <c r="F86" i="7"/>
  <c r="D82" i="18"/>
  <c r="U82" i="18"/>
  <c r="V86" i="7"/>
  <c r="T82" i="18"/>
  <c r="H86" i="7"/>
  <c r="S82" i="18"/>
  <c r="G86" i="7"/>
  <c r="H82" i="18"/>
  <c r="O82" i="18"/>
  <c r="R82" i="18"/>
  <c r="Q82" i="18"/>
  <c r="P82" i="18"/>
  <c r="J82" i="18"/>
  <c r="D86" i="7"/>
  <c r="G82" i="18"/>
  <c r="F85" i="7"/>
  <c r="D81" i="18"/>
  <c r="U81" i="18"/>
  <c r="V85" i="7"/>
  <c r="T81" i="18"/>
  <c r="H85" i="7"/>
  <c r="S81" i="18"/>
  <c r="G85" i="7"/>
  <c r="H81" i="18"/>
  <c r="O81" i="18"/>
  <c r="R81" i="18"/>
  <c r="Q81" i="18"/>
  <c r="P81" i="18"/>
  <c r="J81" i="18"/>
  <c r="D85" i="7"/>
  <c r="G81" i="18"/>
  <c r="F84" i="7"/>
  <c r="D80" i="18"/>
  <c r="U80" i="18"/>
  <c r="V84" i="7"/>
  <c r="T80" i="18"/>
  <c r="H84" i="7"/>
  <c r="S80" i="18"/>
  <c r="G84" i="7"/>
  <c r="H80" i="18"/>
  <c r="O80" i="18"/>
  <c r="R80" i="18"/>
  <c r="Q80" i="18"/>
  <c r="P80" i="18"/>
  <c r="J80" i="18"/>
  <c r="D84" i="7"/>
  <c r="G80" i="18"/>
  <c r="F83" i="7"/>
  <c r="D79" i="18"/>
  <c r="U79" i="18"/>
  <c r="V83" i="7"/>
  <c r="T79" i="18"/>
  <c r="H83" i="7"/>
  <c r="S79" i="18"/>
  <c r="G83" i="7"/>
  <c r="H79" i="18"/>
  <c r="O79" i="18"/>
  <c r="R79" i="18"/>
  <c r="Q79" i="18"/>
  <c r="P79" i="18"/>
  <c r="J79" i="18"/>
  <c r="D83" i="7"/>
  <c r="G79" i="18"/>
  <c r="F82" i="7"/>
  <c r="D78" i="18"/>
  <c r="U78" i="18"/>
  <c r="V82" i="7"/>
  <c r="T78" i="18"/>
  <c r="H82" i="7"/>
  <c r="S78" i="18"/>
  <c r="G82" i="7"/>
  <c r="H78" i="18"/>
  <c r="O78" i="18"/>
  <c r="R78" i="18"/>
  <c r="Q78" i="18"/>
  <c r="P78" i="18"/>
  <c r="J78" i="18"/>
  <c r="D82" i="7"/>
  <c r="G78" i="18"/>
  <c r="F81" i="7"/>
  <c r="D77" i="18"/>
  <c r="U77" i="18"/>
  <c r="V81" i="7"/>
  <c r="T77" i="18"/>
  <c r="H81" i="7"/>
  <c r="S77" i="18"/>
  <c r="G81" i="7"/>
  <c r="H77" i="18"/>
  <c r="O77" i="18"/>
  <c r="R77" i="18"/>
  <c r="Q77" i="18"/>
  <c r="P77" i="18"/>
  <c r="J77" i="18"/>
  <c r="D81" i="7"/>
  <c r="G77" i="18"/>
  <c r="F80" i="7"/>
  <c r="D76" i="18"/>
  <c r="U76" i="18"/>
  <c r="V80" i="7"/>
  <c r="T76" i="18"/>
  <c r="H80" i="7"/>
  <c r="S76" i="18"/>
  <c r="G80" i="7"/>
  <c r="H76" i="18"/>
  <c r="O76" i="18"/>
  <c r="R76" i="18"/>
  <c r="Q76" i="18"/>
  <c r="P76" i="18"/>
  <c r="J76" i="18"/>
  <c r="D80" i="7"/>
  <c r="G76" i="18"/>
  <c r="F79" i="7"/>
  <c r="D75" i="18"/>
  <c r="U75" i="18"/>
  <c r="V79" i="7"/>
  <c r="T75" i="18"/>
  <c r="H79" i="7"/>
  <c r="S75" i="18"/>
  <c r="G79" i="7"/>
  <c r="H75" i="18"/>
  <c r="O75" i="18"/>
  <c r="R75" i="18"/>
  <c r="Q75" i="18"/>
  <c r="P75" i="18"/>
  <c r="J75" i="18"/>
  <c r="D79" i="7"/>
  <c r="G75" i="18"/>
  <c r="F78" i="7"/>
  <c r="D74" i="18"/>
  <c r="U74" i="18"/>
  <c r="V78" i="7"/>
  <c r="T74" i="18"/>
  <c r="H78" i="7"/>
  <c r="S74" i="18"/>
  <c r="G78" i="7"/>
  <c r="H74" i="18"/>
  <c r="O74" i="18"/>
  <c r="R74" i="18"/>
  <c r="Q74" i="18"/>
  <c r="P74" i="18"/>
  <c r="J74" i="18"/>
  <c r="D78" i="7"/>
  <c r="G74" i="18"/>
  <c r="F77" i="7"/>
  <c r="D73" i="18"/>
  <c r="U73" i="18"/>
  <c r="V77" i="7"/>
  <c r="T73" i="18"/>
  <c r="H77" i="7"/>
  <c r="S73" i="18"/>
  <c r="G77" i="7"/>
  <c r="H73" i="18"/>
  <c r="O73" i="18"/>
  <c r="R73" i="18"/>
  <c r="Q73" i="18"/>
  <c r="P73" i="18"/>
  <c r="J73" i="18"/>
  <c r="D77" i="7"/>
  <c r="G73" i="18"/>
  <c r="F76" i="7"/>
  <c r="F700" i="7"/>
  <c r="D72" i="18"/>
  <c r="U72" i="18"/>
  <c r="V76" i="7"/>
  <c r="V700" i="7"/>
  <c r="T72" i="18"/>
  <c r="H76" i="7"/>
  <c r="H700" i="7"/>
  <c r="S72" i="18"/>
  <c r="G76" i="7"/>
  <c r="G700" i="7"/>
  <c r="H72" i="18"/>
  <c r="O72" i="18"/>
  <c r="R72" i="18"/>
  <c r="Q72" i="18"/>
  <c r="P72" i="18"/>
  <c r="J72" i="18"/>
  <c r="D76" i="7"/>
  <c r="D700" i="7"/>
  <c r="G72" i="18"/>
  <c r="F75" i="7"/>
  <c r="D71" i="18"/>
  <c r="U71" i="18"/>
  <c r="V75" i="7"/>
  <c r="T71" i="18"/>
  <c r="H75" i="7"/>
  <c r="S71" i="18"/>
  <c r="G75" i="7"/>
  <c r="H71" i="18"/>
  <c r="O71" i="18"/>
  <c r="R71" i="18"/>
  <c r="Q71" i="18"/>
  <c r="P71" i="18"/>
  <c r="J71" i="18"/>
  <c r="D75" i="7"/>
  <c r="G71" i="18"/>
  <c r="F74" i="7"/>
  <c r="D70" i="18"/>
  <c r="U70" i="18"/>
  <c r="V74" i="7"/>
  <c r="T70" i="18"/>
  <c r="H74" i="7"/>
  <c r="S70" i="18"/>
  <c r="G74" i="7"/>
  <c r="H70" i="18"/>
  <c r="O70" i="18"/>
  <c r="R70" i="18"/>
  <c r="Q70" i="18"/>
  <c r="P70" i="18"/>
  <c r="J70" i="18"/>
  <c r="D74" i="7"/>
  <c r="G70" i="18"/>
  <c r="F73" i="7"/>
  <c r="D69" i="18"/>
  <c r="U69" i="18"/>
  <c r="V73" i="7"/>
  <c r="T69" i="18"/>
  <c r="H73" i="7"/>
  <c r="S69" i="18"/>
  <c r="G73" i="7"/>
  <c r="H69" i="18"/>
  <c r="O69" i="18"/>
  <c r="R69" i="18"/>
  <c r="Q69" i="18"/>
  <c r="P69" i="18"/>
  <c r="J69" i="18"/>
  <c r="D73" i="7"/>
  <c r="G69" i="18"/>
  <c r="F72" i="7"/>
  <c r="D68" i="18"/>
  <c r="U68" i="18"/>
  <c r="V72" i="7"/>
  <c r="T68" i="18"/>
  <c r="H72" i="7"/>
  <c r="S68" i="18"/>
  <c r="G72" i="7"/>
  <c r="H68" i="18"/>
  <c r="O68" i="18"/>
  <c r="R68" i="18"/>
  <c r="Q68" i="18"/>
  <c r="P68" i="18"/>
  <c r="J68" i="18"/>
  <c r="D72" i="7"/>
  <c r="G68" i="18"/>
  <c r="F71" i="7"/>
  <c r="F687" i="7"/>
  <c r="D67" i="18"/>
  <c r="U67" i="18"/>
  <c r="V71" i="7"/>
  <c r="V687" i="7"/>
  <c r="T67" i="18"/>
  <c r="H71" i="7"/>
  <c r="H687" i="7"/>
  <c r="S67" i="18"/>
  <c r="G71" i="7"/>
  <c r="G687" i="7"/>
  <c r="H67" i="18"/>
  <c r="O67" i="18"/>
  <c r="R67" i="18"/>
  <c r="Q67" i="18"/>
  <c r="P67" i="18"/>
  <c r="J67" i="18"/>
  <c r="D71" i="7"/>
  <c r="D687" i="7"/>
  <c r="G67" i="18"/>
  <c r="F70" i="7"/>
  <c r="D66" i="18"/>
  <c r="U66" i="18"/>
  <c r="V70" i="7"/>
  <c r="T66" i="18"/>
  <c r="H70" i="7"/>
  <c r="S66" i="18"/>
  <c r="G70" i="7"/>
  <c r="H66" i="18"/>
  <c r="O66" i="18"/>
  <c r="R66" i="18"/>
  <c r="Q66" i="18"/>
  <c r="P66" i="18"/>
  <c r="J66" i="18"/>
  <c r="D70" i="7"/>
  <c r="G66" i="18"/>
  <c r="F69" i="7"/>
  <c r="D65" i="18"/>
  <c r="U65" i="18"/>
  <c r="V69" i="7"/>
  <c r="T65" i="18"/>
  <c r="H69" i="7"/>
  <c r="S65" i="18"/>
  <c r="G69" i="7"/>
  <c r="H65" i="18"/>
  <c r="O65" i="18"/>
  <c r="R65" i="18"/>
  <c r="Q65" i="18"/>
  <c r="P65" i="18"/>
  <c r="J65" i="18"/>
  <c r="D69" i="7"/>
  <c r="G65" i="18"/>
  <c r="F68" i="7"/>
  <c r="D64" i="18"/>
  <c r="U64" i="18"/>
  <c r="V68" i="7"/>
  <c r="T64" i="18"/>
  <c r="H68" i="7"/>
  <c r="S64" i="18"/>
  <c r="G68" i="7"/>
  <c r="H64" i="18"/>
  <c r="O64" i="18"/>
  <c r="R64" i="18"/>
  <c r="Q64" i="18"/>
  <c r="P64" i="18"/>
  <c r="J64" i="18"/>
  <c r="D68" i="7"/>
  <c r="G64" i="18"/>
  <c r="F67" i="7"/>
  <c r="D63" i="18"/>
  <c r="U63" i="18"/>
  <c r="V67" i="7"/>
  <c r="T63" i="18"/>
  <c r="H67" i="7"/>
  <c r="S63" i="18"/>
  <c r="G67" i="7"/>
  <c r="H63" i="18"/>
  <c r="O63" i="18"/>
  <c r="R63" i="18"/>
  <c r="Q63" i="18"/>
  <c r="P63" i="18"/>
  <c r="J63" i="18"/>
  <c r="D67" i="7"/>
  <c r="G63" i="18"/>
  <c r="F66" i="7"/>
  <c r="F624" i="7"/>
  <c r="D62" i="18"/>
  <c r="U62" i="18"/>
  <c r="V66" i="7"/>
  <c r="V624" i="7"/>
  <c r="T62" i="18"/>
  <c r="H66" i="7"/>
  <c r="H624" i="7"/>
  <c r="S62" i="18"/>
  <c r="G66" i="7"/>
  <c r="G624" i="7"/>
  <c r="H62" i="18"/>
  <c r="O62" i="18"/>
  <c r="R62" i="18"/>
  <c r="Q62" i="18"/>
  <c r="P62" i="18"/>
  <c r="J62" i="18"/>
  <c r="D66" i="7"/>
  <c r="D624" i="7"/>
  <c r="G62" i="18"/>
  <c r="F65" i="7"/>
  <c r="D61" i="18"/>
  <c r="U61" i="18"/>
  <c r="V65" i="7"/>
  <c r="T61" i="18"/>
  <c r="H65" i="7"/>
  <c r="S61" i="18"/>
  <c r="G65" i="7"/>
  <c r="H61" i="18"/>
  <c r="O61" i="18"/>
  <c r="R61" i="18"/>
  <c r="Q61" i="18"/>
  <c r="P61" i="18"/>
  <c r="J61" i="18"/>
  <c r="D65" i="7"/>
  <c r="G61" i="18"/>
  <c r="F64" i="7"/>
  <c r="D60" i="18"/>
  <c r="U60" i="18"/>
  <c r="V64" i="7"/>
  <c r="T60" i="18"/>
  <c r="H64" i="7"/>
  <c r="S60" i="18"/>
  <c r="G64" i="7"/>
  <c r="H60" i="18"/>
  <c r="O60" i="18"/>
  <c r="R60" i="18"/>
  <c r="Q60" i="18"/>
  <c r="P60" i="18"/>
  <c r="J60" i="18"/>
  <c r="D64" i="7"/>
  <c r="G60" i="18"/>
  <c r="F63" i="7"/>
  <c r="D59" i="18"/>
  <c r="U59" i="18"/>
  <c r="V63" i="7"/>
  <c r="T59" i="18"/>
  <c r="H63" i="7"/>
  <c r="S59" i="18"/>
  <c r="G63" i="7"/>
  <c r="H59" i="18"/>
  <c r="O59" i="18"/>
  <c r="R59" i="18"/>
  <c r="Q59" i="18"/>
  <c r="P59" i="18"/>
  <c r="J59" i="18"/>
  <c r="D63" i="7"/>
  <c r="G59" i="18"/>
  <c r="F62" i="7"/>
  <c r="D58" i="18"/>
  <c r="U58" i="18"/>
  <c r="V62" i="7"/>
  <c r="T58" i="18"/>
  <c r="H62" i="7"/>
  <c r="S58" i="18"/>
  <c r="G62" i="7"/>
  <c r="H58" i="18"/>
  <c r="O58" i="18"/>
  <c r="R58" i="18"/>
  <c r="Q58" i="18"/>
  <c r="P58" i="18"/>
  <c r="J58" i="18"/>
  <c r="D62" i="7"/>
  <c r="G58" i="18"/>
  <c r="F61" i="7"/>
  <c r="D57" i="18"/>
  <c r="U57" i="18"/>
  <c r="V61" i="7"/>
  <c r="T57" i="18"/>
  <c r="H61" i="7"/>
  <c r="S57" i="18"/>
  <c r="G61" i="7"/>
  <c r="H57" i="18"/>
  <c r="O57" i="18"/>
  <c r="R57" i="18"/>
  <c r="Q57" i="18"/>
  <c r="P57" i="18"/>
  <c r="J57" i="18"/>
  <c r="D61" i="7"/>
  <c r="G57" i="18"/>
  <c r="F60" i="7"/>
  <c r="D56" i="18"/>
  <c r="U56" i="18"/>
  <c r="V60" i="7"/>
  <c r="T56" i="18"/>
  <c r="H60" i="7"/>
  <c r="S56" i="18"/>
  <c r="G60" i="7"/>
  <c r="H56" i="18"/>
  <c r="O56" i="18"/>
  <c r="R56" i="18"/>
  <c r="Q56" i="18"/>
  <c r="P56" i="18"/>
  <c r="J56" i="18"/>
  <c r="D60" i="7"/>
  <c r="G56" i="18"/>
  <c r="F59" i="7"/>
  <c r="D55" i="18"/>
  <c r="U55" i="18"/>
  <c r="V59" i="7"/>
  <c r="T55" i="18"/>
  <c r="H59" i="7"/>
  <c r="S55" i="18"/>
  <c r="G59" i="7"/>
  <c r="H55" i="18"/>
  <c r="O55" i="18"/>
  <c r="R55" i="18"/>
  <c r="Q55" i="18"/>
  <c r="P55" i="18"/>
  <c r="J55" i="18"/>
  <c r="D59" i="7"/>
  <c r="G55" i="18"/>
  <c r="F58" i="7"/>
  <c r="D54" i="18"/>
  <c r="U54" i="18"/>
  <c r="V58" i="7"/>
  <c r="T54" i="18"/>
  <c r="H58" i="7"/>
  <c r="S54" i="18"/>
  <c r="G58" i="7"/>
  <c r="H54" i="18"/>
  <c r="O54" i="18"/>
  <c r="R54" i="18"/>
  <c r="Q54" i="18"/>
  <c r="P54" i="18"/>
  <c r="J54" i="18"/>
  <c r="D58" i="7"/>
  <c r="G54" i="18"/>
  <c r="F57" i="7"/>
  <c r="F579" i="7"/>
  <c r="D53" i="18"/>
  <c r="U53" i="18"/>
  <c r="V57" i="7"/>
  <c r="V579" i="7"/>
  <c r="T53" i="18"/>
  <c r="H57" i="7"/>
  <c r="H579" i="7"/>
  <c r="S53" i="18"/>
  <c r="G57" i="7"/>
  <c r="G579" i="7"/>
  <c r="H53" i="18"/>
  <c r="O53" i="18"/>
  <c r="R53" i="18"/>
  <c r="Q53" i="18"/>
  <c r="P53" i="18"/>
  <c r="J53" i="18"/>
  <c r="D57" i="7"/>
  <c r="D579" i="7"/>
  <c r="G53" i="18"/>
  <c r="F56" i="7"/>
  <c r="F576" i="7"/>
  <c r="D52" i="18"/>
  <c r="U52" i="18"/>
  <c r="V56" i="7"/>
  <c r="V576" i="7"/>
  <c r="T52" i="18"/>
  <c r="H56" i="7"/>
  <c r="H576" i="7"/>
  <c r="S52" i="18"/>
  <c r="G56" i="7"/>
  <c r="G576" i="7"/>
  <c r="H52" i="18"/>
  <c r="O52" i="18"/>
  <c r="R52" i="18"/>
  <c r="Q52" i="18"/>
  <c r="P52" i="18"/>
  <c r="J52" i="18"/>
  <c r="D56" i="7"/>
  <c r="D576" i="7"/>
  <c r="G52" i="18"/>
  <c r="F55" i="7"/>
  <c r="D51" i="18"/>
  <c r="U51" i="18"/>
  <c r="V55" i="7"/>
  <c r="T51" i="18"/>
  <c r="H55" i="7"/>
  <c r="S51" i="18"/>
  <c r="G55" i="7"/>
  <c r="H51" i="18"/>
  <c r="O51" i="18"/>
  <c r="R51" i="18"/>
  <c r="Q51" i="18"/>
  <c r="P51" i="18"/>
  <c r="J51" i="18"/>
  <c r="D55" i="7"/>
  <c r="G51" i="18"/>
  <c r="F54" i="7"/>
  <c r="D50" i="18"/>
  <c r="U50" i="18"/>
  <c r="V54" i="7"/>
  <c r="T50" i="18"/>
  <c r="H54" i="7"/>
  <c r="S50" i="18"/>
  <c r="G54" i="7"/>
  <c r="H50" i="18"/>
  <c r="O50" i="18"/>
  <c r="R50" i="18"/>
  <c r="Q50" i="18"/>
  <c r="P50" i="18"/>
  <c r="J50" i="18"/>
  <c r="D54" i="7"/>
  <c r="G50" i="18"/>
  <c r="F53" i="7"/>
  <c r="D49" i="18"/>
  <c r="U49" i="18"/>
  <c r="V53" i="7"/>
  <c r="T49" i="18"/>
  <c r="H53" i="7"/>
  <c r="S49" i="18"/>
  <c r="G53" i="7"/>
  <c r="H49" i="18"/>
  <c r="O49" i="18"/>
  <c r="R49" i="18"/>
  <c r="Q49" i="18"/>
  <c r="P49" i="18"/>
  <c r="J49" i="18"/>
  <c r="D53" i="7"/>
  <c r="G49" i="18"/>
  <c r="F52" i="7"/>
  <c r="F563" i="7"/>
  <c r="D48" i="18"/>
  <c r="U48" i="18"/>
  <c r="V52" i="7"/>
  <c r="V563" i="7"/>
  <c r="T48" i="18"/>
  <c r="H52" i="7"/>
  <c r="H563" i="7"/>
  <c r="S48" i="18"/>
  <c r="G52" i="7"/>
  <c r="G563" i="7"/>
  <c r="H48" i="18"/>
  <c r="O48" i="18"/>
  <c r="R48" i="18"/>
  <c r="Q48" i="18"/>
  <c r="P48" i="18"/>
  <c r="J48" i="18"/>
  <c r="D52" i="7"/>
  <c r="D563" i="7"/>
  <c r="G48" i="18"/>
  <c r="F51" i="7"/>
  <c r="D47" i="18"/>
  <c r="U47" i="18"/>
  <c r="V51" i="7"/>
  <c r="T47" i="18"/>
  <c r="H51" i="7"/>
  <c r="S47" i="18"/>
  <c r="G51" i="7"/>
  <c r="H47" i="18"/>
  <c r="O47" i="18"/>
  <c r="R47" i="18"/>
  <c r="Q47" i="18"/>
  <c r="P47" i="18"/>
  <c r="J47" i="18"/>
  <c r="D51" i="7"/>
  <c r="G47" i="18"/>
  <c r="F50" i="7"/>
  <c r="D46" i="18"/>
  <c r="U46" i="18"/>
  <c r="V50" i="7"/>
  <c r="T46" i="18"/>
  <c r="H50" i="7"/>
  <c r="S46" i="18"/>
  <c r="G50" i="7"/>
  <c r="H46" i="18"/>
  <c r="O46" i="18"/>
  <c r="R46" i="18"/>
  <c r="Q46" i="18"/>
  <c r="P46" i="18"/>
  <c r="J46" i="18"/>
  <c r="D50" i="7"/>
  <c r="G46" i="18"/>
  <c r="F49" i="7"/>
  <c r="F896" i="7"/>
  <c r="D45" i="18"/>
  <c r="U45" i="18"/>
  <c r="V49" i="7"/>
  <c r="V896" i="7"/>
  <c r="T45" i="18"/>
  <c r="H49" i="7"/>
  <c r="H896" i="7"/>
  <c r="S45" i="18"/>
  <c r="G49" i="7"/>
  <c r="G896" i="7"/>
  <c r="H45" i="18"/>
  <c r="O45" i="18"/>
  <c r="R45" i="18"/>
  <c r="Q45" i="18"/>
  <c r="P45" i="18"/>
  <c r="J45" i="18"/>
  <c r="D49" i="7"/>
  <c r="D896" i="7"/>
  <c r="G45" i="18"/>
  <c r="F48" i="7"/>
  <c r="F538" i="7"/>
  <c r="D44" i="18"/>
  <c r="U44" i="18"/>
  <c r="V48" i="7"/>
  <c r="V538" i="7"/>
  <c r="T44" i="18"/>
  <c r="H48" i="7"/>
  <c r="H538" i="7"/>
  <c r="S44" i="18"/>
  <c r="G48" i="7"/>
  <c r="G538" i="7"/>
  <c r="H44" i="18"/>
  <c r="O44" i="18"/>
  <c r="R44" i="18"/>
  <c r="Q44" i="18"/>
  <c r="P44" i="18"/>
  <c r="J44" i="18"/>
  <c r="D48" i="7"/>
  <c r="D538" i="7"/>
  <c r="G44" i="18"/>
  <c r="F47" i="7"/>
  <c r="D43" i="18"/>
  <c r="U43" i="18"/>
  <c r="V47" i="7"/>
  <c r="T43" i="18"/>
  <c r="H47" i="7"/>
  <c r="S43" i="18"/>
  <c r="G47" i="7"/>
  <c r="H43" i="18"/>
  <c r="O43" i="18"/>
  <c r="R43" i="18"/>
  <c r="Q43" i="18"/>
  <c r="P43" i="18"/>
  <c r="J43" i="18"/>
  <c r="D47" i="7"/>
  <c r="G43" i="18"/>
  <c r="F46" i="7"/>
  <c r="D42" i="18"/>
  <c r="U42" i="18"/>
  <c r="V46" i="7"/>
  <c r="T42" i="18"/>
  <c r="H46" i="7"/>
  <c r="S42" i="18"/>
  <c r="G46" i="7"/>
  <c r="H42" i="18"/>
  <c r="O42" i="18"/>
  <c r="R42" i="18"/>
  <c r="Q42" i="18"/>
  <c r="P42" i="18"/>
  <c r="J42" i="18"/>
  <c r="D46" i="7"/>
  <c r="G42" i="18"/>
  <c r="F45" i="7"/>
  <c r="F510" i="7"/>
  <c r="D41" i="18"/>
  <c r="U41" i="18"/>
  <c r="V45" i="7"/>
  <c r="V510" i="7"/>
  <c r="T41" i="18"/>
  <c r="H45" i="7"/>
  <c r="H510" i="7"/>
  <c r="S41" i="18"/>
  <c r="G45" i="7"/>
  <c r="G510" i="7"/>
  <c r="H41" i="18"/>
  <c r="O41" i="18"/>
  <c r="R41" i="18"/>
  <c r="Q41" i="18"/>
  <c r="P41" i="18"/>
  <c r="J41" i="18"/>
  <c r="D45" i="7"/>
  <c r="D510" i="7"/>
  <c r="G41" i="18"/>
  <c r="F44" i="7"/>
  <c r="D40" i="18"/>
  <c r="U40" i="18"/>
  <c r="V44" i="7"/>
  <c r="T40" i="18"/>
  <c r="H44" i="7"/>
  <c r="S40" i="18"/>
  <c r="G44" i="7"/>
  <c r="H40" i="18"/>
  <c r="O40" i="18"/>
  <c r="R40" i="18"/>
  <c r="Q40" i="18"/>
  <c r="P40" i="18"/>
  <c r="J40" i="18"/>
  <c r="D44" i="7"/>
  <c r="G40" i="18"/>
  <c r="F43" i="7"/>
  <c r="D39" i="18"/>
  <c r="U39" i="18"/>
  <c r="V43" i="7"/>
  <c r="T39" i="18"/>
  <c r="H43" i="7"/>
  <c r="S39" i="18"/>
  <c r="G43" i="7"/>
  <c r="H39" i="18"/>
  <c r="O39" i="18"/>
  <c r="R39" i="18"/>
  <c r="Q39" i="18"/>
  <c r="P39" i="18"/>
  <c r="J39" i="18"/>
  <c r="D43" i="7"/>
  <c r="G39" i="18"/>
  <c r="F42" i="7"/>
  <c r="F489" i="7"/>
  <c r="D38" i="18"/>
  <c r="U38" i="18"/>
  <c r="V42" i="7"/>
  <c r="V489" i="7"/>
  <c r="T38" i="18"/>
  <c r="H42" i="7"/>
  <c r="H489" i="7"/>
  <c r="S38" i="18"/>
  <c r="G42" i="7"/>
  <c r="G489" i="7"/>
  <c r="H38" i="18"/>
  <c r="O38" i="18"/>
  <c r="R38" i="18"/>
  <c r="Q38" i="18"/>
  <c r="P38" i="18"/>
  <c r="J38" i="18"/>
  <c r="D42" i="7"/>
  <c r="D489" i="7"/>
  <c r="G38" i="18"/>
  <c r="F41" i="7"/>
  <c r="D37" i="18"/>
  <c r="U37" i="18"/>
  <c r="V41" i="7"/>
  <c r="T37" i="18"/>
  <c r="H41" i="7"/>
  <c r="S37" i="18"/>
  <c r="G41" i="7"/>
  <c r="H37" i="18"/>
  <c r="O37" i="18"/>
  <c r="R37" i="18"/>
  <c r="Q37" i="18"/>
  <c r="P37" i="18"/>
  <c r="J37" i="18"/>
  <c r="D41" i="7"/>
  <c r="G37" i="18"/>
  <c r="F40" i="7"/>
  <c r="D36" i="18"/>
  <c r="U36" i="18"/>
  <c r="V40" i="7"/>
  <c r="T36" i="18"/>
  <c r="H40" i="7"/>
  <c r="S36" i="18"/>
  <c r="G40" i="7"/>
  <c r="H36" i="18"/>
  <c r="O36" i="18"/>
  <c r="R36" i="18"/>
  <c r="Q36" i="18"/>
  <c r="P36" i="18"/>
  <c r="J36" i="18"/>
  <c r="D40" i="7"/>
  <c r="G36" i="18"/>
  <c r="F39" i="7"/>
  <c r="D35" i="18"/>
  <c r="U35" i="18"/>
  <c r="V39" i="7"/>
  <c r="T35" i="18"/>
  <c r="H39" i="7"/>
  <c r="S35" i="18"/>
  <c r="G39" i="7"/>
  <c r="H35" i="18"/>
  <c r="O35" i="18"/>
  <c r="R35" i="18"/>
  <c r="Q35" i="18"/>
  <c r="P35" i="18"/>
  <c r="J35" i="18"/>
  <c r="D39" i="7"/>
  <c r="G35" i="18"/>
  <c r="F38" i="7"/>
  <c r="F472" i="7"/>
  <c r="D34" i="18"/>
  <c r="U34" i="18"/>
  <c r="V38" i="7"/>
  <c r="V472" i="7"/>
  <c r="T34" i="18"/>
  <c r="H38" i="7"/>
  <c r="H472" i="7"/>
  <c r="S34" i="18"/>
  <c r="G38" i="7"/>
  <c r="G472" i="7"/>
  <c r="H34" i="18"/>
  <c r="O34" i="18"/>
  <c r="R34" i="18"/>
  <c r="Q34" i="18"/>
  <c r="P34" i="18"/>
  <c r="J34" i="18"/>
  <c r="D38" i="7"/>
  <c r="D472" i="7"/>
  <c r="G34" i="18"/>
  <c r="F37" i="7"/>
  <c r="F466" i="7"/>
  <c r="D33" i="18"/>
  <c r="U33" i="18"/>
  <c r="V37" i="7"/>
  <c r="V466" i="7"/>
  <c r="T33" i="18"/>
  <c r="H37" i="7"/>
  <c r="H466" i="7"/>
  <c r="S33" i="18"/>
  <c r="G37" i="7"/>
  <c r="G466" i="7"/>
  <c r="H33" i="18"/>
  <c r="O33" i="18"/>
  <c r="R33" i="18"/>
  <c r="Q33" i="18"/>
  <c r="P33" i="18"/>
  <c r="J33" i="18"/>
  <c r="D37" i="7"/>
  <c r="D466" i="7"/>
  <c r="G33" i="18"/>
  <c r="F36" i="7"/>
  <c r="F458" i="7"/>
  <c r="D32" i="18"/>
  <c r="U32" i="18"/>
  <c r="V36" i="7"/>
  <c r="V458" i="7"/>
  <c r="T32" i="18"/>
  <c r="H36" i="7"/>
  <c r="H458" i="7"/>
  <c r="S32" i="18"/>
  <c r="G36" i="7"/>
  <c r="G458" i="7"/>
  <c r="H32" i="18"/>
  <c r="O32" i="18"/>
  <c r="R32" i="18"/>
  <c r="Q32" i="18"/>
  <c r="P32" i="18"/>
  <c r="J32" i="18"/>
  <c r="D36" i="7"/>
  <c r="D458" i="7"/>
  <c r="G32" i="18"/>
  <c r="F35" i="7"/>
  <c r="D31" i="18"/>
  <c r="U31" i="18"/>
  <c r="V35" i="7"/>
  <c r="T31" i="18"/>
  <c r="H35" i="7"/>
  <c r="S31" i="18"/>
  <c r="G35" i="7"/>
  <c r="H31" i="18"/>
  <c r="O31" i="18"/>
  <c r="R31" i="18"/>
  <c r="Q31" i="18"/>
  <c r="P31" i="18"/>
  <c r="J31" i="18"/>
  <c r="D35" i="7"/>
  <c r="G31" i="18"/>
  <c r="F34" i="7"/>
  <c r="D30" i="18"/>
  <c r="U30" i="18"/>
  <c r="V34" i="7"/>
  <c r="T30" i="18"/>
  <c r="H34" i="7"/>
  <c r="S30" i="18"/>
  <c r="G34" i="7"/>
  <c r="H30" i="18"/>
  <c r="O30" i="18"/>
  <c r="R30" i="18"/>
  <c r="Q30" i="18"/>
  <c r="P30" i="18"/>
  <c r="J30" i="18"/>
  <c r="D34" i="7"/>
  <c r="G30" i="18"/>
  <c r="F33" i="7"/>
  <c r="F412" i="7"/>
  <c r="D29" i="18"/>
  <c r="U29" i="18"/>
  <c r="V33" i="7"/>
  <c r="V412" i="7"/>
  <c r="T29" i="18"/>
  <c r="H33" i="7"/>
  <c r="H412" i="7"/>
  <c r="S29" i="18"/>
  <c r="G412" i="7"/>
  <c r="H29" i="18"/>
  <c r="O29" i="18"/>
  <c r="R29" i="18"/>
  <c r="Q29" i="18"/>
  <c r="P29" i="18"/>
  <c r="J29" i="18"/>
  <c r="G33" i="7"/>
  <c r="D33" i="7"/>
  <c r="D412" i="7"/>
  <c r="G29" i="18"/>
  <c r="F32" i="7"/>
  <c r="D28" i="18"/>
  <c r="U28" i="18"/>
  <c r="V32" i="7"/>
  <c r="T28" i="18"/>
  <c r="H32" i="7"/>
  <c r="S28" i="18"/>
  <c r="H28" i="18"/>
  <c r="O28" i="18"/>
  <c r="R28" i="18"/>
  <c r="Q28" i="18"/>
  <c r="P28" i="18"/>
  <c r="J28" i="18"/>
  <c r="G32" i="7"/>
  <c r="D32" i="7"/>
  <c r="G28" i="18"/>
  <c r="F31" i="7"/>
  <c r="D27" i="18"/>
  <c r="U27" i="18"/>
  <c r="V31" i="7"/>
  <c r="T27" i="18"/>
  <c r="H31" i="7"/>
  <c r="S27" i="18"/>
  <c r="G31" i="7"/>
  <c r="H27" i="18"/>
  <c r="O27" i="18"/>
  <c r="R27" i="18"/>
  <c r="Q27" i="18"/>
  <c r="P27" i="18"/>
  <c r="J27" i="18"/>
  <c r="D31" i="7"/>
  <c r="G27" i="18"/>
  <c r="F30" i="7"/>
  <c r="D26" i="18"/>
  <c r="U26" i="18"/>
  <c r="V30" i="7"/>
  <c r="T26" i="18"/>
  <c r="H30" i="7"/>
  <c r="S26" i="18"/>
  <c r="G30" i="7"/>
  <c r="H26" i="18"/>
  <c r="O26" i="18"/>
  <c r="R26" i="18"/>
  <c r="Q26" i="18"/>
  <c r="P26" i="18"/>
  <c r="J26" i="18"/>
  <c r="D30" i="7"/>
  <c r="G26" i="18"/>
  <c r="F29" i="7"/>
  <c r="D25" i="18"/>
  <c r="U25" i="18"/>
  <c r="V29" i="7"/>
  <c r="T25" i="18"/>
  <c r="H29" i="7"/>
  <c r="S25" i="18"/>
  <c r="G29" i="7"/>
  <c r="H25" i="18"/>
  <c r="O25" i="18"/>
  <c r="R25" i="18"/>
  <c r="Q25" i="18"/>
  <c r="P25" i="18"/>
  <c r="J25" i="18"/>
  <c r="D29" i="7"/>
  <c r="G25" i="18"/>
  <c r="F28" i="7"/>
  <c r="D24" i="18"/>
  <c r="U24" i="18"/>
  <c r="V28" i="7"/>
  <c r="T24" i="18"/>
  <c r="H28" i="7"/>
  <c r="S24" i="18"/>
  <c r="G28" i="7"/>
  <c r="H24" i="18"/>
  <c r="O24" i="18"/>
  <c r="R24" i="18"/>
  <c r="Q24" i="18"/>
  <c r="P24" i="18"/>
  <c r="J24" i="18"/>
  <c r="D28" i="7"/>
  <c r="G24" i="18"/>
  <c r="F27" i="7"/>
  <c r="D23" i="18"/>
  <c r="U23" i="18"/>
  <c r="V27" i="7"/>
  <c r="T23" i="18"/>
  <c r="H27" i="7"/>
  <c r="S23" i="18"/>
  <c r="G27" i="7"/>
  <c r="H23" i="18"/>
  <c r="O23" i="18"/>
  <c r="R23" i="18"/>
  <c r="Q23" i="18"/>
  <c r="P23" i="18"/>
  <c r="J23" i="18"/>
  <c r="D27" i="7"/>
  <c r="G23" i="18"/>
  <c r="F26" i="7"/>
  <c r="F351" i="7"/>
  <c r="D22" i="18"/>
  <c r="U22" i="18"/>
  <c r="V26" i="7"/>
  <c r="V351" i="7"/>
  <c r="T22" i="18"/>
  <c r="H26" i="7"/>
  <c r="H351" i="7"/>
  <c r="S22" i="18"/>
  <c r="G26" i="7"/>
  <c r="G351" i="7"/>
  <c r="H22" i="18"/>
  <c r="O22" i="18"/>
  <c r="R22" i="18"/>
  <c r="Q22" i="18"/>
  <c r="P22" i="18"/>
  <c r="J22" i="18"/>
  <c r="D26" i="7"/>
  <c r="D351" i="7"/>
  <c r="G22" i="18"/>
  <c r="F25" i="7"/>
  <c r="D21" i="18"/>
  <c r="U21" i="18"/>
  <c r="V25" i="7"/>
  <c r="T21" i="18"/>
  <c r="H25" i="7"/>
  <c r="S21" i="18"/>
  <c r="G25" i="7"/>
  <c r="H21" i="18"/>
  <c r="O21" i="18"/>
  <c r="R21" i="18"/>
  <c r="Q21" i="18"/>
  <c r="P21" i="18"/>
  <c r="J21" i="18"/>
  <c r="D25" i="7"/>
  <c r="G21" i="18"/>
  <c r="F24" i="7"/>
  <c r="D20" i="18"/>
  <c r="U20" i="18"/>
  <c r="V24" i="7"/>
  <c r="T20" i="18"/>
  <c r="H24" i="7"/>
  <c r="S20" i="18"/>
  <c r="G24" i="7"/>
  <c r="H20" i="18"/>
  <c r="O20" i="18"/>
  <c r="R20" i="18"/>
  <c r="Q20" i="18"/>
  <c r="P20" i="18"/>
  <c r="J20" i="18"/>
  <c r="D24" i="7"/>
  <c r="G20" i="18"/>
  <c r="F23" i="7"/>
  <c r="D19" i="18"/>
  <c r="U19" i="18"/>
  <c r="V23" i="7"/>
  <c r="T19" i="18"/>
  <c r="H23" i="7"/>
  <c r="S19" i="18"/>
  <c r="G23" i="7"/>
  <c r="H19" i="18"/>
  <c r="O19" i="18"/>
  <c r="R19" i="18"/>
  <c r="Q19" i="18"/>
  <c r="P19" i="18"/>
  <c r="J19" i="18"/>
  <c r="D23" i="7"/>
  <c r="G19" i="18"/>
  <c r="F22" i="7"/>
  <c r="F287" i="7"/>
  <c r="D18" i="18"/>
  <c r="U18" i="18"/>
  <c r="V22" i="7"/>
  <c r="V287" i="7"/>
  <c r="T18" i="18"/>
  <c r="G22" i="7"/>
  <c r="G287" i="7"/>
  <c r="H18" i="18"/>
  <c r="O18" i="18"/>
  <c r="R18" i="18"/>
  <c r="Q18" i="18"/>
  <c r="P18" i="18"/>
  <c r="J18" i="18"/>
  <c r="D22" i="7"/>
  <c r="D287" i="7"/>
  <c r="G18" i="18"/>
  <c r="F21" i="7"/>
  <c r="D17" i="18"/>
  <c r="U17" i="18"/>
  <c r="V21" i="7"/>
  <c r="T17" i="18"/>
  <c r="H21" i="7"/>
  <c r="H22" i="7"/>
  <c r="S17" i="18"/>
  <c r="G21" i="7"/>
  <c r="H17" i="18"/>
  <c r="O17" i="18"/>
  <c r="R17" i="18"/>
  <c r="Q17" i="18"/>
  <c r="P17" i="18"/>
  <c r="J17" i="18"/>
  <c r="D21" i="7"/>
  <c r="G17" i="18"/>
  <c r="F20" i="7"/>
  <c r="D16" i="18"/>
  <c r="U16" i="18"/>
  <c r="V20" i="7"/>
  <c r="T16" i="18"/>
  <c r="H20" i="7"/>
  <c r="S16" i="18"/>
  <c r="G20" i="7"/>
  <c r="H16" i="18"/>
  <c r="O16" i="18"/>
  <c r="R16" i="18"/>
  <c r="Q16" i="18"/>
  <c r="P16" i="18"/>
  <c r="J16" i="18"/>
  <c r="D20" i="7"/>
  <c r="G16" i="18"/>
  <c r="F19" i="7"/>
  <c r="D15" i="18"/>
  <c r="U15" i="18"/>
  <c r="V19" i="7"/>
  <c r="T15" i="18"/>
  <c r="H19" i="7"/>
  <c r="S15" i="18"/>
  <c r="G19" i="7"/>
  <c r="H15" i="18"/>
  <c r="O15" i="18"/>
  <c r="R15" i="18"/>
  <c r="Q15" i="18"/>
  <c r="P15" i="18"/>
  <c r="J15" i="18"/>
  <c r="D19" i="7"/>
  <c r="G15" i="18"/>
  <c r="F18" i="7"/>
  <c r="F255" i="7"/>
  <c r="D14" i="18"/>
  <c r="U14" i="18"/>
  <c r="V18" i="7"/>
  <c r="V255" i="7"/>
  <c r="T14" i="18"/>
  <c r="H18" i="7"/>
  <c r="H255" i="7"/>
  <c r="S14" i="18"/>
  <c r="G18" i="7"/>
  <c r="G255" i="7"/>
  <c r="H14" i="18"/>
  <c r="O14" i="18"/>
  <c r="R14" i="18"/>
  <c r="Q14" i="18"/>
  <c r="P14" i="18"/>
  <c r="J14" i="18"/>
  <c r="D18" i="7"/>
  <c r="D255" i="7"/>
  <c r="G14" i="18"/>
  <c r="F17" i="7"/>
  <c r="D13" i="18"/>
  <c r="U13" i="18"/>
  <c r="V17" i="7"/>
  <c r="T13" i="18"/>
  <c r="H17" i="7"/>
  <c r="S13" i="18"/>
  <c r="G17" i="7"/>
  <c r="H13" i="18"/>
  <c r="O13" i="18"/>
  <c r="R13" i="18"/>
  <c r="Q13" i="18"/>
  <c r="P13" i="18"/>
  <c r="J13" i="18"/>
  <c r="D17" i="7"/>
  <c r="G13" i="18"/>
  <c r="F16" i="7"/>
  <c r="V16" i="7"/>
  <c r="H16" i="7"/>
  <c r="G16" i="7"/>
  <c r="D16" i="7"/>
  <c r="E218" i="7"/>
  <c r="D19" i="5"/>
  <c r="E19" i="5"/>
  <c r="D26" i="5"/>
  <c r="E26" i="5"/>
  <c r="I218" i="7"/>
  <c r="E9" i="4"/>
  <c r="C9" i="4"/>
  <c r="E10" i="4"/>
  <c r="C10" i="4"/>
  <c r="E14" i="4"/>
  <c r="C14" i="4"/>
  <c r="E15" i="4"/>
  <c r="C15" i="4"/>
  <c r="E16" i="4"/>
  <c r="C16" i="4"/>
  <c r="E19" i="4"/>
  <c r="C19" i="4"/>
  <c r="E23" i="4"/>
  <c r="C23" i="4"/>
  <c r="E28" i="4"/>
  <c r="C28" i="4"/>
  <c r="E29" i="4"/>
  <c r="C29" i="4"/>
  <c r="E31" i="4"/>
  <c r="C31" i="4"/>
  <c r="E32" i="4"/>
  <c r="C32" i="4"/>
  <c r="E34" i="4"/>
  <c r="C34" i="4"/>
  <c r="E35" i="4"/>
  <c r="C35" i="4"/>
  <c r="E39" i="4"/>
  <c r="C39" i="4"/>
  <c r="G42" i="4"/>
  <c r="H19" i="5"/>
  <c r="I19" i="5"/>
  <c r="K218" i="7"/>
  <c r="L218" i="7"/>
  <c r="N218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X221" i="7"/>
  <c r="Y221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X222" i="7"/>
  <c r="Y222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X223" i="7"/>
  <c r="Y223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X224" i="7"/>
  <c r="Y224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X225" i="7"/>
  <c r="Y225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X226" i="7"/>
  <c r="Y226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X227" i="7"/>
  <c r="Y227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X228" i="7"/>
  <c r="Y228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X229" i="7"/>
  <c r="Y229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X230" i="7"/>
  <c r="Y230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X231" i="7"/>
  <c r="Y231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X232" i="7"/>
  <c r="Y232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X233" i="7"/>
  <c r="Y233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X234" i="7"/>
  <c r="Y234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X235" i="7"/>
  <c r="Y235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X236" i="7"/>
  <c r="Y236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X237" i="7"/>
  <c r="Y237" i="7"/>
  <c r="E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Y16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Y238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X239" i="7"/>
  <c r="Y239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X240" i="7"/>
  <c r="Y240" i="7"/>
  <c r="E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X18" i="7"/>
  <c r="Y18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X241" i="7"/>
  <c r="Y241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X242" i="7"/>
  <c r="Y242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X243" i="7"/>
  <c r="Y243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X244" i="7"/>
  <c r="Y244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X245" i="7"/>
  <c r="Y245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X246" i="7"/>
  <c r="Y246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X247" i="7"/>
  <c r="Y247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X248" i="7"/>
  <c r="Y248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X249" i="7"/>
  <c r="Y249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X250" i="7"/>
  <c r="Y250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X251" i="7"/>
  <c r="Y251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X252" i="7"/>
  <c r="Y252" i="7"/>
  <c r="E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Y17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X253" i="7"/>
  <c r="Y253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X254" i="7"/>
  <c r="Y254" i="7"/>
  <c r="E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Y19" i="7"/>
  <c r="E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Y255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X256" i="7"/>
  <c r="Y256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X257" i="7"/>
  <c r="Y257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X258" i="7"/>
  <c r="Y258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X259" i="7"/>
  <c r="Y259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X260" i="7"/>
  <c r="Y260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X261" i="7"/>
  <c r="Y261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X262" i="7"/>
  <c r="Y262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X263" i="7"/>
  <c r="Y263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X264" i="7"/>
  <c r="Y264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X265" i="7"/>
  <c r="Y265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X266" i="7"/>
  <c r="Y266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X267" i="7"/>
  <c r="Y267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X268" i="7"/>
  <c r="Y268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X269" i="7"/>
  <c r="Y269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X270" i="7"/>
  <c r="Y270" i="7"/>
  <c r="E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X21" i="7"/>
  <c r="Y2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X271" i="7"/>
  <c r="Y271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X272" i="7"/>
  <c r="Y272" i="7"/>
  <c r="E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Y20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X273" i="7"/>
  <c r="Y273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X274" i="7"/>
  <c r="Y274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X275" i="7"/>
  <c r="Y275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X276" i="7"/>
  <c r="Y276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X277" i="7"/>
  <c r="Y277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X278" i="7"/>
  <c r="Y278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X279" i="7"/>
  <c r="Y279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X280" i="7"/>
  <c r="Y280" i="7"/>
  <c r="E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Y24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X281" i="7"/>
  <c r="Y281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X282" i="7"/>
  <c r="Y282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X283" i="7"/>
  <c r="Y283" i="7"/>
  <c r="E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Y22" i="7"/>
  <c r="E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Y23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X284" i="7"/>
  <c r="Y284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X285" i="7"/>
  <c r="Y285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X286" i="7"/>
  <c r="Y286" i="7"/>
  <c r="E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Y25" i="7"/>
  <c r="E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Y287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X288" i="7"/>
  <c r="Y288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X289" i="7"/>
  <c r="Y289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X292" i="7"/>
  <c r="Y292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X293" i="7"/>
  <c r="Y293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X294" i="7"/>
  <c r="Y294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X295" i="7"/>
  <c r="Y295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X296" i="7"/>
  <c r="Y296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X297" i="7"/>
  <c r="Y297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X298" i="7"/>
  <c r="Y298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X299" i="7"/>
  <c r="Y299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X300" i="7"/>
  <c r="Y300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X301" i="7"/>
  <c r="Y301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X302" i="7"/>
  <c r="Y302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X303" i="7"/>
  <c r="Y303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X304" i="7"/>
  <c r="Y304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X305" i="7"/>
  <c r="Y305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X306" i="7"/>
  <c r="Y306" i="7"/>
  <c r="E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Y26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X307" i="7"/>
  <c r="Y307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X308" i="7"/>
  <c r="Y308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X309" i="7"/>
  <c r="Y309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X310" i="7"/>
  <c r="Y310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X311" i="7"/>
  <c r="Y311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X312" i="7"/>
  <c r="Y312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X313" i="7"/>
  <c r="Y313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X314" i="7"/>
  <c r="Y314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X315" i="7"/>
  <c r="Y315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X316" i="7"/>
  <c r="Y316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X317" i="7"/>
  <c r="Y317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X318" i="7"/>
  <c r="Y318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X319" i="7"/>
  <c r="Y319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X320" i="7"/>
  <c r="Y320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X321" i="7"/>
  <c r="Y321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X322" i="7"/>
  <c r="Y322" i="7"/>
  <c r="E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X28" i="7"/>
  <c r="Y28" i="7"/>
  <c r="E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Y27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X323" i="7"/>
  <c r="Y323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X324" i="7"/>
  <c r="Y324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X325" i="7"/>
  <c r="Y325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X326" i="7"/>
  <c r="Y326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X327" i="7"/>
  <c r="Y327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X328" i="7"/>
  <c r="Y328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X329" i="7"/>
  <c r="Y329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X330" i="7"/>
  <c r="Y330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X331" i="7"/>
  <c r="Y331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X332" i="7"/>
  <c r="Y332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X333" i="7"/>
  <c r="Y333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X334" i="7"/>
  <c r="Y334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X335" i="7"/>
  <c r="Y335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X336" i="7"/>
  <c r="Y336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X337" i="7"/>
  <c r="Y337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X338" i="7"/>
  <c r="Y338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X339" i="7"/>
  <c r="Y339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X340" i="7"/>
  <c r="Y340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X341" i="7"/>
  <c r="Y341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X342" i="7"/>
  <c r="Y342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X343" i="7"/>
  <c r="Y343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X344" i="7"/>
  <c r="Y344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X345" i="7"/>
  <c r="Y345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X346" i="7"/>
  <c r="Y346" i="7"/>
  <c r="E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Y29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X347" i="7"/>
  <c r="Y347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X348" i="7"/>
  <c r="Y348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X349" i="7"/>
  <c r="Y349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X350" i="7"/>
  <c r="Y350" i="7"/>
  <c r="E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Y30" i="7"/>
  <c r="E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Y351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X352" i="7"/>
  <c r="Y352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X353" i="7"/>
  <c r="Y353" i="7"/>
  <c r="E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Y31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X354" i="7"/>
  <c r="Y354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X355" i="7"/>
  <c r="Y355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X356" i="7"/>
  <c r="Y356" i="7"/>
  <c r="E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X33" i="7"/>
  <c r="Y33" i="7"/>
  <c r="E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Y32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X357" i="7"/>
  <c r="Y357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X358" i="7"/>
  <c r="Y358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X359" i="7"/>
  <c r="Y359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X360" i="7"/>
  <c r="Y360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X361" i="7"/>
  <c r="Y361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X362" i="7"/>
  <c r="Y362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X363" i="7"/>
  <c r="Y363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X364" i="7"/>
  <c r="Y364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X365" i="7"/>
  <c r="Y365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X366" i="7"/>
  <c r="Y366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X367" i="7"/>
  <c r="Y367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X368" i="7"/>
  <c r="Y368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X369" i="7"/>
  <c r="Y369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X370" i="7"/>
  <c r="Y370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X371" i="7"/>
  <c r="Y371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X372" i="7"/>
  <c r="Y372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X373" i="7"/>
  <c r="Y373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X374" i="7"/>
  <c r="Y374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X375" i="7"/>
  <c r="Y375" i="7"/>
  <c r="E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Y34" i="7"/>
  <c r="E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Y37" i="7"/>
  <c r="E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X38" i="7"/>
  <c r="Y38" i="7"/>
  <c r="E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X39" i="7"/>
  <c r="Y39" i="7"/>
  <c r="E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X40" i="7"/>
  <c r="Y40" i="7"/>
  <c r="E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X36" i="7"/>
  <c r="Y36" i="7"/>
  <c r="E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Y35" i="7"/>
  <c r="E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Y42" i="7"/>
  <c r="E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X43" i="7"/>
  <c r="Y43" i="7"/>
  <c r="E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X44" i="7"/>
  <c r="Y44" i="7"/>
  <c r="E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Y45" i="7"/>
  <c r="E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Y41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X376" i="7"/>
  <c r="Y376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X377" i="7"/>
  <c r="Y377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X378" i="7"/>
  <c r="Y378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X379" i="7"/>
  <c r="Y379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X380" i="7"/>
  <c r="Y380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X381" i="7"/>
  <c r="Y381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X382" i="7"/>
  <c r="Y382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X383" i="7"/>
  <c r="Y383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X384" i="7"/>
  <c r="Y384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X385" i="7"/>
  <c r="Y385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X386" i="7"/>
  <c r="Y386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X387" i="7"/>
  <c r="Y387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X388" i="7"/>
  <c r="Y388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X389" i="7"/>
  <c r="Y389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X390" i="7"/>
  <c r="Y390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X391" i="7"/>
  <c r="Y391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X392" i="7"/>
  <c r="Y392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X393" i="7"/>
  <c r="Y393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X394" i="7"/>
  <c r="Y394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X395" i="7"/>
  <c r="Y395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X396" i="7"/>
  <c r="Y396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X397" i="7"/>
  <c r="Y397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X398" i="7"/>
  <c r="Y398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X399" i="7"/>
  <c r="Y399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X400" i="7"/>
  <c r="Y400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X401" i="7"/>
  <c r="Y401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X402" i="7"/>
  <c r="Y402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X403" i="7"/>
  <c r="Y403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X404" i="7"/>
  <c r="Y404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X405" i="7"/>
  <c r="Y405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X406" i="7"/>
  <c r="Y406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X407" i="7"/>
  <c r="Y407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X408" i="7"/>
  <c r="Y408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X409" i="7"/>
  <c r="Y409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X410" i="7"/>
  <c r="Y410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X411" i="7"/>
  <c r="Y411" i="7"/>
  <c r="E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Y46" i="7"/>
  <c r="E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Y412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X413" i="7"/>
  <c r="Y413" i="7"/>
  <c r="E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Y47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X414" i="7"/>
  <c r="Y414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X415" i="7"/>
  <c r="Y415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X416" i="7"/>
  <c r="Y416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X417" i="7"/>
  <c r="Y417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X418" i="7"/>
  <c r="Y418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X419" i="7"/>
  <c r="Y419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X420" i="7"/>
  <c r="Y420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X421" i="7"/>
  <c r="Y421" i="7"/>
  <c r="E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X48" i="7"/>
  <c r="Y48" i="7"/>
  <c r="E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X49" i="7"/>
  <c r="Y49" i="7"/>
  <c r="E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X50" i="7"/>
  <c r="Y50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X422" i="7"/>
  <c r="Y422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X423" i="7"/>
  <c r="Y423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X424" i="7"/>
  <c r="Y424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X425" i="7"/>
  <c r="Y425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X426" i="7"/>
  <c r="Y426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X427" i="7"/>
  <c r="Y427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X428" i="7"/>
  <c r="Y428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X429" i="7"/>
  <c r="Y429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X430" i="7"/>
  <c r="Y430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X431" i="7"/>
  <c r="Y431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X432" i="7"/>
  <c r="Y432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X433" i="7"/>
  <c r="Y433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X434" i="7"/>
  <c r="Y434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X435" i="7"/>
  <c r="Y435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X436" i="7"/>
  <c r="Y436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X437" i="7"/>
  <c r="Y437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X438" i="7"/>
  <c r="Y438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X439" i="7"/>
  <c r="Y439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X440" i="7"/>
  <c r="Y440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X441" i="7"/>
  <c r="Y441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X442" i="7"/>
  <c r="Y442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X443" i="7"/>
  <c r="Y443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X444" i="7"/>
  <c r="Y444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X445" i="7"/>
  <c r="Y445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X446" i="7"/>
  <c r="Y446" i="7"/>
  <c r="E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X53" i="7"/>
  <c r="Y53" i="7"/>
  <c r="E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X52" i="7"/>
  <c r="Y52" i="7"/>
  <c r="E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Y51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X447" i="7"/>
  <c r="Y447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X448" i="7"/>
  <c r="Y448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X449" i="7"/>
  <c r="Y449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X450" i="7"/>
  <c r="Y450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X451" i="7"/>
  <c r="Y451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X452" i="7"/>
  <c r="Y452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X453" i="7"/>
  <c r="Y453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X454" i="7"/>
  <c r="Y454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X455" i="7"/>
  <c r="Y455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X456" i="7"/>
  <c r="Y456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X457" i="7"/>
  <c r="Y457" i="7"/>
  <c r="E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Y54" i="7"/>
  <c r="E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X55" i="7"/>
  <c r="Y55" i="7"/>
  <c r="E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Y458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X459" i="7"/>
  <c r="Y459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X460" i="7"/>
  <c r="Y460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X461" i="7"/>
  <c r="Y461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X462" i="7"/>
  <c r="Y462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X463" i="7"/>
  <c r="Y463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X464" i="7"/>
  <c r="Y464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X465" i="7"/>
  <c r="Y465" i="7"/>
  <c r="E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Y56" i="7"/>
  <c r="E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X57" i="7"/>
  <c r="Y57" i="7"/>
  <c r="E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Y466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X467" i="7"/>
  <c r="Y467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X468" i="7"/>
  <c r="Y468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X469" i="7"/>
  <c r="Y469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X470" i="7"/>
  <c r="Y470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X471" i="7"/>
  <c r="Y471" i="7"/>
  <c r="E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Y58" i="7"/>
  <c r="E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Y472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X473" i="7"/>
  <c r="Y473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X474" i="7"/>
  <c r="Y474" i="7"/>
  <c r="E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Y59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X475" i="7"/>
  <c r="Y475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X476" i="7"/>
  <c r="Y476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X477" i="7"/>
  <c r="Y477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X478" i="7"/>
  <c r="Y478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X479" i="7"/>
  <c r="Y479" i="7"/>
  <c r="E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X61" i="7"/>
  <c r="Y61" i="7"/>
  <c r="E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Y6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X480" i="7"/>
  <c r="Y480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X481" i="7"/>
  <c r="Y481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X482" i="7"/>
  <c r="Y482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X483" i="7"/>
  <c r="Y483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X484" i="7"/>
  <c r="Y484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X485" i="7"/>
  <c r="Y485" i="7"/>
  <c r="E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Y63" i="7"/>
  <c r="E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X64" i="7"/>
  <c r="Y64" i="7"/>
  <c r="E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X65" i="7"/>
  <c r="Y65" i="7"/>
  <c r="E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X66" i="7"/>
  <c r="Y66" i="7"/>
  <c r="E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X67" i="7"/>
  <c r="Y67" i="7"/>
  <c r="E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X68" i="7"/>
  <c r="Y68" i="7"/>
  <c r="E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Y62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X486" i="7"/>
  <c r="Y486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X487" i="7"/>
  <c r="Y487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X488" i="7"/>
  <c r="Y488" i="7"/>
  <c r="E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Y69" i="7"/>
  <c r="E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X70" i="7"/>
  <c r="Y70" i="7"/>
  <c r="E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Y489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X490" i="7"/>
  <c r="Y490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X491" i="7"/>
  <c r="Y491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X492" i="7"/>
  <c r="Y492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X493" i="7"/>
  <c r="Y493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X494" i="7"/>
  <c r="Y494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X495" i="7"/>
  <c r="Y495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X496" i="7"/>
  <c r="Y496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X497" i="7"/>
  <c r="Y497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X498" i="7"/>
  <c r="Y498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X499" i="7"/>
  <c r="Y499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X500" i="7"/>
  <c r="Y500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X501" i="7"/>
  <c r="Y501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X502" i="7"/>
  <c r="Y502" i="7"/>
  <c r="E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X74" i="7"/>
  <c r="Y74" i="7"/>
  <c r="E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X73" i="7"/>
  <c r="Y73" i="7"/>
  <c r="E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X72" i="7"/>
  <c r="Y72" i="7"/>
  <c r="E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Y71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X503" i="7"/>
  <c r="Y503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X504" i="7"/>
  <c r="Y504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X505" i="7"/>
  <c r="Y505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X506" i="7"/>
  <c r="Y506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X507" i="7"/>
  <c r="Y507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X508" i="7"/>
  <c r="Y508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X509" i="7"/>
  <c r="Y509" i="7"/>
  <c r="E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Y75" i="7"/>
  <c r="E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X76" i="7"/>
  <c r="Y76" i="7"/>
  <c r="E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X77" i="7"/>
  <c r="Y77" i="7"/>
  <c r="E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X78" i="7"/>
  <c r="Y78" i="7"/>
  <c r="E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Y79" i="7"/>
  <c r="E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Y510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X511" i="7"/>
  <c r="Y511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X512" i="7"/>
  <c r="Y512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X513" i="7"/>
  <c r="Y513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X514" i="7"/>
  <c r="Y514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X515" i="7"/>
  <c r="Y515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X516" i="7"/>
  <c r="Y516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X517" i="7"/>
  <c r="Y517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X518" i="7"/>
  <c r="Y518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X519" i="7"/>
  <c r="Y519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X520" i="7"/>
  <c r="Y520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X521" i="7"/>
  <c r="Y521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X522" i="7"/>
  <c r="Y522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X523" i="7"/>
  <c r="Y523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X524" i="7"/>
  <c r="Y524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X525" i="7"/>
  <c r="Y525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X526" i="7"/>
  <c r="Y526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X527" i="7"/>
  <c r="Y527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X528" i="7"/>
  <c r="Y528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X529" i="7"/>
  <c r="Y529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X530" i="7"/>
  <c r="Y530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X531" i="7"/>
  <c r="Y531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X532" i="7"/>
  <c r="Y532" i="7"/>
  <c r="E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X81" i="7"/>
  <c r="Y81" i="7"/>
  <c r="E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Y80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X533" i="7"/>
  <c r="Y533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X534" i="7"/>
  <c r="Y534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X535" i="7"/>
  <c r="Y535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X536" i="7"/>
  <c r="Y536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X537" i="7"/>
  <c r="Y537" i="7"/>
  <c r="E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X83" i="7"/>
  <c r="Y83" i="7"/>
  <c r="E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Y82" i="7"/>
  <c r="E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Y84" i="7"/>
  <c r="E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Y538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X539" i="7"/>
  <c r="Y539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X540" i="7"/>
  <c r="Y540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X541" i="7"/>
  <c r="Y541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X542" i="7"/>
  <c r="Y542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X543" i="7"/>
  <c r="Y543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X544" i="7"/>
  <c r="Y544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X545" i="7"/>
  <c r="Y545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X546" i="7"/>
  <c r="Y546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X547" i="7"/>
  <c r="Y547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X548" i="7"/>
  <c r="Y548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X549" i="7"/>
  <c r="Y549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X550" i="7"/>
  <c r="Y550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X551" i="7"/>
  <c r="Y551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X552" i="7"/>
  <c r="Y552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X553" i="7"/>
  <c r="Y553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X554" i="7"/>
  <c r="Y554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X555" i="7"/>
  <c r="Y555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X556" i="7"/>
  <c r="Y556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X557" i="7"/>
  <c r="Y557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X558" i="7"/>
  <c r="Y558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X559" i="7"/>
  <c r="Y559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X560" i="7"/>
  <c r="Y560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X561" i="7"/>
  <c r="Y561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X562" i="7"/>
  <c r="Y562" i="7"/>
  <c r="E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X88" i="7"/>
  <c r="Y88" i="7"/>
  <c r="E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Y87" i="7"/>
  <c r="E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X90" i="7"/>
  <c r="Y90" i="7"/>
  <c r="E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Y89" i="7"/>
  <c r="E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Y91" i="7"/>
  <c r="E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X92" i="7"/>
  <c r="Y92" i="7"/>
  <c r="E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Y563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X564" i="7"/>
  <c r="Y564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X565" i="7"/>
  <c r="Y565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X566" i="7"/>
  <c r="Y566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X567" i="7"/>
  <c r="Y567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X568" i="7"/>
  <c r="Y568" i="7"/>
  <c r="E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Y93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X569" i="7"/>
  <c r="Y569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X570" i="7"/>
  <c r="Y570" i="7"/>
  <c r="E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Y96" i="7"/>
  <c r="E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X97" i="7"/>
  <c r="Y97" i="7"/>
  <c r="E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X98" i="7"/>
  <c r="Y98" i="7"/>
  <c r="E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X99" i="7"/>
  <c r="Y99" i="7"/>
  <c r="E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X95" i="7"/>
  <c r="Y95" i="7"/>
  <c r="E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Y94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X571" i="7"/>
  <c r="Y571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X572" i="7"/>
  <c r="Y572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X573" i="7"/>
  <c r="Y573" i="7"/>
  <c r="E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X101" i="7"/>
  <c r="Y101" i="7"/>
  <c r="E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Y100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X574" i="7"/>
  <c r="Y574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X575" i="7"/>
  <c r="Y575" i="7"/>
  <c r="E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Y102" i="7"/>
  <c r="E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Y576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X577" i="7"/>
  <c r="Y577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X578" i="7"/>
  <c r="Y578" i="7"/>
  <c r="E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Y103" i="7"/>
  <c r="E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Y579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X580" i="7"/>
  <c r="Y580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X581" i="7"/>
  <c r="Y581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X582" i="7"/>
  <c r="Y582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X583" i="7"/>
  <c r="Y583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X584" i="7"/>
  <c r="Y584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X585" i="7"/>
  <c r="Y585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X586" i="7"/>
  <c r="Y586" i="7"/>
  <c r="E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X106" i="7"/>
  <c r="Y106" i="7"/>
  <c r="E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X105" i="7"/>
  <c r="Y105" i="7"/>
  <c r="E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Y104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X587" i="7"/>
  <c r="Y587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X588" i="7"/>
  <c r="Y588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X589" i="7"/>
  <c r="Y589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X590" i="7"/>
  <c r="Y590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X591" i="7"/>
  <c r="Y591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X592" i="7"/>
  <c r="Y592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X593" i="7"/>
  <c r="Y593" i="7"/>
  <c r="E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X111" i="7"/>
  <c r="Y111" i="7"/>
  <c r="E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X112" i="7"/>
  <c r="Y112" i="7"/>
  <c r="E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Y107" i="7"/>
  <c r="E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X108" i="7"/>
  <c r="Y108" i="7"/>
  <c r="E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X109" i="7"/>
  <c r="Y109" i="7"/>
  <c r="E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X110" i="7"/>
  <c r="Y110" i="7"/>
  <c r="E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X115" i="7"/>
  <c r="Y115" i="7"/>
  <c r="E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X114" i="7"/>
  <c r="Y114" i="7"/>
  <c r="E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Y113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X594" i="7"/>
  <c r="Y594" i="7"/>
  <c r="E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Y118" i="7"/>
  <c r="E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X119" i="7"/>
  <c r="Y119" i="7"/>
  <c r="E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X120" i="7"/>
  <c r="Y120" i="7"/>
  <c r="E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X121" i="7"/>
  <c r="Y121" i="7"/>
  <c r="E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X122" i="7"/>
  <c r="Y122" i="7"/>
  <c r="E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X123" i="7"/>
  <c r="Y123" i="7"/>
  <c r="E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X117" i="7"/>
  <c r="Y117" i="7"/>
  <c r="E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Y116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X595" i="7"/>
  <c r="Y595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X596" i="7"/>
  <c r="Y596" i="7"/>
  <c r="E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X127" i="7"/>
  <c r="Y127" i="7"/>
  <c r="E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X126" i="7"/>
  <c r="Y126" i="7"/>
  <c r="E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X125" i="7"/>
  <c r="Y125" i="7"/>
  <c r="E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Y124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X597" i="7"/>
  <c r="Y597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X598" i="7"/>
  <c r="Y598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X599" i="7"/>
  <c r="Y599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X600" i="7"/>
  <c r="Y600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X601" i="7"/>
  <c r="Y601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X602" i="7"/>
  <c r="Y602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X603" i="7"/>
  <c r="Y603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X604" i="7"/>
  <c r="Y604" i="7"/>
  <c r="E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Y128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X605" i="7"/>
  <c r="Y605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X606" i="7"/>
  <c r="Y606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X607" i="7"/>
  <c r="Y607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X608" i="7"/>
  <c r="Y608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X609" i="7"/>
  <c r="Y609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X610" i="7"/>
  <c r="Y610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X611" i="7"/>
  <c r="Y611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X612" i="7"/>
  <c r="Y612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X613" i="7"/>
  <c r="Y613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X614" i="7"/>
  <c r="Y614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X615" i="7"/>
  <c r="Y615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X616" i="7"/>
  <c r="Y616" i="7"/>
  <c r="E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X131" i="7"/>
  <c r="Y131" i="7"/>
  <c r="E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X130" i="7"/>
  <c r="Y130" i="7"/>
  <c r="E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Y129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X617" i="7"/>
  <c r="Y617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X618" i="7"/>
  <c r="Y618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X619" i="7"/>
  <c r="Y619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X620" i="7"/>
  <c r="Y620" i="7"/>
  <c r="E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X133" i="7"/>
  <c r="Y133" i="7"/>
  <c r="E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Y132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X621" i="7"/>
  <c r="Y621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X622" i="7"/>
  <c r="Y622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X623" i="7"/>
  <c r="Y623" i="7"/>
  <c r="E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Y134" i="7"/>
  <c r="E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X135" i="7"/>
  <c r="Y135" i="7"/>
  <c r="E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Y624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X625" i="7"/>
  <c r="Y625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X626" i="7"/>
  <c r="Y626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X627" i="7"/>
  <c r="Y627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X628" i="7"/>
  <c r="Y628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X629" i="7"/>
  <c r="Y629" i="7"/>
  <c r="E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Y136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X630" i="7"/>
  <c r="Y630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X631" i="7"/>
  <c r="Y631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X632" i="7"/>
  <c r="Y632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X633" i="7"/>
  <c r="Y633" i="7"/>
  <c r="E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X140" i="7"/>
  <c r="Y140" i="7"/>
  <c r="E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X139" i="7"/>
  <c r="Y139" i="7"/>
  <c r="E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X138" i="7"/>
  <c r="Y138" i="7"/>
  <c r="E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Y137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X634" i="7"/>
  <c r="Y634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X635" i="7"/>
  <c r="Y635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X636" i="7"/>
  <c r="Y636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X637" i="7"/>
  <c r="Y637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X638" i="7"/>
  <c r="Y638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X639" i="7"/>
  <c r="Y639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X640" i="7"/>
  <c r="Y640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X641" i="7"/>
  <c r="Y641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X642" i="7"/>
  <c r="Y642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X643" i="7"/>
  <c r="Y643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X644" i="7"/>
  <c r="Y644" i="7"/>
  <c r="E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X146" i="7"/>
  <c r="Y146" i="7"/>
  <c r="E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X147" i="7"/>
  <c r="Y147" i="7"/>
  <c r="E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Y143" i="7"/>
  <c r="E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Y144" i="7"/>
  <c r="E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X145" i="7"/>
  <c r="Y145" i="7"/>
  <c r="E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X142" i="7"/>
  <c r="Y142" i="7"/>
  <c r="E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Y141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X645" i="7"/>
  <c r="Y645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X646" i="7"/>
  <c r="Y646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X647" i="7"/>
  <c r="Y647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X648" i="7"/>
  <c r="Y648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X649" i="7"/>
  <c r="Y649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X650" i="7"/>
  <c r="Y650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X651" i="7"/>
  <c r="Y651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X652" i="7"/>
  <c r="Y652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X653" i="7"/>
  <c r="Y653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X654" i="7"/>
  <c r="Y654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X655" i="7"/>
  <c r="Y655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X656" i="7"/>
  <c r="Y656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X657" i="7"/>
  <c r="Y657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X658" i="7"/>
  <c r="Y658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X659" i="7"/>
  <c r="Y659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X660" i="7"/>
  <c r="Y660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X661" i="7"/>
  <c r="Y661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X662" i="7"/>
  <c r="Y662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X663" i="7"/>
  <c r="Y663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X664" i="7"/>
  <c r="Y664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X665" i="7"/>
  <c r="Y665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X666" i="7"/>
  <c r="Y666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X667" i="7"/>
  <c r="Y667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X668" i="7"/>
  <c r="Y668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X669" i="7"/>
  <c r="Y669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X670" i="7"/>
  <c r="Y670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X671" i="7"/>
  <c r="Y671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X672" i="7"/>
  <c r="Y672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X673" i="7"/>
  <c r="Y673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X674" i="7"/>
  <c r="Y674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X675" i="7"/>
  <c r="Y675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X676" i="7"/>
  <c r="Y676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X677" i="7"/>
  <c r="Y677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X678" i="7"/>
  <c r="Y678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X679" i="7"/>
  <c r="Y679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X680" i="7"/>
  <c r="Y680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X681" i="7"/>
  <c r="Y681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X682" i="7"/>
  <c r="Y682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X683" i="7"/>
  <c r="Y683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X684" i="7"/>
  <c r="Y684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X685" i="7"/>
  <c r="Y685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X686" i="7"/>
  <c r="Y686" i="7"/>
  <c r="E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X149" i="7"/>
  <c r="Y149" i="7"/>
  <c r="E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Y148" i="7"/>
  <c r="E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Y687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X688" i="7"/>
  <c r="Y688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X689" i="7"/>
  <c r="Y689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X690" i="7"/>
  <c r="Y690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X691" i="7"/>
  <c r="Y691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X692" i="7"/>
  <c r="Y692" i="7"/>
  <c r="E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Y153" i="7"/>
  <c r="E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X154" i="7"/>
  <c r="Y154" i="7"/>
  <c r="E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X152" i="7"/>
  <c r="Y152" i="7"/>
  <c r="E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X151" i="7"/>
  <c r="Y151" i="7"/>
  <c r="E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Y150" i="7"/>
  <c r="E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Y158" i="7"/>
  <c r="E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X157" i="7"/>
  <c r="Y157" i="7"/>
  <c r="E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X156" i="7"/>
  <c r="Y156" i="7"/>
  <c r="E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Y155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X693" i="7"/>
  <c r="Y693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X694" i="7"/>
  <c r="Y694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X695" i="7"/>
  <c r="Y695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X696" i="7"/>
  <c r="Y696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X697" i="7"/>
  <c r="Y697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X698" i="7"/>
  <c r="Y698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X699" i="7"/>
  <c r="Y699" i="7"/>
  <c r="E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Y159" i="7"/>
  <c r="E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Y700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X701" i="7"/>
  <c r="Y701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X702" i="7"/>
  <c r="Y702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X703" i="7"/>
  <c r="Y703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X704" i="7"/>
  <c r="Y704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X705" i="7"/>
  <c r="Y705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X706" i="7"/>
  <c r="Y706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X707" i="7"/>
  <c r="Y707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X708" i="7"/>
  <c r="Y708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X709" i="7"/>
  <c r="Y709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X710" i="7"/>
  <c r="Y710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X711" i="7"/>
  <c r="Y711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X712" i="7"/>
  <c r="Y712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X713" i="7"/>
  <c r="Y713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X714" i="7"/>
  <c r="Y714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X715" i="7"/>
  <c r="Y715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X716" i="7"/>
  <c r="Y716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X717" i="7"/>
  <c r="Y717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X718" i="7"/>
  <c r="Y718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X719" i="7"/>
  <c r="Y719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X720" i="7"/>
  <c r="Y720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X721" i="7"/>
  <c r="Y721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X722" i="7"/>
  <c r="Y722" i="7"/>
  <c r="E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X161" i="7"/>
  <c r="Y161" i="7"/>
  <c r="E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Y160" i="7"/>
  <c r="E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X162" i="7"/>
  <c r="Y162" i="7"/>
  <c r="E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X163" i="7"/>
  <c r="Y163" i="7"/>
  <c r="E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Y164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X723" i="7"/>
  <c r="Y723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X724" i="7"/>
  <c r="Y724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X725" i="7"/>
  <c r="Y725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X726" i="7"/>
  <c r="Y726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X727" i="7"/>
  <c r="Y727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X728" i="7"/>
  <c r="Y728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X729" i="7"/>
  <c r="Y729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X730" i="7"/>
  <c r="Y730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X731" i="7"/>
  <c r="Y731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X732" i="7"/>
  <c r="Y732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X733" i="7"/>
  <c r="Y733" i="7"/>
  <c r="E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Y165" i="7"/>
  <c r="E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X166" i="7"/>
  <c r="Y166" i="7"/>
  <c r="E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Y167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X734" i="7"/>
  <c r="Y734" i="7"/>
  <c r="E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Y168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X735" i="7"/>
  <c r="Y735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X736" i="7"/>
  <c r="Y736" i="7"/>
  <c r="E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Y169" i="7"/>
  <c r="E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X170" i="7"/>
  <c r="Y170" i="7"/>
  <c r="E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X171" i="7"/>
  <c r="Y171" i="7"/>
  <c r="E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X172" i="7"/>
  <c r="Y172" i="7"/>
  <c r="E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Y173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X737" i="7"/>
  <c r="Y737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X738" i="7"/>
  <c r="Y738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X739" i="7"/>
  <c r="Y739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X740" i="7"/>
  <c r="Y740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X741" i="7"/>
  <c r="Y741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X742" i="7"/>
  <c r="Y742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X743" i="7"/>
  <c r="Y743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X744" i="7"/>
  <c r="Y744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X745" i="7"/>
  <c r="Y745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X746" i="7"/>
  <c r="Y746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X747" i="7"/>
  <c r="Y747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X748" i="7"/>
  <c r="Y748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X749" i="7"/>
  <c r="Y749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X750" i="7"/>
  <c r="Y750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X751" i="7"/>
  <c r="Y751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X752" i="7"/>
  <c r="Y752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X753" i="7"/>
  <c r="Y753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X754" i="7"/>
  <c r="Y754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X755" i="7"/>
  <c r="Y755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X756" i="7"/>
  <c r="Y756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X757" i="7"/>
  <c r="Y757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X758" i="7"/>
  <c r="Y758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X759" i="7"/>
  <c r="Y759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X760" i="7"/>
  <c r="Y760" i="7"/>
  <c r="E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Y174" i="7"/>
  <c r="E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Y175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X761" i="7"/>
  <c r="Y761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X762" i="7"/>
  <c r="Y762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X763" i="7"/>
  <c r="Y763" i="7"/>
  <c r="E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X178" i="7"/>
  <c r="Y178" i="7"/>
  <c r="E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X177" i="7"/>
  <c r="Y177" i="7"/>
  <c r="E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Y176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X764" i="7"/>
  <c r="Y764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X765" i="7"/>
  <c r="Y765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X766" i="7"/>
  <c r="Y766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X767" i="7"/>
  <c r="Y767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X768" i="7"/>
  <c r="Y768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X769" i="7"/>
  <c r="Y769" i="7"/>
  <c r="E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X180" i="7"/>
  <c r="Y180" i="7"/>
  <c r="E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Y179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X770" i="7"/>
  <c r="Y770" i="7"/>
  <c r="E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X182" i="7"/>
  <c r="Y182" i="7"/>
  <c r="E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Y18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X771" i="7"/>
  <c r="Y771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X772" i="7"/>
  <c r="Y772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X773" i="7"/>
  <c r="Y773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X774" i="7"/>
  <c r="Y774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X775" i="7"/>
  <c r="Y775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X776" i="7"/>
  <c r="Y776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X777" i="7"/>
  <c r="Y777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X778" i="7"/>
  <c r="Y778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X779" i="7"/>
  <c r="Y779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X780" i="7"/>
  <c r="Y780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X781" i="7"/>
  <c r="Y781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X782" i="7"/>
  <c r="Y782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X783" i="7"/>
  <c r="Y783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X784" i="7"/>
  <c r="Y784" i="7"/>
  <c r="E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X184" i="7"/>
  <c r="Y184" i="7"/>
  <c r="E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Y183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X785" i="7"/>
  <c r="Y785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X786" i="7"/>
  <c r="Y786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X787" i="7"/>
  <c r="Y787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X788" i="7"/>
  <c r="Y788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X789" i="7"/>
  <c r="Y789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X790" i="7"/>
  <c r="Y790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X791" i="7"/>
  <c r="Y791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X792" i="7"/>
  <c r="Y792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X793" i="7"/>
  <c r="Y793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X794" i="7"/>
  <c r="Y794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X795" i="7"/>
  <c r="Y795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X796" i="7"/>
  <c r="Y796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X797" i="7"/>
  <c r="Y797" i="7"/>
  <c r="E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Y187" i="7"/>
  <c r="E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X188" i="7"/>
  <c r="Y188" i="7"/>
  <c r="E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X189" i="7"/>
  <c r="Y189" i="7"/>
  <c r="E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X190" i="7"/>
  <c r="Y190" i="7"/>
  <c r="E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X191" i="7"/>
  <c r="Y191" i="7"/>
  <c r="E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X192" i="7"/>
  <c r="Y192" i="7"/>
  <c r="E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Y185" i="7"/>
  <c r="E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Y798" i="7"/>
  <c r="E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X186" i="7"/>
  <c r="Y186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X799" i="7"/>
  <c r="Y799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X800" i="7"/>
  <c r="Y800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X801" i="7"/>
  <c r="Y801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X802" i="7"/>
  <c r="Y802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X803" i="7"/>
  <c r="Y803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X804" i="7"/>
  <c r="Y804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X805" i="7"/>
  <c r="Y805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X806" i="7"/>
  <c r="Y806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X807" i="7"/>
  <c r="Y807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X808" i="7"/>
  <c r="Y808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X809" i="7"/>
  <c r="Y809" i="7"/>
  <c r="E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Y193" i="7"/>
  <c r="E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Y810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X811" i="7"/>
  <c r="Y811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X812" i="7"/>
  <c r="Y812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X813" i="7"/>
  <c r="Y813" i="7"/>
  <c r="E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Y194" i="7"/>
  <c r="E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Y814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X815" i="7"/>
  <c r="Y815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X816" i="7"/>
  <c r="Y816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X817" i="7"/>
  <c r="Y817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X818" i="7"/>
  <c r="Y818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X819" i="7"/>
  <c r="Y819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X820" i="7"/>
  <c r="Y820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X821" i="7"/>
  <c r="Y821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X822" i="7"/>
  <c r="Y822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X823" i="7"/>
  <c r="Y823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X824" i="7"/>
  <c r="Y824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X825" i="7"/>
  <c r="Y825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X826" i="7"/>
  <c r="Y826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X827" i="7"/>
  <c r="Y827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X828" i="7"/>
  <c r="Y828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X829" i="7"/>
  <c r="Y829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X830" i="7"/>
  <c r="Y830" i="7"/>
  <c r="E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Y195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X831" i="7"/>
  <c r="Y831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X832" i="7"/>
  <c r="Y832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X833" i="7"/>
  <c r="Y833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X834" i="7"/>
  <c r="Y834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X835" i="7"/>
  <c r="Y835" i="7"/>
  <c r="E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X197" i="7"/>
  <c r="Y197" i="7"/>
  <c r="E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Y19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X836" i="7"/>
  <c r="Y836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X837" i="7"/>
  <c r="Y837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X838" i="7"/>
  <c r="Y838" i="7"/>
  <c r="E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Y198" i="7"/>
  <c r="E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X200" i="7"/>
  <c r="Y200" i="7"/>
  <c r="E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Y19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X839" i="7"/>
  <c r="Y839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X840" i="7"/>
  <c r="Y840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X841" i="7"/>
  <c r="Y841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X842" i="7"/>
  <c r="Y842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X843" i="7"/>
  <c r="Y843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X844" i="7"/>
  <c r="Y844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X845" i="7"/>
  <c r="Y845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X846" i="7"/>
  <c r="Y846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X847" i="7"/>
  <c r="Y847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X848" i="7"/>
  <c r="Y848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X849" i="7"/>
  <c r="Y849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X850" i="7"/>
  <c r="Y850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X851" i="7"/>
  <c r="Y851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X852" i="7"/>
  <c r="Y852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X853" i="7"/>
  <c r="Y853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X854" i="7"/>
  <c r="Y854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X855" i="7"/>
  <c r="Y855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X856" i="7"/>
  <c r="Y856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X857" i="7"/>
  <c r="Y857" i="7"/>
  <c r="E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X203" i="7"/>
  <c r="Y203" i="7"/>
  <c r="E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X202" i="7"/>
  <c r="Y202" i="7"/>
  <c r="E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Y201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X858" i="7"/>
  <c r="Y858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X859" i="7"/>
  <c r="Y859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X860" i="7"/>
  <c r="Y860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X861" i="7"/>
  <c r="Y861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X862" i="7"/>
  <c r="Y862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X863" i="7"/>
  <c r="Y863" i="7"/>
  <c r="E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X206" i="7"/>
  <c r="Y206" i="7"/>
  <c r="E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X205" i="7"/>
  <c r="Y205" i="7"/>
  <c r="E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Y20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X864" i="7"/>
  <c r="Y864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X865" i="7"/>
  <c r="Y865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X866" i="7"/>
  <c r="Y866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X867" i="7"/>
  <c r="Y867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X868" i="7"/>
  <c r="Y868" i="7"/>
  <c r="E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X214" i="7"/>
  <c r="Y214" i="7"/>
  <c r="E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X213" i="7"/>
  <c r="Y213" i="7"/>
  <c r="E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X212" i="7"/>
  <c r="Y212" i="7"/>
  <c r="E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Y211" i="7"/>
  <c r="E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X210" i="7"/>
  <c r="Y210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X869" i="7"/>
  <c r="Y869" i="7"/>
  <c r="E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X209" i="7"/>
  <c r="Y209" i="7"/>
  <c r="E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Y207" i="7"/>
  <c r="E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X208" i="7"/>
  <c r="Y208" i="7"/>
  <c r="E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X217" i="7"/>
  <c r="Y217" i="7"/>
  <c r="E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X216" i="7"/>
  <c r="Y216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X870" i="7"/>
  <c r="Y870" i="7"/>
  <c r="E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Y215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X871" i="7"/>
  <c r="Y871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X872" i="7"/>
  <c r="Y872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X873" i="7"/>
  <c r="Y873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X874" i="7"/>
  <c r="Y874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X875" i="7"/>
  <c r="Y875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X876" i="7"/>
  <c r="Y876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X877" i="7"/>
  <c r="Y877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X878" i="7"/>
  <c r="Y878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X879" i="7"/>
  <c r="Y879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X880" i="7"/>
  <c r="Y880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X881" i="7"/>
  <c r="Y881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X882" i="7"/>
  <c r="Y882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X883" i="7"/>
  <c r="Y883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X884" i="7"/>
  <c r="Y884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X885" i="7"/>
  <c r="Y885" i="7"/>
  <c r="E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Y219" i="7"/>
  <c r="E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Y886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X887" i="7"/>
  <c r="Y887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X888" i="7"/>
  <c r="Y888" i="7"/>
  <c r="E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Y220" i="7"/>
  <c r="E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Y889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X890" i="7"/>
  <c r="Y890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X891" i="7"/>
  <c r="Y891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X892" i="7"/>
  <c r="Y892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X893" i="7"/>
  <c r="Y893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X894" i="7"/>
  <c r="Y894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X895" i="7"/>
  <c r="Y895" i="7"/>
  <c r="E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Y85" i="7"/>
  <c r="E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X86" i="7"/>
  <c r="Y86" i="7"/>
  <c r="E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Y896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X897" i="7"/>
  <c r="Y897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X898" i="7"/>
  <c r="Y898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X899" i="7"/>
  <c r="Y899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X900" i="7"/>
  <c r="Y900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X901" i="7"/>
  <c r="Y901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X902" i="7"/>
  <c r="Y902" i="7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15" i="10"/>
  <c r="B109" i="16"/>
  <c r="F109" i="16"/>
  <c r="D109" i="16"/>
  <c r="O109" i="16"/>
  <c r="I109" i="16"/>
  <c r="K109" i="16"/>
  <c r="B18" i="7"/>
  <c r="B110" i="16"/>
  <c r="F110" i="16"/>
  <c r="D110" i="16"/>
  <c r="O110" i="16"/>
  <c r="I110" i="16"/>
  <c r="K110" i="16"/>
  <c r="B209" i="16"/>
  <c r="F209" i="16"/>
  <c r="D209" i="16"/>
  <c r="O209" i="16"/>
  <c r="I209" i="16"/>
  <c r="K209" i="16"/>
  <c r="B238" i="16"/>
  <c r="F238" i="16"/>
  <c r="D238" i="16"/>
  <c r="O238" i="16"/>
  <c r="I238" i="16"/>
  <c r="K238" i="16"/>
  <c r="B21" i="7"/>
  <c r="B239" i="16"/>
  <c r="F239" i="16"/>
  <c r="D239" i="16"/>
  <c r="O239" i="16"/>
  <c r="I239" i="16"/>
  <c r="K239" i="16"/>
  <c r="B164" i="16"/>
  <c r="F164" i="16"/>
  <c r="D164" i="16"/>
  <c r="O164" i="16"/>
  <c r="I164" i="16"/>
  <c r="K164" i="16"/>
  <c r="B165" i="16"/>
  <c r="F165" i="16"/>
  <c r="D165" i="16"/>
  <c r="O165" i="16"/>
  <c r="I165" i="16"/>
  <c r="K165" i="16"/>
  <c r="B210" i="16"/>
  <c r="F210" i="16"/>
  <c r="D210" i="16"/>
  <c r="O210" i="16"/>
  <c r="I210" i="16"/>
  <c r="K210" i="16"/>
  <c r="B211" i="16"/>
  <c r="F211" i="16"/>
  <c r="D211" i="16"/>
  <c r="O211" i="16"/>
  <c r="I211" i="16"/>
  <c r="K211" i="16"/>
  <c r="B111" i="16"/>
  <c r="F111" i="16"/>
  <c r="D111" i="16"/>
  <c r="O111" i="16"/>
  <c r="I111" i="16"/>
  <c r="K111" i="16"/>
  <c r="B112" i="16"/>
  <c r="F112" i="16"/>
  <c r="D112" i="16"/>
  <c r="O112" i="16"/>
  <c r="I112" i="16"/>
  <c r="K112" i="16"/>
  <c r="B28" i="7"/>
  <c r="B113" i="16"/>
  <c r="F113" i="16"/>
  <c r="D113" i="16"/>
  <c r="O113" i="16"/>
  <c r="I113" i="16"/>
  <c r="K113" i="16"/>
  <c r="B225" i="16"/>
  <c r="F225" i="16"/>
  <c r="D225" i="16"/>
  <c r="O225" i="16"/>
  <c r="I225" i="16"/>
  <c r="K225" i="16"/>
  <c r="B206" i="16"/>
  <c r="F206" i="16"/>
  <c r="D206" i="16"/>
  <c r="O206" i="16"/>
  <c r="I206" i="16"/>
  <c r="K206" i="16"/>
  <c r="B31" i="7"/>
  <c r="B207" i="16"/>
  <c r="F207" i="16"/>
  <c r="D207" i="16"/>
  <c r="O207" i="16"/>
  <c r="I207" i="16"/>
  <c r="K207" i="16"/>
  <c r="B38" i="16"/>
  <c r="F38" i="16"/>
  <c r="D38" i="16"/>
  <c r="O38" i="16"/>
  <c r="I38" i="16"/>
  <c r="K38" i="16"/>
  <c r="B33" i="7"/>
  <c r="B39" i="16"/>
  <c r="F39" i="16"/>
  <c r="D39" i="16"/>
  <c r="O39" i="16"/>
  <c r="I39" i="16"/>
  <c r="K39" i="16"/>
  <c r="B105" i="16"/>
  <c r="F105" i="16"/>
  <c r="D105" i="16"/>
  <c r="O105" i="16"/>
  <c r="I105" i="16"/>
  <c r="K105" i="16"/>
  <c r="B106" i="16"/>
  <c r="F106" i="16"/>
  <c r="D106" i="16"/>
  <c r="O106" i="16"/>
  <c r="I106" i="16"/>
  <c r="K106" i="16"/>
  <c r="B36" i="7"/>
  <c r="B107" i="16"/>
  <c r="F107" i="16"/>
  <c r="D107" i="16"/>
  <c r="O107" i="16"/>
  <c r="I107" i="16"/>
  <c r="K107" i="16"/>
  <c r="B158" i="16"/>
  <c r="F158" i="16"/>
  <c r="D158" i="16"/>
  <c r="O158" i="16"/>
  <c r="I158" i="16"/>
  <c r="K158" i="16"/>
  <c r="B38" i="7"/>
  <c r="B159" i="16"/>
  <c r="F159" i="16"/>
  <c r="D159" i="16"/>
  <c r="O159" i="16"/>
  <c r="I159" i="16"/>
  <c r="K159" i="16"/>
  <c r="B39" i="7"/>
  <c r="B160" i="16"/>
  <c r="F160" i="16"/>
  <c r="D160" i="16"/>
  <c r="O160" i="16"/>
  <c r="I160" i="16"/>
  <c r="K160" i="16"/>
  <c r="B40" i="7"/>
  <c r="B161" i="16"/>
  <c r="F161" i="16"/>
  <c r="D161" i="16"/>
  <c r="O161" i="16"/>
  <c r="I161" i="16"/>
  <c r="K161" i="16"/>
  <c r="B108" i="16"/>
  <c r="F108" i="16"/>
  <c r="D108" i="16"/>
  <c r="O108" i="16"/>
  <c r="I108" i="16"/>
  <c r="K108" i="16"/>
  <c r="B162" i="16"/>
  <c r="F162" i="16"/>
  <c r="D162" i="16"/>
  <c r="O162" i="16"/>
  <c r="I162" i="16"/>
  <c r="K162" i="16"/>
  <c r="B43" i="7"/>
  <c r="B163" i="16"/>
  <c r="F163" i="16"/>
  <c r="D163" i="16"/>
  <c r="O163" i="16"/>
  <c r="I163" i="16"/>
  <c r="K163" i="16"/>
  <c r="B44" i="7"/>
  <c r="B146" i="16"/>
  <c r="F146" i="16"/>
  <c r="D146" i="16"/>
  <c r="O146" i="16"/>
  <c r="I146" i="16"/>
  <c r="K146" i="16"/>
  <c r="B147" i="16"/>
  <c r="F147" i="16"/>
  <c r="D147" i="16"/>
  <c r="O147" i="16"/>
  <c r="I147" i="16"/>
  <c r="K147" i="16"/>
  <c r="B190" i="16"/>
  <c r="F190" i="16"/>
  <c r="D190" i="16"/>
  <c r="O190" i="16"/>
  <c r="I190" i="16"/>
  <c r="K190" i="16"/>
  <c r="B148" i="16"/>
  <c r="F148" i="16"/>
  <c r="D148" i="16"/>
  <c r="O148" i="16"/>
  <c r="I148" i="16"/>
  <c r="K148" i="16"/>
  <c r="B48" i="7"/>
  <c r="B149" i="16"/>
  <c r="F149" i="16"/>
  <c r="D149" i="16"/>
  <c r="O149" i="16"/>
  <c r="I149" i="16"/>
  <c r="K149" i="16"/>
  <c r="B49" i="7"/>
  <c r="B150" i="16"/>
  <c r="F150" i="16"/>
  <c r="D150" i="16"/>
  <c r="O150" i="16"/>
  <c r="I150" i="16"/>
  <c r="K150" i="16"/>
  <c r="B50" i="7"/>
  <c r="B151" i="16"/>
  <c r="F151" i="16"/>
  <c r="D151" i="16"/>
  <c r="O151" i="16"/>
  <c r="I151" i="16"/>
  <c r="K151" i="16"/>
  <c r="B217" i="16"/>
  <c r="F217" i="16"/>
  <c r="D217" i="16"/>
  <c r="O217" i="16"/>
  <c r="I217" i="16"/>
  <c r="K217" i="16"/>
  <c r="B52" i="7"/>
  <c r="B218" i="16"/>
  <c r="F218" i="16"/>
  <c r="D218" i="16"/>
  <c r="O218" i="16"/>
  <c r="I218" i="16"/>
  <c r="K218" i="16"/>
  <c r="B53" i="7"/>
  <c r="B219" i="16"/>
  <c r="F219" i="16"/>
  <c r="D219" i="16"/>
  <c r="O219" i="16"/>
  <c r="I219" i="16"/>
  <c r="K219" i="16"/>
  <c r="B191" i="16"/>
  <c r="F191" i="16"/>
  <c r="D191" i="16"/>
  <c r="O191" i="16"/>
  <c r="I191" i="16"/>
  <c r="K191" i="16"/>
  <c r="B55" i="7"/>
  <c r="B192" i="16"/>
  <c r="F192" i="16"/>
  <c r="D192" i="16"/>
  <c r="O192" i="16"/>
  <c r="I192" i="16"/>
  <c r="K192" i="16"/>
  <c r="B193" i="16"/>
  <c r="F193" i="16"/>
  <c r="D193" i="16"/>
  <c r="O193" i="16"/>
  <c r="I193" i="16"/>
  <c r="K193" i="16"/>
  <c r="B57" i="7"/>
  <c r="B194" i="16"/>
  <c r="F194" i="16"/>
  <c r="D194" i="16"/>
  <c r="O194" i="16"/>
  <c r="I194" i="16"/>
  <c r="K194" i="16"/>
  <c r="B195" i="16"/>
  <c r="F195" i="16"/>
  <c r="D195" i="16"/>
  <c r="O195" i="16"/>
  <c r="I195" i="16"/>
  <c r="K195" i="16"/>
  <c r="B220" i="16"/>
  <c r="F220" i="16"/>
  <c r="D220" i="16"/>
  <c r="O220" i="16"/>
  <c r="I220" i="16"/>
  <c r="K220" i="16"/>
  <c r="B95" i="16"/>
  <c r="F95" i="16"/>
  <c r="D95" i="16"/>
  <c r="O95" i="16"/>
  <c r="I95" i="16"/>
  <c r="K95" i="16"/>
  <c r="B61" i="7"/>
  <c r="B96" i="16"/>
  <c r="F96" i="16"/>
  <c r="D96" i="16"/>
  <c r="O96" i="16"/>
  <c r="I96" i="16"/>
  <c r="K96" i="16"/>
  <c r="B97" i="16"/>
  <c r="F97" i="16"/>
  <c r="D97" i="16"/>
  <c r="O97" i="16"/>
  <c r="I97" i="16"/>
  <c r="K97" i="16"/>
  <c r="B152" i="16"/>
  <c r="F152" i="16"/>
  <c r="D152" i="16"/>
  <c r="O152" i="16"/>
  <c r="I152" i="16"/>
  <c r="K152" i="16"/>
  <c r="B64" i="7"/>
  <c r="B153" i="16"/>
  <c r="F153" i="16"/>
  <c r="D153" i="16"/>
  <c r="O153" i="16"/>
  <c r="I153" i="16"/>
  <c r="K153" i="16"/>
  <c r="B65" i="7"/>
  <c r="B154" i="16"/>
  <c r="F154" i="16"/>
  <c r="D154" i="16"/>
  <c r="O154" i="16"/>
  <c r="I154" i="16"/>
  <c r="K154" i="16"/>
  <c r="B66" i="7"/>
  <c r="B155" i="16"/>
  <c r="F155" i="16"/>
  <c r="D155" i="16"/>
  <c r="O155" i="16"/>
  <c r="I155" i="16"/>
  <c r="K155" i="16"/>
  <c r="B67" i="7"/>
  <c r="B156" i="16"/>
  <c r="F156" i="16"/>
  <c r="D156" i="16"/>
  <c r="O156" i="16"/>
  <c r="I156" i="16"/>
  <c r="K156" i="16"/>
  <c r="B68" i="7"/>
  <c r="B157" i="16"/>
  <c r="F157" i="16"/>
  <c r="D157" i="16"/>
  <c r="O157" i="16"/>
  <c r="I157" i="16"/>
  <c r="K157" i="16"/>
  <c r="B196" i="16"/>
  <c r="F196" i="16"/>
  <c r="D196" i="16"/>
  <c r="O196" i="16"/>
  <c r="I196" i="16"/>
  <c r="K196" i="16"/>
  <c r="B70" i="7"/>
  <c r="B197" i="16"/>
  <c r="F197" i="16"/>
  <c r="D197" i="16"/>
  <c r="O197" i="16"/>
  <c r="I197" i="16"/>
  <c r="K197" i="16"/>
  <c r="B98" i="16"/>
  <c r="F98" i="16"/>
  <c r="D98" i="16"/>
  <c r="O98" i="16"/>
  <c r="I98" i="16"/>
  <c r="K98" i="16"/>
  <c r="B72" i="7"/>
  <c r="B99" i="16"/>
  <c r="F99" i="16"/>
  <c r="D99" i="16"/>
  <c r="O99" i="16"/>
  <c r="I99" i="16"/>
  <c r="K99" i="16"/>
  <c r="B73" i="7"/>
  <c r="B100" i="16"/>
  <c r="F100" i="16"/>
  <c r="D100" i="16"/>
  <c r="O100" i="16"/>
  <c r="I100" i="16"/>
  <c r="K100" i="16"/>
  <c r="B74" i="7"/>
  <c r="B101" i="16"/>
  <c r="F101" i="16"/>
  <c r="D101" i="16"/>
  <c r="O101" i="16"/>
  <c r="I101" i="16"/>
  <c r="K101" i="16"/>
  <c r="B198" i="16"/>
  <c r="F198" i="16"/>
  <c r="D198" i="16"/>
  <c r="O198" i="16"/>
  <c r="I198" i="16"/>
  <c r="K198" i="16"/>
  <c r="B76" i="7"/>
  <c r="B199" i="16"/>
  <c r="F199" i="16"/>
  <c r="D199" i="16"/>
  <c r="O199" i="16"/>
  <c r="I199" i="16"/>
  <c r="K199" i="16"/>
  <c r="B77" i="7"/>
  <c r="B200" i="16"/>
  <c r="F200" i="16"/>
  <c r="D200" i="16"/>
  <c r="O200" i="16"/>
  <c r="I200" i="16"/>
  <c r="K200" i="16"/>
  <c r="B78" i="7"/>
  <c r="B201" i="16"/>
  <c r="F201" i="16"/>
  <c r="D201" i="16"/>
  <c r="O201" i="16"/>
  <c r="I201" i="16"/>
  <c r="K201" i="16"/>
  <c r="B202" i="16"/>
  <c r="F202" i="16"/>
  <c r="D202" i="16"/>
  <c r="O202" i="16"/>
  <c r="I202" i="16"/>
  <c r="K202" i="16"/>
  <c r="B221" i="16"/>
  <c r="F221" i="16"/>
  <c r="D221" i="16"/>
  <c r="O221" i="16"/>
  <c r="I221" i="16"/>
  <c r="K221" i="16"/>
  <c r="B81" i="7"/>
  <c r="B222" i="16"/>
  <c r="F222" i="16"/>
  <c r="D222" i="16"/>
  <c r="O222" i="16"/>
  <c r="I222" i="16"/>
  <c r="K222" i="16"/>
  <c r="B223" i="16"/>
  <c r="F223" i="16"/>
  <c r="D223" i="16"/>
  <c r="O223" i="16"/>
  <c r="I223" i="16"/>
  <c r="K223" i="16"/>
  <c r="B83" i="7"/>
  <c r="B224" i="16"/>
  <c r="F224" i="16"/>
  <c r="D224" i="16"/>
  <c r="O224" i="16"/>
  <c r="I224" i="16"/>
  <c r="K224" i="16"/>
  <c r="B203" i="16"/>
  <c r="F203" i="16"/>
  <c r="D203" i="16"/>
  <c r="O203" i="16"/>
  <c r="I203" i="16"/>
  <c r="K203" i="16"/>
  <c r="B204" i="16"/>
  <c r="F204" i="16"/>
  <c r="D204" i="16"/>
  <c r="O204" i="16"/>
  <c r="I204" i="16"/>
  <c r="K204" i="16"/>
  <c r="B86" i="7"/>
  <c r="B205" i="16"/>
  <c r="F205" i="16"/>
  <c r="D205" i="16"/>
  <c r="O205" i="16"/>
  <c r="I205" i="16"/>
  <c r="K205" i="16"/>
  <c r="B102" i="16"/>
  <c r="F102" i="16"/>
  <c r="D102" i="16"/>
  <c r="O102" i="16"/>
  <c r="I102" i="16"/>
  <c r="K102" i="16"/>
  <c r="B88" i="7"/>
  <c r="B103" i="16"/>
  <c r="F103" i="16"/>
  <c r="D103" i="16"/>
  <c r="O103" i="16"/>
  <c r="I103" i="16"/>
  <c r="K103" i="16"/>
  <c r="B104" i="16"/>
  <c r="F104" i="16"/>
  <c r="D104" i="16"/>
  <c r="O104" i="16"/>
  <c r="I104" i="16"/>
  <c r="K104" i="16"/>
  <c r="B90" i="7"/>
  <c r="B75" i="16"/>
  <c r="F75" i="16"/>
  <c r="D75" i="16"/>
  <c r="O75" i="16"/>
  <c r="I75" i="16"/>
  <c r="K75" i="16"/>
  <c r="B178" i="16"/>
  <c r="F178" i="16"/>
  <c r="D178" i="16"/>
  <c r="O178" i="16"/>
  <c r="I178" i="16"/>
  <c r="K178" i="16"/>
  <c r="B92" i="7"/>
  <c r="B179" i="16"/>
  <c r="F179" i="16"/>
  <c r="D179" i="16"/>
  <c r="O179" i="16"/>
  <c r="I179" i="16"/>
  <c r="K179" i="16"/>
  <c r="B76" i="16"/>
  <c r="F76" i="16"/>
  <c r="D76" i="16"/>
  <c r="O76" i="16"/>
  <c r="I76" i="16"/>
  <c r="K76" i="16"/>
  <c r="B77" i="16"/>
  <c r="F77" i="16"/>
  <c r="D77" i="16"/>
  <c r="O77" i="16"/>
  <c r="I77" i="16"/>
  <c r="K77" i="16"/>
  <c r="B95" i="7"/>
  <c r="B78" i="16"/>
  <c r="F78" i="16"/>
  <c r="D78" i="16"/>
  <c r="O78" i="16"/>
  <c r="I78" i="16"/>
  <c r="K78" i="16"/>
  <c r="B135" i="16"/>
  <c r="F135" i="16"/>
  <c r="D135" i="16"/>
  <c r="O135" i="16"/>
  <c r="I135" i="16"/>
  <c r="K135" i="16"/>
  <c r="B97" i="7"/>
  <c r="B136" i="16"/>
  <c r="F136" i="16"/>
  <c r="D136" i="16"/>
  <c r="O136" i="16"/>
  <c r="I136" i="16"/>
  <c r="K136" i="16"/>
  <c r="B98" i="7"/>
  <c r="B137" i="16"/>
  <c r="F137" i="16"/>
  <c r="D137" i="16"/>
  <c r="O137" i="16"/>
  <c r="I137" i="16"/>
  <c r="K137" i="16"/>
  <c r="B99" i="7"/>
  <c r="B138" i="16"/>
  <c r="F138" i="16"/>
  <c r="D138" i="16"/>
  <c r="O138" i="16"/>
  <c r="I138" i="16"/>
  <c r="K138" i="16"/>
  <c r="B230" i="16"/>
  <c r="F230" i="16"/>
  <c r="D230" i="16"/>
  <c r="O230" i="16"/>
  <c r="I230" i="16"/>
  <c r="K230" i="16"/>
  <c r="B101" i="7"/>
  <c r="B231" i="16"/>
  <c r="F231" i="16"/>
  <c r="D231" i="16"/>
  <c r="O231" i="16"/>
  <c r="I231" i="16"/>
  <c r="K231" i="16"/>
  <c r="B180" i="16"/>
  <c r="F180" i="16"/>
  <c r="D180" i="16"/>
  <c r="O180" i="16"/>
  <c r="I180" i="16"/>
  <c r="K180" i="16"/>
  <c r="B181" i="16"/>
  <c r="F181" i="16"/>
  <c r="D181" i="16"/>
  <c r="O181" i="16"/>
  <c r="I181" i="16"/>
  <c r="K181" i="16"/>
  <c r="B232" i="16"/>
  <c r="F232" i="16"/>
  <c r="D232" i="16"/>
  <c r="O232" i="16"/>
  <c r="I232" i="16"/>
  <c r="K232" i="16"/>
  <c r="B105" i="7"/>
  <c r="B233" i="16"/>
  <c r="F233" i="16"/>
  <c r="D233" i="16"/>
  <c r="O233" i="16"/>
  <c r="I233" i="16"/>
  <c r="K233" i="16"/>
  <c r="B106" i="7"/>
  <c r="B234" i="16"/>
  <c r="F234" i="16"/>
  <c r="D234" i="16"/>
  <c r="O234" i="16"/>
  <c r="I234" i="16"/>
  <c r="K234" i="16"/>
  <c r="B182" i="16"/>
  <c r="F182" i="16"/>
  <c r="D182" i="16"/>
  <c r="O182" i="16"/>
  <c r="I182" i="16"/>
  <c r="K182" i="16"/>
  <c r="B108" i="7"/>
  <c r="B183" i="16"/>
  <c r="F183" i="16"/>
  <c r="D183" i="16"/>
  <c r="O183" i="16"/>
  <c r="I183" i="16"/>
  <c r="K183" i="16"/>
  <c r="B109" i="7"/>
  <c r="B184" i="16"/>
  <c r="F184" i="16"/>
  <c r="D184" i="16"/>
  <c r="O184" i="16"/>
  <c r="I184" i="16"/>
  <c r="K184" i="16"/>
  <c r="B110" i="7"/>
  <c r="B185" i="16"/>
  <c r="F185" i="16"/>
  <c r="D185" i="16"/>
  <c r="O185" i="16"/>
  <c r="I185" i="16"/>
  <c r="K185" i="16"/>
  <c r="B111" i="7"/>
  <c r="B186" i="16"/>
  <c r="F186" i="16"/>
  <c r="D186" i="16"/>
  <c r="O186" i="16"/>
  <c r="I186" i="16"/>
  <c r="K186" i="16"/>
  <c r="B112" i="7"/>
  <c r="B187" i="16"/>
  <c r="F187" i="16"/>
  <c r="D187" i="16"/>
  <c r="O187" i="16"/>
  <c r="I187" i="16"/>
  <c r="K187" i="16"/>
  <c r="B235" i="16"/>
  <c r="F235" i="16"/>
  <c r="D235" i="16"/>
  <c r="O235" i="16"/>
  <c r="I235" i="16"/>
  <c r="K235" i="16"/>
  <c r="B114" i="7"/>
  <c r="B236" i="16"/>
  <c r="F236" i="16"/>
  <c r="D236" i="16"/>
  <c r="O236" i="16"/>
  <c r="I236" i="16"/>
  <c r="K236" i="16"/>
  <c r="B115" i="7"/>
  <c r="B237" i="16"/>
  <c r="F237" i="16"/>
  <c r="D237" i="16"/>
  <c r="O237" i="16"/>
  <c r="I237" i="16"/>
  <c r="K237" i="16"/>
  <c r="B79" i="16"/>
  <c r="F79" i="16"/>
  <c r="D79" i="16"/>
  <c r="O79" i="16"/>
  <c r="I79" i="16"/>
  <c r="K79" i="16"/>
  <c r="B117" i="7"/>
  <c r="B80" i="16"/>
  <c r="F80" i="16"/>
  <c r="D80" i="16"/>
  <c r="O80" i="16"/>
  <c r="I80" i="16"/>
  <c r="K80" i="16"/>
  <c r="B139" i="16"/>
  <c r="F139" i="16"/>
  <c r="D139" i="16"/>
  <c r="O139" i="16"/>
  <c r="I139" i="16"/>
  <c r="K139" i="16"/>
  <c r="B119" i="7"/>
  <c r="B140" i="16"/>
  <c r="F140" i="16"/>
  <c r="D140" i="16"/>
  <c r="O140" i="16"/>
  <c r="I140" i="16"/>
  <c r="K140" i="16"/>
  <c r="B120" i="7"/>
  <c r="B141" i="16"/>
  <c r="F141" i="16"/>
  <c r="D141" i="16"/>
  <c r="O141" i="16"/>
  <c r="I141" i="16"/>
  <c r="K141" i="16"/>
  <c r="B121" i="7"/>
  <c r="B142" i="16"/>
  <c r="F142" i="16"/>
  <c r="D142" i="16"/>
  <c r="O142" i="16"/>
  <c r="I142" i="16"/>
  <c r="K142" i="16"/>
  <c r="B122" i="7"/>
  <c r="B143" i="16"/>
  <c r="F143" i="16"/>
  <c r="D143" i="16"/>
  <c r="O143" i="16"/>
  <c r="I143" i="16"/>
  <c r="K143" i="16"/>
  <c r="B123" i="7"/>
  <c r="B144" i="16"/>
  <c r="F144" i="16"/>
  <c r="D144" i="16"/>
  <c r="O144" i="16"/>
  <c r="I144" i="16"/>
  <c r="K144" i="16"/>
  <c r="B81" i="16"/>
  <c r="F81" i="16"/>
  <c r="D81" i="16"/>
  <c r="O81" i="16"/>
  <c r="I81" i="16"/>
  <c r="K81" i="16"/>
  <c r="B125" i="7"/>
  <c r="B82" i="16"/>
  <c r="F82" i="16"/>
  <c r="D82" i="16"/>
  <c r="O82" i="16"/>
  <c r="I82" i="16"/>
  <c r="K82" i="16"/>
  <c r="B126" i="7"/>
  <c r="B83" i="16"/>
  <c r="F83" i="16"/>
  <c r="D83" i="16"/>
  <c r="O83" i="16"/>
  <c r="I83" i="16"/>
  <c r="K83" i="16"/>
  <c r="B127" i="7"/>
  <c r="B84" i="16"/>
  <c r="F84" i="16"/>
  <c r="D84" i="16"/>
  <c r="O84" i="16"/>
  <c r="I84" i="16"/>
  <c r="K84" i="16"/>
  <c r="B145" i="16"/>
  <c r="F145" i="16"/>
  <c r="D145" i="16"/>
  <c r="O145" i="16"/>
  <c r="I145" i="16"/>
  <c r="K145" i="16"/>
  <c r="B85" i="16"/>
  <c r="F85" i="16"/>
  <c r="D85" i="16"/>
  <c r="O85" i="16"/>
  <c r="I85" i="16"/>
  <c r="K85" i="16"/>
  <c r="B130" i="7"/>
  <c r="B86" i="16"/>
  <c r="F86" i="16"/>
  <c r="D86" i="16"/>
  <c r="O86" i="16"/>
  <c r="I86" i="16"/>
  <c r="K86" i="16"/>
  <c r="B131" i="7"/>
  <c r="B87" i="16"/>
  <c r="F87" i="16"/>
  <c r="D87" i="16"/>
  <c r="O87" i="16"/>
  <c r="I87" i="16"/>
  <c r="K87" i="16"/>
  <c r="B88" i="16"/>
  <c r="F88" i="16"/>
  <c r="D88" i="16"/>
  <c r="O88" i="16"/>
  <c r="I88" i="16"/>
  <c r="K88" i="16"/>
  <c r="B133" i="7"/>
  <c r="B89" i="16"/>
  <c r="F89" i="16"/>
  <c r="D89" i="16"/>
  <c r="O89" i="16"/>
  <c r="I89" i="16"/>
  <c r="K89" i="16"/>
  <c r="B188" i="16"/>
  <c r="F188" i="16"/>
  <c r="D188" i="16"/>
  <c r="O188" i="16"/>
  <c r="I188" i="16"/>
  <c r="K188" i="16"/>
  <c r="B135" i="7"/>
  <c r="B189" i="16"/>
  <c r="F189" i="16"/>
  <c r="D189" i="16"/>
  <c r="O189" i="16"/>
  <c r="I189" i="16"/>
  <c r="K189" i="16"/>
  <c r="B216" i="16"/>
  <c r="F216" i="16"/>
  <c r="D216" i="16"/>
  <c r="O216" i="16"/>
  <c r="I216" i="16"/>
  <c r="K216" i="16"/>
  <c r="B90" i="16"/>
  <c r="F90" i="16"/>
  <c r="D90" i="16"/>
  <c r="O90" i="16"/>
  <c r="I90" i="16"/>
  <c r="K90" i="16"/>
  <c r="B138" i="7"/>
  <c r="B91" i="16"/>
  <c r="F91" i="16"/>
  <c r="D91" i="16"/>
  <c r="O91" i="16"/>
  <c r="I91" i="16"/>
  <c r="K91" i="16"/>
  <c r="B139" i="7"/>
  <c r="B92" i="16"/>
  <c r="F92" i="16"/>
  <c r="D92" i="16"/>
  <c r="O92" i="16"/>
  <c r="I92" i="16"/>
  <c r="K92" i="16"/>
  <c r="B140" i="7"/>
  <c r="B93" i="16"/>
  <c r="F93" i="16"/>
  <c r="D93" i="16"/>
  <c r="O93" i="16"/>
  <c r="I93" i="16"/>
  <c r="K93" i="16"/>
  <c r="B94" i="16"/>
  <c r="F94" i="16"/>
  <c r="D94" i="16"/>
  <c r="O94" i="16"/>
  <c r="I94" i="16"/>
  <c r="K94" i="16"/>
  <c r="B142" i="7"/>
  <c r="B42" i="16"/>
  <c r="F42" i="16"/>
  <c r="D42" i="16"/>
  <c r="O42" i="16"/>
  <c r="I42" i="16"/>
  <c r="K42" i="16"/>
  <c r="B114" i="16"/>
  <c r="F114" i="16"/>
  <c r="D114" i="16"/>
  <c r="O114" i="16"/>
  <c r="I114" i="16"/>
  <c r="K114" i="16"/>
  <c r="B115" i="16"/>
  <c r="F115" i="16"/>
  <c r="D115" i="16"/>
  <c r="O115" i="16"/>
  <c r="I115" i="16"/>
  <c r="K115" i="16"/>
  <c r="B145" i="7"/>
  <c r="B116" i="16"/>
  <c r="F116" i="16"/>
  <c r="D116" i="16"/>
  <c r="O116" i="16"/>
  <c r="I116" i="16"/>
  <c r="K116" i="16"/>
  <c r="B146" i="7"/>
  <c r="B117" i="16"/>
  <c r="F117" i="16"/>
  <c r="D117" i="16"/>
  <c r="O117" i="16"/>
  <c r="I117" i="16"/>
  <c r="K117" i="16"/>
  <c r="B147" i="7"/>
  <c r="B118" i="16"/>
  <c r="F118" i="16"/>
  <c r="D118" i="16"/>
  <c r="O118" i="16"/>
  <c r="I118" i="16"/>
  <c r="K118" i="16"/>
  <c r="B168" i="16"/>
  <c r="F168" i="16"/>
  <c r="D168" i="16"/>
  <c r="O168" i="16"/>
  <c r="I168" i="16"/>
  <c r="K168" i="16"/>
  <c r="B149" i="7"/>
  <c r="B169" i="16"/>
  <c r="F169" i="16"/>
  <c r="D169" i="16"/>
  <c r="O169" i="16"/>
  <c r="I169" i="16"/>
  <c r="K169" i="16"/>
  <c r="B43" i="16"/>
  <c r="F43" i="16"/>
  <c r="D43" i="16"/>
  <c r="O43" i="16"/>
  <c r="I43" i="16"/>
  <c r="K43" i="16"/>
  <c r="B151" i="7"/>
  <c r="B44" i="16"/>
  <c r="F44" i="16"/>
  <c r="D44" i="16"/>
  <c r="O44" i="16"/>
  <c r="I44" i="16"/>
  <c r="K44" i="16"/>
  <c r="B152" i="7"/>
  <c r="B45" i="16"/>
  <c r="F45" i="16"/>
  <c r="D45" i="16"/>
  <c r="O45" i="16"/>
  <c r="I45" i="16"/>
  <c r="K45" i="16"/>
  <c r="B119" i="16"/>
  <c r="F119" i="16"/>
  <c r="D119" i="16"/>
  <c r="O119" i="16"/>
  <c r="I119" i="16"/>
  <c r="K119" i="16"/>
  <c r="B154" i="7"/>
  <c r="B120" i="16"/>
  <c r="F120" i="16"/>
  <c r="D120" i="16"/>
  <c r="O120" i="16"/>
  <c r="I120" i="16"/>
  <c r="K120" i="16"/>
  <c r="B46" i="16"/>
  <c r="F46" i="16"/>
  <c r="D46" i="16"/>
  <c r="O46" i="16"/>
  <c r="I46" i="16"/>
  <c r="K46" i="16"/>
  <c r="B156" i="7"/>
  <c r="B47" i="16"/>
  <c r="F47" i="16"/>
  <c r="D47" i="16"/>
  <c r="O47" i="16"/>
  <c r="I47" i="16"/>
  <c r="K47" i="16"/>
  <c r="B157" i="7"/>
  <c r="B48" i="16"/>
  <c r="F48" i="16"/>
  <c r="D48" i="16"/>
  <c r="O48" i="16"/>
  <c r="I48" i="16"/>
  <c r="K48" i="16"/>
  <c r="B121" i="16"/>
  <c r="F121" i="16"/>
  <c r="D121" i="16"/>
  <c r="O121" i="16"/>
  <c r="I121" i="16"/>
  <c r="K121" i="16"/>
  <c r="B170" i="16"/>
  <c r="F170" i="16"/>
  <c r="D170" i="16"/>
  <c r="O170" i="16"/>
  <c r="I170" i="16"/>
  <c r="K170" i="16"/>
  <c r="B49" i="16"/>
  <c r="F49" i="16"/>
  <c r="D49" i="16"/>
  <c r="O49" i="16"/>
  <c r="I49" i="16"/>
  <c r="K49" i="16"/>
  <c r="B161" i="7"/>
  <c r="B50" i="16"/>
  <c r="F50" i="16"/>
  <c r="D50" i="16"/>
  <c r="O50" i="16"/>
  <c r="I50" i="16"/>
  <c r="K50" i="16"/>
  <c r="B162" i="7"/>
  <c r="B51" i="16"/>
  <c r="F51" i="16"/>
  <c r="D51" i="16"/>
  <c r="O51" i="16"/>
  <c r="I51" i="16"/>
  <c r="K51" i="16"/>
  <c r="B163" i="7"/>
  <c r="B52" i="16"/>
  <c r="F52" i="16"/>
  <c r="D52" i="16"/>
  <c r="O52" i="16"/>
  <c r="I52" i="16"/>
  <c r="K52" i="16"/>
  <c r="B171" i="16"/>
  <c r="F171" i="16"/>
  <c r="D171" i="16"/>
  <c r="O171" i="16"/>
  <c r="I171" i="16"/>
  <c r="K171" i="16"/>
  <c r="B122" i="16"/>
  <c r="F122" i="16"/>
  <c r="D122" i="16"/>
  <c r="O122" i="16"/>
  <c r="I122" i="16"/>
  <c r="K122" i="16"/>
  <c r="B166" i="7"/>
  <c r="B123" i="16"/>
  <c r="F123" i="16"/>
  <c r="D123" i="16"/>
  <c r="O123" i="16"/>
  <c r="I123" i="16"/>
  <c r="K123" i="16"/>
  <c r="B226" i="16"/>
  <c r="F226" i="16"/>
  <c r="D226" i="16"/>
  <c r="O226" i="16"/>
  <c r="I226" i="16"/>
  <c r="K226" i="16"/>
  <c r="B172" i="16"/>
  <c r="F172" i="16"/>
  <c r="D172" i="16"/>
  <c r="O172" i="16"/>
  <c r="I172" i="16"/>
  <c r="K172" i="16"/>
  <c r="B124" i="16"/>
  <c r="F124" i="16"/>
  <c r="D124" i="16"/>
  <c r="O124" i="16"/>
  <c r="I124" i="16"/>
  <c r="K124" i="16"/>
  <c r="B170" i="7"/>
  <c r="B125" i="16"/>
  <c r="F125" i="16"/>
  <c r="D125" i="16"/>
  <c r="O125" i="16"/>
  <c r="I125" i="16"/>
  <c r="K125" i="16"/>
  <c r="B171" i="7"/>
  <c r="B126" i="16"/>
  <c r="F126" i="16"/>
  <c r="D126" i="16"/>
  <c r="O126" i="16"/>
  <c r="I126" i="16"/>
  <c r="K126" i="16"/>
  <c r="B172" i="7"/>
  <c r="B127" i="16"/>
  <c r="F127" i="16"/>
  <c r="D127" i="16"/>
  <c r="O127" i="16"/>
  <c r="I127" i="16"/>
  <c r="K127" i="16"/>
  <c r="B227" i="16"/>
  <c r="F227" i="16"/>
  <c r="D227" i="16"/>
  <c r="O227" i="16"/>
  <c r="I227" i="16"/>
  <c r="K227" i="16"/>
  <c r="B128" i="16"/>
  <c r="F128" i="16"/>
  <c r="D128" i="16"/>
  <c r="O128" i="16"/>
  <c r="I128" i="16"/>
  <c r="K128" i="16"/>
  <c r="B173" i="16"/>
  <c r="F173" i="16"/>
  <c r="D173" i="16"/>
  <c r="O173" i="16"/>
  <c r="I173" i="16"/>
  <c r="K173" i="16"/>
  <c r="B53" i="16"/>
  <c r="F53" i="16"/>
  <c r="D53" i="16"/>
  <c r="O53" i="16"/>
  <c r="I53" i="16"/>
  <c r="K53" i="16"/>
  <c r="B177" i="7"/>
  <c r="B54" i="16"/>
  <c r="F54" i="16"/>
  <c r="D54" i="16"/>
  <c r="O54" i="16"/>
  <c r="I54" i="16"/>
  <c r="K54" i="16"/>
  <c r="B178" i="7"/>
  <c r="B55" i="16"/>
  <c r="F55" i="16"/>
  <c r="D55" i="16"/>
  <c r="O55" i="16"/>
  <c r="I55" i="16"/>
  <c r="K55" i="16"/>
  <c r="B36" i="16"/>
  <c r="F36" i="16"/>
  <c r="D36" i="16"/>
  <c r="O36" i="16"/>
  <c r="I36" i="16"/>
  <c r="K36" i="16"/>
  <c r="B180" i="7"/>
  <c r="B37" i="16"/>
  <c r="F37" i="16"/>
  <c r="D37" i="16"/>
  <c r="O37" i="16"/>
  <c r="I37" i="16"/>
  <c r="K37" i="16"/>
  <c r="B56" i="16"/>
  <c r="F56" i="16"/>
  <c r="D56" i="16"/>
  <c r="O56" i="16"/>
  <c r="I56" i="16"/>
  <c r="K56" i="16"/>
  <c r="B182" i="7"/>
  <c r="B57" i="16"/>
  <c r="F57" i="16"/>
  <c r="D57" i="16"/>
  <c r="O57" i="16"/>
  <c r="I57" i="16"/>
  <c r="K57" i="16"/>
  <c r="B58" i="16"/>
  <c r="F58" i="16"/>
  <c r="D58" i="16"/>
  <c r="O58" i="16"/>
  <c r="I58" i="16"/>
  <c r="K58" i="16"/>
  <c r="B184" i="7"/>
  <c r="B59" i="16"/>
  <c r="F59" i="16"/>
  <c r="D59" i="16"/>
  <c r="O59" i="16"/>
  <c r="I59" i="16"/>
  <c r="K59" i="16"/>
  <c r="B174" i="16"/>
  <c r="F174" i="16"/>
  <c r="D174" i="16"/>
  <c r="O174" i="16"/>
  <c r="I174" i="16"/>
  <c r="K174" i="16"/>
  <c r="B186" i="7"/>
  <c r="B175" i="16"/>
  <c r="F175" i="16"/>
  <c r="D175" i="16"/>
  <c r="O175" i="16"/>
  <c r="I175" i="16"/>
  <c r="K175" i="16"/>
  <c r="B129" i="16"/>
  <c r="F129" i="16"/>
  <c r="D129" i="16"/>
  <c r="O129" i="16"/>
  <c r="I129" i="16"/>
  <c r="K129" i="16"/>
  <c r="B188" i="7"/>
  <c r="B130" i="16"/>
  <c r="F130" i="16"/>
  <c r="D130" i="16"/>
  <c r="O130" i="16"/>
  <c r="I130" i="16"/>
  <c r="K130" i="16"/>
  <c r="B189" i="7"/>
  <c r="B131" i="16"/>
  <c r="F131" i="16"/>
  <c r="D131" i="16"/>
  <c r="O131" i="16"/>
  <c r="I131" i="16"/>
  <c r="K131" i="16"/>
  <c r="B190" i="7"/>
  <c r="B132" i="16"/>
  <c r="F132" i="16"/>
  <c r="D132" i="16"/>
  <c r="O132" i="16"/>
  <c r="I132" i="16"/>
  <c r="K132" i="16"/>
  <c r="B191" i="7"/>
  <c r="B133" i="16"/>
  <c r="F133" i="16"/>
  <c r="D133" i="16"/>
  <c r="O133" i="16"/>
  <c r="I133" i="16"/>
  <c r="K133" i="16"/>
  <c r="B192" i="7"/>
  <c r="B134" i="16"/>
  <c r="F134" i="16"/>
  <c r="D134" i="16"/>
  <c r="O134" i="16"/>
  <c r="I134" i="16"/>
  <c r="K134" i="16"/>
  <c r="B176" i="16"/>
  <c r="F176" i="16"/>
  <c r="D176" i="16"/>
  <c r="O176" i="16"/>
  <c r="I176" i="16"/>
  <c r="K176" i="16"/>
  <c r="B177" i="16"/>
  <c r="F177" i="16"/>
  <c r="D177" i="16"/>
  <c r="O177" i="16"/>
  <c r="I177" i="16"/>
  <c r="K177" i="16"/>
  <c r="B60" i="16"/>
  <c r="F60" i="16"/>
  <c r="D60" i="16"/>
  <c r="O60" i="16"/>
  <c r="I60" i="16"/>
  <c r="K60" i="16"/>
  <c r="B61" i="16"/>
  <c r="F61" i="16"/>
  <c r="D61" i="16"/>
  <c r="O61" i="16"/>
  <c r="I61" i="16"/>
  <c r="K61" i="16"/>
  <c r="B197" i="7"/>
  <c r="B62" i="16"/>
  <c r="F62" i="16"/>
  <c r="D62" i="16"/>
  <c r="O62" i="16"/>
  <c r="I62" i="16"/>
  <c r="K62" i="16"/>
  <c r="B63" i="16"/>
  <c r="F63" i="16"/>
  <c r="D63" i="16"/>
  <c r="O63" i="16"/>
  <c r="I63" i="16"/>
  <c r="K63" i="16"/>
  <c r="B228" i="16"/>
  <c r="F228" i="16"/>
  <c r="D228" i="16"/>
  <c r="O228" i="16"/>
  <c r="I228" i="16"/>
  <c r="K228" i="16"/>
  <c r="B200" i="7"/>
  <c r="B229" i="16"/>
  <c r="F229" i="16"/>
  <c r="D229" i="16"/>
  <c r="O229" i="16"/>
  <c r="I229" i="16"/>
  <c r="K229" i="16"/>
  <c r="B64" i="16"/>
  <c r="F64" i="16"/>
  <c r="D64" i="16"/>
  <c r="O64" i="16"/>
  <c r="I64" i="16"/>
  <c r="K64" i="16"/>
  <c r="B202" i="7"/>
  <c r="B65" i="16"/>
  <c r="F65" i="16"/>
  <c r="D65" i="16"/>
  <c r="O65" i="16"/>
  <c r="I65" i="16"/>
  <c r="K65" i="16"/>
  <c r="B203" i="7"/>
  <c r="B66" i="16"/>
  <c r="F66" i="16"/>
  <c r="D66" i="16"/>
  <c r="O66" i="16"/>
  <c r="I66" i="16"/>
  <c r="K66" i="16"/>
  <c r="B67" i="16"/>
  <c r="F67" i="16"/>
  <c r="D67" i="16"/>
  <c r="O67" i="16"/>
  <c r="I67" i="16"/>
  <c r="K67" i="16"/>
  <c r="B205" i="7"/>
  <c r="B68" i="16"/>
  <c r="F68" i="16"/>
  <c r="D68" i="16"/>
  <c r="O68" i="16"/>
  <c r="I68" i="16"/>
  <c r="K68" i="16"/>
  <c r="B206" i="7"/>
  <c r="B69" i="16"/>
  <c r="F69" i="16"/>
  <c r="D69" i="16"/>
  <c r="O69" i="16"/>
  <c r="I69" i="16"/>
  <c r="K69" i="16"/>
  <c r="B70" i="16"/>
  <c r="F70" i="16"/>
  <c r="D70" i="16"/>
  <c r="O70" i="16"/>
  <c r="I70" i="16"/>
  <c r="K70" i="16"/>
  <c r="B208" i="7"/>
  <c r="B71" i="16"/>
  <c r="F71" i="16"/>
  <c r="D71" i="16"/>
  <c r="O71" i="16"/>
  <c r="I71" i="16"/>
  <c r="K71" i="16"/>
  <c r="B209" i="7"/>
  <c r="B72" i="16"/>
  <c r="F72" i="16"/>
  <c r="D72" i="16"/>
  <c r="O72" i="16"/>
  <c r="I72" i="16"/>
  <c r="K72" i="16"/>
  <c r="B210" i="7"/>
  <c r="B73" i="16"/>
  <c r="F73" i="16"/>
  <c r="D73" i="16"/>
  <c r="O73" i="16"/>
  <c r="I73" i="16"/>
  <c r="K73" i="16"/>
  <c r="B212" i="16"/>
  <c r="F212" i="16"/>
  <c r="D212" i="16"/>
  <c r="O212" i="16"/>
  <c r="I212" i="16"/>
  <c r="K212" i="16"/>
  <c r="B212" i="7"/>
  <c r="B213" i="16"/>
  <c r="F213" i="16"/>
  <c r="D213" i="16"/>
  <c r="O213" i="16"/>
  <c r="I213" i="16"/>
  <c r="K213" i="16"/>
  <c r="B213" i="7"/>
  <c r="B214" i="16"/>
  <c r="F214" i="16"/>
  <c r="D214" i="16"/>
  <c r="O214" i="16"/>
  <c r="I214" i="16"/>
  <c r="K214" i="16"/>
  <c r="B214" i="7"/>
  <c r="B215" i="16"/>
  <c r="F215" i="16"/>
  <c r="D215" i="16"/>
  <c r="O215" i="16"/>
  <c r="I215" i="16"/>
  <c r="K215" i="16"/>
  <c r="B74" i="16"/>
  <c r="F74" i="16"/>
  <c r="D74" i="16"/>
  <c r="O74" i="16"/>
  <c r="I74" i="16"/>
  <c r="K74" i="16"/>
  <c r="B216" i="7"/>
  <c r="B40" i="16"/>
  <c r="F40" i="16"/>
  <c r="D40" i="16"/>
  <c r="O40" i="16"/>
  <c r="I40" i="16"/>
  <c r="K40" i="16"/>
  <c r="B217" i="7"/>
  <c r="B41" i="16"/>
  <c r="F41" i="16"/>
  <c r="D41" i="16"/>
  <c r="O41" i="16"/>
  <c r="I41" i="16"/>
  <c r="K41" i="16"/>
  <c r="B167" i="16"/>
  <c r="F167" i="16"/>
  <c r="D167" i="16"/>
  <c r="O167" i="16"/>
  <c r="I167" i="16"/>
  <c r="K167" i="16"/>
  <c r="B166" i="16"/>
  <c r="F166" i="16"/>
  <c r="D166" i="16"/>
  <c r="O166" i="16"/>
  <c r="I166" i="16"/>
  <c r="K166" i="16"/>
  <c r="B221" i="7"/>
  <c r="B240" i="16"/>
  <c r="F240" i="16"/>
  <c r="D240" i="16"/>
  <c r="O240" i="16"/>
  <c r="I240" i="16"/>
  <c r="K240" i="16"/>
  <c r="B222" i="7"/>
  <c r="B241" i="16"/>
  <c r="F241" i="16"/>
  <c r="D241" i="16"/>
  <c r="O241" i="16"/>
  <c r="I241" i="16"/>
  <c r="K241" i="16"/>
  <c r="B223" i="7"/>
  <c r="B242" i="16"/>
  <c r="F242" i="16"/>
  <c r="D242" i="16"/>
  <c r="O242" i="16"/>
  <c r="I242" i="16"/>
  <c r="K242" i="16"/>
  <c r="B224" i="7"/>
  <c r="B243" i="16"/>
  <c r="F243" i="16"/>
  <c r="D243" i="16"/>
  <c r="O243" i="16"/>
  <c r="I243" i="16"/>
  <c r="K243" i="16"/>
  <c r="B225" i="7"/>
  <c r="B244" i="16"/>
  <c r="F244" i="16"/>
  <c r="D244" i="16"/>
  <c r="O244" i="16"/>
  <c r="I244" i="16"/>
  <c r="K244" i="16"/>
  <c r="B226" i="7"/>
  <c r="B245" i="16"/>
  <c r="F245" i="16"/>
  <c r="D245" i="16"/>
  <c r="O245" i="16"/>
  <c r="I245" i="16"/>
  <c r="K245" i="16"/>
  <c r="B227" i="7"/>
  <c r="B246" i="16"/>
  <c r="F246" i="16"/>
  <c r="D246" i="16"/>
  <c r="O246" i="16"/>
  <c r="I246" i="16"/>
  <c r="K246" i="16"/>
  <c r="B228" i="7"/>
  <c r="B247" i="16"/>
  <c r="F247" i="16"/>
  <c r="D247" i="16"/>
  <c r="O247" i="16"/>
  <c r="I247" i="16"/>
  <c r="K247" i="16"/>
  <c r="B229" i="7"/>
  <c r="B248" i="16"/>
  <c r="F248" i="16"/>
  <c r="D248" i="16"/>
  <c r="O248" i="16"/>
  <c r="I248" i="16"/>
  <c r="K248" i="16"/>
  <c r="B230" i="7"/>
  <c r="B249" i="16"/>
  <c r="F249" i="16"/>
  <c r="D249" i="16"/>
  <c r="O249" i="16"/>
  <c r="I249" i="16"/>
  <c r="K249" i="16"/>
  <c r="B231" i="7"/>
  <c r="B250" i="16"/>
  <c r="F250" i="16"/>
  <c r="D250" i="16"/>
  <c r="O250" i="16"/>
  <c r="I250" i="16"/>
  <c r="K250" i="16"/>
  <c r="B232" i="7"/>
  <c r="B251" i="16"/>
  <c r="D251" i="16"/>
  <c r="I251" i="16"/>
  <c r="K251" i="16"/>
  <c r="B233" i="7"/>
  <c r="B252" i="16"/>
  <c r="F252" i="16"/>
  <c r="D252" i="16"/>
  <c r="O252" i="16"/>
  <c r="I252" i="16"/>
  <c r="K252" i="16"/>
  <c r="B234" i="7"/>
  <c r="B253" i="16"/>
  <c r="F253" i="16"/>
  <c r="D253" i="16"/>
  <c r="O253" i="16"/>
  <c r="I253" i="16"/>
  <c r="K253" i="16"/>
  <c r="B235" i="7"/>
  <c r="B254" i="16"/>
  <c r="F254" i="16"/>
  <c r="D254" i="16"/>
  <c r="O254" i="16"/>
  <c r="I254" i="16"/>
  <c r="K254" i="16"/>
  <c r="B236" i="7"/>
  <c r="B255" i="16"/>
  <c r="F255" i="16"/>
  <c r="D255" i="16"/>
  <c r="O255" i="16"/>
  <c r="I255" i="16"/>
  <c r="K255" i="16"/>
  <c r="B237" i="7"/>
  <c r="B256" i="16"/>
  <c r="F256" i="16"/>
  <c r="D256" i="16"/>
  <c r="O256" i="16"/>
  <c r="I256" i="16"/>
  <c r="K256" i="16"/>
  <c r="B238" i="7"/>
  <c r="B257" i="16"/>
  <c r="F257" i="16"/>
  <c r="D257" i="16"/>
  <c r="O257" i="16"/>
  <c r="I257" i="16"/>
  <c r="K257" i="16"/>
  <c r="B239" i="7"/>
  <c r="B258" i="16"/>
  <c r="F258" i="16"/>
  <c r="D258" i="16"/>
  <c r="O258" i="16"/>
  <c r="I258" i="16"/>
  <c r="K258" i="16"/>
  <c r="B240" i="7"/>
  <c r="B259" i="16"/>
  <c r="F259" i="16"/>
  <c r="D259" i="16"/>
  <c r="O259" i="16"/>
  <c r="I259" i="16"/>
  <c r="K259" i="16"/>
  <c r="B241" i="7"/>
  <c r="B260" i="16"/>
  <c r="F260" i="16"/>
  <c r="D260" i="16"/>
  <c r="O260" i="16"/>
  <c r="I260" i="16"/>
  <c r="K260" i="16"/>
  <c r="B242" i="7"/>
  <c r="B261" i="16"/>
  <c r="D261" i="16"/>
  <c r="I261" i="16"/>
  <c r="K261" i="16"/>
  <c r="B243" i="7"/>
  <c r="B262" i="16"/>
  <c r="D262" i="16"/>
  <c r="I262" i="16"/>
  <c r="K262" i="16"/>
  <c r="B244" i="7"/>
  <c r="B263" i="16"/>
  <c r="F263" i="16"/>
  <c r="D263" i="16"/>
  <c r="O263" i="16"/>
  <c r="I263" i="16"/>
  <c r="K263" i="16"/>
  <c r="B245" i="7"/>
  <c r="B264" i="16"/>
  <c r="F264" i="16"/>
  <c r="D264" i="16"/>
  <c r="O264" i="16"/>
  <c r="I264" i="16"/>
  <c r="K264" i="16"/>
  <c r="B246" i="7"/>
  <c r="B265" i="16"/>
  <c r="F265" i="16"/>
  <c r="D265" i="16"/>
  <c r="O265" i="16"/>
  <c r="I265" i="16"/>
  <c r="K265" i="16"/>
  <c r="B247" i="7"/>
  <c r="B266" i="16"/>
  <c r="F266" i="16"/>
  <c r="D266" i="16"/>
  <c r="O266" i="16"/>
  <c r="I266" i="16"/>
  <c r="K266" i="16"/>
  <c r="B248" i="7"/>
  <c r="B267" i="16"/>
  <c r="F267" i="16"/>
  <c r="D267" i="16"/>
  <c r="O267" i="16"/>
  <c r="I267" i="16"/>
  <c r="K267" i="16"/>
  <c r="B249" i="7"/>
  <c r="B268" i="16"/>
  <c r="F268" i="16"/>
  <c r="D268" i="16"/>
  <c r="O268" i="16"/>
  <c r="I268" i="16"/>
  <c r="K268" i="16"/>
  <c r="B250" i="7"/>
  <c r="B269" i="16"/>
  <c r="F269" i="16"/>
  <c r="D269" i="16"/>
  <c r="O269" i="16"/>
  <c r="I269" i="16"/>
  <c r="K269" i="16"/>
  <c r="B251" i="7"/>
  <c r="B270" i="16"/>
  <c r="F270" i="16"/>
  <c r="D270" i="16"/>
  <c r="O270" i="16"/>
  <c r="I270" i="16"/>
  <c r="K270" i="16"/>
  <c r="B252" i="7"/>
  <c r="B271" i="16"/>
  <c r="F271" i="16"/>
  <c r="D271" i="16"/>
  <c r="O271" i="16"/>
  <c r="I271" i="16"/>
  <c r="K271" i="16"/>
  <c r="B253" i="7"/>
  <c r="B272" i="16"/>
  <c r="F272" i="16"/>
  <c r="D272" i="16"/>
  <c r="O272" i="16"/>
  <c r="I272" i="16"/>
  <c r="K272" i="16"/>
  <c r="B254" i="7"/>
  <c r="B273" i="16"/>
  <c r="F273" i="16"/>
  <c r="D273" i="16"/>
  <c r="O273" i="16"/>
  <c r="I273" i="16"/>
  <c r="K273" i="16"/>
  <c r="B255" i="7"/>
  <c r="B274" i="16"/>
  <c r="F274" i="16"/>
  <c r="D274" i="16"/>
  <c r="O274" i="16"/>
  <c r="I274" i="16"/>
  <c r="K274" i="16"/>
  <c r="B256" i="7"/>
  <c r="B275" i="16"/>
  <c r="D275" i="16"/>
  <c r="I275" i="16"/>
  <c r="K275" i="16"/>
  <c r="B257" i="7"/>
  <c r="B276" i="16"/>
  <c r="D276" i="16"/>
  <c r="I276" i="16"/>
  <c r="K276" i="16"/>
  <c r="B258" i="7"/>
  <c r="B277" i="16"/>
  <c r="D277" i="16"/>
  <c r="I277" i="16"/>
  <c r="K277" i="16"/>
  <c r="B259" i="7"/>
  <c r="B278" i="16"/>
  <c r="D278" i="16"/>
  <c r="I278" i="16"/>
  <c r="K278" i="16"/>
  <c r="B260" i="7"/>
  <c r="B279" i="16"/>
  <c r="D279" i="16"/>
  <c r="I279" i="16"/>
  <c r="K279" i="16"/>
  <c r="B261" i="7"/>
  <c r="B280" i="16"/>
  <c r="D280" i="16"/>
  <c r="I280" i="16"/>
  <c r="K280" i="16"/>
  <c r="B262" i="7"/>
  <c r="B281" i="16"/>
  <c r="D281" i="16"/>
  <c r="I281" i="16"/>
  <c r="K281" i="16"/>
  <c r="B263" i="7"/>
  <c r="B282" i="16"/>
  <c r="D282" i="16"/>
  <c r="I282" i="16"/>
  <c r="K282" i="16"/>
  <c r="B264" i="7"/>
  <c r="B283" i="16"/>
  <c r="F283" i="16"/>
  <c r="D283" i="16"/>
  <c r="O283" i="16"/>
  <c r="I283" i="16"/>
  <c r="K283" i="16"/>
  <c r="B265" i="7"/>
  <c r="B284" i="16"/>
  <c r="F284" i="16"/>
  <c r="D284" i="16"/>
  <c r="O284" i="16"/>
  <c r="I284" i="16"/>
  <c r="K284" i="16"/>
  <c r="B266" i="7"/>
  <c r="B285" i="16"/>
  <c r="F285" i="16"/>
  <c r="D285" i="16"/>
  <c r="O285" i="16"/>
  <c r="I285" i="16"/>
  <c r="K285" i="16"/>
  <c r="B267" i="7"/>
  <c r="B286" i="16"/>
  <c r="F286" i="16"/>
  <c r="D286" i="16"/>
  <c r="O286" i="16"/>
  <c r="I286" i="16"/>
  <c r="K286" i="16"/>
  <c r="B268" i="7"/>
  <c r="B287" i="16"/>
  <c r="D287" i="16"/>
  <c r="I287" i="16"/>
  <c r="K287" i="16"/>
  <c r="B269" i="7"/>
  <c r="B288" i="16"/>
  <c r="D288" i="16"/>
  <c r="I288" i="16"/>
  <c r="K288" i="16"/>
  <c r="B270" i="7"/>
  <c r="B289" i="16"/>
  <c r="D289" i="16"/>
  <c r="I289" i="16"/>
  <c r="K289" i="16"/>
  <c r="B271" i="7"/>
  <c r="B290" i="16"/>
  <c r="D290" i="16"/>
  <c r="I290" i="16"/>
  <c r="K290" i="16"/>
  <c r="B272" i="7"/>
  <c r="B291" i="16"/>
  <c r="D291" i="16"/>
  <c r="I291" i="16"/>
  <c r="K291" i="16"/>
  <c r="B273" i="7"/>
  <c r="B292" i="16"/>
  <c r="D292" i="16"/>
  <c r="I292" i="16"/>
  <c r="K292" i="16"/>
  <c r="B274" i="7"/>
  <c r="B293" i="16"/>
  <c r="F293" i="16"/>
  <c r="D293" i="16"/>
  <c r="O293" i="16"/>
  <c r="I293" i="16"/>
  <c r="K293" i="16"/>
  <c r="B275" i="7"/>
  <c r="B294" i="16"/>
  <c r="F294" i="16"/>
  <c r="D294" i="16"/>
  <c r="O294" i="16"/>
  <c r="I294" i="16"/>
  <c r="K294" i="16"/>
  <c r="B276" i="7"/>
  <c r="B295" i="16"/>
  <c r="D295" i="16"/>
  <c r="I295" i="16"/>
  <c r="K295" i="16"/>
  <c r="B277" i="7"/>
  <c r="B296" i="16"/>
  <c r="D296" i="16"/>
  <c r="I296" i="16"/>
  <c r="K296" i="16"/>
  <c r="B278" i="7"/>
  <c r="B297" i="16"/>
  <c r="F297" i="16"/>
  <c r="D297" i="16"/>
  <c r="O297" i="16"/>
  <c r="I297" i="16"/>
  <c r="K297" i="16"/>
  <c r="B279" i="7"/>
  <c r="B298" i="16"/>
  <c r="F298" i="16"/>
  <c r="D298" i="16"/>
  <c r="O298" i="16"/>
  <c r="I298" i="16"/>
  <c r="K298" i="16"/>
  <c r="B280" i="7"/>
  <c r="B299" i="16"/>
  <c r="F299" i="16"/>
  <c r="D299" i="16"/>
  <c r="O299" i="16"/>
  <c r="I299" i="16"/>
  <c r="K299" i="16"/>
  <c r="B281" i="7"/>
  <c r="B300" i="16"/>
  <c r="D300" i="16"/>
  <c r="I300" i="16"/>
  <c r="K300" i="16"/>
  <c r="B282" i="7"/>
  <c r="B301" i="16"/>
  <c r="D301" i="16"/>
  <c r="I301" i="16"/>
  <c r="K301" i="16"/>
  <c r="B283" i="7"/>
  <c r="B302" i="16"/>
  <c r="D302" i="16"/>
  <c r="I302" i="16"/>
  <c r="K302" i="16"/>
  <c r="B284" i="7"/>
  <c r="B303" i="16"/>
  <c r="D303" i="16"/>
  <c r="I303" i="16"/>
  <c r="K303" i="16"/>
  <c r="B285" i="7"/>
  <c r="B304" i="16"/>
  <c r="D304" i="16"/>
  <c r="I304" i="16"/>
  <c r="K304" i="16"/>
  <c r="B286" i="7"/>
  <c r="B305" i="16"/>
  <c r="D305" i="16"/>
  <c r="I305" i="16"/>
  <c r="K305" i="16"/>
  <c r="B287" i="7"/>
  <c r="B306" i="16"/>
  <c r="F306" i="16"/>
  <c r="D306" i="16"/>
  <c r="O306" i="16"/>
  <c r="I306" i="16"/>
  <c r="K306" i="16"/>
  <c r="B288" i="7"/>
  <c r="B307" i="16"/>
  <c r="F307" i="16"/>
  <c r="D307" i="16"/>
  <c r="O307" i="16"/>
  <c r="I307" i="16"/>
  <c r="K307" i="16"/>
  <c r="B289" i="7"/>
  <c r="B308" i="16"/>
  <c r="D308" i="16"/>
  <c r="I308" i="16"/>
  <c r="K308" i="16"/>
  <c r="B290" i="7"/>
  <c r="B309" i="16"/>
  <c r="D309" i="16"/>
  <c r="I309" i="16"/>
  <c r="K309" i="16"/>
  <c r="B291" i="7"/>
  <c r="B310" i="16"/>
  <c r="F310" i="16"/>
  <c r="D310" i="16"/>
  <c r="O310" i="16"/>
  <c r="I310" i="16"/>
  <c r="K310" i="16"/>
  <c r="B292" i="7"/>
  <c r="B311" i="16"/>
  <c r="F311" i="16"/>
  <c r="D311" i="16"/>
  <c r="O311" i="16"/>
  <c r="I311" i="16"/>
  <c r="K311" i="16"/>
  <c r="B293" i="7"/>
  <c r="B312" i="16"/>
  <c r="F312" i="16"/>
  <c r="D312" i="16"/>
  <c r="O312" i="16"/>
  <c r="I312" i="16"/>
  <c r="K312" i="16"/>
  <c r="B294" i="7"/>
  <c r="B313" i="16"/>
  <c r="F313" i="16"/>
  <c r="D313" i="16"/>
  <c r="O313" i="16"/>
  <c r="I313" i="16"/>
  <c r="K313" i="16"/>
  <c r="B295" i="7"/>
  <c r="B314" i="16"/>
  <c r="F314" i="16"/>
  <c r="D314" i="16"/>
  <c r="O314" i="16"/>
  <c r="I314" i="16"/>
  <c r="K314" i="16"/>
  <c r="B296" i="7"/>
  <c r="B315" i="16"/>
  <c r="F315" i="16"/>
  <c r="D315" i="16"/>
  <c r="O315" i="16"/>
  <c r="I315" i="16"/>
  <c r="K315" i="16"/>
  <c r="B297" i="7"/>
  <c r="B316" i="16"/>
  <c r="F316" i="16"/>
  <c r="D316" i="16"/>
  <c r="O316" i="16"/>
  <c r="I316" i="16"/>
  <c r="K316" i="16"/>
  <c r="B298" i="7"/>
  <c r="B317" i="16"/>
  <c r="F317" i="16"/>
  <c r="D317" i="16"/>
  <c r="O317" i="16"/>
  <c r="I317" i="16"/>
  <c r="K317" i="16"/>
  <c r="B299" i="7"/>
  <c r="B318" i="16"/>
  <c r="F318" i="16"/>
  <c r="D318" i="16"/>
  <c r="O318" i="16"/>
  <c r="I318" i="16"/>
  <c r="K318" i="16"/>
  <c r="B300" i="7"/>
  <c r="B319" i="16"/>
  <c r="F319" i="16"/>
  <c r="D319" i="16"/>
  <c r="O319" i="16"/>
  <c r="I319" i="16"/>
  <c r="K319" i="16"/>
  <c r="B301" i="7"/>
  <c r="B320" i="16"/>
  <c r="F320" i="16"/>
  <c r="D320" i="16"/>
  <c r="O320" i="16"/>
  <c r="I320" i="16"/>
  <c r="K320" i="16"/>
  <c r="B302" i="7"/>
  <c r="B321" i="16"/>
  <c r="F321" i="16"/>
  <c r="D321" i="16"/>
  <c r="O321" i="16"/>
  <c r="I321" i="16"/>
  <c r="K321" i="16"/>
  <c r="B303" i="7"/>
  <c r="B322" i="16"/>
  <c r="F322" i="16"/>
  <c r="D322" i="16"/>
  <c r="O322" i="16"/>
  <c r="I322" i="16"/>
  <c r="K322" i="16"/>
  <c r="B304" i="7"/>
  <c r="B323" i="16"/>
  <c r="D323" i="16"/>
  <c r="I323" i="16"/>
  <c r="K323" i="16"/>
  <c r="B305" i="7"/>
  <c r="B324" i="16"/>
  <c r="D324" i="16"/>
  <c r="I324" i="16"/>
  <c r="K324" i="16"/>
  <c r="B306" i="7"/>
  <c r="B325" i="16"/>
  <c r="D325" i="16"/>
  <c r="I325" i="16"/>
  <c r="K325" i="16"/>
  <c r="B307" i="7"/>
  <c r="B326" i="16"/>
  <c r="F326" i="16"/>
  <c r="D326" i="16"/>
  <c r="O326" i="16"/>
  <c r="I326" i="16"/>
  <c r="K326" i="16"/>
  <c r="B308" i="7"/>
  <c r="B327" i="16"/>
  <c r="F327" i="16"/>
  <c r="D327" i="16"/>
  <c r="O327" i="16"/>
  <c r="I327" i="16"/>
  <c r="K327" i="16"/>
  <c r="B309" i="7"/>
  <c r="B328" i="16"/>
  <c r="F328" i="16"/>
  <c r="D328" i="16"/>
  <c r="O328" i="16"/>
  <c r="I328" i="16"/>
  <c r="K328" i="16"/>
  <c r="B310" i="7"/>
  <c r="B329" i="16"/>
  <c r="F329" i="16"/>
  <c r="D329" i="16"/>
  <c r="O329" i="16"/>
  <c r="I329" i="16"/>
  <c r="K329" i="16"/>
  <c r="B311" i="7"/>
  <c r="B330" i="16"/>
  <c r="F330" i="16"/>
  <c r="D330" i="16"/>
  <c r="O330" i="16"/>
  <c r="I330" i="16"/>
  <c r="K330" i="16"/>
  <c r="B312" i="7"/>
  <c r="B331" i="16"/>
  <c r="F331" i="16"/>
  <c r="D331" i="16"/>
  <c r="O331" i="16"/>
  <c r="I331" i="16"/>
  <c r="K331" i="16"/>
  <c r="B313" i="7"/>
  <c r="B332" i="16"/>
  <c r="F332" i="16"/>
  <c r="D332" i="16"/>
  <c r="O332" i="16"/>
  <c r="I332" i="16"/>
  <c r="K332" i="16"/>
  <c r="B314" i="7"/>
  <c r="B333" i="16"/>
  <c r="F333" i="16"/>
  <c r="D333" i="16"/>
  <c r="O333" i="16"/>
  <c r="I333" i="16"/>
  <c r="K333" i="16"/>
  <c r="B315" i="7"/>
  <c r="B334" i="16"/>
  <c r="F334" i="16"/>
  <c r="D334" i="16"/>
  <c r="O334" i="16"/>
  <c r="I334" i="16"/>
  <c r="K334" i="16"/>
  <c r="B316" i="7"/>
  <c r="B335" i="16"/>
  <c r="F335" i="16"/>
  <c r="D335" i="16"/>
  <c r="O335" i="16"/>
  <c r="I335" i="16"/>
  <c r="K335" i="16"/>
  <c r="B317" i="7"/>
  <c r="B336" i="16"/>
  <c r="F336" i="16"/>
  <c r="D336" i="16"/>
  <c r="O336" i="16"/>
  <c r="I336" i="16"/>
  <c r="K336" i="16"/>
  <c r="B318" i="7"/>
  <c r="B337" i="16"/>
  <c r="F337" i="16"/>
  <c r="D337" i="16"/>
  <c r="O337" i="16"/>
  <c r="I337" i="16"/>
  <c r="K337" i="16"/>
  <c r="B319" i="7"/>
  <c r="B338" i="16"/>
  <c r="F338" i="16"/>
  <c r="D338" i="16"/>
  <c r="O338" i="16"/>
  <c r="I338" i="16"/>
  <c r="K338" i="16"/>
  <c r="B320" i="7"/>
  <c r="B339" i="16"/>
  <c r="F339" i="16"/>
  <c r="D339" i="16"/>
  <c r="O339" i="16"/>
  <c r="I339" i="16"/>
  <c r="K339" i="16"/>
  <c r="B321" i="7"/>
  <c r="B340" i="16"/>
  <c r="F340" i="16"/>
  <c r="D340" i="16"/>
  <c r="O340" i="16"/>
  <c r="I340" i="16"/>
  <c r="K340" i="16"/>
  <c r="B322" i="7"/>
  <c r="B341" i="16"/>
  <c r="F341" i="16"/>
  <c r="D341" i="16"/>
  <c r="O341" i="16"/>
  <c r="I341" i="16"/>
  <c r="K341" i="16"/>
  <c r="B323" i="7"/>
  <c r="B342" i="16"/>
  <c r="F342" i="16"/>
  <c r="D342" i="16"/>
  <c r="O342" i="16"/>
  <c r="I342" i="16"/>
  <c r="K342" i="16"/>
  <c r="B324" i="7"/>
  <c r="B343" i="16"/>
  <c r="F343" i="16"/>
  <c r="D343" i="16"/>
  <c r="O343" i="16"/>
  <c r="I343" i="16"/>
  <c r="K343" i="16"/>
  <c r="B325" i="7"/>
  <c r="B344" i="16"/>
  <c r="F344" i="16"/>
  <c r="D344" i="16"/>
  <c r="O344" i="16"/>
  <c r="I344" i="16"/>
  <c r="K344" i="16"/>
  <c r="B326" i="7"/>
  <c r="B345" i="16"/>
  <c r="F345" i="16"/>
  <c r="D345" i="16"/>
  <c r="O345" i="16"/>
  <c r="I345" i="16"/>
  <c r="K345" i="16"/>
  <c r="B327" i="7"/>
  <c r="B346" i="16"/>
  <c r="F346" i="16"/>
  <c r="D346" i="16"/>
  <c r="O346" i="16"/>
  <c r="I346" i="16"/>
  <c r="K346" i="16"/>
  <c r="B328" i="7"/>
  <c r="B347" i="16"/>
  <c r="F347" i="16"/>
  <c r="D347" i="16"/>
  <c r="O347" i="16"/>
  <c r="I347" i="16"/>
  <c r="K347" i="16"/>
  <c r="B329" i="7"/>
  <c r="B348" i="16"/>
  <c r="F348" i="16"/>
  <c r="D348" i="16"/>
  <c r="O348" i="16"/>
  <c r="I348" i="16"/>
  <c r="K348" i="16"/>
  <c r="B330" i="7"/>
  <c r="B349" i="16"/>
  <c r="F349" i="16"/>
  <c r="D349" i="16"/>
  <c r="O349" i="16"/>
  <c r="I349" i="16"/>
  <c r="K349" i="16"/>
  <c r="B331" i="7"/>
  <c r="B350" i="16"/>
  <c r="F350" i="16"/>
  <c r="D350" i="16"/>
  <c r="O350" i="16"/>
  <c r="I350" i="16"/>
  <c r="K350" i="16"/>
  <c r="B332" i="7"/>
  <c r="B351" i="16"/>
  <c r="F351" i="16"/>
  <c r="D351" i="16"/>
  <c r="O351" i="16"/>
  <c r="I351" i="16"/>
  <c r="K351" i="16"/>
  <c r="B333" i="7"/>
  <c r="B352" i="16"/>
  <c r="F352" i="16"/>
  <c r="D352" i="16"/>
  <c r="O352" i="16"/>
  <c r="I352" i="16"/>
  <c r="K352" i="16"/>
  <c r="B334" i="7"/>
  <c r="B353" i="16"/>
  <c r="F353" i="16"/>
  <c r="D353" i="16"/>
  <c r="O353" i="16"/>
  <c r="I353" i="16"/>
  <c r="K353" i="16"/>
  <c r="B335" i="7"/>
  <c r="B354" i="16"/>
  <c r="F354" i="16"/>
  <c r="D354" i="16"/>
  <c r="O354" i="16"/>
  <c r="I354" i="16"/>
  <c r="K354" i="16"/>
  <c r="B336" i="7"/>
  <c r="B355" i="16"/>
  <c r="D355" i="16"/>
  <c r="I355" i="16"/>
  <c r="K355" i="16"/>
  <c r="B337" i="7"/>
  <c r="B356" i="16"/>
  <c r="F356" i="16"/>
  <c r="D356" i="16"/>
  <c r="O356" i="16"/>
  <c r="I356" i="16"/>
  <c r="K356" i="16"/>
  <c r="B338" i="7"/>
  <c r="B357" i="16"/>
  <c r="F357" i="16"/>
  <c r="D357" i="16"/>
  <c r="O357" i="16"/>
  <c r="I357" i="16"/>
  <c r="K357" i="16"/>
  <c r="B339" i="7"/>
  <c r="B358" i="16"/>
  <c r="F358" i="16"/>
  <c r="D358" i="16"/>
  <c r="O358" i="16"/>
  <c r="I358" i="16"/>
  <c r="K358" i="16"/>
  <c r="B340" i="7"/>
  <c r="B359" i="16"/>
  <c r="D359" i="16"/>
  <c r="I359" i="16"/>
  <c r="K359" i="16"/>
  <c r="B341" i="7"/>
  <c r="B360" i="16"/>
  <c r="D360" i="16"/>
  <c r="I360" i="16"/>
  <c r="K360" i="16"/>
  <c r="B342" i="7"/>
  <c r="B361" i="16"/>
  <c r="D361" i="16"/>
  <c r="I361" i="16"/>
  <c r="K361" i="16"/>
  <c r="B343" i="7"/>
  <c r="B362" i="16"/>
  <c r="D362" i="16"/>
  <c r="I362" i="16"/>
  <c r="K362" i="16"/>
  <c r="B344" i="7"/>
  <c r="B363" i="16"/>
  <c r="D363" i="16"/>
  <c r="I363" i="16"/>
  <c r="K363" i="16"/>
  <c r="B345" i="7"/>
  <c r="B364" i="16"/>
  <c r="D364" i="16"/>
  <c r="I364" i="16"/>
  <c r="K364" i="16"/>
  <c r="B346" i="7"/>
  <c r="B365" i="16"/>
  <c r="D365" i="16"/>
  <c r="I365" i="16"/>
  <c r="K365" i="16"/>
  <c r="B347" i="7"/>
  <c r="B366" i="16"/>
  <c r="D366" i="16"/>
  <c r="I366" i="16"/>
  <c r="K366" i="16"/>
  <c r="B348" i="7"/>
  <c r="B367" i="16"/>
  <c r="D367" i="16"/>
  <c r="I367" i="16"/>
  <c r="K367" i="16"/>
  <c r="B349" i="7"/>
  <c r="B368" i="16"/>
  <c r="D368" i="16"/>
  <c r="I368" i="16"/>
  <c r="K368" i="16"/>
  <c r="B350" i="7"/>
  <c r="B369" i="16"/>
  <c r="D369" i="16"/>
  <c r="I369" i="16"/>
  <c r="K369" i="16"/>
  <c r="B351" i="7"/>
  <c r="B370" i="16"/>
  <c r="D370" i="16"/>
  <c r="I370" i="16"/>
  <c r="K370" i="16"/>
  <c r="B352" i="7"/>
  <c r="B371" i="16"/>
  <c r="D371" i="16"/>
  <c r="I371" i="16"/>
  <c r="K371" i="16"/>
  <c r="B353" i="7"/>
  <c r="B372" i="16"/>
  <c r="D372" i="16"/>
  <c r="I372" i="16"/>
  <c r="K372" i="16"/>
  <c r="B354" i="7"/>
  <c r="B373" i="16"/>
  <c r="F373" i="16"/>
  <c r="D373" i="16"/>
  <c r="O373" i="16"/>
  <c r="I373" i="16"/>
  <c r="K373" i="16"/>
  <c r="B355" i="7"/>
  <c r="B374" i="16"/>
  <c r="F374" i="16"/>
  <c r="D374" i="16"/>
  <c r="O374" i="16"/>
  <c r="I374" i="16"/>
  <c r="K374" i="16"/>
  <c r="B356" i="7"/>
  <c r="B375" i="16"/>
  <c r="F375" i="16"/>
  <c r="D375" i="16"/>
  <c r="O375" i="16"/>
  <c r="I375" i="16"/>
  <c r="K375" i="16"/>
  <c r="B357" i="7"/>
  <c r="B376" i="16"/>
  <c r="F376" i="16"/>
  <c r="D376" i="16"/>
  <c r="O376" i="16"/>
  <c r="I376" i="16"/>
  <c r="K376" i="16"/>
  <c r="B358" i="7"/>
  <c r="B377" i="16"/>
  <c r="F377" i="16"/>
  <c r="D377" i="16"/>
  <c r="O377" i="16"/>
  <c r="I377" i="16"/>
  <c r="K377" i="16"/>
  <c r="B359" i="7"/>
  <c r="B378" i="16"/>
  <c r="D378" i="16"/>
  <c r="I378" i="16"/>
  <c r="K378" i="16"/>
  <c r="B360" i="7"/>
  <c r="B379" i="16"/>
  <c r="D379" i="16"/>
  <c r="I379" i="16"/>
  <c r="K379" i="16"/>
  <c r="B361" i="7"/>
  <c r="B380" i="16"/>
  <c r="D380" i="16"/>
  <c r="I380" i="16"/>
  <c r="K380" i="16"/>
  <c r="B362" i="7"/>
  <c r="B381" i="16"/>
  <c r="D381" i="16"/>
  <c r="I381" i="16"/>
  <c r="K381" i="16"/>
  <c r="B363" i="7"/>
  <c r="B382" i="16"/>
  <c r="D382" i="16"/>
  <c r="I382" i="16"/>
  <c r="K382" i="16"/>
  <c r="B364" i="7"/>
  <c r="B383" i="16"/>
  <c r="D383" i="16"/>
  <c r="I383" i="16"/>
  <c r="K383" i="16"/>
  <c r="B365" i="7"/>
  <c r="B384" i="16"/>
  <c r="F384" i="16"/>
  <c r="D384" i="16"/>
  <c r="O384" i="16"/>
  <c r="I384" i="16"/>
  <c r="K384" i="16"/>
  <c r="B366" i="7"/>
  <c r="B385" i="16"/>
  <c r="F385" i="16"/>
  <c r="D385" i="16"/>
  <c r="O385" i="16"/>
  <c r="I385" i="16"/>
  <c r="K385" i="16"/>
  <c r="B367" i="7"/>
  <c r="B386" i="16"/>
  <c r="F386" i="16"/>
  <c r="D386" i="16"/>
  <c r="O386" i="16"/>
  <c r="I386" i="16"/>
  <c r="K386" i="16"/>
  <c r="B368" i="7"/>
  <c r="B387" i="16"/>
  <c r="F387" i="16"/>
  <c r="D387" i="16"/>
  <c r="O387" i="16"/>
  <c r="I387" i="16"/>
  <c r="K387" i="16"/>
  <c r="B369" i="7"/>
  <c r="B388" i="16"/>
  <c r="F388" i="16"/>
  <c r="D388" i="16"/>
  <c r="O388" i="16"/>
  <c r="I388" i="16"/>
  <c r="K388" i="16"/>
  <c r="B370" i="7"/>
  <c r="B389" i="16"/>
  <c r="D389" i="16"/>
  <c r="I389" i="16"/>
  <c r="K389" i="16"/>
  <c r="B371" i="7"/>
  <c r="B390" i="16"/>
  <c r="D390" i="16"/>
  <c r="I390" i="16"/>
  <c r="K390" i="16"/>
  <c r="B372" i="7"/>
  <c r="B391" i="16"/>
  <c r="D391" i="16"/>
  <c r="I391" i="16"/>
  <c r="K391" i="16"/>
  <c r="B373" i="7"/>
  <c r="B392" i="16"/>
  <c r="D392" i="16"/>
  <c r="I392" i="16"/>
  <c r="K392" i="16"/>
  <c r="B374" i="7"/>
  <c r="B393" i="16"/>
  <c r="D393" i="16"/>
  <c r="I393" i="16"/>
  <c r="K393" i="16"/>
  <c r="B375" i="7"/>
  <c r="B394" i="16"/>
  <c r="F394" i="16"/>
  <c r="D394" i="16"/>
  <c r="O394" i="16"/>
  <c r="I394" i="16"/>
  <c r="K394" i="16"/>
  <c r="B376" i="7"/>
  <c r="B395" i="16"/>
  <c r="D395" i="16"/>
  <c r="I395" i="16"/>
  <c r="K395" i="16"/>
  <c r="B377" i="7"/>
  <c r="B396" i="16"/>
  <c r="D396" i="16"/>
  <c r="I396" i="16"/>
  <c r="K396" i="16"/>
  <c r="B378" i="7"/>
  <c r="B397" i="16"/>
  <c r="D397" i="16"/>
  <c r="I397" i="16"/>
  <c r="K397" i="16"/>
  <c r="B379" i="7"/>
  <c r="B398" i="16"/>
  <c r="D398" i="16"/>
  <c r="I398" i="16"/>
  <c r="K398" i="16"/>
  <c r="B380" i="7"/>
  <c r="B399" i="16"/>
  <c r="D399" i="16"/>
  <c r="I399" i="16"/>
  <c r="K399" i="16"/>
  <c r="B381" i="7"/>
  <c r="B400" i="16"/>
  <c r="D400" i="16"/>
  <c r="I400" i="16"/>
  <c r="K400" i="16"/>
  <c r="B382" i="7"/>
  <c r="B401" i="16"/>
  <c r="D401" i="16"/>
  <c r="I401" i="16"/>
  <c r="K401" i="16"/>
  <c r="B383" i="7"/>
  <c r="B402" i="16"/>
  <c r="D402" i="16"/>
  <c r="I402" i="16"/>
  <c r="K402" i="16"/>
  <c r="B384" i="7"/>
  <c r="B403" i="16"/>
  <c r="D403" i="16"/>
  <c r="I403" i="16"/>
  <c r="K403" i="16"/>
  <c r="B385" i="7"/>
  <c r="B404" i="16"/>
  <c r="D404" i="16"/>
  <c r="I404" i="16"/>
  <c r="K404" i="16"/>
  <c r="B386" i="7"/>
  <c r="B405" i="16"/>
  <c r="D405" i="16"/>
  <c r="I405" i="16"/>
  <c r="K405" i="16"/>
  <c r="B387" i="7"/>
  <c r="B406" i="16"/>
  <c r="D406" i="16"/>
  <c r="I406" i="16"/>
  <c r="K406" i="16"/>
  <c r="B388" i="7"/>
  <c r="B407" i="16"/>
  <c r="D407" i="16"/>
  <c r="I407" i="16"/>
  <c r="K407" i="16"/>
  <c r="B389" i="7"/>
  <c r="B408" i="16"/>
  <c r="D408" i="16"/>
  <c r="I408" i="16"/>
  <c r="K408" i="16"/>
  <c r="B390" i="7"/>
  <c r="B409" i="16"/>
  <c r="D409" i="16"/>
  <c r="I409" i="16"/>
  <c r="K409" i="16"/>
  <c r="B391" i="7"/>
  <c r="B410" i="16"/>
  <c r="D410" i="16"/>
  <c r="I410" i="16"/>
  <c r="K410" i="16"/>
  <c r="B392" i="7"/>
  <c r="B411" i="16"/>
  <c r="D411" i="16"/>
  <c r="I411" i="16"/>
  <c r="K411" i="16"/>
  <c r="B393" i="7"/>
  <c r="B412" i="16"/>
  <c r="F412" i="16"/>
  <c r="D412" i="16"/>
  <c r="O412" i="16"/>
  <c r="I412" i="16"/>
  <c r="K412" i="16"/>
  <c r="B394" i="7"/>
  <c r="B413" i="16"/>
  <c r="F413" i="16"/>
  <c r="D413" i="16"/>
  <c r="O413" i="16"/>
  <c r="I413" i="16"/>
  <c r="K413" i="16"/>
  <c r="B395" i="7"/>
  <c r="B414" i="16"/>
  <c r="D414" i="16"/>
  <c r="I414" i="16"/>
  <c r="K414" i="16"/>
  <c r="B396" i="7"/>
  <c r="B415" i="16"/>
  <c r="D415" i="16"/>
  <c r="I415" i="16"/>
  <c r="K415" i="16"/>
  <c r="B397" i="7"/>
  <c r="B416" i="16"/>
  <c r="D416" i="16"/>
  <c r="I416" i="16"/>
  <c r="K416" i="16"/>
  <c r="B398" i="7"/>
  <c r="B417" i="16"/>
  <c r="D417" i="16"/>
  <c r="I417" i="16"/>
  <c r="K417" i="16"/>
  <c r="B399" i="7"/>
  <c r="B418" i="16"/>
  <c r="D418" i="16"/>
  <c r="I418" i="16"/>
  <c r="K418" i="16"/>
  <c r="B400" i="7"/>
  <c r="B419" i="16"/>
  <c r="F419" i="16"/>
  <c r="D419" i="16"/>
  <c r="O419" i="16"/>
  <c r="I419" i="16"/>
  <c r="K419" i="16"/>
  <c r="B401" i="7"/>
  <c r="B420" i="16"/>
  <c r="F420" i="16"/>
  <c r="D420" i="16"/>
  <c r="O420" i="16"/>
  <c r="I420" i="16"/>
  <c r="K420" i="16"/>
  <c r="B402" i="7"/>
  <c r="B421" i="16"/>
  <c r="F421" i="16"/>
  <c r="D421" i="16"/>
  <c r="O421" i="16"/>
  <c r="I421" i="16"/>
  <c r="K421" i="16"/>
  <c r="B403" i="7"/>
  <c r="B422" i="16"/>
  <c r="D422" i="16"/>
  <c r="I422" i="16"/>
  <c r="K422" i="16"/>
  <c r="B404" i="7"/>
  <c r="B423" i="16"/>
  <c r="D423" i="16"/>
  <c r="I423" i="16"/>
  <c r="K423" i="16"/>
  <c r="B405" i="7"/>
  <c r="B424" i="16"/>
  <c r="D424" i="16"/>
  <c r="I424" i="16"/>
  <c r="K424" i="16"/>
  <c r="B406" i="7"/>
  <c r="B425" i="16"/>
  <c r="D425" i="16"/>
  <c r="I425" i="16"/>
  <c r="K425" i="16"/>
  <c r="B407" i="7"/>
  <c r="B426" i="16"/>
  <c r="D426" i="16"/>
  <c r="I426" i="16"/>
  <c r="K426" i="16"/>
  <c r="B408" i="7"/>
  <c r="B427" i="16"/>
  <c r="D427" i="16"/>
  <c r="I427" i="16"/>
  <c r="K427" i="16"/>
  <c r="B409" i="7"/>
  <c r="B428" i="16"/>
  <c r="D428" i="16"/>
  <c r="I428" i="16"/>
  <c r="K428" i="16"/>
  <c r="B410" i="7"/>
  <c r="B429" i="16"/>
  <c r="D429" i="16"/>
  <c r="I429" i="16"/>
  <c r="K429" i="16"/>
  <c r="B411" i="7"/>
  <c r="B430" i="16"/>
  <c r="D430" i="16"/>
  <c r="I430" i="16"/>
  <c r="K430" i="16"/>
  <c r="B412" i="7"/>
  <c r="B431" i="16"/>
  <c r="D431" i="16"/>
  <c r="I431" i="16"/>
  <c r="K431" i="16"/>
  <c r="B413" i="7"/>
  <c r="B432" i="16"/>
  <c r="D432" i="16"/>
  <c r="I432" i="16"/>
  <c r="K432" i="16"/>
  <c r="B414" i="7"/>
  <c r="B433" i="16"/>
  <c r="D433" i="16"/>
  <c r="I433" i="16"/>
  <c r="K433" i="16"/>
  <c r="B415" i="7"/>
  <c r="B434" i="16"/>
  <c r="D434" i="16"/>
  <c r="I434" i="16"/>
  <c r="K434" i="16"/>
  <c r="B416" i="7"/>
  <c r="B435" i="16"/>
  <c r="D435" i="16"/>
  <c r="I435" i="16"/>
  <c r="K435" i="16"/>
  <c r="B417" i="7"/>
  <c r="B436" i="16"/>
  <c r="D436" i="16"/>
  <c r="I436" i="16"/>
  <c r="K436" i="16"/>
  <c r="B418" i="7"/>
  <c r="B437" i="16"/>
  <c r="D437" i="16"/>
  <c r="I437" i="16"/>
  <c r="K437" i="16"/>
  <c r="B419" i="7"/>
  <c r="B438" i="16"/>
  <c r="D438" i="16"/>
  <c r="I438" i="16"/>
  <c r="K438" i="16"/>
  <c r="B420" i="7"/>
  <c r="B439" i="16"/>
  <c r="D439" i="16"/>
  <c r="I439" i="16"/>
  <c r="K439" i="16"/>
  <c r="B421" i="7"/>
  <c r="B440" i="16"/>
  <c r="D440" i="16"/>
  <c r="I440" i="16"/>
  <c r="K440" i="16"/>
  <c r="B422" i="7"/>
  <c r="B441" i="16"/>
  <c r="D441" i="16"/>
  <c r="I441" i="16"/>
  <c r="K441" i="16"/>
  <c r="B423" i="7"/>
  <c r="B442" i="16"/>
  <c r="D442" i="16"/>
  <c r="I442" i="16"/>
  <c r="K442" i="16"/>
  <c r="B424" i="7"/>
  <c r="B443" i="16"/>
  <c r="D443" i="16"/>
  <c r="I443" i="16"/>
  <c r="K443" i="16"/>
  <c r="B425" i="7"/>
  <c r="B444" i="16"/>
  <c r="D444" i="16"/>
  <c r="I444" i="16"/>
  <c r="K444" i="16"/>
  <c r="B426" i="7"/>
  <c r="B445" i="16"/>
  <c r="D445" i="16"/>
  <c r="I445" i="16"/>
  <c r="K445" i="16"/>
  <c r="B427" i="7"/>
  <c r="B446" i="16"/>
  <c r="D446" i="16"/>
  <c r="I446" i="16"/>
  <c r="K446" i="16"/>
  <c r="B428" i="7"/>
  <c r="B447" i="16"/>
  <c r="F447" i="16"/>
  <c r="D447" i="16"/>
  <c r="O447" i="16"/>
  <c r="I447" i="16"/>
  <c r="K447" i="16"/>
  <c r="B429" i="7"/>
  <c r="B448" i="16"/>
  <c r="F448" i="16"/>
  <c r="D448" i="16"/>
  <c r="O448" i="16"/>
  <c r="I448" i="16"/>
  <c r="K448" i="16"/>
  <c r="B430" i="7"/>
  <c r="B449" i="16"/>
  <c r="F449" i="16"/>
  <c r="D449" i="16"/>
  <c r="O449" i="16"/>
  <c r="I449" i="16"/>
  <c r="K449" i="16"/>
  <c r="B431" i="7"/>
  <c r="B450" i="16"/>
  <c r="F450" i="16"/>
  <c r="D450" i="16"/>
  <c r="O450" i="16"/>
  <c r="I450" i="16"/>
  <c r="K450" i="16"/>
  <c r="B432" i="7"/>
  <c r="B451" i="16"/>
  <c r="F451" i="16"/>
  <c r="D451" i="16"/>
  <c r="O451" i="16"/>
  <c r="I451" i="16"/>
  <c r="K451" i="16"/>
  <c r="B433" i="7"/>
  <c r="B452" i="16"/>
  <c r="F452" i="16"/>
  <c r="D452" i="16"/>
  <c r="O452" i="16"/>
  <c r="I452" i="16"/>
  <c r="K452" i="16"/>
  <c r="B434" i="7"/>
  <c r="B453" i="16"/>
  <c r="D453" i="16"/>
  <c r="I453" i="16"/>
  <c r="K453" i="16"/>
  <c r="B435" i="7"/>
  <c r="B454" i="16"/>
  <c r="D454" i="16"/>
  <c r="I454" i="16"/>
  <c r="K454" i="16"/>
  <c r="B436" i="7"/>
  <c r="B455" i="16"/>
  <c r="D455" i="16"/>
  <c r="I455" i="16"/>
  <c r="K455" i="16"/>
  <c r="B437" i="7"/>
  <c r="B456" i="16"/>
  <c r="D456" i="16"/>
  <c r="I456" i="16"/>
  <c r="K456" i="16"/>
  <c r="B438" i="7"/>
  <c r="B457" i="16"/>
  <c r="D457" i="16"/>
  <c r="I457" i="16"/>
  <c r="K457" i="16"/>
  <c r="B439" i="7"/>
  <c r="B458" i="16"/>
  <c r="D458" i="16"/>
  <c r="I458" i="16"/>
  <c r="K458" i="16"/>
  <c r="B440" i="7"/>
  <c r="B459" i="16"/>
  <c r="F459" i="16"/>
  <c r="D459" i="16"/>
  <c r="O459" i="16"/>
  <c r="I459" i="16"/>
  <c r="K459" i="16"/>
  <c r="B441" i="7"/>
  <c r="B460" i="16"/>
  <c r="F460" i="16"/>
  <c r="D460" i="16"/>
  <c r="O460" i="16"/>
  <c r="I460" i="16"/>
  <c r="K460" i="16"/>
  <c r="B442" i="7"/>
  <c r="B461" i="16"/>
  <c r="F461" i="16"/>
  <c r="D461" i="16"/>
  <c r="O461" i="16"/>
  <c r="I461" i="16"/>
  <c r="K461" i="16"/>
  <c r="B443" i="7"/>
  <c r="B462" i="16"/>
  <c r="F462" i="16"/>
  <c r="D462" i="16"/>
  <c r="O462" i="16"/>
  <c r="I462" i="16"/>
  <c r="K462" i="16"/>
  <c r="B444" i="7"/>
  <c r="B463" i="16"/>
  <c r="F463" i="16"/>
  <c r="D463" i="16"/>
  <c r="O463" i="16"/>
  <c r="I463" i="16"/>
  <c r="K463" i="16"/>
  <c r="B445" i="7"/>
  <c r="B464" i="16"/>
  <c r="F464" i="16"/>
  <c r="D464" i="16"/>
  <c r="O464" i="16"/>
  <c r="I464" i="16"/>
  <c r="K464" i="16"/>
  <c r="B446" i="7"/>
  <c r="B465" i="16"/>
  <c r="F465" i="16"/>
  <c r="D465" i="16"/>
  <c r="O465" i="16"/>
  <c r="I465" i="16"/>
  <c r="K465" i="16"/>
  <c r="B447" i="7"/>
  <c r="B466" i="16"/>
  <c r="F466" i="16"/>
  <c r="D466" i="16"/>
  <c r="O466" i="16"/>
  <c r="I466" i="16"/>
  <c r="K466" i="16"/>
  <c r="B448" i="7"/>
  <c r="B467" i="16"/>
  <c r="F467" i="16"/>
  <c r="D467" i="16"/>
  <c r="O467" i="16"/>
  <c r="I467" i="16"/>
  <c r="K467" i="16"/>
  <c r="B449" i="7"/>
  <c r="B468" i="16"/>
  <c r="D468" i="16"/>
  <c r="I468" i="16"/>
  <c r="K468" i="16"/>
  <c r="B450" i="7"/>
  <c r="B469" i="16"/>
  <c r="D469" i="16"/>
  <c r="I469" i="16"/>
  <c r="K469" i="16"/>
  <c r="B451" i="7"/>
  <c r="B470" i="16"/>
  <c r="D470" i="16"/>
  <c r="I470" i="16"/>
  <c r="K470" i="16"/>
  <c r="B452" i="7"/>
  <c r="B471" i="16"/>
  <c r="F471" i="16"/>
  <c r="D471" i="16"/>
  <c r="O471" i="16"/>
  <c r="I471" i="16"/>
  <c r="K471" i="16"/>
  <c r="B453" i="7"/>
  <c r="B472" i="16"/>
  <c r="F472" i="16"/>
  <c r="D472" i="16"/>
  <c r="O472" i="16"/>
  <c r="I472" i="16"/>
  <c r="K472" i="16"/>
  <c r="B454" i="7"/>
  <c r="B473" i="16"/>
  <c r="D473" i="16"/>
  <c r="I473" i="16"/>
  <c r="K473" i="16"/>
  <c r="B455" i="7"/>
  <c r="B474" i="16"/>
  <c r="D474" i="16"/>
  <c r="I474" i="16"/>
  <c r="K474" i="16"/>
  <c r="B456" i="7"/>
  <c r="B475" i="16"/>
  <c r="F475" i="16"/>
  <c r="D475" i="16"/>
  <c r="O475" i="16"/>
  <c r="I475" i="16"/>
  <c r="K475" i="16"/>
  <c r="B457" i="7"/>
  <c r="B476" i="16"/>
  <c r="D476" i="16"/>
  <c r="I476" i="16"/>
  <c r="K476" i="16"/>
  <c r="B458" i="7"/>
  <c r="B477" i="16"/>
  <c r="D477" i="16"/>
  <c r="I477" i="16"/>
  <c r="K477" i="16"/>
  <c r="B459" i="7"/>
  <c r="B478" i="16"/>
  <c r="D478" i="16"/>
  <c r="I478" i="16"/>
  <c r="K478" i="16"/>
  <c r="B460" i="7"/>
  <c r="B479" i="16"/>
  <c r="F479" i="16"/>
  <c r="D479" i="16"/>
  <c r="O479" i="16"/>
  <c r="I479" i="16"/>
  <c r="K479" i="16"/>
  <c r="B461" i="7"/>
  <c r="B480" i="16"/>
  <c r="D480" i="16"/>
  <c r="I480" i="16"/>
  <c r="K480" i="16"/>
  <c r="B462" i="7"/>
  <c r="B481" i="16"/>
  <c r="D481" i="16"/>
  <c r="I481" i="16"/>
  <c r="K481" i="16"/>
  <c r="B463" i="7"/>
  <c r="B482" i="16"/>
  <c r="D482" i="16"/>
  <c r="I482" i="16"/>
  <c r="K482" i="16"/>
  <c r="B464" i="7"/>
  <c r="B483" i="16"/>
  <c r="D483" i="16"/>
  <c r="I483" i="16"/>
  <c r="K483" i="16"/>
  <c r="B465" i="7"/>
  <c r="B484" i="16"/>
  <c r="D484" i="16"/>
  <c r="I484" i="16"/>
  <c r="K484" i="16"/>
  <c r="B466" i="7"/>
  <c r="B485" i="16"/>
  <c r="D485" i="16"/>
  <c r="I485" i="16"/>
  <c r="K485" i="16"/>
  <c r="B467" i="7"/>
  <c r="B486" i="16"/>
  <c r="D486" i="16"/>
  <c r="I486" i="16"/>
  <c r="K486" i="16"/>
  <c r="B468" i="7"/>
  <c r="B487" i="16"/>
  <c r="D487" i="16"/>
  <c r="I487" i="16"/>
  <c r="K487" i="16"/>
  <c r="B469" i="7"/>
  <c r="B488" i="16"/>
  <c r="F488" i="16"/>
  <c r="D488" i="16"/>
  <c r="O488" i="16"/>
  <c r="I488" i="16"/>
  <c r="K488" i="16"/>
  <c r="B470" i="7"/>
  <c r="B489" i="16"/>
  <c r="F489" i="16"/>
  <c r="D489" i="16"/>
  <c r="O489" i="16"/>
  <c r="I489" i="16"/>
  <c r="K489" i="16"/>
  <c r="B471" i="7"/>
  <c r="B490" i="16"/>
  <c r="F490" i="16"/>
  <c r="D490" i="16"/>
  <c r="O490" i="16"/>
  <c r="I490" i="16"/>
  <c r="K490" i="16"/>
  <c r="B472" i="7"/>
  <c r="B491" i="16"/>
  <c r="D491" i="16"/>
  <c r="I491" i="16"/>
  <c r="K491" i="16"/>
  <c r="B473" i="7"/>
  <c r="B492" i="16"/>
  <c r="D492" i="16"/>
  <c r="I492" i="16"/>
  <c r="K492" i="16"/>
  <c r="B474" i="7"/>
  <c r="B493" i="16"/>
  <c r="D493" i="16"/>
  <c r="I493" i="16"/>
  <c r="K493" i="16"/>
  <c r="B475" i="7"/>
  <c r="B494" i="16"/>
  <c r="D494" i="16"/>
  <c r="I494" i="16"/>
  <c r="K494" i="16"/>
  <c r="B476" i="7"/>
  <c r="B495" i="16"/>
  <c r="D495" i="16"/>
  <c r="I495" i="16"/>
  <c r="K495" i="16"/>
  <c r="B477" i="7"/>
  <c r="B496" i="16"/>
  <c r="D496" i="16"/>
  <c r="I496" i="16"/>
  <c r="K496" i="16"/>
  <c r="B478" i="7"/>
  <c r="B497" i="16"/>
  <c r="D497" i="16"/>
  <c r="I497" i="16"/>
  <c r="K497" i="16"/>
  <c r="B479" i="7"/>
  <c r="B498" i="16"/>
  <c r="F498" i="16"/>
  <c r="D498" i="16"/>
  <c r="O498" i="16"/>
  <c r="I498" i="16"/>
  <c r="K498" i="16"/>
  <c r="B480" i="7"/>
  <c r="B499" i="16"/>
  <c r="F499" i="16"/>
  <c r="D499" i="16"/>
  <c r="O499" i="16"/>
  <c r="I499" i="16"/>
  <c r="K499" i="16"/>
  <c r="B481" i="7"/>
  <c r="B500" i="16"/>
  <c r="F500" i="16"/>
  <c r="D500" i="16"/>
  <c r="O500" i="16"/>
  <c r="I500" i="16"/>
  <c r="K500" i="16"/>
  <c r="B482" i="7"/>
  <c r="B501" i="16"/>
  <c r="F501" i="16"/>
  <c r="D501" i="16"/>
  <c r="O501" i="16"/>
  <c r="I501" i="16"/>
  <c r="K501" i="16"/>
  <c r="B483" i="7"/>
  <c r="B502" i="16"/>
  <c r="F502" i="16"/>
  <c r="D502" i="16"/>
  <c r="O502" i="16"/>
  <c r="I502" i="16"/>
  <c r="K502" i="16"/>
  <c r="B484" i="7"/>
  <c r="B503" i="16"/>
  <c r="F503" i="16"/>
  <c r="D503" i="16"/>
  <c r="O503" i="16"/>
  <c r="I503" i="16"/>
  <c r="K503" i="16"/>
  <c r="B485" i="7"/>
  <c r="B504" i="16"/>
  <c r="F504" i="16"/>
  <c r="D504" i="16"/>
  <c r="O504" i="16"/>
  <c r="I504" i="16"/>
  <c r="K504" i="16"/>
  <c r="B486" i="7"/>
  <c r="B505" i="16"/>
  <c r="F505" i="16"/>
  <c r="D505" i="16"/>
  <c r="O505" i="16"/>
  <c r="I505" i="16"/>
  <c r="K505" i="16"/>
  <c r="B487" i="7"/>
  <c r="B506" i="16"/>
  <c r="F506" i="16"/>
  <c r="D506" i="16"/>
  <c r="O506" i="16"/>
  <c r="I506" i="16"/>
  <c r="K506" i="16"/>
  <c r="B488" i="7"/>
  <c r="B507" i="16"/>
  <c r="D507" i="16"/>
  <c r="I507" i="16"/>
  <c r="K507" i="16"/>
  <c r="B489" i="7"/>
  <c r="B508" i="16"/>
  <c r="F508" i="16"/>
  <c r="D508" i="16"/>
  <c r="O508" i="16"/>
  <c r="I508" i="16"/>
  <c r="K508" i="16"/>
  <c r="B490" i="7"/>
  <c r="B509" i="16"/>
  <c r="F509" i="16"/>
  <c r="D509" i="16"/>
  <c r="O509" i="16"/>
  <c r="I509" i="16"/>
  <c r="K509" i="16"/>
  <c r="B491" i="7"/>
  <c r="B510" i="16"/>
  <c r="F510" i="16"/>
  <c r="D510" i="16"/>
  <c r="O510" i="16"/>
  <c r="I510" i="16"/>
  <c r="K510" i="16"/>
  <c r="B492" i="7"/>
  <c r="B511" i="16"/>
  <c r="F511" i="16"/>
  <c r="D511" i="16"/>
  <c r="O511" i="16"/>
  <c r="I511" i="16"/>
  <c r="K511" i="16"/>
  <c r="B493" i="7"/>
  <c r="B512" i="16"/>
  <c r="F512" i="16"/>
  <c r="D512" i="16"/>
  <c r="O512" i="16"/>
  <c r="I512" i="16"/>
  <c r="K512" i="16"/>
  <c r="B494" i="7"/>
  <c r="B513" i="16"/>
  <c r="F513" i="16"/>
  <c r="D513" i="16"/>
  <c r="O513" i="16"/>
  <c r="I513" i="16"/>
  <c r="K513" i="16"/>
  <c r="B495" i="7"/>
  <c r="B514" i="16"/>
  <c r="F514" i="16"/>
  <c r="D514" i="16"/>
  <c r="O514" i="16"/>
  <c r="I514" i="16"/>
  <c r="K514" i="16"/>
  <c r="B496" i="7"/>
  <c r="B515" i="16"/>
  <c r="F515" i="16"/>
  <c r="D515" i="16"/>
  <c r="O515" i="16"/>
  <c r="I515" i="16"/>
  <c r="K515" i="16"/>
  <c r="B497" i="7"/>
  <c r="B516" i="16"/>
  <c r="D516" i="16"/>
  <c r="I516" i="16"/>
  <c r="K516" i="16"/>
  <c r="B498" i="7"/>
  <c r="B517" i="16"/>
  <c r="D517" i="16"/>
  <c r="I517" i="16"/>
  <c r="K517" i="16"/>
  <c r="B499" i="7"/>
  <c r="B518" i="16"/>
  <c r="F518" i="16"/>
  <c r="D518" i="16"/>
  <c r="O518" i="16"/>
  <c r="I518" i="16"/>
  <c r="K518" i="16"/>
  <c r="B500" i="7"/>
  <c r="B519" i="16"/>
  <c r="F519" i="16"/>
  <c r="D519" i="16"/>
  <c r="O519" i="16"/>
  <c r="I519" i="16"/>
  <c r="K519" i="16"/>
  <c r="B501" i="7"/>
  <c r="B520" i="16"/>
  <c r="F520" i="16"/>
  <c r="D520" i="16"/>
  <c r="O520" i="16"/>
  <c r="I520" i="16"/>
  <c r="K520" i="16"/>
  <c r="B502" i="7"/>
  <c r="B521" i="16"/>
  <c r="F521" i="16"/>
  <c r="D521" i="16"/>
  <c r="O521" i="16"/>
  <c r="I521" i="16"/>
  <c r="K521" i="16"/>
  <c r="B503" i="7"/>
  <c r="B522" i="16"/>
  <c r="F522" i="16"/>
  <c r="D522" i="16"/>
  <c r="O522" i="16"/>
  <c r="I522" i="16"/>
  <c r="K522" i="16"/>
  <c r="B504" i="7"/>
  <c r="B523" i="16"/>
  <c r="D523" i="16"/>
  <c r="I523" i="16"/>
  <c r="K523" i="16"/>
  <c r="B505" i="7"/>
  <c r="B524" i="16"/>
  <c r="D524" i="16"/>
  <c r="I524" i="16"/>
  <c r="K524" i="16"/>
  <c r="B506" i="7"/>
  <c r="B525" i="16"/>
  <c r="D525" i="16"/>
  <c r="I525" i="16"/>
  <c r="K525" i="16"/>
  <c r="B507" i="7"/>
  <c r="B526" i="16"/>
  <c r="D526" i="16"/>
  <c r="I526" i="16"/>
  <c r="K526" i="16"/>
  <c r="B508" i="7"/>
  <c r="B527" i="16"/>
  <c r="D527" i="16"/>
  <c r="I527" i="16"/>
  <c r="K527" i="16"/>
  <c r="B509" i="7"/>
  <c r="B528" i="16"/>
  <c r="D528" i="16"/>
  <c r="I528" i="16"/>
  <c r="K528" i="16"/>
  <c r="B510" i="7"/>
  <c r="B529" i="16"/>
  <c r="D529" i="16"/>
  <c r="I529" i="16"/>
  <c r="K529" i="16"/>
  <c r="B511" i="7"/>
  <c r="B530" i="16"/>
  <c r="F530" i="16"/>
  <c r="D530" i="16"/>
  <c r="O530" i="16"/>
  <c r="I530" i="16"/>
  <c r="K530" i="16"/>
  <c r="B512" i="7"/>
  <c r="B531" i="16"/>
  <c r="D531" i="16"/>
  <c r="I531" i="16"/>
  <c r="K531" i="16"/>
  <c r="B513" i="7"/>
  <c r="B532" i="16"/>
  <c r="D532" i="16"/>
  <c r="I532" i="16"/>
  <c r="K532" i="16"/>
  <c r="B514" i="7"/>
  <c r="B533" i="16"/>
  <c r="D533" i="16"/>
  <c r="I533" i="16"/>
  <c r="K533" i="16"/>
  <c r="B515" i="7"/>
  <c r="B534" i="16"/>
  <c r="D534" i="16"/>
  <c r="I534" i="16"/>
  <c r="K534" i="16"/>
  <c r="B516" i="7"/>
  <c r="B535" i="16"/>
  <c r="D535" i="16"/>
  <c r="I535" i="16"/>
  <c r="K535" i="16"/>
  <c r="B517" i="7"/>
  <c r="B536" i="16"/>
  <c r="D536" i="16"/>
  <c r="I536" i="16"/>
  <c r="K536" i="16"/>
  <c r="B518" i="7"/>
  <c r="B537" i="16"/>
  <c r="D537" i="16"/>
  <c r="I537" i="16"/>
  <c r="K537" i="16"/>
  <c r="B519" i="7"/>
  <c r="B538" i="16"/>
  <c r="D538" i="16"/>
  <c r="I538" i="16"/>
  <c r="K538" i="16"/>
  <c r="B520" i="7"/>
  <c r="B539" i="16"/>
  <c r="D539" i="16"/>
  <c r="I539" i="16"/>
  <c r="K539" i="16"/>
  <c r="B521" i="7"/>
  <c r="B540" i="16"/>
  <c r="D540" i="16"/>
  <c r="I540" i="16"/>
  <c r="K540" i="16"/>
  <c r="B522" i="7"/>
  <c r="B541" i="16"/>
  <c r="D541" i="16"/>
  <c r="I541" i="16"/>
  <c r="K541" i="16"/>
  <c r="B523" i="7"/>
  <c r="B542" i="16"/>
  <c r="D542" i="16"/>
  <c r="I542" i="16"/>
  <c r="K542" i="16"/>
  <c r="B524" i="7"/>
  <c r="B543" i="16"/>
  <c r="F543" i="16"/>
  <c r="D543" i="16"/>
  <c r="O543" i="16"/>
  <c r="I543" i="16"/>
  <c r="K543" i="16"/>
  <c r="B525" i="7"/>
  <c r="B544" i="16"/>
  <c r="F544" i="16"/>
  <c r="D544" i="16"/>
  <c r="O544" i="16"/>
  <c r="I544" i="16"/>
  <c r="K544" i="16"/>
  <c r="B526" i="7"/>
  <c r="B545" i="16"/>
  <c r="F545" i="16"/>
  <c r="D545" i="16"/>
  <c r="O545" i="16"/>
  <c r="I545" i="16"/>
  <c r="K545" i="16"/>
  <c r="B527" i="7"/>
  <c r="B546" i="16"/>
  <c r="F546" i="16"/>
  <c r="D546" i="16"/>
  <c r="O546" i="16"/>
  <c r="I546" i="16"/>
  <c r="K546" i="16"/>
  <c r="B528" i="7"/>
  <c r="B547" i="16"/>
  <c r="F547" i="16"/>
  <c r="D547" i="16"/>
  <c r="O547" i="16"/>
  <c r="I547" i="16"/>
  <c r="K547" i="16"/>
  <c r="B529" i="7"/>
  <c r="B548" i="16"/>
  <c r="F548" i="16"/>
  <c r="D548" i="16"/>
  <c r="O548" i="16"/>
  <c r="I548" i="16"/>
  <c r="K548" i="16"/>
  <c r="B530" i="7"/>
  <c r="B549" i="16"/>
  <c r="D549" i="16"/>
  <c r="I549" i="16"/>
  <c r="K549" i="16"/>
  <c r="B531" i="7"/>
  <c r="B550" i="16"/>
  <c r="F550" i="16"/>
  <c r="D550" i="16"/>
  <c r="O550" i="16"/>
  <c r="I550" i="16"/>
  <c r="K550" i="16"/>
  <c r="B532" i="7"/>
  <c r="B551" i="16"/>
  <c r="F551" i="16"/>
  <c r="D551" i="16"/>
  <c r="O551" i="16"/>
  <c r="I551" i="16"/>
  <c r="K551" i="16"/>
  <c r="B533" i="7"/>
  <c r="B552" i="16"/>
  <c r="D552" i="16"/>
  <c r="I552" i="16"/>
  <c r="K552" i="16"/>
  <c r="B534" i="7"/>
  <c r="B553" i="16"/>
  <c r="D553" i="16"/>
  <c r="I553" i="16"/>
  <c r="K553" i="16"/>
  <c r="B535" i="7"/>
  <c r="B554" i="16"/>
  <c r="D554" i="16"/>
  <c r="I554" i="16"/>
  <c r="K554" i="16"/>
  <c r="B536" i="7"/>
  <c r="B555" i="16"/>
  <c r="F555" i="16"/>
  <c r="D555" i="16"/>
  <c r="O555" i="16"/>
  <c r="I555" i="16"/>
  <c r="K555" i="16"/>
  <c r="B537" i="7"/>
  <c r="B556" i="16"/>
  <c r="F556" i="16"/>
  <c r="D556" i="16"/>
  <c r="O556" i="16"/>
  <c r="I556" i="16"/>
  <c r="K556" i="16"/>
  <c r="B538" i="7"/>
  <c r="B557" i="16"/>
  <c r="D557" i="16"/>
  <c r="I557" i="16"/>
  <c r="K557" i="16"/>
  <c r="B539" i="7"/>
  <c r="B558" i="16"/>
  <c r="D558" i="16"/>
  <c r="I558" i="16"/>
  <c r="K558" i="16"/>
  <c r="B540" i="7"/>
  <c r="B559" i="16"/>
  <c r="D559" i="16"/>
  <c r="I559" i="16"/>
  <c r="K559" i="16"/>
  <c r="B541" i="7"/>
  <c r="B560" i="16"/>
  <c r="D560" i="16"/>
  <c r="I560" i="16"/>
  <c r="K560" i="16"/>
  <c r="B542" i="7"/>
  <c r="B561" i="16"/>
  <c r="D561" i="16"/>
  <c r="I561" i="16"/>
  <c r="K561" i="16"/>
  <c r="B543" i="7"/>
  <c r="B562" i="16"/>
  <c r="D562" i="16"/>
  <c r="I562" i="16"/>
  <c r="K562" i="16"/>
  <c r="B544" i="7"/>
  <c r="B563" i="16"/>
  <c r="F563" i="16"/>
  <c r="D563" i="16"/>
  <c r="O563" i="16"/>
  <c r="I563" i="16"/>
  <c r="K563" i="16"/>
  <c r="B545" i="7"/>
  <c r="B564" i="16"/>
  <c r="D564" i="16"/>
  <c r="I564" i="16"/>
  <c r="K564" i="16"/>
  <c r="B546" i="7"/>
  <c r="B565" i="16"/>
  <c r="D565" i="16"/>
  <c r="I565" i="16"/>
  <c r="K565" i="16"/>
  <c r="B547" i="7"/>
  <c r="B566" i="16"/>
  <c r="D566" i="16"/>
  <c r="I566" i="16"/>
  <c r="K566" i="16"/>
  <c r="B548" i="7"/>
  <c r="B567" i="16"/>
  <c r="D567" i="16"/>
  <c r="I567" i="16"/>
  <c r="K567" i="16"/>
  <c r="B549" i="7"/>
  <c r="B568" i="16"/>
  <c r="F568" i="16"/>
  <c r="D568" i="16"/>
  <c r="O568" i="16"/>
  <c r="I568" i="16"/>
  <c r="K568" i="16"/>
  <c r="B550" i="7"/>
  <c r="B569" i="16"/>
  <c r="F569" i="16"/>
  <c r="D569" i="16"/>
  <c r="O569" i="16"/>
  <c r="I569" i="16"/>
  <c r="K569" i="16"/>
  <c r="B551" i="7"/>
  <c r="B570" i="16"/>
  <c r="F570" i="16"/>
  <c r="D570" i="16"/>
  <c r="O570" i="16"/>
  <c r="I570" i="16"/>
  <c r="K570" i="16"/>
  <c r="B552" i="7"/>
  <c r="B571" i="16"/>
  <c r="F571" i="16"/>
  <c r="D571" i="16"/>
  <c r="O571" i="16"/>
  <c r="I571" i="16"/>
  <c r="K571" i="16"/>
  <c r="B553" i="7"/>
  <c r="B572" i="16"/>
  <c r="D572" i="16"/>
  <c r="I572" i="16"/>
  <c r="K572" i="16"/>
  <c r="B554" i="7"/>
  <c r="B573" i="16"/>
  <c r="D573" i="16"/>
  <c r="I573" i="16"/>
  <c r="K573" i="16"/>
  <c r="B555" i="7"/>
  <c r="B574" i="16"/>
  <c r="D574" i="16"/>
  <c r="I574" i="16"/>
  <c r="K574" i="16"/>
  <c r="B556" i="7"/>
  <c r="B575" i="16"/>
  <c r="D575" i="16"/>
  <c r="I575" i="16"/>
  <c r="K575" i="16"/>
  <c r="B557" i="7"/>
  <c r="B576" i="16"/>
  <c r="D576" i="16"/>
  <c r="I576" i="16"/>
  <c r="K576" i="16"/>
  <c r="B558" i="7"/>
  <c r="B577" i="16"/>
  <c r="D577" i="16"/>
  <c r="I577" i="16"/>
  <c r="K577" i="16"/>
  <c r="B559" i="7"/>
  <c r="B578" i="16"/>
  <c r="D578" i="16"/>
  <c r="I578" i="16"/>
  <c r="K578" i="16"/>
  <c r="B560" i="7"/>
  <c r="B579" i="16"/>
  <c r="D579" i="16"/>
  <c r="I579" i="16"/>
  <c r="K579" i="16"/>
  <c r="B561" i="7"/>
  <c r="B580" i="16"/>
  <c r="F580" i="16"/>
  <c r="D580" i="16"/>
  <c r="O580" i="16"/>
  <c r="I580" i="16"/>
  <c r="K580" i="16"/>
  <c r="B562" i="7"/>
  <c r="B581" i="16"/>
  <c r="F581" i="16"/>
  <c r="D581" i="16"/>
  <c r="O581" i="16"/>
  <c r="I581" i="16"/>
  <c r="K581" i="16"/>
  <c r="B563" i="7"/>
  <c r="B582" i="16"/>
  <c r="F582" i="16"/>
  <c r="D582" i="16"/>
  <c r="O582" i="16"/>
  <c r="I582" i="16"/>
  <c r="K582" i="16"/>
  <c r="B564" i="7"/>
  <c r="B583" i="16"/>
  <c r="F583" i="16"/>
  <c r="D583" i="16"/>
  <c r="O583" i="16"/>
  <c r="I583" i="16"/>
  <c r="K583" i="16"/>
  <c r="B565" i="7"/>
  <c r="B584" i="16"/>
  <c r="F584" i="16"/>
  <c r="D584" i="16"/>
  <c r="O584" i="16"/>
  <c r="I584" i="16"/>
  <c r="K584" i="16"/>
  <c r="B566" i="7"/>
  <c r="B585" i="16"/>
  <c r="F585" i="16"/>
  <c r="D585" i="16"/>
  <c r="O585" i="16"/>
  <c r="I585" i="16"/>
  <c r="K585" i="16"/>
  <c r="B567" i="7"/>
  <c r="B586" i="16"/>
  <c r="F586" i="16"/>
  <c r="D586" i="16"/>
  <c r="O586" i="16"/>
  <c r="I586" i="16"/>
  <c r="K586" i="16"/>
  <c r="B568" i="7"/>
  <c r="B587" i="16"/>
  <c r="F587" i="16"/>
  <c r="D587" i="16"/>
  <c r="O587" i="16"/>
  <c r="I587" i="16"/>
  <c r="K587" i="16"/>
  <c r="B569" i="7"/>
  <c r="B588" i="16"/>
  <c r="F588" i="16"/>
  <c r="D588" i="16"/>
  <c r="O588" i="16"/>
  <c r="I588" i="16"/>
  <c r="K588" i="16"/>
  <c r="B570" i="7"/>
  <c r="B589" i="16"/>
  <c r="F589" i="16"/>
  <c r="D589" i="16"/>
  <c r="O589" i="16"/>
  <c r="I589" i="16"/>
  <c r="K589" i="16"/>
  <c r="B571" i="7"/>
  <c r="B590" i="16"/>
  <c r="D590" i="16"/>
  <c r="I590" i="16"/>
  <c r="K590" i="16"/>
  <c r="B572" i="7"/>
  <c r="B591" i="16"/>
  <c r="D591" i="16"/>
  <c r="I591" i="16"/>
  <c r="K591" i="16"/>
  <c r="B573" i="7"/>
  <c r="B592" i="16"/>
  <c r="D592" i="16"/>
  <c r="I592" i="16"/>
  <c r="K592" i="16"/>
  <c r="B574" i="7"/>
  <c r="B593" i="16"/>
  <c r="D593" i="16"/>
  <c r="I593" i="16"/>
  <c r="K593" i="16"/>
  <c r="B575" i="7"/>
  <c r="B594" i="16"/>
  <c r="D594" i="16"/>
  <c r="I594" i="16"/>
  <c r="K594" i="16"/>
  <c r="B576" i="7"/>
  <c r="B595" i="16"/>
  <c r="D595" i="16"/>
  <c r="I595" i="16"/>
  <c r="K595" i="16"/>
  <c r="B577" i="7"/>
  <c r="B596" i="16"/>
  <c r="D596" i="16"/>
  <c r="I596" i="16"/>
  <c r="K596" i="16"/>
  <c r="B578" i="7"/>
  <c r="B597" i="16"/>
  <c r="D597" i="16"/>
  <c r="I597" i="16"/>
  <c r="K597" i="16"/>
  <c r="B579" i="7"/>
  <c r="B598" i="16"/>
  <c r="D598" i="16"/>
  <c r="I598" i="16"/>
  <c r="K598" i="16"/>
  <c r="B580" i="7"/>
  <c r="B599" i="16"/>
  <c r="D599" i="16"/>
  <c r="I599" i="16"/>
  <c r="K599" i="16"/>
  <c r="B581" i="7"/>
  <c r="B600" i="16"/>
  <c r="D600" i="16"/>
  <c r="I600" i="16"/>
  <c r="K600" i="16"/>
  <c r="B582" i="7"/>
  <c r="B601" i="16"/>
  <c r="D601" i="16"/>
  <c r="I601" i="16"/>
  <c r="K601" i="16"/>
  <c r="B583" i="7"/>
  <c r="B602" i="16"/>
  <c r="D602" i="16"/>
  <c r="I602" i="16"/>
  <c r="K602" i="16"/>
  <c r="B584" i="7"/>
  <c r="B603" i="16"/>
  <c r="D603" i="16"/>
  <c r="I603" i="16"/>
  <c r="K603" i="16"/>
  <c r="B585" i="7"/>
  <c r="B604" i="16"/>
  <c r="D604" i="16"/>
  <c r="I604" i="16"/>
  <c r="K604" i="16"/>
  <c r="B586" i="7"/>
  <c r="B605" i="16"/>
  <c r="D605" i="16"/>
  <c r="I605" i="16"/>
  <c r="K605" i="16"/>
  <c r="B587" i="7"/>
  <c r="B606" i="16"/>
  <c r="D606" i="16"/>
  <c r="I606" i="16"/>
  <c r="K606" i="16"/>
  <c r="B588" i="7"/>
  <c r="B607" i="16"/>
  <c r="D607" i="16"/>
  <c r="I607" i="16"/>
  <c r="K607" i="16"/>
  <c r="B589" i="7"/>
  <c r="B608" i="16"/>
  <c r="D608" i="16"/>
  <c r="I608" i="16"/>
  <c r="K608" i="16"/>
  <c r="B590" i="7"/>
  <c r="B609" i="16"/>
  <c r="D609" i="16"/>
  <c r="I609" i="16"/>
  <c r="K609" i="16"/>
  <c r="B591" i="7"/>
  <c r="B610" i="16"/>
  <c r="D610" i="16"/>
  <c r="I610" i="16"/>
  <c r="K610" i="16"/>
  <c r="B592" i="7"/>
  <c r="B611" i="16"/>
  <c r="D611" i="16"/>
  <c r="I611" i="16"/>
  <c r="K611" i="16"/>
  <c r="B593" i="7"/>
  <c r="B612" i="16"/>
  <c r="D612" i="16"/>
  <c r="I612" i="16"/>
  <c r="K612" i="16"/>
  <c r="B594" i="7"/>
  <c r="B613" i="16"/>
  <c r="D613" i="16"/>
  <c r="I613" i="16"/>
  <c r="K613" i="16"/>
  <c r="B595" i="7"/>
  <c r="B614" i="16"/>
  <c r="D614" i="16"/>
  <c r="I614" i="16"/>
  <c r="K614" i="16"/>
  <c r="B596" i="7"/>
  <c r="B615" i="16"/>
  <c r="D615" i="16"/>
  <c r="I615" i="16"/>
  <c r="K615" i="16"/>
  <c r="B597" i="7"/>
  <c r="B616" i="16"/>
  <c r="F616" i="16"/>
  <c r="D616" i="16"/>
  <c r="O616" i="16"/>
  <c r="I616" i="16"/>
  <c r="K616" i="16"/>
  <c r="B598" i="7"/>
  <c r="B617" i="16"/>
  <c r="D617" i="16"/>
  <c r="I617" i="16"/>
  <c r="K617" i="16"/>
  <c r="B599" i="7"/>
  <c r="B618" i="16"/>
  <c r="D618" i="16"/>
  <c r="I618" i="16"/>
  <c r="K618" i="16"/>
  <c r="B600" i="7"/>
  <c r="B619" i="16"/>
  <c r="D619" i="16"/>
  <c r="I619" i="16"/>
  <c r="K619" i="16"/>
  <c r="B601" i="7"/>
  <c r="B620" i="16"/>
  <c r="D620" i="16"/>
  <c r="I620" i="16"/>
  <c r="K620" i="16"/>
  <c r="B602" i="7"/>
  <c r="B621" i="16"/>
  <c r="D621" i="16"/>
  <c r="I621" i="16"/>
  <c r="K621" i="16"/>
  <c r="B603" i="7"/>
  <c r="B622" i="16"/>
  <c r="D622" i="16"/>
  <c r="I622" i="16"/>
  <c r="K622" i="16"/>
  <c r="B604" i="7"/>
  <c r="B623" i="16"/>
  <c r="F623" i="16"/>
  <c r="D623" i="16"/>
  <c r="O623" i="16"/>
  <c r="I623" i="16"/>
  <c r="K623" i="16"/>
  <c r="B605" i="7"/>
  <c r="B624" i="16"/>
  <c r="F624" i="16"/>
  <c r="D624" i="16"/>
  <c r="O624" i="16"/>
  <c r="I624" i="16"/>
  <c r="K624" i="16"/>
  <c r="B606" i="7"/>
  <c r="B625" i="16"/>
  <c r="F625" i="16"/>
  <c r="D625" i="16"/>
  <c r="O625" i="16"/>
  <c r="I625" i="16"/>
  <c r="K625" i="16"/>
  <c r="B607" i="7"/>
  <c r="B626" i="16"/>
  <c r="D626" i="16"/>
  <c r="I626" i="16"/>
  <c r="K626" i="16"/>
  <c r="B608" i="7"/>
  <c r="B627" i="16"/>
  <c r="D627" i="16"/>
  <c r="I627" i="16"/>
  <c r="K627" i="16"/>
  <c r="B609" i="7"/>
  <c r="B628" i="16"/>
  <c r="D628" i="16"/>
  <c r="I628" i="16"/>
  <c r="K628" i="16"/>
  <c r="B610" i="7"/>
  <c r="B629" i="16"/>
  <c r="D629" i="16"/>
  <c r="I629" i="16"/>
  <c r="K629" i="16"/>
  <c r="B611" i="7"/>
  <c r="B630" i="16"/>
  <c r="D630" i="16"/>
  <c r="I630" i="16"/>
  <c r="K630" i="16"/>
  <c r="B612" i="7"/>
  <c r="B631" i="16"/>
  <c r="D631" i="16"/>
  <c r="I631" i="16"/>
  <c r="K631" i="16"/>
  <c r="B613" i="7"/>
  <c r="B632" i="16"/>
  <c r="F632" i="16"/>
  <c r="D632" i="16"/>
  <c r="O632" i="16"/>
  <c r="I632" i="16"/>
  <c r="K632" i="16"/>
  <c r="B614" i="7"/>
  <c r="B633" i="16"/>
  <c r="F633" i="16"/>
  <c r="D633" i="16"/>
  <c r="O633" i="16"/>
  <c r="I633" i="16"/>
  <c r="K633" i="16"/>
  <c r="B615" i="7"/>
  <c r="B634" i="16"/>
  <c r="D634" i="16"/>
  <c r="I634" i="16"/>
  <c r="K634" i="16"/>
  <c r="B616" i="7"/>
  <c r="B635" i="16"/>
  <c r="D635" i="16"/>
  <c r="I635" i="16"/>
  <c r="K635" i="16"/>
  <c r="B617" i="7"/>
  <c r="B636" i="16"/>
  <c r="F636" i="16"/>
  <c r="D636" i="16"/>
  <c r="O636" i="16"/>
  <c r="I636" i="16"/>
  <c r="K636" i="16"/>
  <c r="B618" i="7"/>
  <c r="B637" i="16"/>
  <c r="F637" i="16"/>
  <c r="D637" i="16"/>
  <c r="O637" i="16"/>
  <c r="I637" i="16"/>
  <c r="K637" i="16"/>
  <c r="B619" i="7"/>
  <c r="B638" i="16"/>
  <c r="F638" i="16"/>
  <c r="D638" i="16"/>
  <c r="O638" i="16"/>
  <c r="I638" i="16"/>
  <c r="K638" i="16"/>
  <c r="B620" i="7"/>
  <c r="B639" i="16"/>
  <c r="D639" i="16"/>
  <c r="I639" i="16"/>
  <c r="K639" i="16"/>
  <c r="B621" i="7"/>
  <c r="B640" i="16"/>
  <c r="F640" i="16"/>
  <c r="D640" i="16"/>
  <c r="O640" i="16"/>
  <c r="I640" i="16"/>
  <c r="K640" i="16"/>
  <c r="B622" i="7"/>
  <c r="B641" i="16"/>
  <c r="F641" i="16"/>
  <c r="D641" i="16"/>
  <c r="O641" i="16"/>
  <c r="I641" i="16"/>
  <c r="K641" i="16"/>
  <c r="B623" i="7"/>
  <c r="B642" i="16"/>
  <c r="F642" i="16"/>
  <c r="D642" i="16"/>
  <c r="O642" i="16"/>
  <c r="I642" i="16"/>
  <c r="K642" i="16"/>
  <c r="B624" i="7"/>
  <c r="B643" i="16"/>
  <c r="F643" i="16"/>
  <c r="D643" i="16"/>
  <c r="O643" i="16"/>
  <c r="I643" i="16"/>
  <c r="K643" i="16"/>
  <c r="B625" i="7"/>
  <c r="B644" i="16"/>
  <c r="F644" i="16"/>
  <c r="D644" i="16"/>
  <c r="O644" i="16"/>
  <c r="I644" i="16"/>
  <c r="K644" i="16"/>
  <c r="B626" i="7"/>
  <c r="B645" i="16"/>
  <c r="F645" i="16"/>
  <c r="D645" i="16"/>
  <c r="O645" i="16"/>
  <c r="I645" i="16"/>
  <c r="K645" i="16"/>
  <c r="B627" i="7"/>
  <c r="B646" i="16"/>
  <c r="F646" i="16"/>
  <c r="D646" i="16"/>
  <c r="O646" i="16"/>
  <c r="I646" i="16"/>
  <c r="K646" i="16"/>
  <c r="B628" i="7"/>
  <c r="B647" i="16"/>
  <c r="F647" i="16"/>
  <c r="D647" i="16"/>
  <c r="O647" i="16"/>
  <c r="I647" i="16"/>
  <c r="K647" i="16"/>
  <c r="B629" i="7"/>
  <c r="B648" i="16"/>
  <c r="F648" i="16"/>
  <c r="D648" i="16"/>
  <c r="O648" i="16"/>
  <c r="I648" i="16"/>
  <c r="K648" i="16"/>
  <c r="B630" i="7"/>
  <c r="B649" i="16"/>
  <c r="D649" i="16"/>
  <c r="I649" i="16"/>
  <c r="K649" i="16"/>
  <c r="B631" i="7"/>
  <c r="B650" i="16"/>
  <c r="D650" i="16"/>
  <c r="I650" i="16"/>
  <c r="K650" i="16"/>
  <c r="B632" i="7"/>
  <c r="B651" i="16"/>
  <c r="D651" i="16"/>
  <c r="I651" i="16"/>
  <c r="K651" i="16"/>
  <c r="B633" i="7"/>
  <c r="B652" i="16"/>
  <c r="D652" i="16"/>
  <c r="I652" i="16"/>
  <c r="K652" i="16"/>
  <c r="B634" i="7"/>
  <c r="B653" i="16"/>
  <c r="D653" i="16"/>
  <c r="I653" i="16"/>
  <c r="K653" i="16"/>
  <c r="B635" i="7"/>
  <c r="B654" i="16"/>
  <c r="D654" i="16"/>
  <c r="I654" i="16"/>
  <c r="K654" i="16"/>
  <c r="B636" i="7"/>
  <c r="B655" i="16"/>
  <c r="D655" i="16"/>
  <c r="I655" i="16"/>
  <c r="K655" i="16"/>
  <c r="B637" i="7"/>
  <c r="B656" i="16"/>
  <c r="F656" i="16"/>
  <c r="D656" i="16"/>
  <c r="O656" i="16"/>
  <c r="I656" i="16"/>
  <c r="K656" i="16"/>
  <c r="B638" i="7"/>
  <c r="B657" i="16"/>
  <c r="D657" i="16"/>
  <c r="I657" i="16"/>
  <c r="K657" i="16"/>
  <c r="B639" i="7"/>
  <c r="B658" i="16"/>
  <c r="D658" i="16"/>
  <c r="I658" i="16"/>
  <c r="K658" i="16"/>
  <c r="B640" i="7"/>
  <c r="B659" i="16"/>
  <c r="D659" i="16"/>
  <c r="I659" i="16"/>
  <c r="K659" i="16"/>
  <c r="B641" i="7"/>
  <c r="B660" i="16"/>
  <c r="D660" i="16"/>
  <c r="I660" i="16"/>
  <c r="K660" i="16"/>
  <c r="B642" i="7"/>
  <c r="B661" i="16"/>
  <c r="F661" i="16"/>
  <c r="D661" i="16"/>
  <c r="O661" i="16"/>
  <c r="I661" i="16"/>
  <c r="K661" i="16"/>
  <c r="B643" i="7"/>
  <c r="B662" i="16"/>
  <c r="F662" i="16"/>
  <c r="D662" i="16"/>
  <c r="O662" i="16"/>
  <c r="I662" i="16"/>
  <c r="K662" i="16"/>
  <c r="B644" i="7"/>
  <c r="B663" i="16"/>
  <c r="F663" i="16"/>
  <c r="D663" i="16"/>
  <c r="O663" i="16"/>
  <c r="I663" i="16"/>
  <c r="K663" i="16"/>
  <c r="B645" i="7"/>
  <c r="B664" i="16"/>
  <c r="F664" i="16"/>
  <c r="D664" i="16"/>
  <c r="O664" i="16"/>
  <c r="I664" i="16"/>
  <c r="K664" i="16"/>
  <c r="B646" i="7"/>
  <c r="B665" i="16"/>
  <c r="D665" i="16"/>
  <c r="I665" i="16"/>
  <c r="K665" i="16"/>
  <c r="B647" i="7"/>
  <c r="B666" i="16"/>
  <c r="D666" i="16"/>
  <c r="I666" i="16"/>
  <c r="K666" i="16"/>
  <c r="B648" i="7"/>
  <c r="B667" i="16"/>
  <c r="D667" i="16"/>
  <c r="I667" i="16"/>
  <c r="K667" i="16"/>
  <c r="B649" i="7"/>
  <c r="B668" i="16"/>
  <c r="D668" i="16"/>
  <c r="I668" i="16"/>
  <c r="K668" i="16"/>
  <c r="B650" i="7"/>
  <c r="B669" i="16"/>
  <c r="D669" i="16"/>
  <c r="I669" i="16"/>
  <c r="K669" i="16"/>
  <c r="B651" i="7"/>
  <c r="B670" i="16"/>
  <c r="D670" i="16"/>
  <c r="I670" i="16"/>
  <c r="K670" i="16"/>
  <c r="B652" i="7"/>
  <c r="B671" i="16"/>
  <c r="D671" i="16"/>
  <c r="I671" i="16"/>
  <c r="K671" i="16"/>
  <c r="B653" i="7"/>
  <c r="B672" i="16"/>
  <c r="D672" i="16"/>
  <c r="I672" i="16"/>
  <c r="K672" i="16"/>
  <c r="B654" i="7"/>
  <c r="B673" i="16"/>
  <c r="D673" i="16"/>
  <c r="I673" i="16"/>
  <c r="K673" i="16"/>
  <c r="B655" i="7"/>
  <c r="B674" i="16"/>
  <c r="D674" i="16"/>
  <c r="I674" i="16"/>
  <c r="K674" i="16"/>
  <c r="B656" i="7"/>
  <c r="B675" i="16"/>
  <c r="D675" i="16"/>
  <c r="I675" i="16"/>
  <c r="K675" i="16"/>
  <c r="B657" i="7"/>
  <c r="B676" i="16"/>
  <c r="D676" i="16"/>
  <c r="I676" i="16"/>
  <c r="K676" i="16"/>
  <c r="B658" i="7"/>
  <c r="B677" i="16"/>
  <c r="D677" i="16"/>
  <c r="I677" i="16"/>
  <c r="K677" i="16"/>
  <c r="B659" i="7"/>
  <c r="B678" i="16"/>
  <c r="F678" i="16"/>
  <c r="D678" i="16"/>
  <c r="O678" i="16"/>
  <c r="I678" i="16"/>
  <c r="K678" i="16"/>
  <c r="B660" i="7"/>
  <c r="B679" i="16"/>
  <c r="F679" i="16"/>
  <c r="D679" i="16"/>
  <c r="O679" i="16"/>
  <c r="I679" i="16"/>
  <c r="K679" i="16"/>
  <c r="B661" i="7"/>
  <c r="B680" i="16"/>
  <c r="F680" i="16"/>
  <c r="D680" i="16"/>
  <c r="O680" i="16"/>
  <c r="I680" i="16"/>
  <c r="K680" i="16"/>
  <c r="B662" i="7"/>
  <c r="B681" i="16"/>
  <c r="F681" i="16"/>
  <c r="D681" i="16"/>
  <c r="O681" i="16"/>
  <c r="I681" i="16"/>
  <c r="K681" i="16"/>
  <c r="B663" i="7"/>
  <c r="B682" i="16"/>
  <c r="F682" i="16"/>
  <c r="D682" i="16"/>
  <c r="O682" i="16"/>
  <c r="I682" i="16"/>
  <c r="K682" i="16"/>
  <c r="B664" i="7"/>
  <c r="B683" i="16"/>
  <c r="F683" i="16"/>
  <c r="D683" i="16"/>
  <c r="O683" i="16"/>
  <c r="I683" i="16"/>
  <c r="K683" i="16"/>
  <c r="B665" i="7"/>
  <c r="B684" i="16"/>
  <c r="F684" i="16"/>
  <c r="D684" i="16"/>
  <c r="O684" i="16"/>
  <c r="I684" i="16"/>
  <c r="K684" i="16"/>
  <c r="B666" i="7"/>
  <c r="B685" i="16"/>
  <c r="D685" i="16"/>
  <c r="I685" i="16"/>
  <c r="K685" i="16"/>
  <c r="B667" i="7"/>
  <c r="B686" i="16"/>
  <c r="D686" i="16"/>
  <c r="I686" i="16"/>
  <c r="K686" i="16"/>
  <c r="B668" i="7"/>
  <c r="B687" i="16"/>
  <c r="D687" i="16"/>
  <c r="I687" i="16"/>
  <c r="K687" i="16"/>
  <c r="B669" i="7"/>
  <c r="B688" i="16"/>
  <c r="D688" i="16"/>
  <c r="I688" i="16"/>
  <c r="K688" i="16"/>
  <c r="B670" i="7"/>
  <c r="B689" i="16"/>
  <c r="D689" i="16"/>
  <c r="I689" i="16"/>
  <c r="K689" i="16"/>
  <c r="B671" i="7"/>
  <c r="B690" i="16"/>
  <c r="D690" i="16"/>
  <c r="I690" i="16"/>
  <c r="K690" i="16"/>
  <c r="B672" i="7"/>
  <c r="B691" i="16"/>
  <c r="D691" i="16"/>
  <c r="I691" i="16"/>
  <c r="K691" i="16"/>
  <c r="B673" i="7"/>
  <c r="B692" i="16"/>
  <c r="D692" i="16"/>
  <c r="I692" i="16"/>
  <c r="K692" i="16"/>
  <c r="B674" i="7"/>
  <c r="B693" i="16"/>
  <c r="F693" i="16"/>
  <c r="D693" i="16"/>
  <c r="O693" i="16"/>
  <c r="I693" i="16"/>
  <c r="K693" i="16"/>
  <c r="B675" i="7"/>
  <c r="B694" i="16"/>
  <c r="F694" i="16"/>
  <c r="D694" i="16"/>
  <c r="O694" i="16"/>
  <c r="I694" i="16"/>
  <c r="K694" i="16"/>
  <c r="B676" i="7"/>
  <c r="B695" i="16"/>
  <c r="F695" i="16"/>
  <c r="D695" i="16"/>
  <c r="O695" i="16"/>
  <c r="I695" i="16"/>
  <c r="K695" i="16"/>
  <c r="B677" i="7"/>
  <c r="B696" i="16"/>
  <c r="F696" i="16"/>
  <c r="D696" i="16"/>
  <c r="O696" i="16"/>
  <c r="I696" i="16"/>
  <c r="K696" i="16"/>
  <c r="B678" i="7"/>
  <c r="B697" i="16"/>
  <c r="F697" i="16"/>
  <c r="D697" i="16"/>
  <c r="O697" i="16"/>
  <c r="I697" i="16"/>
  <c r="K697" i="16"/>
  <c r="B679" i="7"/>
  <c r="B698" i="16"/>
  <c r="F698" i="16"/>
  <c r="D698" i="16"/>
  <c r="O698" i="16"/>
  <c r="I698" i="16"/>
  <c r="K698" i="16"/>
  <c r="B680" i="7"/>
  <c r="B699" i="16"/>
  <c r="F699" i="16"/>
  <c r="D699" i="16"/>
  <c r="O699" i="16"/>
  <c r="I699" i="16"/>
  <c r="K699" i="16"/>
  <c r="B681" i="7"/>
  <c r="B700" i="16"/>
  <c r="F700" i="16"/>
  <c r="D700" i="16"/>
  <c r="O700" i="16"/>
  <c r="I700" i="16"/>
  <c r="K700" i="16"/>
  <c r="B682" i="7"/>
  <c r="B701" i="16"/>
  <c r="D701" i="16"/>
  <c r="I701" i="16"/>
  <c r="K701" i="16"/>
  <c r="B683" i="7"/>
  <c r="B702" i="16"/>
  <c r="D702" i="16"/>
  <c r="I702" i="16"/>
  <c r="K702" i="16"/>
  <c r="B684" i="7"/>
  <c r="B703" i="16"/>
  <c r="F703" i="16"/>
  <c r="D703" i="16"/>
  <c r="O703" i="16"/>
  <c r="I703" i="16"/>
  <c r="K703" i="16"/>
  <c r="B685" i="7"/>
  <c r="B704" i="16"/>
  <c r="F704" i="16"/>
  <c r="D704" i="16"/>
  <c r="O704" i="16"/>
  <c r="I704" i="16"/>
  <c r="K704" i="16"/>
  <c r="B686" i="7"/>
  <c r="B705" i="16"/>
  <c r="F705" i="16"/>
  <c r="D705" i="16"/>
  <c r="O705" i="16"/>
  <c r="I705" i="16"/>
  <c r="K705" i="16"/>
  <c r="B687" i="7"/>
  <c r="B706" i="16"/>
  <c r="F706" i="16"/>
  <c r="D706" i="16"/>
  <c r="O706" i="16"/>
  <c r="I706" i="16"/>
  <c r="K706" i="16"/>
  <c r="B688" i="7"/>
  <c r="B707" i="16"/>
  <c r="F707" i="16"/>
  <c r="D707" i="16"/>
  <c r="O707" i="16"/>
  <c r="I707" i="16"/>
  <c r="K707" i="16"/>
  <c r="B689" i="7"/>
  <c r="B708" i="16"/>
  <c r="D708" i="16"/>
  <c r="I708" i="16"/>
  <c r="K708" i="16"/>
  <c r="B690" i="7"/>
  <c r="B709" i="16"/>
  <c r="D709" i="16"/>
  <c r="I709" i="16"/>
  <c r="K709" i="16"/>
  <c r="B691" i="7"/>
  <c r="B710" i="16"/>
  <c r="D710" i="16"/>
  <c r="I710" i="16"/>
  <c r="K710" i="16"/>
  <c r="B692" i="7"/>
  <c r="B711" i="16"/>
  <c r="D711" i="16"/>
  <c r="I711" i="16"/>
  <c r="K711" i="16"/>
  <c r="B693" i="7"/>
  <c r="B712" i="16"/>
  <c r="D712" i="16"/>
  <c r="I712" i="16"/>
  <c r="K712" i="16"/>
  <c r="B694" i="7"/>
  <c r="B713" i="16"/>
  <c r="D713" i="16"/>
  <c r="I713" i="16"/>
  <c r="K713" i="16"/>
  <c r="B695" i="7"/>
  <c r="B714" i="16"/>
  <c r="D714" i="16"/>
  <c r="I714" i="16"/>
  <c r="K714" i="16"/>
  <c r="B696" i="7"/>
  <c r="B715" i="16"/>
  <c r="D715" i="16"/>
  <c r="I715" i="16"/>
  <c r="K715" i="16"/>
  <c r="B697" i="7"/>
  <c r="B716" i="16"/>
  <c r="D716" i="16"/>
  <c r="I716" i="16"/>
  <c r="K716" i="16"/>
  <c r="B698" i="7"/>
  <c r="B717" i="16"/>
  <c r="D717" i="16"/>
  <c r="I717" i="16"/>
  <c r="K717" i="16"/>
  <c r="B699" i="7"/>
  <c r="B718" i="16"/>
  <c r="D718" i="16"/>
  <c r="I718" i="16"/>
  <c r="K718" i="16"/>
  <c r="B700" i="7"/>
  <c r="B719" i="16"/>
  <c r="D719" i="16"/>
  <c r="I719" i="16"/>
  <c r="K719" i="16"/>
  <c r="B701" i="7"/>
  <c r="B720" i="16"/>
  <c r="D720" i="16"/>
  <c r="I720" i="16"/>
  <c r="K720" i="16"/>
  <c r="B702" i="7"/>
  <c r="B721" i="16"/>
  <c r="D721" i="16"/>
  <c r="I721" i="16"/>
  <c r="K721" i="16"/>
  <c r="B703" i="7"/>
  <c r="B722" i="16"/>
  <c r="D722" i="16"/>
  <c r="I722" i="16"/>
  <c r="K722" i="16"/>
  <c r="B704" i="7"/>
  <c r="B723" i="16"/>
  <c r="D723" i="16"/>
  <c r="I723" i="16"/>
  <c r="K723" i="16"/>
  <c r="B705" i="7"/>
  <c r="B724" i="16"/>
  <c r="D724" i="16"/>
  <c r="I724" i="16"/>
  <c r="K724" i="16"/>
  <c r="B706" i="7"/>
  <c r="B725" i="16"/>
  <c r="D725" i="16"/>
  <c r="I725" i="16"/>
  <c r="K725" i="16"/>
  <c r="B707" i="7"/>
  <c r="B726" i="16"/>
  <c r="F726" i="16"/>
  <c r="D726" i="16"/>
  <c r="O726" i="16"/>
  <c r="I726" i="16"/>
  <c r="K726" i="16"/>
  <c r="B708" i="7"/>
  <c r="B727" i="16"/>
  <c r="D727" i="16"/>
  <c r="I727" i="16"/>
  <c r="K727" i="16"/>
  <c r="B709" i="7"/>
  <c r="B728" i="16"/>
  <c r="D728" i="16"/>
  <c r="I728" i="16"/>
  <c r="K728" i="16"/>
  <c r="B710" i="7"/>
  <c r="B729" i="16"/>
  <c r="D729" i="16"/>
  <c r="I729" i="16"/>
  <c r="K729" i="16"/>
  <c r="B711" i="7"/>
  <c r="B730" i="16"/>
  <c r="D730" i="16"/>
  <c r="I730" i="16"/>
  <c r="K730" i="16"/>
  <c r="B712" i="7"/>
  <c r="B731" i="16"/>
  <c r="D731" i="16"/>
  <c r="I731" i="16"/>
  <c r="K731" i="16"/>
  <c r="B713" i="7"/>
  <c r="B732" i="16"/>
  <c r="F732" i="16"/>
  <c r="D732" i="16"/>
  <c r="O732" i="16"/>
  <c r="I732" i="16"/>
  <c r="K732" i="16"/>
  <c r="B714" i="7"/>
  <c r="B733" i="16"/>
  <c r="F733" i="16"/>
  <c r="D733" i="16"/>
  <c r="O733" i="16"/>
  <c r="I733" i="16"/>
  <c r="K733" i="16"/>
  <c r="B715" i="7"/>
  <c r="B734" i="16"/>
  <c r="D734" i="16"/>
  <c r="I734" i="16"/>
  <c r="K734" i="16"/>
  <c r="B716" i="7"/>
  <c r="B735" i="16"/>
  <c r="D735" i="16"/>
  <c r="I735" i="16"/>
  <c r="K735" i="16"/>
  <c r="B717" i="7"/>
  <c r="B736" i="16"/>
  <c r="F736" i="16"/>
  <c r="D736" i="16"/>
  <c r="O736" i="16"/>
  <c r="I736" i="16"/>
  <c r="K736" i="16"/>
  <c r="B718" i="7"/>
  <c r="B737" i="16"/>
  <c r="F737" i="16"/>
  <c r="D737" i="16"/>
  <c r="O737" i="16"/>
  <c r="I737" i="16"/>
  <c r="K737" i="16"/>
  <c r="B719" i="7"/>
  <c r="B738" i="16"/>
  <c r="F738" i="16"/>
  <c r="D738" i="16"/>
  <c r="O738" i="16"/>
  <c r="I738" i="16"/>
  <c r="K738" i="16"/>
  <c r="B720" i="7"/>
  <c r="B739" i="16"/>
  <c r="F739" i="16"/>
  <c r="D739" i="16"/>
  <c r="O739" i="16"/>
  <c r="I739" i="16"/>
  <c r="K739" i="16"/>
  <c r="B721" i="7"/>
  <c r="B740" i="16"/>
  <c r="F740" i="16"/>
  <c r="D740" i="16"/>
  <c r="O740" i="16"/>
  <c r="I740" i="16"/>
  <c r="K740" i="16"/>
  <c r="B722" i="7"/>
  <c r="B741" i="16"/>
  <c r="F741" i="16"/>
  <c r="D741" i="16"/>
  <c r="O741" i="16"/>
  <c r="I741" i="16"/>
  <c r="K741" i="16"/>
  <c r="B723" i="7"/>
  <c r="B742" i="16"/>
  <c r="D742" i="16"/>
  <c r="I742" i="16"/>
  <c r="K742" i="16"/>
  <c r="B724" i="7"/>
  <c r="B743" i="16"/>
  <c r="D743" i="16"/>
  <c r="I743" i="16"/>
  <c r="K743" i="16"/>
  <c r="B725" i="7"/>
  <c r="B744" i="16"/>
  <c r="D744" i="16"/>
  <c r="I744" i="16"/>
  <c r="K744" i="16"/>
  <c r="B726" i="7"/>
  <c r="B745" i="16"/>
  <c r="D745" i="16"/>
  <c r="I745" i="16"/>
  <c r="K745" i="16"/>
  <c r="B727" i="7"/>
  <c r="B746" i="16"/>
  <c r="D746" i="16"/>
  <c r="I746" i="16"/>
  <c r="K746" i="16"/>
  <c r="B728" i="7"/>
  <c r="B747" i="16"/>
  <c r="D747" i="16"/>
  <c r="I747" i="16"/>
  <c r="K747" i="16"/>
  <c r="B729" i="7"/>
  <c r="B748" i="16"/>
  <c r="D748" i="16"/>
  <c r="I748" i="16"/>
  <c r="K748" i="16"/>
  <c r="B730" i="7"/>
  <c r="B749" i="16"/>
  <c r="F749" i="16"/>
  <c r="D749" i="16"/>
  <c r="O749" i="16"/>
  <c r="I749" i="16"/>
  <c r="K749" i="16"/>
  <c r="B731" i="7"/>
  <c r="B750" i="16"/>
  <c r="F750" i="16"/>
  <c r="D750" i="16"/>
  <c r="O750" i="16"/>
  <c r="I750" i="16"/>
  <c r="K750" i="16"/>
  <c r="B732" i="7"/>
  <c r="B751" i="16"/>
  <c r="F751" i="16"/>
  <c r="D751" i="16"/>
  <c r="O751" i="16"/>
  <c r="I751" i="16"/>
  <c r="K751" i="16"/>
  <c r="B733" i="7"/>
  <c r="B752" i="16"/>
  <c r="F752" i="16"/>
  <c r="D752" i="16"/>
  <c r="O752" i="16"/>
  <c r="I752" i="16"/>
  <c r="K752" i="16"/>
  <c r="B734" i="7"/>
  <c r="B753" i="16"/>
  <c r="D753" i="16"/>
  <c r="I753" i="16"/>
  <c r="K753" i="16"/>
  <c r="B735" i="7"/>
  <c r="B754" i="16"/>
  <c r="D754" i="16"/>
  <c r="I754" i="16"/>
  <c r="K754" i="16"/>
  <c r="B736" i="7"/>
  <c r="B755" i="16"/>
  <c r="D755" i="16"/>
  <c r="I755" i="16"/>
  <c r="K755" i="16"/>
  <c r="B737" i="7"/>
  <c r="B756" i="16"/>
  <c r="D756" i="16"/>
  <c r="I756" i="16"/>
  <c r="K756" i="16"/>
  <c r="B738" i="7"/>
  <c r="B757" i="16"/>
  <c r="D757" i="16"/>
  <c r="I757" i="16"/>
  <c r="K757" i="16"/>
  <c r="B739" i="7"/>
  <c r="B758" i="16"/>
  <c r="D758" i="16"/>
  <c r="I758" i="16"/>
  <c r="K758" i="16"/>
  <c r="B740" i="7"/>
  <c r="B759" i="16"/>
  <c r="D759" i="16"/>
  <c r="I759" i="16"/>
  <c r="K759" i="16"/>
  <c r="B741" i="7"/>
  <c r="B760" i="16"/>
  <c r="D760" i="16"/>
  <c r="I760" i="16"/>
  <c r="K760" i="16"/>
  <c r="B742" i="7"/>
  <c r="B761" i="16"/>
  <c r="D761" i="16"/>
  <c r="I761" i="16"/>
  <c r="K761" i="16"/>
  <c r="B743" i="7"/>
  <c r="B762" i="16"/>
  <c r="D762" i="16"/>
  <c r="I762" i="16"/>
  <c r="K762" i="16"/>
  <c r="B744" i="7"/>
  <c r="B763" i="16"/>
  <c r="D763" i="16"/>
  <c r="I763" i="16"/>
  <c r="K763" i="16"/>
  <c r="B745" i="7"/>
  <c r="B764" i="16"/>
  <c r="D764" i="16"/>
  <c r="I764" i="16"/>
  <c r="K764" i="16"/>
  <c r="B746" i="7"/>
  <c r="B765" i="16"/>
  <c r="F765" i="16"/>
  <c r="D765" i="16"/>
  <c r="O765" i="16"/>
  <c r="I765" i="16"/>
  <c r="K765" i="16"/>
  <c r="B747" i="7"/>
  <c r="B766" i="16"/>
  <c r="F766" i="16"/>
  <c r="D766" i="16"/>
  <c r="O766" i="16"/>
  <c r="I766" i="16"/>
  <c r="K766" i="16"/>
  <c r="B748" i="7"/>
  <c r="B767" i="16"/>
  <c r="D767" i="16"/>
  <c r="I767" i="16"/>
  <c r="K767" i="16"/>
  <c r="B749" i="7"/>
  <c r="B768" i="16"/>
  <c r="D768" i="16"/>
  <c r="I768" i="16"/>
  <c r="K768" i="16"/>
  <c r="B750" i="7"/>
  <c r="B769" i="16"/>
  <c r="D769" i="16"/>
  <c r="I769" i="16"/>
  <c r="K769" i="16"/>
  <c r="B751" i="7"/>
  <c r="B770" i="16"/>
  <c r="D770" i="16"/>
  <c r="I770" i="16"/>
  <c r="K770" i="16"/>
  <c r="B752" i="7"/>
  <c r="B771" i="16"/>
  <c r="D771" i="16"/>
  <c r="I771" i="16"/>
  <c r="K771" i="16"/>
  <c r="B753" i="7"/>
  <c r="B772" i="16"/>
  <c r="D772" i="16"/>
  <c r="I772" i="16"/>
  <c r="K772" i="16"/>
  <c r="B754" i="7"/>
  <c r="B773" i="16"/>
  <c r="D773" i="16"/>
  <c r="I773" i="16"/>
  <c r="K773" i="16"/>
  <c r="B755" i="7"/>
  <c r="B774" i="16"/>
  <c r="D774" i="16"/>
  <c r="I774" i="16"/>
  <c r="K774" i="16"/>
  <c r="B756" i="7"/>
  <c r="B775" i="16"/>
  <c r="D775" i="16"/>
  <c r="I775" i="16"/>
  <c r="K775" i="16"/>
  <c r="B757" i="7"/>
  <c r="B776" i="16"/>
  <c r="D776" i="16"/>
  <c r="I776" i="16"/>
  <c r="K776" i="16"/>
  <c r="B758" i="7"/>
  <c r="B777" i="16"/>
  <c r="D777" i="16"/>
  <c r="I777" i="16"/>
  <c r="K777" i="16"/>
  <c r="B759" i="7"/>
  <c r="B778" i="16"/>
  <c r="D778" i="16"/>
  <c r="I778" i="16"/>
  <c r="K778" i="16"/>
  <c r="B760" i="7"/>
  <c r="B779" i="16"/>
  <c r="D779" i="16"/>
  <c r="I779" i="16"/>
  <c r="K779" i="16"/>
  <c r="B761" i="7"/>
  <c r="B780" i="16"/>
  <c r="F780" i="16"/>
  <c r="D780" i="16"/>
  <c r="O780" i="16"/>
  <c r="I780" i="16"/>
  <c r="K780" i="16"/>
  <c r="B762" i="7"/>
  <c r="B781" i="16"/>
  <c r="F781" i="16"/>
  <c r="D781" i="16"/>
  <c r="O781" i="16"/>
  <c r="I781" i="16"/>
  <c r="K781" i="16"/>
  <c r="B763" i="7"/>
  <c r="B782" i="16"/>
  <c r="F782" i="16"/>
  <c r="D782" i="16"/>
  <c r="O782" i="16"/>
  <c r="I782" i="16"/>
  <c r="K782" i="16"/>
  <c r="B764" i="7"/>
  <c r="B783" i="16"/>
  <c r="F783" i="16"/>
  <c r="D783" i="16"/>
  <c r="O783" i="16"/>
  <c r="I783" i="16"/>
  <c r="K783" i="16"/>
  <c r="B765" i="7"/>
  <c r="B784" i="16"/>
  <c r="F784" i="16"/>
  <c r="D784" i="16"/>
  <c r="O784" i="16"/>
  <c r="I784" i="16"/>
  <c r="K784" i="16"/>
  <c r="B766" i="7"/>
  <c r="B785" i="16"/>
  <c r="F785" i="16"/>
  <c r="D785" i="16"/>
  <c r="O785" i="16"/>
  <c r="I785" i="16"/>
  <c r="K785" i="16"/>
  <c r="B767" i="7"/>
  <c r="B786" i="16"/>
  <c r="F786" i="16"/>
  <c r="D786" i="16"/>
  <c r="O786" i="16"/>
  <c r="I786" i="16"/>
  <c r="K786" i="16"/>
  <c r="B768" i="7"/>
  <c r="B787" i="16"/>
  <c r="D787" i="16"/>
  <c r="I787" i="16"/>
  <c r="K787" i="16"/>
  <c r="B769" i="7"/>
  <c r="B788" i="16"/>
  <c r="F788" i="16"/>
  <c r="D788" i="16"/>
  <c r="O788" i="16"/>
  <c r="I788" i="16"/>
  <c r="K788" i="16"/>
  <c r="B770" i="7"/>
  <c r="B789" i="16"/>
  <c r="D789" i="16"/>
  <c r="I789" i="16"/>
  <c r="K789" i="16"/>
  <c r="B771" i="7"/>
  <c r="B790" i="16"/>
  <c r="D790" i="16"/>
  <c r="I790" i="16"/>
  <c r="K790" i="16"/>
  <c r="B772" i="7"/>
  <c r="B791" i="16"/>
  <c r="D791" i="16"/>
  <c r="I791" i="16"/>
  <c r="K791" i="16"/>
  <c r="B773" i="7"/>
  <c r="B792" i="16"/>
  <c r="D792" i="16"/>
  <c r="I792" i="16"/>
  <c r="K792" i="16"/>
  <c r="B774" i="7"/>
  <c r="B793" i="16"/>
  <c r="D793" i="16"/>
  <c r="I793" i="16"/>
  <c r="K793" i="16"/>
  <c r="B775" i="7"/>
  <c r="B794" i="16"/>
  <c r="D794" i="16"/>
  <c r="I794" i="16"/>
  <c r="K794" i="16"/>
  <c r="B776" i="7"/>
  <c r="B795" i="16"/>
  <c r="D795" i="16"/>
  <c r="I795" i="16"/>
  <c r="K795" i="16"/>
  <c r="B777" i="7"/>
  <c r="B796" i="16"/>
  <c r="D796" i="16"/>
  <c r="I796" i="16"/>
  <c r="K796" i="16"/>
  <c r="B778" i="7"/>
  <c r="B797" i="16"/>
  <c r="D797" i="16"/>
  <c r="I797" i="16"/>
  <c r="K797" i="16"/>
  <c r="B779" i="7"/>
  <c r="B798" i="16"/>
  <c r="F798" i="16"/>
  <c r="D798" i="16"/>
  <c r="O798" i="16"/>
  <c r="I798" i="16"/>
  <c r="K798" i="16"/>
  <c r="B780" i="7"/>
  <c r="B799" i="16"/>
  <c r="D799" i="16"/>
  <c r="I799" i="16"/>
  <c r="K799" i="16"/>
  <c r="B781" i="7"/>
  <c r="B800" i="16"/>
  <c r="F800" i="16"/>
  <c r="D800" i="16"/>
  <c r="O800" i="16"/>
  <c r="I800" i="16"/>
  <c r="K800" i="16"/>
  <c r="B782" i="7"/>
  <c r="B801" i="16"/>
  <c r="D801" i="16"/>
  <c r="I801" i="16"/>
  <c r="K801" i="16"/>
  <c r="B783" i="7"/>
  <c r="B802" i="16"/>
  <c r="D802" i="16"/>
  <c r="I802" i="16"/>
  <c r="K802" i="16"/>
  <c r="B784" i="7"/>
  <c r="B803" i="16"/>
  <c r="D803" i="16"/>
  <c r="I803" i="16"/>
  <c r="K803" i="16"/>
  <c r="B785" i="7"/>
  <c r="B804" i="16"/>
  <c r="D804" i="16"/>
  <c r="I804" i="16"/>
  <c r="K804" i="16"/>
  <c r="B786" i="7"/>
  <c r="B805" i="16"/>
  <c r="F805" i="16"/>
  <c r="D805" i="16"/>
  <c r="O805" i="16"/>
  <c r="I805" i="16"/>
  <c r="K805" i="16"/>
  <c r="B787" i="7"/>
  <c r="B806" i="16"/>
  <c r="D806" i="16"/>
  <c r="I806" i="16"/>
  <c r="K806" i="16"/>
  <c r="B788" i="7"/>
  <c r="B807" i="16"/>
  <c r="D807" i="16"/>
  <c r="I807" i="16"/>
  <c r="K807" i="16"/>
  <c r="B789" i="7"/>
  <c r="B808" i="16"/>
  <c r="D808" i="16"/>
  <c r="I808" i="16"/>
  <c r="K808" i="16"/>
  <c r="B790" i="7"/>
  <c r="B809" i="16"/>
  <c r="D809" i="16"/>
  <c r="I809" i="16"/>
  <c r="K809" i="16"/>
  <c r="B791" i="7"/>
  <c r="B810" i="16"/>
  <c r="D810" i="16"/>
  <c r="I810" i="16"/>
  <c r="K810" i="16"/>
  <c r="B792" i="7"/>
  <c r="B811" i="16"/>
  <c r="D811" i="16"/>
  <c r="I811" i="16"/>
  <c r="K811" i="16"/>
  <c r="B793" i="7"/>
  <c r="B812" i="16"/>
  <c r="D812" i="16"/>
  <c r="I812" i="16"/>
  <c r="K812" i="16"/>
  <c r="B794" i="7"/>
  <c r="B813" i="16"/>
  <c r="D813" i="16"/>
  <c r="I813" i="16"/>
  <c r="K813" i="16"/>
  <c r="B795" i="7"/>
  <c r="B814" i="16"/>
  <c r="D814" i="16"/>
  <c r="I814" i="16"/>
  <c r="K814" i="16"/>
  <c r="B796" i="7"/>
  <c r="B815" i="16"/>
  <c r="D815" i="16"/>
  <c r="I815" i="16"/>
  <c r="K815" i="16"/>
  <c r="B797" i="7"/>
  <c r="B816" i="16"/>
  <c r="D816" i="16"/>
  <c r="I816" i="16"/>
  <c r="K816" i="16"/>
  <c r="B798" i="7"/>
  <c r="B817" i="16"/>
  <c r="D817" i="16"/>
  <c r="I817" i="16"/>
  <c r="K817" i="16"/>
  <c r="B799" i="7"/>
  <c r="B818" i="16"/>
  <c r="D818" i="16"/>
  <c r="I818" i="16"/>
  <c r="K818" i="16"/>
  <c r="B800" i="7"/>
  <c r="B819" i="16"/>
  <c r="D819" i="16"/>
  <c r="I819" i="16"/>
  <c r="K819" i="16"/>
  <c r="B801" i="7"/>
  <c r="B820" i="16"/>
  <c r="D820" i="16"/>
  <c r="I820" i="16"/>
  <c r="K820" i="16"/>
  <c r="B802" i="7"/>
  <c r="B821" i="16"/>
  <c r="D821" i="16"/>
  <c r="I821" i="16"/>
  <c r="K821" i="16"/>
  <c r="B803" i="7"/>
  <c r="B822" i="16"/>
  <c r="D822" i="16"/>
  <c r="I822" i="16"/>
  <c r="K822" i="16"/>
  <c r="B804" i="7"/>
  <c r="B823" i="16"/>
  <c r="F823" i="16"/>
  <c r="D823" i="16"/>
  <c r="O823" i="16"/>
  <c r="I823" i="16"/>
  <c r="K823" i="16"/>
  <c r="B805" i="7"/>
  <c r="B824" i="16"/>
  <c r="D824" i="16"/>
  <c r="I824" i="16"/>
  <c r="K824" i="16"/>
  <c r="B806" i="7"/>
  <c r="B825" i="16"/>
  <c r="D825" i="16"/>
  <c r="I825" i="16"/>
  <c r="K825" i="16"/>
  <c r="B807" i="7"/>
  <c r="B826" i="16"/>
  <c r="D826" i="16"/>
  <c r="I826" i="16"/>
  <c r="K826" i="16"/>
  <c r="B808" i="7"/>
  <c r="B827" i="16"/>
  <c r="F827" i="16"/>
  <c r="D827" i="16"/>
  <c r="O827" i="16"/>
  <c r="I827" i="16"/>
  <c r="K827" i="16"/>
  <c r="B809" i="7"/>
  <c r="B828" i="16"/>
  <c r="D828" i="16"/>
  <c r="I828" i="16"/>
  <c r="K828" i="16"/>
  <c r="B810" i="7"/>
  <c r="B829" i="16"/>
  <c r="F829" i="16"/>
  <c r="D829" i="16"/>
  <c r="O829" i="16"/>
  <c r="I829" i="16"/>
  <c r="K829" i="16"/>
  <c r="B811" i="7"/>
  <c r="B830" i="16"/>
  <c r="F830" i="16"/>
  <c r="D830" i="16"/>
  <c r="O830" i="16"/>
  <c r="I830" i="16"/>
  <c r="K830" i="16"/>
  <c r="B812" i="7"/>
  <c r="B831" i="16"/>
  <c r="D831" i="16"/>
  <c r="I831" i="16"/>
  <c r="K831" i="16"/>
  <c r="B813" i="7"/>
  <c r="B832" i="16"/>
  <c r="D832" i="16"/>
  <c r="I832" i="16"/>
  <c r="K832" i="16"/>
  <c r="B814" i="7"/>
  <c r="B833" i="16"/>
  <c r="D833" i="16"/>
  <c r="I833" i="16"/>
  <c r="K833" i="16"/>
  <c r="B815" i="7"/>
  <c r="B834" i="16"/>
  <c r="F834" i="16"/>
  <c r="D834" i="16"/>
  <c r="O834" i="16"/>
  <c r="I834" i="16"/>
  <c r="K834" i="16"/>
  <c r="B816" i="7"/>
  <c r="B835" i="16"/>
  <c r="F835" i="16"/>
  <c r="D835" i="16"/>
  <c r="O835" i="16"/>
  <c r="I835" i="16"/>
  <c r="K835" i="16"/>
  <c r="B817" i="7"/>
  <c r="B836" i="16"/>
  <c r="F836" i="16"/>
  <c r="D836" i="16"/>
  <c r="O836" i="16"/>
  <c r="I836" i="16"/>
  <c r="K836" i="16"/>
  <c r="B818" i="7"/>
  <c r="B837" i="16"/>
  <c r="D837" i="16"/>
  <c r="I837" i="16"/>
  <c r="K837" i="16"/>
  <c r="B819" i="7"/>
  <c r="B838" i="16"/>
  <c r="D838" i="16"/>
  <c r="I838" i="16"/>
  <c r="K838" i="16"/>
  <c r="B820" i="7"/>
  <c r="B839" i="16"/>
  <c r="D839" i="16"/>
  <c r="I839" i="16"/>
  <c r="K839" i="16"/>
  <c r="B821" i="7"/>
  <c r="B840" i="16"/>
  <c r="D840" i="16"/>
  <c r="I840" i="16"/>
  <c r="K840" i="16"/>
  <c r="B822" i="7"/>
  <c r="B841" i="16"/>
  <c r="D841" i="16"/>
  <c r="I841" i="16"/>
  <c r="K841" i="16"/>
  <c r="B823" i="7"/>
  <c r="B842" i="16"/>
  <c r="D842" i="16"/>
  <c r="I842" i="16"/>
  <c r="K842" i="16"/>
  <c r="B824" i="7"/>
  <c r="B843" i="16"/>
  <c r="D843" i="16"/>
  <c r="I843" i="16"/>
  <c r="K843" i="16"/>
  <c r="B825" i="7"/>
  <c r="B844" i="16"/>
  <c r="D844" i="16"/>
  <c r="I844" i="16"/>
  <c r="K844" i="16"/>
  <c r="B826" i="7"/>
  <c r="B845" i="16"/>
  <c r="D845" i="16"/>
  <c r="I845" i="16"/>
  <c r="K845" i="16"/>
  <c r="B827" i="7"/>
  <c r="B846" i="16"/>
  <c r="D846" i="16"/>
  <c r="I846" i="16"/>
  <c r="K846" i="16"/>
  <c r="B828" i="7"/>
  <c r="B847" i="16"/>
  <c r="D847" i="16"/>
  <c r="I847" i="16"/>
  <c r="K847" i="16"/>
  <c r="B829" i="7"/>
  <c r="B848" i="16"/>
  <c r="D848" i="16"/>
  <c r="I848" i="16"/>
  <c r="K848" i="16"/>
  <c r="B830" i="7"/>
  <c r="B849" i="16"/>
  <c r="D849" i="16"/>
  <c r="I849" i="16"/>
  <c r="K849" i="16"/>
  <c r="B831" i="7"/>
  <c r="B850" i="16"/>
  <c r="D850" i="16"/>
  <c r="I850" i="16"/>
  <c r="K850" i="16"/>
  <c r="B832" i="7"/>
  <c r="B851" i="16"/>
  <c r="D851" i="16"/>
  <c r="I851" i="16"/>
  <c r="K851" i="16"/>
  <c r="B833" i="7"/>
  <c r="B852" i="16"/>
  <c r="D852" i="16"/>
  <c r="I852" i="16"/>
  <c r="K852" i="16"/>
  <c r="B834" i="7"/>
  <c r="B853" i="16"/>
  <c r="D853" i="16"/>
  <c r="I853" i="16"/>
  <c r="K853" i="16"/>
  <c r="B835" i="7"/>
  <c r="B854" i="16"/>
  <c r="D854" i="16"/>
  <c r="I854" i="16"/>
  <c r="K854" i="16"/>
  <c r="B836" i="7"/>
  <c r="B855" i="16"/>
  <c r="D855" i="16"/>
  <c r="I855" i="16"/>
  <c r="K855" i="16"/>
  <c r="B837" i="7"/>
  <c r="B856" i="16"/>
  <c r="F856" i="16"/>
  <c r="D856" i="16"/>
  <c r="O856" i="16"/>
  <c r="I856" i="16"/>
  <c r="K856" i="16"/>
  <c r="B838" i="7"/>
  <c r="B857" i="16"/>
  <c r="F857" i="16"/>
  <c r="D857" i="16"/>
  <c r="O857" i="16"/>
  <c r="I857" i="16"/>
  <c r="K857" i="16"/>
  <c r="B839" i="7"/>
  <c r="B858" i="16"/>
  <c r="F858" i="16"/>
  <c r="D858" i="16"/>
  <c r="O858" i="16"/>
  <c r="I858" i="16"/>
  <c r="K858" i="16"/>
  <c r="B840" i="7"/>
  <c r="B859" i="16"/>
  <c r="D859" i="16"/>
  <c r="I859" i="16"/>
  <c r="K859" i="16"/>
  <c r="B841" i="7"/>
  <c r="B860" i="16"/>
  <c r="D860" i="16"/>
  <c r="I860" i="16"/>
  <c r="K860" i="16"/>
  <c r="B842" i="7"/>
  <c r="B861" i="16"/>
  <c r="D861" i="16"/>
  <c r="I861" i="16"/>
  <c r="K861" i="16"/>
  <c r="B843" i="7"/>
  <c r="B862" i="16"/>
  <c r="D862" i="16"/>
  <c r="I862" i="16"/>
  <c r="K862" i="16"/>
  <c r="B844" i="7"/>
  <c r="B863" i="16"/>
  <c r="D863" i="16"/>
  <c r="I863" i="16"/>
  <c r="K863" i="16"/>
  <c r="B845" i="7"/>
  <c r="B864" i="16"/>
  <c r="D864" i="16"/>
  <c r="I864" i="16"/>
  <c r="K864" i="16"/>
  <c r="B846" i="7"/>
  <c r="B865" i="16"/>
  <c r="F865" i="16"/>
  <c r="D865" i="16"/>
  <c r="O865" i="16"/>
  <c r="I865" i="16"/>
  <c r="K865" i="16"/>
  <c r="B847" i="7"/>
  <c r="B866" i="16"/>
  <c r="F866" i="16"/>
  <c r="D866" i="16"/>
  <c r="O866" i="16"/>
  <c r="I866" i="16"/>
  <c r="K866" i="16"/>
  <c r="B848" i="7"/>
  <c r="B867" i="16"/>
  <c r="F867" i="16"/>
  <c r="D867" i="16"/>
  <c r="O867" i="16"/>
  <c r="I867" i="16"/>
  <c r="K867" i="16"/>
  <c r="B849" i="7"/>
  <c r="B868" i="16"/>
  <c r="D868" i="16"/>
  <c r="I868" i="16"/>
  <c r="K868" i="16"/>
  <c r="B850" i="7"/>
  <c r="B869" i="16"/>
  <c r="D869" i="16"/>
  <c r="I869" i="16"/>
  <c r="K869" i="16"/>
  <c r="B851" i="7"/>
  <c r="B870" i="16"/>
  <c r="D870" i="16"/>
  <c r="I870" i="16"/>
  <c r="K870" i="16"/>
  <c r="B852" i="7"/>
  <c r="B871" i="16"/>
  <c r="D871" i="16"/>
  <c r="I871" i="16"/>
  <c r="K871" i="16"/>
  <c r="B853" i="7"/>
  <c r="B872" i="16"/>
  <c r="D872" i="16"/>
  <c r="I872" i="16"/>
  <c r="K872" i="16"/>
  <c r="B854" i="7"/>
  <c r="B873" i="16"/>
  <c r="F873" i="16"/>
  <c r="D873" i="16"/>
  <c r="O873" i="16"/>
  <c r="I873" i="16"/>
  <c r="K873" i="16"/>
  <c r="B855" i="7"/>
  <c r="B874" i="16"/>
  <c r="F874" i="16"/>
  <c r="D874" i="16"/>
  <c r="O874" i="16"/>
  <c r="I874" i="16"/>
  <c r="K874" i="16"/>
  <c r="B856" i="7"/>
  <c r="B875" i="16"/>
  <c r="F875" i="16"/>
  <c r="D875" i="16"/>
  <c r="O875" i="16"/>
  <c r="I875" i="16"/>
  <c r="K875" i="16"/>
  <c r="B857" i="7"/>
  <c r="B876" i="16"/>
  <c r="F876" i="16"/>
  <c r="D876" i="16"/>
  <c r="O876" i="16"/>
  <c r="I876" i="16"/>
  <c r="K876" i="16"/>
  <c r="B858" i="7"/>
  <c r="B877" i="16"/>
  <c r="F877" i="16"/>
  <c r="D877" i="16"/>
  <c r="O877" i="16"/>
  <c r="I877" i="16"/>
  <c r="K877" i="16"/>
  <c r="B859" i="7"/>
  <c r="B878" i="16"/>
  <c r="F878" i="16"/>
  <c r="D878" i="16"/>
  <c r="O878" i="16"/>
  <c r="I878" i="16"/>
  <c r="K878" i="16"/>
  <c r="B860" i="7"/>
  <c r="B879" i="16"/>
  <c r="F879" i="16"/>
  <c r="D879" i="16"/>
  <c r="O879" i="16"/>
  <c r="I879" i="16"/>
  <c r="K879" i="16"/>
  <c r="B861" i="7"/>
  <c r="B880" i="16"/>
  <c r="F880" i="16"/>
  <c r="D880" i="16"/>
  <c r="O880" i="16"/>
  <c r="I880" i="16"/>
  <c r="K880" i="16"/>
  <c r="B862" i="7"/>
  <c r="B881" i="16"/>
  <c r="F881" i="16"/>
  <c r="D881" i="16"/>
  <c r="O881" i="16"/>
  <c r="I881" i="16"/>
  <c r="K881" i="16"/>
  <c r="B863" i="7"/>
  <c r="B882" i="16"/>
  <c r="F882" i="16"/>
  <c r="D882" i="16"/>
  <c r="O882" i="16"/>
  <c r="I882" i="16"/>
  <c r="K882" i="16"/>
  <c r="B864" i="7"/>
  <c r="B883" i="16"/>
  <c r="F883" i="16"/>
  <c r="D883" i="16"/>
  <c r="O883" i="16"/>
  <c r="I883" i="16"/>
  <c r="K883" i="16"/>
  <c r="B865" i="7"/>
  <c r="B884" i="16"/>
  <c r="D884" i="16"/>
  <c r="I884" i="16"/>
  <c r="K884" i="16"/>
  <c r="B866" i="7"/>
  <c r="B885" i="16"/>
  <c r="F885" i="16"/>
  <c r="D885" i="16"/>
  <c r="O885" i="16"/>
  <c r="I885" i="16"/>
  <c r="K885" i="16"/>
  <c r="B867" i="7"/>
  <c r="B886" i="16"/>
  <c r="D886" i="16"/>
  <c r="I886" i="16"/>
  <c r="K886" i="16"/>
  <c r="B868" i="7"/>
  <c r="B887" i="16"/>
  <c r="D887" i="16"/>
  <c r="I887" i="16"/>
  <c r="K887" i="16"/>
  <c r="B869" i="7"/>
  <c r="B888" i="16"/>
  <c r="F888" i="16"/>
  <c r="D888" i="16"/>
  <c r="O888" i="16"/>
  <c r="I888" i="16"/>
  <c r="K888" i="16"/>
  <c r="B870" i="7"/>
  <c r="B889" i="16"/>
  <c r="D889" i="16"/>
  <c r="I889" i="16"/>
  <c r="K889" i="16"/>
  <c r="B871" i="7"/>
  <c r="B890" i="16"/>
  <c r="D890" i="16"/>
  <c r="I890" i="16"/>
  <c r="K890" i="16"/>
  <c r="B872" i="7"/>
  <c r="B891" i="16"/>
  <c r="D891" i="16"/>
  <c r="I891" i="16"/>
  <c r="K891" i="16"/>
  <c r="B873" i="7"/>
  <c r="B892" i="16"/>
  <c r="D892" i="16"/>
  <c r="I892" i="16"/>
  <c r="K892" i="16"/>
  <c r="B874" i="7"/>
  <c r="B893" i="16"/>
  <c r="D893" i="16"/>
  <c r="I893" i="16"/>
  <c r="K893" i="16"/>
  <c r="B875" i="7"/>
  <c r="B894" i="16"/>
  <c r="D894" i="16"/>
  <c r="I894" i="16"/>
  <c r="K894" i="16"/>
  <c r="B876" i="7"/>
  <c r="B895" i="16"/>
  <c r="D895" i="16"/>
  <c r="I895" i="16"/>
  <c r="K895" i="16"/>
  <c r="B877" i="7"/>
  <c r="B896" i="16"/>
  <c r="D896" i="16"/>
  <c r="I896" i="16"/>
  <c r="K896" i="16"/>
  <c r="B878" i="7"/>
  <c r="B897" i="16"/>
  <c r="D897" i="16"/>
  <c r="I897" i="16"/>
  <c r="K897" i="16"/>
  <c r="B879" i="7"/>
  <c r="B898" i="16"/>
  <c r="D898" i="16"/>
  <c r="I898" i="16"/>
  <c r="K898" i="16"/>
  <c r="B880" i="7"/>
  <c r="B899" i="16"/>
  <c r="D899" i="16"/>
  <c r="I899" i="16"/>
  <c r="K899" i="16"/>
  <c r="B881" i="7"/>
  <c r="B900" i="16"/>
  <c r="D900" i="16"/>
  <c r="I900" i="16"/>
  <c r="K900" i="16"/>
  <c r="B882" i="7"/>
  <c r="B901" i="16"/>
  <c r="F901" i="16"/>
  <c r="D901" i="16"/>
  <c r="O901" i="16"/>
  <c r="I901" i="16"/>
  <c r="K901" i="16"/>
  <c r="B883" i="7"/>
  <c r="B902" i="16"/>
  <c r="D902" i="16"/>
  <c r="I902" i="16"/>
  <c r="K902" i="16"/>
  <c r="B884" i="7"/>
  <c r="B903" i="16"/>
  <c r="D903" i="16"/>
  <c r="I903" i="16"/>
  <c r="K903" i="16"/>
  <c r="B885" i="7"/>
  <c r="B904" i="16"/>
  <c r="D904" i="16"/>
  <c r="I904" i="16"/>
  <c r="K904" i="16"/>
  <c r="B886" i="7"/>
  <c r="B905" i="16"/>
  <c r="F905" i="16"/>
  <c r="D905" i="16"/>
  <c r="O905" i="16"/>
  <c r="I905" i="16"/>
  <c r="K905" i="16"/>
  <c r="B887" i="7"/>
  <c r="B906" i="16"/>
  <c r="D906" i="16"/>
  <c r="I906" i="16"/>
  <c r="K906" i="16"/>
  <c r="B888" i="7"/>
  <c r="B907" i="16"/>
  <c r="D907" i="16"/>
  <c r="I907" i="16"/>
  <c r="K907" i="16"/>
  <c r="B889" i="7"/>
  <c r="B908" i="16"/>
  <c r="D908" i="16"/>
  <c r="I908" i="16"/>
  <c r="K908" i="16"/>
  <c r="B890" i="7"/>
  <c r="B909" i="16"/>
  <c r="D909" i="16"/>
  <c r="I909" i="16"/>
  <c r="K909" i="16"/>
  <c r="B891" i="7"/>
  <c r="B910" i="16"/>
  <c r="D910" i="16"/>
  <c r="I910" i="16"/>
  <c r="K910" i="16"/>
  <c r="B892" i="7"/>
  <c r="B911" i="16"/>
  <c r="D911" i="16"/>
  <c r="I911" i="16"/>
  <c r="K911" i="16"/>
  <c r="B893" i="7"/>
  <c r="B912" i="16"/>
  <c r="D912" i="16"/>
  <c r="I912" i="16"/>
  <c r="K912" i="16"/>
  <c r="B894" i="7"/>
  <c r="B913" i="16"/>
  <c r="F913" i="16"/>
  <c r="D913" i="16"/>
  <c r="O913" i="16"/>
  <c r="I913" i="16"/>
  <c r="K913" i="16"/>
  <c r="B895" i="7"/>
  <c r="B914" i="16"/>
  <c r="F914" i="16"/>
  <c r="D914" i="16"/>
  <c r="O914" i="16"/>
  <c r="I914" i="16"/>
  <c r="K914" i="16"/>
  <c r="B896" i="7"/>
  <c r="B915" i="16"/>
  <c r="D915" i="16"/>
  <c r="I915" i="16"/>
  <c r="K915" i="16"/>
  <c r="B897" i="7"/>
  <c r="B916" i="16"/>
  <c r="D916" i="16"/>
  <c r="I916" i="16"/>
  <c r="K916" i="16"/>
  <c r="B898" i="7"/>
  <c r="B917" i="16"/>
  <c r="D917" i="16"/>
  <c r="I917" i="16"/>
  <c r="K917" i="16"/>
  <c r="B899" i="7"/>
  <c r="B918" i="16"/>
  <c r="D918" i="16"/>
  <c r="I918" i="16"/>
  <c r="K918" i="16"/>
  <c r="B900" i="7"/>
  <c r="B919" i="16"/>
  <c r="D919" i="16"/>
  <c r="I919" i="16"/>
  <c r="K919" i="16"/>
  <c r="B901" i="7"/>
  <c r="B920" i="16"/>
  <c r="D920" i="16"/>
  <c r="I920" i="16"/>
  <c r="K920" i="16"/>
  <c r="B902" i="7"/>
  <c r="B921" i="16"/>
  <c r="D921" i="16"/>
  <c r="I921" i="16"/>
  <c r="K921" i="16"/>
  <c r="B208" i="16"/>
  <c r="F208" i="16"/>
  <c r="D208" i="16"/>
  <c r="O208" i="16"/>
  <c r="I208" i="16"/>
  <c r="K208" i="16"/>
  <c r="E208" i="16"/>
  <c r="E109" i="16"/>
  <c r="E110" i="16"/>
  <c r="E209" i="16"/>
  <c r="E238" i="16"/>
  <c r="E239" i="16"/>
  <c r="E164" i="16"/>
  <c r="E165" i="16"/>
  <c r="E210" i="16"/>
  <c r="E211" i="16"/>
  <c r="E111" i="16"/>
  <c r="E112" i="16"/>
  <c r="E113" i="16"/>
  <c r="E225" i="16"/>
  <c r="E206" i="16"/>
  <c r="E207" i="16"/>
  <c r="E38" i="16"/>
  <c r="E39" i="16"/>
  <c r="E105" i="16"/>
  <c r="E106" i="16"/>
  <c r="E107" i="16"/>
  <c r="E158" i="16"/>
  <c r="E159" i="16"/>
  <c r="E160" i="16"/>
  <c r="E161" i="16"/>
  <c r="E108" i="16"/>
  <c r="E162" i="16"/>
  <c r="E163" i="16"/>
  <c r="E146" i="16"/>
  <c r="E147" i="16"/>
  <c r="E190" i="16"/>
  <c r="E148" i="16"/>
  <c r="E149" i="16"/>
  <c r="E150" i="16"/>
  <c r="E151" i="16"/>
  <c r="E217" i="16"/>
  <c r="E218" i="16"/>
  <c r="E219" i="16"/>
  <c r="E191" i="16"/>
  <c r="E192" i="16"/>
  <c r="E193" i="16"/>
  <c r="E194" i="16"/>
  <c r="E195" i="16"/>
  <c r="E220" i="16"/>
  <c r="E95" i="16"/>
  <c r="E96" i="16"/>
  <c r="E97" i="16"/>
  <c r="E152" i="16"/>
  <c r="E153" i="16"/>
  <c r="E154" i="16"/>
  <c r="E155" i="16"/>
  <c r="E156" i="16"/>
  <c r="E157" i="16"/>
  <c r="E196" i="16"/>
  <c r="E197" i="16"/>
  <c r="E98" i="16"/>
  <c r="E99" i="16"/>
  <c r="E100" i="16"/>
  <c r="E101" i="16"/>
  <c r="E198" i="16"/>
  <c r="E199" i="16"/>
  <c r="E200" i="16"/>
  <c r="E201" i="16"/>
  <c r="E202" i="16"/>
  <c r="E221" i="16"/>
  <c r="E222" i="16"/>
  <c r="E223" i="16"/>
  <c r="E224" i="16"/>
  <c r="E203" i="16"/>
  <c r="E204" i="16"/>
  <c r="E205" i="16"/>
  <c r="E102" i="16"/>
  <c r="E103" i="16"/>
  <c r="E104" i="16"/>
  <c r="E75" i="16"/>
  <c r="E178" i="16"/>
  <c r="E179" i="16"/>
  <c r="E76" i="16"/>
  <c r="E77" i="16"/>
  <c r="E78" i="16"/>
  <c r="E135" i="16"/>
  <c r="E136" i="16"/>
  <c r="E137" i="16"/>
  <c r="E138" i="16"/>
  <c r="E230" i="16"/>
  <c r="E231" i="16"/>
  <c r="E180" i="16"/>
  <c r="E181" i="16"/>
  <c r="E232" i="16"/>
  <c r="E233" i="16"/>
  <c r="E234" i="16"/>
  <c r="E182" i="16"/>
  <c r="E183" i="16"/>
  <c r="E184" i="16"/>
  <c r="E185" i="16"/>
  <c r="E186" i="16"/>
  <c r="E187" i="16"/>
  <c r="E235" i="16"/>
  <c r="E236" i="16"/>
  <c r="E237" i="16"/>
  <c r="E79" i="16"/>
  <c r="E80" i="16"/>
  <c r="E139" i="16"/>
  <c r="E140" i="16"/>
  <c r="E141" i="16"/>
  <c r="E142" i="16"/>
  <c r="E143" i="16"/>
  <c r="E144" i="16"/>
  <c r="E81" i="16"/>
  <c r="E82" i="16"/>
  <c r="E83" i="16"/>
  <c r="E84" i="16"/>
  <c r="E145" i="16"/>
  <c r="E85" i="16"/>
  <c r="E86" i="16"/>
  <c r="E87" i="16"/>
  <c r="E88" i="16"/>
  <c r="E89" i="16"/>
  <c r="E188" i="16"/>
  <c r="E189" i="16"/>
  <c r="E216" i="16"/>
  <c r="E90" i="16"/>
  <c r="E91" i="16"/>
  <c r="E92" i="16"/>
  <c r="E93" i="16"/>
  <c r="E94" i="16"/>
  <c r="E42" i="16"/>
  <c r="E114" i="16"/>
  <c r="E115" i="16"/>
  <c r="E116" i="16"/>
  <c r="E117" i="16"/>
  <c r="E118" i="16"/>
  <c r="E168" i="16"/>
  <c r="E169" i="16"/>
  <c r="E43" i="16"/>
  <c r="E44" i="16"/>
  <c r="E45" i="16"/>
  <c r="E119" i="16"/>
  <c r="E120" i="16"/>
  <c r="E46" i="16"/>
  <c r="E47" i="16"/>
  <c r="E48" i="16"/>
  <c r="E121" i="16"/>
  <c r="E170" i="16"/>
  <c r="E49" i="16"/>
  <c r="E50" i="16"/>
  <c r="E51" i="16"/>
  <c r="E52" i="16"/>
  <c r="E171" i="16"/>
  <c r="E122" i="16"/>
  <c r="E123" i="16"/>
  <c r="E226" i="16"/>
  <c r="E172" i="16"/>
  <c r="E124" i="16"/>
  <c r="E125" i="16"/>
  <c r="E126" i="16"/>
  <c r="E127" i="16"/>
  <c r="E227" i="16"/>
  <c r="E128" i="16"/>
  <c r="E173" i="16"/>
  <c r="E53" i="16"/>
  <c r="E54" i="16"/>
  <c r="E55" i="16"/>
  <c r="E36" i="16"/>
  <c r="E37" i="16"/>
  <c r="E56" i="16"/>
  <c r="E57" i="16"/>
  <c r="E58" i="16"/>
  <c r="E59" i="16"/>
  <c r="E174" i="16"/>
  <c r="E175" i="16"/>
  <c r="E129" i="16"/>
  <c r="E130" i="16"/>
  <c r="E131" i="16"/>
  <c r="E132" i="16"/>
  <c r="E133" i="16"/>
  <c r="E134" i="16"/>
  <c r="E176" i="16"/>
  <c r="E177" i="16"/>
  <c r="E60" i="16"/>
  <c r="E61" i="16"/>
  <c r="E62" i="16"/>
  <c r="E63" i="16"/>
  <c r="E228" i="16"/>
  <c r="E229" i="16"/>
  <c r="E64" i="16"/>
  <c r="E65" i="16"/>
  <c r="E66" i="16"/>
  <c r="E67" i="16"/>
  <c r="E68" i="16"/>
  <c r="E69" i="16"/>
  <c r="E70" i="16"/>
  <c r="E71" i="16"/>
  <c r="E72" i="16"/>
  <c r="E73" i="16"/>
  <c r="E212" i="16"/>
  <c r="E213" i="16"/>
  <c r="E214" i="16"/>
  <c r="E215" i="16"/>
  <c r="E74" i="16"/>
  <c r="E40" i="16"/>
  <c r="E41" i="16"/>
  <c r="E167" i="16"/>
  <c r="E166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O921" i="16"/>
  <c r="N921" i="16"/>
  <c r="M921" i="16"/>
  <c r="L921" i="16"/>
  <c r="J921" i="16"/>
  <c r="H921" i="16"/>
  <c r="F921" i="16"/>
  <c r="G921" i="16"/>
  <c r="C921" i="16"/>
  <c r="O920" i="16"/>
  <c r="N920" i="16"/>
  <c r="M920" i="16"/>
  <c r="L920" i="16"/>
  <c r="J920" i="16"/>
  <c r="H920" i="16"/>
  <c r="F920" i="16"/>
  <c r="G920" i="16"/>
  <c r="C920" i="16"/>
  <c r="O919" i="16"/>
  <c r="N919" i="16"/>
  <c r="M919" i="16"/>
  <c r="L919" i="16"/>
  <c r="J919" i="16"/>
  <c r="H919" i="16"/>
  <c r="F919" i="16"/>
  <c r="G919" i="16"/>
  <c r="C919" i="16"/>
  <c r="O918" i="16"/>
  <c r="N918" i="16"/>
  <c r="M918" i="16"/>
  <c r="L918" i="16"/>
  <c r="J918" i="16"/>
  <c r="H918" i="16"/>
  <c r="F918" i="16"/>
  <c r="G918" i="16"/>
  <c r="C918" i="16"/>
  <c r="O917" i="16"/>
  <c r="N917" i="16"/>
  <c r="M917" i="16"/>
  <c r="L917" i="16"/>
  <c r="J917" i="16"/>
  <c r="H917" i="16"/>
  <c r="F917" i="16"/>
  <c r="G917" i="16"/>
  <c r="C917" i="16"/>
  <c r="O916" i="16"/>
  <c r="N916" i="16"/>
  <c r="M916" i="16"/>
  <c r="L916" i="16"/>
  <c r="J916" i="16"/>
  <c r="H916" i="16"/>
  <c r="F916" i="16"/>
  <c r="G916" i="16"/>
  <c r="C916" i="16"/>
  <c r="O915" i="16"/>
  <c r="N915" i="16"/>
  <c r="M915" i="16"/>
  <c r="L915" i="16"/>
  <c r="J915" i="16"/>
  <c r="H915" i="16"/>
  <c r="F915" i="16"/>
  <c r="G915" i="16"/>
  <c r="C915" i="16"/>
  <c r="N914" i="16"/>
  <c r="M914" i="16"/>
  <c r="G914" i="16"/>
  <c r="L914" i="16"/>
  <c r="J914" i="16"/>
  <c r="H914" i="16"/>
  <c r="C914" i="16"/>
  <c r="N913" i="16"/>
  <c r="M913" i="16"/>
  <c r="G913" i="16"/>
  <c r="L913" i="16"/>
  <c r="J913" i="16"/>
  <c r="H913" i="16"/>
  <c r="C913" i="16"/>
  <c r="O912" i="16"/>
  <c r="N912" i="16"/>
  <c r="M912" i="16"/>
  <c r="L912" i="16"/>
  <c r="J912" i="16"/>
  <c r="H912" i="16"/>
  <c r="F912" i="16"/>
  <c r="G912" i="16"/>
  <c r="C912" i="16"/>
  <c r="O911" i="16"/>
  <c r="N911" i="16"/>
  <c r="M911" i="16"/>
  <c r="L911" i="16"/>
  <c r="J911" i="16"/>
  <c r="H911" i="16"/>
  <c r="F911" i="16"/>
  <c r="G911" i="16"/>
  <c r="C911" i="16"/>
  <c r="O910" i="16"/>
  <c r="N910" i="16"/>
  <c r="M910" i="16"/>
  <c r="L910" i="16"/>
  <c r="J910" i="16"/>
  <c r="H910" i="16"/>
  <c r="F910" i="16"/>
  <c r="G910" i="16"/>
  <c r="C910" i="16"/>
  <c r="O909" i="16"/>
  <c r="N909" i="16"/>
  <c r="M909" i="16"/>
  <c r="L909" i="16"/>
  <c r="J909" i="16"/>
  <c r="H909" i="16"/>
  <c r="F909" i="16"/>
  <c r="G909" i="16"/>
  <c r="C909" i="16"/>
  <c r="O908" i="16"/>
  <c r="N908" i="16"/>
  <c r="M908" i="16"/>
  <c r="L908" i="16"/>
  <c r="J908" i="16"/>
  <c r="H908" i="16"/>
  <c r="F908" i="16"/>
  <c r="G908" i="16"/>
  <c r="C908" i="16"/>
  <c r="O907" i="16"/>
  <c r="N907" i="16"/>
  <c r="M907" i="16"/>
  <c r="L907" i="16"/>
  <c r="J907" i="16"/>
  <c r="H907" i="16"/>
  <c r="F907" i="16"/>
  <c r="G907" i="16"/>
  <c r="C907" i="16"/>
  <c r="O906" i="16"/>
  <c r="N906" i="16"/>
  <c r="M906" i="16"/>
  <c r="L906" i="16"/>
  <c r="J906" i="16"/>
  <c r="H906" i="16"/>
  <c r="F906" i="16"/>
  <c r="G906" i="16"/>
  <c r="C906" i="16"/>
  <c r="N905" i="16"/>
  <c r="M905" i="16"/>
  <c r="G905" i="16"/>
  <c r="L905" i="16"/>
  <c r="J905" i="16"/>
  <c r="H905" i="16"/>
  <c r="C905" i="16"/>
  <c r="O904" i="16"/>
  <c r="N904" i="16"/>
  <c r="M904" i="16"/>
  <c r="L904" i="16"/>
  <c r="J904" i="16"/>
  <c r="H904" i="16"/>
  <c r="F904" i="16"/>
  <c r="G904" i="16"/>
  <c r="C904" i="16"/>
  <c r="O903" i="16"/>
  <c r="N903" i="16"/>
  <c r="M903" i="16"/>
  <c r="L903" i="16"/>
  <c r="J903" i="16"/>
  <c r="H903" i="16"/>
  <c r="F903" i="16"/>
  <c r="G903" i="16"/>
  <c r="C903" i="16"/>
  <c r="O902" i="16"/>
  <c r="N902" i="16"/>
  <c r="M902" i="16"/>
  <c r="L902" i="16"/>
  <c r="J902" i="16"/>
  <c r="H902" i="16"/>
  <c r="F902" i="16"/>
  <c r="G902" i="16"/>
  <c r="C902" i="16"/>
  <c r="N901" i="16"/>
  <c r="M901" i="16"/>
  <c r="G901" i="16"/>
  <c r="L901" i="16"/>
  <c r="J901" i="16"/>
  <c r="H901" i="16"/>
  <c r="C901" i="16"/>
  <c r="O900" i="16"/>
  <c r="N900" i="16"/>
  <c r="M900" i="16"/>
  <c r="L900" i="16"/>
  <c r="J900" i="16"/>
  <c r="H900" i="16"/>
  <c r="F900" i="16"/>
  <c r="G900" i="16"/>
  <c r="C900" i="16"/>
  <c r="O899" i="16"/>
  <c r="N899" i="16"/>
  <c r="M899" i="16"/>
  <c r="L899" i="16"/>
  <c r="J899" i="16"/>
  <c r="H899" i="16"/>
  <c r="F899" i="16"/>
  <c r="G899" i="16"/>
  <c r="C899" i="16"/>
  <c r="O898" i="16"/>
  <c r="N898" i="16"/>
  <c r="M898" i="16"/>
  <c r="L898" i="16"/>
  <c r="J898" i="16"/>
  <c r="H898" i="16"/>
  <c r="F898" i="16"/>
  <c r="G898" i="16"/>
  <c r="C898" i="16"/>
  <c r="O897" i="16"/>
  <c r="N897" i="16"/>
  <c r="M897" i="16"/>
  <c r="L897" i="16"/>
  <c r="J897" i="16"/>
  <c r="H897" i="16"/>
  <c r="F897" i="16"/>
  <c r="G897" i="16"/>
  <c r="C897" i="16"/>
  <c r="O896" i="16"/>
  <c r="N896" i="16"/>
  <c r="M896" i="16"/>
  <c r="L896" i="16"/>
  <c r="J896" i="16"/>
  <c r="H896" i="16"/>
  <c r="F896" i="16"/>
  <c r="G896" i="16"/>
  <c r="C896" i="16"/>
  <c r="O895" i="16"/>
  <c r="N895" i="16"/>
  <c r="M895" i="16"/>
  <c r="L895" i="16"/>
  <c r="J895" i="16"/>
  <c r="H895" i="16"/>
  <c r="F895" i="16"/>
  <c r="G895" i="16"/>
  <c r="C895" i="16"/>
  <c r="O894" i="16"/>
  <c r="N894" i="16"/>
  <c r="M894" i="16"/>
  <c r="L894" i="16"/>
  <c r="J894" i="16"/>
  <c r="H894" i="16"/>
  <c r="F894" i="16"/>
  <c r="G894" i="16"/>
  <c r="C894" i="16"/>
  <c r="O893" i="16"/>
  <c r="N893" i="16"/>
  <c r="M893" i="16"/>
  <c r="L893" i="16"/>
  <c r="J893" i="16"/>
  <c r="H893" i="16"/>
  <c r="F893" i="16"/>
  <c r="G893" i="16"/>
  <c r="C893" i="16"/>
  <c r="O892" i="16"/>
  <c r="N892" i="16"/>
  <c r="M892" i="16"/>
  <c r="L892" i="16"/>
  <c r="J892" i="16"/>
  <c r="H892" i="16"/>
  <c r="F892" i="16"/>
  <c r="G892" i="16"/>
  <c r="C892" i="16"/>
  <c r="O891" i="16"/>
  <c r="N891" i="16"/>
  <c r="M891" i="16"/>
  <c r="L891" i="16"/>
  <c r="J891" i="16"/>
  <c r="H891" i="16"/>
  <c r="F891" i="16"/>
  <c r="G891" i="16"/>
  <c r="C891" i="16"/>
  <c r="O890" i="16"/>
  <c r="N890" i="16"/>
  <c r="M890" i="16"/>
  <c r="L890" i="16"/>
  <c r="J890" i="16"/>
  <c r="H890" i="16"/>
  <c r="F890" i="16"/>
  <c r="G890" i="16"/>
  <c r="C890" i="16"/>
  <c r="O889" i="16"/>
  <c r="N889" i="16"/>
  <c r="M889" i="16"/>
  <c r="L889" i="16"/>
  <c r="J889" i="16"/>
  <c r="H889" i="16"/>
  <c r="F889" i="16"/>
  <c r="G889" i="16"/>
  <c r="C889" i="16"/>
  <c r="N888" i="16"/>
  <c r="M888" i="16"/>
  <c r="G888" i="16"/>
  <c r="L888" i="16"/>
  <c r="J888" i="16"/>
  <c r="H888" i="16"/>
  <c r="C888" i="16"/>
  <c r="O887" i="16"/>
  <c r="N887" i="16"/>
  <c r="M887" i="16"/>
  <c r="L887" i="16"/>
  <c r="J887" i="16"/>
  <c r="H887" i="16"/>
  <c r="F887" i="16"/>
  <c r="G887" i="16"/>
  <c r="C887" i="16"/>
  <c r="O886" i="16"/>
  <c r="N886" i="16"/>
  <c r="M886" i="16"/>
  <c r="L886" i="16"/>
  <c r="J886" i="16"/>
  <c r="H886" i="16"/>
  <c r="F886" i="16"/>
  <c r="G886" i="16"/>
  <c r="C886" i="16"/>
  <c r="N885" i="16"/>
  <c r="M885" i="16"/>
  <c r="G885" i="16"/>
  <c r="L885" i="16"/>
  <c r="J885" i="16"/>
  <c r="H885" i="16"/>
  <c r="C885" i="16"/>
  <c r="O884" i="16"/>
  <c r="N884" i="16"/>
  <c r="M884" i="16"/>
  <c r="L884" i="16"/>
  <c r="J884" i="16"/>
  <c r="H884" i="16"/>
  <c r="F884" i="16"/>
  <c r="G884" i="16"/>
  <c r="C884" i="16"/>
  <c r="N883" i="16"/>
  <c r="M883" i="16"/>
  <c r="G883" i="16"/>
  <c r="L883" i="16"/>
  <c r="J883" i="16"/>
  <c r="H883" i="16"/>
  <c r="C883" i="16"/>
  <c r="N882" i="16"/>
  <c r="M882" i="16"/>
  <c r="G882" i="16"/>
  <c r="L882" i="16"/>
  <c r="J882" i="16"/>
  <c r="H882" i="16"/>
  <c r="C882" i="16"/>
  <c r="N881" i="16"/>
  <c r="M881" i="16"/>
  <c r="G881" i="16"/>
  <c r="L881" i="16"/>
  <c r="J881" i="16"/>
  <c r="H881" i="16"/>
  <c r="C881" i="16"/>
  <c r="N880" i="16"/>
  <c r="M880" i="16"/>
  <c r="G880" i="16"/>
  <c r="L880" i="16"/>
  <c r="J880" i="16"/>
  <c r="H880" i="16"/>
  <c r="C880" i="16"/>
  <c r="N879" i="16"/>
  <c r="M879" i="16"/>
  <c r="G879" i="16"/>
  <c r="L879" i="16"/>
  <c r="J879" i="16"/>
  <c r="H879" i="16"/>
  <c r="C879" i="16"/>
  <c r="N878" i="16"/>
  <c r="M878" i="16"/>
  <c r="G878" i="16"/>
  <c r="L878" i="16"/>
  <c r="J878" i="16"/>
  <c r="H878" i="16"/>
  <c r="C878" i="16"/>
  <c r="N877" i="16"/>
  <c r="M877" i="16"/>
  <c r="G877" i="16"/>
  <c r="L877" i="16"/>
  <c r="J877" i="16"/>
  <c r="H877" i="16"/>
  <c r="C877" i="16"/>
  <c r="N876" i="16"/>
  <c r="M876" i="16"/>
  <c r="G876" i="16"/>
  <c r="L876" i="16"/>
  <c r="J876" i="16"/>
  <c r="H876" i="16"/>
  <c r="C876" i="16"/>
  <c r="N875" i="16"/>
  <c r="M875" i="16"/>
  <c r="G875" i="16"/>
  <c r="L875" i="16"/>
  <c r="J875" i="16"/>
  <c r="H875" i="16"/>
  <c r="C875" i="16"/>
  <c r="N874" i="16"/>
  <c r="M874" i="16"/>
  <c r="G874" i="16"/>
  <c r="L874" i="16"/>
  <c r="J874" i="16"/>
  <c r="H874" i="16"/>
  <c r="C874" i="16"/>
  <c r="N873" i="16"/>
  <c r="M873" i="16"/>
  <c r="G873" i="16"/>
  <c r="L873" i="16"/>
  <c r="J873" i="16"/>
  <c r="H873" i="16"/>
  <c r="C873" i="16"/>
  <c r="O872" i="16"/>
  <c r="N872" i="16"/>
  <c r="M872" i="16"/>
  <c r="L872" i="16"/>
  <c r="J872" i="16"/>
  <c r="H872" i="16"/>
  <c r="F872" i="16"/>
  <c r="G872" i="16"/>
  <c r="C872" i="16"/>
  <c r="O871" i="16"/>
  <c r="N871" i="16"/>
  <c r="M871" i="16"/>
  <c r="L871" i="16"/>
  <c r="J871" i="16"/>
  <c r="H871" i="16"/>
  <c r="F871" i="16"/>
  <c r="G871" i="16"/>
  <c r="C871" i="16"/>
  <c r="O870" i="16"/>
  <c r="N870" i="16"/>
  <c r="M870" i="16"/>
  <c r="L870" i="16"/>
  <c r="J870" i="16"/>
  <c r="H870" i="16"/>
  <c r="F870" i="16"/>
  <c r="G870" i="16"/>
  <c r="C870" i="16"/>
  <c r="O869" i="16"/>
  <c r="N869" i="16"/>
  <c r="M869" i="16"/>
  <c r="L869" i="16"/>
  <c r="J869" i="16"/>
  <c r="H869" i="16"/>
  <c r="F869" i="16"/>
  <c r="G869" i="16"/>
  <c r="C869" i="16"/>
  <c r="O868" i="16"/>
  <c r="N868" i="16"/>
  <c r="M868" i="16"/>
  <c r="L868" i="16"/>
  <c r="J868" i="16"/>
  <c r="H868" i="16"/>
  <c r="F868" i="16"/>
  <c r="G868" i="16"/>
  <c r="C868" i="16"/>
  <c r="N867" i="16"/>
  <c r="M867" i="16"/>
  <c r="G867" i="16"/>
  <c r="L867" i="16"/>
  <c r="J867" i="16"/>
  <c r="H867" i="16"/>
  <c r="C867" i="16"/>
  <c r="N866" i="16"/>
  <c r="M866" i="16"/>
  <c r="G866" i="16"/>
  <c r="L866" i="16"/>
  <c r="J866" i="16"/>
  <c r="H866" i="16"/>
  <c r="C866" i="16"/>
  <c r="N865" i="16"/>
  <c r="M865" i="16"/>
  <c r="G865" i="16"/>
  <c r="L865" i="16"/>
  <c r="J865" i="16"/>
  <c r="H865" i="16"/>
  <c r="C865" i="16"/>
  <c r="O864" i="16"/>
  <c r="N864" i="16"/>
  <c r="M864" i="16"/>
  <c r="L864" i="16"/>
  <c r="J864" i="16"/>
  <c r="H864" i="16"/>
  <c r="F864" i="16"/>
  <c r="G864" i="16"/>
  <c r="C864" i="16"/>
  <c r="O863" i="16"/>
  <c r="N863" i="16"/>
  <c r="M863" i="16"/>
  <c r="L863" i="16"/>
  <c r="J863" i="16"/>
  <c r="H863" i="16"/>
  <c r="F863" i="16"/>
  <c r="G863" i="16"/>
  <c r="C863" i="16"/>
  <c r="O862" i="16"/>
  <c r="N862" i="16"/>
  <c r="M862" i="16"/>
  <c r="L862" i="16"/>
  <c r="J862" i="16"/>
  <c r="H862" i="16"/>
  <c r="F862" i="16"/>
  <c r="G862" i="16"/>
  <c r="C862" i="16"/>
  <c r="O861" i="16"/>
  <c r="N861" i="16"/>
  <c r="M861" i="16"/>
  <c r="L861" i="16"/>
  <c r="J861" i="16"/>
  <c r="H861" i="16"/>
  <c r="F861" i="16"/>
  <c r="G861" i="16"/>
  <c r="C861" i="16"/>
  <c r="O860" i="16"/>
  <c r="N860" i="16"/>
  <c r="M860" i="16"/>
  <c r="L860" i="16"/>
  <c r="J860" i="16"/>
  <c r="H860" i="16"/>
  <c r="F860" i="16"/>
  <c r="G860" i="16"/>
  <c r="C860" i="16"/>
  <c r="O859" i="16"/>
  <c r="N859" i="16"/>
  <c r="M859" i="16"/>
  <c r="L859" i="16"/>
  <c r="J859" i="16"/>
  <c r="H859" i="16"/>
  <c r="F859" i="16"/>
  <c r="G859" i="16"/>
  <c r="C859" i="16"/>
  <c r="N858" i="16"/>
  <c r="M858" i="16"/>
  <c r="G858" i="16"/>
  <c r="L858" i="16"/>
  <c r="J858" i="16"/>
  <c r="H858" i="16"/>
  <c r="C858" i="16"/>
  <c r="N857" i="16"/>
  <c r="M857" i="16"/>
  <c r="G857" i="16"/>
  <c r="L857" i="16"/>
  <c r="J857" i="16"/>
  <c r="H857" i="16"/>
  <c r="C857" i="16"/>
  <c r="N856" i="16"/>
  <c r="M856" i="16"/>
  <c r="G856" i="16"/>
  <c r="L856" i="16"/>
  <c r="J856" i="16"/>
  <c r="H856" i="16"/>
  <c r="C856" i="16"/>
  <c r="O855" i="16"/>
  <c r="N855" i="16"/>
  <c r="M855" i="16"/>
  <c r="L855" i="16"/>
  <c r="J855" i="16"/>
  <c r="H855" i="16"/>
  <c r="F855" i="16"/>
  <c r="G855" i="16"/>
  <c r="C855" i="16"/>
  <c r="O854" i="16"/>
  <c r="N854" i="16"/>
  <c r="M854" i="16"/>
  <c r="L854" i="16"/>
  <c r="J854" i="16"/>
  <c r="H854" i="16"/>
  <c r="F854" i="16"/>
  <c r="G854" i="16"/>
  <c r="C854" i="16"/>
  <c r="O853" i="16"/>
  <c r="N853" i="16"/>
  <c r="M853" i="16"/>
  <c r="L853" i="16"/>
  <c r="J853" i="16"/>
  <c r="H853" i="16"/>
  <c r="F853" i="16"/>
  <c r="G853" i="16"/>
  <c r="C853" i="16"/>
  <c r="O852" i="16"/>
  <c r="N852" i="16"/>
  <c r="M852" i="16"/>
  <c r="L852" i="16"/>
  <c r="J852" i="16"/>
  <c r="H852" i="16"/>
  <c r="F852" i="16"/>
  <c r="G852" i="16"/>
  <c r="C852" i="16"/>
  <c r="O851" i="16"/>
  <c r="N851" i="16"/>
  <c r="M851" i="16"/>
  <c r="L851" i="16"/>
  <c r="J851" i="16"/>
  <c r="H851" i="16"/>
  <c r="F851" i="16"/>
  <c r="G851" i="16"/>
  <c r="C851" i="16"/>
  <c r="O850" i="16"/>
  <c r="N850" i="16"/>
  <c r="M850" i="16"/>
  <c r="L850" i="16"/>
  <c r="J850" i="16"/>
  <c r="H850" i="16"/>
  <c r="F850" i="16"/>
  <c r="G850" i="16"/>
  <c r="C850" i="16"/>
  <c r="O849" i="16"/>
  <c r="N849" i="16"/>
  <c r="M849" i="16"/>
  <c r="L849" i="16"/>
  <c r="J849" i="16"/>
  <c r="H849" i="16"/>
  <c r="F849" i="16"/>
  <c r="G849" i="16"/>
  <c r="C849" i="16"/>
  <c r="O848" i="16"/>
  <c r="N848" i="16"/>
  <c r="M848" i="16"/>
  <c r="L848" i="16"/>
  <c r="J848" i="16"/>
  <c r="H848" i="16"/>
  <c r="F848" i="16"/>
  <c r="G848" i="16"/>
  <c r="C848" i="16"/>
  <c r="O847" i="16"/>
  <c r="N847" i="16"/>
  <c r="M847" i="16"/>
  <c r="L847" i="16"/>
  <c r="J847" i="16"/>
  <c r="H847" i="16"/>
  <c r="F847" i="16"/>
  <c r="G847" i="16"/>
  <c r="C847" i="16"/>
  <c r="O846" i="16"/>
  <c r="N846" i="16"/>
  <c r="M846" i="16"/>
  <c r="L846" i="16"/>
  <c r="J846" i="16"/>
  <c r="H846" i="16"/>
  <c r="F846" i="16"/>
  <c r="G846" i="16"/>
  <c r="C846" i="16"/>
  <c r="O845" i="16"/>
  <c r="N845" i="16"/>
  <c r="M845" i="16"/>
  <c r="L845" i="16"/>
  <c r="J845" i="16"/>
  <c r="H845" i="16"/>
  <c r="F845" i="16"/>
  <c r="G845" i="16"/>
  <c r="C845" i="16"/>
  <c r="O844" i="16"/>
  <c r="N844" i="16"/>
  <c r="M844" i="16"/>
  <c r="L844" i="16"/>
  <c r="J844" i="16"/>
  <c r="H844" i="16"/>
  <c r="F844" i="16"/>
  <c r="G844" i="16"/>
  <c r="C844" i="16"/>
  <c r="O843" i="16"/>
  <c r="N843" i="16"/>
  <c r="M843" i="16"/>
  <c r="L843" i="16"/>
  <c r="J843" i="16"/>
  <c r="H843" i="16"/>
  <c r="F843" i="16"/>
  <c r="G843" i="16"/>
  <c r="C843" i="16"/>
  <c r="O842" i="16"/>
  <c r="N842" i="16"/>
  <c r="M842" i="16"/>
  <c r="L842" i="16"/>
  <c r="J842" i="16"/>
  <c r="H842" i="16"/>
  <c r="F842" i="16"/>
  <c r="G842" i="16"/>
  <c r="C842" i="16"/>
  <c r="O841" i="16"/>
  <c r="N841" i="16"/>
  <c r="M841" i="16"/>
  <c r="L841" i="16"/>
  <c r="J841" i="16"/>
  <c r="H841" i="16"/>
  <c r="F841" i="16"/>
  <c r="G841" i="16"/>
  <c r="C841" i="16"/>
  <c r="O840" i="16"/>
  <c r="N840" i="16"/>
  <c r="M840" i="16"/>
  <c r="L840" i="16"/>
  <c r="J840" i="16"/>
  <c r="H840" i="16"/>
  <c r="F840" i="16"/>
  <c r="G840" i="16"/>
  <c r="C840" i="16"/>
  <c r="O839" i="16"/>
  <c r="N839" i="16"/>
  <c r="M839" i="16"/>
  <c r="L839" i="16"/>
  <c r="J839" i="16"/>
  <c r="H839" i="16"/>
  <c r="F839" i="16"/>
  <c r="G839" i="16"/>
  <c r="C839" i="16"/>
  <c r="O838" i="16"/>
  <c r="N838" i="16"/>
  <c r="M838" i="16"/>
  <c r="L838" i="16"/>
  <c r="J838" i="16"/>
  <c r="H838" i="16"/>
  <c r="F838" i="16"/>
  <c r="G838" i="16"/>
  <c r="C838" i="16"/>
  <c r="O837" i="16"/>
  <c r="N837" i="16"/>
  <c r="M837" i="16"/>
  <c r="L837" i="16"/>
  <c r="J837" i="16"/>
  <c r="H837" i="16"/>
  <c r="F837" i="16"/>
  <c r="G837" i="16"/>
  <c r="C837" i="16"/>
  <c r="N836" i="16"/>
  <c r="M836" i="16"/>
  <c r="G836" i="16"/>
  <c r="L836" i="16"/>
  <c r="J836" i="16"/>
  <c r="H836" i="16"/>
  <c r="C836" i="16"/>
  <c r="N835" i="16"/>
  <c r="M835" i="16"/>
  <c r="G835" i="16"/>
  <c r="L835" i="16"/>
  <c r="J835" i="16"/>
  <c r="H835" i="16"/>
  <c r="C835" i="16"/>
  <c r="N834" i="16"/>
  <c r="M834" i="16"/>
  <c r="G834" i="16"/>
  <c r="L834" i="16"/>
  <c r="J834" i="16"/>
  <c r="H834" i="16"/>
  <c r="C834" i="16"/>
  <c r="O833" i="16"/>
  <c r="N833" i="16"/>
  <c r="M833" i="16"/>
  <c r="L833" i="16"/>
  <c r="J833" i="16"/>
  <c r="H833" i="16"/>
  <c r="F833" i="16"/>
  <c r="G833" i="16"/>
  <c r="C833" i="16"/>
  <c r="O832" i="16"/>
  <c r="N832" i="16"/>
  <c r="M832" i="16"/>
  <c r="L832" i="16"/>
  <c r="J832" i="16"/>
  <c r="H832" i="16"/>
  <c r="F832" i="16"/>
  <c r="G832" i="16"/>
  <c r="C832" i="16"/>
  <c r="O831" i="16"/>
  <c r="N831" i="16"/>
  <c r="M831" i="16"/>
  <c r="L831" i="16"/>
  <c r="J831" i="16"/>
  <c r="H831" i="16"/>
  <c r="F831" i="16"/>
  <c r="G831" i="16"/>
  <c r="C831" i="16"/>
  <c r="N830" i="16"/>
  <c r="M830" i="16"/>
  <c r="G830" i="16"/>
  <c r="L830" i="16"/>
  <c r="J830" i="16"/>
  <c r="H830" i="16"/>
  <c r="C830" i="16"/>
  <c r="N829" i="16"/>
  <c r="M829" i="16"/>
  <c r="G829" i="16"/>
  <c r="L829" i="16"/>
  <c r="J829" i="16"/>
  <c r="H829" i="16"/>
  <c r="C829" i="16"/>
  <c r="O828" i="16"/>
  <c r="N828" i="16"/>
  <c r="M828" i="16"/>
  <c r="L828" i="16"/>
  <c r="J828" i="16"/>
  <c r="H828" i="16"/>
  <c r="F828" i="16"/>
  <c r="G828" i="16"/>
  <c r="C828" i="16"/>
  <c r="N827" i="16"/>
  <c r="M827" i="16"/>
  <c r="G827" i="16"/>
  <c r="L827" i="16"/>
  <c r="J827" i="16"/>
  <c r="H827" i="16"/>
  <c r="C827" i="16"/>
  <c r="O826" i="16"/>
  <c r="N826" i="16"/>
  <c r="M826" i="16"/>
  <c r="L826" i="16"/>
  <c r="J826" i="16"/>
  <c r="H826" i="16"/>
  <c r="F826" i="16"/>
  <c r="G826" i="16"/>
  <c r="C826" i="16"/>
  <c r="O825" i="16"/>
  <c r="N825" i="16"/>
  <c r="M825" i="16"/>
  <c r="L825" i="16"/>
  <c r="J825" i="16"/>
  <c r="H825" i="16"/>
  <c r="F825" i="16"/>
  <c r="G825" i="16"/>
  <c r="C825" i="16"/>
  <c r="O824" i="16"/>
  <c r="N824" i="16"/>
  <c r="M824" i="16"/>
  <c r="L824" i="16"/>
  <c r="J824" i="16"/>
  <c r="H824" i="16"/>
  <c r="F824" i="16"/>
  <c r="G824" i="16"/>
  <c r="C824" i="16"/>
  <c r="N823" i="16"/>
  <c r="M823" i="16"/>
  <c r="G823" i="16"/>
  <c r="L823" i="16"/>
  <c r="J823" i="16"/>
  <c r="H823" i="16"/>
  <c r="C823" i="16"/>
  <c r="O822" i="16"/>
  <c r="N822" i="16"/>
  <c r="M822" i="16"/>
  <c r="L822" i="16"/>
  <c r="J822" i="16"/>
  <c r="H822" i="16"/>
  <c r="F822" i="16"/>
  <c r="G822" i="16"/>
  <c r="C822" i="16"/>
  <c r="O821" i="16"/>
  <c r="N821" i="16"/>
  <c r="M821" i="16"/>
  <c r="L821" i="16"/>
  <c r="J821" i="16"/>
  <c r="H821" i="16"/>
  <c r="F821" i="16"/>
  <c r="G821" i="16"/>
  <c r="C821" i="16"/>
  <c r="O820" i="16"/>
  <c r="N820" i="16"/>
  <c r="M820" i="16"/>
  <c r="L820" i="16"/>
  <c r="J820" i="16"/>
  <c r="H820" i="16"/>
  <c r="F820" i="16"/>
  <c r="G820" i="16"/>
  <c r="C820" i="16"/>
  <c r="O819" i="16"/>
  <c r="N819" i="16"/>
  <c r="M819" i="16"/>
  <c r="L819" i="16"/>
  <c r="J819" i="16"/>
  <c r="H819" i="16"/>
  <c r="F819" i="16"/>
  <c r="G819" i="16"/>
  <c r="C819" i="16"/>
  <c r="O818" i="16"/>
  <c r="N818" i="16"/>
  <c r="M818" i="16"/>
  <c r="L818" i="16"/>
  <c r="J818" i="16"/>
  <c r="H818" i="16"/>
  <c r="F818" i="16"/>
  <c r="G818" i="16"/>
  <c r="C818" i="16"/>
  <c r="O817" i="16"/>
  <c r="N817" i="16"/>
  <c r="M817" i="16"/>
  <c r="L817" i="16"/>
  <c r="J817" i="16"/>
  <c r="H817" i="16"/>
  <c r="F817" i="16"/>
  <c r="G817" i="16"/>
  <c r="C817" i="16"/>
  <c r="O816" i="16"/>
  <c r="N816" i="16"/>
  <c r="M816" i="16"/>
  <c r="L816" i="16"/>
  <c r="J816" i="16"/>
  <c r="H816" i="16"/>
  <c r="F816" i="16"/>
  <c r="G816" i="16"/>
  <c r="C816" i="16"/>
  <c r="O815" i="16"/>
  <c r="N815" i="16"/>
  <c r="M815" i="16"/>
  <c r="L815" i="16"/>
  <c r="J815" i="16"/>
  <c r="H815" i="16"/>
  <c r="F815" i="16"/>
  <c r="G815" i="16"/>
  <c r="C815" i="16"/>
  <c r="O814" i="16"/>
  <c r="N814" i="16"/>
  <c r="M814" i="16"/>
  <c r="L814" i="16"/>
  <c r="J814" i="16"/>
  <c r="H814" i="16"/>
  <c r="F814" i="16"/>
  <c r="G814" i="16"/>
  <c r="C814" i="16"/>
  <c r="O813" i="16"/>
  <c r="N813" i="16"/>
  <c r="M813" i="16"/>
  <c r="L813" i="16"/>
  <c r="J813" i="16"/>
  <c r="H813" i="16"/>
  <c r="F813" i="16"/>
  <c r="G813" i="16"/>
  <c r="C813" i="16"/>
  <c r="O812" i="16"/>
  <c r="N812" i="16"/>
  <c r="M812" i="16"/>
  <c r="L812" i="16"/>
  <c r="J812" i="16"/>
  <c r="H812" i="16"/>
  <c r="F812" i="16"/>
  <c r="G812" i="16"/>
  <c r="C812" i="16"/>
  <c r="O811" i="16"/>
  <c r="N811" i="16"/>
  <c r="M811" i="16"/>
  <c r="L811" i="16"/>
  <c r="J811" i="16"/>
  <c r="H811" i="16"/>
  <c r="F811" i="16"/>
  <c r="G811" i="16"/>
  <c r="C811" i="16"/>
  <c r="O810" i="16"/>
  <c r="N810" i="16"/>
  <c r="M810" i="16"/>
  <c r="L810" i="16"/>
  <c r="J810" i="16"/>
  <c r="H810" i="16"/>
  <c r="F810" i="16"/>
  <c r="G810" i="16"/>
  <c r="C810" i="16"/>
  <c r="O809" i="16"/>
  <c r="N809" i="16"/>
  <c r="M809" i="16"/>
  <c r="L809" i="16"/>
  <c r="J809" i="16"/>
  <c r="H809" i="16"/>
  <c r="F809" i="16"/>
  <c r="G809" i="16"/>
  <c r="C809" i="16"/>
  <c r="O808" i="16"/>
  <c r="N808" i="16"/>
  <c r="M808" i="16"/>
  <c r="L808" i="16"/>
  <c r="J808" i="16"/>
  <c r="H808" i="16"/>
  <c r="F808" i="16"/>
  <c r="G808" i="16"/>
  <c r="C808" i="16"/>
  <c r="O807" i="16"/>
  <c r="N807" i="16"/>
  <c r="M807" i="16"/>
  <c r="L807" i="16"/>
  <c r="J807" i="16"/>
  <c r="H807" i="16"/>
  <c r="F807" i="16"/>
  <c r="G807" i="16"/>
  <c r="C807" i="16"/>
  <c r="O806" i="16"/>
  <c r="N806" i="16"/>
  <c r="M806" i="16"/>
  <c r="L806" i="16"/>
  <c r="J806" i="16"/>
  <c r="H806" i="16"/>
  <c r="F806" i="16"/>
  <c r="G806" i="16"/>
  <c r="C806" i="16"/>
  <c r="N805" i="16"/>
  <c r="M805" i="16"/>
  <c r="G805" i="16"/>
  <c r="L805" i="16"/>
  <c r="J805" i="16"/>
  <c r="H805" i="16"/>
  <c r="C805" i="16"/>
  <c r="O804" i="16"/>
  <c r="N804" i="16"/>
  <c r="M804" i="16"/>
  <c r="L804" i="16"/>
  <c r="J804" i="16"/>
  <c r="H804" i="16"/>
  <c r="F804" i="16"/>
  <c r="G804" i="16"/>
  <c r="C804" i="16"/>
  <c r="O803" i="16"/>
  <c r="N803" i="16"/>
  <c r="M803" i="16"/>
  <c r="L803" i="16"/>
  <c r="J803" i="16"/>
  <c r="H803" i="16"/>
  <c r="F803" i="16"/>
  <c r="G803" i="16"/>
  <c r="C803" i="16"/>
  <c r="O802" i="16"/>
  <c r="N802" i="16"/>
  <c r="M802" i="16"/>
  <c r="L802" i="16"/>
  <c r="J802" i="16"/>
  <c r="H802" i="16"/>
  <c r="F802" i="16"/>
  <c r="G802" i="16"/>
  <c r="C802" i="16"/>
  <c r="O801" i="16"/>
  <c r="N801" i="16"/>
  <c r="M801" i="16"/>
  <c r="L801" i="16"/>
  <c r="J801" i="16"/>
  <c r="H801" i="16"/>
  <c r="F801" i="16"/>
  <c r="G801" i="16"/>
  <c r="C801" i="16"/>
  <c r="N800" i="16"/>
  <c r="M800" i="16"/>
  <c r="G800" i="16"/>
  <c r="L800" i="16"/>
  <c r="J800" i="16"/>
  <c r="H800" i="16"/>
  <c r="C800" i="16"/>
  <c r="O799" i="16"/>
  <c r="N799" i="16"/>
  <c r="M799" i="16"/>
  <c r="L799" i="16"/>
  <c r="J799" i="16"/>
  <c r="H799" i="16"/>
  <c r="F799" i="16"/>
  <c r="G799" i="16"/>
  <c r="C799" i="16"/>
  <c r="N798" i="16"/>
  <c r="M798" i="16"/>
  <c r="G798" i="16"/>
  <c r="L798" i="16"/>
  <c r="J798" i="16"/>
  <c r="H798" i="16"/>
  <c r="C798" i="16"/>
  <c r="O797" i="16"/>
  <c r="N797" i="16"/>
  <c r="M797" i="16"/>
  <c r="L797" i="16"/>
  <c r="J797" i="16"/>
  <c r="H797" i="16"/>
  <c r="F797" i="16"/>
  <c r="G797" i="16"/>
  <c r="C797" i="16"/>
  <c r="O796" i="16"/>
  <c r="N796" i="16"/>
  <c r="M796" i="16"/>
  <c r="L796" i="16"/>
  <c r="J796" i="16"/>
  <c r="H796" i="16"/>
  <c r="F796" i="16"/>
  <c r="G796" i="16"/>
  <c r="C796" i="16"/>
  <c r="O795" i="16"/>
  <c r="N795" i="16"/>
  <c r="M795" i="16"/>
  <c r="L795" i="16"/>
  <c r="J795" i="16"/>
  <c r="H795" i="16"/>
  <c r="F795" i="16"/>
  <c r="G795" i="16"/>
  <c r="C795" i="16"/>
  <c r="O794" i="16"/>
  <c r="N794" i="16"/>
  <c r="M794" i="16"/>
  <c r="L794" i="16"/>
  <c r="J794" i="16"/>
  <c r="H794" i="16"/>
  <c r="F794" i="16"/>
  <c r="G794" i="16"/>
  <c r="C794" i="16"/>
  <c r="O793" i="16"/>
  <c r="N793" i="16"/>
  <c r="M793" i="16"/>
  <c r="L793" i="16"/>
  <c r="J793" i="16"/>
  <c r="H793" i="16"/>
  <c r="F793" i="16"/>
  <c r="G793" i="16"/>
  <c r="C793" i="16"/>
  <c r="O792" i="16"/>
  <c r="N792" i="16"/>
  <c r="M792" i="16"/>
  <c r="L792" i="16"/>
  <c r="J792" i="16"/>
  <c r="H792" i="16"/>
  <c r="F792" i="16"/>
  <c r="G792" i="16"/>
  <c r="C792" i="16"/>
  <c r="O791" i="16"/>
  <c r="N791" i="16"/>
  <c r="M791" i="16"/>
  <c r="L791" i="16"/>
  <c r="J791" i="16"/>
  <c r="H791" i="16"/>
  <c r="F791" i="16"/>
  <c r="G791" i="16"/>
  <c r="C791" i="16"/>
  <c r="O790" i="16"/>
  <c r="N790" i="16"/>
  <c r="M790" i="16"/>
  <c r="L790" i="16"/>
  <c r="J790" i="16"/>
  <c r="H790" i="16"/>
  <c r="F790" i="16"/>
  <c r="G790" i="16"/>
  <c r="C790" i="16"/>
  <c r="O789" i="16"/>
  <c r="N789" i="16"/>
  <c r="M789" i="16"/>
  <c r="L789" i="16"/>
  <c r="J789" i="16"/>
  <c r="H789" i="16"/>
  <c r="F789" i="16"/>
  <c r="G789" i="16"/>
  <c r="C789" i="16"/>
  <c r="N788" i="16"/>
  <c r="M788" i="16"/>
  <c r="G788" i="16"/>
  <c r="L788" i="16"/>
  <c r="J788" i="16"/>
  <c r="H788" i="16"/>
  <c r="C788" i="16"/>
  <c r="O787" i="16"/>
  <c r="N787" i="16"/>
  <c r="M787" i="16"/>
  <c r="L787" i="16"/>
  <c r="J787" i="16"/>
  <c r="H787" i="16"/>
  <c r="F787" i="16"/>
  <c r="G787" i="16"/>
  <c r="C787" i="16"/>
  <c r="N786" i="16"/>
  <c r="M786" i="16"/>
  <c r="G786" i="16"/>
  <c r="L786" i="16"/>
  <c r="J786" i="16"/>
  <c r="H786" i="16"/>
  <c r="C786" i="16"/>
  <c r="N785" i="16"/>
  <c r="M785" i="16"/>
  <c r="G785" i="16"/>
  <c r="L785" i="16"/>
  <c r="J785" i="16"/>
  <c r="H785" i="16"/>
  <c r="C785" i="16"/>
  <c r="N784" i="16"/>
  <c r="M784" i="16"/>
  <c r="G784" i="16"/>
  <c r="L784" i="16"/>
  <c r="J784" i="16"/>
  <c r="H784" i="16"/>
  <c r="C784" i="16"/>
  <c r="N783" i="16"/>
  <c r="M783" i="16"/>
  <c r="G783" i="16"/>
  <c r="L783" i="16"/>
  <c r="J783" i="16"/>
  <c r="H783" i="16"/>
  <c r="C783" i="16"/>
  <c r="N782" i="16"/>
  <c r="M782" i="16"/>
  <c r="G782" i="16"/>
  <c r="L782" i="16"/>
  <c r="J782" i="16"/>
  <c r="H782" i="16"/>
  <c r="C782" i="16"/>
  <c r="N781" i="16"/>
  <c r="M781" i="16"/>
  <c r="G781" i="16"/>
  <c r="L781" i="16"/>
  <c r="J781" i="16"/>
  <c r="H781" i="16"/>
  <c r="C781" i="16"/>
  <c r="N780" i="16"/>
  <c r="M780" i="16"/>
  <c r="G780" i="16"/>
  <c r="L780" i="16"/>
  <c r="J780" i="16"/>
  <c r="H780" i="16"/>
  <c r="C780" i="16"/>
  <c r="O779" i="16"/>
  <c r="N779" i="16"/>
  <c r="M779" i="16"/>
  <c r="L779" i="16"/>
  <c r="J779" i="16"/>
  <c r="H779" i="16"/>
  <c r="F779" i="16"/>
  <c r="G779" i="16"/>
  <c r="C779" i="16"/>
  <c r="O778" i="16"/>
  <c r="N778" i="16"/>
  <c r="M778" i="16"/>
  <c r="L778" i="16"/>
  <c r="J778" i="16"/>
  <c r="H778" i="16"/>
  <c r="F778" i="16"/>
  <c r="G778" i="16"/>
  <c r="C778" i="16"/>
  <c r="O777" i="16"/>
  <c r="N777" i="16"/>
  <c r="M777" i="16"/>
  <c r="L777" i="16"/>
  <c r="J777" i="16"/>
  <c r="H777" i="16"/>
  <c r="F777" i="16"/>
  <c r="G777" i="16"/>
  <c r="C777" i="16"/>
  <c r="O776" i="16"/>
  <c r="N776" i="16"/>
  <c r="M776" i="16"/>
  <c r="L776" i="16"/>
  <c r="J776" i="16"/>
  <c r="H776" i="16"/>
  <c r="F776" i="16"/>
  <c r="G776" i="16"/>
  <c r="C776" i="16"/>
  <c r="O775" i="16"/>
  <c r="N775" i="16"/>
  <c r="M775" i="16"/>
  <c r="L775" i="16"/>
  <c r="J775" i="16"/>
  <c r="H775" i="16"/>
  <c r="F775" i="16"/>
  <c r="G775" i="16"/>
  <c r="C775" i="16"/>
  <c r="O774" i="16"/>
  <c r="N774" i="16"/>
  <c r="M774" i="16"/>
  <c r="L774" i="16"/>
  <c r="J774" i="16"/>
  <c r="H774" i="16"/>
  <c r="F774" i="16"/>
  <c r="G774" i="16"/>
  <c r="C774" i="16"/>
  <c r="O773" i="16"/>
  <c r="N773" i="16"/>
  <c r="M773" i="16"/>
  <c r="L773" i="16"/>
  <c r="J773" i="16"/>
  <c r="H773" i="16"/>
  <c r="F773" i="16"/>
  <c r="G773" i="16"/>
  <c r="C773" i="16"/>
  <c r="O772" i="16"/>
  <c r="N772" i="16"/>
  <c r="M772" i="16"/>
  <c r="L772" i="16"/>
  <c r="J772" i="16"/>
  <c r="H772" i="16"/>
  <c r="F772" i="16"/>
  <c r="G772" i="16"/>
  <c r="C772" i="16"/>
  <c r="O771" i="16"/>
  <c r="N771" i="16"/>
  <c r="M771" i="16"/>
  <c r="L771" i="16"/>
  <c r="J771" i="16"/>
  <c r="H771" i="16"/>
  <c r="F771" i="16"/>
  <c r="G771" i="16"/>
  <c r="C771" i="16"/>
  <c r="O770" i="16"/>
  <c r="N770" i="16"/>
  <c r="M770" i="16"/>
  <c r="L770" i="16"/>
  <c r="J770" i="16"/>
  <c r="H770" i="16"/>
  <c r="F770" i="16"/>
  <c r="G770" i="16"/>
  <c r="C770" i="16"/>
  <c r="O769" i="16"/>
  <c r="N769" i="16"/>
  <c r="M769" i="16"/>
  <c r="L769" i="16"/>
  <c r="J769" i="16"/>
  <c r="H769" i="16"/>
  <c r="F769" i="16"/>
  <c r="G769" i="16"/>
  <c r="C769" i="16"/>
  <c r="O768" i="16"/>
  <c r="N768" i="16"/>
  <c r="M768" i="16"/>
  <c r="L768" i="16"/>
  <c r="J768" i="16"/>
  <c r="H768" i="16"/>
  <c r="F768" i="16"/>
  <c r="G768" i="16"/>
  <c r="C768" i="16"/>
  <c r="O767" i="16"/>
  <c r="N767" i="16"/>
  <c r="M767" i="16"/>
  <c r="L767" i="16"/>
  <c r="J767" i="16"/>
  <c r="H767" i="16"/>
  <c r="F767" i="16"/>
  <c r="G767" i="16"/>
  <c r="C767" i="16"/>
  <c r="N766" i="16"/>
  <c r="M766" i="16"/>
  <c r="G766" i="16"/>
  <c r="L766" i="16"/>
  <c r="J766" i="16"/>
  <c r="H766" i="16"/>
  <c r="C766" i="16"/>
  <c r="N765" i="16"/>
  <c r="M765" i="16"/>
  <c r="G765" i="16"/>
  <c r="L765" i="16"/>
  <c r="J765" i="16"/>
  <c r="H765" i="16"/>
  <c r="C765" i="16"/>
  <c r="O764" i="16"/>
  <c r="N764" i="16"/>
  <c r="M764" i="16"/>
  <c r="L764" i="16"/>
  <c r="J764" i="16"/>
  <c r="H764" i="16"/>
  <c r="F764" i="16"/>
  <c r="G764" i="16"/>
  <c r="C764" i="16"/>
  <c r="O763" i="16"/>
  <c r="N763" i="16"/>
  <c r="M763" i="16"/>
  <c r="L763" i="16"/>
  <c r="J763" i="16"/>
  <c r="H763" i="16"/>
  <c r="F763" i="16"/>
  <c r="G763" i="16"/>
  <c r="C763" i="16"/>
  <c r="O762" i="16"/>
  <c r="N762" i="16"/>
  <c r="M762" i="16"/>
  <c r="L762" i="16"/>
  <c r="J762" i="16"/>
  <c r="H762" i="16"/>
  <c r="F762" i="16"/>
  <c r="G762" i="16"/>
  <c r="C762" i="16"/>
  <c r="O761" i="16"/>
  <c r="N761" i="16"/>
  <c r="M761" i="16"/>
  <c r="L761" i="16"/>
  <c r="J761" i="16"/>
  <c r="H761" i="16"/>
  <c r="F761" i="16"/>
  <c r="G761" i="16"/>
  <c r="C761" i="16"/>
  <c r="O760" i="16"/>
  <c r="N760" i="16"/>
  <c r="M760" i="16"/>
  <c r="L760" i="16"/>
  <c r="J760" i="16"/>
  <c r="H760" i="16"/>
  <c r="F760" i="16"/>
  <c r="G760" i="16"/>
  <c r="C760" i="16"/>
  <c r="O759" i="16"/>
  <c r="N759" i="16"/>
  <c r="M759" i="16"/>
  <c r="L759" i="16"/>
  <c r="J759" i="16"/>
  <c r="H759" i="16"/>
  <c r="F759" i="16"/>
  <c r="G759" i="16"/>
  <c r="C759" i="16"/>
  <c r="O758" i="16"/>
  <c r="N758" i="16"/>
  <c r="M758" i="16"/>
  <c r="L758" i="16"/>
  <c r="J758" i="16"/>
  <c r="H758" i="16"/>
  <c r="F758" i="16"/>
  <c r="G758" i="16"/>
  <c r="C758" i="16"/>
  <c r="O757" i="16"/>
  <c r="N757" i="16"/>
  <c r="M757" i="16"/>
  <c r="L757" i="16"/>
  <c r="J757" i="16"/>
  <c r="H757" i="16"/>
  <c r="F757" i="16"/>
  <c r="G757" i="16"/>
  <c r="C757" i="16"/>
  <c r="O756" i="16"/>
  <c r="N756" i="16"/>
  <c r="M756" i="16"/>
  <c r="L756" i="16"/>
  <c r="J756" i="16"/>
  <c r="H756" i="16"/>
  <c r="F756" i="16"/>
  <c r="G756" i="16"/>
  <c r="C756" i="16"/>
  <c r="O755" i="16"/>
  <c r="N755" i="16"/>
  <c r="M755" i="16"/>
  <c r="L755" i="16"/>
  <c r="J755" i="16"/>
  <c r="H755" i="16"/>
  <c r="F755" i="16"/>
  <c r="G755" i="16"/>
  <c r="C755" i="16"/>
  <c r="O754" i="16"/>
  <c r="N754" i="16"/>
  <c r="M754" i="16"/>
  <c r="L754" i="16"/>
  <c r="J754" i="16"/>
  <c r="H754" i="16"/>
  <c r="F754" i="16"/>
  <c r="G754" i="16"/>
  <c r="C754" i="16"/>
  <c r="O753" i="16"/>
  <c r="N753" i="16"/>
  <c r="M753" i="16"/>
  <c r="L753" i="16"/>
  <c r="J753" i="16"/>
  <c r="H753" i="16"/>
  <c r="F753" i="16"/>
  <c r="G753" i="16"/>
  <c r="C753" i="16"/>
  <c r="N752" i="16"/>
  <c r="M752" i="16"/>
  <c r="G752" i="16"/>
  <c r="L752" i="16"/>
  <c r="J752" i="16"/>
  <c r="H752" i="16"/>
  <c r="C752" i="16"/>
  <c r="N751" i="16"/>
  <c r="M751" i="16"/>
  <c r="G751" i="16"/>
  <c r="L751" i="16"/>
  <c r="J751" i="16"/>
  <c r="H751" i="16"/>
  <c r="C751" i="16"/>
  <c r="N750" i="16"/>
  <c r="M750" i="16"/>
  <c r="G750" i="16"/>
  <c r="L750" i="16"/>
  <c r="J750" i="16"/>
  <c r="H750" i="16"/>
  <c r="C750" i="16"/>
  <c r="N749" i="16"/>
  <c r="M749" i="16"/>
  <c r="G749" i="16"/>
  <c r="L749" i="16"/>
  <c r="J749" i="16"/>
  <c r="H749" i="16"/>
  <c r="C749" i="16"/>
  <c r="O748" i="16"/>
  <c r="N748" i="16"/>
  <c r="M748" i="16"/>
  <c r="L748" i="16"/>
  <c r="J748" i="16"/>
  <c r="H748" i="16"/>
  <c r="F748" i="16"/>
  <c r="G748" i="16"/>
  <c r="C748" i="16"/>
  <c r="O747" i="16"/>
  <c r="N747" i="16"/>
  <c r="M747" i="16"/>
  <c r="L747" i="16"/>
  <c r="J747" i="16"/>
  <c r="H747" i="16"/>
  <c r="F747" i="16"/>
  <c r="G747" i="16"/>
  <c r="C747" i="16"/>
  <c r="O746" i="16"/>
  <c r="N746" i="16"/>
  <c r="M746" i="16"/>
  <c r="L746" i="16"/>
  <c r="J746" i="16"/>
  <c r="H746" i="16"/>
  <c r="F746" i="16"/>
  <c r="G746" i="16"/>
  <c r="C746" i="16"/>
  <c r="O745" i="16"/>
  <c r="N745" i="16"/>
  <c r="M745" i="16"/>
  <c r="L745" i="16"/>
  <c r="J745" i="16"/>
  <c r="H745" i="16"/>
  <c r="F745" i="16"/>
  <c r="G745" i="16"/>
  <c r="C745" i="16"/>
  <c r="O744" i="16"/>
  <c r="N744" i="16"/>
  <c r="M744" i="16"/>
  <c r="L744" i="16"/>
  <c r="J744" i="16"/>
  <c r="H744" i="16"/>
  <c r="F744" i="16"/>
  <c r="G744" i="16"/>
  <c r="C744" i="16"/>
  <c r="O743" i="16"/>
  <c r="N743" i="16"/>
  <c r="M743" i="16"/>
  <c r="L743" i="16"/>
  <c r="J743" i="16"/>
  <c r="H743" i="16"/>
  <c r="F743" i="16"/>
  <c r="G743" i="16"/>
  <c r="C743" i="16"/>
  <c r="O742" i="16"/>
  <c r="N742" i="16"/>
  <c r="M742" i="16"/>
  <c r="L742" i="16"/>
  <c r="J742" i="16"/>
  <c r="H742" i="16"/>
  <c r="F742" i="16"/>
  <c r="G742" i="16"/>
  <c r="C742" i="16"/>
  <c r="N741" i="16"/>
  <c r="M741" i="16"/>
  <c r="G741" i="16"/>
  <c r="L741" i="16"/>
  <c r="J741" i="16"/>
  <c r="H741" i="16"/>
  <c r="C741" i="16"/>
  <c r="N740" i="16"/>
  <c r="M740" i="16"/>
  <c r="G740" i="16"/>
  <c r="L740" i="16"/>
  <c r="J740" i="16"/>
  <c r="H740" i="16"/>
  <c r="C740" i="16"/>
  <c r="N739" i="16"/>
  <c r="M739" i="16"/>
  <c r="G739" i="16"/>
  <c r="L739" i="16"/>
  <c r="J739" i="16"/>
  <c r="H739" i="16"/>
  <c r="C739" i="16"/>
  <c r="N738" i="16"/>
  <c r="M738" i="16"/>
  <c r="G738" i="16"/>
  <c r="L738" i="16"/>
  <c r="J738" i="16"/>
  <c r="H738" i="16"/>
  <c r="C738" i="16"/>
  <c r="N737" i="16"/>
  <c r="M737" i="16"/>
  <c r="G737" i="16"/>
  <c r="L737" i="16"/>
  <c r="J737" i="16"/>
  <c r="H737" i="16"/>
  <c r="C737" i="16"/>
  <c r="N736" i="16"/>
  <c r="M736" i="16"/>
  <c r="G736" i="16"/>
  <c r="L736" i="16"/>
  <c r="J736" i="16"/>
  <c r="H736" i="16"/>
  <c r="C736" i="16"/>
  <c r="O735" i="16"/>
  <c r="N735" i="16"/>
  <c r="M735" i="16"/>
  <c r="L735" i="16"/>
  <c r="J735" i="16"/>
  <c r="H735" i="16"/>
  <c r="F735" i="16"/>
  <c r="G735" i="16"/>
  <c r="C735" i="16"/>
  <c r="O734" i="16"/>
  <c r="N734" i="16"/>
  <c r="M734" i="16"/>
  <c r="L734" i="16"/>
  <c r="J734" i="16"/>
  <c r="H734" i="16"/>
  <c r="F734" i="16"/>
  <c r="G734" i="16"/>
  <c r="C734" i="16"/>
  <c r="N733" i="16"/>
  <c r="M733" i="16"/>
  <c r="G733" i="16"/>
  <c r="L733" i="16"/>
  <c r="J733" i="16"/>
  <c r="H733" i="16"/>
  <c r="C733" i="16"/>
  <c r="N732" i="16"/>
  <c r="M732" i="16"/>
  <c r="G732" i="16"/>
  <c r="L732" i="16"/>
  <c r="J732" i="16"/>
  <c r="H732" i="16"/>
  <c r="C732" i="16"/>
  <c r="O731" i="16"/>
  <c r="N731" i="16"/>
  <c r="M731" i="16"/>
  <c r="L731" i="16"/>
  <c r="J731" i="16"/>
  <c r="H731" i="16"/>
  <c r="F731" i="16"/>
  <c r="G731" i="16"/>
  <c r="C731" i="16"/>
  <c r="O730" i="16"/>
  <c r="N730" i="16"/>
  <c r="M730" i="16"/>
  <c r="L730" i="16"/>
  <c r="J730" i="16"/>
  <c r="H730" i="16"/>
  <c r="F730" i="16"/>
  <c r="G730" i="16"/>
  <c r="C730" i="16"/>
  <c r="O729" i="16"/>
  <c r="N729" i="16"/>
  <c r="M729" i="16"/>
  <c r="L729" i="16"/>
  <c r="J729" i="16"/>
  <c r="H729" i="16"/>
  <c r="F729" i="16"/>
  <c r="G729" i="16"/>
  <c r="C729" i="16"/>
  <c r="O728" i="16"/>
  <c r="N728" i="16"/>
  <c r="M728" i="16"/>
  <c r="L728" i="16"/>
  <c r="J728" i="16"/>
  <c r="H728" i="16"/>
  <c r="F728" i="16"/>
  <c r="G728" i="16"/>
  <c r="C728" i="16"/>
  <c r="O727" i="16"/>
  <c r="N727" i="16"/>
  <c r="M727" i="16"/>
  <c r="L727" i="16"/>
  <c r="J727" i="16"/>
  <c r="H727" i="16"/>
  <c r="F727" i="16"/>
  <c r="G727" i="16"/>
  <c r="C727" i="16"/>
  <c r="N726" i="16"/>
  <c r="M726" i="16"/>
  <c r="G726" i="16"/>
  <c r="L726" i="16"/>
  <c r="J726" i="16"/>
  <c r="H726" i="16"/>
  <c r="C726" i="16"/>
  <c r="O725" i="16"/>
  <c r="N725" i="16"/>
  <c r="M725" i="16"/>
  <c r="L725" i="16"/>
  <c r="J725" i="16"/>
  <c r="H725" i="16"/>
  <c r="F725" i="16"/>
  <c r="G725" i="16"/>
  <c r="C725" i="16"/>
  <c r="O724" i="16"/>
  <c r="N724" i="16"/>
  <c r="M724" i="16"/>
  <c r="L724" i="16"/>
  <c r="J724" i="16"/>
  <c r="H724" i="16"/>
  <c r="F724" i="16"/>
  <c r="G724" i="16"/>
  <c r="C724" i="16"/>
  <c r="O723" i="16"/>
  <c r="N723" i="16"/>
  <c r="M723" i="16"/>
  <c r="L723" i="16"/>
  <c r="J723" i="16"/>
  <c r="H723" i="16"/>
  <c r="F723" i="16"/>
  <c r="G723" i="16"/>
  <c r="C723" i="16"/>
  <c r="O722" i="16"/>
  <c r="N722" i="16"/>
  <c r="M722" i="16"/>
  <c r="L722" i="16"/>
  <c r="J722" i="16"/>
  <c r="H722" i="16"/>
  <c r="F722" i="16"/>
  <c r="G722" i="16"/>
  <c r="C722" i="16"/>
  <c r="O721" i="16"/>
  <c r="N721" i="16"/>
  <c r="M721" i="16"/>
  <c r="L721" i="16"/>
  <c r="J721" i="16"/>
  <c r="H721" i="16"/>
  <c r="F721" i="16"/>
  <c r="G721" i="16"/>
  <c r="C721" i="16"/>
  <c r="O720" i="16"/>
  <c r="N720" i="16"/>
  <c r="M720" i="16"/>
  <c r="L720" i="16"/>
  <c r="J720" i="16"/>
  <c r="H720" i="16"/>
  <c r="F720" i="16"/>
  <c r="G720" i="16"/>
  <c r="C720" i="16"/>
  <c r="O719" i="16"/>
  <c r="N719" i="16"/>
  <c r="M719" i="16"/>
  <c r="L719" i="16"/>
  <c r="J719" i="16"/>
  <c r="H719" i="16"/>
  <c r="F719" i="16"/>
  <c r="G719" i="16"/>
  <c r="C719" i="16"/>
  <c r="O718" i="16"/>
  <c r="N718" i="16"/>
  <c r="M718" i="16"/>
  <c r="L718" i="16"/>
  <c r="J718" i="16"/>
  <c r="H718" i="16"/>
  <c r="F718" i="16"/>
  <c r="G718" i="16"/>
  <c r="C718" i="16"/>
  <c r="O717" i="16"/>
  <c r="N717" i="16"/>
  <c r="M717" i="16"/>
  <c r="L717" i="16"/>
  <c r="J717" i="16"/>
  <c r="H717" i="16"/>
  <c r="F717" i="16"/>
  <c r="G717" i="16"/>
  <c r="C717" i="16"/>
  <c r="O716" i="16"/>
  <c r="N716" i="16"/>
  <c r="M716" i="16"/>
  <c r="L716" i="16"/>
  <c r="J716" i="16"/>
  <c r="H716" i="16"/>
  <c r="F716" i="16"/>
  <c r="G716" i="16"/>
  <c r="C716" i="16"/>
  <c r="O715" i="16"/>
  <c r="N715" i="16"/>
  <c r="M715" i="16"/>
  <c r="L715" i="16"/>
  <c r="J715" i="16"/>
  <c r="H715" i="16"/>
  <c r="F715" i="16"/>
  <c r="G715" i="16"/>
  <c r="C715" i="16"/>
  <c r="O714" i="16"/>
  <c r="N714" i="16"/>
  <c r="M714" i="16"/>
  <c r="L714" i="16"/>
  <c r="J714" i="16"/>
  <c r="H714" i="16"/>
  <c r="F714" i="16"/>
  <c r="G714" i="16"/>
  <c r="C714" i="16"/>
  <c r="O713" i="16"/>
  <c r="N713" i="16"/>
  <c r="M713" i="16"/>
  <c r="L713" i="16"/>
  <c r="J713" i="16"/>
  <c r="H713" i="16"/>
  <c r="F713" i="16"/>
  <c r="G713" i="16"/>
  <c r="C713" i="16"/>
  <c r="O712" i="16"/>
  <c r="N712" i="16"/>
  <c r="M712" i="16"/>
  <c r="L712" i="16"/>
  <c r="J712" i="16"/>
  <c r="H712" i="16"/>
  <c r="F712" i="16"/>
  <c r="G712" i="16"/>
  <c r="C712" i="16"/>
  <c r="O711" i="16"/>
  <c r="N711" i="16"/>
  <c r="M711" i="16"/>
  <c r="L711" i="16"/>
  <c r="J711" i="16"/>
  <c r="H711" i="16"/>
  <c r="F711" i="16"/>
  <c r="G711" i="16"/>
  <c r="C711" i="16"/>
  <c r="O710" i="16"/>
  <c r="N710" i="16"/>
  <c r="M710" i="16"/>
  <c r="L710" i="16"/>
  <c r="J710" i="16"/>
  <c r="H710" i="16"/>
  <c r="F710" i="16"/>
  <c r="G710" i="16"/>
  <c r="C710" i="16"/>
  <c r="O709" i="16"/>
  <c r="N709" i="16"/>
  <c r="M709" i="16"/>
  <c r="L709" i="16"/>
  <c r="J709" i="16"/>
  <c r="H709" i="16"/>
  <c r="F709" i="16"/>
  <c r="G709" i="16"/>
  <c r="C709" i="16"/>
  <c r="O708" i="16"/>
  <c r="N708" i="16"/>
  <c r="M708" i="16"/>
  <c r="L708" i="16"/>
  <c r="J708" i="16"/>
  <c r="H708" i="16"/>
  <c r="F708" i="16"/>
  <c r="G708" i="16"/>
  <c r="C708" i="16"/>
  <c r="N707" i="16"/>
  <c r="M707" i="16"/>
  <c r="G707" i="16"/>
  <c r="L707" i="16"/>
  <c r="J707" i="16"/>
  <c r="H707" i="16"/>
  <c r="C707" i="16"/>
  <c r="N706" i="16"/>
  <c r="M706" i="16"/>
  <c r="G706" i="16"/>
  <c r="L706" i="16"/>
  <c r="J706" i="16"/>
  <c r="H706" i="16"/>
  <c r="C706" i="16"/>
  <c r="N705" i="16"/>
  <c r="M705" i="16"/>
  <c r="G705" i="16"/>
  <c r="L705" i="16"/>
  <c r="J705" i="16"/>
  <c r="H705" i="16"/>
  <c r="C705" i="16"/>
  <c r="N704" i="16"/>
  <c r="M704" i="16"/>
  <c r="G704" i="16"/>
  <c r="L704" i="16"/>
  <c r="J704" i="16"/>
  <c r="H704" i="16"/>
  <c r="C704" i="16"/>
  <c r="N703" i="16"/>
  <c r="M703" i="16"/>
  <c r="G703" i="16"/>
  <c r="L703" i="16"/>
  <c r="J703" i="16"/>
  <c r="H703" i="16"/>
  <c r="C703" i="16"/>
  <c r="O702" i="16"/>
  <c r="N702" i="16"/>
  <c r="M702" i="16"/>
  <c r="L702" i="16"/>
  <c r="J702" i="16"/>
  <c r="H702" i="16"/>
  <c r="F702" i="16"/>
  <c r="G702" i="16"/>
  <c r="C702" i="16"/>
  <c r="O701" i="16"/>
  <c r="N701" i="16"/>
  <c r="M701" i="16"/>
  <c r="L701" i="16"/>
  <c r="J701" i="16"/>
  <c r="H701" i="16"/>
  <c r="F701" i="16"/>
  <c r="G701" i="16"/>
  <c r="C701" i="16"/>
  <c r="N700" i="16"/>
  <c r="M700" i="16"/>
  <c r="G700" i="16"/>
  <c r="L700" i="16"/>
  <c r="J700" i="16"/>
  <c r="H700" i="16"/>
  <c r="C700" i="16"/>
  <c r="N699" i="16"/>
  <c r="M699" i="16"/>
  <c r="G699" i="16"/>
  <c r="L699" i="16"/>
  <c r="J699" i="16"/>
  <c r="H699" i="16"/>
  <c r="C699" i="16"/>
  <c r="N698" i="16"/>
  <c r="M698" i="16"/>
  <c r="G698" i="16"/>
  <c r="L698" i="16"/>
  <c r="J698" i="16"/>
  <c r="H698" i="16"/>
  <c r="C698" i="16"/>
  <c r="N697" i="16"/>
  <c r="M697" i="16"/>
  <c r="G697" i="16"/>
  <c r="L697" i="16"/>
  <c r="J697" i="16"/>
  <c r="H697" i="16"/>
  <c r="C697" i="16"/>
  <c r="N696" i="16"/>
  <c r="M696" i="16"/>
  <c r="G696" i="16"/>
  <c r="L696" i="16"/>
  <c r="J696" i="16"/>
  <c r="H696" i="16"/>
  <c r="C696" i="16"/>
  <c r="N695" i="16"/>
  <c r="M695" i="16"/>
  <c r="G695" i="16"/>
  <c r="L695" i="16"/>
  <c r="J695" i="16"/>
  <c r="H695" i="16"/>
  <c r="C695" i="16"/>
  <c r="N694" i="16"/>
  <c r="M694" i="16"/>
  <c r="G694" i="16"/>
  <c r="L694" i="16"/>
  <c r="J694" i="16"/>
  <c r="H694" i="16"/>
  <c r="C694" i="16"/>
  <c r="N693" i="16"/>
  <c r="M693" i="16"/>
  <c r="G693" i="16"/>
  <c r="L693" i="16"/>
  <c r="J693" i="16"/>
  <c r="H693" i="16"/>
  <c r="C693" i="16"/>
  <c r="O692" i="16"/>
  <c r="N692" i="16"/>
  <c r="M692" i="16"/>
  <c r="L692" i="16"/>
  <c r="J692" i="16"/>
  <c r="H692" i="16"/>
  <c r="F692" i="16"/>
  <c r="G692" i="16"/>
  <c r="C692" i="16"/>
  <c r="O691" i="16"/>
  <c r="N691" i="16"/>
  <c r="M691" i="16"/>
  <c r="L691" i="16"/>
  <c r="J691" i="16"/>
  <c r="H691" i="16"/>
  <c r="F691" i="16"/>
  <c r="G691" i="16"/>
  <c r="C691" i="16"/>
  <c r="O690" i="16"/>
  <c r="N690" i="16"/>
  <c r="M690" i="16"/>
  <c r="L690" i="16"/>
  <c r="J690" i="16"/>
  <c r="H690" i="16"/>
  <c r="F690" i="16"/>
  <c r="G690" i="16"/>
  <c r="C690" i="16"/>
  <c r="O689" i="16"/>
  <c r="N689" i="16"/>
  <c r="M689" i="16"/>
  <c r="L689" i="16"/>
  <c r="J689" i="16"/>
  <c r="H689" i="16"/>
  <c r="F689" i="16"/>
  <c r="G689" i="16"/>
  <c r="C689" i="16"/>
  <c r="O688" i="16"/>
  <c r="N688" i="16"/>
  <c r="M688" i="16"/>
  <c r="L688" i="16"/>
  <c r="J688" i="16"/>
  <c r="H688" i="16"/>
  <c r="F688" i="16"/>
  <c r="G688" i="16"/>
  <c r="C688" i="16"/>
  <c r="O687" i="16"/>
  <c r="N687" i="16"/>
  <c r="M687" i="16"/>
  <c r="L687" i="16"/>
  <c r="J687" i="16"/>
  <c r="H687" i="16"/>
  <c r="F687" i="16"/>
  <c r="G687" i="16"/>
  <c r="C687" i="16"/>
  <c r="O686" i="16"/>
  <c r="N686" i="16"/>
  <c r="M686" i="16"/>
  <c r="L686" i="16"/>
  <c r="J686" i="16"/>
  <c r="H686" i="16"/>
  <c r="F686" i="16"/>
  <c r="G686" i="16"/>
  <c r="C686" i="16"/>
  <c r="O685" i="16"/>
  <c r="N685" i="16"/>
  <c r="M685" i="16"/>
  <c r="L685" i="16"/>
  <c r="J685" i="16"/>
  <c r="H685" i="16"/>
  <c r="F685" i="16"/>
  <c r="G685" i="16"/>
  <c r="C685" i="16"/>
  <c r="N684" i="16"/>
  <c r="M684" i="16"/>
  <c r="G684" i="16"/>
  <c r="L684" i="16"/>
  <c r="J684" i="16"/>
  <c r="H684" i="16"/>
  <c r="C684" i="16"/>
  <c r="N683" i="16"/>
  <c r="M683" i="16"/>
  <c r="G683" i="16"/>
  <c r="L683" i="16"/>
  <c r="J683" i="16"/>
  <c r="H683" i="16"/>
  <c r="C683" i="16"/>
  <c r="N682" i="16"/>
  <c r="M682" i="16"/>
  <c r="G682" i="16"/>
  <c r="L682" i="16"/>
  <c r="J682" i="16"/>
  <c r="H682" i="16"/>
  <c r="C682" i="16"/>
  <c r="N681" i="16"/>
  <c r="M681" i="16"/>
  <c r="G681" i="16"/>
  <c r="L681" i="16"/>
  <c r="J681" i="16"/>
  <c r="H681" i="16"/>
  <c r="C681" i="16"/>
  <c r="N680" i="16"/>
  <c r="M680" i="16"/>
  <c r="G680" i="16"/>
  <c r="L680" i="16"/>
  <c r="J680" i="16"/>
  <c r="H680" i="16"/>
  <c r="C680" i="16"/>
  <c r="N679" i="16"/>
  <c r="M679" i="16"/>
  <c r="G679" i="16"/>
  <c r="L679" i="16"/>
  <c r="J679" i="16"/>
  <c r="H679" i="16"/>
  <c r="C679" i="16"/>
  <c r="N678" i="16"/>
  <c r="M678" i="16"/>
  <c r="G678" i="16"/>
  <c r="L678" i="16"/>
  <c r="J678" i="16"/>
  <c r="H678" i="16"/>
  <c r="C678" i="16"/>
  <c r="O677" i="16"/>
  <c r="N677" i="16"/>
  <c r="M677" i="16"/>
  <c r="L677" i="16"/>
  <c r="J677" i="16"/>
  <c r="H677" i="16"/>
  <c r="F677" i="16"/>
  <c r="G677" i="16"/>
  <c r="C677" i="16"/>
  <c r="O676" i="16"/>
  <c r="N676" i="16"/>
  <c r="M676" i="16"/>
  <c r="L676" i="16"/>
  <c r="J676" i="16"/>
  <c r="H676" i="16"/>
  <c r="F676" i="16"/>
  <c r="G676" i="16"/>
  <c r="C676" i="16"/>
  <c r="O675" i="16"/>
  <c r="N675" i="16"/>
  <c r="M675" i="16"/>
  <c r="L675" i="16"/>
  <c r="J675" i="16"/>
  <c r="H675" i="16"/>
  <c r="F675" i="16"/>
  <c r="G675" i="16"/>
  <c r="C675" i="16"/>
  <c r="O674" i="16"/>
  <c r="N674" i="16"/>
  <c r="M674" i="16"/>
  <c r="L674" i="16"/>
  <c r="J674" i="16"/>
  <c r="H674" i="16"/>
  <c r="F674" i="16"/>
  <c r="G674" i="16"/>
  <c r="C674" i="16"/>
  <c r="O673" i="16"/>
  <c r="N673" i="16"/>
  <c r="M673" i="16"/>
  <c r="L673" i="16"/>
  <c r="J673" i="16"/>
  <c r="H673" i="16"/>
  <c r="F673" i="16"/>
  <c r="G673" i="16"/>
  <c r="C673" i="16"/>
  <c r="O672" i="16"/>
  <c r="N672" i="16"/>
  <c r="M672" i="16"/>
  <c r="L672" i="16"/>
  <c r="J672" i="16"/>
  <c r="H672" i="16"/>
  <c r="F672" i="16"/>
  <c r="G672" i="16"/>
  <c r="C672" i="16"/>
  <c r="O671" i="16"/>
  <c r="N671" i="16"/>
  <c r="M671" i="16"/>
  <c r="L671" i="16"/>
  <c r="J671" i="16"/>
  <c r="H671" i="16"/>
  <c r="F671" i="16"/>
  <c r="G671" i="16"/>
  <c r="C671" i="16"/>
  <c r="O670" i="16"/>
  <c r="N670" i="16"/>
  <c r="M670" i="16"/>
  <c r="L670" i="16"/>
  <c r="J670" i="16"/>
  <c r="H670" i="16"/>
  <c r="F670" i="16"/>
  <c r="G670" i="16"/>
  <c r="C670" i="16"/>
  <c r="O669" i="16"/>
  <c r="N669" i="16"/>
  <c r="M669" i="16"/>
  <c r="L669" i="16"/>
  <c r="J669" i="16"/>
  <c r="H669" i="16"/>
  <c r="F669" i="16"/>
  <c r="G669" i="16"/>
  <c r="C669" i="16"/>
  <c r="O668" i="16"/>
  <c r="N668" i="16"/>
  <c r="M668" i="16"/>
  <c r="L668" i="16"/>
  <c r="J668" i="16"/>
  <c r="H668" i="16"/>
  <c r="F668" i="16"/>
  <c r="G668" i="16"/>
  <c r="C668" i="16"/>
  <c r="O667" i="16"/>
  <c r="N667" i="16"/>
  <c r="M667" i="16"/>
  <c r="L667" i="16"/>
  <c r="J667" i="16"/>
  <c r="H667" i="16"/>
  <c r="F667" i="16"/>
  <c r="G667" i="16"/>
  <c r="C667" i="16"/>
  <c r="O666" i="16"/>
  <c r="N666" i="16"/>
  <c r="M666" i="16"/>
  <c r="L666" i="16"/>
  <c r="J666" i="16"/>
  <c r="H666" i="16"/>
  <c r="F666" i="16"/>
  <c r="G666" i="16"/>
  <c r="C666" i="16"/>
  <c r="O665" i="16"/>
  <c r="N665" i="16"/>
  <c r="M665" i="16"/>
  <c r="L665" i="16"/>
  <c r="J665" i="16"/>
  <c r="H665" i="16"/>
  <c r="F665" i="16"/>
  <c r="G665" i="16"/>
  <c r="C665" i="16"/>
  <c r="N664" i="16"/>
  <c r="M664" i="16"/>
  <c r="G664" i="16"/>
  <c r="L664" i="16"/>
  <c r="J664" i="16"/>
  <c r="H664" i="16"/>
  <c r="C664" i="16"/>
  <c r="N663" i="16"/>
  <c r="M663" i="16"/>
  <c r="G663" i="16"/>
  <c r="L663" i="16"/>
  <c r="J663" i="16"/>
  <c r="H663" i="16"/>
  <c r="C663" i="16"/>
  <c r="N662" i="16"/>
  <c r="M662" i="16"/>
  <c r="G662" i="16"/>
  <c r="L662" i="16"/>
  <c r="J662" i="16"/>
  <c r="H662" i="16"/>
  <c r="C662" i="16"/>
  <c r="N661" i="16"/>
  <c r="M661" i="16"/>
  <c r="G661" i="16"/>
  <c r="L661" i="16"/>
  <c r="J661" i="16"/>
  <c r="H661" i="16"/>
  <c r="C661" i="16"/>
  <c r="O660" i="16"/>
  <c r="N660" i="16"/>
  <c r="M660" i="16"/>
  <c r="L660" i="16"/>
  <c r="J660" i="16"/>
  <c r="H660" i="16"/>
  <c r="F660" i="16"/>
  <c r="G660" i="16"/>
  <c r="C660" i="16"/>
  <c r="O659" i="16"/>
  <c r="N659" i="16"/>
  <c r="M659" i="16"/>
  <c r="L659" i="16"/>
  <c r="J659" i="16"/>
  <c r="H659" i="16"/>
  <c r="F659" i="16"/>
  <c r="G659" i="16"/>
  <c r="C659" i="16"/>
  <c r="O658" i="16"/>
  <c r="N658" i="16"/>
  <c r="M658" i="16"/>
  <c r="L658" i="16"/>
  <c r="J658" i="16"/>
  <c r="H658" i="16"/>
  <c r="F658" i="16"/>
  <c r="G658" i="16"/>
  <c r="C658" i="16"/>
  <c r="O657" i="16"/>
  <c r="N657" i="16"/>
  <c r="M657" i="16"/>
  <c r="L657" i="16"/>
  <c r="J657" i="16"/>
  <c r="H657" i="16"/>
  <c r="F657" i="16"/>
  <c r="G657" i="16"/>
  <c r="C657" i="16"/>
  <c r="N656" i="16"/>
  <c r="M656" i="16"/>
  <c r="G656" i="16"/>
  <c r="L656" i="16"/>
  <c r="J656" i="16"/>
  <c r="H656" i="16"/>
  <c r="C656" i="16"/>
  <c r="O655" i="16"/>
  <c r="N655" i="16"/>
  <c r="M655" i="16"/>
  <c r="L655" i="16"/>
  <c r="J655" i="16"/>
  <c r="H655" i="16"/>
  <c r="F655" i="16"/>
  <c r="G655" i="16"/>
  <c r="C655" i="16"/>
  <c r="O654" i="16"/>
  <c r="N654" i="16"/>
  <c r="M654" i="16"/>
  <c r="L654" i="16"/>
  <c r="J654" i="16"/>
  <c r="H654" i="16"/>
  <c r="F654" i="16"/>
  <c r="G654" i="16"/>
  <c r="C654" i="16"/>
  <c r="O653" i="16"/>
  <c r="N653" i="16"/>
  <c r="M653" i="16"/>
  <c r="L653" i="16"/>
  <c r="J653" i="16"/>
  <c r="H653" i="16"/>
  <c r="F653" i="16"/>
  <c r="G653" i="16"/>
  <c r="C653" i="16"/>
  <c r="O652" i="16"/>
  <c r="N652" i="16"/>
  <c r="M652" i="16"/>
  <c r="L652" i="16"/>
  <c r="J652" i="16"/>
  <c r="H652" i="16"/>
  <c r="F652" i="16"/>
  <c r="G652" i="16"/>
  <c r="C652" i="16"/>
  <c r="O651" i="16"/>
  <c r="N651" i="16"/>
  <c r="M651" i="16"/>
  <c r="L651" i="16"/>
  <c r="J651" i="16"/>
  <c r="H651" i="16"/>
  <c r="F651" i="16"/>
  <c r="G651" i="16"/>
  <c r="C651" i="16"/>
  <c r="O650" i="16"/>
  <c r="N650" i="16"/>
  <c r="M650" i="16"/>
  <c r="L650" i="16"/>
  <c r="J650" i="16"/>
  <c r="H650" i="16"/>
  <c r="F650" i="16"/>
  <c r="G650" i="16"/>
  <c r="C650" i="16"/>
  <c r="O649" i="16"/>
  <c r="N649" i="16"/>
  <c r="M649" i="16"/>
  <c r="L649" i="16"/>
  <c r="J649" i="16"/>
  <c r="H649" i="16"/>
  <c r="F649" i="16"/>
  <c r="G649" i="16"/>
  <c r="C649" i="16"/>
  <c r="N648" i="16"/>
  <c r="M648" i="16"/>
  <c r="G648" i="16"/>
  <c r="L648" i="16"/>
  <c r="J648" i="16"/>
  <c r="H648" i="16"/>
  <c r="C648" i="16"/>
  <c r="N647" i="16"/>
  <c r="M647" i="16"/>
  <c r="G647" i="16"/>
  <c r="L647" i="16"/>
  <c r="J647" i="16"/>
  <c r="H647" i="16"/>
  <c r="C647" i="16"/>
  <c r="N646" i="16"/>
  <c r="M646" i="16"/>
  <c r="G646" i="16"/>
  <c r="L646" i="16"/>
  <c r="J646" i="16"/>
  <c r="H646" i="16"/>
  <c r="C646" i="16"/>
  <c r="N645" i="16"/>
  <c r="M645" i="16"/>
  <c r="G645" i="16"/>
  <c r="L645" i="16"/>
  <c r="J645" i="16"/>
  <c r="H645" i="16"/>
  <c r="C645" i="16"/>
  <c r="N644" i="16"/>
  <c r="M644" i="16"/>
  <c r="G644" i="16"/>
  <c r="L644" i="16"/>
  <c r="J644" i="16"/>
  <c r="H644" i="16"/>
  <c r="C644" i="16"/>
  <c r="N643" i="16"/>
  <c r="M643" i="16"/>
  <c r="G643" i="16"/>
  <c r="L643" i="16"/>
  <c r="J643" i="16"/>
  <c r="H643" i="16"/>
  <c r="C643" i="16"/>
  <c r="N642" i="16"/>
  <c r="M642" i="16"/>
  <c r="G642" i="16"/>
  <c r="L642" i="16"/>
  <c r="J642" i="16"/>
  <c r="H642" i="16"/>
  <c r="C642" i="16"/>
  <c r="N641" i="16"/>
  <c r="M641" i="16"/>
  <c r="G641" i="16"/>
  <c r="L641" i="16"/>
  <c r="J641" i="16"/>
  <c r="H641" i="16"/>
  <c r="C641" i="16"/>
  <c r="N640" i="16"/>
  <c r="M640" i="16"/>
  <c r="G640" i="16"/>
  <c r="L640" i="16"/>
  <c r="J640" i="16"/>
  <c r="H640" i="16"/>
  <c r="C640" i="16"/>
  <c r="O639" i="16"/>
  <c r="N639" i="16"/>
  <c r="M639" i="16"/>
  <c r="L639" i="16"/>
  <c r="J639" i="16"/>
  <c r="H639" i="16"/>
  <c r="F639" i="16"/>
  <c r="G639" i="16"/>
  <c r="C639" i="16"/>
  <c r="N638" i="16"/>
  <c r="M638" i="16"/>
  <c r="G638" i="16"/>
  <c r="L638" i="16"/>
  <c r="J638" i="16"/>
  <c r="H638" i="16"/>
  <c r="C638" i="16"/>
  <c r="N637" i="16"/>
  <c r="M637" i="16"/>
  <c r="G637" i="16"/>
  <c r="L637" i="16"/>
  <c r="J637" i="16"/>
  <c r="H637" i="16"/>
  <c r="C637" i="16"/>
  <c r="N636" i="16"/>
  <c r="M636" i="16"/>
  <c r="G636" i="16"/>
  <c r="L636" i="16"/>
  <c r="J636" i="16"/>
  <c r="H636" i="16"/>
  <c r="C636" i="16"/>
  <c r="O635" i="16"/>
  <c r="N635" i="16"/>
  <c r="M635" i="16"/>
  <c r="L635" i="16"/>
  <c r="J635" i="16"/>
  <c r="H635" i="16"/>
  <c r="F635" i="16"/>
  <c r="G635" i="16"/>
  <c r="C635" i="16"/>
  <c r="O634" i="16"/>
  <c r="N634" i="16"/>
  <c r="M634" i="16"/>
  <c r="L634" i="16"/>
  <c r="J634" i="16"/>
  <c r="H634" i="16"/>
  <c r="F634" i="16"/>
  <c r="G634" i="16"/>
  <c r="C634" i="16"/>
  <c r="N633" i="16"/>
  <c r="M633" i="16"/>
  <c r="G633" i="16"/>
  <c r="L633" i="16"/>
  <c r="J633" i="16"/>
  <c r="H633" i="16"/>
  <c r="C633" i="16"/>
  <c r="N632" i="16"/>
  <c r="M632" i="16"/>
  <c r="G632" i="16"/>
  <c r="L632" i="16"/>
  <c r="J632" i="16"/>
  <c r="H632" i="16"/>
  <c r="C632" i="16"/>
  <c r="O631" i="16"/>
  <c r="N631" i="16"/>
  <c r="M631" i="16"/>
  <c r="L631" i="16"/>
  <c r="J631" i="16"/>
  <c r="H631" i="16"/>
  <c r="F631" i="16"/>
  <c r="G631" i="16"/>
  <c r="C631" i="16"/>
  <c r="O630" i="16"/>
  <c r="N630" i="16"/>
  <c r="M630" i="16"/>
  <c r="L630" i="16"/>
  <c r="J630" i="16"/>
  <c r="H630" i="16"/>
  <c r="F630" i="16"/>
  <c r="G630" i="16"/>
  <c r="C630" i="16"/>
  <c r="O629" i="16"/>
  <c r="N629" i="16"/>
  <c r="M629" i="16"/>
  <c r="L629" i="16"/>
  <c r="J629" i="16"/>
  <c r="H629" i="16"/>
  <c r="F629" i="16"/>
  <c r="G629" i="16"/>
  <c r="C629" i="16"/>
  <c r="O628" i="16"/>
  <c r="N628" i="16"/>
  <c r="M628" i="16"/>
  <c r="L628" i="16"/>
  <c r="J628" i="16"/>
  <c r="H628" i="16"/>
  <c r="F628" i="16"/>
  <c r="G628" i="16"/>
  <c r="C628" i="16"/>
  <c r="O627" i="16"/>
  <c r="N627" i="16"/>
  <c r="M627" i="16"/>
  <c r="L627" i="16"/>
  <c r="J627" i="16"/>
  <c r="H627" i="16"/>
  <c r="F627" i="16"/>
  <c r="G627" i="16"/>
  <c r="C627" i="16"/>
  <c r="O626" i="16"/>
  <c r="N626" i="16"/>
  <c r="M626" i="16"/>
  <c r="L626" i="16"/>
  <c r="J626" i="16"/>
  <c r="H626" i="16"/>
  <c r="F626" i="16"/>
  <c r="G626" i="16"/>
  <c r="C626" i="16"/>
  <c r="N625" i="16"/>
  <c r="M625" i="16"/>
  <c r="G625" i="16"/>
  <c r="L625" i="16"/>
  <c r="J625" i="16"/>
  <c r="H625" i="16"/>
  <c r="C625" i="16"/>
  <c r="N624" i="16"/>
  <c r="M624" i="16"/>
  <c r="G624" i="16"/>
  <c r="L624" i="16"/>
  <c r="J624" i="16"/>
  <c r="H624" i="16"/>
  <c r="C624" i="16"/>
  <c r="N623" i="16"/>
  <c r="M623" i="16"/>
  <c r="G623" i="16"/>
  <c r="L623" i="16"/>
  <c r="J623" i="16"/>
  <c r="H623" i="16"/>
  <c r="C623" i="16"/>
  <c r="O622" i="16"/>
  <c r="N622" i="16"/>
  <c r="M622" i="16"/>
  <c r="L622" i="16"/>
  <c r="J622" i="16"/>
  <c r="H622" i="16"/>
  <c r="F622" i="16"/>
  <c r="G622" i="16"/>
  <c r="C622" i="16"/>
  <c r="O621" i="16"/>
  <c r="N621" i="16"/>
  <c r="M621" i="16"/>
  <c r="L621" i="16"/>
  <c r="J621" i="16"/>
  <c r="H621" i="16"/>
  <c r="F621" i="16"/>
  <c r="G621" i="16"/>
  <c r="C621" i="16"/>
  <c r="O620" i="16"/>
  <c r="N620" i="16"/>
  <c r="M620" i="16"/>
  <c r="L620" i="16"/>
  <c r="J620" i="16"/>
  <c r="H620" i="16"/>
  <c r="F620" i="16"/>
  <c r="G620" i="16"/>
  <c r="C620" i="16"/>
  <c r="O619" i="16"/>
  <c r="N619" i="16"/>
  <c r="M619" i="16"/>
  <c r="L619" i="16"/>
  <c r="J619" i="16"/>
  <c r="H619" i="16"/>
  <c r="F619" i="16"/>
  <c r="G619" i="16"/>
  <c r="C619" i="16"/>
  <c r="O618" i="16"/>
  <c r="N618" i="16"/>
  <c r="M618" i="16"/>
  <c r="L618" i="16"/>
  <c r="J618" i="16"/>
  <c r="H618" i="16"/>
  <c r="F618" i="16"/>
  <c r="G618" i="16"/>
  <c r="C618" i="16"/>
  <c r="O617" i="16"/>
  <c r="N617" i="16"/>
  <c r="M617" i="16"/>
  <c r="L617" i="16"/>
  <c r="J617" i="16"/>
  <c r="H617" i="16"/>
  <c r="F617" i="16"/>
  <c r="G617" i="16"/>
  <c r="C617" i="16"/>
  <c r="N616" i="16"/>
  <c r="M616" i="16"/>
  <c r="G616" i="16"/>
  <c r="L616" i="16"/>
  <c r="J616" i="16"/>
  <c r="H616" i="16"/>
  <c r="C616" i="16"/>
  <c r="O615" i="16"/>
  <c r="N615" i="16"/>
  <c r="M615" i="16"/>
  <c r="L615" i="16"/>
  <c r="J615" i="16"/>
  <c r="H615" i="16"/>
  <c r="F615" i="16"/>
  <c r="G615" i="16"/>
  <c r="C615" i="16"/>
  <c r="O614" i="16"/>
  <c r="N614" i="16"/>
  <c r="M614" i="16"/>
  <c r="L614" i="16"/>
  <c r="J614" i="16"/>
  <c r="H614" i="16"/>
  <c r="F614" i="16"/>
  <c r="G614" i="16"/>
  <c r="C614" i="16"/>
  <c r="O613" i="16"/>
  <c r="N613" i="16"/>
  <c r="M613" i="16"/>
  <c r="L613" i="16"/>
  <c r="J613" i="16"/>
  <c r="H613" i="16"/>
  <c r="F613" i="16"/>
  <c r="G613" i="16"/>
  <c r="C613" i="16"/>
  <c r="O612" i="16"/>
  <c r="N612" i="16"/>
  <c r="M612" i="16"/>
  <c r="L612" i="16"/>
  <c r="J612" i="16"/>
  <c r="H612" i="16"/>
  <c r="F612" i="16"/>
  <c r="G612" i="16"/>
  <c r="C612" i="16"/>
  <c r="O611" i="16"/>
  <c r="N611" i="16"/>
  <c r="M611" i="16"/>
  <c r="L611" i="16"/>
  <c r="J611" i="16"/>
  <c r="H611" i="16"/>
  <c r="F611" i="16"/>
  <c r="G611" i="16"/>
  <c r="C611" i="16"/>
  <c r="O610" i="16"/>
  <c r="N610" i="16"/>
  <c r="M610" i="16"/>
  <c r="L610" i="16"/>
  <c r="J610" i="16"/>
  <c r="H610" i="16"/>
  <c r="F610" i="16"/>
  <c r="G610" i="16"/>
  <c r="C610" i="16"/>
  <c r="O609" i="16"/>
  <c r="N609" i="16"/>
  <c r="M609" i="16"/>
  <c r="L609" i="16"/>
  <c r="J609" i="16"/>
  <c r="H609" i="16"/>
  <c r="F609" i="16"/>
  <c r="G609" i="16"/>
  <c r="C609" i="16"/>
  <c r="O608" i="16"/>
  <c r="N608" i="16"/>
  <c r="M608" i="16"/>
  <c r="L608" i="16"/>
  <c r="J608" i="16"/>
  <c r="H608" i="16"/>
  <c r="F608" i="16"/>
  <c r="G608" i="16"/>
  <c r="C608" i="16"/>
  <c r="O607" i="16"/>
  <c r="N607" i="16"/>
  <c r="M607" i="16"/>
  <c r="L607" i="16"/>
  <c r="J607" i="16"/>
  <c r="H607" i="16"/>
  <c r="F607" i="16"/>
  <c r="G607" i="16"/>
  <c r="C607" i="16"/>
  <c r="O606" i="16"/>
  <c r="N606" i="16"/>
  <c r="M606" i="16"/>
  <c r="L606" i="16"/>
  <c r="J606" i="16"/>
  <c r="H606" i="16"/>
  <c r="F606" i="16"/>
  <c r="G606" i="16"/>
  <c r="C606" i="16"/>
  <c r="O605" i="16"/>
  <c r="N605" i="16"/>
  <c r="M605" i="16"/>
  <c r="L605" i="16"/>
  <c r="J605" i="16"/>
  <c r="H605" i="16"/>
  <c r="F605" i="16"/>
  <c r="G605" i="16"/>
  <c r="C605" i="16"/>
  <c r="O604" i="16"/>
  <c r="N604" i="16"/>
  <c r="M604" i="16"/>
  <c r="L604" i="16"/>
  <c r="J604" i="16"/>
  <c r="H604" i="16"/>
  <c r="F604" i="16"/>
  <c r="G604" i="16"/>
  <c r="C604" i="16"/>
  <c r="O603" i="16"/>
  <c r="N603" i="16"/>
  <c r="M603" i="16"/>
  <c r="L603" i="16"/>
  <c r="J603" i="16"/>
  <c r="H603" i="16"/>
  <c r="F603" i="16"/>
  <c r="G603" i="16"/>
  <c r="C603" i="16"/>
  <c r="O602" i="16"/>
  <c r="N602" i="16"/>
  <c r="M602" i="16"/>
  <c r="L602" i="16"/>
  <c r="J602" i="16"/>
  <c r="H602" i="16"/>
  <c r="F602" i="16"/>
  <c r="G602" i="16"/>
  <c r="C602" i="16"/>
  <c r="O601" i="16"/>
  <c r="N601" i="16"/>
  <c r="M601" i="16"/>
  <c r="L601" i="16"/>
  <c r="J601" i="16"/>
  <c r="H601" i="16"/>
  <c r="F601" i="16"/>
  <c r="G601" i="16"/>
  <c r="C601" i="16"/>
  <c r="O600" i="16"/>
  <c r="N600" i="16"/>
  <c r="M600" i="16"/>
  <c r="L600" i="16"/>
  <c r="J600" i="16"/>
  <c r="H600" i="16"/>
  <c r="F600" i="16"/>
  <c r="G600" i="16"/>
  <c r="C600" i="16"/>
  <c r="O599" i="16"/>
  <c r="N599" i="16"/>
  <c r="M599" i="16"/>
  <c r="L599" i="16"/>
  <c r="J599" i="16"/>
  <c r="H599" i="16"/>
  <c r="F599" i="16"/>
  <c r="G599" i="16"/>
  <c r="C599" i="16"/>
  <c r="O598" i="16"/>
  <c r="N598" i="16"/>
  <c r="M598" i="16"/>
  <c r="L598" i="16"/>
  <c r="J598" i="16"/>
  <c r="H598" i="16"/>
  <c r="F598" i="16"/>
  <c r="G598" i="16"/>
  <c r="C598" i="16"/>
  <c r="O597" i="16"/>
  <c r="N597" i="16"/>
  <c r="M597" i="16"/>
  <c r="L597" i="16"/>
  <c r="J597" i="16"/>
  <c r="H597" i="16"/>
  <c r="F597" i="16"/>
  <c r="G597" i="16"/>
  <c r="C597" i="16"/>
  <c r="O596" i="16"/>
  <c r="N596" i="16"/>
  <c r="M596" i="16"/>
  <c r="L596" i="16"/>
  <c r="J596" i="16"/>
  <c r="H596" i="16"/>
  <c r="F596" i="16"/>
  <c r="G596" i="16"/>
  <c r="C596" i="16"/>
  <c r="O595" i="16"/>
  <c r="N595" i="16"/>
  <c r="M595" i="16"/>
  <c r="L595" i="16"/>
  <c r="J595" i="16"/>
  <c r="H595" i="16"/>
  <c r="F595" i="16"/>
  <c r="G595" i="16"/>
  <c r="C595" i="16"/>
  <c r="O594" i="16"/>
  <c r="N594" i="16"/>
  <c r="M594" i="16"/>
  <c r="L594" i="16"/>
  <c r="J594" i="16"/>
  <c r="H594" i="16"/>
  <c r="F594" i="16"/>
  <c r="G594" i="16"/>
  <c r="C594" i="16"/>
  <c r="O593" i="16"/>
  <c r="N593" i="16"/>
  <c r="M593" i="16"/>
  <c r="L593" i="16"/>
  <c r="J593" i="16"/>
  <c r="H593" i="16"/>
  <c r="F593" i="16"/>
  <c r="G593" i="16"/>
  <c r="C593" i="16"/>
  <c r="O592" i="16"/>
  <c r="N592" i="16"/>
  <c r="M592" i="16"/>
  <c r="L592" i="16"/>
  <c r="J592" i="16"/>
  <c r="H592" i="16"/>
  <c r="F592" i="16"/>
  <c r="G592" i="16"/>
  <c r="C592" i="16"/>
  <c r="O591" i="16"/>
  <c r="N591" i="16"/>
  <c r="M591" i="16"/>
  <c r="L591" i="16"/>
  <c r="J591" i="16"/>
  <c r="H591" i="16"/>
  <c r="F591" i="16"/>
  <c r="G591" i="16"/>
  <c r="C591" i="16"/>
  <c r="O590" i="16"/>
  <c r="N590" i="16"/>
  <c r="M590" i="16"/>
  <c r="L590" i="16"/>
  <c r="J590" i="16"/>
  <c r="H590" i="16"/>
  <c r="F590" i="16"/>
  <c r="G590" i="16"/>
  <c r="C590" i="16"/>
  <c r="N589" i="16"/>
  <c r="M589" i="16"/>
  <c r="G589" i="16"/>
  <c r="L589" i="16"/>
  <c r="J589" i="16"/>
  <c r="H589" i="16"/>
  <c r="C589" i="16"/>
  <c r="N588" i="16"/>
  <c r="M588" i="16"/>
  <c r="G588" i="16"/>
  <c r="L588" i="16"/>
  <c r="J588" i="16"/>
  <c r="H588" i="16"/>
  <c r="C588" i="16"/>
  <c r="N587" i="16"/>
  <c r="M587" i="16"/>
  <c r="G587" i="16"/>
  <c r="L587" i="16"/>
  <c r="J587" i="16"/>
  <c r="H587" i="16"/>
  <c r="C587" i="16"/>
  <c r="N586" i="16"/>
  <c r="M586" i="16"/>
  <c r="G586" i="16"/>
  <c r="L586" i="16"/>
  <c r="J586" i="16"/>
  <c r="H586" i="16"/>
  <c r="C586" i="16"/>
  <c r="N585" i="16"/>
  <c r="M585" i="16"/>
  <c r="G585" i="16"/>
  <c r="L585" i="16"/>
  <c r="J585" i="16"/>
  <c r="H585" i="16"/>
  <c r="C585" i="16"/>
  <c r="N584" i="16"/>
  <c r="M584" i="16"/>
  <c r="G584" i="16"/>
  <c r="L584" i="16"/>
  <c r="J584" i="16"/>
  <c r="H584" i="16"/>
  <c r="C584" i="16"/>
  <c r="N583" i="16"/>
  <c r="M583" i="16"/>
  <c r="G583" i="16"/>
  <c r="L583" i="16"/>
  <c r="J583" i="16"/>
  <c r="H583" i="16"/>
  <c r="C583" i="16"/>
  <c r="N582" i="16"/>
  <c r="M582" i="16"/>
  <c r="G582" i="16"/>
  <c r="L582" i="16"/>
  <c r="J582" i="16"/>
  <c r="H582" i="16"/>
  <c r="C582" i="16"/>
  <c r="N581" i="16"/>
  <c r="M581" i="16"/>
  <c r="G581" i="16"/>
  <c r="L581" i="16"/>
  <c r="J581" i="16"/>
  <c r="H581" i="16"/>
  <c r="C581" i="16"/>
  <c r="N580" i="16"/>
  <c r="M580" i="16"/>
  <c r="G580" i="16"/>
  <c r="L580" i="16"/>
  <c r="J580" i="16"/>
  <c r="H580" i="16"/>
  <c r="C580" i="16"/>
  <c r="O579" i="16"/>
  <c r="N579" i="16"/>
  <c r="M579" i="16"/>
  <c r="L579" i="16"/>
  <c r="J579" i="16"/>
  <c r="H579" i="16"/>
  <c r="F579" i="16"/>
  <c r="G579" i="16"/>
  <c r="C579" i="16"/>
  <c r="O578" i="16"/>
  <c r="N578" i="16"/>
  <c r="M578" i="16"/>
  <c r="L578" i="16"/>
  <c r="J578" i="16"/>
  <c r="H578" i="16"/>
  <c r="F578" i="16"/>
  <c r="G578" i="16"/>
  <c r="C578" i="16"/>
  <c r="O577" i="16"/>
  <c r="N577" i="16"/>
  <c r="M577" i="16"/>
  <c r="L577" i="16"/>
  <c r="J577" i="16"/>
  <c r="H577" i="16"/>
  <c r="F577" i="16"/>
  <c r="G577" i="16"/>
  <c r="C577" i="16"/>
  <c r="O576" i="16"/>
  <c r="N576" i="16"/>
  <c r="M576" i="16"/>
  <c r="L576" i="16"/>
  <c r="J576" i="16"/>
  <c r="H576" i="16"/>
  <c r="F576" i="16"/>
  <c r="G576" i="16"/>
  <c r="C576" i="16"/>
  <c r="O575" i="16"/>
  <c r="N575" i="16"/>
  <c r="M575" i="16"/>
  <c r="L575" i="16"/>
  <c r="J575" i="16"/>
  <c r="H575" i="16"/>
  <c r="F575" i="16"/>
  <c r="G575" i="16"/>
  <c r="C575" i="16"/>
  <c r="O574" i="16"/>
  <c r="N574" i="16"/>
  <c r="M574" i="16"/>
  <c r="L574" i="16"/>
  <c r="J574" i="16"/>
  <c r="H574" i="16"/>
  <c r="F574" i="16"/>
  <c r="G574" i="16"/>
  <c r="C574" i="16"/>
  <c r="O573" i="16"/>
  <c r="N573" i="16"/>
  <c r="M573" i="16"/>
  <c r="L573" i="16"/>
  <c r="J573" i="16"/>
  <c r="H573" i="16"/>
  <c r="F573" i="16"/>
  <c r="G573" i="16"/>
  <c r="C573" i="16"/>
  <c r="O572" i="16"/>
  <c r="N572" i="16"/>
  <c r="M572" i="16"/>
  <c r="L572" i="16"/>
  <c r="J572" i="16"/>
  <c r="H572" i="16"/>
  <c r="F572" i="16"/>
  <c r="G572" i="16"/>
  <c r="C572" i="16"/>
  <c r="N571" i="16"/>
  <c r="M571" i="16"/>
  <c r="G571" i="16"/>
  <c r="L571" i="16"/>
  <c r="J571" i="16"/>
  <c r="H571" i="16"/>
  <c r="C571" i="16"/>
  <c r="N570" i="16"/>
  <c r="M570" i="16"/>
  <c r="G570" i="16"/>
  <c r="L570" i="16"/>
  <c r="J570" i="16"/>
  <c r="H570" i="16"/>
  <c r="C570" i="16"/>
  <c r="N569" i="16"/>
  <c r="M569" i="16"/>
  <c r="G569" i="16"/>
  <c r="L569" i="16"/>
  <c r="J569" i="16"/>
  <c r="H569" i="16"/>
  <c r="C569" i="16"/>
  <c r="N568" i="16"/>
  <c r="M568" i="16"/>
  <c r="G568" i="16"/>
  <c r="L568" i="16"/>
  <c r="J568" i="16"/>
  <c r="H568" i="16"/>
  <c r="C568" i="16"/>
  <c r="O567" i="16"/>
  <c r="N567" i="16"/>
  <c r="M567" i="16"/>
  <c r="L567" i="16"/>
  <c r="J567" i="16"/>
  <c r="H567" i="16"/>
  <c r="F567" i="16"/>
  <c r="G567" i="16"/>
  <c r="C567" i="16"/>
  <c r="O566" i="16"/>
  <c r="N566" i="16"/>
  <c r="M566" i="16"/>
  <c r="L566" i="16"/>
  <c r="J566" i="16"/>
  <c r="H566" i="16"/>
  <c r="F566" i="16"/>
  <c r="G566" i="16"/>
  <c r="C566" i="16"/>
  <c r="O565" i="16"/>
  <c r="N565" i="16"/>
  <c r="M565" i="16"/>
  <c r="L565" i="16"/>
  <c r="J565" i="16"/>
  <c r="H565" i="16"/>
  <c r="F565" i="16"/>
  <c r="G565" i="16"/>
  <c r="C565" i="16"/>
  <c r="O564" i="16"/>
  <c r="N564" i="16"/>
  <c r="M564" i="16"/>
  <c r="L564" i="16"/>
  <c r="J564" i="16"/>
  <c r="H564" i="16"/>
  <c r="F564" i="16"/>
  <c r="G564" i="16"/>
  <c r="C564" i="16"/>
  <c r="N563" i="16"/>
  <c r="M563" i="16"/>
  <c r="G563" i="16"/>
  <c r="L563" i="16"/>
  <c r="J563" i="16"/>
  <c r="H563" i="16"/>
  <c r="C563" i="16"/>
  <c r="O562" i="16"/>
  <c r="N562" i="16"/>
  <c r="M562" i="16"/>
  <c r="L562" i="16"/>
  <c r="J562" i="16"/>
  <c r="H562" i="16"/>
  <c r="F562" i="16"/>
  <c r="G562" i="16"/>
  <c r="C562" i="16"/>
  <c r="O561" i="16"/>
  <c r="N561" i="16"/>
  <c r="M561" i="16"/>
  <c r="L561" i="16"/>
  <c r="J561" i="16"/>
  <c r="H561" i="16"/>
  <c r="F561" i="16"/>
  <c r="G561" i="16"/>
  <c r="C561" i="16"/>
  <c r="O560" i="16"/>
  <c r="N560" i="16"/>
  <c r="M560" i="16"/>
  <c r="L560" i="16"/>
  <c r="J560" i="16"/>
  <c r="H560" i="16"/>
  <c r="F560" i="16"/>
  <c r="G560" i="16"/>
  <c r="C560" i="16"/>
  <c r="O559" i="16"/>
  <c r="N559" i="16"/>
  <c r="M559" i="16"/>
  <c r="L559" i="16"/>
  <c r="J559" i="16"/>
  <c r="H559" i="16"/>
  <c r="F559" i="16"/>
  <c r="G559" i="16"/>
  <c r="C559" i="16"/>
  <c r="O558" i="16"/>
  <c r="N558" i="16"/>
  <c r="M558" i="16"/>
  <c r="L558" i="16"/>
  <c r="J558" i="16"/>
  <c r="H558" i="16"/>
  <c r="F558" i="16"/>
  <c r="G558" i="16"/>
  <c r="C558" i="16"/>
  <c r="O557" i="16"/>
  <c r="N557" i="16"/>
  <c r="M557" i="16"/>
  <c r="L557" i="16"/>
  <c r="J557" i="16"/>
  <c r="H557" i="16"/>
  <c r="F557" i="16"/>
  <c r="G557" i="16"/>
  <c r="C557" i="16"/>
  <c r="N556" i="16"/>
  <c r="M556" i="16"/>
  <c r="G556" i="16"/>
  <c r="L556" i="16"/>
  <c r="J556" i="16"/>
  <c r="H556" i="16"/>
  <c r="C556" i="16"/>
  <c r="N555" i="16"/>
  <c r="M555" i="16"/>
  <c r="G555" i="16"/>
  <c r="L555" i="16"/>
  <c r="J555" i="16"/>
  <c r="H555" i="16"/>
  <c r="C555" i="16"/>
  <c r="O554" i="16"/>
  <c r="N554" i="16"/>
  <c r="M554" i="16"/>
  <c r="L554" i="16"/>
  <c r="J554" i="16"/>
  <c r="H554" i="16"/>
  <c r="F554" i="16"/>
  <c r="G554" i="16"/>
  <c r="C554" i="16"/>
  <c r="O553" i="16"/>
  <c r="N553" i="16"/>
  <c r="M553" i="16"/>
  <c r="L553" i="16"/>
  <c r="J553" i="16"/>
  <c r="H553" i="16"/>
  <c r="F553" i="16"/>
  <c r="G553" i="16"/>
  <c r="C553" i="16"/>
  <c r="O552" i="16"/>
  <c r="N552" i="16"/>
  <c r="M552" i="16"/>
  <c r="L552" i="16"/>
  <c r="J552" i="16"/>
  <c r="H552" i="16"/>
  <c r="F552" i="16"/>
  <c r="G552" i="16"/>
  <c r="C552" i="16"/>
  <c r="N551" i="16"/>
  <c r="M551" i="16"/>
  <c r="G551" i="16"/>
  <c r="L551" i="16"/>
  <c r="J551" i="16"/>
  <c r="H551" i="16"/>
  <c r="C551" i="16"/>
  <c r="N550" i="16"/>
  <c r="M550" i="16"/>
  <c r="G550" i="16"/>
  <c r="L550" i="16"/>
  <c r="J550" i="16"/>
  <c r="H550" i="16"/>
  <c r="C550" i="16"/>
  <c r="O549" i="16"/>
  <c r="N549" i="16"/>
  <c r="M549" i="16"/>
  <c r="L549" i="16"/>
  <c r="J549" i="16"/>
  <c r="H549" i="16"/>
  <c r="F549" i="16"/>
  <c r="G549" i="16"/>
  <c r="C549" i="16"/>
  <c r="N548" i="16"/>
  <c r="M548" i="16"/>
  <c r="G548" i="16"/>
  <c r="L548" i="16"/>
  <c r="J548" i="16"/>
  <c r="H548" i="16"/>
  <c r="C548" i="16"/>
  <c r="N547" i="16"/>
  <c r="M547" i="16"/>
  <c r="G547" i="16"/>
  <c r="L547" i="16"/>
  <c r="J547" i="16"/>
  <c r="H547" i="16"/>
  <c r="C547" i="16"/>
  <c r="N546" i="16"/>
  <c r="M546" i="16"/>
  <c r="G546" i="16"/>
  <c r="L546" i="16"/>
  <c r="J546" i="16"/>
  <c r="H546" i="16"/>
  <c r="C546" i="16"/>
  <c r="N545" i="16"/>
  <c r="M545" i="16"/>
  <c r="G545" i="16"/>
  <c r="L545" i="16"/>
  <c r="J545" i="16"/>
  <c r="H545" i="16"/>
  <c r="C545" i="16"/>
  <c r="N544" i="16"/>
  <c r="M544" i="16"/>
  <c r="G544" i="16"/>
  <c r="L544" i="16"/>
  <c r="J544" i="16"/>
  <c r="H544" i="16"/>
  <c r="C544" i="16"/>
  <c r="N543" i="16"/>
  <c r="M543" i="16"/>
  <c r="G543" i="16"/>
  <c r="L543" i="16"/>
  <c r="J543" i="16"/>
  <c r="H543" i="16"/>
  <c r="C543" i="16"/>
  <c r="O542" i="16"/>
  <c r="N542" i="16"/>
  <c r="M542" i="16"/>
  <c r="L542" i="16"/>
  <c r="J542" i="16"/>
  <c r="H542" i="16"/>
  <c r="F542" i="16"/>
  <c r="G542" i="16"/>
  <c r="C542" i="16"/>
  <c r="O541" i="16"/>
  <c r="N541" i="16"/>
  <c r="M541" i="16"/>
  <c r="L541" i="16"/>
  <c r="J541" i="16"/>
  <c r="H541" i="16"/>
  <c r="F541" i="16"/>
  <c r="G541" i="16"/>
  <c r="C541" i="16"/>
  <c r="O540" i="16"/>
  <c r="N540" i="16"/>
  <c r="M540" i="16"/>
  <c r="L540" i="16"/>
  <c r="J540" i="16"/>
  <c r="H540" i="16"/>
  <c r="F540" i="16"/>
  <c r="G540" i="16"/>
  <c r="C540" i="16"/>
  <c r="O539" i="16"/>
  <c r="N539" i="16"/>
  <c r="M539" i="16"/>
  <c r="L539" i="16"/>
  <c r="J539" i="16"/>
  <c r="H539" i="16"/>
  <c r="F539" i="16"/>
  <c r="G539" i="16"/>
  <c r="C539" i="16"/>
  <c r="O538" i="16"/>
  <c r="N538" i="16"/>
  <c r="M538" i="16"/>
  <c r="L538" i="16"/>
  <c r="J538" i="16"/>
  <c r="H538" i="16"/>
  <c r="F538" i="16"/>
  <c r="G538" i="16"/>
  <c r="C538" i="16"/>
  <c r="O537" i="16"/>
  <c r="N537" i="16"/>
  <c r="M537" i="16"/>
  <c r="L537" i="16"/>
  <c r="J537" i="16"/>
  <c r="H537" i="16"/>
  <c r="F537" i="16"/>
  <c r="G537" i="16"/>
  <c r="C537" i="16"/>
  <c r="O536" i="16"/>
  <c r="N536" i="16"/>
  <c r="M536" i="16"/>
  <c r="L536" i="16"/>
  <c r="J536" i="16"/>
  <c r="H536" i="16"/>
  <c r="F536" i="16"/>
  <c r="G536" i="16"/>
  <c r="C536" i="16"/>
  <c r="O535" i="16"/>
  <c r="N535" i="16"/>
  <c r="M535" i="16"/>
  <c r="L535" i="16"/>
  <c r="J535" i="16"/>
  <c r="H535" i="16"/>
  <c r="F535" i="16"/>
  <c r="G535" i="16"/>
  <c r="C535" i="16"/>
  <c r="O534" i="16"/>
  <c r="N534" i="16"/>
  <c r="M534" i="16"/>
  <c r="L534" i="16"/>
  <c r="J534" i="16"/>
  <c r="H534" i="16"/>
  <c r="F534" i="16"/>
  <c r="G534" i="16"/>
  <c r="C534" i="16"/>
  <c r="O533" i="16"/>
  <c r="N533" i="16"/>
  <c r="M533" i="16"/>
  <c r="L533" i="16"/>
  <c r="J533" i="16"/>
  <c r="H533" i="16"/>
  <c r="F533" i="16"/>
  <c r="G533" i="16"/>
  <c r="C533" i="16"/>
  <c r="O532" i="16"/>
  <c r="N532" i="16"/>
  <c r="M532" i="16"/>
  <c r="L532" i="16"/>
  <c r="J532" i="16"/>
  <c r="H532" i="16"/>
  <c r="F532" i="16"/>
  <c r="G532" i="16"/>
  <c r="C532" i="16"/>
  <c r="O531" i="16"/>
  <c r="N531" i="16"/>
  <c r="M531" i="16"/>
  <c r="L531" i="16"/>
  <c r="J531" i="16"/>
  <c r="H531" i="16"/>
  <c r="F531" i="16"/>
  <c r="G531" i="16"/>
  <c r="C531" i="16"/>
  <c r="N530" i="16"/>
  <c r="M530" i="16"/>
  <c r="G530" i="16"/>
  <c r="L530" i="16"/>
  <c r="J530" i="16"/>
  <c r="H530" i="16"/>
  <c r="C530" i="16"/>
  <c r="O529" i="16"/>
  <c r="N529" i="16"/>
  <c r="M529" i="16"/>
  <c r="L529" i="16"/>
  <c r="J529" i="16"/>
  <c r="H529" i="16"/>
  <c r="F529" i="16"/>
  <c r="G529" i="16"/>
  <c r="C529" i="16"/>
  <c r="O528" i="16"/>
  <c r="N528" i="16"/>
  <c r="M528" i="16"/>
  <c r="L528" i="16"/>
  <c r="J528" i="16"/>
  <c r="H528" i="16"/>
  <c r="F528" i="16"/>
  <c r="G528" i="16"/>
  <c r="C528" i="16"/>
  <c r="O527" i="16"/>
  <c r="N527" i="16"/>
  <c r="M527" i="16"/>
  <c r="L527" i="16"/>
  <c r="J527" i="16"/>
  <c r="H527" i="16"/>
  <c r="F527" i="16"/>
  <c r="G527" i="16"/>
  <c r="C527" i="16"/>
  <c r="O526" i="16"/>
  <c r="N526" i="16"/>
  <c r="M526" i="16"/>
  <c r="L526" i="16"/>
  <c r="J526" i="16"/>
  <c r="H526" i="16"/>
  <c r="F526" i="16"/>
  <c r="G526" i="16"/>
  <c r="C526" i="16"/>
  <c r="O525" i="16"/>
  <c r="N525" i="16"/>
  <c r="M525" i="16"/>
  <c r="L525" i="16"/>
  <c r="J525" i="16"/>
  <c r="H525" i="16"/>
  <c r="F525" i="16"/>
  <c r="G525" i="16"/>
  <c r="C525" i="16"/>
  <c r="O524" i="16"/>
  <c r="N524" i="16"/>
  <c r="M524" i="16"/>
  <c r="L524" i="16"/>
  <c r="J524" i="16"/>
  <c r="H524" i="16"/>
  <c r="F524" i="16"/>
  <c r="G524" i="16"/>
  <c r="C524" i="16"/>
  <c r="O523" i="16"/>
  <c r="N523" i="16"/>
  <c r="M523" i="16"/>
  <c r="L523" i="16"/>
  <c r="J523" i="16"/>
  <c r="H523" i="16"/>
  <c r="F523" i="16"/>
  <c r="G523" i="16"/>
  <c r="C523" i="16"/>
  <c r="N522" i="16"/>
  <c r="M522" i="16"/>
  <c r="G522" i="16"/>
  <c r="L522" i="16"/>
  <c r="J522" i="16"/>
  <c r="H522" i="16"/>
  <c r="C522" i="16"/>
  <c r="N521" i="16"/>
  <c r="M521" i="16"/>
  <c r="G521" i="16"/>
  <c r="L521" i="16"/>
  <c r="J521" i="16"/>
  <c r="H521" i="16"/>
  <c r="C521" i="16"/>
  <c r="N520" i="16"/>
  <c r="M520" i="16"/>
  <c r="G520" i="16"/>
  <c r="L520" i="16"/>
  <c r="J520" i="16"/>
  <c r="H520" i="16"/>
  <c r="C520" i="16"/>
  <c r="N519" i="16"/>
  <c r="M519" i="16"/>
  <c r="G519" i="16"/>
  <c r="L519" i="16"/>
  <c r="J519" i="16"/>
  <c r="H519" i="16"/>
  <c r="C519" i="16"/>
  <c r="N518" i="16"/>
  <c r="M518" i="16"/>
  <c r="G518" i="16"/>
  <c r="L518" i="16"/>
  <c r="J518" i="16"/>
  <c r="H518" i="16"/>
  <c r="C518" i="16"/>
  <c r="O517" i="16"/>
  <c r="N517" i="16"/>
  <c r="M517" i="16"/>
  <c r="L517" i="16"/>
  <c r="J517" i="16"/>
  <c r="H517" i="16"/>
  <c r="F517" i="16"/>
  <c r="G517" i="16"/>
  <c r="C517" i="16"/>
  <c r="O516" i="16"/>
  <c r="N516" i="16"/>
  <c r="M516" i="16"/>
  <c r="L516" i="16"/>
  <c r="J516" i="16"/>
  <c r="H516" i="16"/>
  <c r="F516" i="16"/>
  <c r="G516" i="16"/>
  <c r="C516" i="16"/>
  <c r="N515" i="16"/>
  <c r="M515" i="16"/>
  <c r="G515" i="16"/>
  <c r="L515" i="16"/>
  <c r="J515" i="16"/>
  <c r="H515" i="16"/>
  <c r="C515" i="16"/>
  <c r="N514" i="16"/>
  <c r="M514" i="16"/>
  <c r="G514" i="16"/>
  <c r="L514" i="16"/>
  <c r="J514" i="16"/>
  <c r="H514" i="16"/>
  <c r="C514" i="16"/>
  <c r="N513" i="16"/>
  <c r="M513" i="16"/>
  <c r="G513" i="16"/>
  <c r="L513" i="16"/>
  <c r="J513" i="16"/>
  <c r="H513" i="16"/>
  <c r="C513" i="16"/>
  <c r="N512" i="16"/>
  <c r="M512" i="16"/>
  <c r="G512" i="16"/>
  <c r="L512" i="16"/>
  <c r="J512" i="16"/>
  <c r="H512" i="16"/>
  <c r="C512" i="16"/>
  <c r="N511" i="16"/>
  <c r="M511" i="16"/>
  <c r="G511" i="16"/>
  <c r="L511" i="16"/>
  <c r="J511" i="16"/>
  <c r="H511" i="16"/>
  <c r="C511" i="16"/>
  <c r="N510" i="16"/>
  <c r="M510" i="16"/>
  <c r="G510" i="16"/>
  <c r="L510" i="16"/>
  <c r="J510" i="16"/>
  <c r="H510" i="16"/>
  <c r="C510" i="16"/>
  <c r="N509" i="16"/>
  <c r="M509" i="16"/>
  <c r="G509" i="16"/>
  <c r="L509" i="16"/>
  <c r="J509" i="16"/>
  <c r="H509" i="16"/>
  <c r="C509" i="16"/>
  <c r="N508" i="16"/>
  <c r="M508" i="16"/>
  <c r="G508" i="16"/>
  <c r="L508" i="16"/>
  <c r="J508" i="16"/>
  <c r="H508" i="16"/>
  <c r="C508" i="16"/>
  <c r="O507" i="16"/>
  <c r="N507" i="16"/>
  <c r="M507" i="16"/>
  <c r="L507" i="16"/>
  <c r="J507" i="16"/>
  <c r="H507" i="16"/>
  <c r="F507" i="16"/>
  <c r="G507" i="16"/>
  <c r="C507" i="16"/>
  <c r="N506" i="16"/>
  <c r="M506" i="16"/>
  <c r="G506" i="16"/>
  <c r="L506" i="16"/>
  <c r="J506" i="16"/>
  <c r="H506" i="16"/>
  <c r="C506" i="16"/>
  <c r="N505" i="16"/>
  <c r="M505" i="16"/>
  <c r="G505" i="16"/>
  <c r="L505" i="16"/>
  <c r="J505" i="16"/>
  <c r="H505" i="16"/>
  <c r="C505" i="16"/>
  <c r="N504" i="16"/>
  <c r="M504" i="16"/>
  <c r="G504" i="16"/>
  <c r="L504" i="16"/>
  <c r="J504" i="16"/>
  <c r="H504" i="16"/>
  <c r="C504" i="16"/>
  <c r="N503" i="16"/>
  <c r="M503" i="16"/>
  <c r="G503" i="16"/>
  <c r="L503" i="16"/>
  <c r="J503" i="16"/>
  <c r="H503" i="16"/>
  <c r="C503" i="16"/>
  <c r="N502" i="16"/>
  <c r="M502" i="16"/>
  <c r="G502" i="16"/>
  <c r="L502" i="16"/>
  <c r="J502" i="16"/>
  <c r="H502" i="16"/>
  <c r="C502" i="16"/>
  <c r="N501" i="16"/>
  <c r="M501" i="16"/>
  <c r="G501" i="16"/>
  <c r="L501" i="16"/>
  <c r="J501" i="16"/>
  <c r="H501" i="16"/>
  <c r="C501" i="16"/>
  <c r="N500" i="16"/>
  <c r="M500" i="16"/>
  <c r="G500" i="16"/>
  <c r="L500" i="16"/>
  <c r="J500" i="16"/>
  <c r="H500" i="16"/>
  <c r="C500" i="16"/>
  <c r="N499" i="16"/>
  <c r="M499" i="16"/>
  <c r="G499" i="16"/>
  <c r="L499" i="16"/>
  <c r="J499" i="16"/>
  <c r="H499" i="16"/>
  <c r="C499" i="16"/>
  <c r="N498" i="16"/>
  <c r="M498" i="16"/>
  <c r="G498" i="16"/>
  <c r="L498" i="16"/>
  <c r="J498" i="16"/>
  <c r="H498" i="16"/>
  <c r="C498" i="16"/>
  <c r="O497" i="16"/>
  <c r="N497" i="16"/>
  <c r="M497" i="16"/>
  <c r="L497" i="16"/>
  <c r="J497" i="16"/>
  <c r="H497" i="16"/>
  <c r="F497" i="16"/>
  <c r="G497" i="16"/>
  <c r="C497" i="16"/>
  <c r="O496" i="16"/>
  <c r="N496" i="16"/>
  <c r="M496" i="16"/>
  <c r="L496" i="16"/>
  <c r="J496" i="16"/>
  <c r="H496" i="16"/>
  <c r="F496" i="16"/>
  <c r="G496" i="16"/>
  <c r="C496" i="16"/>
  <c r="O495" i="16"/>
  <c r="N495" i="16"/>
  <c r="M495" i="16"/>
  <c r="L495" i="16"/>
  <c r="J495" i="16"/>
  <c r="H495" i="16"/>
  <c r="F495" i="16"/>
  <c r="G495" i="16"/>
  <c r="C495" i="16"/>
  <c r="O494" i="16"/>
  <c r="N494" i="16"/>
  <c r="M494" i="16"/>
  <c r="L494" i="16"/>
  <c r="J494" i="16"/>
  <c r="H494" i="16"/>
  <c r="F494" i="16"/>
  <c r="G494" i="16"/>
  <c r="C494" i="16"/>
  <c r="O493" i="16"/>
  <c r="N493" i="16"/>
  <c r="M493" i="16"/>
  <c r="L493" i="16"/>
  <c r="J493" i="16"/>
  <c r="H493" i="16"/>
  <c r="F493" i="16"/>
  <c r="G493" i="16"/>
  <c r="C493" i="16"/>
  <c r="O492" i="16"/>
  <c r="N492" i="16"/>
  <c r="M492" i="16"/>
  <c r="L492" i="16"/>
  <c r="J492" i="16"/>
  <c r="H492" i="16"/>
  <c r="F492" i="16"/>
  <c r="G492" i="16"/>
  <c r="C492" i="16"/>
  <c r="O491" i="16"/>
  <c r="N491" i="16"/>
  <c r="M491" i="16"/>
  <c r="L491" i="16"/>
  <c r="J491" i="16"/>
  <c r="H491" i="16"/>
  <c r="F491" i="16"/>
  <c r="G491" i="16"/>
  <c r="C491" i="16"/>
  <c r="N490" i="16"/>
  <c r="M490" i="16"/>
  <c r="G490" i="16"/>
  <c r="L490" i="16"/>
  <c r="J490" i="16"/>
  <c r="H490" i="16"/>
  <c r="C490" i="16"/>
  <c r="N489" i="16"/>
  <c r="M489" i="16"/>
  <c r="G489" i="16"/>
  <c r="L489" i="16"/>
  <c r="J489" i="16"/>
  <c r="H489" i="16"/>
  <c r="C489" i="16"/>
  <c r="N488" i="16"/>
  <c r="M488" i="16"/>
  <c r="G488" i="16"/>
  <c r="L488" i="16"/>
  <c r="J488" i="16"/>
  <c r="H488" i="16"/>
  <c r="C488" i="16"/>
  <c r="O487" i="16"/>
  <c r="N487" i="16"/>
  <c r="M487" i="16"/>
  <c r="L487" i="16"/>
  <c r="J487" i="16"/>
  <c r="H487" i="16"/>
  <c r="F487" i="16"/>
  <c r="G487" i="16"/>
  <c r="C487" i="16"/>
  <c r="O486" i="16"/>
  <c r="N486" i="16"/>
  <c r="M486" i="16"/>
  <c r="L486" i="16"/>
  <c r="J486" i="16"/>
  <c r="H486" i="16"/>
  <c r="F486" i="16"/>
  <c r="G486" i="16"/>
  <c r="C486" i="16"/>
  <c r="O485" i="16"/>
  <c r="N485" i="16"/>
  <c r="M485" i="16"/>
  <c r="L485" i="16"/>
  <c r="J485" i="16"/>
  <c r="H485" i="16"/>
  <c r="F485" i="16"/>
  <c r="G485" i="16"/>
  <c r="C485" i="16"/>
  <c r="O484" i="16"/>
  <c r="N484" i="16"/>
  <c r="M484" i="16"/>
  <c r="L484" i="16"/>
  <c r="J484" i="16"/>
  <c r="H484" i="16"/>
  <c r="F484" i="16"/>
  <c r="G484" i="16"/>
  <c r="C484" i="16"/>
  <c r="O483" i="16"/>
  <c r="N483" i="16"/>
  <c r="M483" i="16"/>
  <c r="L483" i="16"/>
  <c r="J483" i="16"/>
  <c r="H483" i="16"/>
  <c r="F483" i="16"/>
  <c r="G483" i="16"/>
  <c r="C483" i="16"/>
  <c r="O482" i="16"/>
  <c r="N482" i="16"/>
  <c r="M482" i="16"/>
  <c r="L482" i="16"/>
  <c r="J482" i="16"/>
  <c r="H482" i="16"/>
  <c r="F482" i="16"/>
  <c r="G482" i="16"/>
  <c r="C482" i="16"/>
  <c r="O481" i="16"/>
  <c r="N481" i="16"/>
  <c r="M481" i="16"/>
  <c r="L481" i="16"/>
  <c r="J481" i="16"/>
  <c r="H481" i="16"/>
  <c r="F481" i="16"/>
  <c r="G481" i="16"/>
  <c r="C481" i="16"/>
  <c r="O480" i="16"/>
  <c r="N480" i="16"/>
  <c r="M480" i="16"/>
  <c r="L480" i="16"/>
  <c r="J480" i="16"/>
  <c r="H480" i="16"/>
  <c r="F480" i="16"/>
  <c r="G480" i="16"/>
  <c r="C480" i="16"/>
  <c r="N479" i="16"/>
  <c r="M479" i="16"/>
  <c r="G479" i="16"/>
  <c r="L479" i="16"/>
  <c r="J479" i="16"/>
  <c r="H479" i="16"/>
  <c r="C479" i="16"/>
  <c r="O478" i="16"/>
  <c r="N478" i="16"/>
  <c r="M478" i="16"/>
  <c r="L478" i="16"/>
  <c r="J478" i="16"/>
  <c r="H478" i="16"/>
  <c r="F478" i="16"/>
  <c r="G478" i="16"/>
  <c r="C478" i="16"/>
  <c r="O477" i="16"/>
  <c r="N477" i="16"/>
  <c r="M477" i="16"/>
  <c r="L477" i="16"/>
  <c r="J477" i="16"/>
  <c r="H477" i="16"/>
  <c r="F477" i="16"/>
  <c r="G477" i="16"/>
  <c r="C477" i="16"/>
  <c r="O476" i="16"/>
  <c r="N476" i="16"/>
  <c r="M476" i="16"/>
  <c r="L476" i="16"/>
  <c r="J476" i="16"/>
  <c r="H476" i="16"/>
  <c r="F476" i="16"/>
  <c r="G476" i="16"/>
  <c r="C476" i="16"/>
  <c r="N475" i="16"/>
  <c r="M475" i="16"/>
  <c r="G475" i="16"/>
  <c r="L475" i="16"/>
  <c r="J475" i="16"/>
  <c r="H475" i="16"/>
  <c r="C475" i="16"/>
  <c r="O474" i="16"/>
  <c r="N474" i="16"/>
  <c r="M474" i="16"/>
  <c r="L474" i="16"/>
  <c r="J474" i="16"/>
  <c r="H474" i="16"/>
  <c r="F474" i="16"/>
  <c r="G474" i="16"/>
  <c r="C474" i="16"/>
  <c r="O473" i="16"/>
  <c r="N473" i="16"/>
  <c r="M473" i="16"/>
  <c r="L473" i="16"/>
  <c r="J473" i="16"/>
  <c r="H473" i="16"/>
  <c r="F473" i="16"/>
  <c r="G473" i="16"/>
  <c r="C473" i="16"/>
  <c r="N472" i="16"/>
  <c r="M472" i="16"/>
  <c r="G472" i="16"/>
  <c r="L472" i="16"/>
  <c r="J472" i="16"/>
  <c r="H472" i="16"/>
  <c r="C472" i="16"/>
  <c r="N471" i="16"/>
  <c r="M471" i="16"/>
  <c r="G471" i="16"/>
  <c r="L471" i="16"/>
  <c r="J471" i="16"/>
  <c r="H471" i="16"/>
  <c r="C471" i="16"/>
  <c r="O470" i="16"/>
  <c r="N470" i="16"/>
  <c r="M470" i="16"/>
  <c r="L470" i="16"/>
  <c r="J470" i="16"/>
  <c r="H470" i="16"/>
  <c r="F470" i="16"/>
  <c r="G470" i="16"/>
  <c r="C470" i="16"/>
  <c r="O469" i="16"/>
  <c r="N469" i="16"/>
  <c r="M469" i="16"/>
  <c r="L469" i="16"/>
  <c r="J469" i="16"/>
  <c r="H469" i="16"/>
  <c r="F469" i="16"/>
  <c r="G469" i="16"/>
  <c r="C469" i="16"/>
  <c r="O468" i="16"/>
  <c r="N468" i="16"/>
  <c r="M468" i="16"/>
  <c r="L468" i="16"/>
  <c r="J468" i="16"/>
  <c r="H468" i="16"/>
  <c r="F468" i="16"/>
  <c r="G468" i="16"/>
  <c r="C468" i="16"/>
  <c r="N467" i="16"/>
  <c r="M467" i="16"/>
  <c r="G467" i="16"/>
  <c r="L467" i="16"/>
  <c r="J467" i="16"/>
  <c r="H467" i="16"/>
  <c r="C467" i="16"/>
  <c r="N466" i="16"/>
  <c r="M466" i="16"/>
  <c r="G466" i="16"/>
  <c r="L466" i="16"/>
  <c r="J466" i="16"/>
  <c r="H466" i="16"/>
  <c r="C466" i="16"/>
  <c r="N465" i="16"/>
  <c r="M465" i="16"/>
  <c r="G465" i="16"/>
  <c r="L465" i="16"/>
  <c r="J465" i="16"/>
  <c r="H465" i="16"/>
  <c r="C465" i="16"/>
  <c r="N464" i="16"/>
  <c r="M464" i="16"/>
  <c r="G464" i="16"/>
  <c r="L464" i="16"/>
  <c r="J464" i="16"/>
  <c r="H464" i="16"/>
  <c r="C464" i="16"/>
  <c r="N463" i="16"/>
  <c r="M463" i="16"/>
  <c r="G463" i="16"/>
  <c r="L463" i="16"/>
  <c r="J463" i="16"/>
  <c r="H463" i="16"/>
  <c r="C463" i="16"/>
  <c r="N462" i="16"/>
  <c r="M462" i="16"/>
  <c r="G462" i="16"/>
  <c r="L462" i="16"/>
  <c r="J462" i="16"/>
  <c r="H462" i="16"/>
  <c r="C462" i="16"/>
  <c r="N461" i="16"/>
  <c r="M461" i="16"/>
  <c r="G461" i="16"/>
  <c r="L461" i="16"/>
  <c r="J461" i="16"/>
  <c r="H461" i="16"/>
  <c r="C461" i="16"/>
  <c r="N460" i="16"/>
  <c r="M460" i="16"/>
  <c r="G460" i="16"/>
  <c r="L460" i="16"/>
  <c r="J460" i="16"/>
  <c r="H460" i="16"/>
  <c r="C460" i="16"/>
  <c r="N459" i="16"/>
  <c r="M459" i="16"/>
  <c r="G459" i="16"/>
  <c r="L459" i="16"/>
  <c r="J459" i="16"/>
  <c r="H459" i="16"/>
  <c r="C459" i="16"/>
  <c r="O458" i="16"/>
  <c r="N458" i="16"/>
  <c r="M458" i="16"/>
  <c r="L458" i="16"/>
  <c r="J458" i="16"/>
  <c r="H458" i="16"/>
  <c r="F458" i="16"/>
  <c r="G458" i="16"/>
  <c r="C458" i="16"/>
  <c r="O457" i="16"/>
  <c r="N457" i="16"/>
  <c r="M457" i="16"/>
  <c r="L457" i="16"/>
  <c r="J457" i="16"/>
  <c r="H457" i="16"/>
  <c r="F457" i="16"/>
  <c r="G457" i="16"/>
  <c r="C457" i="16"/>
  <c r="O456" i="16"/>
  <c r="N456" i="16"/>
  <c r="M456" i="16"/>
  <c r="L456" i="16"/>
  <c r="J456" i="16"/>
  <c r="H456" i="16"/>
  <c r="F456" i="16"/>
  <c r="G456" i="16"/>
  <c r="C456" i="16"/>
  <c r="O455" i="16"/>
  <c r="N455" i="16"/>
  <c r="M455" i="16"/>
  <c r="L455" i="16"/>
  <c r="J455" i="16"/>
  <c r="H455" i="16"/>
  <c r="F455" i="16"/>
  <c r="G455" i="16"/>
  <c r="C455" i="16"/>
  <c r="O454" i="16"/>
  <c r="N454" i="16"/>
  <c r="M454" i="16"/>
  <c r="L454" i="16"/>
  <c r="J454" i="16"/>
  <c r="H454" i="16"/>
  <c r="F454" i="16"/>
  <c r="G454" i="16"/>
  <c r="C454" i="16"/>
  <c r="O453" i="16"/>
  <c r="N453" i="16"/>
  <c r="M453" i="16"/>
  <c r="L453" i="16"/>
  <c r="J453" i="16"/>
  <c r="H453" i="16"/>
  <c r="F453" i="16"/>
  <c r="G453" i="16"/>
  <c r="C453" i="16"/>
  <c r="N452" i="16"/>
  <c r="M452" i="16"/>
  <c r="G452" i="16"/>
  <c r="L452" i="16"/>
  <c r="J452" i="16"/>
  <c r="H452" i="16"/>
  <c r="C452" i="16"/>
  <c r="N451" i="16"/>
  <c r="M451" i="16"/>
  <c r="G451" i="16"/>
  <c r="L451" i="16"/>
  <c r="J451" i="16"/>
  <c r="H451" i="16"/>
  <c r="C451" i="16"/>
  <c r="N450" i="16"/>
  <c r="M450" i="16"/>
  <c r="G450" i="16"/>
  <c r="L450" i="16"/>
  <c r="J450" i="16"/>
  <c r="H450" i="16"/>
  <c r="C450" i="16"/>
  <c r="N449" i="16"/>
  <c r="M449" i="16"/>
  <c r="G449" i="16"/>
  <c r="L449" i="16"/>
  <c r="J449" i="16"/>
  <c r="H449" i="16"/>
  <c r="C449" i="16"/>
  <c r="N448" i="16"/>
  <c r="M448" i="16"/>
  <c r="G448" i="16"/>
  <c r="L448" i="16"/>
  <c r="J448" i="16"/>
  <c r="H448" i="16"/>
  <c r="C448" i="16"/>
  <c r="N447" i="16"/>
  <c r="M447" i="16"/>
  <c r="G447" i="16"/>
  <c r="L447" i="16"/>
  <c r="J447" i="16"/>
  <c r="H447" i="16"/>
  <c r="C447" i="16"/>
  <c r="O446" i="16"/>
  <c r="N446" i="16"/>
  <c r="M446" i="16"/>
  <c r="L446" i="16"/>
  <c r="J446" i="16"/>
  <c r="H446" i="16"/>
  <c r="F446" i="16"/>
  <c r="G446" i="16"/>
  <c r="C446" i="16"/>
  <c r="O445" i="16"/>
  <c r="N445" i="16"/>
  <c r="M445" i="16"/>
  <c r="L445" i="16"/>
  <c r="J445" i="16"/>
  <c r="H445" i="16"/>
  <c r="F445" i="16"/>
  <c r="G445" i="16"/>
  <c r="C445" i="16"/>
  <c r="O444" i="16"/>
  <c r="N444" i="16"/>
  <c r="M444" i="16"/>
  <c r="L444" i="16"/>
  <c r="J444" i="16"/>
  <c r="H444" i="16"/>
  <c r="F444" i="16"/>
  <c r="G444" i="16"/>
  <c r="C444" i="16"/>
  <c r="O443" i="16"/>
  <c r="N443" i="16"/>
  <c r="M443" i="16"/>
  <c r="L443" i="16"/>
  <c r="J443" i="16"/>
  <c r="H443" i="16"/>
  <c r="F443" i="16"/>
  <c r="G443" i="16"/>
  <c r="C443" i="16"/>
  <c r="O442" i="16"/>
  <c r="N442" i="16"/>
  <c r="M442" i="16"/>
  <c r="L442" i="16"/>
  <c r="J442" i="16"/>
  <c r="H442" i="16"/>
  <c r="F442" i="16"/>
  <c r="G442" i="16"/>
  <c r="C442" i="16"/>
  <c r="O441" i="16"/>
  <c r="N441" i="16"/>
  <c r="M441" i="16"/>
  <c r="L441" i="16"/>
  <c r="J441" i="16"/>
  <c r="H441" i="16"/>
  <c r="F441" i="16"/>
  <c r="G441" i="16"/>
  <c r="C441" i="16"/>
  <c r="O440" i="16"/>
  <c r="N440" i="16"/>
  <c r="M440" i="16"/>
  <c r="L440" i="16"/>
  <c r="J440" i="16"/>
  <c r="H440" i="16"/>
  <c r="F440" i="16"/>
  <c r="G440" i="16"/>
  <c r="C440" i="16"/>
  <c r="O439" i="16"/>
  <c r="N439" i="16"/>
  <c r="M439" i="16"/>
  <c r="L439" i="16"/>
  <c r="J439" i="16"/>
  <c r="H439" i="16"/>
  <c r="F439" i="16"/>
  <c r="G439" i="16"/>
  <c r="C439" i="16"/>
  <c r="O438" i="16"/>
  <c r="N438" i="16"/>
  <c r="M438" i="16"/>
  <c r="L438" i="16"/>
  <c r="J438" i="16"/>
  <c r="H438" i="16"/>
  <c r="F438" i="16"/>
  <c r="G438" i="16"/>
  <c r="C438" i="16"/>
  <c r="O437" i="16"/>
  <c r="N437" i="16"/>
  <c r="M437" i="16"/>
  <c r="L437" i="16"/>
  <c r="J437" i="16"/>
  <c r="H437" i="16"/>
  <c r="F437" i="16"/>
  <c r="G437" i="16"/>
  <c r="C437" i="16"/>
  <c r="O436" i="16"/>
  <c r="N436" i="16"/>
  <c r="M436" i="16"/>
  <c r="L436" i="16"/>
  <c r="J436" i="16"/>
  <c r="H436" i="16"/>
  <c r="F436" i="16"/>
  <c r="G436" i="16"/>
  <c r="C436" i="16"/>
  <c r="O435" i="16"/>
  <c r="N435" i="16"/>
  <c r="M435" i="16"/>
  <c r="L435" i="16"/>
  <c r="J435" i="16"/>
  <c r="H435" i="16"/>
  <c r="F435" i="16"/>
  <c r="G435" i="16"/>
  <c r="C435" i="16"/>
  <c r="O434" i="16"/>
  <c r="N434" i="16"/>
  <c r="M434" i="16"/>
  <c r="L434" i="16"/>
  <c r="J434" i="16"/>
  <c r="H434" i="16"/>
  <c r="F434" i="16"/>
  <c r="G434" i="16"/>
  <c r="C434" i="16"/>
  <c r="O433" i="16"/>
  <c r="N433" i="16"/>
  <c r="M433" i="16"/>
  <c r="L433" i="16"/>
  <c r="J433" i="16"/>
  <c r="H433" i="16"/>
  <c r="F433" i="16"/>
  <c r="G433" i="16"/>
  <c r="C433" i="16"/>
  <c r="O432" i="16"/>
  <c r="N432" i="16"/>
  <c r="M432" i="16"/>
  <c r="L432" i="16"/>
  <c r="J432" i="16"/>
  <c r="H432" i="16"/>
  <c r="F432" i="16"/>
  <c r="G432" i="16"/>
  <c r="C432" i="16"/>
  <c r="O431" i="16"/>
  <c r="N431" i="16"/>
  <c r="M431" i="16"/>
  <c r="L431" i="16"/>
  <c r="J431" i="16"/>
  <c r="H431" i="16"/>
  <c r="F431" i="16"/>
  <c r="G431" i="16"/>
  <c r="C431" i="16"/>
  <c r="O430" i="16"/>
  <c r="N430" i="16"/>
  <c r="M430" i="16"/>
  <c r="L430" i="16"/>
  <c r="J430" i="16"/>
  <c r="H430" i="16"/>
  <c r="F430" i="16"/>
  <c r="G430" i="16"/>
  <c r="C430" i="16"/>
  <c r="O429" i="16"/>
  <c r="N429" i="16"/>
  <c r="M429" i="16"/>
  <c r="L429" i="16"/>
  <c r="J429" i="16"/>
  <c r="H429" i="16"/>
  <c r="F429" i="16"/>
  <c r="G429" i="16"/>
  <c r="C429" i="16"/>
  <c r="O428" i="16"/>
  <c r="N428" i="16"/>
  <c r="M428" i="16"/>
  <c r="L428" i="16"/>
  <c r="J428" i="16"/>
  <c r="H428" i="16"/>
  <c r="F428" i="16"/>
  <c r="G428" i="16"/>
  <c r="C428" i="16"/>
  <c r="O427" i="16"/>
  <c r="N427" i="16"/>
  <c r="M427" i="16"/>
  <c r="L427" i="16"/>
  <c r="J427" i="16"/>
  <c r="H427" i="16"/>
  <c r="F427" i="16"/>
  <c r="G427" i="16"/>
  <c r="C427" i="16"/>
  <c r="O426" i="16"/>
  <c r="N426" i="16"/>
  <c r="M426" i="16"/>
  <c r="L426" i="16"/>
  <c r="J426" i="16"/>
  <c r="H426" i="16"/>
  <c r="F426" i="16"/>
  <c r="G426" i="16"/>
  <c r="C426" i="16"/>
  <c r="O425" i="16"/>
  <c r="N425" i="16"/>
  <c r="M425" i="16"/>
  <c r="L425" i="16"/>
  <c r="J425" i="16"/>
  <c r="H425" i="16"/>
  <c r="F425" i="16"/>
  <c r="G425" i="16"/>
  <c r="C425" i="16"/>
  <c r="O424" i="16"/>
  <c r="N424" i="16"/>
  <c r="M424" i="16"/>
  <c r="L424" i="16"/>
  <c r="J424" i="16"/>
  <c r="H424" i="16"/>
  <c r="F424" i="16"/>
  <c r="G424" i="16"/>
  <c r="C424" i="16"/>
  <c r="O423" i="16"/>
  <c r="N423" i="16"/>
  <c r="M423" i="16"/>
  <c r="L423" i="16"/>
  <c r="J423" i="16"/>
  <c r="H423" i="16"/>
  <c r="F423" i="16"/>
  <c r="G423" i="16"/>
  <c r="C423" i="16"/>
  <c r="O422" i="16"/>
  <c r="N422" i="16"/>
  <c r="M422" i="16"/>
  <c r="L422" i="16"/>
  <c r="J422" i="16"/>
  <c r="H422" i="16"/>
  <c r="F422" i="16"/>
  <c r="G422" i="16"/>
  <c r="C422" i="16"/>
  <c r="N421" i="16"/>
  <c r="M421" i="16"/>
  <c r="G421" i="16"/>
  <c r="L421" i="16"/>
  <c r="J421" i="16"/>
  <c r="H421" i="16"/>
  <c r="C421" i="16"/>
  <c r="N420" i="16"/>
  <c r="M420" i="16"/>
  <c r="G420" i="16"/>
  <c r="L420" i="16"/>
  <c r="J420" i="16"/>
  <c r="H420" i="16"/>
  <c r="C420" i="16"/>
  <c r="N419" i="16"/>
  <c r="M419" i="16"/>
  <c r="G419" i="16"/>
  <c r="L419" i="16"/>
  <c r="J419" i="16"/>
  <c r="H419" i="16"/>
  <c r="C419" i="16"/>
  <c r="O418" i="16"/>
  <c r="N418" i="16"/>
  <c r="M418" i="16"/>
  <c r="L418" i="16"/>
  <c r="J418" i="16"/>
  <c r="H418" i="16"/>
  <c r="F418" i="16"/>
  <c r="G418" i="16"/>
  <c r="C418" i="16"/>
  <c r="O417" i="16"/>
  <c r="N417" i="16"/>
  <c r="M417" i="16"/>
  <c r="L417" i="16"/>
  <c r="J417" i="16"/>
  <c r="H417" i="16"/>
  <c r="F417" i="16"/>
  <c r="G417" i="16"/>
  <c r="C417" i="16"/>
  <c r="O416" i="16"/>
  <c r="N416" i="16"/>
  <c r="M416" i="16"/>
  <c r="L416" i="16"/>
  <c r="J416" i="16"/>
  <c r="H416" i="16"/>
  <c r="F416" i="16"/>
  <c r="G416" i="16"/>
  <c r="C416" i="16"/>
  <c r="O415" i="16"/>
  <c r="N415" i="16"/>
  <c r="M415" i="16"/>
  <c r="L415" i="16"/>
  <c r="J415" i="16"/>
  <c r="H415" i="16"/>
  <c r="F415" i="16"/>
  <c r="G415" i="16"/>
  <c r="C415" i="16"/>
  <c r="O414" i="16"/>
  <c r="N414" i="16"/>
  <c r="M414" i="16"/>
  <c r="L414" i="16"/>
  <c r="J414" i="16"/>
  <c r="H414" i="16"/>
  <c r="F414" i="16"/>
  <c r="G414" i="16"/>
  <c r="C414" i="16"/>
  <c r="N413" i="16"/>
  <c r="M413" i="16"/>
  <c r="G413" i="16"/>
  <c r="L413" i="16"/>
  <c r="J413" i="16"/>
  <c r="H413" i="16"/>
  <c r="C413" i="16"/>
  <c r="N412" i="16"/>
  <c r="M412" i="16"/>
  <c r="G412" i="16"/>
  <c r="L412" i="16"/>
  <c r="J412" i="16"/>
  <c r="H412" i="16"/>
  <c r="C412" i="16"/>
  <c r="O411" i="16"/>
  <c r="N411" i="16"/>
  <c r="M411" i="16"/>
  <c r="L411" i="16"/>
  <c r="J411" i="16"/>
  <c r="H411" i="16"/>
  <c r="F411" i="16"/>
  <c r="G411" i="16"/>
  <c r="C411" i="16"/>
  <c r="O410" i="16"/>
  <c r="N410" i="16"/>
  <c r="M410" i="16"/>
  <c r="L410" i="16"/>
  <c r="J410" i="16"/>
  <c r="H410" i="16"/>
  <c r="F410" i="16"/>
  <c r="G410" i="16"/>
  <c r="C410" i="16"/>
  <c r="O409" i="16"/>
  <c r="N409" i="16"/>
  <c r="M409" i="16"/>
  <c r="L409" i="16"/>
  <c r="J409" i="16"/>
  <c r="H409" i="16"/>
  <c r="F409" i="16"/>
  <c r="G409" i="16"/>
  <c r="C409" i="16"/>
  <c r="O408" i="16"/>
  <c r="N408" i="16"/>
  <c r="M408" i="16"/>
  <c r="L408" i="16"/>
  <c r="J408" i="16"/>
  <c r="H408" i="16"/>
  <c r="F408" i="16"/>
  <c r="G408" i="16"/>
  <c r="C408" i="16"/>
  <c r="O407" i="16"/>
  <c r="N407" i="16"/>
  <c r="M407" i="16"/>
  <c r="L407" i="16"/>
  <c r="J407" i="16"/>
  <c r="H407" i="16"/>
  <c r="F407" i="16"/>
  <c r="G407" i="16"/>
  <c r="C407" i="16"/>
  <c r="O406" i="16"/>
  <c r="N406" i="16"/>
  <c r="M406" i="16"/>
  <c r="L406" i="16"/>
  <c r="J406" i="16"/>
  <c r="H406" i="16"/>
  <c r="F406" i="16"/>
  <c r="G406" i="16"/>
  <c r="C406" i="16"/>
  <c r="O405" i="16"/>
  <c r="N405" i="16"/>
  <c r="M405" i="16"/>
  <c r="L405" i="16"/>
  <c r="J405" i="16"/>
  <c r="H405" i="16"/>
  <c r="F405" i="16"/>
  <c r="G405" i="16"/>
  <c r="C405" i="16"/>
  <c r="O404" i="16"/>
  <c r="N404" i="16"/>
  <c r="M404" i="16"/>
  <c r="L404" i="16"/>
  <c r="J404" i="16"/>
  <c r="H404" i="16"/>
  <c r="F404" i="16"/>
  <c r="G404" i="16"/>
  <c r="C404" i="16"/>
  <c r="O403" i="16"/>
  <c r="N403" i="16"/>
  <c r="M403" i="16"/>
  <c r="L403" i="16"/>
  <c r="J403" i="16"/>
  <c r="H403" i="16"/>
  <c r="F403" i="16"/>
  <c r="G403" i="16"/>
  <c r="C403" i="16"/>
  <c r="O402" i="16"/>
  <c r="N402" i="16"/>
  <c r="M402" i="16"/>
  <c r="L402" i="16"/>
  <c r="J402" i="16"/>
  <c r="H402" i="16"/>
  <c r="F402" i="16"/>
  <c r="G402" i="16"/>
  <c r="C402" i="16"/>
  <c r="O401" i="16"/>
  <c r="N401" i="16"/>
  <c r="M401" i="16"/>
  <c r="L401" i="16"/>
  <c r="J401" i="16"/>
  <c r="H401" i="16"/>
  <c r="F401" i="16"/>
  <c r="G401" i="16"/>
  <c r="C401" i="16"/>
  <c r="O400" i="16"/>
  <c r="N400" i="16"/>
  <c r="M400" i="16"/>
  <c r="L400" i="16"/>
  <c r="J400" i="16"/>
  <c r="H400" i="16"/>
  <c r="F400" i="16"/>
  <c r="G400" i="16"/>
  <c r="C400" i="16"/>
  <c r="O399" i="16"/>
  <c r="N399" i="16"/>
  <c r="M399" i="16"/>
  <c r="L399" i="16"/>
  <c r="J399" i="16"/>
  <c r="H399" i="16"/>
  <c r="F399" i="16"/>
  <c r="G399" i="16"/>
  <c r="C399" i="16"/>
  <c r="O398" i="16"/>
  <c r="N398" i="16"/>
  <c r="M398" i="16"/>
  <c r="L398" i="16"/>
  <c r="J398" i="16"/>
  <c r="H398" i="16"/>
  <c r="F398" i="16"/>
  <c r="G398" i="16"/>
  <c r="C398" i="16"/>
  <c r="O397" i="16"/>
  <c r="N397" i="16"/>
  <c r="M397" i="16"/>
  <c r="L397" i="16"/>
  <c r="J397" i="16"/>
  <c r="H397" i="16"/>
  <c r="F397" i="16"/>
  <c r="G397" i="16"/>
  <c r="C397" i="16"/>
  <c r="O396" i="16"/>
  <c r="N396" i="16"/>
  <c r="M396" i="16"/>
  <c r="L396" i="16"/>
  <c r="J396" i="16"/>
  <c r="H396" i="16"/>
  <c r="F396" i="16"/>
  <c r="G396" i="16"/>
  <c r="C396" i="16"/>
  <c r="O395" i="16"/>
  <c r="N395" i="16"/>
  <c r="M395" i="16"/>
  <c r="L395" i="16"/>
  <c r="J395" i="16"/>
  <c r="H395" i="16"/>
  <c r="F395" i="16"/>
  <c r="G395" i="16"/>
  <c r="C395" i="16"/>
  <c r="N394" i="16"/>
  <c r="M394" i="16"/>
  <c r="G394" i="16"/>
  <c r="L394" i="16"/>
  <c r="J394" i="16"/>
  <c r="H394" i="16"/>
  <c r="C394" i="16"/>
  <c r="O393" i="16"/>
  <c r="N393" i="16"/>
  <c r="M393" i="16"/>
  <c r="L393" i="16"/>
  <c r="J393" i="16"/>
  <c r="H393" i="16"/>
  <c r="F393" i="16"/>
  <c r="G393" i="16"/>
  <c r="C393" i="16"/>
  <c r="O392" i="16"/>
  <c r="N392" i="16"/>
  <c r="M392" i="16"/>
  <c r="L392" i="16"/>
  <c r="J392" i="16"/>
  <c r="H392" i="16"/>
  <c r="F392" i="16"/>
  <c r="G392" i="16"/>
  <c r="C392" i="16"/>
  <c r="O391" i="16"/>
  <c r="N391" i="16"/>
  <c r="M391" i="16"/>
  <c r="L391" i="16"/>
  <c r="J391" i="16"/>
  <c r="H391" i="16"/>
  <c r="F391" i="16"/>
  <c r="G391" i="16"/>
  <c r="C391" i="16"/>
  <c r="O390" i="16"/>
  <c r="N390" i="16"/>
  <c r="M390" i="16"/>
  <c r="L390" i="16"/>
  <c r="J390" i="16"/>
  <c r="H390" i="16"/>
  <c r="F390" i="16"/>
  <c r="G390" i="16"/>
  <c r="C390" i="16"/>
  <c r="O389" i="16"/>
  <c r="N389" i="16"/>
  <c r="M389" i="16"/>
  <c r="L389" i="16"/>
  <c r="J389" i="16"/>
  <c r="H389" i="16"/>
  <c r="F389" i="16"/>
  <c r="G389" i="16"/>
  <c r="C389" i="16"/>
  <c r="N388" i="16"/>
  <c r="M388" i="16"/>
  <c r="G388" i="16"/>
  <c r="L388" i="16"/>
  <c r="J388" i="16"/>
  <c r="H388" i="16"/>
  <c r="C388" i="16"/>
  <c r="N387" i="16"/>
  <c r="M387" i="16"/>
  <c r="G387" i="16"/>
  <c r="L387" i="16"/>
  <c r="J387" i="16"/>
  <c r="H387" i="16"/>
  <c r="C387" i="16"/>
  <c r="N386" i="16"/>
  <c r="M386" i="16"/>
  <c r="G386" i="16"/>
  <c r="L386" i="16"/>
  <c r="J386" i="16"/>
  <c r="H386" i="16"/>
  <c r="C386" i="16"/>
  <c r="N385" i="16"/>
  <c r="M385" i="16"/>
  <c r="G385" i="16"/>
  <c r="L385" i="16"/>
  <c r="J385" i="16"/>
  <c r="H385" i="16"/>
  <c r="C385" i="16"/>
  <c r="N384" i="16"/>
  <c r="M384" i="16"/>
  <c r="G384" i="16"/>
  <c r="L384" i="16"/>
  <c r="J384" i="16"/>
  <c r="H384" i="16"/>
  <c r="C384" i="16"/>
  <c r="O383" i="16"/>
  <c r="N383" i="16"/>
  <c r="M383" i="16"/>
  <c r="L383" i="16"/>
  <c r="J383" i="16"/>
  <c r="H383" i="16"/>
  <c r="F383" i="16"/>
  <c r="G383" i="16"/>
  <c r="C383" i="16"/>
  <c r="O382" i="16"/>
  <c r="N382" i="16"/>
  <c r="M382" i="16"/>
  <c r="L382" i="16"/>
  <c r="J382" i="16"/>
  <c r="H382" i="16"/>
  <c r="F382" i="16"/>
  <c r="G382" i="16"/>
  <c r="C382" i="16"/>
  <c r="O381" i="16"/>
  <c r="N381" i="16"/>
  <c r="M381" i="16"/>
  <c r="L381" i="16"/>
  <c r="J381" i="16"/>
  <c r="H381" i="16"/>
  <c r="F381" i="16"/>
  <c r="G381" i="16"/>
  <c r="C381" i="16"/>
  <c r="O380" i="16"/>
  <c r="N380" i="16"/>
  <c r="M380" i="16"/>
  <c r="L380" i="16"/>
  <c r="J380" i="16"/>
  <c r="H380" i="16"/>
  <c r="F380" i="16"/>
  <c r="G380" i="16"/>
  <c r="C380" i="16"/>
  <c r="O379" i="16"/>
  <c r="N379" i="16"/>
  <c r="M379" i="16"/>
  <c r="L379" i="16"/>
  <c r="J379" i="16"/>
  <c r="H379" i="16"/>
  <c r="F379" i="16"/>
  <c r="G379" i="16"/>
  <c r="C379" i="16"/>
  <c r="O378" i="16"/>
  <c r="N378" i="16"/>
  <c r="M378" i="16"/>
  <c r="L378" i="16"/>
  <c r="J378" i="16"/>
  <c r="H378" i="16"/>
  <c r="F378" i="16"/>
  <c r="G378" i="16"/>
  <c r="C378" i="16"/>
  <c r="N377" i="16"/>
  <c r="M377" i="16"/>
  <c r="G377" i="16"/>
  <c r="L377" i="16"/>
  <c r="J377" i="16"/>
  <c r="H377" i="16"/>
  <c r="C377" i="16"/>
  <c r="N376" i="16"/>
  <c r="M376" i="16"/>
  <c r="G376" i="16"/>
  <c r="L376" i="16"/>
  <c r="J376" i="16"/>
  <c r="H376" i="16"/>
  <c r="C376" i="16"/>
  <c r="N375" i="16"/>
  <c r="M375" i="16"/>
  <c r="G375" i="16"/>
  <c r="L375" i="16"/>
  <c r="J375" i="16"/>
  <c r="H375" i="16"/>
  <c r="C375" i="16"/>
  <c r="N374" i="16"/>
  <c r="M374" i="16"/>
  <c r="G374" i="16"/>
  <c r="L374" i="16"/>
  <c r="J374" i="16"/>
  <c r="H374" i="16"/>
  <c r="C374" i="16"/>
  <c r="N373" i="16"/>
  <c r="M373" i="16"/>
  <c r="G373" i="16"/>
  <c r="L373" i="16"/>
  <c r="J373" i="16"/>
  <c r="H373" i="16"/>
  <c r="C373" i="16"/>
  <c r="O372" i="16"/>
  <c r="N372" i="16"/>
  <c r="M372" i="16"/>
  <c r="L372" i="16"/>
  <c r="J372" i="16"/>
  <c r="H372" i="16"/>
  <c r="F372" i="16"/>
  <c r="G372" i="16"/>
  <c r="C372" i="16"/>
  <c r="O371" i="16"/>
  <c r="N371" i="16"/>
  <c r="M371" i="16"/>
  <c r="L371" i="16"/>
  <c r="J371" i="16"/>
  <c r="H371" i="16"/>
  <c r="F371" i="16"/>
  <c r="G371" i="16"/>
  <c r="C371" i="16"/>
  <c r="O370" i="16"/>
  <c r="N370" i="16"/>
  <c r="M370" i="16"/>
  <c r="L370" i="16"/>
  <c r="J370" i="16"/>
  <c r="H370" i="16"/>
  <c r="F370" i="16"/>
  <c r="G370" i="16"/>
  <c r="C370" i="16"/>
  <c r="O369" i="16"/>
  <c r="N369" i="16"/>
  <c r="M369" i="16"/>
  <c r="L369" i="16"/>
  <c r="J369" i="16"/>
  <c r="H369" i="16"/>
  <c r="F369" i="16"/>
  <c r="G369" i="16"/>
  <c r="C369" i="16"/>
  <c r="O368" i="16"/>
  <c r="N368" i="16"/>
  <c r="M368" i="16"/>
  <c r="L368" i="16"/>
  <c r="J368" i="16"/>
  <c r="H368" i="16"/>
  <c r="F368" i="16"/>
  <c r="G368" i="16"/>
  <c r="C368" i="16"/>
  <c r="O367" i="16"/>
  <c r="N367" i="16"/>
  <c r="M367" i="16"/>
  <c r="L367" i="16"/>
  <c r="J367" i="16"/>
  <c r="H367" i="16"/>
  <c r="F367" i="16"/>
  <c r="G367" i="16"/>
  <c r="C367" i="16"/>
  <c r="O366" i="16"/>
  <c r="N366" i="16"/>
  <c r="M366" i="16"/>
  <c r="L366" i="16"/>
  <c r="J366" i="16"/>
  <c r="H366" i="16"/>
  <c r="F366" i="16"/>
  <c r="G366" i="16"/>
  <c r="C366" i="16"/>
  <c r="O365" i="16"/>
  <c r="N365" i="16"/>
  <c r="M365" i="16"/>
  <c r="L365" i="16"/>
  <c r="J365" i="16"/>
  <c r="H365" i="16"/>
  <c r="F365" i="16"/>
  <c r="G365" i="16"/>
  <c r="C365" i="16"/>
  <c r="O364" i="16"/>
  <c r="N364" i="16"/>
  <c r="M364" i="16"/>
  <c r="L364" i="16"/>
  <c r="J364" i="16"/>
  <c r="H364" i="16"/>
  <c r="F364" i="16"/>
  <c r="G364" i="16"/>
  <c r="C364" i="16"/>
  <c r="O363" i="16"/>
  <c r="N363" i="16"/>
  <c r="M363" i="16"/>
  <c r="L363" i="16"/>
  <c r="J363" i="16"/>
  <c r="H363" i="16"/>
  <c r="F363" i="16"/>
  <c r="G363" i="16"/>
  <c r="C363" i="16"/>
  <c r="O362" i="16"/>
  <c r="N362" i="16"/>
  <c r="M362" i="16"/>
  <c r="L362" i="16"/>
  <c r="J362" i="16"/>
  <c r="H362" i="16"/>
  <c r="F362" i="16"/>
  <c r="G362" i="16"/>
  <c r="C362" i="16"/>
  <c r="O361" i="16"/>
  <c r="N361" i="16"/>
  <c r="M361" i="16"/>
  <c r="L361" i="16"/>
  <c r="J361" i="16"/>
  <c r="H361" i="16"/>
  <c r="F361" i="16"/>
  <c r="G361" i="16"/>
  <c r="C361" i="16"/>
  <c r="O360" i="16"/>
  <c r="N360" i="16"/>
  <c r="M360" i="16"/>
  <c r="L360" i="16"/>
  <c r="J360" i="16"/>
  <c r="H360" i="16"/>
  <c r="F360" i="16"/>
  <c r="G360" i="16"/>
  <c r="C360" i="16"/>
  <c r="O359" i="16"/>
  <c r="N359" i="16"/>
  <c r="M359" i="16"/>
  <c r="L359" i="16"/>
  <c r="J359" i="16"/>
  <c r="H359" i="16"/>
  <c r="F359" i="16"/>
  <c r="G359" i="16"/>
  <c r="C359" i="16"/>
  <c r="N358" i="16"/>
  <c r="M358" i="16"/>
  <c r="G358" i="16"/>
  <c r="L358" i="16"/>
  <c r="J358" i="16"/>
  <c r="H358" i="16"/>
  <c r="C358" i="16"/>
  <c r="N357" i="16"/>
  <c r="M357" i="16"/>
  <c r="G357" i="16"/>
  <c r="L357" i="16"/>
  <c r="J357" i="16"/>
  <c r="H357" i="16"/>
  <c r="C357" i="16"/>
  <c r="N356" i="16"/>
  <c r="M356" i="16"/>
  <c r="G356" i="16"/>
  <c r="L356" i="16"/>
  <c r="J356" i="16"/>
  <c r="H356" i="16"/>
  <c r="C356" i="16"/>
  <c r="O355" i="16"/>
  <c r="N355" i="16"/>
  <c r="M355" i="16"/>
  <c r="L355" i="16"/>
  <c r="J355" i="16"/>
  <c r="H355" i="16"/>
  <c r="F355" i="16"/>
  <c r="G355" i="16"/>
  <c r="C355" i="16"/>
  <c r="N354" i="16"/>
  <c r="M354" i="16"/>
  <c r="G354" i="16"/>
  <c r="L354" i="16"/>
  <c r="J354" i="16"/>
  <c r="H354" i="16"/>
  <c r="C354" i="16"/>
  <c r="N353" i="16"/>
  <c r="M353" i="16"/>
  <c r="G353" i="16"/>
  <c r="L353" i="16"/>
  <c r="J353" i="16"/>
  <c r="H353" i="16"/>
  <c r="C353" i="16"/>
  <c r="N352" i="16"/>
  <c r="M352" i="16"/>
  <c r="G352" i="16"/>
  <c r="L352" i="16"/>
  <c r="J352" i="16"/>
  <c r="H352" i="16"/>
  <c r="C352" i="16"/>
  <c r="N351" i="16"/>
  <c r="M351" i="16"/>
  <c r="G351" i="16"/>
  <c r="L351" i="16"/>
  <c r="J351" i="16"/>
  <c r="H351" i="16"/>
  <c r="C351" i="16"/>
  <c r="N350" i="16"/>
  <c r="M350" i="16"/>
  <c r="G350" i="16"/>
  <c r="L350" i="16"/>
  <c r="J350" i="16"/>
  <c r="H350" i="16"/>
  <c r="C350" i="16"/>
  <c r="N349" i="16"/>
  <c r="M349" i="16"/>
  <c r="G349" i="16"/>
  <c r="L349" i="16"/>
  <c r="J349" i="16"/>
  <c r="H349" i="16"/>
  <c r="C349" i="16"/>
  <c r="N348" i="16"/>
  <c r="M348" i="16"/>
  <c r="G348" i="16"/>
  <c r="L348" i="16"/>
  <c r="J348" i="16"/>
  <c r="H348" i="16"/>
  <c r="C348" i="16"/>
  <c r="N347" i="16"/>
  <c r="M347" i="16"/>
  <c r="G347" i="16"/>
  <c r="L347" i="16"/>
  <c r="J347" i="16"/>
  <c r="H347" i="16"/>
  <c r="C347" i="16"/>
  <c r="N346" i="16"/>
  <c r="M346" i="16"/>
  <c r="G346" i="16"/>
  <c r="L346" i="16"/>
  <c r="J346" i="16"/>
  <c r="H346" i="16"/>
  <c r="C346" i="16"/>
  <c r="N345" i="16"/>
  <c r="M345" i="16"/>
  <c r="G345" i="16"/>
  <c r="L345" i="16"/>
  <c r="J345" i="16"/>
  <c r="H345" i="16"/>
  <c r="C345" i="16"/>
  <c r="N344" i="16"/>
  <c r="M344" i="16"/>
  <c r="G344" i="16"/>
  <c r="L344" i="16"/>
  <c r="J344" i="16"/>
  <c r="H344" i="16"/>
  <c r="C344" i="16"/>
  <c r="N343" i="16"/>
  <c r="M343" i="16"/>
  <c r="G343" i="16"/>
  <c r="L343" i="16"/>
  <c r="J343" i="16"/>
  <c r="H343" i="16"/>
  <c r="C343" i="16"/>
  <c r="N342" i="16"/>
  <c r="M342" i="16"/>
  <c r="G342" i="16"/>
  <c r="L342" i="16"/>
  <c r="J342" i="16"/>
  <c r="H342" i="16"/>
  <c r="C342" i="16"/>
  <c r="N341" i="16"/>
  <c r="M341" i="16"/>
  <c r="G341" i="16"/>
  <c r="L341" i="16"/>
  <c r="J341" i="16"/>
  <c r="H341" i="16"/>
  <c r="C341" i="16"/>
  <c r="N340" i="16"/>
  <c r="M340" i="16"/>
  <c r="G340" i="16"/>
  <c r="L340" i="16"/>
  <c r="J340" i="16"/>
  <c r="H340" i="16"/>
  <c r="C340" i="16"/>
  <c r="N339" i="16"/>
  <c r="M339" i="16"/>
  <c r="G339" i="16"/>
  <c r="L339" i="16"/>
  <c r="J339" i="16"/>
  <c r="H339" i="16"/>
  <c r="C339" i="16"/>
  <c r="N338" i="16"/>
  <c r="M338" i="16"/>
  <c r="G338" i="16"/>
  <c r="L338" i="16"/>
  <c r="J338" i="16"/>
  <c r="H338" i="16"/>
  <c r="C338" i="16"/>
  <c r="N337" i="16"/>
  <c r="M337" i="16"/>
  <c r="G337" i="16"/>
  <c r="L337" i="16"/>
  <c r="J337" i="16"/>
  <c r="H337" i="16"/>
  <c r="C337" i="16"/>
  <c r="N336" i="16"/>
  <c r="M336" i="16"/>
  <c r="G336" i="16"/>
  <c r="L336" i="16"/>
  <c r="J336" i="16"/>
  <c r="H336" i="16"/>
  <c r="C336" i="16"/>
  <c r="N335" i="16"/>
  <c r="M335" i="16"/>
  <c r="G335" i="16"/>
  <c r="L335" i="16"/>
  <c r="J335" i="16"/>
  <c r="H335" i="16"/>
  <c r="C335" i="16"/>
  <c r="N334" i="16"/>
  <c r="M334" i="16"/>
  <c r="G334" i="16"/>
  <c r="L334" i="16"/>
  <c r="J334" i="16"/>
  <c r="H334" i="16"/>
  <c r="C334" i="16"/>
  <c r="N333" i="16"/>
  <c r="M333" i="16"/>
  <c r="G333" i="16"/>
  <c r="L333" i="16"/>
  <c r="J333" i="16"/>
  <c r="H333" i="16"/>
  <c r="C333" i="16"/>
  <c r="N332" i="16"/>
  <c r="M332" i="16"/>
  <c r="G332" i="16"/>
  <c r="L332" i="16"/>
  <c r="J332" i="16"/>
  <c r="H332" i="16"/>
  <c r="C332" i="16"/>
  <c r="N331" i="16"/>
  <c r="M331" i="16"/>
  <c r="G331" i="16"/>
  <c r="L331" i="16"/>
  <c r="J331" i="16"/>
  <c r="H331" i="16"/>
  <c r="C331" i="16"/>
  <c r="N330" i="16"/>
  <c r="M330" i="16"/>
  <c r="G330" i="16"/>
  <c r="L330" i="16"/>
  <c r="J330" i="16"/>
  <c r="H330" i="16"/>
  <c r="C330" i="16"/>
  <c r="N329" i="16"/>
  <c r="M329" i="16"/>
  <c r="G329" i="16"/>
  <c r="L329" i="16"/>
  <c r="J329" i="16"/>
  <c r="H329" i="16"/>
  <c r="C329" i="16"/>
  <c r="N328" i="16"/>
  <c r="M328" i="16"/>
  <c r="G328" i="16"/>
  <c r="L328" i="16"/>
  <c r="J328" i="16"/>
  <c r="H328" i="16"/>
  <c r="C328" i="16"/>
  <c r="N327" i="16"/>
  <c r="M327" i="16"/>
  <c r="G327" i="16"/>
  <c r="L327" i="16"/>
  <c r="J327" i="16"/>
  <c r="H327" i="16"/>
  <c r="C327" i="16"/>
  <c r="N326" i="16"/>
  <c r="M326" i="16"/>
  <c r="G326" i="16"/>
  <c r="L326" i="16"/>
  <c r="J326" i="16"/>
  <c r="H326" i="16"/>
  <c r="C326" i="16"/>
  <c r="O325" i="16"/>
  <c r="N325" i="16"/>
  <c r="M325" i="16"/>
  <c r="L325" i="16"/>
  <c r="J325" i="16"/>
  <c r="H325" i="16"/>
  <c r="F325" i="16"/>
  <c r="G325" i="16"/>
  <c r="C325" i="16"/>
  <c r="O324" i="16"/>
  <c r="N324" i="16"/>
  <c r="M324" i="16"/>
  <c r="L324" i="16"/>
  <c r="J324" i="16"/>
  <c r="H324" i="16"/>
  <c r="F324" i="16"/>
  <c r="G324" i="16"/>
  <c r="C324" i="16"/>
  <c r="O323" i="16"/>
  <c r="N323" i="16"/>
  <c r="M323" i="16"/>
  <c r="L323" i="16"/>
  <c r="J323" i="16"/>
  <c r="H323" i="16"/>
  <c r="F323" i="16"/>
  <c r="G323" i="16"/>
  <c r="C323" i="16"/>
  <c r="N322" i="16"/>
  <c r="M322" i="16"/>
  <c r="G322" i="16"/>
  <c r="L322" i="16"/>
  <c r="J322" i="16"/>
  <c r="H322" i="16"/>
  <c r="C322" i="16"/>
  <c r="N321" i="16"/>
  <c r="M321" i="16"/>
  <c r="G321" i="16"/>
  <c r="L321" i="16"/>
  <c r="J321" i="16"/>
  <c r="H321" i="16"/>
  <c r="C321" i="16"/>
  <c r="N320" i="16"/>
  <c r="M320" i="16"/>
  <c r="G320" i="16"/>
  <c r="L320" i="16"/>
  <c r="J320" i="16"/>
  <c r="H320" i="16"/>
  <c r="C320" i="16"/>
  <c r="N319" i="16"/>
  <c r="M319" i="16"/>
  <c r="G319" i="16"/>
  <c r="L319" i="16"/>
  <c r="J319" i="16"/>
  <c r="H319" i="16"/>
  <c r="C319" i="16"/>
  <c r="N318" i="16"/>
  <c r="M318" i="16"/>
  <c r="G318" i="16"/>
  <c r="L318" i="16"/>
  <c r="J318" i="16"/>
  <c r="H318" i="16"/>
  <c r="C318" i="16"/>
  <c r="N317" i="16"/>
  <c r="M317" i="16"/>
  <c r="G317" i="16"/>
  <c r="L317" i="16"/>
  <c r="J317" i="16"/>
  <c r="H317" i="16"/>
  <c r="C317" i="16"/>
  <c r="N316" i="16"/>
  <c r="M316" i="16"/>
  <c r="G316" i="16"/>
  <c r="L316" i="16"/>
  <c r="J316" i="16"/>
  <c r="H316" i="16"/>
  <c r="C316" i="16"/>
  <c r="N315" i="16"/>
  <c r="M315" i="16"/>
  <c r="G315" i="16"/>
  <c r="L315" i="16"/>
  <c r="J315" i="16"/>
  <c r="H315" i="16"/>
  <c r="C315" i="16"/>
  <c r="N314" i="16"/>
  <c r="M314" i="16"/>
  <c r="G314" i="16"/>
  <c r="L314" i="16"/>
  <c r="J314" i="16"/>
  <c r="H314" i="16"/>
  <c r="C314" i="16"/>
  <c r="N313" i="16"/>
  <c r="M313" i="16"/>
  <c r="G313" i="16"/>
  <c r="L313" i="16"/>
  <c r="J313" i="16"/>
  <c r="H313" i="16"/>
  <c r="C313" i="16"/>
  <c r="N312" i="16"/>
  <c r="M312" i="16"/>
  <c r="G312" i="16"/>
  <c r="L312" i="16"/>
  <c r="J312" i="16"/>
  <c r="H312" i="16"/>
  <c r="C312" i="16"/>
  <c r="N311" i="16"/>
  <c r="M311" i="16"/>
  <c r="G311" i="16"/>
  <c r="L311" i="16"/>
  <c r="J311" i="16"/>
  <c r="H311" i="16"/>
  <c r="C311" i="16"/>
  <c r="N310" i="16"/>
  <c r="M310" i="16"/>
  <c r="G310" i="16"/>
  <c r="L310" i="16"/>
  <c r="J310" i="16"/>
  <c r="H310" i="16"/>
  <c r="C310" i="16"/>
  <c r="O309" i="16"/>
  <c r="N309" i="16"/>
  <c r="M309" i="16"/>
  <c r="L309" i="16"/>
  <c r="J309" i="16"/>
  <c r="H309" i="16"/>
  <c r="F309" i="16"/>
  <c r="G309" i="16"/>
  <c r="C309" i="16"/>
  <c r="O308" i="16"/>
  <c r="N308" i="16"/>
  <c r="M308" i="16"/>
  <c r="L308" i="16"/>
  <c r="J308" i="16"/>
  <c r="H308" i="16"/>
  <c r="F308" i="16"/>
  <c r="G308" i="16"/>
  <c r="C308" i="16"/>
  <c r="N307" i="16"/>
  <c r="M307" i="16"/>
  <c r="G307" i="16"/>
  <c r="L307" i="16"/>
  <c r="J307" i="16"/>
  <c r="H307" i="16"/>
  <c r="C307" i="16"/>
  <c r="N306" i="16"/>
  <c r="M306" i="16"/>
  <c r="G306" i="16"/>
  <c r="L306" i="16"/>
  <c r="J306" i="16"/>
  <c r="H306" i="16"/>
  <c r="C306" i="16"/>
  <c r="O305" i="16"/>
  <c r="N305" i="16"/>
  <c r="M305" i="16"/>
  <c r="L305" i="16"/>
  <c r="J305" i="16"/>
  <c r="H305" i="16"/>
  <c r="F305" i="16"/>
  <c r="G305" i="16"/>
  <c r="C305" i="16"/>
  <c r="O304" i="16"/>
  <c r="N304" i="16"/>
  <c r="M304" i="16"/>
  <c r="L304" i="16"/>
  <c r="J304" i="16"/>
  <c r="H304" i="16"/>
  <c r="F304" i="16"/>
  <c r="G304" i="16"/>
  <c r="C304" i="16"/>
  <c r="O303" i="16"/>
  <c r="N303" i="16"/>
  <c r="M303" i="16"/>
  <c r="L303" i="16"/>
  <c r="J303" i="16"/>
  <c r="H303" i="16"/>
  <c r="F303" i="16"/>
  <c r="G303" i="16"/>
  <c r="C303" i="16"/>
  <c r="O302" i="16"/>
  <c r="N302" i="16"/>
  <c r="M302" i="16"/>
  <c r="L302" i="16"/>
  <c r="J302" i="16"/>
  <c r="H302" i="16"/>
  <c r="F302" i="16"/>
  <c r="G302" i="16"/>
  <c r="C302" i="16"/>
  <c r="O301" i="16"/>
  <c r="N301" i="16"/>
  <c r="M301" i="16"/>
  <c r="L301" i="16"/>
  <c r="J301" i="16"/>
  <c r="H301" i="16"/>
  <c r="F301" i="16"/>
  <c r="G301" i="16"/>
  <c r="C301" i="16"/>
  <c r="O300" i="16"/>
  <c r="N300" i="16"/>
  <c r="M300" i="16"/>
  <c r="L300" i="16"/>
  <c r="J300" i="16"/>
  <c r="H300" i="16"/>
  <c r="F300" i="16"/>
  <c r="G300" i="16"/>
  <c r="C300" i="16"/>
  <c r="N299" i="16"/>
  <c r="M299" i="16"/>
  <c r="G299" i="16"/>
  <c r="L299" i="16"/>
  <c r="J299" i="16"/>
  <c r="H299" i="16"/>
  <c r="C299" i="16"/>
  <c r="N298" i="16"/>
  <c r="M298" i="16"/>
  <c r="G298" i="16"/>
  <c r="L298" i="16"/>
  <c r="J298" i="16"/>
  <c r="H298" i="16"/>
  <c r="C298" i="16"/>
  <c r="N297" i="16"/>
  <c r="M297" i="16"/>
  <c r="G297" i="16"/>
  <c r="L297" i="16"/>
  <c r="J297" i="16"/>
  <c r="H297" i="16"/>
  <c r="C297" i="16"/>
  <c r="O296" i="16"/>
  <c r="N296" i="16"/>
  <c r="M296" i="16"/>
  <c r="L296" i="16"/>
  <c r="J296" i="16"/>
  <c r="H296" i="16"/>
  <c r="F296" i="16"/>
  <c r="G296" i="16"/>
  <c r="C296" i="16"/>
  <c r="O295" i="16"/>
  <c r="N295" i="16"/>
  <c r="M295" i="16"/>
  <c r="L295" i="16"/>
  <c r="J295" i="16"/>
  <c r="H295" i="16"/>
  <c r="F295" i="16"/>
  <c r="G295" i="16"/>
  <c r="C295" i="16"/>
  <c r="N294" i="16"/>
  <c r="M294" i="16"/>
  <c r="G294" i="16"/>
  <c r="L294" i="16"/>
  <c r="J294" i="16"/>
  <c r="H294" i="16"/>
  <c r="C294" i="16"/>
  <c r="N293" i="16"/>
  <c r="M293" i="16"/>
  <c r="G293" i="16"/>
  <c r="L293" i="16"/>
  <c r="J293" i="16"/>
  <c r="H293" i="16"/>
  <c r="C293" i="16"/>
  <c r="O292" i="16"/>
  <c r="N292" i="16"/>
  <c r="M292" i="16"/>
  <c r="L292" i="16"/>
  <c r="J292" i="16"/>
  <c r="H292" i="16"/>
  <c r="F292" i="16"/>
  <c r="G292" i="16"/>
  <c r="C292" i="16"/>
  <c r="O291" i="16"/>
  <c r="N291" i="16"/>
  <c r="M291" i="16"/>
  <c r="L291" i="16"/>
  <c r="J291" i="16"/>
  <c r="H291" i="16"/>
  <c r="F291" i="16"/>
  <c r="G291" i="16"/>
  <c r="C291" i="16"/>
  <c r="O290" i="16"/>
  <c r="N290" i="16"/>
  <c r="M290" i="16"/>
  <c r="L290" i="16"/>
  <c r="J290" i="16"/>
  <c r="H290" i="16"/>
  <c r="F290" i="16"/>
  <c r="G290" i="16"/>
  <c r="C290" i="16"/>
  <c r="O289" i="16"/>
  <c r="N289" i="16"/>
  <c r="M289" i="16"/>
  <c r="L289" i="16"/>
  <c r="J289" i="16"/>
  <c r="H289" i="16"/>
  <c r="F289" i="16"/>
  <c r="G289" i="16"/>
  <c r="C289" i="16"/>
  <c r="O288" i="16"/>
  <c r="N288" i="16"/>
  <c r="M288" i="16"/>
  <c r="L288" i="16"/>
  <c r="J288" i="16"/>
  <c r="H288" i="16"/>
  <c r="F288" i="16"/>
  <c r="G288" i="16"/>
  <c r="C288" i="16"/>
  <c r="O287" i="16"/>
  <c r="N287" i="16"/>
  <c r="M287" i="16"/>
  <c r="L287" i="16"/>
  <c r="J287" i="16"/>
  <c r="H287" i="16"/>
  <c r="F287" i="16"/>
  <c r="G287" i="16"/>
  <c r="C287" i="16"/>
  <c r="N286" i="16"/>
  <c r="M286" i="16"/>
  <c r="G286" i="16"/>
  <c r="L286" i="16"/>
  <c r="J286" i="16"/>
  <c r="H286" i="16"/>
  <c r="C286" i="16"/>
  <c r="N285" i="16"/>
  <c r="M285" i="16"/>
  <c r="G285" i="16"/>
  <c r="L285" i="16"/>
  <c r="J285" i="16"/>
  <c r="H285" i="16"/>
  <c r="C285" i="16"/>
  <c r="N284" i="16"/>
  <c r="M284" i="16"/>
  <c r="G284" i="16"/>
  <c r="L284" i="16"/>
  <c r="J284" i="16"/>
  <c r="H284" i="16"/>
  <c r="C284" i="16"/>
  <c r="N283" i="16"/>
  <c r="M283" i="16"/>
  <c r="G283" i="16"/>
  <c r="L283" i="16"/>
  <c r="J283" i="16"/>
  <c r="H283" i="16"/>
  <c r="C283" i="16"/>
  <c r="O282" i="16"/>
  <c r="N282" i="16"/>
  <c r="M282" i="16"/>
  <c r="L282" i="16"/>
  <c r="J282" i="16"/>
  <c r="H282" i="16"/>
  <c r="F282" i="16"/>
  <c r="G282" i="16"/>
  <c r="C282" i="16"/>
  <c r="O281" i="16"/>
  <c r="N281" i="16"/>
  <c r="M281" i="16"/>
  <c r="L281" i="16"/>
  <c r="J281" i="16"/>
  <c r="H281" i="16"/>
  <c r="F281" i="16"/>
  <c r="G281" i="16"/>
  <c r="C281" i="16"/>
  <c r="O280" i="16"/>
  <c r="N280" i="16"/>
  <c r="M280" i="16"/>
  <c r="L280" i="16"/>
  <c r="J280" i="16"/>
  <c r="H280" i="16"/>
  <c r="F280" i="16"/>
  <c r="G280" i="16"/>
  <c r="C280" i="16"/>
  <c r="O279" i="16"/>
  <c r="N279" i="16"/>
  <c r="M279" i="16"/>
  <c r="L279" i="16"/>
  <c r="J279" i="16"/>
  <c r="H279" i="16"/>
  <c r="F279" i="16"/>
  <c r="G279" i="16"/>
  <c r="C279" i="16"/>
  <c r="O278" i="16"/>
  <c r="N278" i="16"/>
  <c r="M278" i="16"/>
  <c r="L278" i="16"/>
  <c r="J278" i="16"/>
  <c r="H278" i="16"/>
  <c r="F278" i="16"/>
  <c r="G278" i="16"/>
  <c r="C278" i="16"/>
  <c r="O277" i="16"/>
  <c r="N277" i="16"/>
  <c r="M277" i="16"/>
  <c r="L277" i="16"/>
  <c r="J277" i="16"/>
  <c r="H277" i="16"/>
  <c r="F277" i="16"/>
  <c r="G277" i="16"/>
  <c r="C277" i="16"/>
  <c r="O276" i="16"/>
  <c r="N276" i="16"/>
  <c r="M276" i="16"/>
  <c r="L276" i="16"/>
  <c r="J276" i="16"/>
  <c r="H276" i="16"/>
  <c r="F276" i="16"/>
  <c r="G276" i="16"/>
  <c r="C276" i="16"/>
  <c r="O275" i="16"/>
  <c r="N275" i="16"/>
  <c r="M275" i="16"/>
  <c r="L275" i="16"/>
  <c r="J275" i="16"/>
  <c r="H275" i="16"/>
  <c r="F275" i="16"/>
  <c r="G275" i="16"/>
  <c r="C275" i="16"/>
  <c r="N274" i="16"/>
  <c r="M274" i="16"/>
  <c r="G274" i="16"/>
  <c r="L274" i="16"/>
  <c r="J274" i="16"/>
  <c r="H274" i="16"/>
  <c r="C274" i="16"/>
  <c r="N273" i="16"/>
  <c r="M273" i="16"/>
  <c r="G273" i="16"/>
  <c r="L273" i="16"/>
  <c r="J273" i="16"/>
  <c r="H273" i="16"/>
  <c r="C273" i="16"/>
  <c r="N272" i="16"/>
  <c r="M272" i="16"/>
  <c r="G272" i="16"/>
  <c r="L272" i="16"/>
  <c r="J272" i="16"/>
  <c r="H272" i="16"/>
  <c r="C272" i="16"/>
  <c r="N271" i="16"/>
  <c r="M271" i="16"/>
  <c r="G271" i="16"/>
  <c r="L271" i="16"/>
  <c r="J271" i="16"/>
  <c r="H271" i="16"/>
  <c r="C271" i="16"/>
  <c r="N270" i="16"/>
  <c r="M270" i="16"/>
  <c r="G270" i="16"/>
  <c r="L270" i="16"/>
  <c r="J270" i="16"/>
  <c r="H270" i="16"/>
  <c r="C270" i="16"/>
  <c r="N269" i="16"/>
  <c r="M269" i="16"/>
  <c r="G269" i="16"/>
  <c r="L269" i="16"/>
  <c r="J269" i="16"/>
  <c r="H269" i="16"/>
  <c r="C269" i="16"/>
  <c r="N268" i="16"/>
  <c r="M268" i="16"/>
  <c r="G268" i="16"/>
  <c r="L268" i="16"/>
  <c r="J268" i="16"/>
  <c r="H268" i="16"/>
  <c r="C268" i="16"/>
  <c r="N267" i="16"/>
  <c r="M267" i="16"/>
  <c r="G267" i="16"/>
  <c r="L267" i="16"/>
  <c r="J267" i="16"/>
  <c r="H267" i="16"/>
  <c r="C267" i="16"/>
  <c r="N266" i="16"/>
  <c r="M266" i="16"/>
  <c r="G266" i="16"/>
  <c r="L266" i="16"/>
  <c r="J266" i="16"/>
  <c r="H266" i="16"/>
  <c r="C266" i="16"/>
  <c r="N265" i="16"/>
  <c r="M265" i="16"/>
  <c r="G265" i="16"/>
  <c r="L265" i="16"/>
  <c r="J265" i="16"/>
  <c r="H265" i="16"/>
  <c r="C265" i="16"/>
  <c r="N264" i="16"/>
  <c r="M264" i="16"/>
  <c r="G264" i="16"/>
  <c r="L264" i="16"/>
  <c r="J264" i="16"/>
  <c r="H264" i="16"/>
  <c r="C264" i="16"/>
  <c r="N263" i="16"/>
  <c r="M263" i="16"/>
  <c r="G263" i="16"/>
  <c r="L263" i="16"/>
  <c r="J263" i="16"/>
  <c r="H263" i="16"/>
  <c r="C263" i="16"/>
  <c r="O262" i="16"/>
  <c r="N262" i="16"/>
  <c r="M262" i="16"/>
  <c r="L262" i="16"/>
  <c r="J262" i="16"/>
  <c r="H262" i="16"/>
  <c r="F262" i="16"/>
  <c r="G262" i="16"/>
  <c r="C262" i="16"/>
  <c r="O261" i="16"/>
  <c r="N261" i="16"/>
  <c r="M261" i="16"/>
  <c r="L261" i="16"/>
  <c r="J261" i="16"/>
  <c r="H261" i="16"/>
  <c r="F261" i="16"/>
  <c r="G261" i="16"/>
  <c r="C261" i="16"/>
  <c r="N260" i="16"/>
  <c r="M260" i="16"/>
  <c r="G260" i="16"/>
  <c r="L260" i="16"/>
  <c r="J260" i="16"/>
  <c r="H260" i="16"/>
  <c r="C260" i="16"/>
  <c r="N259" i="16"/>
  <c r="M259" i="16"/>
  <c r="G259" i="16"/>
  <c r="L259" i="16"/>
  <c r="J259" i="16"/>
  <c r="H259" i="16"/>
  <c r="C259" i="16"/>
  <c r="N258" i="16"/>
  <c r="M258" i="16"/>
  <c r="G258" i="16"/>
  <c r="L258" i="16"/>
  <c r="J258" i="16"/>
  <c r="H258" i="16"/>
  <c r="C258" i="16"/>
  <c r="N257" i="16"/>
  <c r="M257" i="16"/>
  <c r="G257" i="16"/>
  <c r="L257" i="16"/>
  <c r="J257" i="16"/>
  <c r="H257" i="16"/>
  <c r="C257" i="16"/>
  <c r="N256" i="16"/>
  <c r="M256" i="16"/>
  <c r="G256" i="16"/>
  <c r="L256" i="16"/>
  <c r="J256" i="16"/>
  <c r="H256" i="16"/>
  <c r="C256" i="16"/>
  <c r="N255" i="16"/>
  <c r="M255" i="16"/>
  <c r="G255" i="16"/>
  <c r="L255" i="16"/>
  <c r="J255" i="16"/>
  <c r="H255" i="16"/>
  <c r="C255" i="16"/>
  <c r="N254" i="16"/>
  <c r="M254" i="16"/>
  <c r="G254" i="16"/>
  <c r="L254" i="16"/>
  <c r="J254" i="16"/>
  <c r="H254" i="16"/>
  <c r="C254" i="16"/>
  <c r="N253" i="16"/>
  <c r="M253" i="16"/>
  <c r="G253" i="16"/>
  <c r="L253" i="16"/>
  <c r="J253" i="16"/>
  <c r="H253" i="16"/>
  <c r="C253" i="16"/>
  <c r="N252" i="16"/>
  <c r="M252" i="16"/>
  <c r="G252" i="16"/>
  <c r="L252" i="16"/>
  <c r="J252" i="16"/>
  <c r="H252" i="16"/>
  <c r="C252" i="16"/>
  <c r="O251" i="16"/>
  <c r="N251" i="16"/>
  <c r="M251" i="16"/>
  <c r="L251" i="16"/>
  <c r="J251" i="16"/>
  <c r="H251" i="16"/>
  <c r="F251" i="16"/>
  <c r="G251" i="16"/>
  <c r="C251" i="16"/>
  <c r="N250" i="16"/>
  <c r="M250" i="16"/>
  <c r="G250" i="16"/>
  <c r="L250" i="16"/>
  <c r="J250" i="16"/>
  <c r="H250" i="16"/>
  <c r="C250" i="16"/>
  <c r="N249" i="16"/>
  <c r="M249" i="16"/>
  <c r="G249" i="16"/>
  <c r="L249" i="16"/>
  <c r="J249" i="16"/>
  <c r="H249" i="16"/>
  <c r="C249" i="16"/>
  <c r="N248" i="16"/>
  <c r="M248" i="16"/>
  <c r="G248" i="16"/>
  <c r="L248" i="16"/>
  <c r="J248" i="16"/>
  <c r="H248" i="16"/>
  <c r="C248" i="16"/>
  <c r="N247" i="16"/>
  <c r="M247" i="16"/>
  <c r="G247" i="16"/>
  <c r="L247" i="16"/>
  <c r="J247" i="16"/>
  <c r="H247" i="16"/>
  <c r="C247" i="16"/>
  <c r="N246" i="16"/>
  <c r="M246" i="16"/>
  <c r="G246" i="16"/>
  <c r="L246" i="16"/>
  <c r="J246" i="16"/>
  <c r="H246" i="16"/>
  <c r="C246" i="16"/>
  <c r="N245" i="16"/>
  <c r="M245" i="16"/>
  <c r="G245" i="16"/>
  <c r="L245" i="16"/>
  <c r="J245" i="16"/>
  <c r="H245" i="16"/>
  <c r="C245" i="16"/>
  <c r="N244" i="16"/>
  <c r="M244" i="16"/>
  <c r="G244" i="16"/>
  <c r="L244" i="16"/>
  <c r="J244" i="16"/>
  <c r="H244" i="16"/>
  <c r="C244" i="16"/>
  <c r="N243" i="16"/>
  <c r="M243" i="16"/>
  <c r="G243" i="16"/>
  <c r="L243" i="16"/>
  <c r="J243" i="16"/>
  <c r="H243" i="16"/>
  <c r="C243" i="16"/>
  <c r="N242" i="16"/>
  <c r="M242" i="16"/>
  <c r="G242" i="16"/>
  <c r="L242" i="16"/>
  <c r="J242" i="16"/>
  <c r="H242" i="16"/>
  <c r="C242" i="16"/>
  <c r="N241" i="16"/>
  <c r="M241" i="16"/>
  <c r="G241" i="16"/>
  <c r="L241" i="16"/>
  <c r="J241" i="16"/>
  <c r="H241" i="16"/>
  <c r="C241" i="16"/>
  <c r="N240" i="16"/>
  <c r="M240" i="16"/>
  <c r="G240" i="16"/>
  <c r="L240" i="16"/>
  <c r="J240" i="16"/>
  <c r="H240" i="16"/>
  <c r="C240" i="16"/>
  <c r="N166" i="16"/>
  <c r="M166" i="16"/>
  <c r="G166" i="16"/>
  <c r="L166" i="16"/>
  <c r="J166" i="16"/>
  <c r="H166" i="16"/>
  <c r="C166" i="16"/>
  <c r="N167" i="16"/>
  <c r="M167" i="16"/>
  <c r="G167" i="16"/>
  <c r="L167" i="16"/>
  <c r="J167" i="16"/>
  <c r="H167" i="16"/>
  <c r="C167" i="16"/>
  <c r="N41" i="16"/>
  <c r="M41" i="16"/>
  <c r="G41" i="16"/>
  <c r="L41" i="16"/>
  <c r="J41" i="16"/>
  <c r="H41" i="16"/>
  <c r="C41" i="16"/>
  <c r="N40" i="16"/>
  <c r="M40" i="16"/>
  <c r="G40" i="16"/>
  <c r="L40" i="16"/>
  <c r="J40" i="16"/>
  <c r="H40" i="16"/>
  <c r="C40" i="16"/>
  <c r="N74" i="16"/>
  <c r="M74" i="16"/>
  <c r="G74" i="16"/>
  <c r="L74" i="16"/>
  <c r="J74" i="16"/>
  <c r="H74" i="16"/>
  <c r="C74" i="16"/>
  <c r="N215" i="16"/>
  <c r="M215" i="16"/>
  <c r="G215" i="16"/>
  <c r="L215" i="16"/>
  <c r="J215" i="16"/>
  <c r="H215" i="16"/>
  <c r="C215" i="16"/>
  <c r="N214" i="16"/>
  <c r="M214" i="16"/>
  <c r="G214" i="16"/>
  <c r="L214" i="16"/>
  <c r="J214" i="16"/>
  <c r="H214" i="16"/>
  <c r="C214" i="16"/>
  <c r="N213" i="16"/>
  <c r="M213" i="16"/>
  <c r="G213" i="16"/>
  <c r="L213" i="16"/>
  <c r="J213" i="16"/>
  <c r="H213" i="16"/>
  <c r="C213" i="16"/>
  <c r="N212" i="16"/>
  <c r="M212" i="16"/>
  <c r="G212" i="16"/>
  <c r="L212" i="16"/>
  <c r="J212" i="16"/>
  <c r="H212" i="16"/>
  <c r="C212" i="16"/>
  <c r="N73" i="16"/>
  <c r="M73" i="16"/>
  <c r="G73" i="16"/>
  <c r="L73" i="16"/>
  <c r="J73" i="16"/>
  <c r="H73" i="16"/>
  <c r="C73" i="16"/>
  <c r="N72" i="16"/>
  <c r="M72" i="16"/>
  <c r="G72" i="16"/>
  <c r="L72" i="16"/>
  <c r="J72" i="16"/>
  <c r="H72" i="16"/>
  <c r="C72" i="16"/>
  <c r="N71" i="16"/>
  <c r="M71" i="16"/>
  <c r="G71" i="16"/>
  <c r="L71" i="16"/>
  <c r="J71" i="16"/>
  <c r="H71" i="16"/>
  <c r="C71" i="16"/>
  <c r="N70" i="16"/>
  <c r="M70" i="16"/>
  <c r="G70" i="16"/>
  <c r="L70" i="16"/>
  <c r="J70" i="16"/>
  <c r="H70" i="16"/>
  <c r="C70" i="16"/>
  <c r="N69" i="16"/>
  <c r="M69" i="16"/>
  <c r="G69" i="16"/>
  <c r="L69" i="16"/>
  <c r="J69" i="16"/>
  <c r="H69" i="16"/>
  <c r="C69" i="16"/>
  <c r="N68" i="16"/>
  <c r="M68" i="16"/>
  <c r="G68" i="16"/>
  <c r="L68" i="16"/>
  <c r="J68" i="16"/>
  <c r="H68" i="16"/>
  <c r="C68" i="16"/>
  <c r="N67" i="16"/>
  <c r="M67" i="16"/>
  <c r="G67" i="16"/>
  <c r="L67" i="16"/>
  <c r="J67" i="16"/>
  <c r="H67" i="16"/>
  <c r="C67" i="16"/>
  <c r="N66" i="16"/>
  <c r="M66" i="16"/>
  <c r="G66" i="16"/>
  <c r="L66" i="16"/>
  <c r="J66" i="16"/>
  <c r="H66" i="16"/>
  <c r="C66" i="16"/>
  <c r="N65" i="16"/>
  <c r="M65" i="16"/>
  <c r="G65" i="16"/>
  <c r="L65" i="16"/>
  <c r="J65" i="16"/>
  <c r="H65" i="16"/>
  <c r="C65" i="16"/>
  <c r="N64" i="16"/>
  <c r="M64" i="16"/>
  <c r="G64" i="16"/>
  <c r="L64" i="16"/>
  <c r="J64" i="16"/>
  <c r="H64" i="16"/>
  <c r="C64" i="16"/>
  <c r="N229" i="16"/>
  <c r="M229" i="16"/>
  <c r="G229" i="16"/>
  <c r="L229" i="16"/>
  <c r="J229" i="16"/>
  <c r="H229" i="16"/>
  <c r="C229" i="16"/>
  <c r="N228" i="16"/>
  <c r="M228" i="16"/>
  <c r="G228" i="16"/>
  <c r="L228" i="16"/>
  <c r="J228" i="16"/>
  <c r="H228" i="16"/>
  <c r="C228" i="16"/>
  <c r="N63" i="16"/>
  <c r="M63" i="16"/>
  <c r="G63" i="16"/>
  <c r="L63" i="16"/>
  <c r="J63" i="16"/>
  <c r="H63" i="16"/>
  <c r="C63" i="16"/>
  <c r="N62" i="16"/>
  <c r="M62" i="16"/>
  <c r="G62" i="16"/>
  <c r="L62" i="16"/>
  <c r="J62" i="16"/>
  <c r="H62" i="16"/>
  <c r="C62" i="16"/>
  <c r="N61" i="16"/>
  <c r="M61" i="16"/>
  <c r="G61" i="16"/>
  <c r="L61" i="16"/>
  <c r="J61" i="16"/>
  <c r="H61" i="16"/>
  <c r="C61" i="16"/>
  <c r="N60" i="16"/>
  <c r="M60" i="16"/>
  <c r="G60" i="16"/>
  <c r="L60" i="16"/>
  <c r="J60" i="16"/>
  <c r="H60" i="16"/>
  <c r="C60" i="16"/>
  <c r="N177" i="16"/>
  <c r="M177" i="16"/>
  <c r="G177" i="16"/>
  <c r="L177" i="16"/>
  <c r="J177" i="16"/>
  <c r="H177" i="16"/>
  <c r="C177" i="16"/>
  <c r="N176" i="16"/>
  <c r="M176" i="16"/>
  <c r="G176" i="16"/>
  <c r="L176" i="16"/>
  <c r="J176" i="16"/>
  <c r="H176" i="16"/>
  <c r="C176" i="16"/>
  <c r="N134" i="16"/>
  <c r="M134" i="16"/>
  <c r="G134" i="16"/>
  <c r="L134" i="16"/>
  <c r="J134" i="16"/>
  <c r="H134" i="16"/>
  <c r="C134" i="16"/>
  <c r="N133" i="16"/>
  <c r="M133" i="16"/>
  <c r="G133" i="16"/>
  <c r="L133" i="16"/>
  <c r="J133" i="16"/>
  <c r="H133" i="16"/>
  <c r="C133" i="16"/>
  <c r="N132" i="16"/>
  <c r="M132" i="16"/>
  <c r="G132" i="16"/>
  <c r="L132" i="16"/>
  <c r="J132" i="16"/>
  <c r="H132" i="16"/>
  <c r="C132" i="16"/>
  <c r="N131" i="16"/>
  <c r="M131" i="16"/>
  <c r="G131" i="16"/>
  <c r="L131" i="16"/>
  <c r="J131" i="16"/>
  <c r="H131" i="16"/>
  <c r="C131" i="16"/>
  <c r="N130" i="16"/>
  <c r="M130" i="16"/>
  <c r="G130" i="16"/>
  <c r="L130" i="16"/>
  <c r="J130" i="16"/>
  <c r="H130" i="16"/>
  <c r="C130" i="16"/>
  <c r="N129" i="16"/>
  <c r="M129" i="16"/>
  <c r="G129" i="16"/>
  <c r="L129" i="16"/>
  <c r="J129" i="16"/>
  <c r="H129" i="16"/>
  <c r="C129" i="16"/>
  <c r="N175" i="16"/>
  <c r="M175" i="16"/>
  <c r="G175" i="16"/>
  <c r="L175" i="16"/>
  <c r="J175" i="16"/>
  <c r="H175" i="16"/>
  <c r="C175" i="16"/>
  <c r="N174" i="16"/>
  <c r="M174" i="16"/>
  <c r="G174" i="16"/>
  <c r="L174" i="16"/>
  <c r="J174" i="16"/>
  <c r="H174" i="16"/>
  <c r="C174" i="16"/>
  <c r="N59" i="16"/>
  <c r="M59" i="16"/>
  <c r="G59" i="16"/>
  <c r="L59" i="16"/>
  <c r="J59" i="16"/>
  <c r="H59" i="16"/>
  <c r="C59" i="16"/>
  <c r="N58" i="16"/>
  <c r="M58" i="16"/>
  <c r="G58" i="16"/>
  <c r="L58" i="16"/>
  <c r="J58" i="16"/>
  <c r="H58" i="16"/>
  <c r="C58" i="16"/>
  <c r="N57" i="16"/>
  <c r="M57" i="16"/>
  <c r="G57" i="16"/>
  <c r="L57" i="16"/>
  <c r="J57" i="16"/>
  <c r="H57" i="16"/>
  <c r="C57" i="16"/>
  <c r="N56" i="16"/>
  <c r="M56" i="16"/>
  <c r="G56" i="16"/>
  <c r="L56" i="16"/>
  <c r="J56" i="16"/>
  <c r="H56" i="16"/>
  <c r="C56" i="16"/>
  <c r="N37" i="16"/>
  <c r="M37" i="16"/>
  <c r="G37" i="16"/>
  <c r="L37" i="16"/>
  <c r="J37" i="16"/>
  <c r="H37" i="16"/>
  <c r="C37" i="16"/>
  <c r="N36" i="16"/>
  <c r="M36" i="16"/>
  <c r="G36" i="16"/>
  <c r="L36" i="16"/>
  <c r="J36" i="16"/>
  <c r="H36" i="16"/>
  <c r="C36" i="16"/>
  <c r="N55" i="16"/>
  <c r="M55" i="16"/>
  <c r="G55" i="16"/>
  <c r="L55" i="16"/>
  <c r="J55" i="16"/>
  <c r="H55" i="16"/>
  <c r="C55" i="16"/>
  <c r="N54" i="16"/>
  <c r="M54" i="16"/>
  <c r="G54" i="16"/>
  <c r="L54" i="16"/>
  <c r="J54" i="16"/>
  <c r="H54" i="16"/>
  <c r="C54" i="16"/>
  <c r="N53" i="16"/>
  <c r="M53" i="16"/>
  <c r="G53" i="16"/>
  <c r="L53" i="16"/>
  <c r="J53" i="16"/>
  <c r="H53" i="16"/>
  <c r="C53" i="16"/>
  <c r="N173" i="16"/>
  <c r="M173" i="16"/>
  <c r="G173" i="16"/>
  <c r="L173" i="16"/>
  <c r="J173" i="16"/>
  <c r="H173" i="16"/>
  <c r="C173" i="16"/>
  <c r="N128" i="16"/>
  <c r="M128" i="16"/>
  <c r="G128" i="16"/>
  <c r="L128" i="16"/>
  <c r="J128" i="16"/>
  <c r="H128" i="16"/>
  <c r="C128" i="16"/>
  <c r="N227" i="16"/>
  <c r="M227" i="16"/>
  <c r="G227" i="16"/>
  <c r="L227" i="16"/>
  <c r="J227" i="16"/>
  <c r="H227" i="16"/>
  <c r="C227" i="16"/>
  <c r="N127" i="16"/>
  <c r="M127" i="16"/>
  <c r="G127" i="16"/>
  <c r="L127" i="16"/>
  <c r="J127" i="16"/>
  <c r="H127" i="16"/>
  <c r="C127" i="16"/>
  <c r="N126" i="16"/>
  <c r="M126" i="16"/>
  <c r="G126" i="16"/>
  <c r="L126" i="16"/>
  <c r="J126" i="16"/>
  <c r="H126" i="16"/>
  <c r="C126" i="16"/>
  <c r="N125" i="16"/>
  <c r="M125" i="16"/>
  <c r="G125" i="16"/>
  <c r="L125" i="16"/>
  <c r="J125" i="16"/>
  <c r="H125" i="16"/>
  <c r="C125" i="16"/>
  <c r="N124" i="16"/>
  <c r="M124" i="16"/>
  <c r="G124" i="16"/>
  <c r="L124" i="16"/>
  <c r="J124" i="16"/>
  <c r="H124" i="16"/>
  <c r="C124" i="16"/>
  <c r="N172" i="16"/>
  <c r="M172" i="16"/>
  <c r="G172" i="16"/>
  <c r="L172" i="16"/>
  <c r="J172" i="16"/>
  <c r="H172" i="16"/>
  <c r="C172" i="16"/>
  <c r="N226" i="16"/>
  <c r="M226" i="16"/>
  <c r="G226" i="16"/>
  <c r="L226" i="16"/>
  <c r="J226" i="16"/>
  <c r="H226" i="16"/>
  <c r="C226" i="16"/>
  <c r="N123" i="16"/>
  <c r="M123" i="16"/>
  <c r="G123" i="16"/>
  <c r="L123" i="16"/>
  <c r="J123" i="16"/>
  <c r="H123" i="16"/>
  <c r="C123" i="16"/>
  <c r="N122" i="16"/>
  <c r="M122" i="16"/>
  <c r="G122" i="16"/>
  <c r="L122" i="16"/>
  <c r="J122" i="16"/>
  <c r="H122" i="16"/>
  <c r="C122" i="16"/>
  <c r="N171" i="16"/>
  <c r="M171" i="16"/>
  <c r="G171" i="16"/>
  <c r="L171" i="16"/>
  <c r="J171" i="16"/>
  <c r="H171" i="16"/>
  <c r="C171" i="16"/>
  <c r="N52" i="16"/>
  <c r="M52" i="16"/>
  <c r="G52" i="16"/>
  <c r="L52" i="16"/>
  <c r="J52" i="16"/>
  <c r="H52" i="16"/>
  <c r="C52" i="16"/>
  <c r="N51" i="16"/>
  <c r="M51" i="16"/>
  <c r="G51" i="16"/>
  <c r="L51" i="16"/>
  <c r="J51" i="16"/>
  <c r="H51" i="16"/>
  <c r="C51" i="16"/>
  <c r="N50" i="16"/>
  <c r="M50" i="16"/>
  <c r="G50" i="16"/>
  <c r="L50" i="16"/>
  <c r="J50" i="16"/>
  <c r="H50" i="16"/>
  <c r="C50" i="16"/>
  <c r="N49" i="16"/>
  <c r="M49" i="16"/>
  <c r="G49" i="16"/>
  <c r="L49" i="16"/>
  <c r="J49" i="16"/>
  <c r="H49" i="16"/>
  <c r="C49" i="16"/>
  <c r="N170" i="16"/>
  <c r="M170" i="16"/>
  <c r="G170" i="16"/>
  <c r="L170" i="16"/>
  <c r="J170" i="16"/>
  <c r="H170" i="16"/>
  <c r="C170" i="16"/>
  <c r="N121" i="16"/>
  <c r="M121" i="16"/>
  <c r="G121" i="16"/>
  <c r="L121" i="16"/>
  <c r="J121" i="16"/>
  <c r="H121" i="16"/>
  <c r="C121" i="16"/>
  <c r="N48" i="16"/>
  <c r="M48" i="16"/>
  <c r="G48" i="16"/>
  <c r="L48" i="16"/>
  <c r="J48" i="16"/>
  <c r="H48" i="16"/>
  <c r="C48" i="16"/>
  <c r="N47" i="16"/>
  <c r="M47" i="16"/>
  <c r="G47" i="16"/>
  <c r="L47" i="16"/>
  <c r="J47" i="16"/>
  <c r="H47" i="16"/>
  <c r="C47" i="16"/>
  <c r="N46" i="16"/>
  <c r="M46" i="16"/>
  <c r="G46" i="16"/>
  <c r="L46" i="16"/>
  <c r="J46" i="16"/>
  <c r="H46" i="16"/>
  <c r="C46" i="16"/>
  <c r="N120" i="16"/>
  <c r="M120" i="16"/>
  <c r="G120" i="16"/>
  <c r="L120" i="16"/>
  <c r="J120" i="16"/>
  <c r="H120" i="16"/>
  <c r="C120" i="16"/>
  <c r="N119" i="16"/>
  <c r="M119" i="16"/>
  <c r="G119" i="16"/>
  <c r="L119" i="16"/>
  <c r="J119" i="16"/>
  <c r="H119" i="16"/>
  <c r="C119" i="16"/>
  <c r="N45" i="16"/>
  <c r="M45" i="16"/>
  <c r="G45" i="16"/>
  <c r="L45" i="16"/>
  <c r="J45" i="16"/>
  <c r="H45" i="16"/>
  <c r="C45" i="16"/>
  <c r="N44" i="16"/>
  <c r="M44" i="16"/>
  <c r="G44" i="16"/>
  <c r="L44" i="16"/>
  <c r="J44" i="16"/>
  <c r="H44" i="16"/>
  <c r="C44" i="16"/>
  <c r="N43" i="16"/>
  <c r="M43" i="16"/>
  <c r="G43" i="16"/>
  <c r="L43" i="16"/>
  <c r="J43" i="16"/>
  <c r="H43" i="16"/>
  <c r="C43" i="16"/>
  <c r="N169" i="16"/>
  <c r="M169" i="16"/>
  <c r="G169" i="16"/>
  <c r="L169" i="16"/>
  <c r="J169" i="16"/>
  <c r="H169" i="16"/>
  <c r="C169" i="16"/>
  <c r="N168" i="16"/>
  <c r="M168" i="16"/>
  <c r="G168" i="16"/>
  <c r="L168" i="16"/>
  <c r="J168" i="16"/>
  <c r="H168" i="16"/>
  <c r="C168" i="16"/>
  <c r="N118" i="16"/>
  <c r="M118" i="16"/>
  <c r="G118" i="16"/>
  <c r="L118" i="16"/>
  <c r="J118" i="16"/>
  <c r="H118" i="16"/>
  <c r="C118" i="16"/>
  <c r="N117" i="16"/>
  <c r="M117" i="16"/>
  <c r="G117" i="16"/>
  <c r="L117" i="16"/>
  <c r="J117" i="16"/>
  <c r="H117" i="16"/>
  <c r="C117" i="16"/>
  <c r="N116" i="16"/>
  <c r="M116" i="16"/>
  <c r="G116" i="16"/>
  <c r="L116" i="16"/>
  <c r="J116" i="16"/>
  <c r="H116" i="16"/>
  <c r="C116" i="16"/>
  <c r="N115" i="16"/>
  <c r="M115" i="16"/>
  <c r="G115" i="16"/>
  <c r="L115" i="16"/>
  <c r="J115" i="16"/>
  <c r="H115" i="16"/>
  <c r="C115" i="16"/>
  <c r="N114" i="16"/>
  <c r="M114" i="16"/>
  <c r="G114" i="16"/>
  <c r="L114" i="16"/>
  <c r="J114" i="16"/>
  <c r="H114" i="16"/>
  <c r="C114" i="16"/>
  <c r="N42" i="16"/>
  <c r="M42" i="16"/>
  <c r="G42" i="16"/>
  <c r="L42" i="16"/>
  <c r="J42" i="16"/>
  <c r="H42" i="16"/>
  <c r="C42" i="16"/>
  <c r="N94" i="16"/>
  <c r="M94" i="16"/>
  <c r="G94" i="16"/>
  <c r="L94" i="16"/>
  <c r="J94" i="16"/>
  <c r="H94" i="16"/>
  <c r="C94" i="16"/>
  <c r="N93" i="16"/>
  <c r="M93" i="16"/>
  <c r="G93" i="16"/>
  <c r="L93" i="16"/>
  <c r="J93" i="16"/>
  <c r="H93" i="16"/>
  <c r="C93" i="16"/>
  <c r="N92" i="16"/>
  <c r="M92" i="16"/>
  <c r="G92" i="16"/>
  <c r="L92" i="16"/>
  <c r="J92" i="16"/>
  <c r="H92" i="16"/>
  <c r="C92" i="16"/>
  <c r="N91" i="16"/>
  <c r="M91" i="16"/>
  <c r="G91" i="16"/>
  <c r="L91" i="16"/>
  <c r="J91" i="16"/>
  <c r="H91" i="16"/>
  <c r="C91" i="16"/>
  <c r="N90" i="16"/>
  <c r="M90" i="16"/>
  <c r="G90" i="16"/>
  <c r="L90" i="16"/>
  <c r="J90" i="16"/>
  <c r="H90" i="16"/>
  <c r="C90" i="16"/>
  <c r="N216" i="16"/>
  <c r="M216" i="16"/>
  <c r="G216" i="16"/>
  <c r="L216" i="16"/>
  <c r="J216" i="16"/>
  <c r="H216" i="16"/>
  <c r="C216" i="16"/>
  <c r="N189" i="16"/>
  <c r="M189" i="16"/>
  <c r="G189" i="16"/>
  <c r="L189" i="16"/>
  <c r="J189" i="16"/>
  <c r="H189" i="16"/>
  <c r="C189" i="16"/>
  <c r="N188" i="16"/>
  <c r="M188" i="16"/>
  <c r="G188" i="16"/>
  <c r="L188" i="16"/>
  <c r="J188" i="16"/>
  <c r="H188" i="16"/>
  <c r="C188" i="16"/>
  <c r="N89" i="16"/>
  <c r="M89" i="16"/>
  <c r="G89" i="16"/>
  <c r="L89" i="16"/>
  <c r="J89" i="16"/>
  <c r="H89" i="16"/>
  <c r="C89" i="16"/>
  <c r="N88" i="16"/>
  <c r="M88" i="16"/>
  <c r="G88" i="16"/>
  <c r="L88" i="16"/>
  <c r="J88" i="16"/>
  <c r="H88" i="16"/>
  <c r="C88" i="16"/>
  <c r="N87" i="16"/>
  <c r="M87" i="16"/>
  <c r="G87" i="16"/>
  <c r="L87" i="16"/>
  <c r="J87" i="16"/>
  <c r="H87" i="16"/>
  <c r="C87" i="16"/>
  <c r="N86" i="16"/>
  <c r="M86" i="16"/>
  <c r="G86" i="16"/>
  <c r="L86" i="16"/>
  <c r="J86" i="16"/>
  <c r="H86" i="16"/>
  <c r="C86" i="16"/>
  <c r="N85" i="16"/>
  <c r="M85" i="16"/>
  <c r="G85" i="16"/>
  <c r="L85" i="16"/>
  <c r="J85" i="16"/>
  <c r="H85" i="16"/>
  <c r="C85" i="16"/>
  <c r="N145" i="16"/>
  <c r="M145" i="16"/>
  <c r="G145" i="16"/>
  <c r="L145" i="16"/>
  <c r="J145" i="16"/>
  <c r="H145" i="16"/>
  <c r="C145" i="16"/>
  <c r="N84" i="16"/>
  <c r="M84" i="16"/>
  <c r="G84" i="16"/>
  <c r="L84" i="16"/>
  <c r="J84" i="16"/>
  <c r="H84" i="16"/>
  <c r="C84" i="16"/>
  <c r="N83" i="16"/>
  <c r="M83" i="16"/>
  <c r="G83" i="16"/>
  <c r="L83" i="16"/>
  <c r="J83" i="16"/>
  <c r="H83" i="16"/>
  <c r="C83" i="16"/>
  <c r="N82" i="16"/>
  <c r="M82" i="16"/>
  <c r="G82" i="16"/>
  <c r="L82" i="16"/>
  <c r="J82" i="16"/>
  <c r="H82" i="16"/>
  <c r="C82" i="16"/>
  <c r="N81" i="16"/>
  <c r="M81" i="16"/>
  <c r="G81" i="16"/>
  <c r="L81" i="16"/>
  <c r="J81" i="16"/>
  <c r="H81" i="16"/>
  <c r="C81" i="16"/>
  <c r="N144" i="16"/>
  <c r="M144" i="16"/>
  <c r="G144" i="16"/>
  <c r="L144" i="16"/>
  <c r="J144" i="16"/>
  <c r="H144" i="16"/>
  <c r="C144" i="16"/>
  <c r="N143" i="16"/>
  <c r="M143" i="16"/>
  <c r="G143" i="16"/>
  <c r="L143" i="16"/>
  <c r="J143" i="16"/>
  <c r="H143" i="16"/>
  <c r="C143" i="16"/>
  <c r="N142" i="16"/>
  <c r="M142" i="16"/>
  <c r="G142" i="16"/>
  <c r="L142" i="16"/>
  <c r="J142" i="16"/>
  <c r="H142" i="16"/>
  <c r="C142" i="16"/>
  <c r="N141" i="16"/>
  <c r="M141" i="16"/>
  <c r="G141" i="16"/>
  <c r="L141" i="16"/>
  <c r="J141" i="16"/>
  <c r="H141" i="16"/>
  <c r="C141" i="16"/>
  <c r="N140" i="16"/>
  <c r="M140" i="16"/>
  <c r="G140" i="16"/>
  <c r="L140" i="16"/>
  <c r="J140" i="16"/>
  <c r="H140" i="16"/>
  <c r="C140" i="16"/>
  <c r="N139" i="16"/>
  <c r="M139" i="16"/>
  <c r="G139" i="16"/>
  <c r="L139" i="16"/>
  <c r="J139" i="16"/>
  <c r="H139" i="16"/>
  <c r="C139" i="16"/>
  <c r="N80" i="16"/>
  <c r="M80" i="16"/>
  <c r="G80" i="16"/>
  <c r="L80" i="16"/>
  <c r="J80" i="16"/>
  <c r="H80" i="16"/>
  <c r="C80" i="16"/>
  <c r="N79" i="16"/>
  <c r="M79" i="16"/>
  <c r="G79" i="16"/>
  <c r="L79" i="16"/>
  <c r="J79" i="16"/>
  <c r="H79" i="16"/>
  <c r="C79" i="16"/>
  <c r="N237" i="16"/>
  <c r="M237" i="16"/>
  <c r="G237" i="16"/>
  <c r="L237" i="16"/>
  <c r="J237" i="16"/>
  <c r="H237" i="16"/>
  <c r="C237" i="16"/>
  <c r="N236" i="16"/>
  <c r="M236" i="16"/>
  <c r="G236" i="16"/>
  <c r="L236" i="16"/>
  <c r="J236" i="16"/>
  <c r="H236" i="16"/>
  <c r="C236" i="16"/>
  <c r="N235" i="16"/>
  <c r="M235" i="16"/>
  <c r="G235" i="16"/>
  <c r="L235" i="16"/>
  <c r="J235" i="16"/>
  <c r="H235" i="16"/>
  <c r="C235" i="16"/>
  <c r="N187" i="16"/>
  <c r="M187" i="16"/>
  <c r="G187" i="16"/>
  <c r="L187" i="16"/>
  <c r="J187" i="16"/>
  <c r="H187" i="16"/>
  <c r="C187" i="16"/>
  <c r="N186" i="16"/>
  <c r="M186" i="16"/>
  <c r="G186" i="16"/>
  <c r="L186" i="16"/>
  <c r="J186" i="16"/>
  <c r="H186" i="16"/>
  <c r="C186" i="16"/>
  <c r="N185" i="16"/>
  <c r="M185" i="16"/>
  <c r="G185" i="16"/>
  <c r="L185" i="16"/>
  <c r="J185" i="16"/>
  <c r="H185" i="16"/>
  <c r="C185" i="16"/>
  <c r="N184" i="16"/>
  <c r="M184" i="16"/>
  <c r="G184" i="16"/>
  <c r="L184" i="16"/>
  <c r="J184" i="16"/>
  <c r="H184" i="16"/>
  <c r="C184" i="16"/>
  <c r="N183" i="16"/>
  <c r="M183" i="16"/>
  <c r="G183" i="16"/>
  <c r="L183" i="16"/>
  <c r="J183" i="16"/>
  <c r="H183" i="16"/>
  <c r="C183" i="16"/>
  <c r="N182" i="16"/>
  <c r="M182" i="16"/>
  <c r="G182" i="16"/>
  <c r="L182" i="16"/>
  <c r="J182" i="16"/>
  <c r="H182" i="16"/>
  <c r="C182" i="16"/>
  <c r="N234" i="16"/>
  <c r="M234" i="16"/>
  <c r="G234" i="16"/>
  <c r="L234" i="16"/>
  <c r="J234" i="16"/>
  <c r="H234" i="16"/>
  <c r="C234" i="16"/>
  <c r="N233" i="16"/>
  <c r="M233" i="16"/>
  <c r="G233" i="16"/>
  <c r="L233" i="16"/>
  <c r="J233" i="16"/>
  <c r="H233" i="16"/>
  <c r="C233" i="16"/>
  <c r="N232" i="16"/>
  <c r="M232" i="16"/>
  <c r="G232" i="16"/>
  <c r="L232" i="16"/>
  <c r="J232" i="16"/>
  <c r="H232" i="16"/>
  <c r="C232" i="16"/>
  <c r="N181" i="16"/>
  <c r="M181" i="16"/>
  <c r="G181" i="16"/>
  <c r="L181" i="16"/>
  <c r="J181" i="16"/>
  <c r="H181" i="16"/>
  <c r="C181" i="16"/>
  <c r="N180" i="16"/>
  <c r="M180" i="16"/>
  <c r="G180" i="16"/>
  <c r="L180" i="16"/>
  <c r="J180" i="16"/>
  <c r="H180" i="16"/>
  <c r="C180" i="16"/>
  <c r="N231" i="16"/>
  <c r="M231" i="16"/>
  <c r="G231" i="16"/>
  <c r="L231" i="16"/>
  <c r="J231" i="16"/>
  <c r="H231" i="16"/>
  <c r="C231" i="16"/>
  <c r="N230" i="16"/>
  <c r="M230" i="16"/>
  <c r="G230" i="16"/>
  <c r="L230" i="16"/>
  <c r="J230" i="16"/>
  <c r="H230" i="16"/>
  <c r="C230" i="16"/>
  <c r="N138" i="16"/>
  <c r="M138" i="16"/>
  <c r="G138" i="16"/>
  <c r="L138" i="16"/>
  <c r="J138" i="16"/>
  <c r="H138" i="16"/>
  <c r="C138" i="16"/>
  <c r="N137" i="16"/>
  <c r="M137" i="16"/>
  <c r="G137" i="16"/>
  <c r="L137" i="16"/>
  <c r="J137" i="16"/>
  <c r="H137" i="16"/>
  <c r="C137" i="16"/>
  <c r="N136" i="16"/>
  <c r="M136" i="16"/>
  <c r="G136" i="16"/>
  <c r="L136" i="16"/>
  <c r="J136" i="16"/>
  <c r="H136" i="16"/>
  <c r="C136" i="16"/>
  <c r="N135" i="16"/>
  <c r="M135" i="16"/>
  <c r="G135" i="16"/>
  <c r="L135" i="16"/>
  <c r="J135" i="16"/>
  <c r="H135" i="16"/>
  <c r="C135" i="16"/>
  <c r="N78" i="16"/>
  <c r="M78" i="16"/>
  <c r="G78" i="16"/>
  <c r="L78" i="16"/>
  <c r="J78" i="16"/>
  <c r="H78" i="16"/>
  <c r="C78" i="16"/>
  <c r="N77" i="16"/>
  <c r="M77" i="16"/>
  <c r="G77" i="16"/>
  <c r="L77" i="16"/>
  <c r="J77" i="16"/>
  <c r="H77" i="16"/>
  <c r="C77" i="16"/>
  <c r="N76" i="16"/>
  <c r="M76" i="16"/>
  <c r="G76" i="16"/>
  <c r="L76" i="16"/>
  <c r="J76" i="16"/>
  <c r="H76" i="16"/>
  <c r="C76" i="16"/>
  <c r="N179" i="16"/>
  <c r="M179" i="16"/>
  <c r="G179" i="16"/>
  <c r="L179" i="16"/>
  <c r="J179" i="16"/>
  <c r="H179" i="16"/>
  <c r="C179" i="16"/>
  <c r="N178" i="16"/>
  <c r="M178" i="16"/>
  <c r="G178" i="16"/>
  <c r="L178" i="16"/>
  <c r="J178" i="16"/>
  <c r="H178" i="16"/>
  <c r="C178" i="16"/>
  <c r="N75" i="16"/>
  <c r="M75" i="16"/>
  <c r="G75" i="16"/>
  <c r="L75" i="16"/>
  <c r="J75" i="16"/>
  <c r="H75" i="16"/>
  <c r="C75" i="16"/>
  <c r="N104" i="16"/>
  <c r="M104" i="16"/>
  <c r="G104" i="16"/>
  <c r="L104" i="16"/>
  <c r="J104" i="16"/>
  <c r="H104" i="16"/>
  <c r="C104" i="16"/>
  <c r="N103" i="16"/>
  <c r="M103" i="16"/>
  <c r="G103" i="16"/>
  <c r="L103" i="16"/>
  <c r="J103" i="16"/>
  <c r="H103" i="16"/>
  <c r="C103" i="16"/>
  <c r="N102" i="16"/>
  <c r="M102" i="16"/>
  <c r="G102" i="16"/>
  <c r="L102" i="16"/>
  <c r="J102" i="16"/>
  <c r="H102" i="16"/>
  <c r="C102" i="16"/>
  <c r="N205" i="16"/>
  <c r="M205" i="16"/>
  <c r="G205" i="16"/>
  <c r="L205" i="16"/>
  <c r="J205" i="16"/>
  <c r="H205" i="16"/>
  <c r="C205" i="16"/>
  <c r="N204" i="16"/>
  <c r="M204" i="16"/>
  <c r="G204" i="16"/>
  <c r="L204" i="16"/>
  <c r="J204" i="16"/>
  <c r="H204" i="16"/>
  <c r="C204" i="16"/>
  <c r="N203" i="16"/>
  <c r="M203" i="16"/>
  <c r="G203" i="16"/>
  <c r="L203" i="16"/>
  <c r="J203" i="16"/>
  <c r="H203" i="16"/>
  <c r="C203" i="16"/>
  <c r="N224" i="16"/>
  <c r="M224" i="16"/>
  <c r="G224" i="16"/>
  <c r="L224" i="16"/>
  <c r="J224" i="16"/>
  <c r="H224" i="16"/>
  <c r="C224" i="16"/>
  <c r="N223" i="16"/>
  <c r="M223" i="16"/>
  <c r="G223" i="16"/>
  <c r="L223" i="16"/>
  <c r="J223" i="16"/>
  <c r="H223" i="16"/>
  <c r="C223" i="16"/>
  <c r="N222" i="16"/>
  <c r="M222" i="16"/>
  <c r="G222" i="16"/>
  <c r="L222" i="16"/>
  <c r="J222" i="16"/>
  <c r="H222" i="16"/>
  <c r="C222" i="16"/>
  <c r="N221" i="16"/>
  <c r="M221" i="16"/>
  <c r="G221" i="16"/>
  <c r="L221" i="16"/>
  <c r="J221" i="16"/>
  <c r="H221" i="16"/>
  <c r="C221" i="16"/>
  <c r="N202" i="16"/>
  <c r="M202" i="16"/>
  <c r="G202" i="16"/>
  <c r="L202" i="16"/>
  <c r="J202" i="16"/>
  <c r="H202" i="16"/>
  <c r="C202" i="16"/>
  <c r="N201" i="16"/>
  <c r="M201" i="16"/>
  <c r="G201" i="16"/>
  <c r="L201" i="16"/>
  <c r="J201" i="16"/>
  <c r="H201" i="16"/>
  <c r="C201" i="16"/>
  <c r="N200" i="16"/>
  <c r="M200" i="16"/>
  <c r="G200" i="16"/>
  <c r="L200" i="16"/>
  <c r="J200" i="16"/>
  <c r="H200" i="16"/>
  <c r="C200" i="16"/>
  <c r="N199" i="16"/>
  <c r="M199" i="16"/>
  <c r="G199" i="16"/>
  <c r="L199" i="16"/>
  <c r="J199" i="16"/>
  <c r="H199" i="16"/>
  <c r="C199" i="16"/>
  <c r="N198" i="16"/>
  <c r="M198" i="16"/>
  <c r="G198" i="16"/>
  <c r="L198" i="16"/>
  <c r="J198" i="16"/>
  <c r="H198" i="16"/>
  <c r="C198" i="16"/>
  <c r="N101" i="16"/>
  <c r="M101" i="16"/>
  <c r="G101" i="16"/>
  <c r="L101" i="16"/>
  <c r="J101" i="16"/>
  <c r="H101" i="16"/>
  <c r="C101" i="16"/>
  <c r="N100" i="16"/>
  <c r="M100" i="16"/>
  <c r="G100" i="16"/>
  <c r="L100" i="16"/>
  <c r="J100" i="16"/>
  <c r="H100" i="16"/>
  <c r="C100" i="16"/>
  <c r="N99" i="16"/>
  <c r="M99" i="16"/>
  <c r="G99" i="16"/>
  <c r="L99" i="16"/>
  <c r="J99" i="16"/>
  <c r="H99" i="16"/>
  <c r="C99" i="16"/>
  <c r="N98" i="16"/>
  <c r="M98" i="16"/>
  <c r="G98" i="16"/>
  <c r="L98" i="16"/>
  <c r="J98" i="16"/>
  <c r="H98" i="16"/>
  <c r="C98" i="16"/>
  <c r="N197" i="16"/>
  <c r="M197" i="16"/>
  <c r="G197" i="16"/>
  <c r="L197" i="16"/>
  <c r="J197" i="16"/>
  <c r="H197" i="16"/>
  <c r="C197" i="16"/>
  <c r="N196" i="16"/>
  <c r="M196" i="16"/>
  <c r="G196" i="16"/>
  <c r="L196" i="16"/>
  <c r="J196" i="16"/>
  <c r="H196" i="16"/>
  <c r="C196" i="16"/>
  <c r="N157" i="16"/>
  <c r="M157" i="16"/>
  <c r="G157" i="16"/>
  <c r="L157" i="16"/>
  <c r="J157" i="16"/>
  <c r="H157" i="16"/>
  <c r="C157" i="16"/>
  <c r="N156" i="16"/>
  <c r="M156" i="16"/>
  <c r="G156" i="16"/>
  <c r="L156" i="16"/>
  <c r="J156" i="16"/>
  <c r="H156" i="16"/>
  <c r="C156" i="16"/>
  <c r="N155" i="16"/>
  <c r="M155" i="16"/>
  <c r="G155" i="16"/>
  <c r="L155" i="16"/>
  <c r="J155" i="16"/>
  <c r="H155" i="16"/>
  <c r="C155" i="16"/>
  <c r="N154" i="16"/>
  <c r="M154" i="16"/>
  <c r="G154" i="16"/>
  <c r="L154" i="16"/>
  <c r="J154" i="16"/>
  <c r="H154" i="16"/>
  <c r="C154" i="16"/>
  <c r="N153" i="16"/>
  <c r="M153" i="16"/>
  <c r="G153" i="16"/>
  <c r="L153" i="16"/>
  <c r="J153" i="16"/>
  <c r="H153" i="16"/>
  <c r="C153" i="16"/>
  <c r="N152" i="16"/>
  <c r="M152" i="16"/>
  <c r="G152" i="16"/>
  <c r="L152" i="16"/>
  <c r="J152" i="16"/>
  <c r="H152" i="16"/>
  <c r="C152" i="16"/>
  <c r="N97" i="16"/>
  <c r="M97" i="16"/>
  <c r="G97" i="16"/>
  <c r="L97" i="16"/>
  <c r="J97" i="16"/>
  <c r="H97" i="16"/>
  <c r="C97" i="16"/>
  <c r="N96" i="16"/>
  <c r="M96" i="16"/>
  <c r="G96" i="16"/>
  <c r="L96" i="16"/>
  <c r="J96" i="16"/>
  <c r="H96" i="16"/>
  <c r="C96" i="16"/>
  <c r="N95" i="16"/>
  <c r="M95" i="16"/>
  <c r="G95" i="16"/>
  <c r="L95" i="16"/>
  <c r="J95" i="16"/>
  <c r="H95" i="16"/>
  <c r="C95" i="16"/>
  <c r="N220" i="16"/>
  <c r="M220" i="16"/>
  <c r="G220" i="16"/>
  <c r="L220" i="16"/>
  <c r="J220" i="16"/>
  <c r="H220" i="16"/>
  <c r="C220" i="16"/>
  <c r="N195" i="16"/>
  <c r="M195" i="16"/>
  <c r="G195" i="16"/>
  <c r="L195" i="16"/>
  <c r="J195" i="16"/>
  <c r="H195" i="16"/>
  <c r="C195" i="16"/>
  <c r="N194" i="16"/>
  <c r="M194" i="16"/>
  <c r="G194" i="16"/>
  <c r="L194" i="16"/>
  <c r="J194" i="16"/>
  <c r="H194" i="16"/>
  <c r="C194" i="16"/>
  <c r="N193" i="16"/>
  <c r="M193" i="16"/>
  <c r="G193" i="16"/>
  <c r="L193" i="16"/>
  <c r="J193" i="16"/>
  <c r="H193" i="16"/>
  <c r="C193" i="16"/>
  <c r="N192" i="16"/>
  <c r="M192" i="16"/>
  <c r="G192" i="16"/>
  <c r="L192" i="16"/>
  <c r="J192" i="16"/>
  <c r="H192" i="16"/>
  <c r="C192" i="16"/>
  <c r="N191" i="16"/>
  <c r="M191" i="16"/>
  <c r="G191" i="16"/>
  <c r="L191" i="16"/>
  <c r="J191" i="16"/>
  <c r="H191" i="16"/>
  <c r="C191" i="16"/>
  <c r="N219" i="16"/>
  <c r="M219" i="16"/>
  <c r="G219" i="16"/>
  <c r="L219" i="16"/>
  <c r="J219" i="16"/>
  <c r="H219" i="16"/>
  <c r="C219" i="16"/>
  <c r="N218" i="16"/>
  <c r="M218" i="16"/>
  <c r="G218" i="16"/>
  <c r="L218" i="16"/>
  <c r="J218" i="16"/>
  <c r="H218" i="16"/>
  <c r="C218" i="16"/>
  <c r="N217" i="16"/>
  <c r="M217" i="16"/>
  <c r="G217" i="16"/>
  <c r="L217" i="16"/>
  <c r="J217" i="16"/>
  <c r="H217" i="16"/>
  <c r="C217" i="16"/>
  <c r="N151" i="16"/>
  <c r="M151" i="16"/>
  <c r="G151" i="16"/>
  <c r="L151" i="16"/>
  <c r="J151" i="16"/>
  <c r="H151" i="16"/>
  <c r="C151" i="16"/>
  <c r="N150" i="16"/>
  <c r="M150" i="16"/>
  <c r="G150" i="16"/>
  <c r="L150" i="16"/>
  <c r="J150" i="16"/>
  <c r="H150" i="16"/>
  <c r="C150" i="16"/>
  <c r="N149" i="16"/>
  <c r="M149" i="16"/>
  <c r="G149" i="16"/>
  <c r="L149" i="16"/>
  <c r="J149" i="16"/>
  <c r="H149" i="16"/>
  <c r="C149" i="16"/>
  <c r="N148" i="16"/>
  <c r="M148" i="16"/>
  <c r="G148" i="16"/>
  <c r="L148" i="16"/>
  <c r="J148" i="16"/>
  <c r="H148" i="16"/>
  <c r="C148" i="16"/>
  <c r="N190" i="16"/>
  <c r="M190" i="16"/>
  <c r="G190" i="16"/>
  <c r="L190" i="16"/>
  <c r="J190" i="16"/>
  <c r="H190" i="16"/>
  <c r="C190" i="16"/>
  <c r="N147" i="16"/>
  <c r="M147" i="16"/>
  <c r="G147" i="16"/>
  <c r="L147" i="16"/>
  <c r="J147" i="16"/>
  <c r="H147" i="16"/>
  <c r="C147" i="16"/>
  <c r="N146" i="16"/>
  <c r="M146" i="16"/>
  <c r="G146" i="16"/>
  <c r="L146" i="16"/>
  <c r="J146" i="16"/>
  <c r="H146" i="16"/>
  <c r="C146" i="16"/>
  <c r="N163" i="16"/>
  <c r="M163" i="16"/>
  <c r="G163" i="16"/>
  <c r="L163" i="16"/>
  <c r="J163" i="16"/>
  <c r="H163" i="16"/>
  <c r="C163" i="16"/>
  <c r="N162" i="16"/>
  <c r="M162" i="16"/>
  <c r="G162" i="16"/>
  <c r="L162" i="16"/>
  <c r="J162" i="16"/>
  <c r="H162" i="16"/>
  <c r="C162" i="16"/>
  <c r="N108" i="16"/>
  <c r="M108" i="16"/>
  <c r="G108" i="16"/>
  <c r="L108" i="16"/>
  <c r="J108" i="16"/>
  <c r="H108" i="16"/>
  <c r="C108" i="16"/>
  <c r="N161" i="16"/>
  <c r="M161" i="16"/>
  <c r="G161" i="16"/>
  <c r="L161" i="16"/>
  <c r="J161" i="16"/>
  <c r="H161" i="16"/>
  <c r="C161" i="16"/>
  <c r="N160" i="16"/>
  <c r="M160" i="16"/>
  <c r="G160" i="16"/>
  <c r="L160" i="16"/>
  <c r="J160" i="16"/>
  <c r="H160" i="16"/>
  <c r="C160" i="16"/>
  <c r="N159" i="16"/>
  <c r="M159" i="16"/>
  <c r="G159" i="16"/>
  <c r="L159" i="16"/>
  <c r="J159" i="16"/>
  <c r="H159" i="16"/>
  <c r="C159" i="16"/>
  <c r="N158" i="16"/>
  <c r="M158" i="16"/>
  <c r="G158" i="16"/>
  <c r="L158" i="16"/>
  <c r="J158" i="16"/>
  <c r="H158" i="16"/>
  <c r="C158" i="16"/>
  <c r="N107" i="16"/>
  <c r="M107" i="16"/>
  <c r="G107" i="16"/>
  <c r="L107" i="16"/>
  <c r="J107" i="16"/>
  <c r="H107" i="16"/>
  <c r="C107" i="16"/>
  <c r="N106" i="16"/>
  <c r="M106" i="16"/>
  <c r="G106" i="16"/>
  <c r="L106" i="16"/>
  <c r="J106" i="16"/>
  <c r="H106" i="16"/>
  <c r="C106" i="16"/>
  <c r="N105" i="16"/>
  <c r="M105" i="16"/>
  <c r="G105" i="16"/>
  <c r="L105" i="16"/>
  <c r="J105" i="16"/>
  <c r="H105" i="16"/>
  <c r="C105" i="16"/>
  <c r="N39" i="16"/>
  <c r="M39" i="16"/>
  <c r="G39" i="16"/>
  <c r="L39" i="16"/>
  <c r="J39" i="16"/>
  <c r="H39" i="16"/>
  <c r="C39" i="16"/>
  <c r="N38" i="16"/>
  <c r="M38" i="16"/>
  <c r="G38" i="16"/>
  <c r="L38" i="16"/>
  <c r="J38" i="16"/>
  <c r="H38" i="16"/>
  <c r="C38" i="16"/>
  <c r="N207" i="16"/>
  <c r="M207" i="16"/>
  <c r="G207" i="16"/>
  <c r="L207" i="16"/>
  <c r="J207" i="16"/>
  <c r="H207" i="16"/>
  <c r="C207" i="16"/>
  <c r="N206" i="16"/>
  <c r="M206" i="16"/>
  <c r="G206" i="16"/>
  <c r="L206" i="16"/>
  <c r="J206" i="16"/>
  <c r="H206" i="16"/>
  <c r="C206" i="16"/>
  <c r="N225" i="16"/>
  <c r="M225" i="16"/>
  <c r="G225" i="16"/>
  <c r="L225" i="16"/>
  <c r="J225" i="16"/>
  <c r="H225" i="16"/>
  <c r="C225" i="16"/>
  <c r="N113" i="16"/>
  <c r="M113" i="16"/>
  <c r="G113" i="16"/>
  <c r="L113" i="16"/>
  <c r="J113" i="16"/>
  <c r="H113" i="16"/>
  <c r="C113" i="16"/>
  <c r="N112" i="16"/>
  <c r="M112" i="16"/>
  <c r="G112" i="16"/>
  <c r="L112" i="16"/>
  <c r="J112" i="16"/>
  <c r="H112" i="16"/>
  <c r="C112" i="16"/>
  <c r="N111" i="16"/>
  <c r="M111" i="16"/>
  <c r="G111" i="16"/>
  <c r="L111" i="16"/>
  <c r="J111" i="16"/>
  <c r="H111" i="16"/>
  <c r="C111" i="16"/>
  <c r="N211" i="16"/>
  <c r="M211" i="16"/>
  <c r="G211" i="16"/>
  <c r="L211" i="16"/>
  <c r="J211" i="16"/>
  <c r="H211" i="16"/>
  <c r="C211" i="16"/>
  <c r="N210" i="16"/>
  <c r="M210" i="16"/>
  <c r="G210" i="16"/>
  <c r="L210" i="16"/>
  <c r="J210" i="16"/>
  <c r="H210" i="16"/>
  <c r="C210" i="16"/>
  <c r="N165" i="16"/>
  <c r="M165" i="16"/>
  <c r="G165" i="16"/>
  <c r="L165" i="16"/>
  <c r="J165" i="16"/>
  <c r="H165" i="16"/>
  <c r="C165" i="16"/>
  <c r="N164" i="16"/>
  <c r="G164" i="16"/>
  <c r="L164" i="16"/>
  <c r="J164" i="16"/>
  <c r="H164" i="16"/>
  <c r="C164" i="16"/>
  <c r="N239" i="16"/>
  <c r="M239" i="16"/>
  <c r="G239" i="16"/>
  <c r="L239" i="16"/>
  <c r="J239" i="16"/>
  <c r="H239" i="16"/>
  <c r="C239" i="16"/>
  <c r="N238" i="16"/>
  <c r="M238" i="16"/>
  <c r="G238" i="16"/>
  <c r="L238" i="16"/>
  <c r="J238" i="16"/>
  <c r="H238" i="16"/>
  <c r="C238" i="16"/>
  <c r="N209" i="16"/>
  <c r="M209" i="16"/>
  <c r="G209" i="16"/>
  <c r="L209" i="16"/>
  <c r="J209" i="16"/>
  <c r="H209" i="16"/>
  <c r="C209" i="16"/>
  <c r="N110" i="16"/>
  <c r="M110" i="16"/>
  <c r="G110" i="16"/>
  <c r="L110" i="16"/>
  <c r="J110" i="16"/>
  <c r="H110" i="16"/>
  <c r="C110" i="16"/>
  <c r="N109" i="16"/>
  <c r="M109" i="16"/>
  <c r="G109" i="16"/>
  <c r="L109" i="16"/>
  <c r="J109" i="16"/>
  <c r="H109" i="16"/>
  <c r="C109" i="16"/>
  <c r="N208" i="16"/>
  <c r="M208" i="16"/>
  <c r="G208" i="16"/>
  <c r="L208" i="16"/>
  <c r="J208" i="16"/>
  <c r="H208" i="16"/>
  <c r="C208" i="16"/>
  <c r="J39" i="10"/>
  <c r="L39" i="10"/>
  <c r="I35" i="15"/>
  <c r="J40" i="10"/>
  <c r="L40" i="10"/>
  <c r="I36" i="15"/>
  <c r="J41" i="10"/>
  <c r="L41" i="10"/>
  <c r="I37" i="15"/>
  <c r="J42" i="10"/>
  <c r="L42" i="10"/>
  <c r="I38" i="15"/>
  <c r="J43" i="10"/>
  <c r="L43" i="10"/>
  <c r="I39" i="15"/>
  <c r="J44" i="10"/>
  <c r="L44" i="10"/>
  <c r="I40" i="15"/>
  <c r="J45" i="10"/>
  <c r="L45" i="10"/>
  <c r="I41" i="15"/>
  <c r="J46" i="10"/>
  <c r="L46" i="10"/>
  <c r="I42" i="15"/>
  <c r="J47" i="10"/>
  <c r="L47" i="10"/>
  <c r="I43" i="15"/>
  <c r="J48" i="10"/>
  <c r="L48" i="10"/>
  <c r="I44" i="15"/>
  <c r="J49" i="10"/>
  <c r="L49" i="10"/>
  <c r="I45" i="15"/>
  <c r="J50" i="10"/>
  <c r="L50" i="10"/>
  <c r="I46" i="15"/>
  <c r="J51" i="10"/>
  <c r="L51" i="10"/>
  <c r="I47" i="15"/>
  <c r="J52" i="10"/>
  <c r="L52" i="10"/>
  <c r="I48" i="15"/>
  <c r="J53" i="10"/>
  <c r="L53" i="10"/>
  <c r="I49" i="15"/>
  <c r="J54" i="10"/>
  <c r="L54" i="10"/>
  <c r="I50" i="15"/>
  <c r="J55" i="10"/>
  <c r="L55" i="10"/>
  <c r="I51" i="15"/>
  <c r="K72" i="10"/>
  <c r="K31" i="10"/>
  <c r="M49" i="10"/>
  <c r="E45" i="15"/>
  <c r="F45" i="15"/>
  <c r="K49" i="10"/>
  <c r="H45" i="15"/>
  <c r="M50" i="10"/>
  <c r="E46" i="15"/>
  <c r="F46" i="15"/>
  <c r="K50" i="10"/>
  <c r="H46" i="15"/>
  <c r="M51" i="10"/>
  <c r="E47" i="15"/>
  <c r="F47" i="15"/>
  <c r="K51" i="10"/>
  <c r="H47" i="15"/>
  <c r="M52" i="10"/>
  <c r="E48" i="15"/>
  <c r="F48" i="15"/>
  <c r="K52" i="10"/>
  <c r="H48" i="15"/>
  <c r="M53" i="10"/>
  <c r="E49" i="15"/>
  <c r="F49" i="15"/>
  <c r="K53" i="10"/>
  <c r="H49" i="15"/>
  <c r="M54" i="10"/>
  <c r="E50" i="15"/>
  <c r="F50" i="15"/>
  <c r="K54" i="10"/>
  <c r="H50" i="15"/>
  <c r="M55" i="10"/>
  <c r="E51" i="15"/>
  <c r="F51" i="15"/>
  <c r="K55" i="10"/>
  <c r="H51" i="15"/>
  <c r="M42" i="10"/>
  <c r="E38" i="15"/>
  <c r="F38" i="15"/>
  <c r="K42" i="10"/>
  <c r="H38" i="15"/>
  <c r="M43" i="10"/>
  <c r="E39" i="15"/>
  <c r="F39" i="15"/>
  <c r="K43" i="10"/>
  <c r="H39" i="15"/>
  <c r="M44" i="10"/>
  <c r="E40" i="15"/>
  <c r="F40" i="15"/>
  <c r="K44" i="10"/>
  <c r="H40" i="15"/>
  <c r="M45" i="10"/>
  <c r="E41" i="15"/>
  <c r="F41" i="15"/>
  <c r="K45" i="10"/>
  <c r="H41" i="15"/>
  <c r="M46" i="10"/>
  <c r="E42" i="15"/>
  <c r="F42" i="15"/>
  <c r="K46" i="10"/>
  <c r="H42" i="15"/>
  <c r="M47" i="10"/>
  <c r="E43" i="15"/>
  <c r="F43" i="15"/>
  <c r="K47" i="10"/>
  <c r="H43" i="15"/>
  <c r="M48" i="10"/>
  <c r="E44" i="15"/>
  <c r="F44" i="15"/>
  <c r="K48" i="10"/>
  <c r="H44" i="15"/>
  <c r="M39" i="10"/>
  <c r="E35" i="15"/>
  <c r="F35" i="15"/>
  <c r="K39" i="10"/>
  <c r="H35" i="15"/>
  <c r="M40" i="10"/>
  <c r="E36" i="15"/>
  <c r="F36" i="15"/>
  <c r="K40" i="10"/>
  <c r="H36" i="15"/>
  <c r="M41" i="10"/>
  <c r="E37" i="15"/>
  <c r="F37" i="15"/>
  <c r="K41" i="10"/>
  <c r="H37" i="15"/>
  <c r="B13" i="9"/>
  <c r="H13" i="9"/>
  <c r="D13" i="9"/>
  <c r="Q13" i="9"/>
  <c r="K13" i="9"/>
  <c r="N13" i="9"/>
  <c r="B14" i="9"/>
  <c r="H14" i="9"/>
  <c r="D14" i="9"/>
  <c r="Q14" i="9"/>
  <c r="K14" i="9"/>
  <c r="N14" i="9"/>
  <c r="B15" i="9"/>
  <c r="H15" i="9"/>
  <c r="D15" i="9"/>
  <c r="Q15" i="9"/>
  <c r="K15" i="9"/>
  <c r="N15" i="9"/>
  <c r="B16" i="9"/>
  <c r="H16" i="9"/>
  <c r="D16" i="9"/>
  <c r="Q16" i="9"/>
  <c r="K16" i="9"/>
  <c r="N16" i="9"/>
  <c r="B17" i="9"/>
  <c r="H17" i="9"/>
  <c r="D17" i="9"/>
  <c r="Q17" i="9"/>
  <c r="K17" i="9"/>
  <c r="N17" i="9"/>
  <c r="B18" i="9"/>
  <c r="H18" i="9"/>
  <c r="D18" i="9"/>
  <c r="Q18" i="9"/>
  <c r="K18" i="9"/>
  <c r="N18" i="9"/>
  <c r="B19" i="9"/>
  <c r="H19" i="9"/>
  <c r="D19" i="9"/>
  <c r="Q19" i="9"/>
  <c r="K19" i="9"/>
  <c r="N19" i="9"/>
  <c r="B20" i="9"/>
  <c r="H20" i="9"/>
  <c r="D20" i="9"/>
  <c r="Q20" i="9"/>
  <c r="K20" i="9"/>
  <c r="N20" i="9"/>
  <c r="B21" i="9"/>
  <c r="H21" i="9"/>
  <c r="D21" i="9"/>
  <c r="Q21" i="9"/>
  <c r="K21" i="9"/>
  <c r="N21" i="9"/>
  <c r="B22" i="9"/>
  <c r="H22" i="9"/>
  <c r="D22" i="9"/>
  <c r="Q22" i="9"/>
  <c r="K22" i="9"/>
  <c r="N22" i="9"/>
  <c r="B23" i="9"/>
  <c r="H23" i="9"/>
  <c r="D23" i="9"/>
  <c r="Q23" i="9"/>
  <c r="K23" i="9"/>
  <c r="N23" i="9"/>
  <c r="B24" i="9"/>
  <c r="H24" i="9"/>
  <c r="D24" i="9"/>
  <c r="Q24" i="9"/>
  <c r="K24" i="9"/>
  <c r="N24" i="9"/>
  <c r="B25" i="9"/>
  <c r="H25" i="9"/>
  <c r="D25" i="9"/>
  <c r="Q25" i="9"/>
  <c r="K25" i="9"/>
  <c r="N25" i="9"/>
  <c r="B26" i="9"/>
  <c r="H26" i="9"/>
  <c r="D26" i="9"/>
  <c r="Q26" i="9"/>
  <c r="K26" i="9"/>
  <c r="N26" i="9"/>
  <c r="B27" i="9"/>
  <c r="H27" i="9"/>
  <c r="D27" i="9"/>
  <c r="Q27" i="9"/>
  <c r="K27" i="9"/>
  <c r="N27" i="9"/>
  <c r="B28" i="9"/>
  <c r="H28" i="9"/>
  <c r="D28" i="9"/>
  <c r="Q28" i="9"/>
  <c r="K28" i="9"/>
  <c r="N28" i="9"/>
  <c r="B29" i="9"/>
  <c r="H29" i="9"/>
  <c r="D29" i="9"/>
  <c r="Q29" i="9"/>
  <c r="K29" i="9"/>
  <c r="N29" i="9"/>
  <c r="B30" i="9"/>
  <c r="H30" i="9"/>
  <c r="D30" i="9"/>
  <c r="Q30" i="9"/>
  <c r="K30" i="9"/>
  <c r="N30" i="9"/>
  <c r="B31" i="9"/>
  <c r="H31" i="9"/>
  <c r="D31" i="9"/>
  <c r="Q31" i="9"/>
  <c r="K31" i="9"/>
  <c r="N31" i="9"/>
  <c r="B32" i="9"/>
  <c r="H32" i="9"/>
  <c r="D32" i="9"/>
  <c r="Q32" i="9"/>
  <c r="K32" i="9"/>
  <c r="N32" i="9"/>
  <c r="B33" i="9"/>
  <c r="H33" i="9"/>
  <c r="D33" i="9"/>
  <c r="Q33" i="9"/>
  <c r="K33" i="9"/>
  <c r="N33" i="9"/>
  <c r="B34" i="9"/>
  <c r="H34" i="9"/>
  <c r="D34" i="9"/>
  <c r="Q34" i="9"/>
  <c r="K34" i="9"/>
  <c r="N34" i="9"/>
  <c r="B35" i="9"/>
  <c r="H35" i="9"/>
  <c r="D35" i="9"/>
  <c r="Q35" i="9"/>
  <c r="K35" i="9"/>
  <c r="N35" i="9"/>
  <c r="B36" i="9"/>
  <c r="H36" i="9"/>
  <c r="D36" i="9"/>
  <c r="Q36" i="9"/>
  <c r="K36" i="9"/>
  <c r="N36" i="9"/>
  <c r="B37" i="9"/>
  <c r="H37" i="9"/>
  <c r="D37" i="9"/>
  <c r="Q37" i="9"/>
  <c r="K37" i="9"/>
  <c r="N37" i="9"/>
  <c r="B38" i="9"/>
  <c r="H38" i="9"/>
  <c r="D38" i="9"/>
  <c r="Q38" i="9"/>
  <c r="K38" i="9"/>
  <c r="N38" i="9"/>
  <c r="B39" i="9"/>
  <c r="H39" i="9"/>
  <c r="D39" i="9"/>
  <c r="Q39" i="9"/>
  <c r="K39" i="9"/>
  <c r="N39" i="9"/>
  <c r="B40" i="9"/>
  <c r="H40" i="9"/>
  <c r="D40" i="9"/>
  <c r="Q40" i="9"/>
  <c r="K40" i="9"/>
  <c r="N40" i="9"/>
  <c r="B41" i="9"/>
  <c r="H41" i="9"/>
  <c r="D41" i="9"/>
  <c r="Q41" i="9"/>
  <c r="K41" i="9"/>
  <c r="N41" i="9"/>
  <c r="B42" i="9"/>
  <c r="H42" i="9"/>
  <c r="D42" i="9"/>
  <c r="Q42" i="9"/>
  <c r="K42" i="9"/>
  <c r="N42" i="9"/>
  <c r="B43" i="9"/>
  <c r="H43" i="9"/>
  <c r="D43" i="9"/>
  <c r="Q43" i="9"/>
  <c r="K43" i="9"/>
  <c r="N43" i="9"/>
  <c r="B44" i="9"/>
  <c r="H44" i="9"/>
  <c r="D44" i="9"/>
  <c r="Q44" i="9"/>
  <c r="K44" i="9"/>
  <c r="N44" i="9"/>
  <c r="B45" i="9"/>
  <c r="H45" i="9"/>
  <c r="D45" i="9"/>
  <c r="Q45" i="9"/>
  <c r="K45" i="9"/>
  <c r="N45" i="9"/>
  <c r="B46" i="9"/>
  <c r="H46" i="9"/>
  <c r="D46" i="9"/>
  <c r="Q46" i="9"/>
  <c r="K46" i="9"/>
  <c r="N46" i="9"/>
  <c r="B47" i="9"/>
  <c r="H47" i="9"/>
  <c r="D47" i="9"/>
  <c r="Q47" i="9"/>
  <c r="K47" i="9"/>
  <c r="N47" i="9"/>
  <c r="B48" i="9"/>
  <c r="H48" i="9"/>
  <c r="D48" i="9"/>
  <c r="Q48" i="9"/>
  <c r="K48" i="9"/>
  <c r="N48" i="9"/>
  <c r="B49" i="9"/>
  <c r="H49" i="9"/>
  <c r="D49" i="9"/>
  <c r="Q49" i="9"/>
  <c r="K49" i="9"/>
  <c r="N49" i="9"/>
  <c r="B50" i="9"/>
  <c r="H50" i="9"/>
  <c r="D50" i="9"/>
  <c r="Q50" i="9"/>
  <c r="K50" i="9"/>
  <c r="N50" i="9"/>
  <c r="B51" i="9"/>
  <c r="H51" i="9"/>
  <c r="D51" i="9"/>
  <c r="Q51" i="9"/>
  <c r="K51" i="9"/>
  <c r="N51" i="9"/>
  <c r="B52" i="9"/>
  <c r="H52" i="9"/>
  <c r="D52" i="9"/>
  <c r="Q52" i="9"/>
  <c r="K52" i="9"/>
  <c r="N52" i="9"/>
  <c r="B53" i="9"/>
  <c r="H53" i="9"/>
  <c r="D53" i="9"/>
  <c r="Q53" i="9"/>
  <c r="K53" i="9"/>
  <c r="N53" i="9"/>
  <c r="B54" i="9"/>
  <c r="H54" i="9"/>
  <c r="D54" i="9"/>
  <c r="Q54" i="9"/>
  <c r="K54" i="9"/>
  <c r="N54" i="9"/>
  <c r="B55" i="9"/>
  <c r="H55" i="9"/>
  <c r="D55" i="9"/>
  <c r="Q55" i="9"/>
  <c r="K55" i="9"/>
  <c r="N55" i="9"/>
  <c r="B56" i="9"/>
  <c r="H56" i="9"/>
  <c r="D56" i="9"/>
  <c r="Q56" i="9"/>
  <c r="K56" i="9"/>
  <c r="N56" i="9"/>
  <c r="B57" i="9"/>
  <c r="H57" i="9"/>
  <c r="D57" i="9"/>
  <c r="Q57" i="9"/>
  <c r="K57" i="9"/>
  <c r="N57" i="9"/>
  <c r="B58" i="9"/>
  <c r="H58" i="9"/>
  <c r="D58" i="9"/>
  <c r="Q58" i="9"/>
  <c r="K58" i="9"/>
  <c r="N58" i="9"/>
  <c r="B59" i="9"/>
  <c r="H59" i="9"/>
  <c r="D59" i="9"/>
  <c r="Q59" i="9"/>
  <c r="K59" i="9"/>
  <c r="N59" i="9"/>
  <c r="B60" i="9"/>
  <c r="H60" i="9"/>
  <c r="D60" i="9"/>
  <c r="Q60" i="9"/>
  <c r="K60" i="9"/>
  <c r="N60" i="9"/>
  <c r="B61" i="9"/>
  <c r="H61" i="9"/>
  <c r="D61" i="9"/>
  <c r="Q61" i="9"/>
  <c r="K61" i="9"/>
  <c r="N61" i="9"/>
  <c r="B62" i="9"/>
  <c r="H62" i="9"/>
  <c r="D62" i="9"/>
  <c r="Q62" i="9"/>
  <c r="K62" i="9"/>
  <c r="N62" i="9"/>
  <c r="B63" i="9"/>
  <c r="H63" i="9"/>
  <c r="D63" i="9"/>
  <c r="Q63" i="9"/>
  <c r="K63" i="9"/>
  <c r="N63" i="9"/>
  <c r="B64" i="9"/>
  <c r="H64" i="9"/>
  <c r="D64" i="9"/>
  <c r="Q64" i="9"/>
  <c r="K64" i="9"/>
  <c r="N64" i="9"/>
  <c r="B65" i="9"/>
  <c r="H65" i="9"/>
  <c r="D65" i="9"/>
  <c r="Q65" i="9"/>
  <c r="K65" i="9"/>
  <c r="N65" i="9"/>
  <c r="B66" i="9"/>
  <c r="H66" i="9"/>
  <c r="D66" i="9"/>
  <c r="Q66" i="9"/>
  <c r="K66" i="9"/>
  <c r="N66" i="9"/>
  <c r="B67" i="9"/>
  <c r="H67" i="9"/>
  <c r="D67" i="9"/>
  <c r="Q67" i="9"/>
  <c r="K67" i="9"/>
  <c r="N67" i="9"/>
  <c r="B68" i="9"/>
  <c r="H68" i="9"/>
  <c r="D68" i="9"/>
  <c r="Q68" i="9"/>
  <c r="K68" i="9"/>
  <c r="N68" i="9"/>
  <c r="B69" i="9"/>
  <c r="H69" i="9"/>
  <c r="D69" i="9"/>
  <c r="Q69" i="9"/>
  <c r="K69" i="9"/>
  <c r="N69" i="9"/>
  <c r="B70" i="9"/>
  <c r="H70" i="9"/>
  <c r="D70" i="9"/>
  <c r="Q70" i="9"/>
  <c r="K70" i="9"/>
  <c r="N70" i="9"/>
  <c r="B71" i="9"/>
  <c r="H71" i="9"/>
  <c r="D71" i="9"/>
  <c r="Q71" i="9"/>
  <c r="K71" i="9"/>
  <c r="N71" i="9"/>
  <c r="B72" i="9"/>
  <c r="H72" i="9"/>
  <c r="D72" i="9"/>
  <c r="Q72" i="9"/>
  <c r="K72" i="9"/>
  <c r="N72" i="9"/>
  <c r="B73" i="9"/>
  <c r="H73" i="9"/>
  <c r="D73" i="9"/>
  <c r="Q73" i="9"/>
  <c r="K73" i="9"/>
  <c r="N73" i="9"/>
  <c r="B74" i="9"/>
  <c r="H74" i="9"/>
  <c r="D74" i="9"/>
  <c r="Q74" i="9"/>
  <c r="K74" i="9"/>
  <c r="N74" i="9"/>
  <c r="B75" i="9"/>
  <c r="H75" i="9"/>
  <c r="D75" i="9"/>
  <c r="Q75" i="9"/>
  <c r="K75" i="9"/>
  <c r="N75" i="9"/>
  <c r="B76" i="9"/>
  <c r="H76" i="9"/>
  <c r="D76" i="9"/>
  <c r="Q76" i="9"/>
  <c r="K76" i="9"/>
  <c r="N76" i="9"/>
  <c r="B77" i="9"/>
  <c r="H77" i="9"/>
  <c r="D77" i="9"/>
  <c r="Q77" i="9"/>
  <c r="K77" i="9"/>
  <c r="N77" i="9"/>
  <c r="B78" i="9"/>
  <c r="H78" i="9"/>
  <c r="D78" i="9"/>
  <c r="Q78" i="9"/>
  <c r="K78" i="9"/>
  <c r="N78" i="9"/>
  <c r="B79" i="9"/>
  <c r="H79" i="9"/>
  <c r="D79" i="9"/>
  <c r="Q79" i="9"/>
  <c r="K79" i="9"/>
  <c r="N79" i="9"/>
  <c r="B80" i="9"/>
  <c r="H80" i="9"/>
  <c r="D80" i="9"/>
  <c r="Q80" i="9"/>
  <c r="K80" i="9"/>
  <c r="N80" i="9"/>
  <c r="B81" i="9"/>
  <c r="H81" i="9"/>
  <c r="D81" i="9"/>
  <c r="Q81" i="9"/>
  <c r="K81" i="9"/>
  <c r="N81" i="9"/>
  <c r="B82" i="9"/>
  <c r="H82" i="9"/>
  <c r="D82" i="9"/>
  <c r="Q82" i="9"/>
  <c r="K82" i="9"/>
  <c r="N82" i="9"/>
  <c r="B83" i="9"/>
  <c r="H83" i="9"/>
  <c r="D83" i="9"/>
  <c r="Q83" i="9"/>
  <c r="K83" i="9"/>
  <c r="N83" i="9"/>
  <c r="B84" i="9"/>
  <c r="H84" i="9"/>
  <c r="D84" i="9"/>
  <c r="Q84" i="9"/>
  <c r="K84" i="9"/>
  <c r="N84" i="9"/>
  <c r="B85" i="9"/>
  <c r="H85" i="9"/>
  <c r="D85" i="9"/>
  <c r="Q85" i="9"/>
  <c r="K85" i="9"/>
  <c r="N85" i="9"/>
  <c r="B86" i="9"/>
  <c r="H86" i="9"/>
  <c r="D86" i="9"/>
  <c r="Q86" i="9"/>
  <c r="K86" i="9"/>
  <c r="N86" i="9"/>
  <c r="B87" i="9"/>
  <c r="H87" i="9"/>
  <c r="D87" i="9"/>
  <c r="Q87" i="9"/>
  <c r="K87" i="9"/>
  <c r="N87" i="9"/>
  <c r="B88" i="9"/>
  <c r="H88" i="9"/>
  <c r="D88" i="9"/>
  <c r="Q88" i="9"/>
  <c r="K88" i="9"/>
  <c r="N88" i="9"/>
  <c r="B89" i="9"/>
  <c r="H89" i="9"/>
  <c r="D89" i="9"/>
  <c r="Q89" i="9"/>
  <c r="K89" i="9"/>
  <c r="N89" i="9"/>
  <c r="B90" i="9"/>
  <c r="H90" i="9"/>
  <c r="D90" i="9"/>
  <c r="Q90" i="9"/>
  <c r="K90" i="9"/>
  <c r="N90" i="9"/>
  <c r="B91" i="9"/>
  <c r="H91" i="9"/>
  <c r="D91" i="9"/>
  <c r="Q91" i="9"/>
  <c r="K91" i="9"/>
  <c r="N91" i="9"/>
  <c r="B92" i="9"/>
  <c r="H92" i="9"/>
  <c r="D92" i="9"/>
  <c r="Q92" i="9"/>
  <c r="K92" i="9"/>
  <c r="N92" i="9"/>
  <c r="B93" i="9"/>
  <c r="H93" i="9"/>
  <c r="D93" i="9"/>
  <c r="Q93" i="9"/>
  <c r="K93" i="9"/>
  <c r="N93" i="9"/>
  <c r="B94" i="9"/>
  <c r="H94" i="9"/>
  <c r="D94" i="9"/>
  <c r="Q94" i="9"/>
  <c r="K94" i="9"/>
  <c r="N94" i="9"/>
  <c r="B95" i="9"/>
  <c r="H95" i="9"/>
  <c r="D95" i="9"/>
  <c r="Q95" i="9"/>
  <c r="K95" i="9"/>
  <c r="N95" i="9"/>
  <c r="B96" i="9"/>
  <c r="H96" i="9"/>
  <c r="D96" i="9"/>
  <c r="Q96" i="9"/>
  <c r="K96" i="9"/>
  <c r="N96" i="9"/>
  <c r="B97" i="9"/>
  <c r="H97" i="9"/>
  <c r="D97" i="9"/>
  <c r="Q97" i="9"/>
  <c r="K97" i="9"/>
  <c r="N97" i="9"/>
  <c r="B98" i="9"/>
  <c r="H98" i="9"/>
  <c r="D98" i="9"/>
  <c r="Q98" i="9"/>
  <c r="K98" i="9"/>
  <c r="N98" i="9"/>
  <c r="B99" i="9"/>
  <c r="H99" i="9"/>
  <c r="D99" i="9"/>
  <c r="Q99" i="9"/>
  <c r="K99" i="9"/>
  <c r="N99" i="9"/>
  <c r="B100" i="9"/>
  <c r="H100" i="9"/>
  <c r="D100" i="9"/>
  <c r="Q100" i="9"/>
  <c r="K100" i="9"/>
  <c r="N100" i="9"/>
  <c r="B101" i="9"/>
  <c r="H101" i="9"/>
  <c r="D101" i="9"/>
  <c r="Q101" i="9"/>
  <c r="K101" i="9"/>
  <c r="N101" i="9"/>
  <c r="B102" i="9"/>
  <c r="H102" i="9"/>
  <c r="D102" i="9"/>
  <c r="Q102" i="9"/>
  <c r="K102" i="9"/>
  <c r="N102" i="9"/>
  <c r="B103" i="9"/>
  <c r="H103" i="9"/>
  <c r="D103" i="9"/>
  <c r="Q103" i="9"/>
  <c r="K103" i="9"/>
  <c r="N103" i="9"/>
  <c r="B104" i="9"/>
  <c r="H104" i="9"/>
  <c r="D104" i="9"/>
  <c r="Q104" i="9"/>
  <c r="K104" i="9"/>
  <c r="N104" i="9"/>
  <c r="B105" i="9"/>
  <c r="H105" i="9"/>
  <c r="D105" i="9"/>
  <c r="Q105" i="9"/>
  <c r="K105" i="9"/>
  <c r="N105" i="9"/>
  <c r="B106" i="9"/>
  <c r="H106" i="9"/>
  <c r="D106" i="9"/>
  <c r="Q106" i="9"/>
  <c r="K106" i="9"/>
  <c r="N106" i="9"/>
  <c r="B107" i="9"/>
  <c r="H107" i="9"/>
  <c r="D107" i="9"/>
  <c r="Q107" i="9"/>
  <c r="K107" i="9"/>
  <c r="N107" i="9"/>
  <c r="B108" i="9"/>
  <c r="H108" i="9"/>
  <c r="D108" i="9"/>
  <c r="Q108" i="9"/>
  <c r="K108" i="9"/>
  <c r="N108" i="9"/>
  <c r="B109" i="9"/>
  <c r="H109" i="9"/>
  <c r="D109" i="9"/>
  <c r="Q109" i="9"/>
  <c r="K109" i="9"/>
  <c r="N109" i="9"/>
  <c r="B110" i="9"/>
  <c r="H110" i="9"/>
  <c r="D110" i="9"/>
  <c r="Q110" i="9"/>
  <c r="K110" i="9"/>
  <c r="N110" i="9"/>
  <c r="B111" i="9"/>
  <c r="H111" i="9"/>
  <c r="D111" i="9"/>
  <c r="Q111" i="9"/>
  <c r="K111" i="9"/>
  <c r="N111" i="9"/>
  <c r="B112" i="9"/>
  <c r="H112" i="9"/>
  <c r="D112" i="9"/>
  <c r="Q112" i="9"/>
  <c r="K112" i="9"/>
  <c r="N112" i="9"/>
  <c r="B113" i="9"/>
  <c r="H113" i="9"/>
  <c r="D113" i="9"/>
  <c r="Q113" i="9"/>
  <c r="K113" i="9"/>
  <c r="N113" i="9"/>
  <c r="B114" i="9"/>
  <c r="H114" i="9"/>
  <c r="D114" i="9"/>
  <c r="Q114" i="9"/>
  <c r="K114" i="9"/>
  <c r="N114" i="9"/>
  <c r="B115" i="9"/>
  <c r="H115" i="9"/>
  <c r="D115" i="9"/>
  <c r="Q115" i="9"/>
  <c r="K115" i="9"/>
  <c r="N115" i="9"/>
  <c r="B116" i="9"/>
  <c r="H116" i="9"/>
  <c r="D116" i="9"/>
  <c r="Q116" i="9"/>
  <c r="K116" i="9"/>
  <c r="N116" i="9"/>
  <c r="B117" i="9"/>
  <c r="H117" i="9"/>
  <c r="D117" i="9"/>
  <c r="Q117" i="9"/>
  <c r="K117" i="9"/>
  <c r="N117" i="9"/>
  <c r="B118" i="9"/>
  <c r="H118" i="9"/>
  <c r="D118" i="9"/>
  <c r="Q118" i="9"/>
  <c r="K118" i="9"/>
  <c r="N118" i="9"/>
  <c r="B119" i="9"/>
  <c r="H119" i="9"/>
  <c r="D119" i="9"/>
  <c r="Q119" i="9"/>
  <c r="K119" i="9"/>
  <c r="N119" i="9"/>
  <c r="B120" i="9"/>
  <c r="H120" i="9"/>
  <c r="D120" i="9"/>
  <c r="Q120" i="9"/>
  <c r="K120" i="9"/>
  <c r="N120" i="9"/>
  <c r="B121" i="9"/>
  <c r="H121" i="9"/>
  <c r="D121" i="9"/>
  <c r="Q121" i="9"/>
  <c r="K121" i="9"/>
  <c r="N121" i="9"/>
  <c r="B122" i="9"/>
  <c r="H122" i="9"/>
  <c r="D122" i="9"/>
  <c r="Q122" i="9"/>
  <c r="K122" i="9"/>
  <c r="N122" i="9"/>
  <c r="B123" i="9"/>
  <c r="H123" i="9"/>
  <c r="D123" i="9"/>
  <c r="Q123" i="9"/>
  <c r="K123" i="9"/>
  <c r="N123" i="9"/>
  <c r="B124" i="9"/>
  <c r="H124" i="9"/>
  <c r="D124" i="9"/>
  <c r="Q124" i="9"/>
  <c r="K124" i="9"/>
  <c r="N124" i="9"/>
  <c r="B125" i="9"/>
  <c r="H125" i="9"/>
  <c r="D125" i="9"/>
  <c r="Q125" i="9"/>
  <c r="K125" i="9"/>
  <c r="N125" i="9"/>
  <c r="B126" i="9"/>
  <c r="H126" i="9"/>
  <c r="D126" i="9"/>
  <c r="Q126" i="9"/>
  <c r="K126" i="9"/>
  <c r="N126" i="9"/>
  <c r="B127" i="9"/>
  <c r="H127" i="9"/>
  <c r="D127" i="9"/>
  <c r="Q127" i="9"/>
  <c r="K127" i="9"/>
  <c r="N127" i="9"/>
  <c r="B128" i="9"/>
  <c r="H128" i="9"/>
  <c r="D128" i="9"/>
  <c r="Q128" i="9"/>
  <c r="K128" i="9"/>
  <c r="N128" i="9"/>
  <c r="B129" i="9"/>
  <c r="H129" i="9"/>
  <c r="D129" i="9"/>
  <c r="Q129" i="9"/>
  <c r="K129" i="9"/>
  <c r="N129" i="9"/>
  <c r="B130" i="9"/>
  <c r="H130" i="9"/>
  <c r="D130" i="9"/>
  <c r="Q130" i="9"/>
  <c r="K130" i="9"/>
  <c r="N130" i="9"/>
  <c r="B131" i="9"/>
  <c r="H131" i="9"/>
  <c r="D131" i="9"/>
  <c r="Q131" i="9"/>
  <c r="K131" i="9"/>
  <c r="N131" i="9"/>
  <c r="B132" i="9"/>
  <c r="H132" i="9"/>
  <c r="D132" i="9"/>
  <c r="Q132" i="9"/>
  <c r="K132" i="9"/>
  <c r="N132" i="9"/>
  <c r="B133" i="9"/>
  <c r="H133" i="9"/>
  <c r="D133" i="9"/>
  <c r="Q133" i="9"/>
  <c r="K133" i="9"/>
  <c r="N133" i="9"/>
  <c r="B134" i="9"/>
  <c r="H134" i="9"/>
  <c r="D134" i="9"/>
  <c r="Q134" i="9"/>
  <c r="K134" i="9"/>
  <c r="N134" i="9"/>
  <c r="B135" i="9"/>
  <c r="H135" i="9"/>
  <c r="D135" i="9"/>
  <c r="Q135" i="9"/>
  <c r="K135" i="9"/>
  <c r="N135" i="9"/>
  <c r="B136" i="9"/>
  <c r="H136" i="9"/>
  <c r="D136" i="9"/>
  <c r="Q136" i="9"/>
  <c r="K136" i="9"/>
  <c r="N136" i="9"/>
  <c r="B137" i="9"/>
  <c r="H137" i="9"/>
  <c r="D137" i="9"/>
  <c r="Q137" i="9"/>
  <c r="K137" i="9"/>
  <c r="N137" i="9"/>
  <c r="B138" i="9"/>
  <c r="H138" i="9"/>
  <c r="D138" i="9"/>
  <c r="Q138" i="9"/>
  <c r="K138" i="9"/>
  <c r="N138" i="9"/>
  <c r="B139" i="9"/>
  <c r="H139" i="9"/>
  <c r="D139" i="9"/>
  <c r="Q139" i="9"/>
  <c r="K139" i="9"/>
  <c r="N139" i="9"/>
  <c r="B140" i="9"/>
  <c r="H140" i="9"/>
  <c r="D140" i="9"/>
  <c r="Q140" i="9"/>
  <c r="K140" i="9"/>
  <c r="N140" i="9"/>
  <c r="B141" i="9"/>
  <c r="H141" i="9"/>
  <c r="D141" i="9"/>
  <c r="Q141" i="9"/>
  <c r="K141" i="9"/>
  <c r="N141" i="9"/>
  <c r="B142" i="9"/>
  <c r="H142" i="9"/>
  <c r="D142" i="9"/>
  <c r="Q142" i="9"/>
  <c r="K142" i="9"/>
  <c r="N142" i="9"/>
  <c r="B143" i="9"/>
  <c r="H143" i="9"/>
  <c r="D143" i="9"/>
  <c r="Q143" i="9"/>
  <c r="K143" i="9"/>
  <c r="N143" i="9"/>
  <c r="B144" i="9"/>
  <c r="H144" i="9"/>
  <c r="D144" i="9"/>
  <c r="Q144" i="9"/>
  <c r="K144" i="9"/>
  <c r="N144" i="9"/>
  <c r="B145" i="9"/>
  <c r="H145" i="9"/>
  <c r="D145" i="9"/>
  <c r="Q145" i="9"/>
  <c r="K145" i="9"/>
  <c r="N145" i="9"/>
  <c r="B146" i="9"/>
  <c r="H146" i="9"/>
  <c r="D146" i="9"/>
  <c r="Q146" i="9"/>
  <c r="K146" i="9"/>
  <c r="N146" i="9"/>
  <c r="B147" i="9"/>
  <c r="H147" i="9"/>
  <c r="D147" i="9"/>
  <c r="Q147" i="9"/>
  <c r="K147" i="9"/>
  <c r="N147" i="9"/>
  <c r="B148" i="9"/>
  <c r="H148" i="9"/>
  <c r="D148" i="9"/>
  <c r="Q148" i="9"/>
  <c r="K148" i="9"/>
  <c r="N148" i="9"/>
  <c r="B149" i="9"/>
  <c r="H149" i="9"/>
  <c r="D149" i="9"/>
  <c r="Q149" i="9"/>
  <c r="K149" i="9"/>
  <c r="N149" i="9"/>
  <c r="B150" i="9"/>
  <c r="H150" i="9"/>
  <c r="D150" i="9"/>
  <c r="Q150" i="9"/>
  <c r="K150" i="9"/>
  <c r="N150" i="9"/>
  <c r="B151" i="9"/>
  <c r="H151" i="9"/>
  <c r="D151" i="9"/>
  <c r="Q151" i="9"/>
  <c r="K151" i="9"/>
  <c r="N151" i="9"/>
  <c r="B152" i="9"/>
  <c r="H152" i="9"/>
  <c r="D152" i="9"/>
  <c r="Q152" i="9"/>
  <c r="K152" i="9"/>
  <c r="N152" i="9"/>
  <c r="B153" i="9"/>
  <c r="H153" i="9"/>
  <c r="D153" i="9"/>
  <c r="Q153" i="9"/>
  <c r="K153" i="9"/>
  <c r="N153" i="9"/>
  <c r="B154" i="9"/>
  <c r="H154" i="9"/>
  <c r="D154" i="9"/>
  <c r="Q154" i="9"/>
  <c r="K154" i="9"/>
  <c r="N154" i="9"/>
  <c r="B155" i="9"/>
  <c r="H155" i="9"/>
  <c r="D155" i="9"/>
  <c r="Q155" i="9"/>
  <c r="K155" i="9"/>
  <c r="N155" i="9"/>
  <c r="B156" i="9"/>
  <c r="H156" i="9"/>
  <c r="D156" i="9"/>
  <c r="Q156" i="9"/>
  <c r="K156" i="9"/>
  <c r="N156" i="9"/>
  <c r="B157" i="9"/>
  <c r="H157" i="9"/>
  <c r="D157" i="9"/>
  <c r="Q157" i="9"/>
  <c r="K157" i="9"/>
  <c r="N157" i="9"/>
  <c r="B158" i="9"/>
  <c r="H158" i="9"/>
  <c r="D158" i="9"/>
  <c r="Q158" i="9"/>
  <c r="K158" i="9"/>
  <c r="N158" i="9"/>
  <c r="B159" i="9"/>
  <c r="H159" i="9"/>
  <c r="D159" i="9"/>
  <c r="Q159" i="9"/>
  <c r="K159" i="9"/>
  <c r="N159" i="9"/>
  <c r="B160" i="9"/>
  <c r="H160" i="9"/>
  <c r="D160" i="9"/>
  <c r="Q160" i="9"/>
  <c r="K160" i="9"/>
  <c r="N160" i="9"/>
  <c r="B161" i="9"/>
  <c r="H161" i="9"/>
  <c r="D161" i="9"/>
  <c r="Q161" i="9"/>
  <c r="K161" i="9"/>
  <c r="N161" i="9"/>
  <c r="B162" i="9"/>
  <c r="H162" i="9"/>
  <c r="D162" i="9"/>
  <c r="Q162" i="9"/>
  <c r="K162" i="9"/>
  <c r="N162" i="9"/>
  <c r="B163" i="9"/>
  <c r="H163" i="9"/>
  <c r="D163" i="9"/>
  <c r="Q163" i="9"/>
  <c r="K163" i="9"/>
  <c r="N163" i="9"/>
  <c r="B164" i="9"/>
  <c r="H164" i="9"/>
  <c r="D164" i="9"/>
  <c r="Q164" i="9"/>
  <c r="K164" i="9"/>
  <c r="N164" i="9"/>
  <c r="B165" i="9"/>
  <c r="H165" i="9"/>
  <c r="D165" i="9"/>
  <c r="Q165" i="9"/>
  <c r="K165" i="9"/>
  <c r="N165" i="9"/>
  <c r="B166" i="9"/>
  <c r="H166" i="9"/>
  <c r="D166" i="9"/>
  <c r="Q166" i="9"/>
  <c r="K166" i="9"/>
  <c r="N166" i="9"/>
  <c r="B167" i="9"/>
  <c r="H167" i="9"/>
  <c r="D167" i="9"/>
  <c r="Q167" i="9"/>
  <c r="K167" i="9"/>
  <c r="N167" i="9"/>
  <c r="B168" i="9"/>
  <c r="H168" i="9"/>
  <c r="D168" i="9"/>
  <c r="Q168" i="9"/>
  <c r="K168" i="9"/>
  <c r="N168" i="9"/>
  <c r="B169" i="9"/>
  <c r="H169" i="9"/>
  <c r="D169" i="9"/>
  <c r="Q169" i="9"/>
  <c r="K169" i="9"/>
  <c r="N169" i="9"/>
  <c r="B170" i="9"/>
  <c r="H170" i="9"/>
  <c r="D170" i="9"/>
  <c r="Q170" i="9"/>
  <c r="K170" i="9"/>
  <c r="N170" i="9"/>
  <c r="B171" i="9"/>
  <c r="H171" i="9"/>
  <c r="D171" i="9"/>
  <c r="Q171" i="9"/>
  <c r="K171" i="9"/>
  <c r="N171" i="9"/>
  <c r="B172" i="9"/>
  <c r="H172" i="9"/>
  <c r="D172" i="9"/>
  <c r="Q172" i="9"/>
  <c r="K172" i="9"/>
  <c r="N172" i="9"/>
  <c r="B173" i="9"/>
  <c r="H173" i="9"/>
  <c r="D173" i="9"/>
  <c r="Q173" i="9"/>
  <c r="K173" i="9"/>
  <c r="N173" i="9"/>
  <c r="B174" i="9"/>
  <c r="H174" i="9"/>
  <c r="D174" i="9"/>
  <c r="Q174" i="9"/>
  <c r="K174" i="9"/>
  <c r="N174" i="9"/>
  <c r="B175" i="9"/>
  <c r="H175" i="9"/>
  <c r="D175" i="9"/>
  <c r="Q175" i="9"/>
  <c r="K175" i="9"/>
  <c r="N175" i="9"/>
  <c r="B176" i="9"/>
  <c r="H176" i="9"/>
  <c r="D176" i="9"/>
  <c r="Q176" i="9"/>
  <c r="K176" i="9"/>
  <c r="N176" i="9"/>
  <c r="B177" i="9"/>
  <c r="H177" i="9"/>
  <c r="D177" i="9"/>
  <c r="Q177" i="9"/>
  <c r="K177" i="9"/>
  <c r="N177" i="9"/>
  <c r="B178" i="9"/>
  <c r="H178" i="9"/>
  <c r="D178" i="9"/>
  <c r="Q178" i="9"/>
  <c r="K178" i="9"/>
  <c r="N178" i="9"/>
  <c r="B179" i="9"/>
  <c r="H179" i="9"/>
  <c r="D179" i="9"/>
  <c r="Q179" i="9"/>
  <c r="K179" i="9"/>
  <c r="N179" i="9"/>
  <c r="B180" i="9"/>
  <c r="H180" i="9"/>
  <c r="D180" i="9"/>
  <c r="Q180" i="9"/>
  <c r="K180" i="9"/>
  <c r="N180" i="9"/>
  <c r="B181" i="9"/>
  <c r="H181" i="9"/>
  <c r="D181" i="9"/>
  <c r="Q181" i="9"/>
  <c r="K181" i="9"/>
  <c r="N181" i="9"/>
  <c r="B182" i="9"/>
  <c r="H182" i="9"/>
  <c r="D182" i="9"/>
  <c r="Q182" i="9"/>
  <c r="K182" i="9"/>
  <c r="N182" i="9"/>
  <c r="B183" i="9"/>
  <c r="H183" i="9"/>
  <c r="D183" i="9"/>
  <c r="Q183" i="9"/>
  <c r="K183" i="9"/>
  <c r="N183" i="9"/>
  <c r="B184" i="9"/>
  <c r="H184" i="9"/>
  <c r="D184" i="9"/>
  <c r="Q184" i="9"/>
  <c r="K184" i="9"/>
  <c r="N184" i="9"/>
  <c r="B185" i="9"/>
  <c r="H185" i="9"/>
  <c r="D185" i="9"/>
  <c r="Q185" i="9"/>
  <c r="K185" i="9"/>
  <c r="N185" i="9"/>
  <c r="B186" i="9"/>
  <c r="H186" i="9"/>
  <c r="D186" i="9"/>
  <c r="Q186" i="9"/>
  <c r="K186" i="9"/>
  <c r="N186" i="9"/>
  <c r="B187" i="9"/>
  <c r="H187" i="9"/>
  <c r="D187" i="9"/>
  <c r="Q187" i="9"/>
  <c r="K187" i="9"/>
  <c r="N187" i="9"/>
  <c r="B188" i="9"/>
  <c r="H188" i="9"/>
  <c r="D188" i="9"/>
  <c r="Q188" i="9"/>
  <c r="K188" i="9"/>
  <c r="N188" i="9"/>
  <c r="B189" i="9"/>
  <c r="H189" i="9"/>
  <c r="D189" i="9"/>
  <c r="Q189" i="9"/>
  <c r="K189" i="9"/>
  <c r="N189" i="9"/>
  <c r="B190" i="9"/>
  <c r="H190" i="9"/>
  <c r="D190" i="9"/>
  <c r="Q190" i="9"/>
  <c r="K190" i="9"/>
  <c r="N190" i="9"/>
  <c r="B191" i="9"/>
  <c r="H191" i="9"/>
  <c r="D191" i="9"/>
  <c r="Q191" i="9"/>
  <c r="K191" i="9"/>
  <c r="N191" i="9"/>
  <c r="B192" i="9"/>
  <c r="H192" i="9"/>
  <c r="D192" i="9"/>
  <c r="Q192" i="9"/>
  <c r="K192" i="9"/>
  <c r="N192" i="9"/>
  <c r="B193" i="9"/>
  <c r="H193" i="9"/>
  <c r="D193" i="9"/>
  <c r="Q193" i="9"/>
  <c r="K193" i="9"/>
  <c r="N193" i="9"/>
  <c r="B194" i="9"/>
  <c r="H194" i="9"/>
  <c r="D194" i="9"/>
  <c r="Q194" i="9"/>
  <c r="K194" i="9"/>
  <c r="N194" i="9"/>
  <c r="B195" i="9"/>
  <c r="H195" i="9"/>
  <c r="D195" i="9"/>
  <c r="Q195" i="9"/>
  <c r="K195" i="9"/>
  <c r="N195" i="9"/>
  <c r="B196" i="9"/>
  <c r="H196" i="9"/>
  <c r="D196" i="9"/>
  <c r="Q196" i="9"/>
  <c r="K196" i="9"/>
  <c r="N196" i="9"/>
  <c r="B197" i="9"/>
  <c r="H197" i="9"/>
  <c r="D197" i="9"/>
  <c r="Q197" i="9"/>
  <c r="K197" i="9"/>
  <c r="N197" i="9"/>
  <c r="B198" i="9"/>
  <c r="H198" i="9"/>
  <c r="D198" i="9"/>
  <c r="Q198" i="9"/>
  <c r="K198" i="9"/>
  <c r="N198" i="9"/>
  <c r="B199" i="9"/>
  <c r="H199" i="9"/>
  <c r="D199" i="9"/>
  <c r="Q199" i="9"/>
  <c r="K199" i="9"/>
  <c r="N199" i="9"/>
  <c r="B200" i="9"/>
  <c r="H200" i="9"/>
  <c r="D200" i="9"/>
  <c r="Q200" i="9"/>
  <c r="K200" i="9"/>
  <c r="N200" i="9"/>
  <c r="B201" i="9"/>
  <c r="H201" i="9"/>
  <c r="D201" i="9"/>
  <c r="Q201" i="9"/>
  <c r="K201" i="9"/>
  <c r="N201" i="9"/>
  <c r="B202" i="9"/>
  <c r="H202" i="9"/>
  <c r="D202" i="9"/>
  <c r="Q202" i="9"/>
  <c r="K202" i="9"/>
  <c r="N202" i="9"/>
  <c r="B203" i="9"/>
  <c r="H203" i="9"/>
  <c r="D203" i="9"/>
  <c r="Q203" i="9"/>
  <c r="K203" i="9"/>
  <c r="N203" i="9"/>
  <c r="B204" i="9"/>
  <c r="H204" i="9"/>
  <c r="D204" i="9"/>
  <c r="Q204" i="9"/>
  <c r="K204" i="9"/>
  <c r="N204" i="9"/>
  <c r="B205" i="9"/>
  <c r="H205" i="9"/>
  <c r="D205" i="9"/>
  <c r="Q205" i="9"/>
  <c r="K205" i="9"/>
  <c r="N205" i="9"/>
  <c r="B206" i="9"/>
  <c r="H206" i="9"/>
  <c r="D206" i="9"/>
  <c r="Q206" i="9"/>
  <c r="K206" i="9"/>
  <c r="N206" i="9"/>
  <c r="B207" i="9"/>
  <c r="H207" i="9"/>
  <c r="D207" i="9"/>
  <c r="Q207" i="9"/>
  <c r="K207" i="9"/>
  <c r="N207" i="9"/>
  <c r="B208" i="9"/>
  <c r="H208" i="9"/>
  <c r="D208" i="9"/>
  <c r="Q208" i="9"/>
  <c r="K208" i="9"/>
  <c r="N208" i="9"/>
  <c r="B209" i="9"/>
  <c r="H209" i="9"/>
  <c r="D209" i="9"/>
  <c r="Q209" i="9"/>
  <c r="K209" i="9"/>
  <c r="N209" i="9"/>
  <c r="B210" i="9"/>
  <c r="H210" i="9"/>
  <c r="D210" i="9"/>
  <c r="Q210" i="9"/>
  <c r="K210" i="9"/>
  <c r="N210" i="9"/>
  <c r="B211" i="9"/>
  <c r="H211" i="9"/>
  <c r="D211" i="9"/>
  <c r="Q211" i="9"/>
  <c r="K211" i="9"/>
  <c r="N211" i="9"/>
  <c r="B212" i="9"/>
  <c r="H212" i="9"/>
  <c r="D212" i="9"/>
  <c r="Q212" i="9"/>
  <c r="K212" i="9"/>
  <c r="N212" i="9"/>
  <c r="B213" i="9"/>
  <c r="H213" i="9"/>
  <c r="D213" i="9"/>
  <c r="Q213" i="9"/>
  <c r="K213" i="9"/>
  <c r="N213" i="9"/>
  <c r="B215" i="9"/>
  <c r="H215" i="9"/>
  <c r="D215" i="9"/>
  <c r="Q215" i="9"/>
  <c r="K215" i="9"/>
  <c r="N215" i="9"/>
  <c r="B216" i="9"/>
  <c r="H216" i="9"/>
  <c r="D216" i="9"/>
  <c r="Q216" i="9"/>
  <c r="K216" i="9"/>
  <c r="N216" i="9"/>
  <c r="B217" i="9"/>
  <c r="H217" i="9"/>
  <c r="D217" i="9"/>
  <c r="Q217" i="9"/>
  <c r="K217" i="9"/>
  <c r="N217" i="9"/>
  <c r="B218" i="9"/>
  <c r="H218" i="9"/>
  <c r="D218" i="9"/>
  <c r="Q218" i="9"/>
  <c r="K218" i="9"/>
  <c r="N218" i="9"/>
  <c r="B219" i="9"/>
  <c r="H219" i="9"/>
  <c r="D219" i="9"/>
  <c r="Q219" i="9"/>
  <c r="K219" i="9"/>
  <c r="N219" i="9"/>
  <c r="B220" i="9"/>
  <c r="H220" i="9"/>
  <c r="D220" i="9"/>
  <c r="Q220" i="9"/>
  <c r="K220" i="9"/>
  <c r="N220" i="9"/>
  <c r="B221" i="9"/>
  <c r="H221" i="9"/>
  <c r="D221" i="9"/>
  <c r="Q221" i="9"/>
  <c r="K221" i="9"/>
  <c r="N221" i="9"/>
  <c r="B222" i="9"/>
  <c r="H222" i="9"/>
  <c r="D222" i="9"/>
  <c r="Q222" i="9"/>
  <c r="K222" i="9"/>
  <c r="N222" i="9"/>
  <c r="B223" i="9"/>
  <c r="H223" i="9"/>
  <c r="D223" i="9"/>
  <c r="Q223" i="9"/>
  <c r="K223" i="9"/>
  <c r="N223" i="9"/>
  <c r="B224" i="9"/>
  <c r="H224" i="9"/>
  <c r="D224" i="9"/>
  <c r="Q224" i="9"/>
  <c r="K224" i="9"/>
  <c r="N224" i="9"/>
  <c r="B225" i="9"/>
  <c r="H225" i="9"/>
  <c r="D225" i="9"/>
  <c r="Q225" i="9"/>
  <c r="K225" i="9"/>
  <c r="N225" i="9"/>
  <c r="B226" i="9"/>
  <c r="H226" i="9"/>
  <c r="D226" i="9"/>
  <c r="Q226" i="9"/>
  <c r="K226" i="9"/>
  <c r="N226" i="9"/>
  <c r="B227" i="9"/>
  <c r="H227" i="9"/>
  <c r="D227" i="9"/>
  <c r="Q227" i="9"/>
  <c r="K227" i="9"/>
  <c r="N227" i="9"/>
  <c r="B228" i="9"/>
  <c r="D228" i="9"/>
  <c r="K228" i="9"/>
  <c r="N228" i="9"/>
  <c r="B229" i="9"/>
  <c r="H229" i="9"/>
  <c r="D229" i="9"/>
  <c r="Q229" i="9"/>
  <c r="K229" i="9"/>
  <c r="N229" i="9"/>
  <c r="B230" i="9"/>
  <c r="H230" i="9"/>
  <c r="D230" i="9"/>
  <c r="Q230" i="9"/>
  <c r="K230" i="9"/>
  <c r="N230" i="9"/>
  <c r="B231" i="9"/>
  <c r="H231" i="9"/>
  <c r="D231" i="9"/>
  <c r="Q231" i="9"/>
  <c r="K231" i="9"/>
  <c r="N231" i="9"/>
  <c r="B232" i="9"/>
  <c r="H232" i="9"/>
  <c r="D232" i="9"/>
  <c r="Q232" i="9"/>
  <c r="K232" i="9"/>
  <c r="N232" i="9"/>
  <c r="B233" i="9"/>
  <c r="H233" i="9"/>
  <c r="D233" i="9"/>
  <c r="Q233" i="9"/>
  <c r="K233" i="9"/>
  <c r="N233" i="9"/>
  <c r="B234" i="9"/>
  <c r="H234" i="9"/>
  <c r="D234" i="9"/>
  <c r="Q234" i="9"/>
  <c r="K234" i="9"/>
  <c r="N234" i="9"/>
  <c r="B235" i="9"/>
  <c r="H235" i="9"/>
  <c r="D235" i="9"/>
  <c r="Q235" i="9"/>
  <c r="K235" i="9"/>
  <c r="N235" i="9"/>
  <c r="B236" i="9"/>
  <c r="H236" i="9"/>
  <c r="D236" i="9"/>
  <c r="Q236" i="9"/>
  <c r="K236" i="9"/>
  <c r="N236" i="9"/>
  <c r="B237" i="9"/>
  <c r="H237" i="9"/>
  <c r="D237" i="9"/>
  <c r="Q237" i="9"/>
  <c r="K237" i="9"/>
  <c r="N237" i="9"/>
  <c r="B238" i="9"/>
  <c r="D238" i="9"/>
  <c r="K238" i="9"/>
  <c r="N238" i="9"/>
  <c r="B239" i="9"/>
  <c r="D239" i="9"/>
  <c r="K239" i="9"/>
  <c r="N239" i="9"/>
  <c r="B240" i="9"/>
  <c r="H240" i="9"/>
  <c r="D240" i="9"/>
  <c r="Q240" i="9"/>
  <c r="K240" i="9"/>
  <c r="N240" i="9"/>
  <c r="B241" i="9"/>
  <c r="H241" i="9"/>
  <c r="D241" i="9"/>
  <c r="Q241" i="9"/>
  <c r="K241" i="9"/>
  <c r="N241" i="9"/>
  <c r="B242" i="9"/>
  <c r="H242" i="9"/>
  <c r="D242" i="9"/>
  <c r="Q242" i="9"/>
  <c r="K242" i="9"/>
  <c r="N242" i="9"/>
  <c r="B243" i="9"/>
  <c r="H243" i="9"/>
  <c r="D243" i="9"/>
  <c r="Q243" i="9"/>
  <c r="K243" i="9"/>
  <c r="N243" i="9"/>
  <c r="B244" i="9"/>
  <c r="H244" i="9"/>
  <c r="D244" i="9"/>
  <c r="Q244" i="9"/>
  <c r="K244" i="9"/>
  <c r="N244" i="9"/>
  <c r="B245" i="9"/>
  <c r="H245" i="9"/>
  <c r="D245" i="9"/>
  <c r="Q245" i="9"/>
  <c r="K245" i="9"/>
  <c r="N245" i="9"/>
  <c r="B246" i="9"/>
  <c r="H246" i="9"/>
  <c r="D246" i="9"/>
  <c r="Q246" i="9"/>
  <c r="K246" i="9"/>
  <c r="N246" i="9"/>
  <c r="B247" i="9"/>
  <c r="H247" i="9"/>
  <c r="D247" i="9"/>
  <c r="Q247" i="9"/>
  <c r="K247" i="9"/>
  <c r="N247" i="9"/>
  <c r="B248" i="9"/>
  <c r="H248" i="9"/>
  <c r="D248" i="9"/>
  <c r="Q248" i="9"/>
  <c r="K248" i="9"/>
  <c r="N248" i="9"/>
  <c r="B249" i="9"/>
  <c r="H249" i="9"/>
  <c r="D249" i="9"/>
  <c r="Q249" i="9"/>
  <c r="K249" i="9"/>
  <c r="N249" i="9"/>
  <c r="B250" i="9"/>
  <c r="H250" i="9"/>
  <c r="D250" i="9"/>
  <c r="Q250" i="9"/>
  <c r="K250" i="9"/>
  <c r="N250" i="9"/>
  <c r="B251" i="9"/>
  <c r="H251" i="9"/>
  <c r="D251" i="9"/>
  <c r="Q251" i="9"/>
  <c r="K251" i="9"/>
  <c r="N251" i="9"/>
  <c r="B252" i="9"/>
  <c r="D252" i="9"/>
  <c r="K252" i="9"/>
  <c r="N252" i="9"/>
  <c r="B253" i="9"/>
  <c r="D253" i="9"/>
  <c r="K253" i="9"/>
  <c r="N253" i="9"/>
  <c r="B254" i="9"/>
  <c r="D254" i="9"/>
  <c r="K254" i="9"/>
  <c r="N254" i="9"/>
  <c r="B255" i="9"/>
  <c r="D255" i="9"/>
  <c r="K255" i="9"/>
  <c r="N255" i="9"/>
  <c r="B256" i="9"/>
  <c r="D256" i="9"/>
  <c r="K256" i="9"/>
  <c r="N256" i="9"/>
  <c r="B257" i="9"/>
  <c r="D257" i="9"/>
  <c r="K257" i="9"/>
  <c r="N257" i="9"/>
  <c r="B258" i="9"/>
  <c r="D258" i="9"/>
  <c r="K258" i="9"/>
  <c r="N258" i="9"/>
  <c r="B259" i="9"/>
  <c r="D259" i="9"/>
  <c r="K259" i="9"/>
  <c r="N259" i="9"/>
  <c r="B260" i="9"/>
  <c r="H260" i="9"/>
  <c r="D260" i="9"/>
  <c r="Q260" i="9"/>
  <c r="K260" i="9"/>
  <c r="N260" i="9"/>
  <c r="B261" i="9"/>
  <c r="H261" i="9"/>
  <c r="D261" i="9"/>
  <c r="Q261" i="9"/>
  <c r="K261" i="9"/>
  <c r="N261" i="9"/>
  <c r="B262" i="9"/>
  <c r="H262" i="9"/>
  <c r="D262" i="9"/>
  <c r="Q262" i="9"/>
  <c r="K262" i="9"/>
  <c r="N262" i="9"/>
  <c r="B263" i="9"/>
  <c r="H263" i="9"/>
  <c r="D263" i="9"/>
  <c r="Q263" i="9"/>
  <c r="K263" i="9"/>
  <c r="N263" i="9"/>
  <c r="B264" i="9"/>
  <c r="D264" i="9"/>
  <c r="K264" i="9"/>
  <c r="N264" i="9"/>
  <c r="B265" i="9"/>
  <c r="D265" i="9"/>
  <c r="K265" i="9"/>
  <c r="N265" i="9"/>
  <c r="B266" i="9"/>
  <c r="D266" i="9"/>
  <c r="K266" i="9"/>
  <c r="N266" i="9"/>
  <c r="B267" i="9"/>
  <c r="D267" i="9"/>
  <c r="K267" i="9"/>
  <c r="N267" i="9"/>
  <c r="B268" i="9"/>
  <c r="D268" i="9"/>
  <c r="K268" i="9"/>
  <c r="N268" i="9"/>
  <c r="B269" i="9"/>
  <c r="D269" i="9"/>
  <c r="K269" i="9"/>
  <c r="N269" i="9"/>
  <c r="B270" i="9"/>
  <c r="H270" i="9"/>
  <c r="D270" i="9"/>
  <c r="Q270" i="9"/>
  <c r="K270" i="9"/>
  <c r="N270" i="9"/>
  <c r="B271" i="9"/>
  <c r="H271" i="9"/>
  <c r="D271" i="9"/>
  <c r="Q271" i="9"/>
  <c r="K271" i="9"/>
  <c r="N271" i="9"/>
  <c r="B272" i="9"/>
  <c r="D272" i="9"/>
  <c r="K272" i="9"/>
  <c r="N272" i="9"/>
  <c r="B273" i="9"/>
  <c r="D273" i="9"/>
  <c r="K273" i="9"/>
  <c r="N273" i="9"/>
  <c r="B274" i="9"/>
  <c r="H274" i="9"/>
  <c r="D274" i="9"/>
  <c r="Q274" i="9"/>
  <c r="K274" i="9"/>
  <c r="N274" i="9"/>
  <c r="B275" i="9"/>
  <c r="H275" i="9"/>
  <c r="D275" i="9"/>
  <c r="Q275" i="9"/>
  <c r="K275" i="9"/>
  <c r="N275" i="9"/>
  <c r="B276" i="9"/>
  <c r="H276" i="9"/>
  <c r="D276" i="9"/>
  <c r="Q276" i="9"/>
  <c r="K276" i="9"/>
  <c r="N276" i="9"/>
  <c r="B277" i="9"/>
  <c r="D277" i="9"/>
  <c r="K277" i="9"/>
  <c r="N277" i="9"/>
  <c r="B278" i="9"/>
  <c r="D278" i="9"/>
  <c r="K278" i="9"/>
  <c r="N278" i="9"/>
  <c r="B279" i="9"/>
  <c r="D279" i="9"/>
  <c r="K279" i="9"/>
  <c r="N279" i="9"/>
  <c r="B280" i="9"/>
  <c r="D280" i="9"/>
  <c r="K280" i="9"/>
  <c r="N280" i="9"/>
  <c r="B281" i="9"/>
  <c r="D281" i="9"/>
  <c r="K281" i="9"/>
  <c r="N281" i="9"/>
  <c r="B282" i="9"/>
  <c r="D282" i="9"/>
  <c r="K282" i="9"/>
  <c r="N282" i="9"/>
  <c r="B283" i="9"/>
  <c r="H283" i="9"/>
  <c r="D283" i="9"/>
  <c r="Q283" i="9"/>
  <c r="K283" i="9"/>
  <c r="N283" i="9"/>
  <c r="B284" i="9"/>
  <c r="H284" i="9"/>
  <c r="D284" i="9"/>
  <c r="Q284" i="9"/>
  <c r="K284" i="9"/>
  <c r="N284" i="9"/>
  <c r="B285" i="9"/>
  <c r="D285" i="9"/>
  <c r="K285" i="9"/>
  <c r="N285" i="9"/>
  <c r="B286" i="9"/>
  <c r="D286" i="9"/>
  <c r="K286" i="9"/>
  <c r="N286" i="9"/>
  <c r="B287" i="9"/>
  <c r="H287" i="9"/>
  <c r="D287" i="9"/>
  <c r="Q287" i="9"/>
  <c r="K287" i="9"/>
  <c r="N287" i="9"/>
  <c r="B288" i="9"/>
  <c r="H288" i="9"/>
  <c r="D288" i="9"/>
  <c r="Q288" i="9"/>
  <c r="K288" i="9"/>
  <c r="N288" i="9"/>
  <c r="B289" i="9"/>
  <c r="H289" i="9"/>
  <c r="D289" i="9"/>
  <c r="Q289" i="9"/>
  <c r="K289" i="9"/>
  <c r="N289" i="9"/>
  <c r="B290" i="9"/>
  <c r="H290" i="9"/>
  <c r="D290" i="9"/>
  <c r="Q290" i="9"/>
  <c r="K290" i="9"/>
  <c r="N290" i="9"/>
  <c r="B291" i="9"/>
  <c r="H291" i="9"/>
  <c r="D291" i="9"/>
  <c r="Q291" i="9"/>
  <c r="K291" i="9"/>
  <c r="N291" i="9"/>
  <c r="B292" i="9"/>
  <c r="H292" i="9"/>
  <c r="D292" i="9"/>
  <c r="Q292" i="9"/>
  <c r="K292" i="9"/>
  <c r="N292" i="9"/>
  <c r="B293" i="9"/>
  <c r="H293" i="9"/>
  <c r="D293" i="9"/>
  <c r="Q293" i="9"/>
  <c r="K293" i="9"/>
  <c r="N293" i="9"/>
  <c r="B294" i="9"/>
  <c r="H294" i="9"/>
  <c r="D294" i="9"/>
  <c r="Q294" i="9"/>
  <c r="K294" i="9"/>
  <c r="N294" i="9"/>
  <c r="B295" i="9"/>
  <c r="H295" i="9"/>
  <c r="D295" i="9"/>
  <c r="Q295" i="9"/>
  <c r="K295" i="9"/>
  <c r="N295" i="9"/>
  <c r="B296" i="9"/>
  <c r="H296" i="9"/>
  <c r="D296" i="9"/>
  <c r="Q296" i="9"/>
  <c r="K296" i="9"/>
  <c r="N296" i="9"/>
  <c r="B297" i="9"/>
  <c r="H297" i="9"/>
  <c r="D297" i="9"/>
  <c r="Q297" i="9"/>
  <c r="K297" i="9"/>
  <c r="N297" i="9"/>
  <c r="B298" i="9"/>
  <c r="H298" i="9"/>
  <c r="D298" i="9"/>
  <c r="Q298" i="9"/>
  <c r="K298" i="9"/>
  <c r="N298" i="9"/>
  <c r="B299" i="9"/>
  <c r="H299" i="9"/>
  <c r="D299" i="9"/>
  <c r="Q299" i="9"/>
  <c r="K299" i="9"/>
  <c r="N299" i="9"/>
  <c r="B300" i="9"/>
  <c r="D300" i="9"/>
  <c r="K300" i="9"/>
  <c r="N300" i="9"/>
  <c r="B301" i="9"/>
  <c r="D301" i="9"/>
  <c r="K301" i="9"/>
  <c r="N301" i="9"/>
  <c r="B302" i="9"/>
  <c r="D302" i="9"/>
  <c r="K302" i="9"/>
  <c r="N302" i="9"/>
  <c r="B303" i="9"/>
  <c r="H303" i="9"/>
  <c r="D303" i="9"/>
  <c r="Q303" i="9"/>
  <c r="K303" i="9"/>
  <c r="N303" i="9"/>
  <c r="B304" i="9"/>
  <c r="H304" i="9"/>
  <c r="D304" i="9"/>
  <c r="Q304" i="9"/>
  <c r="K304" i="9"/>
  <c r="N304" i="9"/>
  <c r="B305" i="9"/>
  <c r="H305" i="9"/>
  <c r="D305" i="9"/>
  <c r="Q305" i="9"/>
  <c r="K305" i="9"/>
  <c r="N305" i="9"/>
  <c r="B306" i="9"/>
  <c r="H306" i="9"/>
  <c r="D306" i="9"/>
  <c r="Q306" i="9"/>
  <c r="K306" i="9"/>
  <c r="N306" i="9"/>
  <c r="B307" i="9"/>
  <c r="H307" i="9"/>
  <c r="D307" i="9"/>
  <c r="Q307" i="9"/>
  <c r="K307" i="9"/>
  <c r="N307" i="9"/>
  <c r="B308" i="9"/>
  <c r="H308" i="9"/>
  <c r="D308" i="9"/>
  <c r="Q308" i="9"/>
  <c r="K308" i="9"/>
  <c r="N308" i="9"/>
  <c r="B309" i="9"/>
  <c r="H309" i="9"/>
  <c r="D309" i="9"/>
  <c r="Q309" i="9"/>
  <c r="K309" i="9"/>
  <c r="N309" i="9"/>
  <c r="B310" i="9"/>
  <c r="H310" i="9"/>
  <c r="D310" i="9"/>
  <c r="Q310" i="9"/>
  <c r="K310" i="9"/>
  <c r="N310" i="9"/>
  <c r="B311" i="9"/>
  <c r="H311" i="9"/>
  <c r="D311" i="9"/>
  <c r="Q311" i="9"/>
  <c r="K311" i="9"/>
  <c r="N311" i="9"/>
  <c r="B312" i="9"/>
  <c r="H312" i="9"/>
  <c r="D312" i="9"/>
  <c r="Q312" i="9"/>
  <c r="K312" i="9"/>
  <c r="N312" i="9"/>
  <c r="B313" i="9"/>
  <c r="H313" i="9"/>
  <c r="D313" i="9"/>
  <c r="Q313" i="9"/>
  <c r="K313" i="9"/>
  <c r="N313" i="9"/>
  <c r="B314" i="9"/>
  <c r="H314" i="9"/>
  <c r="D314" i="9"/>
  <c r="Q314" i="9"/>
  <c r="K314" i="9"/>
  <c r="N314" i="9"/>
  <c r="B315" i="9"/>
  <c r="H315" i="9"/>
  <c r="D315" i="9"/>
  <c r="Q315" i="9"/>
  <c r="K315" i="9"/>
  <c r="N315" i="9"/>
  <c r="B316" i="9"/>
  <c r="H316" i="9"/>
  <c r="D316" i="9"/>
  <c r="Q316" i="9"/>
  <c r="K316" i="9"/>
  <c r="N316" i="9"/>
  <c r="B317" i="9"/>
  <c r="H317" i="9"/>
  <c r="D317" i="9"/>
  <c r="Q317" i="9"/>
  <c r="K317" i="9"/>
  <c r="N317" i="9"/>
  <c r="B318" i="9"/>
  <c r="H318" i="9"/>
  <c r="D318" i="9"/>
  <c r="Q318" i="9"/>
  <c r="K318" i="9"/>
  <c r="N318" i="9"/>
  <c r="B319" i="9"/>
  <c r="H319" i="9"/>
  <c r="D319" i="9"/>
  <c r="Q319" i="9"/>
  <c r="K319" i="9"/>
  <c r="N319" i="9"/>
  <c r="B320" i="9"/>
  <c r="H320" i="9"/>
  <c r="D320" i="9"/>
  <c r="Q320" i="9"/>
  <c r="K320" i="9"/>
  <c r="N320" i="9"/>
  <c r="B321" i="9"/>
  <c r="H321" i="9"/>
  <c r="D321" i="9"/>
  <c r="Q321" i="9"/>
  <c r="K321" i="9"/>
  <c r="N321" i="9"/>
  <c r="B322" i="9"/>
  <c r="H322" i="9"/>
  <c r="D322" i="9"/>
  <c r="Q322" i="9"/>
  <c r="K322" i="9"/>
  <c r="N322" i="9"/>
  <c r="B323" i="9"/>
  <c r="H323" i="9"/>
  <c r="D323" i="9"/>
  <c r="Q323" i="9"/>
  <c r="K323" i="9"/>
  <c r="N323" i="9"/>
  <c r="B324" i="9"/>
  <c r="H324" i="9"/>
  <c r="D324" i="9"/>
  <c r="Q324" i="9"/>
  <c r="K324" i="9"/>
  <c r="N324" i="9"/>
  <c r="B325" i="9"/>
  <c r="H325" i="9"/>
  <c r="D325" i="9"/>
  <c r="Q325" i="9"/>
  <c r="K325" i="9"/>
  <c r="N325" i="9"/>
  <c r="B326" i="9"/>
  <c r="H326" i="9"/>
  <c r="D326" i="9"/>
  <c r="Q326" i="9"/>
  <c r="K326" i="9"/>
  <c r="N326" i="9"/>
  <c r="B327" i="9"/>
  <c r="H327" i="9"/>
  <c r="D327" i="9"/>
  <c r="Q327" i="9"/>
  <c r="K327" i="9"/>
  <c r="N327" i="9"/>
  <c r="B328" i="9"/>
  <c r="H328" i="9"/>
  <c r="D328" i="9"/>
  <c r="Q328" i="9"/>
  <c r="K328" i="9"/>
  <c r="N328" i="9"/>
  <c r="B329" i="9"/>
  <c r="H329" i="9"/>
  <c r="D329" i="9"/>
  <c r="Q329" i="9"/>
  <c r="K329" i="9"/>
  <c r="N329" i="9"/>
  <c r="B330" i="9"/>
  <c r="H330" i="9"/>
  <c r="D330" i="9"/>
  <c r="Q330" i="9"/>
  <c r="K330" i="9"/>
  <c r="N330" i="9"/>
  <c r="B331" i="9"/>
  <c r="H331" i="9"/>
  <c r="D331" i="9"/>
  <c r="Q331" i="9"/>
  <c r="K331" i="9"/>
  <c r="N331" i="9"/>
  <c r="B332" i="9"/>
  <c r="D332" i="9"/>
  <c r="K332" i="9"/>
  <c r="N332" i="9"/>
  <c r="B333" i="9"/>
  <c r="H333" i="9"/>
  <c r="D333" i="9"/>
  <c r="Q333" i="9"/>
  <c r="K333" i="9"/>
  <c r="N333" i="9"/>
  <c r="B334" i="9"/>
  <c r="H334" i="9"/>
  <c r="D334" i="9"/>
  <c r="Q334" i="9"/>
  <c r="K334" i="9"/>
  <c r="N334" i="9"/>
  <c r="B335" i="9"/>
  <c r="H335" i="9"/>
  <c r="D335" i="9"/>
  <c r="Q335" i="9"/>
  <c r="K335" i="9"/>
  <c r="N335" i="9"/>
  <c r="B336" i="9"/>
  <c r="D336" i="9"/>
  <c r="K336" i="9"/>
  <c r="N336" i="9"/>
  <c r="B337" i="9"/>
  <c r="D337" i="9"/>
  <c r="K337" i="9"/>
  <c r="N337" i="9"/>
  <c r="B338" i="9"/>
  <c r="D338" i="9"/>
  <c r="K338" i="9"/>
  <c r="N338" i="9"/>
  <c r="B339" i="9"/>
  <c r="D339" i="9"/>
  <c r="K339" i="9"/>
  <c r="N339" i="9"/>
  <c r="B340" i="9"/>
  <c r="D340" i="9"/>
  <c r="K340" i="9"/>
  <c r="N340" i="9"/>
  <c r="B341" i="9"/>
  <c r="D341" i="9"/>
  <c r="K341" i="9"/>
  <c r="N341" i="9"/>
  <c r="B342" i="9"/>
  <c r="D342" i="9"/>
  <c r="K342" i="9"/>
  <c r="N342" i="9"/>
  <c r="B343" i="9"/>
  <c r="D343" i="9"/>
  <c r="K343" i="9"/>
  <c r="N343" i="9"/>
  <c r="B344" i="9"/>
  <c r="D344" i="9"/>
  <c r="K344" i="9"/>
  <c r="N344" i="9"/>
  <c r="B345" i="9"/>
  <c r="D345" i="9"/>
  <c r="K345" i="9"/>
  <c r="N345" i="9"/>
  <c r="B346" i="9"/>
  <c r="D346" i="9"/>
  <c r="K346" i="9"/>
  <c r="N346" i="9"/>
  <c r="B347" i="9"/>
  <c r="D347" i="9"/>
  <c r="K347" i="9"/>
  <c r="N347" i="9"/>
  <c r="B348" i="9"/>
  <c r="D348" i="9"/>
  <c r="K348" i="9"/>
  <c r="N348" i="9"/>
  <c r="B349" i="9"/>
  <c r="D349" i="9"/>
  <c r="K349" i="9"/>
  <c r="N349" i="9"/>
  <c r="B350" i="9"/>
  <c r="H350" i="9"/>
  <c r="D350" i="9"/>
  <c r="Q350" i="9"/>
  <c r="K350" i="9"/>
  <c r="N350" i="9"/>
  <c r="B351" i="9"/>
  <c r="H351" i="9"/>
  <c r="D351" i="9"/>
  <c r="Q351" i="9"/>
  <c r="K351" i="9"/>
  <c r="N351" i="9"/>
  <c r="B352" i="9"/>
  <c r="H352" i="9"/>
  <c r="D352" i="9"/>
  <c r="Q352" i="9"/>
  <c r="K352" i="9"/>
  <c r="N352" i="9"/>
  <c r="B353" i="9"/>
  <c r="H353" i="9"/>
  <c r="D353" i="9"/>
  <c r="Q353" i="9"/>
  <c r="K353" i="9"/>
  <c r="N353" i="9"/>
  <c r="B354" i="9"/>
  <c r="H354" i="9"/>
  <c r="D354" i="9"/>
  <c r="Q354" i="9"/>
  <c r="K354" i="9"/>
  <c r="N354" i="9"/>
  <c r="B355" i="9"/>
  <c r="D355" i="9"/>
  <c r="K355" i="9"/>
  <c r="N355" i="9"/>
  <c r="B356" i="9"/>
  <c r="D356" i="9"/>
  <c r="K356" i="9"/>
  <c r="N356" i="9"/>
  <c r="B357" i="9"/>
  <c r="D357" i="9"/>
  <c r="K357" i="9"/>
  <c r="N357" i="9"/>
  <c r="B358" i="9"/>
  <c r="D358" i="9"/>
  <c r="K358" i="9"/>
  <c r="N358" i="9"/>
  <c r="B359" i="9"/>
  <c r="D359" i="9"/>
  <c r="K359" i="9"/>
  <c r="N359" i="9"/>
  <c r="B360" i="9"/>
  <c r="D360" i="9"/>
  <c r="K360" i="9"/>
  <c r="N360" i="9"/>
  <c r="B361" i="9"/>
  <c r="H361" i="9"/>
  <c r="D361" i="9"/>
  <c r="Q361" i="9"/>
  <c r="K361" i="9"/>
  <c r="N361" i="9"/>
  <c r="B362" i="9"/>
  <c r="H362" i="9"/>
  <c r="D362" i="9"/>
  <c r="Q362" i="9"/>
  <c r="K362" i="9"/>
  <c r="N362" i="9"/>
  <c r="B363" i="9"/>
  <c r="H363" i="9"/>
  <c r="D363" i="9"/>
  <c r="Q363" i="9"/>
  <c r="K363" i="9"/>
  <c r="N363" i="9"/>
  <c r="B364" i="9"/>
  <c r="H364" i="9"/>
  <c r="D364" i="9"/>
  <c r="Q364" i="9"/>
  <c r="K364" i="9"/>
  <c r="N364" i="9"/>
  <c r="B365" i="9"/>
  <c r="H365" i="9"/>
  <c r="D365" i="9"/>
  <c r="Q365" i="9"/>
  <c r="K365" i="9"/>
  <c r="N365" i="9"/>
  <c r="B366" i="9"/>
  <c r="D366" i="9"/>
  <c r="K366" i="9"/>
  <c r="N366" i="9"/>
  <c r="B367" i="9"/>
  <c r="D367" i="9"/>
  <c r="K367" i="9"/>
  <c r="N367" i="9"/>
  <c r="B368" i="9"/>
  <c r="D368" i="9"/>
  <c r="K368" i="9"/>
  <c r="N368" i="9"/>
  <c r="B369" i="9"/>
  <c r="D369" i="9"/>
  <c r="K369" i="9"/>
  <c r="N369" i="9"/>
  <c r="B370" i="9"/>
  <c r="D370" i="9"/>
  <c r="K370" i="9"/>
  <c r="N370" i="9"/>
  <c r="B371" i="9"/>
  <c r="H371" i="9"/>
  <c r="D371" i="9"/>
  <c r="Q371" i="9"/>
  <c r="K371" i="9"/>
  <c r="N371" i="9"/>
  <c r="B372" i="9"/>
  <c r="D372" i="9"/>
  <c r="K372" i="9"/>
  <c r="N372" i="9"/>
  <c r="B373" i="9"/>
  <c r="D373" i="9"/>
  <c r="K373" i="9"/>
  <c r="N373" i="9"/>
  <c r="B374" i="9"/>
  <c r="D374" i="9"/>
  <c r="K374" i="9"/>
  <c r="N374" i="9"/>
  <c r="B375" i="9"/>
  <c r="D375" i="9"/>
  <c r="K375" i="9"/>
  <c r="N375" i="9"/>
  <c r="B376" i="9"/>
  <c r="D376" i="9"/>
  <c r="K376" i="9"/>
  <c r="N376" i="9"/>
  <c r="B377" i="9"/>
  <c r="D377" i="9"/>
  <c r="K377" i="9"/>
  <c r="N377" i="9"/>
  <c r="B378" i="9"/>
  <c r="D378" i="9"/>
  <c r="K378" i="9"/>
  <c r="N378" i="9"/>
  <c r="B379" i="9"/>
  <c r="D379" i="9"/>
  <c r="K379" i="9"/>
  <c r="N379" i="9"/>
  <c r="B380" i="9"/>
  <c r="D380" i="9"/>
  <c r="K380" i="9"/>
  <c r="N380" i="9"/>
  <c r="B381" i="9"/>
  <c r="D381" i="9"/>
  <c r="K381" i="9"/>
  <c r="N381" i="9"/>
  <c r="B382" i="9"/>
  <c r="D382" i="9"/>
  <c r="K382" i="9"/>
  <c r="N382" i="9"/>
  <c r="B383" i="9"/>
  <c r="D383" i="9"/>
  <c r="K383" i="9"/>
  <c r="N383" i="9"/>
  <c r="B384" i="9"/>
  <c r="D384" i="9"/>
  <c r="K384" i="9"/>
  <c r="N384" i="9"/>
  <c r="B385" i="9"/>
  <c r="D385" i="9"/>
  <c r="K385" i="9"/>
  <c r="N385" i="9"/>
  <c r="B386" i="9"/>
  <c r="D386" i="9"/>
  <c r="K386" i="9"/>
  <c r="N386" i="9"/>
  <c r="B387" i="9"/>
  <c r="D387" i="9"/>
  <c r="K387" i="9"/>
  <c r="N387" i="9"/>
  <c r="B388" i="9"/>
  <c r="D388" i="9"/>
  <c r="K388" i="9"/>
  <c r="N388" i="9"/>
  <c r="B389" i="9"/>
  <c r="H389" i="9"/>
  <c r="D389" i="9"/>
  <c r="Q389" i="9"/>
  <c r="K389" i="9"/>
  <c r="N389" i="9"/>
  <c r="B390" i="9"/>
  <c r="H390" i="9"/>
  <c r="D390" i="9"/>
  <c r="Q390" i="9"/>
  <c r="K390" i="9"/>
  <c r="N390" i="9"/>
  <c r="B391" i="9"/>
  <c r="D391" i="9"/>
  <c r="K391" i="9"/>
  <c r="N391" i="9"/>
  <c r="B392" i="9"/>
  <c r="D392" i="9"/>
  <c r="K392" i="9"/>
  <c r="N392" i="9"/>
  <c r="B393" i="9"/>
  <c r="D393" i="9"/>
  <c r="K393" i="9"/>
  <c r="N393" i="9"/>
  <c r="B394" i="9"/>
  <c r="D394" i="9"/>
  <c r="K394" i="9"/>
  <c r="N394" i="9"/>
  <c r="B395" i="9"/>
  <c r="D395" i="9"/>
  <c r="K395" i="9"/>
  <c r="N395" i="9"/>
  <c r="B396" i="9"/>
  <c r="H396" i="9"/>
  <c r="D396" i="9"/>
  <c r="Q396" i="9"/>
  <c r="K396" i="9"/>
  <c r="N396" i="9"/>
  <c r="B397" i="9"/>
  <c r="H397" i="9"/>
  <c r="D397" i="9"/>
  <c r="Q397" i="9"/>
  <c r="K397" i="9"/>
  <c r="N397" i="9"/>
  <c r="B398" i="9"/>
  <c r="H398" i="9"/>
  <c r="D398" i="9"/>
  <c r="Q398" i="9"/>
  <c r="K398" i="9"/>
  <c r="N398" i="9"/>
  <c r="B399" i="9"/>
  <c r="D399" i="9"/>
  <c r="K399" i="9"/>
  <c r="N399" i="9"/>
  <c r="B400" i="9"/>
  <c r="D400" i="9"/>
  <c r="K400" i="9"/>
  <c r="N400" i="9"/>
  <c r="B401" i="9"/>
  <c r="D401" i="9"/>
  <c r="K401" i="9"/>
  <c r="N401" i="9"/>
  <c r="B402" i="9"/>
  <c r="D402" i="9"/>
  <c r="K402" i="9"/>
  <c r="N402" i="9"/>
  <c r="B403" i="9"/>
  <c r="D403" i="9"/>
  <c r="K403" i="9"/>
  <c r="N403" i="9"/>
  <c r="B404" i="9"/>
  <c r="D404" i="9"/>
  <c r="K404" i="9"/>
  <c r="N404" i="9"/>
  <c r="B405" i="9"/>
  <c r="D405" i="9"/>
  <c r="K405" i="9"/>
  <c r="N405" i="9"/>
  <c r="B406" i="9"/>
  <c r="D406" i="9"/>
  <c r="K406" i="9"/>
  <c r="N406" i="9"/>
  <c r="B407" i="9"/>
  <c r="D407" i="9"/>
  <c r="K407" i="9"/>
  <c r="N407" i="9"/>
  <c r="B408" i="9"/>
  <c r="D408" i="9"/>
  <c r="K408" i="9"/>
  <c r="N408" i="9"/>
  <c r="B409" i="9"/>
  <c r="D409" i="9"/>
  <c r="K409" i="9"/>
  <c r="N409" i="9"/>
  <c r="B410" i="9"/>
  <c r="D410" i="9"/>
  <c r="K410" i="9"/>
  <c r="N410" i="9"/>
  <c r="B411" i="9"/>
  <c r="D411" i="9"/>
  <c r="K411" i="9"/>
  <c r="N411" i="9"/>
  <c r="B412" i="9"/>
  <c r="D412" i="9"/>
  <c r="K412" i="9"/>
  <c r="N412" i="9"/>
  <c r="B413" i="9"/>
  <c r="D413" i="9"/>
  <c r="K413" i="9"/>
  <c r="N413" i="9"/>
  <c r="B414" i="9"/>
  <c r="D414" i="9"/>
  <c r="K414" i="9"/>
  <c r="N414" i="9"/>
  <c r="B415" i="9"/>
  <c r="D415" i="9"/>
  <c r="K415" i="9"/>
  <c r="N415" i="9"/>
  <c r="B416" i="9"/>
  <c r="D416" i="9"/>
  <c r="K416" i="9"/>
  <c r="N416" i="9"/>
  <c r="B417" i="9"/>
  <c r="D417" i="9"/>
  <c r="K417" i="9"/>
  <c r="N417" i="9"/>
  <c r="B418" i="9"/>
  <c r="D418" i="9"/>
  <c r="K418" i="9"/>
  <c r="N418" i="9"/>
  <c r="B419" i="9"/>
  <c r="D419" i="9"/>
  <c r="K419" i="9"/>
  <c r="N419" i="9"/>
  <c r="B420" i="9"/>
  <c r="D420" i="9"/>
  <c r="K420" i="9"/>
  <c r="N420" i="9"/>
  <c r="B421" i="9"/>
  <c r="D421" i="9"/>
  <c r="K421" i="9"/>
  <c r="N421" i="9"/>
  <c r="B422" i="9"/>
  <c r="D422" i="9"/>
  <c r="K422" i="9"/>
  <c r="N422" i="9"/>
  <c r="B423" i="9"/>
  <c r="D423" i="9"/>
  <c r="K423" i="9"/>
  <c r="N423" i="9"/>
  <c r="B424" i="9"/>
  <c r="H424" i="9"/>
  <c r="D424" i="9"/>
  <c r="Q424" i="9"/>
  <c r="K424" i="9"/>
  <c r="N424" i="9"/>
  <c r="B425" i="9"/>
  <c r="H425" i="9"/>
  <c r="D425" i="9"/>
  <c r="Q425" i="9"/>
  <c r="K425" i="9"/>
  <c r="N425" i="9"/>
  <c r="B426" i="9"/>
  <c r="H426" i="9"/>
  <c r="D426" i="9"/>
  <c r="Q426" i="9"/>
  <c r="K426" i="9"/>
  <c r="N426" i="9"/>
  <c r="B427" i="9"/>
  <c r="H427" i="9"/>
  <c r="D427" i="9"/>
  <c r="Q427" i="9"/>
  <c r="K427" i="9"/>
  <c r="N427" i="9"/>
  <c r="B428" i="9"/>
  <c r="H428" i="9"/>
  <c r="D428" i="9"/>
  <c r="Q428" i="9"/>
  <c r="K428" i="9"/>
  <c r="N428" i="9"/>
  <c r="B429" i="9"/>
  <c r="H429" i="9"/>
  <c r="D429" i="9"/>
  <c r="Q429" i="9"/>
  <c r="K429" i="9"/>
  <c r="N429" i="9"/>
  <c r="B430" i="9"/>
  <c r="D430" i="9"/>
  <c r="K430" i="9"/>
  <c r="N430" i="9"/>
  <c r="B431" i="9"/>
  <c r="D431" i="9"/>
  <c r="K431" i="9"/>
  <c r="N431" i="9"/>
  <c r="B432" i="9"/>
  <c r="D432" i="9"/>
  <c r="K432" i="9"/>
  <c r="N432" i="9"/>
  <c r="B433" i="9"/>
  <c r="D433" i="9"/>
  <c r="K433" i="9"/>
  <c r="N433" i="9"/>
  <c r="B434" i="9"/>
  <c r="D434" i="9"/>
  <c r="K434" i="9"/>
  <c r="N434" i="9"/>
  <c r="B435" i="9"/>
  <c r="D435" i="9"/>
  <c r="K435" i="9"/>
  <c r="N435" i="9"/>
  <c r="B436" i="9"/>
  <c r="H436" i="9"/>
  <c r="D436" i="9"/>
  <c r="Q436" i="9"/>
  <c r="K436" i="9"/>
  <c r="N436" i="9"/>
  <c r="B437" i="9"/>
  <c r="H437" i="9"/>
  <c r="D437" i="9"/>
  <c r="Q437" i="9"/>
  <c r="K437" i="9"/>
  <c r="N437" i="9"/>
  <c r="B438" i="9"/>
  <c r="H438" i="9"/>
  <c r="D438" i="9"/>
  <c r="Q438" i="9"/>
  <c r="K438" i="9"/>
  <c r="N438" i="9"/>
  <c r="B439" i="9"/>
  <c r="H439" i="9"/>
  <c r="D439" i="9"/>
  <c r="Q439" i="9"/>
  <c r="K439" i="9"/>
  <c r="N439" i="9"/>
  <c r="B440" i="9"/>
  <c r="H440" i="9"/>
  <c r="D440" i="9"/>
  <c r="Q440" i="9"/>
  <c r="K440" i="9"/>
  <c r="N440" i="9"/>
  <c r="B441" i="9"/>
  <c r="H441" i="9"/>
  <c r="D441" i="9"/>
  <c r="Q441" i="9"/>
  <c r="K441" i="9"/>
  <c r="N441" i="9"/>
  <c r="B442" i="9"/>
  <c r="H442" i="9"/>
  <c r="D442" i="9"/>
  <c r="Q442" i="9"/>
  <c r="K442" i="9"/>
  <c r="N442" i="9"/>
  <c r="B443" i="9"/>
  <c r="H443" i="9"/>
  <c r="D443" i="9"/>
  <c r="Q443" i="9"/>
  <c r="K443" i="9"/>
  <c r="N443" i="9"/>
  <c r="B444" i="9"/>
  <c r="H444" i="9"/>
  <c r="D444" i="9"/>
  <c r="Q444" i="9"/>
  <c r="K444" i="9"/>
  <c r="N444" i="9"/>
  <c r="B445" i="9"/>
  <c r="D445" i="9"/>
  <c r="K445" i="9"/>
  <c r="N445" i="9"/>
  <c r="B446" i="9"/>
  <c r="D446" i="9"/>
  <c r="K446" i="9"/>
  <c r="N446" i="9"/>
  <c r="B447" i="9"/>
  <c r="D447" i="9"/>
  <c r="K447" i="9"/>
  <c r="N447" i="9"/>
  <c r="B448" i="9"/>
  <c r="H448" i="9"/>
  <c r="D448" i="9"/>
  <c r="Q448" i="9"/>
  <c r="K448" i="9"/>
  <c r="N448" i="9"/>
  <c r="B449" i="9"/>
  <c r="H449" i="9"/>
  <c r="D449" i="9"/>
  <c r="Q449" i="9"/>
  <c r="K449" i="9"/>
  <c r="N449" i="9"/>
  <c r="B450" i="9"/>
  <c r="D450" i="9"/>
  <c r="K450" i="9"/>
  <c r="N450" i="9"/>
  <c r="B451" i="9"/>
  <c r="D451" i="9"/>
  <c r="K451" i="9"/>
  <c r="N451" i="9"/>
  <c r="B452" i="9"/>
  <c r="H452" i="9"/>
  <c r="D452" i="9"/>
  <c r="Q452" i="9"/>
  <c r="K452" i="9"/>
  <c r="N452" i="9"/>
  <c r="B453" i="9"/>
  <c r="D453" i="9"/>
  <c r="K453" i="9"/>
  <c r="N453" i="9"/>
  <c r="B454" i="9"/>
  <c r="D454" i="9"/>
  <c r="K454" i="9"/>
  <c r="N454" i="9"/>
  <c r="B455" i="9"/>
  <c r="D455" i="9"/>
  <c r="K455" i="9"/>
  <c r="N455" i="9"/>
  <c r="B456" i="9"/>
  <c r="H456" i="9"/>
  <c r="D456" i="9"/>
  <c r="Q456" i="9"/>
  <c r="K456" i="9"/>
  <c r="N456" i="9"/>
  <c r="B457" i="9"/>
  <c r="D457" i="9"/>
  <c r="K457" i="9"/>
  <c r="N457" i="9"/>
  <c r="B458" i="9"/>
  <c r="D458" i="9"/>
  <c r="K458" i="9"/>
  <c r="N458" i="9"/>
  <c r="B459" i="9"/>
  <c r="D459" i="9"/>
  <c r="K459" i="9"/>
  <c r="N459" i="9"/>
  <c r="B460" i="9"/>
  <c r="D460" i="9"/>
  <c r="K460" i="9"/>
  <c r="N460" i="9"/>
  <c r="B461" i="9"/>
  <c r="D461" i="9"/>
  <c r="K461" i="9"/>
  <c r="N461" i="9"/>
  <c r="B462" i="9"/>
  <c r="D462" i="9"/>
  <c r="K462" i="9"/>
  <c r="N462" i="9"/>
  <c r="B463" i="9"/>
  <c r="D463" i="9"/>
  <c r="K463" i="9"/>
  <c r="N463" i="9"/>
  <c r="B464" i="9"/>
  <c r="D464" i="9"/>
  <c r="K464" i="9"/>
  <c r="N464" i="9"/>
  <c r="B465" i="9"/>
  <c r="H465" i="9"/>
  <c r="D465" i="9"/>
  <c r="Q465" i="9"/>
  <c r="K465" i="9"/>
  <c r="N465" i="9"/>
  <c r="B466" i="9"/>
  <c r="H466" i="9"/>
  <c r="D466" i="9"/>
  <c r="Q466" i="9"/>
  <c r="K466" i="9"/>
  <c r="N466" i="9"/>
  <c r="B467" i="9"/>
  <c r="H467" i="9"/>
  <c r="D467" i="9"/>
  <c r="Q467" i="9"/>
  <c r="K467" i="9"/>
  <c r="N467" i="9"/>
  <c r="B468" i="9"/>
  <c r="D468" i="9"/>
  <c r="K468" i="9"/>
  <c r="N468" i="9"/>
  <c r="B469" i="9"/>
  <c r="D469" i="9"/>
  <c r="K469" i="9"/>
  <c r="N469" i="9"/>
  <c r="B470" i="9"/>
  <c r="D470" i="9"/>
  <c r="K470" i="9"/>
  <c r="N470" i="9"/>
  <c r="B471" i="9"/>
  <c r="D471" i="9"/>
  <c r="K471" i="9"/>
  <c r="N471" i="9"/>
  <c r="B472" i="9"/>
  <c r="D472" i="9"/>
  <c r="K472" i="9"/>
  <c r="N472" i="9"/>
  <c r="B473" i="9"/>
  <c r="D473" i="9"/>
  <c r="K473" i="9"/>
  <c r="N473" i="9"/>
  <c r="B474" i="9"/>
  <c r="D474" i="9"/>
  <c r="K474" i="9"/>
  <c r="N474" i="9"/>
  <c r="B475" i="9"/>
  <c r="H475" i="9"/>
  <c r="D475" i="9"/>
  <c r="Q475" i="9"/>
  <c r="K475" i="9"/>
  <c r="N475" i="9"/>
  <c r="B476" i="9"/>
  <c r="H476" i="9"/>
  <c r="D476" i="9"/>
  <c r="Q476" i="9"/>
  <c r="K476" i="9"/>
  <c r="N476" i="9"/>
  <c r="B477" i="9"/>
  <c r="H477" i="9"/>
  <c r="D477" i="9"/>
  <c r="Q477" i="9"/>
  <c r="K477" i="9"/>
  <c r="N477" i="9"/>
  <c r="B478" i="9"/>
  <c r="H478" i="9"/>
  <c r="D478" i="9"/>
  <c r="Q478" i="9"/>
  <c r="K478" i="9"/>
  <c r="N478" i="9"/>
  <c r="B479" i="9"/>
  <c r="H479" i="9"/>
  <c r="D479" i="9"/>
  <c r="Q479" i="9"/>
  <c r="K479" i="9"/>
  <c r="N479" i="9"/>
  <c r="B480" i="9"/>
  <c r="H480" i="9"/>
  <c r="D480" i="9"/>
  <c r="Q480" i="9"/>
  <c r="K480" i="9"/>
  <c r="N480" i="9"/>
  <c r="B481" i="9"/>
  <c r="H481" i="9"/>
  <c r="D481" i="9"/>
  <c r="Q481" i="9"/>
  <c r="K481" i="9"/>
  <c r="N481" i="9"/>
  <c r="B482" i="9"/>
  <c r="H482" i="9"/>
  <c r="D482" i="9"/>
  <c r="Q482" i="9"/>
  <c r="K482" i="9"/>
  <c r="N482" i="9"/>
  <c r="B483" i="9"/>
  <c r="H483" i="9"/>
  <c r="D483" i="9"/>
  <c r="Q483" i="9"/>
  <c r="K483" i="9"/>
  <c r="N483" i="9"/>
  <c r="B484" i="9"/>
  <c r="D484" i="9"/>
  <c r="K484" i="9"/>
  <c r="N484" i="9"/>
  <c r="B485" i="9"/>
  <c r="H485" i="9"/>
  <c r="D485" i="9"/>
  <c r="Q485" i="9"/>
  <c r="K485" i="9"/>
  <c r="N485" i="9"/>
  <c r="B486" i="9"/>
  <c r="H486" i="9"/>
  <c r="D486" i="9"/>
  <c r="Q486" i="9"/>
  <c r="K486" i="9"/>
  <c r="N486" i="9"/>
  <c r="B487" i="9"/>
  <c r="H487" i="9"/>
  <c r="D487" i="9"/>
  <c r="Q487" i="9"/>
  <c r="K487" i="9"/>
  <c r="N487" i="9"/>
  <c r="B488" i="9"/>
  <c r="H488" i="9"/>
  <c r="D488" i="9"/>
  <c r="Q488" i="9"/>
  <c r="K488" i="9"/>
  <c r="N488" i="9"/>
  <c r="B489" i="9"/>
  <c r="H489" i="9"/>
  <c r="D489" i="9"/>
  <c r="Q489" i="9"/>
  <c r="K489" i="9"/>
  <c r="N489" i="9"/>
  <c r="B490" i="9"/>
  <c r="H490" i="9"/>
  <c r="D490" i="9"/>
  <c r="Q490" i="9"/>
  <c r="K490" i="9"/>
  <c r="N490" i="9"/>
  <c r="B491" i="9"/>
  <c r="H491" i="9"/>
  <c r="D491" i="9"/>
  <c r="Q491" i="9"/>
  <c r="K491" i="9"/>
  <c r="N491" i="9"/>
  <c r="B492" i="9"/>
  <c r="H492" i="9"/>
  <c r="D492" i="9"/>
  <c r="Q492" i="9"/>
  <c r="K492" i="9"/>
  <c r="N492" i="9"/>
  <c r="B493" i="9"/>
  <c r="D493" i="9"/>
  <c r="K493" i="9"/>
  <c r="N493" i="9"/>
  <c r="B494" i="9"/>
  <c r="D494" i="9"/>
  <c r="K494" i="9"/>
  <c r="N494" i="9"/>
  <c r="B495" i="9"/>
  <c r="H495" i="9"/>
  <c r="D495" i="9"/>
  <c r="Q495" i="9"/>
  <c r="K495" i="9"/>
  <c r="N495" i="9"/>
  <c r="B496" i="9"/>
  <c r="H496" i="9"/>
  <c r="D496" i="9"/>
  <c r="Q496" i="9"/>
  <c r="K496" i="9"/>
  <c r="N496" i="9"/>
  <c r="B497" i="9"/>
  <c r="H497" i="9"/>
  <c r="D497" i="9"/>
  <c r="Q497" i="9"/>
  <c r="K497" i="9"/>
  <c r="N497" i="9"/>
  <c r="B498" i="9"/>
  <c r="H498" i="9"/>
  <c r="D498" i="9"/>
  <c r="Q498" i="9"/>
  <c r="K498" i="9"/>
  <c r="N498" i="9"/>
  <c r="B499" i="9"/>
  <c r="H499" i="9"/>
  <c r="D499" i="9"/>
  <c r="Q499" i="9"/>
  <c r="K499" i="9"/>
  <c r="N499" i="9"/>
  <c r="B500" i="9"/>
  <c r="D500" i="9"/>
  <c r="K500" i="9"/>
  <c r="N500" i="9"/>
  <c r="B501" i="9"/>
  <c r="D501" i="9"/>
  <c r="K501" i="9"/>
  <c r="N501" i="9"/>
  <c r="B502" i="9"/>
  <c r="D502" i="9"/>
  <c r="K502" i="9"/>
  <c r="N502" i="9"/>
  <c r="B503" i="9"/>
  <c r="D503" i="9"/>
  <c r="K503" i="9"/>
  <c r="N503" i="9"/>
  <c r="B504" i="9"/>
  <c r="D504" i="9"/>
  <c r="K504" i="9"/>
  <c r="N504" i="9"/>
  <c r="B505" i="9"/>
  <c r="D505" i="9"/>
  <c r="K505" i="9"/>
  <c r="N505" i="9"/>
  <c r="B506" i="9"/>
  <c r="D506" i="9"/>
  <c r="K506" i="9"/>
  <c r="N506" i="9"/>
  <c r="B507" i="9"/>
  <c r="H507" i="9"/>
  <c r="D507" i="9"/>
  <c r="Q507" i="9"/>
  <c r="K507" i="9"/>
  <c r="N507" i="9"/>
  <c r="B508" i="9"/>
  <c r="D508" i="9"/>
  <c r="K508" i="9"/>
  <c r="N508" i="9"/>
  <c r="B509" i="9"/>
  <c r="D509" i="9"/>
  <c r="K509" i="9"/>
  <c r="N509" i="9"/>
  <c r="B510" i="9"/>
  <c r="D510" i="9"/>
  <c r="K510" i="9"/>
  <c r="N510" i="9"/>
  <c r="B511" i="9"/>
  <c r="D511" i="9"/>
  <c r="K511" i="9"/>
  <c r="N511" i="9"/>
  <c r="B512" i="9"/>
  <c r="D512" i="9"/>
  <c r="K512" i="9"/>
  <c r="N512" i="9"/>
  <c r="B513" i="9"/>
  <c r="D513" i="9"/>
  <c r="K513" i="9"/>
  <c r="N513" i="9"/>
  <c r="B514" i="9"/>
  <c r="D514" i="9"/>
  <c r="K514" i="9"/>
  <c r="N514" i="9"/>
  <c r="B515" i="9"/>
  <c r="D515" i="9"/>
  <c r="K515" i="9"/>
  <c r="N515" i="9"/>
  <c r="B516" i="9"/>
  <c r="D516" i="9"/>
  <c r="K516" i="9"/>
  <c r="N516" i="9"/>
  <c r="B517" i="9"/>
  <c r="D517" i="9"/>
  <c r="K517" i="9"/>
  <c r="N517" i="9"/>
  <c r="B518" i="9"/>
  <c r="D518" i="9"/>
  <c r="K518" i="9"/>
  <c r="N518" i="9"/>
  <c r="B519" i="9"/>
  <c r="D519" i="9"/>
  <c r="K519" i="9"/>
  <c r="N519" i="9"/>
  <c r="B520" i="9"/>
  <c r="H520" i="9"/>
  <c r="D520" i="9"/>
  <c r="Q520" i="9"/>
  <c r="K520" i="9"/>
  <c r="N520" i="9"/>
  <c r="B521" i="9"/>
  <c r="H521" i="9"/>
  <c r="D521" i="9"/>
  <c r="Q521" i="9"/>
  <c r="K521" i="9"/>
  <c r="N521" i="9"/>
  <c r="B522" i="9"/>
  <c r="H522" i="9"/>
  <c r="D522" i="9"/>
  <c r="Q522" i="9"/>
  <c r="K522" i="9"/>
  <c r="N522" i="9"/>
  <c r="B523" i="9"/>
  <c r="H523" i="9"/>
  <c r="D523" i="9"/>
  <c r="Q523" i="9"/>
  <c r="K523" i="9"/>
  <c r="N523" i="9"/>
  <c r="B524" i="9"/>
  <c r="H524" i="9"/>
  <c r="D524" i="9"/>
  <c r="Q524" i="9"/>
  <c r="K524" i="9"/>
  <c r="N524" i="9"/>
  <c r="B525" i="9"/>
  <c r="H525" i="9"/>
  <c r="D525" i="9"/>
  <c r="Q525" i="9"/>
  <c r="K525" i="9"/>
  <c r="N525" i="9"/>
  <c r="B526" i="9"/>
  <c r="D526" i="9"/>
  <c r="K526" i="9"/>
  <c r="N526" i="9"/>
  <c r="B527" i="9"/>
  <c r="H527" i="9"/>
  <c r="D527" i="9"/>
  <c r="Q527" i="9"/>
  <c r="K527" i="9"/>
  <c r="N527" i="9"/>
  <c r="B528" i="9"/>
  <c r="H528" i="9"/>
  <c r="D528" i="9"/>
  <c r="Q528" i="9"/>
  <c r="K528" i="9"/>
  <c r="N528" i="9"/>
  <c r="B529" i="9"/>
  <c r="D529" i="9"/>
  <c r="K529" i="9"/>
  <c r="N529" i="9"/>
  <c r="B530" i="9"/>
  <c r="D530" i="9"/>
  <c r="K530" i="9"/>
  <c r="N530" i="9"/>
  <c r="B531" i="9"/>
  <c r="D531" i="9"/>
  <c r="K531" i="9"/>
  <c r="N531" i="9"/>
  <c r="B532" i="9"/>
  <c r="H532" i="9"/>
  <c r="D532" i="9"/>
  <c r="Q532" i="9"/>
  <c r="K532" i="9"/>
  <c r="N532" i="9"/>
  <c r="B533" i="9"/>
  <c r="H533" i="9"/>
  <c r="D533" i="9"/>
  <c r="Q533" i="9"/>
  <c r="K533" i="9"/>
  <c r="N533" i="9"/>
  <c r="B534" i="9"/>
  <c r="D534" i="9"/>
  <c r="K534" i="9"/>
  <c r="N534" i="9"/>
  <c r="B535" i="9"/>
  <c r="D535" i="9"/>
  <c r="K535" i="9"/>
  <c r="N535" i="9"/>
  <c r="B536" i="9"/>
  <c r="D536" i="9"/>
  <c r="K536" i="9"/>
  <c r="N536" i="9"/>
  <c r="B537" i="9"/>
  <c r="D537" i="9"/>
  <c r="K537" i="9"/>
  <c r="N537" i="9"/>
  <c r="B538" i="9"/>
  <c r="D538" i="9"/>
  <c r="K538" i="9"/>
  <c r="N538" i="9"/>
  <c r="B539" i="9"/>
  <c r="D539" i="9"/>
  <c r="K539" i="9"/>
  <c r="N539" i="9"/>
  <c r="B540" i="9"/>
  <c r="H540" i="9"/>
  <c r="D540" i="9"/>
  <c r="Q540" i="9"/>
  <c r="K540" i="9"/>
  <c r="N540" i="9"/>
  <c r="B541" i="9"/>
  <c r="D541" i="9"/>
  <c r="K541" i="9"/>
  <c r="N541" i="9"/>
  <c r="B542" i="9"/>
  <c r="D542" i="9"/>
  <c r="K542" i="9"/>
  <c r="N542" i="9"/>
  <c r="B543" i="9"/>
  <c r="D543" i="9"/>
  <c r="K543" i="9"/>
  <c r="N543" i="9"/>
  <c r="B544" i="9"/>
  <c r="D544" i="9"/>
  <c r="K544" i="9"/>
  <c r="N544" i="9"/>
  <c r="B545" i="9"/>
  <c r="H545" i="9"/>
  <c r="D545" i="9"/>
  <c r="Q545" i="9"/>
  <c r="K545" i="9"/>
  <c r="N545" i="9"/>
  <c r="B546" i="9"/>
  <c r="H546" i="9"/>
  <c r="D546" i="9"/>
  <c r="Q546" i="9"/>
  <c r="K546" i="9"/>
  <c r="N546" i="9"/>
  <c r="B547" i="9"/>
  <c r="H547" i="9"/>
  <c r="D547" i="9"/>
  <c r="Q547" i="9"/>
  <c r="K547" i="9"/>
  <c r="N547" i="9"/>
  <c r="B548" i="9"/>
  <c r="H548" i="9"/>
  <c r="D548" i="9"/>
  <c r="Q548" i="9"/>
  <c r="K548" i="9"/>
  <c r="N548" i="9"/>
  <c r="B549" i="9"/>
  <c r="D549" i="9"/>
  <c r="K549" i="9"/>
  <c r="N549" i="9"/>
  <c r="B550" i="9"/>
  <c r="D550" i="9"/>
  <c r="K550" i="9"/>
  <c r="N550" i="9"/>
  <c r="B551" i="9"/>
  <c r="D551" i="9"/>
  <c r="K551" i="9"/>
  <c r="N551" i="9"/>
  <c r="B552" i="9"/>
  <c r="D552" i="9"/>
  <c r="K552" i="9"/>
  <c r="N552" i="9"/>
  <c r="B553" i="9"/>
  <c r="D553" i="9"/>
  <c r="K553" i="9"/>
  <c r="N553" i="9"/>
  <c r="B554" i="9"/>
  <c r="D554" i="9"/>
  <c r="K554" i="9"/>
  <c r="N554" i="9"/>
  <c r="B555" i="9"/>
  <c r="D555" i="9"/>
  <c r="K555" i="9"/>
  <c r="N555" i="9"/>
  <c r="B556" i="9"/>
  <c r="D556" i="9"/>
  <c r="K556" i="9"/>
  <c r="N556" i="9"/>
  <c r="B557" i="9"/>
  <c r="H557" i="9"/>
  <c r="D557" i="9"/>
  <c r="Q557" i="9"/>
  <c r="K557" i="9"/>
  <c r="N557" i="9"/>
  <c r="B558" i="9"/>
  <c r="H558" i="9"/>
  <c r="D558" i="9"/>
  <c r="Q558" i="9"/>
  <c r="K558" i="9"/>
  <c r="N558" i="9"/>
  <c r="B559" i="9"/>
  <c r="H559" i="9"/>
  <c r="D559" i="9"/>
  <c r="Q559" i="9"/>
  <c r="K559" i="9"/>
  <c r="N559" i="9"/>
  <c r="B560" i="9"/>
  <c r="H560" i="9"/>
  <c r="D560" i="9"/>
  <c r="Q560" i="9"/>
  <c r="K560" i="9"/>
  <c r="N560" i="9"/>
  <c r="B561" i="9"/>
  <c r="H561" i="9"/>
  <c r="D561" i="9"/>
  <c r="Q561" i="9"/>
  <c r="K561" i="9"/>
  <c r="N561" i="9"/>
  <c r="B562" i="9"/>
  <c r="H562" i="9"/>
  <c r="D562" i="9"/>
  <c r="Q562" i="9"/>
  <c r="K562" i="9"/>
  <c r="N562" i="9"/>
  <c r="B563" i="9"/>
  <c r="H563" i="9"/>
  <c r="D563" i="9"/>
  <c r="Q563" i="9"/>
  <c r="K563" i="9"/>
  <c r="N563" i="9"/>
  <c r="B564" i="9"/>
  <c r="H564" i="9"/>
  <c r="D564" i="9"/>
  <c r="Q564" i="9"/>
  <c r="K564" i="9"/>
  <c r="N564" i="9"/>
  <c r="B565" i="9"/>
  <c r="H565" i="9"/>
  <c r="D565" i="9"/>
  <c r="Q565" i="9"/>
  <c r="K565" i="9"/>
  <c r="N565" i="9"/>
  <c r="B566" i="9"/>
  <c r="H566" i="9"/>
  <c r="D566" i="9"/>
  <c r="Q566" i="9"/>
  <c r="K566" i="9"/>
  <c r="N566" i="9"/>
  <c r="B567" i="9"/>
  <c r="D567" i="9"/>
  <c r="K567" i="9"/>
  <c r="N567" i="9"/>
  <c r="B568" i="9"/>
  <c r="D568" i="9"/>
  <c r="K568" i="9"/>
  <c r="N568" i="9"/>
  <c r="B569" i="9"/>
  <c r="D569" i="9"/>
  <c r="K569" i="9"/>
  <c r="N569" i="9"/>
  <c r="B570" i="9"/>
  <c r="D570" i="9"/>
  <c r="K570" i="9"/>
  <c r="N570" i="9"/>
  <c r="B571" i="9"/>
  <c r="D571" i="9"/>
  <c r="K571" i="9"/>
  <c r="N571" i="9"/>
  <c r="B572" i="9"/>
  <c r="D572" i="9"/>
  <c r="K572" i="9"/>
  <c r="N572" i="9"/>
  <c r="B573" i="9"/>
  <c r="D573" i="9"/>
  <c r="K573" i="9"/>
  <c r="N573" i="9"/>
  <c r="B574" i="9"/>
  <c r="D574" i="9"/>
  <c r="K574" i="9"/>
  <c r="N574" i="9"/>
  <c r="B575" i="9"/>
  <c r="D575" i="9"/>
  <c r="K575" i="9"/>
  <c r="N575" i="9"/>
  <c r="B576" i="9"/>
  <c r="D576" i="9"/>
  <c r="K576" i="9"/>
  <c r="N576" i="9"/>
  <c r="B577" i="9"/>
  <c r="D577" i="9"/>
  <c r="K577" i="9"/>
  <c r="N577" i="9"/>
  <c r="B578" i="9"/>
  <c r="D578" i="9"/>
  <c r="K578" i="9"/>
  <c r="N578" i="9"/>
  <c r="B579" i="9"/>
  <c r="D579" i="9"/>
  <c r="K579" i="9"/>
  <c r="N579" i="9"/>
  <c r="B580" i="9"/>
  <c r="D580" i="9"/>
  <c r="K580" i="9"/>
  <c r="N580" i="9"/>
  <c r="B581" i="9"/>
  <c r="D581" i="9"/>
  <c r="K581" i="9"/>
  <c r="N581" i="9"/>
  <c r="B582" i="9"/>
  <c r="D582" i="9"/>
  <c r="K582" i="9"/>
  <c r="N582" i="9"/>
  <c r="B583" i="9"/>
  <c r="D583" i="9"/>
  <c r="K583" i="9"/>
  <c r="N583" i="9"/>
  <c r="B584" i="9"/>
  <c r="D584" i="9"/>
  <c r="K584" i="9"/>
  <c r="N584" i="9"/>
  <c r="B585" i="9"/>
  <c r="D585" i="9"/>
  <c r="K585" i="9"/>
  <c r="N585" i="9"/>
  <c r="B586" i="9"/>
  <c r="D586" i="9"/>
  <c r="K586" i="9"/>
  <c r="N586" i="9"/>
  <c r="B587" i="9"/>
  <c r="D587" i="9"/>
  <c r="K587" i="9"/>
  <c r="N587" i="9"/>
  <c r="B588" i="9"/>
  <c r="D588" i="9"/>
  <c r="K588" i="9"/>
  <c r="N588" i="9"/>
  <c r="B589" i="9"/>
  <c r="D589" i="9"/>
  <c r="K589" i="9"/>
  <c r="N589" i="9"/>
  <c r="B590" i="9"/>
  <c r="D590" i="9"/>
  <c r="K590" i="9"/>
  <c r="N590" i="9"/>
  <c r="B591" i="9"/>
  <c r="D591" i="9"/>
  <c r="K591" i="9"/>
  <c r="N591" i="9"/>
  <c r="B592" i="9"/>
  <c r="D592" i="9"/>
  <c r="K592" i="9"/>
  <c r="N592" i="9"/>
  <c r="B593" i="9"/>
  <c r="H593" i="9"/>
  <c r="D593" i="9"/>
  <c r="Q593" i="9"/>
  <c r="K593" i="9"/>
  <c r="N593" i="9"/>
  <c r="B594" i="9"/>
  <c r="D594" i="9"/>
  <c r="K594" i="9"/>
  <c r="N594" i="9"/>
  <c r="B595" i="9"/>
  <c r="D595" i="9"/>
  <c r="K595" i="9"/>
  <c r="N595" i="9"/>
  <c r="B596" i="9"/>
  <c r="D596" i="9"/>
  <c r="K596" i="9"/>
  <c r="N596" i="9"/>
  <c r="B597" i="9"/>
  <c r="D597" i="9"/>
  <c r="K597" i="9"/>
  <c r="N597" i="9"/>
  <c r="B598" i="9"/>
  <c r="D598" i="9"/>
  <c r="K598" i="9"/>
  <c r="N598" i="9"/>
  <c r="B599" i="9"/>
  <c r="D599" i="9"/>
  <c r="K599" i="9"/>
  <c r="N599" i="9"/>
  <c r="B600" i="9"/>
  <c r="H600" i="9"/>
  <c r="D600" i="9"/>
  <c r="Q600" i="9"/>
  <c r="K600" i="9"/>
  <c r="N600" i="9"/>
  <c r="B601" i="9"/>
  <c r="H601" i="9"/>
  <c r="D601" i="9"/>
  <c r="Q601" i="9"/>
  <c r="K601" i="9"/>
  <c r="N601" i="9"/>
  <c r="B602" i="9"/>
  <c r="H602" i="9"/>
  <c r="D602" i="9"/>
  <c r="Q602" i="9"/>
  <c r="K602" i="9"/>
  <c r="N602" i="9"/>
  <c r="B603" i="9"/>
  <c r="D603" i="9"/>
  <c r="K603" i="9"/>
  <c r="N603" i="9"/>
  <c r="B604" i="9"/>
  <c r="D604" i="9"/>
  <c r="K604" i="9"/>
  <c r="N604" i="9"/>
  <c r="B605" i="9"/>
  <c r="D605" i="9"/>
  <c r="K605" i="9"/>
  <c r="N605" i="9"/>
  <c r="B606" i="9"/>
  <c r="D606" i="9"/>
  <c r="K606" i="9"/>
  <c r="N606" i="9"/>
  <c r="B607" i="9"/>
  <c r="D607" i="9"/>
  <c r="K607" i="9"/>
  <c r="N607" i="9"/>
  <c r="B608" i="9"/>
  <c r="D608" i="9"/>
  <c r="K608" i="9"/>
  <c r="N608" i="9"/>
  <c r="B609" i="9"/>
  <c r="H609" i="9"/>
  <c r="D609" i="9"/>
  <c r="Q609" i="9"/>
  <c r="K609" i="9"/>
  <c r="N609" i="9"/>
  <c r="B610" i="9"/>
  <c r="H610" i="9"/>
  <c r="D610" i="9"/>
  <c r="Q610" i="9"/>
  <c r="K610" i="9"/>
  <c r="N610" i="9"/>
  <c r="B611" i="9"/>
  <c r="D611" i="9"/>
  <c r="K611" i="9"/>
  <c r="N611" i="9"/>
  <c r="B612" i="9"/>
  <c r="D612" i="9"/>
  <c r="K612" i="9"/>
  <c r="N612" i="9"/>
  <c r="B613" i="9"/>
  <c r="H613" i="9"/>
  <c r="D613" i="9"/>
  <c r="Q613" i="9"/>
  <c r="K613" i="9"/>
  <c r="N613" i="9"/>
  <c r="B614" i="9"/>
  <c r="H614" i="9"/>
  <c r="D614" i="9"/>
  <c r="Q614" i="9"/>
  <c r="K614" i="9"/>
  <c r="N614" i="9"/>
  <c r="B615" i="9"/>
  <c r="H615" i="9"/>
  <c r="D615" i="9"/>
  <c r="Q615" i="9"/>
  <c r="K615" i="9"/>
  <c r="N615" i="9"/>
  <c r="B616" i="9"/>
  <c r="D616" i="9"/>
  <c r="K616" i="9"/>
  <c r="N616" i="9"/>
  <c r="B617" i="9"/>
  <c r="H617" i="9"/>
  <c r="D617" i="9"/>
  <c r="Q617" i="9"/>
  <c r="K617" i="9"/>
  <c r="N617" i="9"/>
  <c r="B618" i="9"/>
  <c r="H618" i="9"/>
  <c r="D618" i="9"/>
  <c r="Q618" i="9"/>
  <c r="K618" i="9"/>
  <c r="N618" i="9"/>
  <c r="B619" i="9"/>
  <c r="H619" i="9"/>
  <c r="D619" i="9"/>
  <c r="Q619" i="9"/>
  <c r="K619" i="9"/>
  <c r="N619" i="9"/>
  <c r="B620" i="9"/>
  <c r="H620" i="9"/>
  <c r="D620" i="9"/>
  <c r="Q620" i="9"/>
  <c r="K620" i="9"/>
  <c r="N620" i="9"/>
  <c r="B621" i="9"/>
  <c r="H621" i="9"/>
  <c r="D621" i="9"/>
  <c r="Q621" i="9"/>
  <c r="K621" i="9"/>
  <c r="N621" i="9"/>
  <c r="B622" i="9"/>
  <c r="H622" i="9"/>
  <c r="D622" i="9"/>
  <c r="Q622" i="9"/>
  <c r="K622" i="9"/>
  <c r="N622" i="9"/>
  <c r="B623" i="9"/>
  <c r="H623" i="9"/>
  <c r="D623" i="9"/>
  <c r="Q623" i="9"/>
  <c r="K623" i="9"/>
  <c r="N623" i="9"/>
  <c r="B624" i="9"/>
  <c r="H624" i="9"/>
  <c r="D624" i="9"/>
  <c r="Q624" i="9"/>
  <c r="K624" i="9"/>
  <c r="N624" i="9"/>
  <c r="B625" i="9"/>
  <c r="H625" i="9"/>
  <c r="D625" i="9"/>
  <c r="Q625" i="9"/>
  <c r="K625" i="9"/>
  <c r="N625" i="9"/>
  <c r="B626" i="9"/>
  <c r="D626" i="9"/>
  <c r="K626" i="9"/>
  <c r="N626" i="9"/>
  <c r="B627" i="9"/>
  <c r="D627" i="9"/>
  <c r="K627" i="9"/>
  <c r="N627" i="9"/>
  <c r="B628" i="9"/>
  <c r="D628" i="9"/>
  <c r="K628" i="9"/>
  <c r="N628" i="9"/>
  <c r="B629" i="9"/>
  <c r="D629" i="9"/>
  <c r="K629" i="9"/>
  <c r="N629" i="9"/>
  <c r="B630" i="9"/>
  <c r="D630" i="9"/>
  <c r="K630" i="9"/>
  <c r="N630" i="9"/>
  <c r="B631" i="9"/>
  <c r="D631" i="9"/>
  <c r="K631" i="9"/>
  <c r="N631" i="9"/>
  <c r="B632" i="9"/>
  <c r="D632" i="9"/>
  <c r="K632" i="9"/>
  <c r="N632" i="9"/>
  <c r="B633" i="9"/>
  <c r="H633" i="9"/>
  <c r="D633" i="9"/>
  <c r="Q633" i="9"/>
  <c r="K633" i="9"/>
  <c r="N633" i="9"/>
  <c r="B634" i="9"/>
  <c r="D634" i="9"/>
  <c r="K634" i="9"/>
  <c r="N634" i="9"/>
  <c r="B635" i="9"/>
  <c r="D635" i="9"/>
  <c r="K635" i="9"/>
  <c r="N635" i="9"/>
  <c r="B636" i="9"/>
  <c r="D636" i="9"/>
  <c r="K636" i="9"/>
  <c r="N636" i="9"/>
  <c r="B637" i="9"/>
  <c r="D637" i="9"/>
  <c r="K637" i="9"/>
  <c r="N637" i="9"/>
  <c r="B638" i="9"/>
  <c r="H638" i="9"/>
  <c r="D638" i="9"/>
  <c r="Q638" i="9"/>
  <c r="K638" i="9"/>
  <c r="N638" i="9"/>
  <c r="B639" i="9"/>
  <c r="H639" i="9"/>
  <c r="D639" i="9"/>
  <c r="Q639" i="9"/>
  <c r="K639" i="9"/>
  <c r="N639" i="9"/>
  <c r="B640" i="9"/>
  <c r="H640" i="9"/>
  <c r="D640" i="9"/>
  <c r="Q640" i="9"/>
  <c r="K640" i="9"/>
  <c r="N640" i="9"/>
  <c r="B641" i="9"/>
  <c r="H641" i="9"/>
  <c r="D641" i="9"/>
  <c r="Q641" i="9"/>
  <c r="K641" i="9"/>
  <c r="N641" i="9"/>
  <c r="B642" i="9"/>
  <c r="D642" i="9"/>
  <c r="K642" i="9"/>
  <c r="N642" i="9"/>
  <c r="B643" i="9"/>
  <c r="D643" i="9"/>
  <c r="K643" i="9"/>
  <c r="N643" i="9"/>
  <c r="B644" i="9"/>
  <c r="D644" i="9"/>
  <c r="K644" i="9"/>
  <c r="N644" i="9"/>
  <c r="B645" i="9"/>
  <c r="D645" i="9"/>
  <c r="K645" i="9"/>
  <c r="N645" i="9"/>
  <c r="B646" i="9"/>
  <c r="D646" i="9"/>
  <c r="K646" i="9"/>
  <c r="N646" i="9"/>
  <c r="B647" i="9"/>
  <c r="D647" i="9"/>
  <c r="K647" i="9"/>
  <c r="N647" i="9"/>
  <c r="B648" i="9"/>
  <c r="D648" i="9"/>
  <c r="K648" i="9"/>
  <c r="N648" i="9"/>
  <c r="B649" i="9"/>
  <c r="D649" i="9"/>
  <c r="K649" i="9"/>
  <c r="N649" i="9"/>
  <c r="B650" i="9"/>
  <c r="D650" i="9"/>
  <c r="K650" i="9"/>
  <c r="N650" i="9"/>
  <c r="B651" i="9"/>
  <c r="D651" i="9"/>
  <c r="K651" i="9"/>
  <c r="N651" i="9"/>
  <c r="B652" i="9"/>
  <c r="D652" i="9"/>
  <c r="K652" i="9"/>
  <c r="N652" i="9"/>
  <c r="B653" i="9"/>
  <c r="D653" i="9"/>
  <c r="K653" i="9"/>
  <c r="N653" i="9"/>
  <c r="B654" i="9"/>
  <c r="D654" i="9"/>
  <c r="K654" i="9"/>
  <c r="N654" i="9"/>
  <c r="B655" i="9"/>
  <c r="H655" i="9"/>
  <c r="D655" i="9"/>
  <c r="Q655" i="9"/>
  <c r="K655" i="9"/>
  <c r="N655" i="9"/>
  <c r="B656" i="9"/>
  <c r="H656" i="9"/>
  <c r="D656" i="9"/>
  <c r="Q656" i="9"/>
  <c r="K656" i="9"/>
  <c r="N656" i="9"/>
  <c r="B657" i="9"/>
  <c r="H657" i="9"/>
  <c r="D657" i="9"/>
  <c r="Q657" i="9"/>
  <c r="K657" i="9"/>
  <c r="N657" i="9"/>
  <c r="B658" i="9"/>
  <c r="H658" i="9"/>
  <c r="D658" i="9"/>
  <c r="Q658" i="9"/>
  <c r="K658" i="9"/>
  <c r="N658" i="9"/>
  <c r="B659" i="9"/>
  <c r="H659" i="9"/>
  <c r="D659" i="9"/>
  <c r="Q659" i="9"/>
  <c r="K659" i="9"/>
  <c r="N659" i="9"/>
  <c r="B660" i="9"/>
  <c r="H660" i="9"/>
  <c r="D660" i="9"/>
  <c r="Q660" i="9"/>
  <c r="K660" i="9"/>
  <c r="N660" i="9"/>
  <c r="B661" i="9"/>
  <c r="H661" i="9"/>
  <c r="D661" i="9"/>
  <c r="Q661" i="9"/>
  <c r="K661" i="9"/>
  <c r="N661" i="9"/>
  <c r="B662" i="9"/>
  <c r="D662" i="9"/>
  <c r="K662" i="9"/>
  <c r="N662" i="9"/>
  <c r="B663" i="9"/>
  <c r="D663" i="9"/>
  <c r="K663" i="9"/>
  <c r="N663" i="9"/>
  <c r="B664" i="9"/>
  <c r="D664" i="9"/>
  <c r="K664" i="9"/>
  <c r="N664" i="9"/>
  <c r="B665" i="9"/>
  <c r="D665" i="9"/>
  <c r="K665" i="9"/>
  <c r="N665" i="9"/>
  <c r="B666" i="9"/>
  <c r="D666" i="9"/>
  <c r="K666" i="9"/>
  <c r="N666" i="9"/>
  <c r="B667" i="9"/>
  <c r="D667" i="9"/>
  <c r="K667" i="9"/>
  <c r="N667" i="9"/>
  <c r="B668" i="9"/>
  <c r="D668" i="9"/>
  <c r="K668" i="9"/>
  <c r="N668" i="9"/>
  <c r="B669" i="9"/>
  <c r="D669" i="9"/>
  <c r="K669" i="9"/>
  <c r="N669" i="9"/>
  <c r="B670" i="9"/>
  <c r="H670" i="9"/>
  <c r="D670" i="9"/>
  <c r="Q670" i="9"/>
  <c r="K670" i="9"/>
  <c r="N670" i="9"/>
  <c r="B671" i="9"/>
  <c r="H671" i="9"/>
  <c r="D671" i="9"/>
  <c r="Q671" i="9"/>
  <c r="K671" i="9"/>
  <c r="N671" i="9"/>
  <c r="B672" i="9"/>
  <c r="H672" i="9"/>
  <c r="D672" i="9"/>
  <c r="Q672" i="9"/>
  <c r="K672" i="9"/>
  <c r="N672" i="9"/>
  <c r="B673" i="9"/>
  <c r="H673" i="9"/>
  <c r="D673" i="9"/>
  <c r="Q673" i="9"/>
  <c r="K673" i="9"/>
  <c r="N673" i="9"/>
  <c r="B674" i="9"/>
  <c r="H674" i="9"/>
  <c r="D674" i="9"/>
  <c r="Q674" i="9"/>
  <c r="K674" i="9"/>
  <c r="N674" i="9"/>
  <c r="B675" i="9"/>
  <c r="H675" i="9"/>
  <c r="D675" i="9"/>
  <c r="Q675" i="9"/>
  <c r="K675" i="9"/>
  <c r="N675" i="9"/>
  <c r="B676" i="9"/>
  <c r="H676" i="9"/>
  <c r="D676" i="9"/>
  <c r="Q676" i="9"/>
  <c r="K676" i="9"/>
  <c r="N676" i="9"/>
  <c r="B677" i="9"/>
  <c r="H677" i="9"/>
  <c r="D677" i="9"/>
  <c r="Q677" i="9"/>
  <c r="K677" i="9"/>
  <c r="N677" i="9"/>
  <c r="B678" i="9"/>
  <c r="D678" i="9"/>
  <c r="K678" i="9"/>
  <c r="N678" i="9"/>
  <c r="B679" i="9"/>
  <c r="D679" i="9"/>
  <c r="K679" i="9"/>
  <c r="N679" i="9"/>
  <c r="B680" i="9"/>
  <c r="H680" i="9"/>
  <c r="D680" i="9"/>
  <c r="Q680" i="9"/>
  <c r="K680" i="9"/>
  <c r="N680" i="9"/>
  <c r="B681" i="9"/>
  <c r="H681" i="9"/>
  <c r="D681" i="9"/>
  <c r="Q681" i="9"/>
  <c r="K681" i="9"/>
  <c r="N681" i="9"/>
  <c r="B682" i="9"/>
  <c r="H682" i="9"/>
  <c r="D682" i="9"/>
  <c r="Q682" i="9"/>
  <c r="K682" i="9"/>
  <c r="N682" i="9"/>
  <c r="B683" i="9"/>
  <c r="H683" i="9"/>
  <c r="D683" i="9"/>
  <c r="Q683" i="9"/>
  <c r="K683" i="9"/>
  <c r="N683" i="9"/>
  <c r="B684" i="9"/>
  <c r="H684" i="9"/>
  <c r="D684" i="9"/>
  <c r="Q684" i="9"/>
  <c r="K684" i="9"/>
  <c r="N684" i="9"/>
  <c r="B685" i="9"/>
  <c r="D685" i="9"/>
  <c r="K685" i="9"/>
  <c r="N685" i="9"/>
  <c r="B686" i="9"/>
  <c r="D686" i="9"/>
  <c r="K686" i="9"/>
  <c r="N686" i="9"/>
  <c r="B687" i="9"/>
  <c r="D687" i="9"/>
  <c r="K687" i="9"/>
  <c r="N687" i="9"/>
  <c r="B688" i="9"/>
  <c r="D688" i="9"/>
  <c r="K688" i="9"/>
  <c r="N688" i="9"/>
  <c r="B689" i="9"/>
  <c r="D689" i="9"/>
  <c r="K689" i="9"/>
  <c r="N689" i="9"/>
  <c r="B690" i="9"/>
  <c r="D690" i="9"/>
  <c r="K690" i="9"/>
  <c r="N690" i="9"/>
  <c r="B691" i="9"/>
  <c r="D691" i="9"/>
  <c r="K691" i="9"/>
  <c r="N691" i="9"/>
  <c r="B692" i="9"/>
  <c r="D692" i="9"/>
  <c r="K692" i="9"/>
  <c r="N692" i="9"/>
  <c r="B693" i="9"/>
  <c r="D693" i="9"/>
  <c r="K693" i="9"/>
  <c r="N693" i="9"/>
  <c r="B694" i="9"/>
  <c r="D694" i="9"/>
  <c r="K694" i="9"/>
  <c r="N694" i="9"/>
  <c r="B695" i="9"/>
  <c r="D695" i="9"/>
  <c r="K695" i="9"/>
  <c r="N695" i="9"/>
  <c r="B696" i="9"/>
  <c r="D696" i="9"/>
  <c r="K696" i="9"/>
  <c r="N696" i="9"/>
  <c r="B697" i="9"/>
  <c r="D697" i="9"/>
  <c r="K697" i="9"/>
  <c r="N697" i="9"/>
  <c r="B698" i="9"/>
  <c r="D698" i="9"/>
  <c r="K698" i="9"/>
  <c r="N698" i="9"/>
  <c r="B699" i="9"/>
  <c r="D699" i="9"/>
  <c r="K699" i="9"/>
  <c r="N699" i="9"/>
  <c r="B700" i="9"/>
  <c r="D700" i="9"/>
  <c r="K700" i="9"/>
  <c r="N700" i="9"/>
  <c r="B701" i="9"/>
  <c r="D701" i="9"/>
  <c r="K701" i="9"/>
  <c r="N701" i="9"/>
  <c r="B702" i="9"/>
  <c r="D702" i="9"/>
  <c r="K702" i="9"/>
  <c r="N702" i="9"/>
  <c r="B703" i="9"/>
  <c r="H703" i="9"/>
  <c r="D703" i="9"/>
  <c r="Q703" i="9"/>
  <c r="K703" i="9"/>
  <c r="N703" i="9"/>
  <c r="B704" i="9"/>
  <c r="D704" i="9"/>
  <c r="K704" i="9"/>
  <c r="N704" i="9"/>
  <c r="B705" i="9"/>
  <c r="D705" i="9"/>
  <c r="K705" i="9"/>
  <c r="N705" i="9"/>
  <c r="B706" i="9"/>
  <c r="D706" i="9"/>
  <c r="K706" i="9"/>
  <c r="N706" i="9"/>
  <c r="B707" i="9"/>
  <c r="D707" i="9"/>
  <c r="K707" i="9"/>
  <c r="N707" i="9"/>
  <c r="B708" i="9"/>
  <c r="D708" i="9"/>
  <c r="K708" i="9"/>
  <c r="N708" i="9"/>
  <c r="B709" i="9"/>
  <c r="H709" i="9"/>
  <c r="D709" i="9"/>
  <c r="Q709" i="9"/>
  <c r="K709" i="9"/>
  <c r="N709" i="9"/>
  <c r="B710" i="9"/>
  <c r="H710" i="9"/>
  <c r="D710" i="9"/>
  <c r="Q710" i="9"/>
  <c r="K710" i="9"/>
  <c r="N710" i="9"/>
  <c r="B711" i="9"/>
  <c r="D711" i="9"/>
  <c r="K711" i="9"/>
  <c r="N711" i="9"/>
  <c r="B712" i="9"/>
  <c r="D712" i="9"/>
  <c r="K712" i="9"/>
  <c r="N712" i="9"/>
  <c r="B713" i="9"/>
  <c r="H713" i="9"/>
  <c r="D713" i="9"/>
  <c r="Q713" i="9"/>
  <c r="K713" i="9"/>
  <c r="N713" i="9"/>
  <c r="B714" i="9"/>
  <c r="H714" i="9"/>
  <c r="D714" i="9"/>
  <c r="Q714" i="9"/>
  <c r="K714" i="9"/>
  <c r="N714" i="9"/>
  <c r="B715" i="9"/>
  <c r="H715" i="9"/>
  <c r="D715" i="9"/>
  <c r="Q715" i="9"/>
  <c r="K715" i="9"/>
  <c r="N715" i="9"/>
  <c r="B716" i="9"/>
  <c r="H716" i="9"/>
  <c r="D716" i="9"/>
  <c r="Q716" i="9"/>
  <c r="K716" i="9"/>
  <c r="N716" i="9"/>
  <c r="B717" i="9"/>
  <c r="H717" i="9"/>
  <c r="D717" i="9"/>
  <c r="Q717" i="9"/>
  <c r="K717" i="9"/>
  <c r="N717" i="9"/>
  <c r="B718" i="9"/>
  <c r="H718" i="9"/>
  <c r="D718" i="9"/>
  <c r="Q718" i="9"/>
  <c r="K718" i="9"/>
  <c r="N718" i="9"/>
  <c r="B719" i="9"/>
  <c r="D719" i="9"/>
  <c r="K719" i="9"/>
  <c r="N719" i="9"/>
  <c r="B720" i="9"/>
  <c r="D720" i="9"/>
  <c r="K720" i="9"/>
  <c r="N720" i="9"/>
  <c r="B721" i="9"/>
  <c r="D721" i="9"/>
  <c r="K721" i="9"/>
  <c r="N721" i="9"/>
  <c r="B722" i="9"/>
  <c r="D722" i="9"/>
  <c r="K722" i="9"/>
  <c r="N722" i="9"/>
  <c r="B723" i="9"/>
  <c r="D723" i="9"/>
  <c r="K723" i="9"/>
  <c r="N723" i="9"/>
  <c r="B724" i="9"/>
  <c r="D724" i="9"/>
  <c r="K724" i="9"/>
  <c r="N724" i="9"/>
  <c r="B725" i="9"/>
  <c r="D725" i="9"/>
  <c r="K725" i="9"/>
  <c r="N725" i="9"/>
  <c r="B726" i="9"/>
  <c r="H726" i="9"/>
  <c r="D726" i="9"/>
  <c r="Q726" i="9"/>
  <c r="K726" i="9"/>
  <c r="N726" i="9"/>
  <c r="B727" i="9"/>
  <c r="H727" i="9"/>
  <c r="D727" i="9"/>
  <c r="Q727" i="9"/>
  <c r="K727" i="9"/>
  <c r="N727" i="9"/>
  <c r="B728" i="9"/>
  <c r="H728" i="9"/>
  <c r="D728" i="9"/>
  <c r="Q728" i="9"/>
  <c r="K728" i="9"/>
  <c r="N728" i="9"/>
  <c r="B729" i="9"/>
  <c r="H729" i="9"/>
  <c r="D729" i="9"/>
  <c r="Q729" i="9"/>
  <c r="K729" i="9"/>
  <c r="N729" i="9"/>
  <c r="B730" i="9"/>
  <c r="D730" i="9"/>
  <c r="K730" i="9"/>
  <c r="N730" i="9"/>
  <c r="B731" i="9"/>
  <c r="D731" i="9"/>
  <c r="K731" i="9"/>
  <c r="N731" i="9"/>
  <c r="B732" i="9"/>
  <c r="D732" i="9"/>
  <c r="K732" i="9"/>
  <c r="N732" i="9"/>
  <c r="B733" i="9"/>
  <c r="D733" i="9"/>
  <c r="K733" i="9"/>
  <c r="N733" i="9"/>
  <c r="B734" i="9"/>
  <c r="D734" i="9"/>
  <c r="K734" i="9"/>
  <c r="N734" i="9"/>
  <c r="B735" i="9"/>
  <c r="D735" i="9"/>
  <c r="K735" i="9"/>
  <c r="N735" i="9"/>
  <c r="B736" i="9"/>
  <c r="D736" i="9"/>
  <c r="K736" i="9"/>
  <c r="N736" i="9"/>
  <c r="B737" i="9"/>
  <c r="D737" i="9"/>
  <c r="K737" i="9"/>
  <c r="N737" i="9"/>
  <c r="B738" i="9"/>
  <c r="D738" i="9"/>
  <c r="K738" i="9"/>
  <c r="N738" i="9"/>
  <c r="B739" i="9"/>
  <c r="D739" i="9"/>
  <c r="K739" i="9"/>
  <c r="N739" i="9"/>
  <c r="B740" i="9"/>
  <c r="D740" i="9"/>
  <c r="K740" i="9"/>
  <c r="N740" i="9"/>
  <c r="B741" i="9"/>
  <c r="D741" i="9"/>
  <c r="K741" i="9"/>
  <c r="N741" i="9"/>
  <c r="B742" i="9"/>
  <c r="H742" i="9"/>
  <c r="D742" i="9"/>
  <c r="Q742" i="9"/>
  <c r="K742" i="9"/>
  <c r="N742" i="9"/>
  <c r="B743" i="9"/>
  <c r="H743" i="9"/>
  <c r="D743" i="9"/>
  <c r="Q743" i="9"/>
  <c r="K743" i="9"/>
  <c r="N743" i="9"/>
  <c r="B744" i="9"/>
  <c r="D744" i="9"/>
  <c r="K744" i="9"/>
  <c r="N744" i="9"/>
  <c r="B745" i="9"/>
  <c r="D745" i="9"/>
  <c r="K745" i="9"/>
  <c r="N745" i="9"/>
  <c r="B746" i="9"/>
  <c r="D746" i="9"/>
  <c r="K746" i="9"/>
  <c r="N746" i="9"/>
  <c r="B747" i="9"/>
  <c r="D747" i="9"/>
  <c r="K747" i="9"/>
  <c r="N747" i="9"/>
  <c r="B748" i="9"/>
  <c r="D748" i="9"/>
  <c r="K748" i="9"/>
  <c r="N748" i="9"/>
  <c r="B749" i="9"/>
  <c r="D749" i="9"/>
  <c r="K749" i="9"/>
  <c r="N749" i="9"/>
  <c r="B750" i="9"/>
  <c r="D750" i="9"/>
  <c r="K750" i="9"/>
  <c r="N750" i="9"/>
  <c r="B751" i="9"/>
  <c r="D751" i="9"/>
  <c r="K751" i="9"/>
  <c r="N751" i="9"/>
  <c r="B752" i="9"/>
  <c r="D752" i="9"/>
  <c r="K752" i="9"/>
  <c r="N752" i="9"/>
  <c r="B753" i="9"/>
  <c r="D753" i="9"/>
  <c r="K753" i="9"/>
  <c r="N753" i="9"/>
  <c r="B754" i="9"/>
  <c r="D754" i="9"/>
  <c r="K754" i="9"/>
  <c r="N754" i="9"/>
  <c r="B755" i="9"/>
  <c r="D755" i="9"/>
  <c r="K755" i="9"/>
  <c r="N755" i="9"/>
  <c r="B756" i="9"/>
  <c r="D756" i="9"/>
  <c r="K756" i="9"/>
  <c r="N756" i="9"/>
  <c r="B757" i="9"/>
  <c r="H757" i="9"/>
  <c r="D757" i="9"/>
  <c r="Q757" i="9"/>
  <c r="K757" i="9"/>
  <c r="N757" i="9"/>
  <c r="B758" i="9"/>
  <c r="H758" i="9"/>
  <c r="D758" i="9"/>
  <c r="Q758" i="9"/>
  <c r="K758" i="9"/>
  <c r="N758" i="9"/>
  <c r="B759" i="9"/>
  <c r="H759" i="9"/>
  <c r="D759" i="9"/>
  <c r="Q759" i="9"/>
  <c r="K759" i="9"/>
  <c r="N759" i="9"/>
  <c r="B760" i="9"/>
  <c r="H760" i="9"/>
  <c r="D760" i="9"/>
  <c r="Q760" i="9"/>
  <c r="K760" i="9"/>
  <c r="N760" i="9"/>
  <c r="B761" i="9"/>
  <c r="H761" i="9"/>
  <c r="D761" i="9"/>
  <c r="Q761" i="9"/>
  <c r="K761" i="9"/>
  <c r="N761" i="9"/>
  <c r="B762" i="9"/>
  <c r="H762" i="9"/>
  <c r="D762" i="9"/>
  <c r="Q762" i="9"/>
  <c r="K762" i="9"/>
  <c r="N762" i="9"/>
  <c r="B763" i="9"/>
  <c r="H763" i="9"/>
  <c r="D763" i="9"/>
  <c r="Q763" i="9"/>
  <c r="K763" i="9"/>
  <c r="N763" i="9"/>
  <c r="B764" i="9"/>
  <c r="D764" i="9"/>
  <c r="K764" i="9"/>
  <c r="N764" i="9"/>
  <c r="B765" i="9"/>
  <c r="H765" i="9"/>
  <c r="D765" i="9"/>
  <c r="Q765" i="9"/>
  <c r="K765" i="9"/>
  <c r="N765" i="9"/>
  <c r="B766" i="9"/>
  <c r="D766" i="9"/>
  <c r="K766" i="9"/>
  <c r="N766" i="9"/>
  <c r="B767" i="9"/>
  <c r="D767" i="9"/>
  <c r="K767" i="9"/>
  <c r="N767" i="9"/>
  <c r="B768" i="9"/>
  <c r="D768" i="9"/>
  <c r="K768" i="9"/>
  <c r="N768" i="9"/>
  <c r="B769" i="9"/>
  <c r="D769" i="9"/>
  <c r="K769" i="9"/>
  <c r="N769" i="9"/>
  <c r="B770" i="9"/>
  <c r="D770" i="9"/>
  <c r="K770" i="9"/>
  <c r="N770" i="9"/>
  <c r="B771" i="9"/>
  <c r="D771" i="9"/>
  <c r="K771" i="9"/>
  <c r="N771" i="9"/>
  <c r="B772" i="9"/>
  <c r="D772" i="9"/>
  <c r="K772" i="9"/>
  <c r="N772" i="9"/>
  <c r="B773" i="9"/>
  <c r="D773" i="9"/>
  <c r="K773" i="9"/>
  <c r="N773" i="9"/>
  <c r="B774" i="9"/>
  <c r="D774" i="9"/>
  <c r="K774" i="9"/>
  <c r="N774" i="9"/>
  <c r="B775" i="9"/>
  <c r="H775" i="9"/>
  <c r="D775" i="9"/>
  <c r="Q775" i="9"/>
  <c r="K775" i="9"/>
  <c r="N775" i="9"/>
  <c r="B776" i="9"/>
  <c r="D776" i="9"/>
  <c r="K776" i="9"/>
  <c r="N776" i="9"/>
  <c r="B777" i="9"/>
  <c r="H777" i="9"/>
  <c r="D777" i="9"/>
  <c r="Q777" i="9"/>
  <c r="K777" i="9"/>
  <c r="N777" i="9"/>
  <c r="B778" i="9"/>
  <c r="D778" i="9"/>
  <c r="K778" i="9"/>
  <c r="N778" i="9"/>
  <c r="B779" i="9"/>
  <c r="D779" i="9"/>
  <c r="K779" i="9"/>
  <c r="N779" i="9"/>
  <c r="B780" i="9"/>
  <c r="D780" i="9"/>
  <c r="K780" i="9"/>
  <c r="N780" i="9"/>
  <c r="B781" i="9"/>
  <c r="D781" i="9"/>
  <c r="K781" i="9"/>
  <c r="N781" i="9"/>
  <c r="B782" i="9"/>
  <c r="H782" i="9"/>
  <c r="D782" i="9"/>
  <c r="Q782" i="9"/>
  <c r="K782" i="9"/>
  <c r="N782" i="9"/>
  <c r="B783" i="9"/>
  <c r="D783" i="9"/>
  <c r="K783" i="9"/>
  <c r="N783" i="9"/>
  <c r="B784" i="9"/>
  <c r="D784" i="9"/>
  <c r="K784" i="9"/>
  <c r="N784" i="9"/>
  <c r="B785" i="9"/>
  <c r="D785" i="9"/>
  <c r="K785" i="9"/>
  <c r="N785" i="9"/>
  <c r="B786" i="9"/>
  <c r="D786" i="9"/>
  <c r="K786" i="9"/>
  <c r="N786" i="9"/>
  <c r="B787" i="9"/>
  <c r="D787" i="9"/>
  <c r="K787" i="9"/>
  <c r="N787" i="9"/>
  <c r="B788" i="9"/>
  <c r="D788" i="9"/>
  <c r="K788" i="9"/>
  <c r="N788" i="9"/>
  <c r="B789" i="9"/>
  <c r="D789" i="9"/>
  <c r="K789" i="9"/>
  <c r="N789" i="9"/>
  <c r="B790" i="9"/>
  <c r="D790" i="9"/>
  <c r="K790" i="9"/>
  <c r="N790" i="9"/>
  <c r="B791" i="9"/>
  <c r="D791" i="9"/>
  <c r="K791" i="9"/>
  <c r="N791" i="9"/>
  <c r="B792" i="9"/>
  <c r="D792" i="9"/>
  <c r="K792" i="9"/>
  <c r="N792" i="9"/>
  <c r="B793" i="9"/>
  <c r="D793" i="9"/>
  <c r="K793" i="9"/>
  <c r="N793" i="9"/>
  <c r="B794" i="9"/>
  <c r="D794" i="9"/>
  <c r="K794" i="9"/>
  <c r="N794" i="9"/>
  <c r="B795" i="9"/>
  <c r="D795" i="9"/>
  <c r="K795" i="9"/>
  <c r="N795" i="9"/>
  <c r="B796" i="9"/>
  <c r="D796" i="9"/>
  <c r="K796" i="9"/>
  <c r="N796" i="9"/>
  <c r="B797" i="9"/>
  <c r="D797" i="9"/>
  <c r="K797" i="9"/>
  <c r="N797" i="9"/>
  <c r="B798" i="9"/>
  <c r="D798" i="9"/>
  <c r="K798" i="9"/>
  <c r="N798" i="9"/>
  <c r="B799" i="9"/>
  <c r="D799" i="9"/>
  <c r="K799" i="9"/>
  <c r="N799" i="9"/>
  <c r="B800" i="9"/>
  <c r="H800" i="9"/>
  <c r="D800" i="9"/>
  <c r="Q800" i="9"/>
  <c r="K800" i="9"/>
  <c r="N800" i="9"/>
  <c r="B801" i="9"/>
  <c r="D801" i="9"/>
  <c r="K801" i="9"/>
  <c r="N801" i="9"/>
  <c r="B802" i="9"/>
  <c r="D802" i="9"/>
  <c r="K802" i="9"/>
  <c r="N802" i="9"/>
  <c r="B803" i="9"/>
  <c r="D803" i="9"/>
  <c r="K803" i="9"/>
  <c r="N803" i="9"/>
  <c r="B804" i="9"/>
  <c r="H804" i="9"/>
  <c r="D804" i="9"/>
  <c r="Q804" i="9"/>
  <c r="K804" i="9"/>
  <c r="N804" i="9"/>
  <c r="B805" i="9"/>
  <c r="D805" i="9"/>
  <c r="K805" i="9"/>
  <c r="N805" i="9"/>
  <c r="B806" i="9"/>
  <c r="H806" i="9"/>
  <c r="D806" i="9"/>
  <c r="Q806" i="9"/>
  <c r="K806" i="9"/>
  <c r="N806" i="9"/>
  <c r="B807" i="9"/>
  <c r="H807" i="9"/>
  <c r="D807" i="9"/>
  <c r="Q807" i="9"/>
  <c r="K807" i="9"/>
  <c r="N807" i="9"/>
  <c r="B808" i="9"/>
  <c r="D808" i="9"/>
  <c r="K808" i="9"/>
  <c r="N808" i="9"/>
  <c r="B809" i="9"/>
  <c r="D809" i="9"/>
  <c r="K809" i="9"/>
  <c r="N809" i="9"/>
  <c r="B810" i="9"/>
  <c r="D810" i="9"/>
  <c r="K810" i="9"/>
  <c r="N810" i="9"/>
  <c r="B811" i="9"/>
  <c r="H811" i="9"/>
  <c r="D811" i="9"/>
  <c r="Q811" i="9"/>
  <c r="K811" i="9"/>
  <c r="N811" i="9"/>
  <c r="B812" i="9"/>
  <c r="H812" i="9"/>
  <c r="D812" i="9"/>
  <c r="Q812" i="9"/>
  <c r="K812" i="9"/>
  <c r="N812" i="9"/>
  <c r="B813" i="9"/>
  <c r="H813" i="9"/>
  <c r="D813" i="9"/>
  <c r="Q813" i="9"/>
  <c r="K813" i="9"/>
  <c r="N813" i="9"/>
  <c r="B814" i="9"/>
  <c r="D814" i="9"/>
  <c r="K814" i="9"/>
  <c r="N814" i="9"/>
  <c r="B815" i="9"/>
  <c r="D815" i="9"/>
  <c r="K815" i="9"/>
  <c r="N815" i="9"/>
  <c r="B816" i="9"/>
  <c r="D816" i="9"/>
  <c r="K816" i="9"/>
  <c r="N816" i="9"/>
  <c r="B817" i="9"/>
  <c r="D817" i="9"/>
  <c r="K817" i="9"/>
  <c r="N817" i="9"/>
  <c r="B818" i="9"/>
  <c r="D818" i="9"/>
  <c r="K818" i="9"/>
  <c r="N818" i="9"/>
  <c r="B819" i="9"/>
  <c r="D819" i="9"/>
  <c r="K819" i="9"/>
  <c r="N819" i="9"/>
  <c r="B820" i="9"/>
  <c r="D820" i="9"/>
  <c r="K820" i="9"/>
  <c r="N820" i="9"/>
  <c r="B821" i="9"/>
  <c r="D821" i="9"/>
  <c r="K821" i="9"/>
  <c r="N821" i="9"/>
  <c r="B822" i="9"/>
  <c r="D822" i="9"/>
  <c r="K822" i="9"/>
  <c r="N822" i="9"/>
  <c r="B823" i="9"/>
  <c r="D823" i="9"/>
  <c r="K823" i="9"/>
  <c r="N823" i="9"/>
  <c r="B824" i="9"/>
  <c r="D824" i="9"/>
  <c r="K824" i="9"/>
  <c r="N824" i="9"/>
  <c r="B825" i="9"/>
  <c r="D825" i="9"/>
  <c r="K825" i="9"/>
  <c r="N825" i="9"/>
  <c r="B826" i="9"/>
  <c r="D826" i="9"/>
  <c r="K826" i="9"/>
  <c r="N826" i="9"/>
  <c r="B827" i="9"/>
  <c r="D827" i="9"/>
  <c r="K827" i="9"/>
  <c r="N827" i="9"/>
  <c r="B828" i="9"/>
  <c r="D828" i="9"/>
  <c r="K828" i="9"/>
  <c r="N828" i="9"/>
  <c r="B829" i="9"/>
  <c r="D829" i="9"/>
  <c r="K829" i="9"/>
  <c r="N829" i="9"/>
  <c r="B830" i="9"/>
  <c r="D830" i="9"/>
  <c r="K830" i="9"/>
  <c r="N830" i="9"/>
  <c r="B831" i="9"/>
  <c r="D831" i="9"/>
  <c r="K831" i="9"/>
  <c r="N831" i="9"/>
  <c r="B832" i="9"/>
  <c r="D832" i="9"/>
  <c r="K832" i="9"/>
  <c r="N832" i="9"/>
  <c r="B833" i="9"/>
  <c r="H833" i="9"/>
  <c r="D833" i="9"/>
  <c r="Q833" i="9"/>
  <c r="K833" i="9"/>
  <c r="N833" i="9"/>
  <c r="B834" i="9"/>
  <c r="H834" i="9"/>
  <c r="D834" i="9"/>
  <c r="Q834" i="9"/>
  <c r="K834" i="9"/>
  <c r="N834" i="9"/>
  <c r="B835" i="9"/>
  <c r="H835" i="9"/>
  <c r="D835" i="9"/>
  <c r="Q835" i="9"/>
  <c r="K835" i="9"/>
  <c r="N835" i="9"/>
  <c r="B836" i="9"/>
  <c r="D836" i="9"/>
  <c r="K836" i="9"/>
  <c r="N836" i="9"/>
  <c r="B837" i="9"/>
  <c r="D837" i="9"/>
  <c r="K837" i="9"/>
  <c r="N837" i="9"/>
  <c r="B838" i="9"/>
  <c r="D838" i="9"/>
  <c r="K838" i="9"/>
  <c r="N838" i="9"/>
  <c r="B839" i="9"/>
  <c r="D839" i="9"/>
  <c r="K839" i="9"/>
  <c r="N839" i="9"/>
  <c r="B840" i="9"/>
  <c r="D840" i="9"/>
  <c r="K840" i="9"/>
  <c r="N840" i="9"/>
  <c r="B841" i="9"/>
  <c r="D841" i="9"/>
  <c r="K841" i="9"/>
  <c r="N841" i="9"/>
  <c r="B842" i="9"/>
  <c r="H842" i="9"/>
  <c r="D842" i="9"/>
  <c r="Q842" i="9"/>
  <c r="K842" i="9"/>
  <c r="N842" i="9"/>
  <c r="B843" i="9"/>
  <c r="H843" i="9"/>
  <c r="D843" i="9"/>
  <c r="Q843" i="9"/>
  <c r="K843" i="9"/>
  <c r="N843" i="9"/>
  <c r="B844" i="9"/>
  <c r="H844" i="9"/>
  <c r="D844" i="9"/>
  <c r="Q844" i="9"/>
  <c r="K844" i="9"/>
  <c r="N844" i="9"/>
  <c r="B845" i="9"/>
  <c r="D845" i="9"/>
  <c r="K845" i="9"/>
  <c r="N845" i="9"/>
  <c r="B846" i="9"/>
  <c r="D846" i="9"/>
  <c r="K846" i="9"/>
  <c r="N846" i="9"/>
  <c r="B847" i="9"/>
  <c r="D847" i="9"/>
  <c r="K847" i="9"/>
  <c r="N847" i="9"/>
  <c r="B848" i="9"/>
  <c r="D848" i="9"/>
  <c r="K848" i="9"/>
  <c r="N848" i="9"/>
  <c r="B849" i="9"/>
  <c r="D849" i="9"/>
  <c r="K849" i="9"/>
  <c r="N849" i="9"/>
  <c r="B850" i="9"/>
  <c r="H850" i="9"/>
  <c r="D850" i="9"/>
  <c r="Q850" i="9"/>
  <c r="K850" i="9"/>
  <c r="N850" i="9"/>
  <c r="B851" i="9"/>
  <c r="H851" i="9"/>
  <c r="D851" i="9"/>
  <c r="Q851" i="9"/>
  <c r="K851" i="9"/>
  <c r="N851" i="9"/>
  <c r="B852" i="9"/>
  <c r="H852" i="9"/>
  <c r="D852" i="9"/>
  <c r="Q852" i="9"/>
  <c r="K852" i="9"/>
  <c r="N852" i="9"/>
  <c r="B853" i="9"/>
  <c r="H853" i="9"/>
  <c r="D853" i="9"/>
  <c r="Q853" i="9"/>
  <c r="K853" i="9"/>
  <c r="N853" i="9"/>
  <c r="B854" i="9"/>
  <c r="H854" i="9"/>
  <c r="D854" i="9"/>
  <c r="Q854" i="9"/>
  <c r="K854" i="9"/>
  <c r="N854" i="9"/>
  <c r="B855" i="9"/>
  <c r="H855" i="9"/>
  <c r="D855" i="9"/>
  <c r="Q855" i="9"/>
  <c r="K855" i="9"/>
  <c r="N855" i="9"/>
  <c r="B856" i="9"/>
  <c r="H856" i="9"/>
  <c r="D856" i="9"/>
  <c r="Q856" i="9"/>
  <c r="K856" i="9"/>
  <c r="N856" i="9"/>
  <c r="B857" i="9"/>
  <c r="H857" i="9"/>
  <c r="D857" i="9"/>
  <c r="Q857" i="9"/>
  <c r="K857" i="9"/>
  <c r="N857" i="9"/>
  <c r="B858" i="9"/>
  <c r="H858" i="9"/>
  <c r="D858" i="9"/>
  <c r="Q858" i="9"/>
  <c r="K858" i="9"/>
  <c r="N858" i="9"/>
  <c r="B859" i="9"/>
  <c r="H859" i="9"/>
  <c r="D859" i="9"/>
  <c r="Q859" i="9"/>
  <c r="K859" i="9"/>
  <c r="N859" i="9"/>
  <c r="B860" i="9"/>
  <c r="H860" i="9"/>
  <c r="D860" i="9"/>
  <c r="Q860" i="9"/>
  <c r="K860" i="9"/>
  <c r="N860" i="9"/>
  <c r="B861" i="9"/>
  <c r="D861" i="9"/>
  <c r="K861" i="9"/>
  <c r="N861" i="9"/>
  <c r="B862" i="9"/>
  <c r="H862" i="9"/>
  <c r="D862" i="9"/>
  <c r="Q862" i="9"/>
  <c r="K862" i="9"/>
  <c r="N862" i="9"/>
  <c r="B863" i="9"/>
  <c r="D863" i="9"/>
  <c r="K863" i="9"/>
  <c r="N863" i="9"/>
  <c r="B864" i="9"/>
  <c r="D864" i="9"/>
  <c r="K864" i="9"/>
  <c r="N864" i="9"/>
  <c r="B865" i="9"/>
  <c r="H865" i="9"/>
  <c r="D865" i="9"/>
  <c r="Q865" i="9"/>
  <c r="K865" i="9"/>
  <c r="N865" i="9"/>
  <c r="B866" i="9"/>
  <c r="D866" i="9"/>
  <c r="K866" i="9"/>
  <c r="N866" i="9"/>
  <c r="B867" i="9"/>
  <c r="D867" i="9"/>
  <c r="K867" i="9"/>
  <c r="N867" i="9"/>
  <c r="B868" i="9"/>
  <c r="D868" i="9"/>
  <c r="K868" i="9"/>
  <c r="N868" i="9"/>
  <c r="B869" i="9"/>
  <c r="D869" i="9"/>
  <c r="K869" i="9"/>
  <c r="N869" i="9"/>
  <c r="B870" i="9"/>
  <c r="D870" i="9"/>
  <c r="K870" i="9"/>
  <c r="N870" i="9"/>
  <c r="B871" i="9"/>
  <c r="D871" i="9"/>
  <c r="K871" i="9"/>
  <c r="N871" i="9"/>
  <c r="B872" i="9"/>
  <c r="D872" i="9"/>
  <c r="K872" i="9"/>
  <c r="N872" i="9"/>
  <c r="B873" i="9"/>
  <c r="D873" i="9"/>
  <c r="K873" i="9"/>
  <c r="N873" i="9"/>
  <c r="B874" i="9"/>
  <c r="D874" i="9"/>
  <c r="K874" i="9"/>
  <c r="N874" i="9"/>
  <c r="B875" i="9"/>
  <c r="D875" i="9"/>
  <c r="K875" i="9"/>
  <c r="N875" i="9"/>
  <c r="B876" i="9"/>
  <c r="D876" i="9"/>
  <c r="K876" i="9"/>
  <c r="N876" i="9"/>
  <c r="B877" i="9"/>
  <c r="D877" i="9"/>
  <c r="K877" i="9"/>
  <c r="N877" i="9"/>
  <c r="B878" i="9"/>
  <c r="H878" i="9"/>
  <c r="D878" i="9"/>
  <c r="Q878" i="9"/>
  <c r="K878" i="9"/>
  <c r="N878" i="9"/>
  <c r="B879" i="9"/>
  <c r="D879" i="9"/>
  <c r="K879" i="9"/>
  <c r="N879" i="9"/>
  <c r="B880" i="9"/>
  <c r="D880" i="9"/>
  <c r="K880" i="9"/>
  <c r="N880" i="9"/>
  <c r="B881" i="9"/>
  <c r="D881" i="9"/>
  <c r="K881" i="9"/>
  <c r="N881" i="9"/>
  <c r="B882" i="9"/>
  <c r="H882" i="9"/>
  <c r="D882" i="9"/>
  <c r="Q882" i="9"/>
  <c r="K882" i="9"/>
  <c r="N882" i="9"/>
  <c r="B883" i="9"/>
  <c r="D883" i="9"/>
  <c r="K883" i="9"/>
  <c r="N883" i="9"/>
  <c r="B884" i="9"/>
  <c r="D884" i="9"/>
  <c r="K884" i="9"/>
  <c r="N884" i="9"/>
  <c r="B885" i="9"/>
  <c r="D885" i="9"/>
  <c r="K885" i="9"/>
  <c r="N885" i="9"/>
  <c r="B886" i="9"/>
  <c r="D886" i="9"/>
  <c r="K886" i="9"/>
  <c r="N886" i="9"/>
  <c r="B887" i="9"/>
  <c r="D887" i="9"/>
  <c r="K887" i="9"/>
  <c r="N887" i="9"/>
  <c r="B888" i="9"/>
  <c r="D888" i="9"/>
  <c r="K888" i="9"/>
  <c r="N888" i="9"/>
  <c r="B889" i="9"/>
  <c r="D889" i="9"/>
  <c r="K889" i="9"/>
  <c r="N889" i="9"/>
  <c r="B890" i="9"/>
  <c r="H890" i="9"/>
  <c r="D890" i="9"/>
  <c r="Q890" i="9"/>
  <c r="K890" i="9"/>
  <c r="N890" i="9"/>
  <c r="B891" i="9"/>
  <c r="H891" i="9"/>
  <c r="D891" i="9"/>
  <c r="Q891" i="9"/>
  <c r="K891" i="9"/>
  <c r="N891" i="9"/>
  <c r="B892" i="9"/>
  <c r="D892" i="9"/>
  <c r="K892" i="9"/>
  <c r="N892" i="9"/>
  <c r="B893" i="9"/>
  <c r="D893" i="9"/>
  <c r="K893" i="9"/>
  <c r="N893" i="9"/>
  <c r="B894" i="9"/>
  <c r="D894" i="9"/>
  <c r="K894" i="9"/>
  <c r="N894" i="9"/>
  <c r="B895" i="9"/>
  <c r="D895" i="9"/>
  <c r="K895" i="9"/>
  <c r="N895" i="9"/>
  <c r="B896" i="9"/>
  <c r="D896" i="9"/>
  <c r="K896" i="9"/>
  <c r="N896" i="9"/>
  <c r="B897" i="9"/>
  <c r="D897" i="9"/>
  <c r="K897" i="9"/>
  <c r="N897" i="9"/>
  <c r="B898" i="9"/>
  <c r="D898" i="9"/>
  <c r="K898" i="9"/>
  <c r="N898" i="9"/>
  <c r="B12" i="9"/>
  <c r="H12" i="9"/>
  <c r="D12" i="9"/>
  <c r="Q12" i="9"/>
  <c r="K12" i="9"/>
  <c r="N12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5" i="9"/>
  <c r="F216" i="9"/>
  <c r="F287" i="9"/>
  <c r="F303" i="9"/>
  <c r="F304" i="9"/>
  <c r="F305" i="9"/>
  <c r="F311" i="9"/>
  <c r="F371" i="9"/>
  <c r="F499" i="9"/>
  <c r="F565" i="9"/>
  <c r="F566" i="9"/>
  <c r="F593" i="9"/>
  <c r="F613" i="9"/>
  <c r="F614" i="9"/>
  <c r="F615" i="9"/>
  <c r="F638" i="9"/>
  <c r="F639" i="9"/>
  <c r="F640" i="9"/>
  <c r="F674" i="9"/>
  <c r="F675" i="9"/>
  <c r="F676" i="9"/>
  <c r="F703" i="9"/>
  <c r="F717" i="9"/>
  <c r="F718" i="9"/>
  <c r="F727" i="9"/>
  <c r="F728" i="9"/>
  <c r="F729" i="9"/>
  <c r="F759" i="9"/>
  <c r="F804" i="9"/>
  <c r="F865" i="9"/>
  <c r="E13" i="9"/>
  <c r="M13" i="9"/>
  <c r="E14" i="9"/>
  <c r="M14" i="9"/>
  <c r="E15" i="9"/>
  <c r="M15" i="9"/>
  <c r="E16" i="9"/>
  <c r="M16" i="9"/>
  <c r="E17" i="9"/>
  <c r="M17" i="9"/>
  <c r="E18" i="9"/>
  <c r="M18" i="9"/>
  <c r="E19" i="9"/>
  <c r="M19" i="9"/>
  <c r="E20" i="9"/>
  <c r="M20" i="9"/>
  <c r="E21" i="9"/>
  <c r="M21" i="9"/>
  <c r="E22" i="9"/>
  <c r="M22" i="9"/>
  <c r="E23" i="9"/>
  <c r="M23" i="9"/>
  <c r="E24" i="9"/>
  <c r="M24" i="9"/>
  <c r="E25" i="9"/>
  <c r="M25" i="9"/>
  <c r="E26" i="9"/>
  <c r="M26" i="9"/>
  <c r="E27" i="9"/>
  <c r="M27" i="9"/>
  <c r="E28" i="9"/>
  <c r="M28" i="9"/>
  <c r="E29" i="9"/>
  <c r="M29" i="9"/>
  <c r="E30" i="9"/>
  <c r="M30" i="9"/>
  <c r="E31" i="9"/>
  <c r="M31" i="9"/>
  <c r="E32" i="9"/>
  <c r="M32" i="9"/>
  <c r="E33" i="9"/>
  <c r="M33" i="9"/>
  <c r="E34" i="9"/>
  <c r="M34" i="9"/>
  <c r="E35" i="9"/>
  <c r="M35" i="9"/>
  <c r="E36" i="9"/>
  <c r="M36" i="9"/>
  <c r="E37" i="9"/>
  <c r="M37" i="9"/>
  <c r="E38" i="9"/>
  <c r="M38" i="9"/>
  <c r="E39" i="9"/>
  <c r="M39" i="9"/>
  <c r="E40" i="9"/>
  <c r="M40" i="9"/>
  <c r="E41" i="9"/>
  <c r="M41" i="9"/>
  <c r="E42" i="9"/>
  <c r="M42" i="9"/>
  <c r="E43" i="9"/>
  <c r="M43" i="9"/>
  <c r="E44" i="9"/>
  <c r="M44" i="9"/>
  <c r="E45" i="9"/>
  <c r="M45" i="9"/>
  <c r="E46" i="9"/>
  <c r="M46" i="9"/>
  <c r="E47" i="9"/>
  <c r="M47" i="9"/>
  <c r="E48" i="9"/>
  <c r="M48" i="9"/>
  <c r="E49" i="9"/>
  <c r="M49" i="9"/>
  <c r="E50" i="9"/>
  <c r="M50" i="9"/>
  <c r="E51" i="9"/>
  <c r="M51" i="9"/>
  <c r="E52" i="9"/>
  <c r="M52" i="9"/>
  <c r="E53" i="9"/>
  <c r="M53" i="9"/>
  <c r="E54" i="9"/>
  <c r="M54" i="9"/>
  <c r="E55" i="9"/>
  <c r="M55" i="9"/>
  <c r="E56" i="9"/>
  <c r="M56" i="9"/>
  <c r="E57" i="9"/>
  <c r="M57" i="9"/>
  <c r="E58" i="9"/>
  <c r="M58" i="9"/>
  <c r="E59" i="9"/>
  <c r="M59" i="9"/>
  <c r="E60" i="9"/>
  <c r="M60" i="9"/>
  <c r="E61" i="9"/>
  <c r="M61" i="9"/>
  <c r="E62" i="9"/>
  <c r="M62" i="9"/>
  <c r="E63" i="9"/>
  <c r="M63" i="9"/>
  <c r="E64" i="9"/>
  <c r="M64" i="9"/>
  <c r="E65" i="9"/>
  <c r="M65" i="9"/>
  <c r="E66" i="9"/>
  <c r="M66" i="9"/>
  <c r="E67" i="9"/>
  <c r="M67" i="9"/>
  <c r="E68" i="9"/>
  <c r="M68" i="9"/>
  <c r="E69" i="9"/>
  <c r="M69" i="9"/>
  <c r="E70" i="9"/>
  <c r="M70" i="9"/>
  <c r="E71" i="9"/>
  <c r="M71" i="9"/>
  <c r="E72" i="9"/>
  <c r="M72" i="9"/>
  <c r="E73" i="9"/>
  <c r="M73" i="9"/>
  <c r="E74" i="9"/>
  <c r="M74" i="9"/>
  <c r="E75" i="9"/>
  <c r="M75" i="9"/>
  <c r="E76" i="9"/>
  <c r="M76" i="9"/>
  <c r="E77" i="9"/>
  <c r="M77" i="9"/>
  <c r="E78" i="9"/>
  <c r="M78" i="9"/>
  <c r="E79" i="9"/>
  <c r="M79" i="9"/>
  <c r="E80" i="9"/>
  <c r="M80" i="9"/>
  <c r="E81" i="9"/>
  <c r="M81" i="9"/>
  <c r="E82" i="9"/>
  <c r="M82" i="9"/>
  <c r="E83" i="9"/>
  <c r="M83" i="9"/>
  <c r="E84" i="9"/>
  <c r="M84" i="9"/>
  <c r="E85" i="9"/>
  <c r="M85" i="9"/>
  <c r="E86" i="9"/>
  <c r="M86" i="9"/>
  <c r="E87" i="9"/>
  <c r="M87" i="9"/>
  <c r="E88" i="9"/>
  <c r="M88" i="9"/>
  <c r="E89" i="9"/>
  <c r="M89" i="9"/>
  <c r="E90" i="9"/>
  <c r="M90" i="9"/>
  <c r="E91" i="9"/>
  <c r="M91" i="9"/>
  <c r="E92" i="9"/>
  <c r="M92" i="9"/>
  <c r="E93" i="9"/>
  <c r="M93" i="9"/>
  <c r="E94" i="9"/>
  <c r="M94" i="9"/>
  <c r="E95" i="9"/>
  <c r="M95" i="9"/>
  <c r="E96" i="9"/>
  <c r="M96" i="9"/>
  <c r="E97" i="9"/>
  <c r="M97" i="9"/>
  <c r="E98" i="9"/>
  <c r="M98" i="9"/>
  <c r="E99" i="9"/>
  <c r="M99" i="9"/>
  <c r="E100" i="9"/>
  <c r="M100" i="9"/>
  <c r="E101" i="9"/>
  <c r="M101" i="9"/>
  <c r="E102" i="9"/>
  <c r="M102" i="9"/>
  <c r="E103" i="9"/>
  <c r="M103" i="9"/>
  <c r="E104" i="9"/>
  <c r="M104" i="9"/>
  <c r="E105" i="9"/>
  <c r="M105" i="9"/>
  <c r="E106" i="9"/>
  <c r="M106" i="9"/>
  <c r="E107" i="9"/>
  <c r="M107" i="9"/>
  <c r="E108" i="9"/>
  <c r="M108" i="9"/>
  <c r="E109" i="9"/>
  <c r="M109" i="9"/>
  <c r="E110" i="9"/>
  <c r="M110" i="9"/>
  <c r="E111" i="9"/>
  <c r="M111" i="9"/>
  <c r="E112" i="9"/>
  <c r="M112" i="9"/>
  <c r="E113" i="9"/>
  <c r="M113" i="9"/>
  <c r="E114" i="9"/>
  <c r="M114" i="9"/>
  <c r="E115" i="9"/>
  <c r="M115" i="9"/>
  <c r="E116" i="9"/>
  <c r="M116" i="9"/>
  <c r="E117" i="9"/>
  <c r="M117" i="9"/>
  <c r="E118" i="9"/>
  <c r="M118" i="9"/>
  <c r="E119" i="9"/>
  <c r="M119" i="9"/>
  <c r="E120" i="9"/>
  <c r="M120" i="9"/>
  <c r="E121" i="9"/>
  <c r="M121" i="9"/>
  <c r="E122" i="9"/>
  <c r="M122" i="9"/>
  <c r="E123" i="9"/>
  <c r="M123" i="9"/>
  <c r="E124" i="9"/>
  <c r="M124" i="9"/>
  <c r="E125" i="9"/>
  <c r="M125" i="9"/>
  <c r="E126" i="9"/>
  <c r="M126" i="9"/>
  <c r="E127" i="9"/>
  <c r="M127" i="9"/>
  <c r="E128" i="9"/>
  <c r="M128" i="9"/>
  <c r="E129" i="9"/>
  <c r="M129" i="9"/>
  <c r="E130" i="9"/>
  <c r="M130" i="9"/>
  <c r="E131" i="9"/>
  <c r="M131" i="9"/>
  <c r="E132" i="9"/>
  <c r="M132" i="9"/>
  <c r="E133" i="9"/>
  <c r="M133" i="9"/>
  <c r="E134" i="9"/>
  <c r="M134" i="9"/>
  <c r="E135" i="9"/>
  <c r="M135" i="9"/>
  <c r="E136" i="9"/>
  <c r="M136" i="9"/>
  <c r="E137" i="9"/>
  <c r="M137" i="9"/>
  <c r="E138" i="9"/>
  <c r="M138" i="9"/>
  <c r="E139" i="9"/>
  <c r="M139" i="9"/>
  <c r="E140" i="9"/>
  <c r="M140" i="9"/>
  <c r="E141" i="9"/>
  <c r="M141" i="9"/>
  <c r="E142" i="9"/>
  <c r="M142" i="9"/>
  <c r="E143" i="9"/>
  <c r="M143" i="9"/>
  <c r="E144" i="9"/>
  <c r="M144" i="9"/>
  <c r="E145" i="9"/>
  <c r="M145" i="9"/>
  <c r="E146" i="9"/>
  <c r="M146" i="9"/>
  <c r="E147" i="9"/>
  <c r="M147" i="9"/>
  <c r="E148" i="9"/>
  <c r="M148" i="9"/>
  <c r="E149" i="9"/>
  <c r="M149" i="9"/>
  <c r="E150" i="9"/>
  <c r="M150" i="9"/>
  <c r="E151" i="9"/>
  <c r="M151" i="9"/>
  <c r="E152" i="9"/>
  <c r="M152" i="9"/>
  <c r="E153" i="9"/>
  <c r="M153" i="9"/>
  <c r="E154" i="9"/>
  <c r="M154" i="9"/>
  <c r="E155" i="9"/>
  <c r="M155" i="9"/>
  <c r="E156" i="9"/>
  <c r="M156" i="9"/>
  <c r="E157" i="9"/>
  <c r="M157" i="9"/>
  <c r="E158" i="9"/>
  <c r="M158" i="9"/>
  <c r="E159" i="9"/>
  <c r="M159" i="9"/>
  <c r="E160" i="9"/>
  <c r="M160" i="9"/>
  <c r="E161" i="9"/>
  <c r="M161" i="9"/>
  <c r="E162" i="9"/>
  <c r="M162" i="9"/>
  <c r="E163" i="9"/>
  <c r="M163" i="9"/>
  <c r="E164" i="9"/>
  <c r="M164" i="9"/>
  <c r="E165" i="9"/>
  <c r="M165" i="9"/>
  <c r="E166" i="9"/>
  <c r="M166" i="9"/>
  <c r="E167" i="9"/>
  <c r="M167" i="9"/>
  <c r="E168" i="9"/>
  <c r="M168" i="9"/>
  <c r="E169" i="9"/>
  <c r="M169" i="9"/>
  <c r="E170" i="9"/>
  <c r="M170" i="9"/>
  <c r="E171" i="9"/>
  <c r="M171" i="9"/>
  <c r="E172" i="9"/>
  <c r="M172" i="9"/>
  <c r="E173" i="9"/>
  <c r="M173" i="9"/>
  <c r="E174" i="9"/>
  <c r="M174" i="9"/>
  <c r="E175" i="9"/>
  <c r="M175" i="9"/>
  <c r="E176" i="9"/>
  <c r="M176" i="9"/>
  <c r="E177" i="9"/>
  <c r="M177" i="9"/>
  <c r="E178" i="9"/>
  <c r="M178" i="9"/>
  <c r="E179" i="9"/>
  <c r="M179" i="9"/>
  <c r="E180" i="9"/>
  <c r="M180" i="9"/>
  <c r="E181" i="9"/>
  <c r="M181" i="9"/>
  <c r="E182" i="9"/>
  <c r="M182" i="9"/>
  <c r="E183" i="9"/>
  <c r="M183" i="9"/>
  <c r="E184" i="9"/>
  <c r="M184" i="9"/>
  <c r="E185" i="9"/>
  <c r="M185" i="9"/>
  <c r="E186" i="9"/>
  <c r="M186" i="9"/>
  <c r="E187" i="9"/>
  <c r="M187" i="9"/>
  <c r="E188" i="9"/>
  <c r="M188" i="9"/>
  <c r="E189" i="9"/>
  <c r="M189" i="9"/>
  <c r="E190" i="9"/>
  <c r="M190" i="9"/>
  <c r="E191" i="9"/>
  <c r="M191" i="9"/>
  <c r="E192" i="9"/>
  <c r="M192" i="9"/>
  <c r="E193" i="9"/>
  <c r="M193" i="9"/>
  <c r="E194" i="9"/>
  <c r="M194" i="9"/>
  <c r="E195" i="9"/>
  <c r="M195" i="9"/>
  <c r="E196" i="9"/>
  <c r="M196" i="9"/>
  <c r="E197" i="9"/>
  <c r="M197" i="9"/>
  <c r="E198" i="9"/>
  <c r="M198" i="9"/>
  <c r="E199" i="9"/>
  <c r="M199" i="9"/>
  <c r="E200" i="9"/>
  <c r="M200" i="9"/>
  <c r="E201" i="9"/>
  <c r="M201" i="9"/>
  <c r="E202" i="9"/>
  <c r="M202" i="9"/>
  <c r="E203" i="9"/>
  <c r="M203" i="9"/>
  <c r="E204" i="9"/>
  <c r="M204" i="9"/>
  <c r="E205" i="9"/>
  <c r="M205" i="9"/>
  <c r="E206" i="9"/>
  <c r="M206" i="9"/>
  <c r="E207" i="9"/>
  <c r="M207" i="9"/>
  <c r="E208" i="9"/>
  <c r="M208" i="9"/>
  <c r="E209" i="9"/>
  <c r="M209" i="9"/>
  <c r="E210" i="9"/>
  <c r="M210" i="9"/>
  <c r="E211" i="9"/>
  <c r="M211" i="9"/>
  <c r="E212" i="9"/>
  <c r="M212" i="9"/>
  <c r="E213" i="9"/>
  <c r="M213" i="9"/>
  <c r="E215" i="9"/>
  <c r="M215" i="9"/>
  <c r="E216" i="9"/>
  <c r="M216" i="9"/>
  <c r="E217" i="9"/>
  <c r="M217" i="9"/>
  <c r="E218" i="9"/>
  <c r="M218" i="9"/>
  <c r="E219" i="9"/>
  <c r="M219" i="9"/>
  <c r="E220" i="9"/>
  <c r="M220" i="9"/>
  <c r="E221" i="9"/>
  <c r="M221" i="9"/>
  <c r="E222" i="9"/>
  <c r="M222" i="9"/>
  <c r="E223" i="9"/>
  <c r="M223" i="9"/>
  <c r="E224" i="9"/>
  <c r="M224" i="9"/>
  <c r="E225" i="9"/>
  <c r="M225" i="9"/>
  <c r="E226" i="9"/>
  <c r="M226" i="9"/>
  <c r="E227" i="9"/>
  <c r="M227" i="9"/>
  <c r="M228" i="9"/>
  <c r="E229" i="9"/>
  <c r="M229" i="9"/>
  <c r="E230" i="9"/>
  <c r="M230" i="9"/>
  <c r="E231" i="9"/>
  <c r="M231" i="9"/>
  <c r="E232" i="9"/>
  <c r="M232" i="9"/>
  <c r="E233" i="9"/>
  <c r="M233" i="9"/>
  <c r="E234" i="9"/>
  <c r="M234" i="9"/>
  <c r="E235" i="9"/>
  <c r="M235" i="9"/>
  <c r="E236" i="9"/>
  <c r="M236" i="9"/>
  <c r="E237" i="9"/>
  <c r="M237" i="9"/>
  <c r="M238" i="9"/>
  <c r="M239" i="9"/>
  <c r="E240" i="9"/>
  <c r="M240" i="9"/>
  <c r="E241" i="9"/>
  <c r="M241" i="9"/>
  <c r="E242" i="9"/>
  <c r="M242" i="9"/>
  <c r="E243" i="9"/>
  <c r="M243" i="9"/>
  <c r="E244" i="9"/>
  <c r="M244" i="9"/>
  <c r="E245" i="9"/>
  <c r="M245" i="9"/>
  <c r="E246" i="9"/>
  <c r="M246" i="9"/>
  <c r="E247" i="9"/>
  <c r="M247" i="9"/>
  <c r="E248" i="9"/>
  <c r="M248" i="9"/>
  <c r="E249" i="9"/>
  <c r="M249" i="9"/>
  <c r="E250" i="9"/>
  <c r="M250" i="9"/>
  <c r="E251" i="9"/>
  <c r="M251" i="9"/>
  <c r="M252" i="9"/>
  <c r="M253" i="9"/>
  <c r="M254" i="9"/>
  <c r="M255" i="9"/>
  <c r="M256" i="9"/>
  <c r="M257" i="9"/>
  <c r="M258" i="9"/>
  <c r="M259" i="9"/>
  <c r="E260" i="9"/>
  <c r="M260" i="9"/>
  <c r="E261" i="9"/>
  <c r="M261" i="9"/>
  <c r="E262" i="9"/>
  <c r="M262" i="9"/>
  <c r="E263" i="9"/>
  <c r="M263" i="9"/>
  <c r="M264" i="9"/>
  <c r="M265" i="9"/>
  <c r="M266" i="9"/>
  <c r="M267" i="9"/>
  <c r="M268" i="9"/>
  <c r="M269" i="9"/>
  <c r="E270" i="9"/>
  <c r="M270" i="9"/>
  <c r="E271" i="9"/>
  <c r="M271" i="9"/>
  <c r="M272" i="9"/>
  <c r="M273" i="9"/>
  <c r="E274" i="9"/>
  <c r="M274" i="9"/>
  <c r="E275" i="9"/>
  <c r="M275" i="9"/>
  <c r="E276" i="9"/>
  <c r="M276" i="9"/>
  <c r="M277" i="9"/>
  <c r="M278" i="9"/>
  <c r="M279" i="9"/>
  <c r="M280" i="9"/>
  <c r="M281" i="9"/>
  <c r="M282" i="9"/>
  <c r="E283" i="9"/>
  <c r="M283" i="9"/>
  <c r="E284" i="9"/>
  <c r="M284" i="9"/>
  <c r="M285" i="9"/>
  <c r="M286" i="9"/>
  <c r="E287" i="9"/>
  <c r="M287" i="9"/>
  <c r="E288" i="9"/>
  <c r="M288" i="9"/>
  <c r="E289" i="9"/>
  <c r="M289" i="9"/>
  <c r="E290" i="9"/>
  <c r="M290" i="9"/>
  <c r="E291" i="9"/>
  <c r="M291" i="9"/>
  <c r="E292" i="9"/>
  <c r="M292" i="9"/>
  <c r="E293" i="9"/>
  <c r="M293" i="9"/>
  <c r="E294" i="9"/>
  <c r="M294" i="9"/>
  <c r="E295" i="9"/>
  <c r="M295" i="9"/>
  <c r="E296" i="9"/>
  <c r="M296" i="9"/>
  <c r="E297" i="9"/>
  <c r="M297" i="9"/>
  <c r="E298" i="9"/>
  <c r="M298" i="9"/>
  <c r="E299" i="9"/>
  <c r="M299" i="9"/>
  <c r="M300" i="9"/>
  <c r="M301" i="9"/>
  <c r="M302" i="9"/>
  <c r="E303" i="9"/>
  <c r="M303" i="9"/>
  <c r="E304" i="9"/>
  <c r="M304" i="9"/>
  <c r="E305" i="9"/>
  <c r="M305" i="9"/>
  <c r="E306" i="9"/>
  <c r="M306" i="9"/>
  <c r="E307" i="9"/>
  <c r="M307" i="9"/>
  <c r="E308" i="9"/>
  <c r="M308" i="9"/>
  <c r="E309" i="9"/>
  <c r="M309" i="9"/>
  <c r="E310" i="9"/>
  <c r="M310" i="9"/>
  <c r="E311" i="9"/>
  <c r="M311" i="9"/>
  <c r="E312" i="9"/>
  <c r="M312" i="9"/>
  <c r="E313" i="9"/>
  <c r="M313" i="9"/>
  <c r="E314" i="9"/>
  <c r="M314" i="9"/>
  <c r="E315" i="9"/>
  <c r="M315" i="9"/>
  <c r="E316" i="9"/>
  <c r="M316" i="9"/>
  <c r="E317" i="9"/>
  <c r="M317" i="9"/>
  <c r="E318" i="9"/>
  <c r="M318" i="9"/>
  <c r="E319" i="9"/>
  <c r="M319" i="9"/>
  <c r="E320" i="9"/>
  <c r="M320" i="9"/>
  <c r="E321" i="9"/>
  <c r="M321" i="9"/>
  <c r="E322" i="9"/>
  <c r="M322" i="9"/>
  <c r="E323" i="9"/>
  <c r="M323" i="9"/>
  <c r="E324" i="9"/>
  <c r="M324" i="9"/>
  <c r="E325" i="9"/>
  <c r="M325" i="9"/>
  <c r="E326" i="9"/>
  <c r="M326" i="9"/>
  <c r="E327" i="9"/>
  <c r="M327" i="9"/>
  <c r="E328" i="9"/>
  <c r="M328" i="9"/>
  <c r="E329" i="9"/>
  <c r="M329" i="9"/>
  <c r="E330" i="9"/>
  <c r="M330" i="9"/>
  <c r="E331" i="9"/>
  <c r="M331" i="9"/>
  <c r="M332" i="9"/>
  <c r="E333" i="9"/>
  <c r="M333" i="9"/>
  <c r="E334" i="9"/>
  <c r="M334" i="9"/>
  <c r="E335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E350" i="9"/>
  <c r="M350" i="9"/>
  <c r="E351" i="9"/>
  <c r="M351" i="9"/>
  <c r="E352" i="9"/>
  <c r="M352" i="9"/>
  <c r="E353" i="9"/>
  <c r="M353" i="9"/>
  <c r="E354" i="9"/>
  <c r="M354" i="9"/>
  <c r="M355" i="9"/>
  <c r="M356" i="9"/>
  <c r="M357" i="9"/>
  <c r="M358" i="9"/>
  <c r="M359" i="9"/>
  <c r="M360" i="9"/>
  <c r="E361" i="9"/>
  <c r="M361" i="9"/>
  <c r="E362" i="9"/>
  <c r="M362" i="9"/>
  <c r="E363" i="9"/>
  <c r="M363" i="9"/>
  <c r="E364" i="9"/>
  <c r="M364" i="9"/>
  <c r="E365" i="9"/>
  <c r="M365" i="9"/>
  <c r="M366" i="9"/>
  <c r="M367" i="9"/>
  <c r="M368" i="9"/>
  <c r="M369" i="9"/>
  <c r="M370" i="9"/>
  <c r="E371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E389" i="9"/>
  <c r="M389" i="9"/>
  <c r="E390" i="9"/>
  <c r="M390" i="9"/>
  <c r="M391" i="9"/>
  <c r="M392" i="9"/>
  <c r="M393" i="9"/>
  <c r="M394" i="9"/>
  <c r="M395" i="9"/>
  <c r="E396" i="9"/>
  <c r="M396" i="9"/>
  <c r="E397" i="9"/>
  <c r="M397" i="9"/>
  <c r="E398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E424" i="9"/>
  <c r="M424" i="9"/>
  <c r="E425" i="9"/>
  <c r="M425" i="9"/>
  <c r="E426" i="9"/>
  <c r="M426" i="9"/>
  <c r="E427" i="9"/>
  <c r="M427" i="9"/>
  <c r="E428" i="9"/>
  <c r="M428" i="9"/>
  <c r="E429" i="9"/>
  <c r="M429" i="9"/>
  <c r="M430" i="9"/>
  <c r="M431" i="9"/>
  <c r="M432" i="9"/>
  <c r="M433" i="9"/>
  <c r="M434" i="9"/>
  <c r="M435" i="9"/>
  <c r="E436" i="9"/>
  <c r="M436" i="9"/>
  <c r="E437" i="9"/>
  <c r="M437" i="9"/>
  <c r="E438" i="9"/>
  <c r="M438" i="9"/>
  <c r="E439" i="9"/>
  <c r="M439" i="9"/>
  <c r="E440" i="9"/>
  <c r="M440" i="9"/>
  <c r="E441" i="9"/>
  <c r="M441" i="9"/>
  <c r="E442" i="9"/>
  <c r="M442" i="9"/>
  <c r="E443" i="9"/>
  <c r="M443" i="9"/>
  <c r="E444" i="9"/>
  <c r="M444" i="9"/>
  <c r="M445" i="9"/>
  <c r="M446" i="9"/>
  <c r="M447" i="9"/>
  <c r="E448" i="9"/>
  <c r="M448" i="9"/>
  <c r="E449" i="9"/>
  <c r="M449" i="9"/>
  <c r="M450" i="9"/>
  <c r="M451" i="9"/>
  <c r="E452" i="9"/>
  <c r="M452" i="9"/>
  <c r="M453" i="9"/>
  <c r="M454" i="9"/>
  <c r="M455" i="9"/>
  <c r="E456" i="9"/>
  <c r="M456" i="9"/>
  <c r="M457" i="9"/>
  <c r="M458" i="9"/>
  <c r="M459" i="9"/>
  <c r="M460" i="9"/>
  <c r="M461" i="9"/>
  <c r="M462" i="9"/>
  <c r="M463" i="9"/>
  <c r="M464" i="9"/>
  <c r="E465" i="9"/>
  <c r="M465" i="9"/>
  <c r="E466" i="9"/>
  <c r="M466" i="9"/>
  <c r="E467" i="9"/>
  <c r="M467" i="9"/>
  <c r="M468" i="9"/>
  <c r="M469" i="9"/>
  <c r="M470" i="9"/>
  <c r="M471" i="9"/>
  <c r="M472" i="9"/>
  <c r="M473" i="9"/>
  <c r="M474" i="9"/>
  <c r="E475" i="9"/>
  <c r="M475" i="9"/>
  <c r="E476" i="9"/>
  <c r="M476" i="9"/>
  <c r="E477" i="9"/>
  <c r="M477" i="9"/>
  <c r="E478" i="9"/>
  <c r="M478" i="9"/>
  <c r="E479" i="9"/>
  <c r="M479" i="9"/>
  <c r="E480" i="9"/>
  <c r="M480" i="9"/>
  <c r="E481" i="9"/>
  <c r="M481" i="9"/>
  <c r="E482" i="9"/>
  <c r="M482" i="9"/>
  <c r="E483" i="9"/>
  <c r="M483" i="9"/>
  <c r="M484" i="9"/>
  <c r="E485" i="9"/>
  <c r="M485" i="9"/>
  <c r="E486" i="9"/>
  <c r="M486" i="9"/>
  <c r="E487" i="9"/>
  <c r="M487" i="9"/>
  <c r="E488" i="9"/>
  <c r="M488" i="9"/>
  <c r="E489" i="9"/>
  <c r="M489" i="9"/>
  <c r="E490" i="9"/>
  <c r="M490" i="9"/>
  <c r="E491" i="9"/>
  <c r="M491" i="9"/>
  <c r="E492" i="9"/>
  <c r="M492" i="9"/>
  <c r="M493" i="9"/>
  <c r="M494" i="9"/>
  <c r="E495" i="9"/>
  <c r="M495" i="9"/>
  <c r="E496" i="9"/>
  <c r="M496" i="9"/>
  <c r="E497" i="9"/>
  <c r="M497" i="9"/>
  <c r="E498" i="9"/>
  <c r="M498" i="9"/>
  <c r="E499" i="9"/>
  <c r="M499" i="9"/>
  <c r="M500" i="9"/>
  <c r="M501" i="9"/>
  <c r="M502" i="9"/>
  <c r="M503" i="9"/>
  <c r="M504" i="9"/>
  <c r="M505" i="9"/>
  <c r="M506" i="9"/>
  <c r="E507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E520" i="9"/>
  <c r="M520" i="9"/>
  <c r="E521" i="9"/>
  <c r="M521" i="9"/>
  <c r="E522" i="9"/>
  <c r="M522" i="9"/>
  <c r="E523" i="9"/>
  <c r="M523" i="9"/>
  <c r="E524" i="9"/>
  <c r="M524" i="9"/>
  <c r="E525" i="9"/>
  <c r="M525" i="9"/>
  <c r="M526" i="9"/>
  <c r="E527" i="9"/>
  <c r="M527" i="9"/>
  <c r="E528" i="9"/>
  <c r="M528" i="9"/>
  <c r="M529" i="9"/>
  <c r="M530" i="9"/>
  <c r="M531" i="9"/>
  <c r="E532" i="9"/>
  <c r="M532" i="9"/>
  <c r="E533" i="9"/>
  <c r="M533" i="9"/>
  <c r="M534" i="9"/>
  <c r="M535" i="9"/>
  <c r="M536" i="9"/>
  <c r="M537" i="9"/>
  <c r="M538" i="9"/>
  <c r="M539" i="9"/>
  <c r="E540" i="9"/>
  <c r="M540" i="9"/>
  <c r="M541" i="9"/>
  <c r="M542" i="9"/>
  <c r="M543" i="9"/>
  <c r="M544" i="9"/>
  <c r="E545" i="9"/>
  <c r="M545" i="9"/>
  <c r="E546" i="9"/>
  <c r="M546" i="9"/>
  <c r="E547" i="9"/>
  <c r="M547" i="9"/>
  <c r="E548" i="9"/>
  <c r="M548" i="9"/>
  <c r="M549" i="9"/>
  <c r="M550" i="9"/>
  <c r="M551" i="9"/>
  <c r="M552" i="9"/>
  <c r="M553" i="9"/>
  <c r="M554" i="9"/>
  <c r="M555" i="9"/>
  <c r="M556" i="9"/>
  <c r="E557" i="9"/>
  <c r="M557" i="9"/>
  <c r="E558" i="9"/>
  <c r="M558" i="9"/>
  <c r="E559" i="9"/>
  <c r="M559" i="9"/>
  <c r="E560" i="9"/>
  <c r="M560" i="9"/>
  <c r="E561" i="9"/>
  <c r="M561" i="9"/>
  <c r="E562" i="9"/>
  <c r="M562" i="9"/>
  <c r="E563" i="9"/>
  <c r="M563" i="9"/>
  <c r="E564" i="9"/>
  <c r="M564" i="9"/>
  <c r="E565" i="9"/>
  <c r="M565" i="9"/>
  <c r="E566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E593" i="9"/>
  <c r="M593" i="9"/>
  <c r="M594" i="9"/>
  <c r="M595" i="9"/>
  <c r="M596" i="9"/>
  <c r="M597" i="9"/>
  <c r="M598" i="9"/>
  <c r="M599" i="9"/>
  <c r="E600" i="9"/>
  <c r="M600" i="9"/>
  <c r="E601" i="9"/>
  <c r="M601" i="9"/>
  <c r="E602" i="9"/>
  <c r="M602" i="9"/>
  <c r="M603" i="9"/>
  <c r="M604" i="9"/>
  <c r="M605" i="9"/>
  <c r="M606" i="9"/>
  <c r="M607" i="9"/>
  <c r="M608" i="9"/>
  <c r="E609" i="9"/>
  <c r="M609" i="9"/>
  <c r="E610" i="9"/>
  <c r="M610" i="9"/>
  <c r="M611" i="9"/>
  <c r="M612" i="9"/>
  <c r="E613" i="9"/>
  <c r="M613" i="9"/>
  <c r="E614" i="9"/>
  <c r="M614" i="9"/>
  <c r="E615" i="9"/>
  <c r="M615" i="9"/>
  <c r="M616" i="9"/>
  <c r="E617" i="9"/>
  <c r="M617" i="9"/>
  <c r="E618" i="9"/>
  <c r="M618" i="9"/>
  <c r="E619" i="9"/>
  <c r="M619" i="9"/>
  <c r="E620" i="9"/>
  <c r="M620" i="9"/>
  <c r="E621" i="9"/>
  <c r="M621" i="9"/>
  <c r="E622" i="9"/>
  <c r="M622" i="9"/>
  <c r="E623" i="9"/>
  <c r="M623" i="9"/>
  <c r="E624" i="9"/>
  <c r="M624" i="9"/>
  <c r="E625" i="9"/>
  <c r="M625" i="9"/>
  <c r="M626" i="9"/>
  <c r="M627" i="9"/>
  <c r="M628" i="9"/>
  <c r="M629" i="9"/>
  <c r="M630" i="9"/>
  <c r="M631" i="9"/>
  <c r="M632" i="9"/>
  <c r="E633" i="9"/>
  <c r="M633" i="9"/>
  <c r="M634" i="9"/>
  <c r="M635" i="9"/>
  <c r="M636" i="9"/>
  <c r="M637" i="9"/>
  <c r="E638" i="9"/>
  <c r="M638" i="9"/>
  <c r="E639" i="9"/>
  <c r="M639" i="9"/>
  <c r="E640" i="9"/>
  <c r="M640" i="9"/>
  <c r="E641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E655" i="9"/>
  <c r="M655" i="9"/>
  <c r="E656" i="9"/>
  <c r="M656" i="9"/>
  <c r="E657" i="9"/>
  <c r="M657" i="9"/>
  <c r="E658" i="9"/>
  <c r="M658" i="9"/>
  <c r="E659" i="9"/>
  <c r="M659" i="9"/>
  <c r="E660" i="9"/>
  <c r="M660" i="9"/>
  <c r="E661" i="9"/>
  <c r="M661" i="9"/>
  <c r="M662" i="9"/>
  <c r="M663" i="9"/>
  <c r="M664" i="9"/>
  <c r="M665" i="9"/>
  <c r="M666" i="9"/>
  <c r="M667" i="9"/>
  <c r="M668" i="9"/>
  <c r="M669" i="9"/>
  <c r="E670" i="9"/>
  <c r="M670" i="9"/>
  <c r="E671" i="9"/>
  <c r="M671" i="9"/>
  <c r="E672" i="9"/>
  <c r="M672" i="9"/>
  <c r="E673" i="9"/>
  <c r="M673" i="9"/>
  <c r="E674" i="9"/>
  <c r="M674" i="9"/>
  <c r="E675" i="9"/>
  <c r="M675" i="9"/>
  <c r="E676" i="9"/>
  <c r="M676" i="9"/>
  <c r="E677" i="9"/>
  <c r="M677" i="9"/>
  <c r="M678" i="9"/>
  <c r="M679" i="9"/>
  <c r="E680" i="9"/>
  <c r="M680" i="9"/>
  <c r="E681" i="9"/>
  <c r="M681" i="9"/>
  <c r="E682" i="9"/>
  <c r="M682" i="9"/>
  <c r="E683" i="9"/>
  <c r="M683" i="9"/>
  <c r="E684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E703" i="9"/>
  <c r="M703" i="9"/>
  <c r="M704" i="9"/>
  <c r="M705" i="9"/>
  <c r="M706" i="9"/>
  <c r="M707" i="9"/>
  <c r="M708" i="9"/>
  <c r="E709" i="9"/>
  <c r="M709" i="9"/>
  <c r="E710" i="9"/>
  <c r="M710" i="9"/>
  <c r="M711" i="9"/>
  <c r="M712" i="9"/>
  <c r="E713" i="9"/>
  <c r="M713" i="9"/>
  <c r="E714" i="9"/>
  <c r="M714" i="9"/>
  <c r="E715" i="9"/>
  <c r="M715" i="9"/>
  <c r="E716" i="9"/>
  <c r="M716" i="9"/>
  <c r="E717" i="9"/>
  <c r="M717" i="9"/>
  <c r="E718" i="9"/>
  <c r="M718" i="9"/>
  <c r="M719" i="9"/>
  <c r="M720" i="9"/>
  <c r="M721" i="9"/>
  <c r="M722" i="9"/>
  <c r="M723" i="9"/>
  <c r="M724" i="9"/>
  <c r="M725" i="9"/>
  <c r="E726" i="9"/>
  <c r="M726" i="9"/>
  <c r="E727" i="9"/>
  <c r="M727" i="9"/>
  <c r="E728" i="9"/>
  <c r="M728" i="9"/>
  <c r="E729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E742" i="9"/>
  <c r="M742" i="9"/>
  <c r="E743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E757" i="9"/>
  <c r="M757" i="9"/>
  <c r="E758" i="9"/>
  <c r="M758" i="9"/>
  <c r="E759" i="9"/>
  <c r="M759" i="9"/>
  <c r="E760" i="9"/>
  <c r="M760" i="9"/>
  <c r="E761" i="9"/>
  <c r="M761" i="9"/>
  <c r="E762" i="9"/>
  <c r="M762" i="9"/>
  <c r="E763" i="9"/>
  <c r="M763" i="9"/>
  <c r="M764" i="9"/>
  <c r="E765" i="9"/>
  <c r="M765" i="9"/>
  <c r="M766" i="9"/>
  <c r="M767" i="9"/>
  <c r="M768" i="9"/>
  <c r="M769" i="9"/>
  <c r="M770" i="9"/>
  <c r="M771" i="9"/>
  <c r="M772" i="9"/>
  <c r="M773" i="9"/>
  <c r="M774" i="9"/>
  <c r="E775" i="9"/>
  <c r="M775" i="9"/>
  <c r="M776" i="9"/>
  <c r="E777" i="9"/>
  <c r="M777" i="9"/>
  <c r="M778" i="9"/>
  <c r="M779" i="9"/>
  <c r="M780" i="9"/>
  <c r="M781" i="9"/>
  <c r="E782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E800" i="9"/>
  <c r="M800" i="9"/>
  <c r="M801" i="9"/>
  <c r="M802" i="9"/>
  <c r="M803" i="9"/>
  <c r="E804" i="9"/>
  <c r="M804" i="9"/>
  <c r="M805" i="9"/>
  <c r="E806" i="9"/>
  <c r="M806" i="9"/>
  <c r="E807" i="9"/>
  <c r="M807" i="9"/>
  <c r="M808" i="9"/>
  <c r="M809" i="9"/>
  <c r="M810" i="9"/>
  <c r="E811" i="9"/>
  <c r="M811" i="9"/>
  <c r="E812" i="9"/>
  <c r="M812" i="9"/>
  <c r="E813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E833" i="9"/>
  <c r="M833" i="9"/>
  <c r="E834" i="9"/>
  <c r="M834" i="9"/>
  <c r="E835" i="9"/>
  <c r="M835" i="9"/>
  <c r="M836" i="9"/>
  <c r="M837" i="9"/>
  <c r="M838" i="9"/>
  <c r="M839" i="9"/>
  <c r="M840" i="9"/>
  <c r="M841" i="9"/>
  <c r="E842" i="9"/>
  <c r="M842" i="9"/>
  <c r="E843" i="9"/>
  <c r="M843" i="9"/>
  <c r="E844" i="9"/>
  <c r="M844" i="9"/>
  <c r="M845" i="9"/>
  <c r="M846" i="9"/>
  <c r="M847" i="9"/>
  <c r="M848" i="9"/>
  <c r="M849" i="9"/>
  <c r="E850" i="9"/>
  <c r="M850" i="9"/>
  <c r="E851" i="9"/>
  <c r="M851" i="9"/>
  <c r="E852" i="9"/>
  <c r="M852" i="9"/>
  <c r="E853" i="9"/>
  <c r="M853" i="9"/>
  <c r="E854" i="9"/>
  <c r="M854" i="9"/>
  <c r="E855" i="9"/>
  <c r="M855" i="9"/>
  <c r="E856" i="9"/>
  <c r="M856" i="9"/>
  <c r="E857" i="9"/>
  <c r="M857" i="9"/>
  <c r="E858" i="9"/>
  <c r="M858" i="9"/>
  <c r="E859" i="9"/>
  <c r="M859" i="9"/>
  <c r="E860" i="9"/>
  <c r="M860" i="9"/>
  <c r="M861" i="9"/>
  <c r="E862" i="9"/>
  <c r="M862" i="9"/>
  <c r="M863" i="9"/>
  <c r="M864" i="9"/>
  <c r="E865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E878" i="9"/>
  <c r="M878" i="9"/>
  <c r="M879" i="9"/>
  <c r="M880" i="9"/>
  <c r="M881" i="9"/>
  <c r="E882" i="9"/>
  <c r="M882" i="9"/>
  <c r="M883" i="9"/>
  <c r="M884" i="9"/>
  <c r="M885" i="9"/>
  <c r="M886" i="9"/>
  <c r="M887" i="9"/>
  <c r="M888" i="9"/>
  <c r="M889" i="9"/>
  <c r="E890" i="9"/>
  <c r="M890" i="9"/>
  <c r="E891" i="9"/>
  <c r="M891" i="9"/>
  <c r="M892" i="9"/>
  <c r="M893" i="9"/>
  <c r="M894" i="9"/>
  <c r="M895" i="9"/>
  <c r="M896" i="9"/>
  <c r="M897" i="9"/>
  <c r="M898" i="9"/>
  <c r="E12" i="9"/>
  <c r="M12" i="9"/>
  <c r="O13" i="9"/>
  <c r="L13" i="9"/>
  <c r="O14" i="9"/>
  <c r="L14" i="9"/>
  <c r="O15" i="9"/>
  <c r="L15" i="9"/>
  <c r="O16" i="9"/>
  <c r="L16" i="9"/>
  <c r="O17" i="9"/>
  <c r="L17" i="9"/>
  <c r="L18" i="9"/>
  <c r="O19" i="9"/>
  <c r="L19" i="9"/>
  <c r="O20" i="9"/>
  <c r="L20" i="9"/>
  <c r="O21" i="9"/>
  <c r="L21" i="9"/>
  <c r="O22" i="9"/>
  <c r="L22" i="9"/>
  <c r="O23" i="9"/>
  <c r="L23" i="9"/>
  <c r="O24" i="9"/>
  <c r="L24" i="9"/>
  <c r="O25" i="9"/>
  <c r="L25" i="9"/>
  <c r="O26" i="9"/>
  <c r="L26" i="9"/>
  <c r="O27" i="9"/>
  <c r="L27" i="9"/>
  <c r="O28" i="9"/>
  <c r="L28" i="9"/>
  <c r="O29" i="9"/>
  <c r="L29" i="9"/>
  <c r="O30" i="9"/>
  <c r="L30" i="9"/>
  <c r="O31" i="9"/>
  <c r="L31" i="9"/>
  <c r="O32" i="9"/>
  <c r="L32" i="9"/>
  <c r="O33" i="9"/>
  <c r="L33" i="9"/>
  <c r="O34" i="9"/>
  <c r="L34" i="9"/>
  <c r="O35" i="9"/>
  <c r="L35" i="9"/>
  <c r="O36" i="9"/>
  <c r="L36" i="9"/>
  <c r="O37" i="9"/>
  <c r="L37" i="9"/>
  <c r="O38" i="9"/>
  <c r="L38" i="9"/>
  <c r="O39" i="9"/>
  <c r="L39" i="9"/>
  <c r="O40" i="9"/>
  <c r="L40" i="9"/>
  <c r="O41" i="9"/>
  <c r="L41" i="9"/>
  <c r="O42" i="9"/>
  <c r="L42" i="9"/>
  <c r="O43" i="9"/>
  <c r="L43" i="9"/>
  <c r="O44" i="9"/>
  <c r="L44" i="9"/>
  <c r="O45" i="9"/>
  <c r="L45" i="9"/>
  <c r="O46" i="9"/>
  <c r="L46" i="9"/>
  <c r="O47" i="9"/>
  <c r="L47" i="9"/>
  <c r="O48" i="9"/>
  <c r="L48" i="9"/>
  <c r="O49" i="9"/>
  <c r="L49" i="9"/>
  <c r="O50" i="9"/>
  <c r="L50" i="9"/>
  <c r="O51" i="9"/>
  <c r="L51" i="9"/>
  <c r="O52" i="9"/>
  <c r="L52" i="9"/>
  <c r="O53" i="9"/>
  <c r="L53" i="9"/>
  <c r="O54" i="9"/>
  <c r="L54" i="9"/>
  <c r="O55" i="9"/>
  <c r="L55" i="9"/>
  <c r="O56" i="9"/>
  <c r="L56" i="9"/>
  <c r="O57" i="9"/>
  <c r="L57" i="9"/>
  <c r="O58" i="9"/>
  <c r="L58" i="9"/>
  <c r="O59" i="9"/>
  <c r="L59" i="9"/>
  <c r="O60" i="9"/>
  <c r="L60" i="9"/>
  <c r="O61" i="9"/>
  <c r="L61" i="9"/>
  <c r="O62" i="9"/>
  <c r="L62" i="9"/>
  <c r="O63" i="9"/>
  <c r="L63" i="9"/>
  <c r="O64" i="9"/>
  <c r="L64" i="9"/>
  <c r="O65" i="9"/>
  <c r="L65" i="9"/>
  <c r="O66" i="9"/>
  <c r="L66" i="9"/>
  <c r="O67" i="9"/>
  <c r="L67" i="9"/>
  <c r="O68" i="9"/>
  <c r="L68" i="9"/>
  <c r="O69" i="9"/>
  <c r="L69" i="9"/>
  <c r="O70" i="9"/>
  <c r="L70" i="9"/>
  <c r="O71" i="9"/>
  <c r="L71" i="9"/>
  <c r="O72" i="9"/>
  <c r="L72" i="9"/>
  <c r="O73" i="9"/>
  <c r="L73" i="9"/>
  <c r="O74" i="9"/>
  <c r="L74" i="9"/>
  <c r="O75" i="9"/>
  <c r="L75" i="9"/>
  <c r="O76" i="9"/>
  <c r="L76" i="9"/>
  <c r="O77" i="9"/>
  <c r="L77" i="9"/>
  <c r="O78" i="9"/>
  <c r="L78" i="9"/>
  <c r="O79" i="9"/>
  <c r="L79" i="9"/>
  <c r="O80" i="9"/>
  <c r="L80" i="9"/>
  <c r="O81" i="9"/>
  <c r="L81" i="9"/>
  <c r="O82" i="9"/>
  <c r="L82" i="9"/>
  <c r="O83" i="9"/>
  <c r="L83" i="9"/>
  <c r="O84" i="9"/>
  <c r="L84" i="9"/>
  <c r="O85" i="9"/>
  <c r="L85" i="9"/>
  <c r="O86" i="9"/>
  <c r="L86" i="9"/>
  <c r="O87" i="9"/>
  <c r="L87" i="9"/>
  <c r="O88" i="9"/>
  <c r="L88" i="9"/>
  <c r="O89" i="9"/>
  <c r="L89" i="9"/>
  <c r="O90" i="9"/>
  <c r="L90" i="9"/>
  <c r="O91" i="9"/>
  <c r="L91" i="9"/>
  <c r="O92" i="9"/>
  <c r="L92" i="9"/>
  <c r="O93" i="9"/>
  <c r="L93" i="9"/>
  <c r="O94" i="9"/>
  <c r="L94" i="9"/>
  <c r="O95" i="9"/>
  <c r="L95" i="9"/>
  <c r="O96" i="9"/>
  <c r="L96" i="9"/>
  <c r="O97" i="9"/>
  <c r="L97" i="9"/>
  <c r="O98" i="9"/>
  <c r="L98" i="9"/>
  <c r="O99" i="9"/>
  <c r="L99" i="9"/>
  <c r="O100" i="9"/>
  <c r="L100" i="9"/>
  <c r="O101" i="9"/>
  <c r="L101" i="9"/>
  <c r="O102" i="9"/>
  <c r="L102" i="9"/>
  <c r="O103" i="9"/>
  <c r="L103" i="9"/>
  <c r="O104" i="9"/>
  <c r="L104" i="9"/>
  <c r="O105" i="9"/>
  <c r="L105" i="9"/>
  <c r="O106" i="9"/>
  <c r="L106" i="9"/>
  <c r="O107" i="9"/>
  <c r="L107" i="9"/>
  <c r="O108" i="9"/>
  <c r="L108" i="9"/>
  <c r="O109" i="9"/>
  <c r="L109" i="9"/>
  <c r="O110" i="9"/>
  <c r="L110" i="9"/>
  <c r="O111" i="9"/>
  <c r="L111" i="9"/>
  <c r="O112" i="9"/>
  <c r="L112" i="9"/>
  <c r="O113" i="9"/>
  <c r="L113" i="9"/>
  <c r="O114" i="9"/>
  <c r="L114" i="9"/>
  <c r="O115" i="9"/>
  <c r="L115" i="9"/>
  <c r="O116" i="9"/>
  <c r="L116" i="9"/>
  <c r="O117" i="9"/>
  <c r="L117" i="9"/>
  <c r="O118" i="9"/>
  <c r="L118" i="9"/>
  <c r="O119" i="9"/>
  <c r="L119" i="9"/>
  <c r="O120" i="9"/>
  <c r="L120" i="9"/>
  <c r="O121" i="9"/>
  <c r="L121" i="9"/>
  <c r="O122" i="9"/>
  <c r="L122" i="9"/>
  <c r="O123" i="9"/>
  <c r="L123" i="9"/>
  <c r="O124" i="9"/>
  <c r="L124" i="9"/>
  <c r="O125" i="9"/>
  <c r="L125" i="9"/>
  <c r="O126" i="9"/>
  <c r="L126" i="9"/>
  <c r="O127" i="9"/>
  <c r="L127" i="9"/>
  <c r="O128" i="9"/>
  <c r="L128" i="9"/>
  <c r="O129" i="9"/>
  <c r="L129" i="9"/>
  <c r="O130" i="9"/>
  <c r="L130" i="9"/>
  <c r="O131" i="9"/>
  <c r="L131" i="9"/>
  <c r="O132" i="9"/>
  <c r="L132" i="9"/>
  <c r="O133" i="9"/>
  <c r="L133" i="9"/>
  <c r="O134" i="9"/>
  <c r="L134" i="9"/>
  <c r="O135" i="9"/>
  <c r="L135" i="9"/>
  <c r="O136" i="9"/>
  <c r="L136" i="9"/>
  <c r="O137" i="9"/>
  <c r="L137" i="9"/>
  <c r="O138" i="9"/>
  <c r="L138" i="9"/>
  <c r="O139" i="9"/>
  <c r="L139" i="9"/>
  <c r="O140" i="9"/>
  <c r="L140" i="9"/>
  <c r="O141" i="9"/>
  <c r="L141" i="9"/>
  <c r="O142" i="9"/>
  <c r="L142" i="9"/>
  <c r="O143" i="9"/>
  <c r="L143" i="9"/>
  <c r="O144" i="9"/>
  <c r="L144" i="9"/>
  <c r="O145" i="9"/>
  <c r="L145" i="9"/>
  <c r="O146" i="9"/>
  <c r="L146" i="9"/>
  <c r="O147" i="9"/>
  <c r="L147" i="9"/>
  <c r="O148" i="9"/>
  <c r="L148" i="9"/>
  <c r="O149" i="9"/>
  <c r="L149" i="9"/>
  <c r="O150" i="9"/>
  <c r="L150" i="9"/>
  <c r="O151" i="9"/>
  <c r="L151" i="9"/>
  <c r="O152" i="9"/>
  <c r="L152" i="9"/>
  <c r="O153" i="9"/>
  <c r="L153" i="9"/>
  <c r="O154" i="9"/>
  <c r="L154" i="9"/>
  <c r="O155" i="9"/>
  <c r="L155" i="9"/>
  <c r="O156" i="9"/>
  <c r="L156" i="9"/>
  <c r="O157" i="9"/>
  <c r="L157" i="9"/>
  <c r="O158" i="9"/>
  <c r="L158" i="9"/>
  <c r="O159" i="9"/>
  <c r="L159" i="9"/>
  <c r="O160" i="9"/>
  <c r="L160" i="9"/>
  <c r="O161" i="9"/>
  <c r="L161" i="9"/>
  <c r="O162" i="9"/>
  <c r="L162" i="9"/>
  <c r="O163" i="9"/>
  <c r="L163" i="9"/>
  <c r="O164" i="9"/>
  <c r="L164" i="9"/>
  <c r="O165" i="9"/>
  <c r="L165" i="9"/>
  <c r="O166" i="9"/>
  <c r="L166" i="9"/>
  <c r="O167" i="9"/>
  <c r="L167" i="9"/>
  <c r="O168" i="9"/>
  <c r="L168" i="9"/>
  <c r="O169" i="9"/>
  <c r="L169" i="9"/>
  <c r="O170" i="9"/>
  <c r="L170" i="9"/>
  <c r="O171" i="9"/>
  <c r="L171" i="9"/>
  <c r="O172" i="9"/>
  <c r="L172" i="9"/>
  <c r="O173" i="9"/>
  <c r="L173" i="9"/>
  <c r="O174" i="9"/>
  <c r="L174" i="9"/>
  <c r="O175" i="9"/>
  <c r="L175" i="9"/>
  <c r="O176" i="9"/>
  <c r="L176" i="9"/>
  <c r="O177" i="9"/>
  <c r="L177" i="9"/>
  <c r="O178" i="9"/>
  <c r="L178" i="9"/>
  <c r="O179" i="9"/>
  <c r="L179" i="9"/>
  <c r="O180" i="9"/>
  <c r="L180" i="9"/>
  <c r="O181" i="9"/>
  <c r="L181" i="9"/>
  <c r="O182" i="9"/>
  <c r="L182" i="9"/>
  <c r="O183" i="9"/>
  <c r="L183" i="9"/>
  <c r="O184" i="9"/>
  <c r="L184" i="9"/>
  <c r="O185" i="9"/>
  <c r="L185" i="9"/>
  <c r="O186" i="9"/>
  <c r="L186" i="9"/>
  <c r="O187" i="9"/>
  <c r="L187" i="9"/>
  <c r="O188" i="9"/>
  <c r="L188" i="9"/>
  <c r="O189" i="9"/>
  <c r="L189" i="9"/>
  <c r="O190" i="9"/>
  <c r="L190" i="9"/>
  <c r="O191" i="9"/>
  <c r="L191" i="9"/>
  <c r="O192" i="9"/>
  <c r="L192" i="9"/>
  <c r="O193" i="9"/>
  <c r="L193" i="9"/>
  <c r="O194" i="9"/>
  <c r="L194" i="9"/>
  <c r="O195" i="9"/>
  <c r="L195" i="9"/>
  <c r="O196" i="9"/>
  <c r="L196" i="9"/>
  <c r="O197" i="9"/>
  <c r="L197" i="9"/>
  <c r="O198" i="9"/>
  <c r="L198" i="9"/>
  <c r="O199" i="9"/>
  <c r="L199" i="9"/>
  <c r="O200" i="9"/>
  <c r="L200" i="9"/>
  <c r="O201" i="9"/>
  <c r="L201" i="9"/>
  <c r="O202" i="9"/>
  <c r="L202" i="9"/>
  <c r="O203" i="9"/>
  <c r="L203" i="9"/>
  <c r="O204" i="9"/>
  <c r="L204" i="9"/>
  <c r="O205" i="9"/>
  <c r="L205" i="9"/>
  <c r="O206" i="9"/>
  <c r="L206" i="9"/>
  <c r="O207" i="9"/>
  <c r="L207" i="9"/>
  <c r="O208" i="9"/>
  <c r="L208" i="9"/>
  <c r="O209" i="9"/>
  <c r="L209" i="9"/>
  <c r="O210" i="9"/>
  <c r="L210" i="9"/>
  <c r="O211" i="9"/>
  <c r="L211" i="9"/>
  <c r="O212" i="9"/>
  <c r="L212" i="9"/>
  <c r="O213" i="9"/>
  <c r="L213" i="9"/>
  <c r="O215" i="9"/>
  <c r="L215" i="9"/>
  <c r="O216" i="9"/>
  <c r="L216" i="9"/>
  <c r="O217" i="9"/>
  <c r="L217" i="9"/>
  <c r="O218" i="9"/>
  <c r="L218" i="9"/>
  <c r="O219" i="9"/>
  <c r="L219" i="9"/>
  <c r="O220" i="9"/>
  <c r="L220" i="9"/>
  <c r="O221" i="9"/>
  <c r="L221" i="9"/>
  <c r="O222" i="9"/>
  <c r="L222" i="9"/>
  <c r="O223" i="9"/>
  <c r="L223" i="9"/>
  <c r="O224" i="9"/>
  <c r="L224" i="9"/>
  <c r="O225" i="9"/>
  <c r="L225" i="9"/>
  <c r="O226" i="9"/>
  <c r="L226" i="9"/>
  <c r="O227" i="9"/>
  <c r="L227" i="9"/>
  <c r="L228" i="9"/>
  <c r="O229" i="9"/>
  <c r="L229" i="9"/>
  <c r="O230" i="9"/>
  <c r="L230" i="9"/>
  <c r="O231" i="9"/>
  <c r="L231" i="9"/>
  <c r="O232" i="9"/>
  <c r="L232" i="9"/>
  <c r="O233" i="9"/>
  <c r="L233" i="9"/>
  <c r="O234" i="9"/>
  <c r="L234" i="9"/>
  <c r="O235" i="9"/>
  <c r="L235" i="9"/>
  <c r="O236" i="9"/>
  <c r="L236" i="9"/>
  <c r="O237" i="9"/>
  <c r="L237" i="9"/>
  <c r="L238" i="9"/>
  <c r="L239" i="9"/>
  <c r="O240" i="9"/>
  <c r="L240" i="9"/>
  <c r="O241" i="9"/>
  <c r="L241" i="9"/>
  <c r="O242" i="9"/>
  <c r="L242" i="9"/>
  <c r="O243" i="9"/>
  <c r="L243" i="9"/>
  <c r="O244" i="9"/>
  <c r="L244" i="9"/>
  <c r="O245" i="9"/>
  <c r="L245" i="9"/>
  <c r="O246" i="9"/>
  <c r="L246" i="9"/>
  <c r="O247" i="9"/>
  <c r="L247" i="9"/>
  <c r="O248" i="9"/>
  <c r="L248" i="9"/>
  <c r="O249" i="9"/>
  <c r="L249" i="9"/>
  <c r="O250" i="9"/>
  <c r="L250" i="9"/>
  <c r="O251" i="9"/>
  <c r="L251" i="9"/>
  <c r="L252" i="9"/>
  <c r="L253" i="9"/>
  <c r="L254" i="9"/>
  <c r="L255" i="9"/>
  <c r="L256" i="9"/>
  <c r="L257" i="9"/>
  <c r="L258" i="9"/>
  <c r="L259" i="9"/>
  <c r="O260" i="9"/>
  <c r="L260" i="9"/>
  <c r="O261" i="9"/>
  <c r="L261" i="9"/>
  <c r="O262" i="9"/>
  <c r="L262" i="9"/>
  <c r="O263" i="9"/>
  <c r="L263" i="9"/>
  <c r="L264" i="9"/>
  <c r="L265" i="9"/>
  <c r="L266" i="9"/>
  <c r="L267" i="9"/>
  <c r="L268" i="9"/>
  <c r="L269" i="9"/>
  <c r="O270" i="9"/>
  <c r="L270" i="9"/>
  <c r="O271" i="9"/>
  <c r="L271" i="9"/>
  <c r="L272" i="9"/>
  <c r="L273" i="9"/>
  <c r="O274" i="9"/>
  <c r="L274" i="9"/>
  <c r="O275" i="9"/>
  <c r="L275" i="9"/>
  <c r="O276" i="9"/>
  <c r="L276" i="9"/>
  <c r="L277" i="9"/>
  <c r="L278" i="9"/>
  <c r="L279" i="9"/>
  <c r="L280" i="9"/>
  <c r="L281" i="9"/>
  <c r="L282" i="9"/>
  <c r="O283" i="9"/>
  <c r="L283" i="9"/>
  <c r="O284" i="9"/>
  <c r="L284" i="9"/>
  <c r="L285" i="9"/>
  <c r="L286" i="9"/>
  <c r="O287" i="9"/>
  <c r="L287" i="9"/>
  <c r="O288" i="9"/>
  <c r="L288" i="9"/>
  <c r="O289" i="9"/>
  <c r="L289" i="9"/>
  <c r="O290" i="9"/>
  <c r="L290" i="9"/>
  <c r="O291" i="9"/>
  <c r="L291" i="9"/>
  <c r="O292" i="9"/>
  <c r="L292" i="9"/>
  <c r="O293" i="9"/>
  <c r="L293" i="9"/>
  <c r="O294" i="9"/>
  <c r="L294" i="9"/>
  <c r="O295" i="9"/>
  <c r="L295" i="9"/>
  <c r="O296" i="9"/>
  <c r="L296" i="9"/>
  <c r="O297" i="9"/>
  <c r="L297" i="9"/>
  <c r="O298" i="9"/>
  <c r="L298" i="9"/>
  <c r="O299" i="9"/>
  <c r="L299" i="9"/>
  <c r="L300" i="9"/>
  <c r="L301" i="9"/>
  <c r="L302" i="9"/>
  <c r="O303" i="9"/>
  <c r="L303" i="9"/>
  <c r="O304" i="9"/>
  <c r="L304" i="9"/>
  <c r="O305" i="9"/>
  <c r="L305" i="9"/>
  <c r="O306" i="9"/>
  <c r="L306" i="9"/>
  <c r="O307" i="9"/>
  <c r="L307" i="9"/>
  <c r="O308" i="9"/>
  <c r="L308" i="9"/>
  <c r="O309" i="9"/>
  <c r="L309" i="9"/>
  <c r="O310" i="9"/>
  <c r="L310" i="9"/>
  <c r="O311" i="9"/>
  <c r="L311" i="9"/>
  <c r="O312" i="9"/>
  <c r="L312" i="9"/>
  <c r="O313" i="9"/>
  <c r="L313" i="9"/>
  <c r="O314" i="9"/>
  <c r="L314" i="9"/>
  <c r="O315" i="9"/>
  <c r="L315" i="9"/>
  <c r="O316" i="9"/>
  <c r="L316" i="9"/>
  <c r="O317" i="9"/>
  <c r="L317" i="9"/>
  <c r="O318" i="9"/>
  <c r="L318" i="9"/>
  <c r="O319" i="9"/>
  <c r="L319" i="9"/>
  <c r="O320" i="9"/>
  <c r="L320" i="9"/>
  <c r="O321" i="9"/>
  <c r="L321" i="9"/>
  <c r="O322" i="9"/>
  <c r="L322" i="9"/>
  <c r="O323" i="9"/>
  <c r="L323" i="9"/>
  <c r="O324" i="9"/>
  <c r="L324" i="9"/>
  <c r="O325" i="9"/>
  <c r="L325" i="9"/>
  <c r="O326" i="9"/>
  <c r="L326" i="9"/>
  <c r="O327" i="9"/>
  <c r="L327" i="9"/>
  <c r="O328" i="9"/>
  <c r="L328" i="9"/>
  <c r="O329" i="9"/>
  <c r="L329" i="9"/>
  <c r="O330" i="9"/>
  <c r="L330" i="9"/>
  <c r="O331" i="9"/>
  <c r="L331" i="9"/>
  <c r="L332" i="9"/>
  <c r="O333" i="9"/>
  <c r="L333" i="9"/>
  <c r="O334" i="9"/>
  <c r="L334" i="9"/>
  <c r="O335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O350" i="9"/>
  <c r="L350" i="9"/>
  <c r="O351" i="9"/>
  <c r="L351" i="9"/>
  <c r="O352" i="9"/>
  <c r="L352" i="9"/>
  <c r="O353" i="9"/>
  <c r="L353" i="9"/>
  <c r="O354" i="9"/>
  <c r="L354" i="9"/>
  <c r="L355" i="9"/>
  <c r="L356" i="9"/>
  <c r="L357" i="9"/>
  <c r="L358" i="9"/>
  <c r="L359" i="9"/>
  <c r="L360" i="9"/>
  <c r="O361" i="9"/>
  <c r="L361" i="9"/>
  <c r="O362" i="9"/>
  <c r="L362" i="9"/>
  <c r="O363" i="9"/>
  <c r="L363" i="9"/>
  <c r="O364" i="9"/>
  <c r="L364" i="9"/>
  <c r="O365" i="9"/>
  <c r="L365" i="9"/>
  <c r="L366" i="9"/>
  <c r="L367" i="9"/>
  <c r="L368" i="9"/>
  <c r="L369" i="9"/>
  <c r="L370" i="9"/>
  <c r="O371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O389" i="9"/>
  <c r="L389" i="9"/>
  <c r="O390" i="9"/>
  <c r="L390" i="9"/>
  <c r="L391" i="9"/>
  <c r="L392" i="9"/>
  <c r="L393" i="9"/>
  <c r="L394" i="9"/>
  <c r="L395" i="9"/>
  <c r="O396" i="9"/>
  <c r="L396" i="9"/>
  <c r="O397" i="9"/>
  <c r="L397" i="9"/>
  <c r="O398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O424" i="9"/>
  <c r="L424" i="9"/>
  <c r="O425" i="9"/>
  <c r="L425" i="9"/>
  <c r="O426" i="9"/>
  <c r="L426" i="9"/>
  <c r="O427" i="9"/>
  <c r="L427" i="9"/>
  <c r="O428" i="9"/>
  <c r="L428" i="9"/>
  <c r="O429" i="9"/>
  <c r="L429" i="9"/>
  <c r="L430" i="9"/>
  <c r="L431" i="9"/>
  <c r="L432" i="9"/>
  <c r="L433" i="9"/>
  <c r="L434" i="9"/>
  <c r="L435" i="9"/>
  <c r="O436" i="9"/>
  <c r="L436" i="9"/>
  <c r="O437" i="9"/>
  <c r="L437" i="9"/>
  <c r="O438" i="9"/>
  <c r="L438" i="9"/>
  <c r="O439" i="9"/>
  <c r="L439" i="9"/>
  <c r="O440" i="9"/>
  <c r="L440" i="9"/>
  <c r="O441" i="9"/>
  <c r="L441" i="9"/>
  <c r="O442" i="9"/>
  <c r="L442" i="9"/>
  <c r="O443" i="9"/>
  <c r="L443" i="9"/>
  <c r="O444" i="9"/>
  <c r="L444" i="9"/>
  <c r="L445" i="9"/>
  <c r="L446" i="9"/>
  <c r="L447" i="9"/>
  <c r="O448" i="9"/>
  <c r="L448" i="9"/>
  <c r="O449" i="9"/>
  <c r="L449" i="9"/>
  <c r="L450" i="9"/>
  <c r="L451" i="9"/>
  <c r="O452" i="9"/>
  <c r="L452" i="9"/>
  <c r="L453" i="9"/>
  <c r="L454" i="9"/>
  <c r="L455" i="9"/>
  <c r="O456" i="9"/>
  <c r="L456" i="9"/>
  <c r="L457" i="9"/>
  <c r="L458" i="9"/>
  <c r="L459" i="9"/>
  <c r="L460" i="9"/>
  <c r="L461" i="9"/>
  <c r="L462" i="9"/>
  <c r="L463" i="9"/>
  <c r="L464" i="9"/>
  <c r="O465" i="9"/>
  <c r="L465" i="9"/>
  <c r="O466" i="9"/>
  <c r="L466" i="9"/>
  <c r="O467" i="9"/>
  <c r="L467" i="9"/>
  <c r="L468" i="9"/>
  <c r="L469" i="9"/>
  <c r="L470" i="9"/>
  <c r="L471" i="9"/>
  <c r="L472" i="9"/>
  <c r="L473" i="9"/>
  <c r="L474" i="9"/>
  <c r="O475" i="9"/>
  <c r="L475" i="9"/>
  <c r="O476" i="9"/>
  <c r="L476" i="9"/>
  <c r="O477" i="9"/>
  <c r="L477" i="9"/>
  <c r="O478" i="9"/>
  <c r="L478" i="9"/>
  <c r="O479" i="9"/>
  <c r="L479" i="9"/>
  <c r="O480" i="9"/>
  <c r="L480" i="9"/>
  <c r="O481" i="9"/>
  <c r="L481" i="9"/>
  <c r="O482" i="9"/>
  <c r="L482" i="9"/>
  <c r="O483" i="9"/>
  <c r="L483" i="9"/>
  <c r="L484" i="9"/>
  <c r="O485" i="9"/>
  <c r="L485" i="9"/>
  <c r="O486" i="9"/>
  <c r="L486" i="9"/>
  <c r="O487" i="9"/>
  <c r="L487" i="9"/>
  <c r="O488" i="9"/>
  <c r="L488" i="9"/>
  <c r="O489" i="9"/>
  <c r="L489" i="9"/>
  <c r="O490" i="9"/>
  <c r="L490" i="9"/>
  <c r="O491" i="9"/>
  <c r="L491" i="9"/>
  <c r="O492" i="9"/>
  <c r="L492" i="9"/>
  <c r="L493" i="9"/>
  <c r="L494" i="9"/>
  <c r="O495" i="9"/>
  <c r="L495" i="9"/>
  <c r="O496" i="9"/>
  <c r="L496" i="9"/>
  <c r="O497" i="9"/>
  <c r="L497" i="9"/>
  <c r="O498" i="9"/>
  <c r="L498" i="9"/>
  <c r="O499" i="9"/>
  <c r="L499" i="9"/>
  <c r="L500" i="9"/>
  <c r="L501" i="9"/>
  <c r="L502" i="9"/>
  <c r="L503" i="9"/>
  <c r="L504" i="9"/>
  <c r="L505" i="9"/>
  <c r="L506" i="9"/>
  <c r="O507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O520" i="9"/>
  <c r="L520" i="9"/>
  <c r="O521" i="9"/>
  <c r="L521" i="9"/>
  <c r="O522" i="9"/>
  <c r="L522" i="9"/>
  <c r="O523" i="9"/>
  <c r="L523" i="9"/>
  <c r="O524" i="9"/>
  <c r="L524" i="9"/>
  <c r="O525" i="9"/>
  <c r="L525" i="9"/>
  <c r="L526" i="9"/>
  <c r="O527" i="9"/>
  <c r="L527" i="9"/>
  <c r="O528" i="9"/>
  <c r="L528" i="9"/>
  <c r="L529" i="9"/>
  <c r="L530" i="9"/>
  <c r="L531" i="9"/>
  <c r="O532" i="9"/>
  <c r="L532" i="9"/>
  <c r="O533" i="9"/>
  <c r="L533" i="9"/>
  <c r="L534" i="9"/>
  <c r="L535" i="9"/>
  <c r="L536" i="9"/>
  <c r="L537" i="9"/>
  <c r="L538" i="9"/>
  <c r="L539" i="9"/>
  <c r="O540" i="9"/>
  <c r="L540" i="9"/>
  <c r="L541" i="9"/>
  <c r="L542" i="9"/>
  <c r="L543" i="9"/>
  <c r="L544" i="9"/>
  <c r="O545" i="9"/>
  <c r="L545" i="9"/>
  <c r="O546" i="9"/>
  <c r="L546" i="9"/>
  <c r="O547" i="9"/>
  <c r="L547" i="9"/>
  <c r="O548" i="9"/>
  <c r="L548" i="9"/>
  <c r="L549" i="9"/>
  <c r="L550" i="9"/>
  <c r="L551" i="9"/>
  <c r="L552" i="9"/>
  <c r="L553" i="9"/>
  <c r="L554" i="9"/>
  <c r="L555" i="9"/>
  <c r="L556" i="9"/>
  <c r="O557" i="9"/>
  <c r="L557" i="9"/>
  <c r="O558" i="9"/>
  <c r="L558" i="9"/>
  <c r="O559" i="9"/>
  <c r="L559" i="9"/>
  <c r="O560" i="9"/>
  <c r="L560" i="9"/>
  <c r="O561" i="9"/>
  <c r="L561" i="9"/>
  <c r="O562" i="9"/>
  <c r="L562" i="9"/>
  <c r="O563" i="9"/>
  <c r="L563" i="9"/>
  <c r="O564" i="9"/>
  <c r="L564" i="9"/>
  <c r="O565" i="9"/>
  <c r="L565" i="9"/>
  <c r="O566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O593" i="9"/>
  <c r="L593" i="9"/>
  <c r="L594" i="9"/>
  <c r="L595" i="9"/>
  <c r="L596" i="9"/>
  <c r="L597" i="9"/>
  <c r="L598" i="9"/>
  <c r="L599" i="9"/>
  <c r="O600" i="9"/>
  <c r="L600" i="9"/>
  <c r="O601" i="9"/>
  <c r="L601" i="9"/>
  <c r="O602" i="9"/>
  <c r="L602" i="9"/>
  <c r="L603" i="9"/>
  <c r="L604" i="9"/>
  <c r="L605" i="9"/>
  <c r="L606" i="9"/>
  <c r="L607" i="9"/>
  <c r="L608" i="9"/>
  <c r="O609" i="9"/>
  <c r="L609" i="9"/>
  <c r="O610" i="9"/>
  <c r="L610" i="9"/>
  <c r="L611" i="9"/>
  <c r="L612" i="9"/>
  <c r="O613" i="9"/>
  <c r="L613" i="9"/>
  <c r="O614" i="9"/>
  <c r="L614" i="9"/>
  <c r="O615" i="9"/>
  <c r="L615" i="9"/>
  <c r="L616" i="9"/>
  <c r="O617" i="9"/>
  <c r="L617" i="9"/>
  <c r="O618" i="9"/>
  <c r="L618" i="9"/>
  <c r="O619" i="9"/>
  <c r="L619" i="9"/>
  <c r="O620" i="9"/>
  <c r="L620" i="9"/>
  <c r="O621" i="9"/>
  <c r="L621" i="9"/>
  <c r="O622" i="9"/>
  <c r="L622" i="9"/>
  <c r="O623" i="9"/>
  <c r="L623" i="9"/>
  <c r="O624" i="9"/>
  <c r="L624" i="9"/>
  <c r="O625" i="9"/>
  <c r="L625" i="9"/>
  <c r="L626" i="9"/>
  <c r="L627" i="9"/>
  <c r="L628" i="9"/>
  <c r="L629" i="9"/>
  <c r="L630" i="9"/>
  <c r="L631" i="9"/>
  <c r="L632" i="9"/>
  <c r="O633" i="9"/>
  <c r="L633" i="9"/>
  <c r="L634" i="9"/>
  <c r="L635" i="9"/>
  <c r="L636" i="9"/>
  <c r="L637" i="9"/>
  <c r="O638" i="9"/>
  <c r="L638" i="9"/>
  <c r="O639" i="9"/>
  <c r="L639" i="9"/>
  <c r="O640" i="9"/>
  <c r="L640" i="9"/>
  <c r="O641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O655" i="9"/>
  <c r="L655" i="9"/>
  <c r="O656" i="9"/>
  <c r="L656" i="9"/>
  <c r="O657" i="9"/>
  <c r="L657" i="9"/>
  <c r="O658" i="9"/>
  <c r="L658" i="9"/>
  <c r="O659" i="9"/>
  <c r="L659" i="9"/>
  <c r="O660" i="9"/>
  <c r="L660" i="9"/>
  <c r="O661" i="9"/>
  <c r="L661" i="9"/>
  <c r="L662" i="9"/>
  <c r="L663" i="9"/>
  <c r="L664" i="9"/>
  <c r="L665" i="9"/>
  <c r="L666" i="9"/>
  <c r="L667" i="9"/>
  <c r="L668" i="9"/>
  <c r="L669" i="9"/>
  <c r="O670" i="9"/>
  <c r="L670" i="9"/>
  <c r="O671" i="9"/>
  <c r="L671" i="9"/>
  <c r="O672" i="9"/>
  <c r="L672" i="9"/>
  <c r="O673" i="9"/>
  <c r="L673" i="9"/>
  <c r="O674" i="9"/>
  <c r="L674" i="9"/>
  <c r="O675" i="9"/>
  <c r="L675" i="9"/>
  <c r="O676" i="9"/>
  <c r="L676" i="9"/>
  <c r="O677" i="9"/>
  <c r="L677" i="9"/>
  <c r="L678" i="9"/>
  <c r="L679" i="9"/>
  <c r="O680" i="9"/>
  <c r="L680" i="9"/>
  <c r="O681" i="9"/>
  <c r="L681" i="9"/>
  <c r="O682" i="9"/>
  <c r="L682" i="9"/>
  <c r="O683" i="9"/>
  <c r="L683" i="9"/>
  <c r="O684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O703" i="9"/>
  <c r="L703" i="9"/>
  <c r="L704" i="9"/>
  <c r="L705" i="9"/>
  <c r="L706" i="9"/>
  <c r="L707" i="9"/>
  <c r="L708" i="9"/>
  <c r="O709" i="9"/>
  <c r="L709" i="9"/>
  <c r="O710" i="9"/>
  <c r="L710" i="9"/>
  <c r="L711" i="9"/>
  <c r="L712" i="9"/>
  <c r="O713" i="9"/>
  <c r="L713" i="9"/>
  <c r="O714" i="9"/>
  <c r="L714" i="9"/>
  <c r="O715" i="9"/>
  <c r="L715" i="9"/>
  <c r="O716" i="9"/>
  <c r="L716" i="9"/>
  <c r="O717" i="9"/>
  <c r="L717" i="9"/>
  <c r="O718" i="9"/>
  <c r="L718" i="9"/>
  <c r="L719" i="9"/>
  <c r="L720" i="9"/>
  <c r="L721" i="9"/>
  <c r="L722" i="9"/>
  <c r="L723" i="9"/>
  <c r="L724" i="9"/>
  <c r="L725" i="9"/>
  <c r="O726" i="9"/>
  <c r="L726" i="9"/>
  <c r="O727" i="9"/>
  <c r="L727" i="9"/>
  <c r="O728" i="9"/>
  <c r="L728" i="9"/>
  <c r="O729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O742" i="9"/>
  <c r="L742" i="9"/>
  <c r="O743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O757" i="9"/>
  <c r="L757" i="9"/>
  <c r="O758" i="9"/>
  <c r="L758" i="9"/>
  <c r="O759" i="9"/>
  <c r="L759" i="9"/>
  <c r="O760" i="9"/>
  <c r="L760" i="9"/>
  <c r="O761" i="9"/>
  <c r="L761" i="9"/>
  <c r="O762" i="9"/>
  <c r="L762" i="9"/>
  <c r="O763" i="9"/>
  <c r="L763" i="9"/>
  <c r="L764" i="9"/>
  <c r="O765" i="9"/>
  <c r="L765" i="9"/>
  <c r="L766" i="9"/>
  <c r="L767" i="9"/>
  <c r="L768" i="9"/>
  <c r="L769" i="9"/>
  <c r="L770" i="9"/>
  <c r="L771" i="9"/>
  <c r="L772" i="9"/>
  <c r="L773" i="9"/>
  <c r="L774" i="9"/>
  <c r="O775" i="9"/>
  <c r="L775" i="9"/>
  <c r="L776" i="9"/>
  <c r="O777" i="9"/>
  <c r="L777" i="9"/>
  <c r="L778" i="9"/>
  <c r="L779" i="9"/>
  <c r="L780" i="9"/>
  <c r="L781" i="9"/>
  <c r="O782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O800" i="9"/>
  <c r="L800" i="9"/>
  <c r="L801" i="9"/>
  <c r="L802" i="9"/>
  <c r="L803" i="9"/>
  <c r="O804" i="9"/>
  <c r="L804" i="9"/>
  <c r="L805" i="9"/>
  <c r="O806" i="9"/>
  <c r="L806" i="9"/>
  <c r="O807" i="9"/>
  <c r="L807" i="9"/>
  <c r="L808" i="9"/>
  <c r="L809" i="9"/>
  <c r="L810" i="9"/>
  <c r="O811" i="9"/>
  <c r="L811" i="9"/>
  <c r="O812" i="9"/>
  <c r="L812" i="9"/>
  <c r="O813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O833" i="9"/>
  <c r="L833" i="9"/>
  <c r="O834" i="9"/>
  <c r="L834" i="9"/>
  <c r="O835" i="9"/>
  <c r="L835" i="9"/>
  <c r="L836" i="9"/>
  <c r="L837" i="9"/>
  <c r="L838" i="9"/>
  <c r="L839" i="9"/>
  <c r="L840" i="9"/>
  <c r="L841" i="9"/>
  <c r="O842" i="9"/>
  <c r="L842" i="9"/>
  <c r="O843" i="9"/>
  <c r="L843" i="9"/>
  <c r="O844" i="9"/>
  <c r="L844" i="9"/>
  <c r="L845" i="9"/>
  <c r="L846" i="9"/>
  <c r="L847" i="9"/>
  <c r="L848" i="9"/>
  <c r="L849" i="9"/>
  <c r="O850" i="9"/>
  <c r="L850" i="9"/>
  <c r="O851" i="9"/>
  <c r="L851" i="9"/>
  <c r="O852" i="9"/>
  <c r="L852" i="9"/>
  <c r="O853" i="9"/>
  <c r="L853" i="9"/>
  <c r="O854" i="9"/>
  <c r="L854" i="9"/>
  <c r="O855" i="9"/>
  <c r="L855" i="9"/>
  <c r="O856" i="9"/>
  <c r="L856" i="9"/>
  <c r="O857" i="9"/>
  <c r="L857" i="9"/>
  <c r="O858" i="9"/>
  <c r="L858" i="9"/>
  <c r="O859" i="9"/>
  <c r="L859" i="9"/>
  <c r="O860" i="9"/>
  <c r="L860" i="9"/>
  <c r="L861" i="9"/>
  <c r="O862" i="9"/>
  <c r="L862" i="9"/>
  <c r="L863" i="9"/>
  <c r="L864" i="9"/>
  <c r="O865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O878" i="9"/>
  <c r="L878" i="9"/>
  <c r="L879" i="9"/>
  <c r="L880" i="9"/>
  <c r="L881" i="9"/>
  <c r="O882" i="9"/>
  <c r="L882" i="9"/>
  <c r="L883" i="9"/>
  <c r="L884" i="9"/>
  <c r="L885" i="9"/>
  <c r="L886" i="9"/>
  <c r="L887" i="9"/>
  <c r="L888" i="9"/>
  <c r="L889" i="9"/>
  <c r="O890" i="9"/>
  <c r="L890" i="9"/>
  <c r="O891" i="9"/>
  <c r="L891" i="9"/>
  <c r="L892" i="9"/>
  <c r="L893" i="9"/>
  <c r="L894" i="9"/>
  <c r="L895" i="9"/>
  <c r="L896" i="9"/>
  <c r="L897" i="9"/>
  <c r="L898" i="9"/>
  <c r="O12" i="9"/>
  <c r="L12" i="9"/>
  <c r="O228" i="9"/>
  <c r="Q228" i="9"/>
  <c r="O238" i="9"/>
  <c r="Q238" i="9"/>
  <c r="O239" i="9"/>
  <c r="Q239" i="9"/>
  <c r="O252" i="9"/>
  <c r="Q252" i="9"/>
  <c r="O253" i="9"/>
  <c r="Q253" i="9"/>
  <c r="O254" i="9"/>
  <c r="Q254" i="9"/>
  <c r="O255" i="9"/>
  <c r="Q255" i="9"/>
  <c r="O256" i="9"/>
  <c r="Q256" i="9"/>
  <c r="O257" i="9"/>
  <c r="Q257" i="9"/>
  <c r="O258" i="9"/>
  <c r="Q258" i="9"/>
  <c r="O259" i="9"/>
  <c r="Q259" i="9"/>
  <c r="O264" i="9"/>
  <c r="Q264" i="9"/>
  <c r="O265" i="9"/>
  <c r="Q265" i="9"/>
  <c r="O266" i="9"/>
  <c r="Q266" i="9"/>
  <c r="O267" i="9"/>
  <c r="Q267" i="9"/>
  <c r="O268" i="9"/>
  <c r="Q268" i="9"/>
  <c r="O269" i="9"/>
  <c r="Q269" i="9"/>
  <c r="O272" i="9"/>
  <c r="Q272" i="9"/>
  <c r="O273" i="9"/>
  <c r="Q273" i="9"/>
  <c r="O277" i="9"/>
  <c r="Q277" i="9"/>
  <c r="O278" i="9"/>
  <c r="Q278" i="9"/>
  <c r="O279" i="9"/>
  <c r="Q279" i="9"/>
  <c r="O280" i="9"/>
  <c r="Q280" i="9"/>
  <c r="O281" i="9"/>
  <c r="Q281" i="9"/>
  <c r="O282" i="9"/>
  <c r="Q282" i="9"/>
  <c r="O285" i="9"/>
  <c r="Q285" i="9"/>
  <c r="O286" i="9"/>
  <c r="Q286" i="9"/>
  <c r="O300" i="9"/>
  <c r="Q300" i="9"/>
  <c r="O301" i="9"/>
  <c r="Q301" i="9"/>
  <c r="O302" i="9"/>
  <c r="Q302" i="9"/>
  <c r="O332" i="9"/>
  <c r="Q332" i="9"/>
  <c r="O336" i="9"/>
  <c r="Q336" i="9"/>
  <c r="O337" i="9"/>
  <c r="Q337" i="9"/>
  <c r="O338" i="9"/>
  <c r="Q338" i="9"/>
  <c r="O339" i="9"/>
  <c r="Q339" i="9"/>
  <c r="O340" i="9"/>
  <c r="Q340" i="9"/>
  <c r="O341" i="9"/>
  <c r="Q341" i="9"/>
  <c r="O342" i="9"/>
  <c r="Q342" i="9"/>
  <c r="O343" i="9"/>
  <c r="Q343" i="9"/>
  <c r="O344" i="9"/>
  <c r="Q344" i="9"/>
  <c r="O345" i="9"/>
  <c r="Q345" i="9"/>
  <c r="O346" i="9"/>
  <c r="Q346" i="9"/>
  <c r="O347" i="9"/>
  <c r="Q347" i="9"/>
  <c r="O348" i="9"/>
  <c r="Q348" i="9"/>
  <c r="O349" i="9"/>
  <c r="Q349" i="9"/>
  <c r="O355" i="9"/>
  <c r="Q355" i="9"/>
  <c r="O356" i="9"/>
  <c r="Q356" i="9"/>
  <c r="O357" i="9"/>
  <c r="Q357" i="9"/>
  <c r="O358" i="9"/>
  <c r="Q358" i="9"/>
  <c r="O359" i="9"/>
  <c r="Q359" i="9"/>
  <c r="O360" i="9"/>
  <c r="Q360" i="9"/>
  <c r="O366" i="9"/>
  <c r="Q366" i="9"/>
  <c r="O367" i="9"/>
  <c r="Q367" i="9"/>
  <c r="O368" i="9"/>
  <c r="Q368" i="9"/>
  <c r="O369" i="9"/>
  <c r="Q369" i="9"/>
  <c r="O370" i="9"/>
  <c r="Q370" i="9"/>
  <c r="O372" i="9"/>
  <c r="Q372" i="9"/>
  <c r="O373" i="9"/>
  <c r="Q373" i="9"/>
  <c r="O374" i="9"/>
  <c r="Q374" i="9"/>
  <c r="O375" i="9"/>
  <c r="Q375" i="9"/>
  <c r="O376" i="9"/>
  <c r="Q376" i="9"/>
  <c r="O377" i="9"/>
  <c r="Q377" i="9"/>
  <c r="O378" i="9"/>
  <c r="Q378" i="9"/>
  <c r="O379" i="9"/>
  <c r="Q379" i="9"/>
  <c r="O380" i="9"/>
  <c r="Q380" i="9"/>
  <c r="O381" i="9"/>
  <c r="Q381" i="9"/>
  <c r="O382" i="9"/>
  <c r="Q382" i="9"/>
  <c r="O383" i="9"/>
  <c r="Q383" i="9"/>
  <c r="O384" i="9"/>
  <c r="Q384" i="9"/>
  <c r="O385" i="9"/>
  <c r="Q385" i="9"/>
  <c r="O386" i="9"/>
  <c r="Q386" i="9"/>
  <c r="O387" i="9"/>
  <c r="Q387" i="9"/>
  <c r="O388" i="9"/>
  <c r="Q388" i="9"/>
  <c r="O391" i="9"/>
  <c r="Q391" i="9"/>
  <c r="O392" i="9"/>
  <c r="Q392" i="9"/>
  <c r="O393" i="9"/>
  <c r="Q393" i="9"/>
  <c r="O394" i="9"/>
  <c r="Q394" i="9"/>
  <c r="O395" i="9"/>
  <c r="Q395" i="9"/>
  <c r="O399" i="9"/>
  <c r="Q399" i="9"/>
  <c r="O400" i="9"/>
  <c r="Q400" i="9"/>
  <c r="O401" i="9"/>
  <c r="Q401" i="9"/>
  <c r="O402" i="9"/>
  <c r="Q402" i="9"/>
  <c r="O403" i="9"/>
  <c r="Q403" i="9"/>
  <c r="O404" i="9"/>
  <c r="Q404" i="9"/>
  <c r="O405" i="9"/>
  <c r="Q405" i="9"/>
  <c r="O406" i="9"/>
  <c r="Q406" i="9"/>
  <c r="O407" i="9"/>
  <c r="Q407" i="9"/>
  <c r="O408" i="9"/>
  <c r="Q408" i="9"/>
  <c r="O409" i="9"/>
  <c r="Q409" i="9"/>
  <c r="O410" i="9"/>
  <c r="Q410" i="9"/>
  <c r="O411" i="9"/>
  <c r="Q411" i="9"/>
  <c r="O412" i="9"/>
  <c r="Q412" i="9"/>
  <c r="O413" i="9"/>
  <c r="Q413" i="9"/>
  <c r="O414" i="9"/>
  <c r="Q414" i="9"/>
  <c r="O415" i="9"/>
  <c r="Q415" i="9"/>
  <c r="O416" i="9"/>
  <c r="Q416" i="9"/>
  <c r="O417" i="9"/>
  <c r="Q417" i="9"/>
  <c r="O418" i="9"/>
  <c r="Q418" i="9"/>
  <c r="O419" i="9"/>
  <c r="Q419" i="9"/>
  <c r="O420" i="9"/>
  <c r="Q420" i="9"/>
  <c r="O421" i="9"/>
  <c r="Q421" i="9"/>
  <c r="O422" i="9"/>
  <c r="Q422" i="9"/>
  <c r="O423" i="9"/>
  <c r="Q423" i="9"/>
  <c r="O430" i="9"/>
  <c r="Q430" i="9"/>
  <c r="O431" i="9"/>
  <c r="Q431" i="9"/>
  <c r="O432" i="9"/>
  <c r="Q432" i="9"/>
  <c r="O433" i="9"/>
  <c r="Q433" i="9"/>
  <c r="O434" i="9"/>
  <c r="Q434" i="9"/>
  <c r="O435" i="9"/>
  <c r="Q435" i="9"/>
  <c r="O445" i="9"/>
  <c r="Q445" i="9"/>
  <c r="O446" i="9"/>
  <c r="Q446" i="9"/>
  <c r="O447" i="9"/>
  <c r="Q447" i="9"/>
  <c r="O450" i="9"/>
  <c r="Q450" i="9"/>
  <c r="O451" i="9"/>
  <c r="Q451" i="9"/>
  <c r="O453" i="9"/>
  <c r="Q453" i="9"/>
  <c r="O454" i="9"/>
  <c r="Q454" i="9"/>
  <c r="O455" i="9"/>
  <c r="Q455" i="9"/>
  <c r="O457" i="9"/>
  <c r="Q457" i="9"/>
  <c r="O458" i="9"/>
  <c r="Q458" i="9"/>
  <c r="O459" i="9"/>
  <c r="Q459" i="9"/>
  <c r="O460" i="9"/>
  <c r="Q460" i="9"/>
  <c r="O461" i="9"/>
  <c r="Q461" i="9"/>
  <c r="O462" i="9"/>
  <c r="Q462" i="9"/>
  <c r="O463" i="9"/>
  <c r="Q463" i="9"/>
  <c r="O464" i="9"/>
  <c r="Q464" i="9"/>
  <c r="O468" i="9"/>
  <c r="Q468" i="9"/>
  <c r="O469" i="9"/>
  <c r="Q469" i="9"/>
  <c r="O470" i="9"/>
  <c r="Q470" i="9"/>
  <c r="O471" i="9"/>
  <c r="Q471" i="9"/>
  <c r="O472" i="9"/>
  <c r="Q472" i="9"/>
  <c r="O473" i="9"/>
  <c r="Q473" i="9"/>
  <c r="O474" i="9"/>
  <c r="Q474" i="9"/>
  <c r="O484" i="9"/>
  <c r="Q484" i="9"/>
  <c r="O493" i="9"/>
  <c r="Q493" i="9"/>
  <c r="O494" i="9"/>
  <c r="Q494" i="9"/>
  <c r="O500" i="9"/>
  <c r="Q500" i="9"/>
  <c r="O501" i="9"/>
  <c r="Q501" i="9"/>
  <c r="O502" i="9"/>
  <c r="Q502" i="9"/>
  <c r="O503" i="9"/>
  <c r="Q503" i="9"/>
  <c r="O504" i="9"/>
  <c r="Q504" i="9"/>
  <c r="O505" i="9"/>
  <c r="Q505" i="9"/>
  <c r="O506" i="9"/>
  <c r="Q506" i="9"/>
  <c r="O508" i="9"/>
  <c r="Q508" i="9"/>
  <c r="O509" i="9"/>
  <c r="Q509" i="9"/>
  <c r="O510" i="9"/>
  <c r="Q510" i="9"/>
  <c r="O511" i="9"/>
  <c r="Q511" i="9"/>
  <c r="O512" i="9"/>
  <c r="Q512" i="9"/>
  <c r="O513" i="9"/>
  <c r="Q513" i="9"/>
  <c r="O514" i="9"/>
  <c r="Q514" i="9"/>
  <c r="O515" i="9"/>
  <c r="Q515" i="9"/>
  <c r="O516" i="9"/>
  <c r="Q516" i="9"/>
  <c r="O517" i="9"/>
  <c r="Q517" i="9"/>
  <c r="O518" i="9"/>
  <c r="Q518" i="9"/>
  <c r="O519" i="9"/>
  <c r="Q519" i="9"/>
  <c r="O526" i="9"/>
  <c r="Q526" i="9"/>
  <c r="O529" i="9"/>
  <c r="Q529" i="9"/>
  <c r="O530" i="9"/>
  <c r="Q530" i="9"/>
  <c r="O531" i="9"/>
  <c r="Q531" i="9"/>
  <c r="O534" i="9"/>
  <c r="Q534" i="9"/>
  <c r="O535" i="9"/>
  <c r="Q535" i="9"/>
  <c r="O536" i="9"/>
  <c r="Q536" i="9"/>
  <c r="O537" i="9"/>
  <c r="Q537" i="9"/>
  <c r="O538" i="9"/>
  <c r="Q538" i="9"/>
  <c r="O539" i="9"/>
  <c r="Q539" i="9"/>
  <c r="O541" i="9"/>
  <c r="Q541" i="9"/>
  <c r="O542" i="9"/>
  <c r="Q542" i="9"/>
  <c r="O543" i="9"/>
  <c r="Q543" i="9"/>
  <c r="O544" i="9"/>
  <c r="Q544" i="9"/>
  <c r="O549" i="9"/>
  <c r="Q549" i="9"/>
  <c r="O550" i="9"/>
  <c r="Q550" i="9"/>
  <c r="O551" i="9"/>
  <c r="Q551" i="9"/>
  <c r="O552" i="9"/>
  <c r="Q552" i="9"/>
  <c r="O553" i="9"/>
  <c r="Q553" i="9"/>
  <c r="O554" i="9"/>
  <c r="Q554" i="9"/>
  <c r="O555" i="9"/>
  <c r="Q555" i="9"/>
  <c r="O556" i="9"/>
  <c r="Q556" i="9"/>
  <c r="O567" i="9"/>
  <c r="Q567" i="9"/>
  <c r="O568" i="9"/>
  <c r="Q568" i="9"/>
  <c r="O569" i="9"/>
  <c r="Q569" i="9"/>
  <c r="O570" i="9"/>
  <c r="Q570" i="9"/>
  <c r="O571" i="9"/>
  <c r="Q571" i="9"/>
  <c r="O572" i="9"/>
  <c r="Q572" i="9"/>
  <c r="O573" i="9"/>
  <c r="Q573" i="9"/>
  <c r="O574" i="9"/>
  <c r="Q574" i="9"/>
  <c r="O575" i="9"/>
  <c r="Q575" i="9"/>
  <c r="O576" i="9"/>
  <c r="Q576" i="9"/>
  <c r="O577" i="9"/>
  <c r="Q577" i="9"/>
  <c r="O578" i="9"/>
  <c r="Q578" i="9"/>
  <c r="O579" i="9"/>
  <c r="Q579" i="9"/>
  <c r="O580" i="9"/>
  <c r="Q580" i="9"/>
  <c r="O581" i="9"/>
  <c r="Q581" i="9"/>
  <c r="O582" i="9"/>
  <c r="Q582" i="9"/>
  <c r="O583" i="9"/>
  <c r="Q583" i="9"/>
  <c r="O584" i="9"/>
  <c r="Q584" i="9"/>
  <c r="O585" i="9"/>
  <c r="Q585" i="9"/>
  <c r="O586" i="9"/>
  <c r="Q586" i="9"/>
  <c r="O587" i="9"/>
  <c r="Q587" i="9"/>
  <c r="O588" i="9"/>
  <c r="Q588" i="9"/>
  <c r="O589" i="9"/>
  <c r="Q589" i="9"/>
  <c r="O590" i="9"/>
  <c r="Q590" i="9"/>
  <c r="O591" i="9"/>
  <c r="Q591" i="9"/>
  <c r="O592" i="9"/>
  <c r="Q592" i="9"/>
  <c r="O594" i="9"/>
  <c r="Q594" i="9"/>
  <c r="O595" i="9"/>
  <c r="Q595" i="9"/>
  <c r="O596" i="9"/>
  <c r="Q596" i="9"/>
  <c r="O597" i="9"/>
  <c r="Q597" i="9"/>
  <c r="O598" i="9"/>
  <c r="Q598" i="9"/>
  <c r="O599" i="9"/>
  <c r="Q599" i="9"/>
  <c r="O603" i="9"/>
  <c r="Q603" i="9"/>
  <c r="O604" i="9"/>
  <c r="Q604" i="9"/>
  <c r="O605" i="9"/>
  <c r="Q605" i="9"/>
  <c r="O606" i="9"/>
  <c r="Q606" i="9"/>
  <c r="O607" i="9"/>
  <c r="Q607" i="9"/>
  <c r="O608" i="9"/>
  <c r="Q608" i="9"/>
  <c r="O611" i="9"/>
  <c r="Q611" i="9"/>
  <c r="O612" i="9"/>
  <c r="Q612" i="9"/>
  <c r="O616" i="9"/>
  <c r="Q616" i="9"/>
  <c r="O626" i="9"/>
  <c r="Q626" i="9"/>
  <c r="O627" i="9"/>
  <c r="Q627" i="9"/>
  <c r="O628" i="9"/>
  <c r="Q628" i="9"/>
  <c r="O629" i="9"/>
  <c r="Q629" i="9"/>
  <c r="O630" i="9"/>
  <c r="Q630" i="9"/>
  <c r="O631" i="9"/>
  <c r="Q631" i="9"/>
  <c r="O632" i="9"/>
  <c r="Q632" i="9"/>
  <c r="O634" i="9"/>
  <c r="Q634" i="9"/>
  <c r="O635" i="9"/>
  <c r="Q635" i="9"/>
  <c r="O636" i="9"/>
  <c r="Q636" i="9"/>
  <c r="O637" i="9"/>
  <c r="Q637" i="9"/>
  <c r="O642" i="9"/>
  <c r="Q642" i="9"/>
  <c r="O643" i="9"/>
  <c r="Q643" i="9"/>
  <c r="O644" i="9"/>
  <c r="Q644" i="9"/>
  <c r="O645" i="9"/>
  <c r="Q645" i="9"/>
  <c r="O646" i="9"/>
  <c r="Q646" i="9"/>
  <c r="O647" i="9"/>
  <c r="Q647" i="9"/>
  <c r="O648" i="9"/>
  <c r="Q648" i="9"/>
  <c r="O649" i="9"/>
  <c r="Q649" i="9"/>
  <c r="O650" i="9"/>
  <c r="Q650" i="9"/>
  <c r="O651" i="9"/>
  <c r="Q651" i="9"/>
  <c r="O652" i="9"/>
  <c r="Q652" i="9"/>
  <c r="O653" i="9"/>
  <c r="Q653" i="9"/>
  <c r="O654" i="9"/>
  <c r="Q654" i="9"/>
  <c r="O662" i="9"/>
  <c r="Q662" i="9"/>
  <c r="O663" i="9"/>
  <c r="Q663" i="9"/>
  <c r="O664" i="9"/>
  <c r="Q664" i="9"/>
  <c r="O665" i="9"/>
  <c r="Q665" i="9"/>
  <c r="O666" i="9"/>
  <c r="Q666" i="9"/>
  <c r="O667" i="9"/>
  <c r="Q667" i="9"/>
  <c r="O668" i="9"/>
  <c r="Q668" i="9"/>
  <c r="O669" i="9"/>
  <c r="Q669" i="9"/>
  <c r="O678" i="9"/>
  <c r="Q678" i="9"/>
  <c r="O679" i="9"/>
  <c r="Q679" i="9"/>
  <c r="O685" i="9"/>
  <c r="Q685" i="9"/>
  <c r="O686" i="9"/>
  <c r="Q686" i="9"/>
  <c r="O687" i="9"/>
  <c r="Q687" i="9"/>
  <c r="O688" i="9"/>
  <c r="Q688" i="9"/>
  <c r="O689" i="9"/>
  <c r="Q689" i="9"/>
  <c r="O690" i="9"/>
  <c r="Q690" i="9"/>
  <c r="O691" i="9"/>
  <c r="Q691" i="9"/>
  <c r="O692" i="9"/>
  <c r="Q692" i="9"/>
  <c r="O693" i="9"/>
  <c r="Q693" i="9"/>
  <c r="O694" i="9"/>
  <c r="Q694" i="9"/>
  <c r="O695" i="9"/>
  <c r="Q695" i="9"/>
  <c r="O696" i="9"/>
  <c r="Q696" i="9"/>
  <c r="O697" i="9"/>
  <c r="Q697" i="9"/>
  <c r="O698" i="9"/>
  <c r="Q698" i="9"/>
  <c r="O699" i="9"/>
  <c r="Q699" i="9"/>
  <c r="O700" i="9"/>
  <c r="Q700" i="9"/>
  <c r="O701" i="9"/>
  <c r="Q701" i="9"/>
  <c r="O702" i="9"/>
  <c r="Q702" i="9"/>
  <c r="O704" i="9"/>
  <c r="Q704" i="9"/>
  <c r="O705" i="9"/>
  <c r="Q705" i="9"/>
  <c r="O706" i="9"/>
  <c r="Q706" i="9"/>
  <c r="O707" i="9"/>
  <c r="Q707" i="9"/>
  <c r="O708" i="9"/>
  <c r="Q708" i="9"/>
  <c r="O711" i="9"/>
  <c r="Q711" i="9"/>
  <c r="O712" i="9"/>
  <c r="Q712" i="9"/>
  <c r="O719" i="9"/>
  <c r="Q719" i="9"/>
  <c r="O720" i="9"/>
  <c r="Q720" i="9"/>
  <c r="O721" i="9"/>
  <c r="Q721" i="9"/>
  <c r="O722" i="9"/>
  <c r="Q722" i="9"/>
  <c r="O723" i="9"/>
  <c r="Q723" i="9"/>
  <c r="O724" i="9"/>
  <c r="Q724" i="9"/>
  <c r="O725" i="9"/>
  <c r="Q725" i="9"/>
  <c r="O730" i="9"/>
  <c r="Q730" i="9"/>
  <c r="O731" i="9"/>
  <c r="Q731" i="9"/>
  <c r="O732" i="9"/>
  <c r="Q732" i="9"/>
  <c r="O733" i="9"/>
  <c r="Q733" i="9"/>
  <c r="O734" i="9"/>
  <c r="Q734" i="9"/>
  <c r="O735" i="9"/>
  <c r="Q735" i="9"/>
  <c r="O736" i="9"/>
  <c r="Q736" i="9"/>
  <c r="O737" i="9"/>
  <c r="Q737" i="9"/>
  <c r="O738" i="9"/>
  <c r="Q738" i="9"/>
  <c r="O739" i="9"/>
  <c r="Q739" i="9"/>
  <c r="O740" i="9"/>
  <c r="Q740" i="9"/>
  <c r="O741" i="9"/>
  <c r="Q741" i="9"/>
  <c r="O744" i="9"/>
  <c r="Q744" i="9"/>
  <c r="O745" i="9"/>
  <c r="Q745" i="9"/>
  <c r="O746" i="9"/>
  <c r="Q746" i="9"/>
  <c r="O747" i="9"/>
  <c r="Q747" i="9"/>
  <c r="O748" i="9"/>
  <c r="Q748" i="9"/>
  <c r="O749" i="9"/>
  <c r="Q749" i="9"/>
  <c r="O750" i="9"/>
  <c r="Q750" i="9"/>
  <c r="O751" i="9"/>
  <c r="Q751" i="9"/>
  <c r="O752" i="9"/>
  <c r="Q752" i="9"/>
  <c r="O753" i="9"/>
  <c r="Q753" i="9"/>
  <c r="O754" i="9"/>
  <c r="Q754" i="9"/>
  <c r="O755" i="9"/>
  <c r="Q755" i="9"/>
  <c r="O756" i="9"/>
  <c r="Q756" i="9"/>
  <c r="O764" i="9"/>
  <c r="Q764" i="9"/>
  <c r="O766" i="9"/>
  <c r="Q766" i="9"/>
  <c r="O767" i="9"/>
  <c r="Q767" i="9"/>
  <c r="O768" i="9"/>
  <c r="Q768" i="9"/>
  <c r="O769" i="9"/>
  <c r="Q769" i="9"/>
  <c r="O770" i="9"/>
  <c r="Q770" i="9"/>
  <c r="O771" i="9"/>
  <c r="Q771" i="9"/>
  <c r="O772" i="9"/>
  <c r="Q772" i="9"/>
  <c r="O773" i="9"/>
  <c r="Q773" i="9"/>
  <c r="O774" i="9"/>
  <c r="Q774" i="9"/>
  <c r="O776" i="9"/>
  <c r="Q776" i="9"/>
  <c r="O778" i="9"/>
  <c r="Q778" i="9"/>
  <c r="O779" i="9"/>
  <c r="Q779" i="9"/>
  <c r="O780" i="9"/>
  <c r="Q780" i="9"/>
  <c r="O781" i="9"/>
  <c r="Q781" i="9"/>
  <c r="O783" i="9"/>
  <c r="Q783" i="9"/>
  <c r="O784" i="9"/>
  <c r="Q784" i="9"/>
  <c r="O785" i="9"/>
  <c r="Q785" i="9"/>
  <c r="O786" i="9"/>
  <c r="Q786" i="9"/>
  <c r="O787" i="9"/>
  <c r="Q787" i="9"/>
  <c r="O788" i="9"/>
  <c r="Q788" i="9"/>
  <c r="O789" i="9"/>
  <c r="Q789" i="9"/>
  <c r="O790" i="9"/>
  <c r="Q790" i="9"/>
  <c r="O791" i="9"/>
  <c r="Q791" i="9"/>
  <c r="O792" i="9"/>
  <c r="Q792" i="9"/>
  <c r="O793" i="9"/>
  <c r="Q793" i="9"/>
  <c r="O794" i="9"/>
  <c r="Q794" i="9"/>
  <c r="O795" i="9"/>
  <c r="Q795" i="9"/>
  <c r="O796" i="9"/>
  <c r="Q796" i="9"/>
  <c r="O797" i="9"/>
  <c r="Q797" i="9"/>
  <c r="O798" i="9"/>
  <c r="Q798" i="9"/>
  <c r="O799" i="9"/>
  <c r="Q799" i="9"/>
  <c r="O801" i="9"/>
  <c r="Q801" i="9"/>
  <c r="O802" i="9"/>
  <c r="Q802" i="9"/>
  <c r="O803" i="9"/>
  <c r="Q803" i="9"/>
  <c r="O805" i="9"/>
  <c r="Q805" i="9"/>
  <c r="O808" i="9"/>
  <c r="Q808" i="9"/>
  <c r="O809" i="9"/>
  <c r="Q809" i="9"/>
  <c r="O810" i="9"/>
  <c r="Q810" i="9"/>
  <c r="O814" i="9"/>
  <c r="Q814" i="9"/>
  <c r="O815" i="9"/>
  <c r="Q815" i="9"/>
  <c r="O816" i="9"/>
  <c r="Q816" i="9"/>
  <c r="O817" i="9"/>
  <c r="Q817" i="9"/>
  <c r="O818" i="9"/>
  <c r="Q818" i="9"/>
  <c r="O819" i="9"/>
  <c r="Q819" i="9"/>
  <c r="O820" i="9"/>
  <c r="Q820" i="9"/>
  <c r="O821" i="9"/>
  <c r="Q821" i="9"/>
  <c r="O822" i="9"/>
  <c r="Q822" i="9"/>
  <c r="O823" i="9"/>
  <c r="Q823" i="9"/>
  <c r="O824" i="9"/>
  <c r="Q824" i="9"/>
  <c r="O825" i="9"/>
  <c r="Q825" i="9"/>
  <c r="O826" i="9"/>
  <c r="Q826" i="9"/>
  <c r="O827" i="9"/>
  <c r="Q827" i="9"/>
  <c r="O828" i="9"/>
  <c r="Q828" i="9"/>
  <c r="O829" i="9"/>
  <c r="Q829" i="9"/>
  <c r="O830" i="9"/>
  <c r="Q830" i="9"/>
  <c r="O831" i="9"/>
  <c r="Q831" i="9"/>
  <c r="O832" i="9"/>
  <c r="Q832" i="9"/>
  <c r="O836" i="9"/>
  <c r="Q836" i="9"/>
  <c r="O837" i="9"/>
  <c r="Q837" i="9"/>
  <c r="O838" i="9"/>
  <c r="Q838" i="9"/>
  <c r="O839" i="9"/>
  <c r="Q839" i="9"/>
  <c r="O840" i="9"/>
  <c r="Q840" i="9"/>
  <c r="O841" i="9"/>
  <c r="Q841" i="9"/>
  <c r="O845" i="9"/>
  <c r="Q845" i="9"/>
  <c r="O846" i="9"/>
  <c r="Q846" i="9"/>
  <c r="O847" i="9"/>
  <c r="Q847" i="9"/>
  <c r="O848" i="9"/>
  <c r="Q848" i="9"/>
  <c r="O849" i="9"/>
  <c r="Q849" i="9"/>
  <c r="O861" i="9"/>
  <c r="Q861" i="9"/>
  <c r="O863" i="9"/>
  <c r="Q863" i="9"/>
  <c r="O864" i="9"/>
  <c r="Q864" i="9"/>
  <c r="O866" i="9"/>
  <c r="Q866" i="9"/>
  <c r="O867" i="9"/>
  <c r="Q867" i="9"/>
  <c r="O868" i="9"/>
  <c r="Q868" i="9"/>
  <c r="O869" i="9"/>
  <c r="Q869" i="9"/>
  <c r="O870" i="9"/>
  <c r="Q870" i="9"/>
  <c r="O871" i="9"/>
  <c r="Q871" i="9"/>
  <c r="O872" i="9"/>
  <c r="Q872" i="9"/>
  <c r="O873" i="9"/>
  <c r="Q873" i="9"/>
  <c r="O874" i="9"/>
  <c r="Q874" i="9"/>
  <c r="O875" i="9"/>
  <c r="Q875" i="9"/>
  <c r="O876" i="9"/>
  <c r="Q876" i="9"/>
  <c r="O877" i="9"/>
  <c r="Q877" i="9"/>
  <c r="O879" i="9"/>
  <c r="Q879" i="9"/>
  <c r="O880" i="9"/>
  <c r="Q880" i="9"/>
  <c r="O881" i="9"/>
  <c r="Q881" i="9"/>
  <c r="O883" i="9"/>
  <c r="Q883" i="9"/>
  <c r="O884" i="9"/>
  <c r="Q884" i="9"/>
  <c r="O885" i="9"/>
  <c r="Q885" i="9"/>
  <c r="O886" i="9"/>
  <c r="Q886" i="9"/>
  <c r="O887" i="9"/>
  <c r="Q887" i="9"/>
  <c r="O888" i="9"/>
  <c r="Q888" i="9"/>
  <c r="O889" i="9"/>
  <c r="Q889" i="9"/>
  <c r="O892" i="9"/>
  <c r="Q892" i="9"/>
  <c r="O893" i="9"/>
  <c r="Q893" i="9"/>
  <c r="O894" i="9"/>
  <c r="Q894" i="9"/>
  <c r="O895" i="9"/>
  <c r="Q895" i="9"/>
  <c r="O896" i="9"/>
  <c r="Q896" i="9"/>
  <c r="O897" i="9"/>
  <c r="Q897" i="9"/>
  <c r="O898" i="9"/>
  <c r="Q898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12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D6" i="9"/>
  <c r="C13" i="9"/>
  <c r="G13" i="9"/>
  <c r="I13" i="9"/>
  <c r="C14" i="9"/>
  <c r="G14" i="9"/>
  <c r="I14" i="9"/>
  <c r="C15" i="9"/>
  <c r="G15" i="9"/>
  <c r="I15" i="9"/>
  <c r="C16" i="9"/>
  <c r="G16" i="9"/>
  <c r="I16" i="9"/>
  <c r="C17" i="9"/>
  <c r="G17" i="9"/>
  <c r="I17" i="9"/>
  <c r="C18" i="9"/>
  <c r="G18" i="9"/>
  <c r="I18" i="9"/>
  <c r="C19" i="9"/>
  <c r="G19" i="9"/>
  <c r="I19" i="9"/>
  <c r="C20" i="9"/>
  <c r="G20" i="9"/>
  <c r="I20" i="9"/>
  <c r="C21" i="9"/>
  <c r="G21" i="9"/>
  <c r="I21" i="9"/>
  <c r="C22" i="9"/>
  <c r="G22" i="9"/>
  <c r="I22" i="9"/>
  <c r="C23" i="9"/>
  <c r="G23" i="9"/>
  <c r="I23" i="9"/>
  <c r="C24" i="9"/>
  <c r="G24" i="9"/>
  <c r="I24" i="9"/>
  <c r="C25" i="9"/>
  <c r="G25" i="9"/>
  <c r="I25" i="9"/>
  <c r="C26" i="9"/>
  <c r="G26" i="9"/>
  <c r="I26" i="9"/>
  <c r="C27" i="9"/>
  <c r="G27" i="9"/>
  <c r="I27" i="9"/>
  <c r="C28" i="9"/>
  <c r="G28" i="9"/>
  <c r="I28" i="9"/>
  <c r="C29" i="9"/>
  <c r="G29" i="9"/>
  <c r="I29" i="9"/>
  <c r="C30" i="9"/>
  <c r="G30" i="9"/>
  <c r="I30" i="9"/>
  <c r="C31" i="9"/>
  <c r="G31" i="9"/>
  <c r="I31" i="9"/>
  <c r="C32" i="9"/>
  <c r="G32" i="9"/>
  <c r="I32" i="9"/>
  <c r="C33" i="9"/>
  <c r="G33" i="9"/>
  <c r="I33" i="9"/>
  <c r="C34" i="9"/>
  <c r="G34" i="9"/>
  <c r="I34" i="9"/>
  <c r="C35" i="9"/>
  <c r="G35" i="9"/>
  <c r="I35" i="9"/>
  <c r="C36" i="9"/>
  <c r="G36" i="9"/>
  <c r="I36" i="9"/>
  <c r="C37" i="9"/>
  <c r="G37" i="9"/>
  <c r="I37" i="9"/>
  <c r="C38" i="9"/>
  <c r="G38" i="9"/>
  <c r="I38" i="9"/>
  <c r="C39" i="9"/>
  <c r="G39" i="9"/>
  <c r="I39" i="9"/>
  <c r="C40" i="9"/>
  <c r="G40" i="9"/>
  <c r="I40" i="9"/>
  <c r="C41" i="9"/>
  <c r="G41" i="9"/>
  <c r="I41" i="9"/>
  <c r="C42" i="9"/>
  <c r="G42" i="9"/>
  <c r="I42" i="9"/>
  <c r="C43" i="9"/>
  <c r="G43" i="9"/>
  <c r="I43" i="9"/>
  <c r="C44" i="9"/>
  <c r="G44" i="9"/>
  <c r="I44" i="9"/>
  <c r="C45" i="9"/>
  <c r="G45" i="9"/>
  <c r="I45" i="9"/>
  <c r="C46" i="9"/>
  <c r="G46" i="9"/>
  <c r="I46" i="9"/>
  <c r="C47" i="9"/>
  <c r="G47" i="9"/>
  <c r="I47" i="9"/>
  <c r="C48" i="9"/>
  <c r="F48" i="9"/>
  <c r="G48" i="9"/>
  <c r="I48" i="9"/>
  <c r="C49" i="9"/>
  <c r="G49" i="9"/>
  <c r="I49" i="9"/>
  <c r="C50" i="9"/>
  <c r="G50" i="9"/>
  <c r="I50" i="9"/>
  <c r="C51" i="9"/>
  <c r="G51" i="9"/>
  <c r="I51" i="9"/>
  <c r="C52" i="9"/>
  <c r="G52" i="9"/>
  <c r="I52" i="9"/>
  <c r="C53" i="9"/>
  <c r="G53" i="9"/>
  <c r="I53" i="9"/>
  <c r="C54" i="9"/>
  <c r="G54" i="9"/>
  <c r="I54" i="9"/>
  <c r="C55" i="9"/>
  <c r="G55" i="9"/>
  <c r="I55" i="9"/>
  <c r="C56" i="9"/>
  <c r="G56" i="9"/>
  <c r="I56" i="9"/>
  <c r="C57" i="9"/>
  <c r="G57" i="9"/>
  <c r="I57" i="9"/>
  <c r="C58" i="9"/>
  <c r="G58" i="9"/>
  <c r="I58" i="9"/>
  <c r="C59" i="9"/>
  <c r="G59" i="9"/>
  <c r="I59" i="9"/>
  <c r="C60" i="9"/>
  <c r="G60" i="9"/>
  <c r="I60" i="9"/>
  <c r="C61" i="9"/>
  <c r="G61" i="9"/>
  <c r="I61" i="9"/>
  <c r="C62" i="9"/>
  <c r="G62" i="9"/>
  <c r="I62" i="9"/>
  <c r="C63" i="9"/>
  <c r="G63" i="9"/>
  <c r="I63" i="9"/>
  <c r="C64" i="9"/>
  <c r="G64" i="9"/>
  <c r="I64" i="9"/>
  <c r="C65" i="9"/>
  <c r="G65" i="9"/>
  <c r="I65" i="9"/>
  <c r="C66" i="9"/>
  <c r="G66" i="9"/>
  <c r="I66" i="9"/>
  <c r="C67" i="9"/>
  <c r="G67" i="9"/>
  <c r="I67" i="9"/>
  <c r="C68" i="9"/>
  <c r="G68" i="9"/>
  <c r="I68" i="9"/>
  <c r="C69" i="9"/>
  <c r="G69" i="9"/>
  <c r="I69" i="9"/>
  <c r="C70" i="9"/>
  <c r="G70" i="9"/>
  <c r="I70" i="9"/>
  <c r="C71" i="9"/>
  <c r="G71" i="9"/>
  <c r="I71" i="9"/>
  <c r="C72" i="9"/>
  <c r="G72" i="9"/>
  <c r="I72" i="9"/>
  <c r="C73" i="9"/>
  <c r="G73" i="9"/>
  <c r="I73" i="9"/>
  <c r="C74" i="9"/>
  <c r="G74" i="9"/>
  <c r="I74" i="9"/>
  <c r="C75" i="9"/>
  <c r="G75" i="9"/>
  <c r="I75" i="9"/>
  <c r="C76" i="9"/>
  <c r="G76" i="9"/>
  <c r="I76" i="9"/>
  <c r="C77" i="9"/>
  <c r="G77" i="9"/>
  <c r="I77" i="9"/>
  <c r="C78" i="9"/>
  <c r="G78" i="9"/>
  <c r="I78" i="9"/>
  <c r="C79" i="9"/>
  <c r="G79" i="9"/>
  <c r="I79" i="9"/>
  <c r="C80" i="9"/>
  <c r="G80" i="9"/>
  <c r="I80" i="9"/>
  <c r="C81" i="9"/>
  <c r="G81" i="9"/>
  <c r="I81" i="9"/>
  <c r="C82" i="9"/>
  <c r="G82" i="9"/>
  <c r="I82" i="9"/>
  <c r="C83" i="9"/>
  <c r="G83" i="9"/>
  <c r="I83" i="9"/>
  <c r="C84" i="9"/>
  <c r="G84" i="9"/>
  <c r="I84" i="9"/>
  <c r="C85" i="9"/>
  <c r="G85" i="9"/>
  <c r="I85" i="9"/>
  <c r="C86" i="9"/>
  <c r="G86" i="9"/>
  <c r="I86" i="9"/>
  <c r="C87" i="9"/>
  <c r="G87" i="9"/>
  <c r="I87" i="9"/>
  <c r="C88" i="9"/>
  <c r="G88" i="9"/>
  <c r="I88" i="9"/>
  <c r="C89" i="9"/>
  <c r="G89" i="9"/>
  <c r="I89" i="9"/>
  <c r="C90" i="9"/>
  <c r="G90" i="9"/>
  <c r="I90" i="9"/>
  <c r="C91" i="9"/>
  <c r="G91" i="9"/>
  <c r="I91" i="9"/>
  <c r="C92" i="9"/>
  <c r="G92" i="9"/>
  <c r="I92" i="9"/>
  <c r="C93" i="9"/>
  <c r="G93" i="9"/>
  <c r="I93" i="9"/>
  <c r="C94" i="9"/>
  <c r="G94" i="9"/>
  <c r="I94" i="9"/>
  <c r="C95" i="9"/>
  <c r="G95" i="9"/>
  <c r="I95" i="9"/>
  <c r="C96" i="9"/>
  <c r="G96" i="9"/>
  <c r="I96" i="9"/>
  <c r="C97" i="9"/>
  <c r="G97" i="9"/>
  <c r="I97" i="9"/>
  <c r="C98" i="9"/>
  <c r="G98" i="9"/>
  <c r="I98" i="9"/>
  <c r="C99" i="9"/>
  <c r="G99" i="9"/>
  <c r="I99" i="9"/>
  <c r="C100" i="9"/>
  <c r="G100" i="9"/>
  <c r="I100" i="9"/>
  <c r="C101" i="9"/>
  <c r="G101" i="9"/>
  <c r="I101" i="9"/>
  <c r="C102" i="9"/>
  <c r="G102" i="9"/>
  <c r="I102" i="9"/>
  <c r="C103" i="9"/>
  <c r="G103" i="9"/>
  <c r="I103" i="9"/>
  <c r="C104" i="9"/>
  <c r="G104" i="9"/>
  <c r="I104" i="9"/>
  <c r="C105" i="9"/>
  <c r="G105" i="9"/>
  <c r="I105" i="9"/>
  <c r="C106" i="9"/>
  <c r="G106" i="9"/>
  <c r="I106" i="9"/>
  <c r="C107" i="9"/>
  <c r="G107" i="9"/>
  <c r="I107" i="9"/>
  <c r="C108" i="9"/>
  <c r="G108" i="9"/>
  <c r="I108" i="9"/>
  <c r="C109" i="9"/>
  <c r="G109" i="9"/>
  <c r="I109" i="9"/>
  <c r="C110" i="9"/>
  <c r="G110" i="9"/>
  <c r="I110" i="9"/>
  <c r="C111" i="9"/>
  <c r="G111" i="9"/>
  <c r="I111" i="9"/>
  <c r="C112" i="9"/>
  <c r="G112" i="9"/>
  <c r="I112" i="9"/>
  <c r="C113" i="9"/>
  <c r="G113" i="9"/>
  <c r="I113" i="9"/>
  <c r="C114" i="9"/>
  <c r="G114" i="9"/>
  <c r="I114" i="9"/>
  <c r="C115" i="9"/>
  <c r="G115" i="9"/>
  <c r="I115" i="9"/>
  <c r="C116" i="9"/>
  <c r="G116" i="9"/>
  <c r="I116" i="9"/>
  <c r="C117" i="9"/>
  <c r="G117" i="9"/>
  <c r="I117" i="9"/>
  <c r="C118" i="9"/>
  <c r="G118" i="9"/>
  <c r="I118" i="9"/>
  <c r="C119" i="9"/>
  <c r="G119" i="9"/>
  <c r="I119" i="9"/>
  <c r="C120" i="9"/>
  <c r="G120" i="9"/>
  <c r="I120" i="9"/>
  <c r="C121" i="9"/>
  <c r="G121" i="9"/>
  <c r="I121" i="9"/>
  <c r="C122" i="9"/>
  <c r="G122" i="9"/>
  <c r="I122" i="9"/>
  <c r="C123" i="9"/>
  <c r="G123" i="9"/>
  <c r="I123" i="9"/>
  <c r="C124" i="9"/>
  <c r="G124" i="9"/>
  <c r="I124" i="9"/>
  <c r="C125" i="9"/>
  <c r="G125" i="9"/>
  <c r="I125" i="9"/>
  <c r="C126" i="9"/>
  <c r="G126" i="9"/>
  <c r="I126" i="9"/>
  <c r="C127" i="9"/>
  <c r="G127" i="9"/>
  <c r="I127" i="9"/>
  <c r="C128" i="9"/>
  <c r="G128" i="9"/>
  <c r="I128" i="9"/>
  <c r="C129" i="9"/>
  <c r="G129" i="9"/>
  <c r="I129" i="9"/>
  <c r="C130" i="9"/>
  <c r="G130" i="9"/>
  <c r="I130" i="9"/>
  <c r="C131" i="9"/>
  <c r="G131" i="9"/>
  <c r="I131" i="9"/>
  <c r="C132" i="9"/>
  <c r="G132" i="9"/>
  <c r="I132" i="9"/>
  <c r="C133" i="9"/>
  <c r="G133" i="9"/>
  <c r="I133" i="9"/>
  <c r="C134" i="9"/>
  <c r="F134" i="9"/>
  <c r="G134" i="9"/>
  <c r="I134" i="9"/>
  <c r="C135" i="9"/>
  <c r="F135" i="9"/>
  <c r="G135" i="9"/>
  <c r="I135" i="9"/>
  <c r="C136" i="9"/>
  <c r="F136" i="9"/>
  <c r="G136" i="9"/>
  <c r="I136" i="9"/>
  <c r="C137" i="9"/>
  <c r="F137" i="9"/>
  <c r="G137" i="9"/>
  <c r="I137" i="9"/>
  <c r="C138" i="9"/>
  <c r="G138" i="9"/>
  <c r="I138" i="9"/>
  <c r="C139" i="9"/>
  <c r="G139" i="9"/>
  <c r="I139" i="9"/>
  <c r="C140" i="9"/>
  <c r="G140" i="9"/>
  <c r="I140" i="9"/>
  <c r="C141" i="9"/>
  <c r="G141" i="9"/>
  <c r="I141" i="9"/>
  <c r="C142" i="9"/>
  <c r="G142" i="9"/>
  <c r="I142" i="9"/>
  <c r="C143" i="9"/>
  <c r="G143" i="9"/>
  <c r="I143" i="9"/>
  <c r="C144" i="9"/>
  <c r="G144" i="9"/>
  <c r="I144" i="9"/>
  <c r="C145" i="9"/>
  <c r="G145" i="9"/>
  <c r="I145" i="9"/>
  <c r="C146" i="9"/>
  <c r="G146" i="9"/>
  <c r="I146" i="9"/>
  <c r="C147" i="9"/>
  <c r="G147" i="9"/>
  <c r="I147" i="9"/>
  <c r="C148" i="9"/>
  <c r="G148" i="9"/>
  <c r="I148" i="9"/>
  <c r="C149" i="9"/>
  <c r="G149" i="9"/>
  <c r="I149" i="9"/>
  <c r="C150" i="9"/>
  <c r="G150" i="9"/>
  <c r="I150" i="9"/>
  <c r="C151" i="9"/>
  <c r="G151" i="9"/>
  <c r="I151" i="9"/>
  <c r="C152" i="9"/>
  <c r="G152" i="9"/>
  <c r="I152" i="9"/>
  <c r="C153" i="9"/>
  <c r="G153" i="9"/>
  <c r="I153" i="9"/>
  <c r="C154" i="9"/>
  <c r="G154" i="9"/>
  <c r="I154" i="9"/>
  <c r="C155" i="9"/>
  <c r="G155" i="9"/>
  <c r="I155" i="9"/>
  <c r="C156" i="9"/>
  <c r="G156" i="9"/>
  <c r="I156" i="9"/>
  <c r="C157" i="9"/>
  <c r="G157" i="9"/>
  <c r="I157" i="9"/>
  <c r="C158" i="9"/>
  <c r="G158" i="9"/>
  <c r="I158" i="9"/>
  <c r="C159" i="9"/>
  <c r="G159" i="9"/>
  <c r="I159" i="9"/>
  <c r="C160" i="9"/>
  <c r="G160" i="9"/>
  <c r="I160" i="9"/>
  <c r="C161" i="9"/>
  <c r="G161" i="9"/>
  <c r="I161" i="9"/>
  <c r="C162" i="9"/>
  <c r="G162" i="9"/>
  <c r="I162" i="9"/>
  <c r="C163" i="9"/>
  <c r="G163" i="9"/>
  <c r="I163" i="9"/>
  <c r="C164" i="9"/>
  <c r="G164" i="9"/>
  <c r="I164" i="9"/>
  <c r="C165" i="9"/>
  <c r="G165" i="9"/>
  <c r="I165" i="9"/>
  <c r="C166" i="9"/>
  <c r="G166" i="9"/>
  <c r="I166" i="9"/>
  <c r="C167" i="9"/>
  <c r="G167" i="9"/>
  <c r="I167" i="9"/>
  <c r="C168" i="9"/>
  <c r="G168" i="9"/>
  <c r="I168" i="9"/>
  <c r="C169" i="9"/>
  <c r="G169" i="9"/>
  <c r="I169" i="9"/>
  <c r="C170" i="9"/>
  <c r="G170" i="9"/>
  <c r="I170" i="9"/>
  <c r="C171" i="9"/>
  <c r="G171" i="9"/>
  <c r="I171" i="9"/>
  <c r="C172" i="9"/>
  <c r="G172" i="9"/>
  <c r="I172" i="9"/>
  <c r="C173" i="9"/>
  <c r="G173" i="9"/>
  <c r="I173" i="9"/>
  <c r="C174" i="9"/>
  <c r="G174" i="9"/>
  <c r="I174" i="9"/>
  <c r="C175" i="9"/>
  <c r="G175" i="9"/>
  <c r="I175" i="9"/>
  <c r="C176" i="9"/>
  <c r="G176" i="9"/>
  <c r="I176" i="9"/>
  <c r="C177" i="9"/>
  <c r="G177" i="9"/>
  <c r="I177" i="9"/>
  <c r="C178" i="9"/>
  <c r="G178" i="9"/>
  <c r="I178" i="9"/>
  <c r="C179" i="9"/>
  <c r="G179" i="9"/>
  <c r="I179" i="9"/>
  <c r="C180" i="9"/>
  <c r="G180" i="9"/>
  <c r="I180" i="9"/>
  <c r="C181" i="9"/>
  <c r="G181" i="9"/>
  <c r="I181" i="9"/>
  <c r="C182" i="9"/>
  <c r="G182" i="9"/>
  <c r="I182" i="9"/>
  <c r="C183" i="9"/>
  <c r="G183" i="9"/>
  <c r="I183" i="9"/>
  <c r="C184" i="9"/>
  <c r="G184" i="9"/>
  <c r="I184" i="9"/>
  <c r="C185" i="9"/>
  <c r="G185" i="9"/>
  <c r="I185" i="9"/>
  <c r="C186" i="9"/>
  <c r="G186" i="9"/>
  <c r="I186" i="9"/>
  <c r="C187" i="9"/>
  <c r="G187" i="9"/>
  <c r="I187" i="9"/>
  <c r="C188" i="9"/>
  <c r="G188" i="9"/>
  <c r="I188" i="9"/>
  <c r="C189" i="9"/>
  <c r="G189" i="9"/>
  <c r="I189" i="9"/>
  <c r="C190" i="9"/>
  <c r="G190" i="9"/>
  <c r="I190" i="9"/>
  <c r="C191" i="9"/>
  <c r="G191" i="9"/>
  <c r="I191" i="9"/>
  <c r="C192" i="9"/>
  <c r="G192" i="9"/>
  <c r="I192" i="9"/>
  <c r="C193" i="9"/>
  <c r="G193" i="9"/>
  <c r="I193" i="9"/>
  <c r="C194" i="9"/>
  <c r="G194" i="9"/>
  <c r="I194" i="9"/>
  <c r="C195" i="9"/>
  <c r="G195" i="9"/>
  <c r="I195" i="9"/>
  <c r="C196" i="9"/>
  <c r="G196" i="9"/>
  <c r="I196" i="9"/>
  <c r="C197" i="9"/>
  <c r="G197" i="9"/>
  <c r="I197" i="9"/>
  <c r="C198" i="9"/>
  <c r="G198" i="9"/>
  <c r="I198" i="9"/>
  <c r="C199" i="9"/>
  <c r="G199" i="9"/>
  <c r="I199" i="9"/>
  <c r="C200" i="9"/>
  <c r="G200" i="9"/>
  <c r="I200" i="9"/>
  <c r="C201" i="9"/>
  <c r="G201" i="9"/>
  <c r="I201" i="9"/>
  <c r="C202" i="9"/>
  <c r="G202" i="9"/>
  <c r="I202" i="9"/>
  <c r="C203" i="9"/>
  <c r="G203" i="9"/>
  <c r="I203" i="9"/>
  <c r="C204" i="9"/>
  <c r="G204" i="9"/>
  <c r="I204" i="9"/>
  <c r="C205" i="9"/>
  <c r="G205" i="9"/>
  <c r="I205" i="9"/>
  <c r="C206" i="9"/>
  <c r="G206" i="9"/>
  <c r="I206" i="9"/>
  <c r="C207" i="9"/>
  <c r="G207" i="9"/>
  <c r="I207" i="9"/>
  <c r="C208" i="9"/>
  <c r="G208" i="9"/>
  <c r="I208" i="9"/>
  <c r="C209" i="9"/>
  <c r="G209" i="9"/>
  <c r="I209" i="9"/>
  <c r="C210" i="9"/>
  <c r="G210" i="9"/>
  <c r="I210" i="9"/>
  <c r="C211" i="9"/>
  <c r="G211" i="9"/>
  <c r="I211" i="9"/>
  <c r="C212" i="9"/>
  <c r="G212" i="9"/>
  <c r="I212" i="9"/>
  <c r="C213" i="9"/>
  <c r="G213" i="9"/>
  <c r="I213" i="9"/>
  <c r="C215" i="9"/>
  <c r="G215" i="9"/>
  <c r="I215" i="9"/>
  <c r="C216" i="9"/>
  <c r="G216" i="9"/>
  <c r="I216" i="9"/>
  <c r="C217" i="9"/>
  <c r="F217" i="9"/>
  <c r="G217" i="9"/>
  <c r="I217" i="9"/>
  <c r="C218" i="9"/>
  <c r="F218" i="9"/>
  <c r="G218" i="9"/>
  <c r="I218" i="9"/>
  <c r="C219" i="9"/>
  <c r="F219" i="9"/>
  <c r="G219" i="9"/>
  <c r="I219" i="9"/>
  <c r="C220" i="9"/>
  <c r="F220" i="9"/>
  <c r="G220" i="9"/>
  <c r="I220" i="9"/>
  <c r="C221" i="9"/>
  <c r="F221" i="9"/>
  <c r="G221" i="9"/>
  <c r="I221" i="9"/>
  <c r="C222" i="9"/>
  <c r="F222" i="9"/>
  <c r="G222" i="9"/>
  <c r="I222" i="9"/>
  <c r="C223" i="9"/>
  <c r="F223" i="9"/>
  <c r="G223" i="9"/>
  <c r="I223" i="9"/>
  <c r="C224" i="9"/>
  <c r="F224" i="9"/>
  <c r="G224" i="9"/>
  <c r="I224" i="9"/>
  <c r="C225" i="9"/>
  <c r="F225" i="9"/>
  <c r="G225" i="9"/>
  <c r="I225" i="9"/>
  <c r="C226" i="9"/>
  <c r="F226" i="9"/>
  <c r="G226" i="9"/>
  <c r="I226" i="9"/>
  <c r="C227" i="9"/>
  <c r="F227" i="9"/>
  <c r="G227" i="9"/>
  <c r="I227" i="9"/>
  <c r="C228" i="9"/>
  <c r="E228" i="9"/>
  <c r="F228" i="9"/>
  <c r="G228" i="9"/>
  <c r="H228" i="9"/>
  <c r="I228" i="9"/>
  <c r="C229" i="9"/>
  <c r="F229" i="9"/>
  <c r="G229" i="9"/>
  <c r="I229" i="9"/>
  <c r="C230" i="9"/>
  <c r="F230" i="9"/>
  <c r="G230" i="9"/>
  <c r="I230" i="9"/>
  <c r="C231" i="9"/>
  <c r="F231" i="9"/>
  <c r="G231" i="9"/>
  <c r="I231" i="9"/>
  <c r="C232" i="9"/>
  <c r="F232" i="9"/>
  <c r="G232" i="9"/>
  <c r="I232" i="9"/>
  <c r="C233" i="9"/>
  <c r="F233" i="9"/>
  <c r="G233" i="9"/>
  <c r="I233" i="9"/>
  <c r="C234" i="9"/>
  <c r="F234" i="9"/>
  <c r="G234" i="9"/>
  <c r="I234" i="9"/>
  <c r="C235" i="9"/>
  <c r="F235" i="9"/>
  <c r="G235" i="9"/>
  <c r="I235" i="9"/>
  <c r="C236" i="9"/>
  <c r="F236" i="9"/>
  <c r="G236" i="9"/>
  <c r="I236" i="9"/>
  <c r="C237" i="9"/>
  <c r="F237" i="9"/>
  <c r="G237" i="9"/>
  <c r="I237" i="9"/>
  <c r="C238" i="9"/>
  <c r="E238" i="9"/>
  <c r="F238" i="9"/>
  <c r="G238" i="9"/>
  <c r="H238" i="9"/>
  <c r="I238" i="9"/>
  <c r="C239" i="9"/>
  <c r="E239" i="9"/>
  <c r="F239" i="9"/>
  <c r="G239" i="9"/>
  <c r="H239" i="9"/>
  <c r="I239" i="9"/>
  <c r="C240" i="9"/>
  <c r="F240" i="9"/>
  <c r="G240" i="9"/>
  <c r="I240" i="9"/>
  <c r="C241" i="9"/>
  <c r="F241" i="9"/>
  <c r="G241" i="9"/>
  <c r="I241" i="9"/>
  <c r="C242" i="9"/>
  <c r="F242" i="9"/>
  <c r="G242" i="9"/>
  <c r="I242" i="9"/>
  <c r="C243" i="9"/>
  <c r="F243" i="9"/>
  <c r="G243" i="9"/>
  <c r="I243" i="9"/>
  <c r="C244" i="9"/>
  <c r="F244" i="9"/>
  <c r="G244" i="9"/>
  <c r="I244" i="9"/>
  <c r="C245" i="9"/>
  <c r="F245" i="9"/>
  <c r="G245" i="9"/>
  <c r="I245" i="9"/>
  <c r="C246" i="9"/>
  <c r="F246" i="9"/>
  <c r="G246" i="9"/>
  <c r="I246" i="9"/>
  <c r="C247" i="9"/>
  <c r="F247" i="9"/>
  <c r="G247" i="9"/>
  <c r="I247" i="9"/>
  <c r="C248" i="9"/>
  <c r="F248" i="9"/>
  <c r="G248" i="9"/>
  <c r="I248" i="9"/>
  <c r="C249" i="9"/>
  <c r="F249" i="9"/>
  <c r="G249" i="9"/>
  <c r="I249" i="9"/>
  <c r="C250" i="9"/>
  <c r="F250" i="9"/>
  <c r="G250" i="9"/>
  <c r="I250" i="9"/>
  <c r="C251" i="9"/>
  <c r="F251" i="9"/>
  <c r="G251" i="9"/>
  <c r="I251" i="9"/>
  <c r="C252" i="9"/>
  <c r="E252" i="9"/>
  <c r="F252" i="9"/>
  <c r="G252" i="9"/>
  <c r="H252" i="9"/>
  <c r="I252" i="9"/>
  <c r="C253" i="9"/>
  <c r="E253" i="9"/>
  <c r="F253" i="9"/>
  <c r="G253" i="9"/>
  <c r="H253" i="9"/>
  <c r="I253" i="9"/>
  <c r="C254" i="9"/>
  <c r="E254" i="9"/>
  <c r="F254" i="9"/>
  <c r="G254" i="9"/>
  <c r="H254" i="9"/>
  <c r="I254" i="9"/>
  <c r="C255" i="9"/>
  <c r="E255" i="9"/>
  <c r="F255" i="9"/>
  <c r="G255" i="9"/>
  <c r="H255" i="9"/>
  <c r="I255" i="9"/>
  <c r="C256" i="9"/>
  <c r="E256" i="9"/>
  <c r="F256" i="9"/>
  <c r="G256" i="9"/>
  <c r="H256" i="9"/>
  <c r="I256" i="9"/>
  <c r="C257" i="9"/>
  <c r="E257" i="9"/>
  <c r="F257" i="9"/>
  <c r="G257" i="9"/>
  <c r="H257" i="9"/>
  <c r="I257" i="9"/>
  <c r="C258" i="9"/>
  <c r="E258" i="9"/>
  <c r="F258" i="9"/>
  <c r="G258" i="9"/>
  <c r="H258" i="9"/>
  <c r="I258" i="9"/>
  <c r="C259" i="9"/>
  <c r="E259" i="9"/>
  <c r="F259" i="9"/>
  <c r="G259" i="9"/>
  <c r="H259" i="9"/>
  <c r="I259" i="9"/>
  <c r="C260" i="9"/>
  <c r="F260" i="9"/>
  <c r="G260" i="9"/>
  <c r="I260" i="9"/>
  <c r="C261" i="9"/>
  <c r="F261" i="9"/>
  <c r="G261" i="9"/>
  <c r="I261" i="9"/>
  <c r="C262" i="9"/>
  <c r="F262" i="9"/>
  <c r="G262" i="9"/>
  <c r="I262" i="9"/>
  <c r="C263" i="9"/>
  <c r="F263" i="9"/>
  <c r="G263" i="9"/>
  <c r="I263" i="9"/>
  <c r="C264" i="9"/>
  <c r="E264" i="9"/>
  <c r="F264" i="9"/>
  <c r="G264" i="9"/>
  <c r="H264" i="9"/>
  <c r="I264" i="9"/>
  <c r="C265" i="9"/>
  <c r="E265" i="9"/>
  <c r="F265" i="9"/>
  <c r="G265" i="9"/>
  <c r="H265" i="9"/>
  <c r="I265" i="9"/>
  <c r="C266" i="9"/>
  <c r="E266" i="9"/>
  <c r="F266" i="9"/>
  <c r="G266" i="9"/>
  <c r="H266" i="9"/>
  <c r="I266" i="9"/>
  <c r="C267" i="9"/>
  <c r="E267" i="9"/>
  <c r="F267" i="9"/>
  <c r="G267" i="9"/>
  <c r="H267" i="9"/>
  <c r="I267" i="9"/>
  <c r="C268" i="9"/>
  <c r="E268" i="9"/>
  <c r="F268" i="9"/>
  <c r="G268" i="9"/>
  <c r="H268" i="9"/>
  <c r="I268" i="9"/>
  <c r="C269" i="9"/>
  <c r="E269" i="9"/>
  <c r="F269" i="9"/>
  <c r="G269" i="9"/>
  <c r="H269" i="9"/>
  <c r="I269" i="9"/>
  <c r="C270" i="9"/>
  <c r="F270" i="9"/>
  <c r="G270" i="9"/>
  <c r="I270" i="9"/>
  <c r="C271" i="9"/>
  <c r="F271" i="9"/>
  <c r="G271" i="9"/>
  <c r="I271" i="9"/>
  <c r="C272" i="9"/>
  <c r="E272" i="9"/>
  <c r="F272" i="9"/>
  <c r="G272" i="9"/>
  <c r="H272" i="9"/>
  <c r="I272" i="9"/>
  <c r="C273" i="9"/>
  <c r="E273" i="9"/>
  <c r="F273" i="9"/>
  <c r="G273" i="9"/>
  <c r="H273" i="9"/>
  <c r="I273" i="9"/>
  <c r="C274" i="9"/>
  <c r="F274" i="9"/>
  <c r="G274" i="9"/>
  <c r="I274" i="9"/>
  <c r="C275" i="9"/>
  <c r="F275" i="9"/>
  <c r="G275" i="9"/>
  <c r="I275" i="9"/>
  <c r="C276" i="9"/>
  <c r="F276" i="9"/>
  <c r="G276" i="9"/>
  <c r="I276" i="9"/>
  <c r="C277" i="9"/>
  <c r="E277" i="9"/>
  <c r="F277" i="9"/>
  <c r="G277" i="9"/>
  <c r="H277" i="9"/>
  <c r="I277" i="9"/>
  <c r="C278" i="9"/>
  <c r="E278" i="9"/>
  <c r="F278" i="9"/>
  <c r="G278" i="9"/>
  <c r="H278" i="9"/>
  <c r="I278" i="9"/>
  <c r="C279" i="9"/>
  <c r="E279" i="9"/>
  <c r="F279" i="9"/>
  <c r="G279" i="9"/>
  <c r="H279" i="9"/>
  <c r="I279" i="9"/>
  <c r="C280" i="9"/>
  <c r="E280" i="9"/>
  <c r="F280" i="9"/>
  <c r="G280" i="9"/>
  <c r="H280" i="9"/>
  <c r="I280" i="9"/>
  <c r="C281" i="9"/>
  <c r="E281" i="9"/>
  <c r="F281" i="9"/>
  <c r="G281" i="9"/>
  <c r="H281" i="9"/>
  <c r="I281" i="9"/>
  <c r="C282" i="9"/>
  <c r="E282" i="9"/>
  <c r="F282" i="9"/>
  <c r="G282" i="9"/>
  <c r="H282" i="9"/>
  <c r="I282" i="9"/>
  <c r="C283" i="9"/>
  <c r="F283" i="9"/>
  <c r="G283" i="9"/>
  <c r="I283" i="9"/>
  <c r="C284" i="9"/>
  <c r="F284" i="9"/>
  <c r="G284" i="9"/>
  <c r="I284" i="9"/>
  <c r="C285" i="9"/>
  <c r="E285" i="9"/>
  <c r="F285" i="9"/>
  <c r="G285" i="9"/>
  <c r="H285" i="9"/>
  <c r="I285" i="9"/>
  <c r="C286" i="9"/>
  <c r="E286" i="9"/>
  <c r="F286" i="9"/>
  <c r="G286" i="9"/>
  <c r="H286" i="9"/>
  <c r="I286" i="9"/>
  <c r="C287" i="9"/>
  <c r="G287" i="9"/>
  <c r="I287" i="9"/>
  <c r="C288" i="9"/>
  <c r="F288" i="9"/>
  <c r="G288" i="9"/>
  <c r="I288" i="9"/>
  <c r="C289" i="9"/>
  <c r="F289" i="9"/>
  <c r="G289" i="9"/>
  <c r="I289" i="9"/>
  <c r="C290" i="9"/>
  <c r="F290" i="9"/>
  <c r="G290" i="9"/>
  <c r="I290" i="9"/>
  <c r="C291" i="9"/>
  <c r="F291" i="9"/>
  <c r="G291" i="9"/>
  <c r="I291" i="9"/>
  <c r="C292" i="9"/>
  <c r="F292" i="9"/>
  <c r="G292" i="9"/>
  <c r="I292" i="9"/>
  <c r="C293" i="9"/>
  <c r="F293" i="9"/>
  <c r="G293" i="9"/>
  <c r="I293" i="9"/>
  <c r="C294" i="9"/>
  <c r="F294" i="9"/>
  <c r="G294" i="9"/>
  <c r="I294" i="9"/>
  <c r="C295" i="9"/>
  <c r="F295" i="9"/>
  <c r="G295" i="9"/>
  <c r="I295" i="9"/>
  <c r="C296" i="9"/>
  <c r="F296" i="9"/>
  <c r="G296" i="9"/>
  <c r="I296" i="9"/>
  <c r="C297" i="9"/>
  <c r="F297" i="9"/>
  <c r="G297" i="9"/>
  <c r="I297" i="9"/>
  <c r="C298" i="9"/>
  <c r="F298" i="9"/>
  <c r="G298" i="9"/>
  <c r="I298" i="9"/>
  <c r="C299" i="9"/>
  <c r="F299" i="9"/>
  <c r="G299" i="9"/>
  <c r="I299" i="9"/>
  <c r="C300" i="9"/>
  <c r="E300" i="9"/>
  <c r="F300" i="9"/>
  <c r="G300" i="9"/>
  <c r="H300" i="9"/>
  <c r="I300" i="9"/>
  <c r="C301" i="9"/>
  <c r="E301" i="9"/>
  <c r="F301" i="9"/>
  <c r="G301" i="9"/>
  <c r="H301" i="9"/>
  <c r="I301" i="9"/>
  <c r="C302" i="9"/>
  <c r="E302" i="9"/>
  <c r="F302" i="9"/>
  <c r="G302" i="9"/>
  <c r="H302" i="9"/>
  <c r="I302" i="9"/>
  <c r="C303" i="9"/>
  <c r="G303" i="9"/>
  <c r="I303" i="9"/>
  <c r="C304" i="9"/>
  <c r="G304" i="9"/>
  <c r="I304" i="9"/>
  <c r="C305" i="9"/>
  <c r="G305" i="9"/>
  <c r="I305" i="9"/>
  <c r="C306" i="9"/>
  <c r="F306" i="9"/>
  <c r="G306" i="9"/>
  <c r="I306" i="9"/>
  <c r="C307" i="9"/>
  <c r="F307" i="9"/>
  <c r="G307" i="9"/>
  <c r="I307" i="9"/>
  <c r="C308" i="9"/>
  <c r="F308" i="9"/>
  <c r="G308" i="9"/>
  <c r="I308" i="9"/>
  <c r="C309" i="9"/>
  <c r="F309" i="9"/>
  <c r="G309" i="9"/>
  <c r="I309" i="9"/>
  <c r="C310" i="9"/>
  <c r="F310" i="9"/>
  <c r="G310" i="9"/>
  <c r="I310" i="9"/>
  <c r="C311" i="9"/>
  <c r="G311" i="9"/>
  <c r="I311" i="9"/>
  <c r="C312" i="9"/>
  <c r="F312" i="9"/>
  <c r="G312" i="9"/>
  <c r="I312" i="9"/>
  <c r="C313" i="9"/>
  <c r="F313" i="9"/>
  <c r="G313" i="9"/>
  <c r="I313" i="9"/>
  <c r="C314" i="9"/>
  <c r="F314" i="9"/>
  <c r="G314" i="9"/>
  <c r="I314" i="9"/>
  <c r="C315" i="9"/>
  <c r="F315" i="9"/>
  <c r="G315" i="9"/>
  <c r="I315" i="9"/>
  <c r="C316" i="9"/>
  <c r="F316" i="9"/>
  <c r="G316" i="9"/>
  <c r="I316" i="9"/>
  <c r="C317" i="9"/>
  <c r="F317" i="9"/>
  <c r="G317" i="9"/>
  <c r="I317" i="9"/>
  <c r="C318" i="9"/>
  <c r="F318" i="9"/>
  <c r="G318" i="9"/>
  <c r="I318" i="9"/>
  <c r="C319" i="9"/>
  <c r="F319" i="9"/>
  <c r="G319" i="9"/>
  <c r="I319" i="9"/>
  <c r="C320" i="9"/>
  <c r="F320" i="9"/>
  <c r="G320" i="9"/>
  <c r="I320" i="9"/>
  <c r="C321" i="9"/>
  <c r="F321" i="9"/>
  <c r="G321" i="9"/>
  <c r="I321" i="9"/>
  <c r="C322" i="9"/>
  <c r="F322" i="9"/>
  <c r="G322" i="9"/>
  <c r="I322" i="9"/>
  <c r="C323" i="9"/>
  <c r="F323" i="9"/>
  <c r="G323" i="9"/>
  <c r="I323" i="9"/>
  <c r="C324" i="9"/>
  <c r="F324" i="9"/>
  <c r="G324" i="9"/>
  <c r="I324" i="9"/>
  <c r="C325" i="9"/>
  <c r="F325" i="9"/>
  <c r="G325" i="9"/>
  <c r="I325" i="9"/>
  <c r="C326" i="9"/>
  <c r="F326" i="9"/>
  <c r="G326" i="9"/>
  <c r="I326" i="9"/>
  <c r="C327" i="9"/>
  <c r="F327" i="9"/>
  <c r="G327" i="9"/>
  <c r="I327" i="9"/>
  <c r="C328" i="9"/>
  <c r="F328" i="9"/>
  <c r="G328" i="9"/>
  <c r="I328" i="9"/>
  <c r="C329" i="9"/>
  <c r="F329" i="9"/>
  <c r="G329" i="9"/>
  <c r="I329" i="9"/>
  <c r="C330" i="9"/>
  <c r="F330" i="9"/>
  <c r="G330" i="9"/>
  <c r="I330" i="9"/>
  <c r="C331" i="9"/>
  <c r="F331" i="9"/>
  <c r="G331" i="9"/>
  <c r="I331" i="9"/>
  <c r="C332" i="9"/>
  <c r="E332" i="9"/>
  <c r="F332" i="9"/>
  <c r="G332" i="9"/>
  <c r="H332" i="9"/>
  <c r="I332" i="9"/>
  <c r="C333" i="9"/>
  <c r="F333" i="9"/>
  <c r="G333" i="9"/>
  <c r="I333" i="9"/>
  <c r="C334" i="9"/>
  <c r="F334" i="9"/>
  <c r="G334" i="9"/>
  <c r="I334" i="9"/>
  <c r="C335" i="9"/>
  <c r="F335" i="9"/>
  <c r="G335" i="9"/>
  <c r="I335" i="9"/>
  <c r="C336" i="9"/>
  <c r="E336" i="9"/>
  <c r="F336" i="9"/>
  <c r="G336" i="9"/>
  <c r="H336" i="9"/>
  <c r="I336" i="9"/>
  <c r="C337" i="9"/>
  <c r="E337" i="9"/>
  <c r="F337" i="9"/>
  <c r="G337" i="9"/>
  <c r="H337" i="9"/>
  <c r="I337" i="9"/>
  <c r="C338" i="9"/>
  <c r="E338" i="9"/>
  <c r="F338" i="9"/>
  <c r="G338" i="9"/>
  <c r="H338" i="9"/>
  <c r="I338" i="9"/>
  <c r="C339" i="9"/>
  <c r="E339" i="9"/>
  <c r="F339" i="9"/>
  <c r="G339" i="9"/>
  <c r="H339" i="9"/>
  <c r="I339" i="9"/>
  <c r="C340" i="9"/>
  <c r="E340" i="9"/>
  <c r="F340" i="9"/>
  <c r="G340" i="9"/>
  <c r="H340" i="9"/>
  <c r="I340" i="9"/>
  <c r="C341" i="9"/>
  <c r="E341" i="9"/>
  <c r="F341" i="9"/>
  <c r="G341" i="9"/>
  <c r="H341" i="9"/>
  <c r="I341" i="9"/>
  <c r="C342" i="9"/>
  <c r="E342" i="9"/>
  <c r="F342" i="9"/>
  <c r="G342" i="9"/>
  <c r="H342" i="9"/>
  <c r="I342" i="9"/>
  <c r="C343" i="9"/>
  <c r="E343" i="9"/>
  <c r="F343" i="9"/>
  <c r="G343" i="9"/>
  <c r="H343" i="9"/>
  <c r="I343" i="9"/>
  <c r="C344" i="9"/>
  <c r="E344" i="9"/>
  <c r="F344" i="9"/>
  <c r="G344" i="9"/>
  <c r="H344" i="9"/>
  <c r="I344" i="9"/>
  <c r="C345" i="9"/>
  <c r="E345" i="9"/>
  <c r="F345" i="9"/>
  <c r="G345" i="9"/>
  <c r="H345" i="9"/>
  <c r="I345" i="9"/>
  <c r="C346" i="9"/>
  <c r="E346" i="9"/>
  <c r="F346" i="9"/>
  <c r="G346" i="9"/>
  <c r="H346" i="9"/>
  <c r="I346" i="9"/>
  <c r="C347" i="9"/>
  <c r="E347" i="9"/>
  <c r="F347" i="9"/>
  <c r="G347" i="9"/>
  <c r="H347" i="9"/>
  <c r="I347" i="9"/>
  <c r="C348" i="9"/>
  <c r="E348" i="9"/>
  <c r="F348" i="9"/>
  <c r="G348" i="9"/>
  <c r="H348" i="9"/>
  <c r="I348" i="9"/>
  <c r="C349" i="9"/>
  <c r="E349" i="9"/>
  <c r="F349" i="9"/>
  <c r="G349" i="9"/>
  <c r="H349" i="9"/>
  <c r="I349" i="9"/>
  <c r="C350" i="9"/>
  <c r="F350" i="9"/>
  <c r="G350" i="9"/>
  <c r="I350" i="9"/>
  <c r="C351" i="9"/>
  <c r="F351" i="9"/>
  <c r="G351" i="9"/>
  <c r="I351" i="9"/>
  <c r="C352" i="9"/>
  <c r="F352" i="9"/>
  <c r="G352" i="9"/>
  <c r="I352" i="9"/>
  <c r="C353" i="9"/>
  <c r="F353" i="9"/>
  <c r="G353" i="9"/>
  <c r="I353" i="9"/>
  <c r="C354" i="9"/>
  <c r="F354" i="9"/>
  <c r="G354" i="9"/>
  <c r="I354" i="9"/>
  <c r="C355" i="9"/>
  <c r="E355" i="9"/>
  <c r="F355" i="9"/>
  <c r="G355" i="9"/>
  <c r="H355" i="9"/>
  <c r="I355" i="9"/>
  <c r="C356" i="9"/>
  <c r="E356" i="9"/>
  <c r="F356" i="9"/>
  <c r="G356" i="9"/>
  <c r="H356" i="9"/>
  <c r="I356" i="9"/>
  <c r="C357" i="9"/>
  <c r="E357" i="9"/>
  <c r="F357" i="9"/>
  <c r="G357" i="9"/>
  <c r="H357" i="9"/>
  <c r="I357" i="9"/>
  <c r="C358" i="9"/>
  <c r="E358" i="9"/>
  <c r="F358" i="9"/>
  <c r="G358" i="9"/>
  <c r="H358" i="9"/>
  <c r="I358" i="9"/>
  <c r="C359" i="9"/>
  <c r="E359" i="9"/>
  <c r="F359" i="9"/>
  <c r="G359" i="9"/>
  <c r="H359" i="9"/>
  <c r="I359" i="9"/>
  <c r="C360" i="9"/>
  <c r="E360" i="9"/>
  <c r="F360" i="9"/>
  <c r="G360" i="9"/>
  <c r="H360" i="9"/>
  <c r="I360" i="9"/>
  <c r="C361" i="9"/>
  <c r="F361" i="9"/>
  <c r="G361" i="9"/>
  <c r="I361" i="9"/>
  <c r="C362" i="9"/>
  <c r="F362" i="9"/>
  <c r="G362" i="9"/>
  <c r="I362" i="9"/>
  <c r="C363" i="9"/>
  <c r="F363" i="9"/>
  <c r="G363" i="9"/>
  <c r="I363" i="9"/>
  <c r="C364" i="9"/>
  <c r="F364" i="9"/>
  <c r="G364" i="9"/>
  <c r="I364" i="9"/>
  <c r="C365" i="9"/>
  <c r="F365" i="9"/>
  <c r="G365" i="9"/>
  <c r="I365" i="9"/>
  <c r="C366" i="9"/>
  <c r="E366" i="9"/>
  <c r="F366" i="9"/>
  <c r="G366" i="9"/>
  <c r="H366" i="9"/>
  <c r="I366" i="9"/>
  <c r="C367" i="9"/>
  <c r="E367" i="9"/>
  <c r="F367" i="9"/>
  <c r="G367" i="9"/>
  <c r="H367" i="9"/>
  <c r="I367" i="9"/>
  <c r="C368" i="9"/>
  <c r="E368" i="9"/>
  <c r="F368" i="9"/>
  <c r="G368" i="9"/>
  <c r="H368" i="9"/>
  <c r="I368" i="9"/>
  <c r="C369" i="9"/>
  <c r="E369" i="9"/>
  <c r="F369" i="9"/>
  <c r="G369" i="9"/>
  <c r="H369" i="9"/>
  <c r="I369" i="9"/>
  <c r="C370" i="9"/>
  <c r="E370" i="9"/>
  <c r="F370" i="9"/>
  <c r="G370" i="9"/>
  <c r="H370" i="9"/>
  <c r="I370" i="9"/>
  <c r="C371" i="9"/>
  <c r="G371" i="9"/>
  <c r="I371" i="9"/>
  <c r="C372" i="9"/>
  <c r="E372" i="9"/>
  <c r="F372" i="9"/>
  <c r="G372" i="9"/>
  <c r="H372" i="9"/>
  <c r="I372" i="9"/>
  <c r="C373" i="9"/>
  <c r="E373" i="9"/>
  <c r="F373" i="9"/>
  <c r="G373" i="9"/>
  <c r="H373" i="9"/>
  <c r="I373" i="9"/>
  <c r="C374" i="9"/>
  <c r="E374" i="9"/>
  <c r="F374" i="9"/>
  <c r="G374" i="9"/>
  <c r="H374" i="9"/>
  <c r="I374" i="9"/>
  <c r="C375" i="9"/>
  <c r="E375" i="9"/>
  <c r="F375" i="9"/>
  <c r="G375" i="9"/>
  <c r="H375" i="9"/>
  <c r="I375" i="9"/>
  <c r="C376" i="9"/>
  <c r="E376" i="9"/>
  <c r="F376" i="9"/>
  <c r="G376" i="9"/>
  <c r="H376" i="9"/>
  <c r="I376" i="9"/>
  <c r="C377" i="9"/>
  <c r="E377" i="9"/>
  <c r="F377" i="9"/>
  <c r="G377" i="9"/>
  <c r="H377" i="9"/>
  <c r="I377" i="9"/>
  <c r="C378" i="9"/>
  <c r="E378" i="9"/>
  <c r="F378" i="9"/>
  <c r="G378" i="9"/>
  <c r="H378" i="9"/>
  <c r="I378" i="9"/>
  <c r="C379" i="9"/>
  <c r="E379" i="9"/>
  <c r="F379" i="9"/>
  <c r="G379" i="9"/>
  <c r="H379" i="9"/>
  <c r="I379" i="9"/>
  <c r="C380" i="9"/>
  <c r="E380" i="9"/>
  <c r="F380" i="9"/>
  <c r="G380" i="9"/>
  <c r="H380" i="9"/>
  <c r="I380" i="9"/>
  <c r="C381" i="9"/>
  <c r="E381" i="9"/>
  <c r="F381" i="9"/>
  <c r="G381" i="9"/>
  <c r="H381" i="9"/>
  <c r="I381" i="9"/>
  <c r="C382" i="9"/>
  <c r="E382" i="9"/>
  <c r="F382" i="9"/>
  <c r="G382" i="9"/>
  <c r="H382" i="9"/>
  <c r="I382" i="9"/>
  <c r="C383" i="9"/>
  <c r="E383" i="9"/>
  <c r="F383" i="9"/>
  <c r="G383" i="9"/>
  <c r="H383" i="9"/>
  <c r="I383" i="9"/>
  <c r="C384" i="9"/>
  <c r="E384" i="9"/>
  <c r="F384" i="9"/>
  <c r="G384" i="9"/>
  <c r="H384" i="9"/>
  <c r="I384" i="9"/>
  <c r="C385" i="9"/>
  <c r="E385" i="9"/>
  <c r="F385" i="9"/>
  <c r="G385" i="9"/>
  <c r="H385" i="9"/>
  <c r="I385" i="9"/>
  <c r="C386" i="9"/>
  <c r="E386" i="9"/>
  <c r="F386" i="9"/>
  <c r="G386" i="9"/>
  <c r="H386" i="9"/>
  <c r="I386" i="9"/>
  <c r="C387" i="9"/>
  <c r="E387" i="9"/>
  <c r="F387" i="9"/>
  <c r="G387" i="9"/>
  <c r="H387" i="9"/>
  <c r="I387" i="9"/>
  <c r="C388" i="9"/>
  <c r="E388" i="9"/>
  <c r="F388" i="9"/>
  <c r="G388" i="9"/>
  <c r="H388" i="9"/>
  <c r="I388" i="9"/>
  <c r="C389" i="9"/>
  <c r="F389" i="9"/>
  <c r="G389" i="9"/>
  <c r="I389" i="9"/>
  <c r="C390" i="9"/>
  <c r="F390" i="9"/>
  <c r="G390" i="9"/>
  <c r="I390" i="9"/>
  <c r="C391" i="9"/>
  <c r="E391" i="9"/>
  <c r="F391" i="9"/>
  <c r="G391" i="9"/>
  <c r="H391" i="9"/>
  <c r="I391" i="9"/>
  <c r="C392" i="9"/>
  <c r="E392" i="9"/>
  <c r="F392" i="9"/>
  <c r="G392" i="9"/>
  <c r="H392" i="9"/>
  <c r="I392" i="9"/>
  <c r="C393" i="9"/>
  <c r="E393" i="9"/>
  <c r="F393" i="9"/>
  <c r="G393" i="9"/>
  <c r="H393" i="9"/>
  <c r="I393" i="9"/>
  <c r="C394" i="9"/>
  <c r="E394" i="9"/>
  <c r="F394" i="9"/>
  <c r="G394" i="9"/>
  <c r="H394" i="9"/>
  <c r="I394" i="9"/>
  <c r="C395" i="9"/>
  <c r="E395" i="9"/>
  <c r="F395" i="9"/>
  <c r="G395" i="9"/>
  <c r="H395" i="9"/>
  <c r="I395" i="9"/>
  <c r="C396" i="9"/>
  <c r="F396" i="9"/>
  <c r="G396" i="9"/>
  <c r="I396" i="9"/>
  <c r="C397" i="9"/>
  <c r="F397" i="9"/>
  <c r="G397" i="9"/>
  <c r="I397" i="9"/>
  <c r="C398" i="9"/>
  <c r="F398" i="9"/>
  <c r="G398" i="9"/>
  <c r="I398" i="9"/>
  <c r="C399" i="9"/>
  <c r="E399" i="9"/>
  <c r="F399" i="9"/>
  <c r="G399" i="9"/>
  <c r="H399" i="9"/>
  <c r="I399" i="9"/>
  <c r="C400" i="9"/>
  <c r="E400" i="9"/>
  <c r="F400" i="9"/>
  <c r="G400" i="9"/>
  <c r="H400" i="9"/>
  <c r="I400" i="9"/>
  <c r="C401" i="9"/>
  <c r="E401" i="9"/>
  <c r="F401" i="9"/>
  <c r="G401" i="9"/>
  <c r="H401" i="9"/>
  <c r="I401" i="9"/>
  <c r="C402" i="9"/>
  <c r="E402" i="9"/>
  <c r="F402" i="9"/>
  <c r="G402" i="9"/>
  <c r="H402" i="9"/>
  <c r="I402" i="9"/>
  <c r="C403" i="9"/>
  <c r="E403" i="9"/>
  <c r="F403" i="9"/>
  <c r="G403" i="9"/>
  <c r="H403" i="9"/>
  <c r="I403" i="9"/>
  <c r="C404" i="9"/>
  <c r="E404" i="9"/>
  <c r="F404" i="9"/>
  <c r="G404" i="9"/>
  <c r="H404" i="9"/>
  <c r="I404" i="9"/>
  <c r="C405" i="9"/>
  <c r="E405" i="9"/>
  <c r="F405" i="9"/>
  <c r="G405" i="9"/>
  <c r="H405" i="9"/>
  <c r="I405" i="9"/>
  <c r="C406" i="9"/>
  <c r="E406" i="9"/>
  <c r="F406" i="9"/>
  <c r="G406" i="9"/>
  <c r="H406" i="9"/>
  <c r="I406" i="9"/>
  <c r="C407" i="9"/>
  <c r="E407" i="9"/>
  <c r="F407" i="9"/>
  <c r="G407" i="9"/>
  <c r="H407" i="9"/>
  <c r="I407" i="9"/>
  <c r="C408" i="9"/>
  <c r="E408" i="9"/>
  <c r="F408" i="9"/>
  <c r="G408" i="9"/>
  <c r="H408" i="9"/>
  <c r="I408" i="9"/>
  <c r="C409" i="9"/>
  <c r="E409" i="9"/>
  <c r="F409" i="9"/>
  <c r="G409" i="9"/>
  <c r="H409" i="9"/>
  <c r="I409" i="9"/>
  <c r="C410" i="9"/>
  <c r="E410" i="9"/>
  <c r="F410" i="9"/>
  <c r="G410" i="9"/>
  <c r="H410" i="9"/>
  <c r="I410" i="9"/>
  <c r="C411" i="9"/>
  <c r="E411" i="9"/>
  <c r="F411" i="9"/>
  <c r="G411" i="9"/>
  <c r="H411" i="9"/>
  <c r="I411" i="9"/>
  <c r="C412" i="9"/>
  <c r="E412" i="9"/>
  <c r="F412" i="9"/>
  <c r="G412" i="9"/>
  <c r="H412" i="9"/>
  <c r="I412" i="9"/>
  <c r="C413" i="9"/>
  <c r="E413" i="9"/>
  <c r="F413" i="9"/>
  <c r="G413" i="9"/>
  <c r="H413" i="9"/>
  <c r="I413" i="9"/>
  <c r="C414" i="9"/>
  <c r="E414" i="9"/>
  <c r="F414" i="9"/>
  <c r="G414" i="9"/>
  <c r="H414" i="9"/>
  <c r="I414" i="9"/>
  <c r="C415" i="9"/>
  <c r="E415" i="9"/>
  <c r="F415" i="9"/>
  <c r="G415" i="9"/>
  <c r="H415" i="9"/>
  <c r="I415" i="9"/>
  <c r="C416" i="9"/>
  <c r="E416" i="9"/>
  <c r="F416" i="9"/>
  <c r="G416" i="9"/>
  <c r="H416" i="9"/>
  <c r="I416" i="9"/>
  <c r="C417" i="9"/>
  <c r="E417" i="9"/>
  <c r="F417" i="9"/>
  <c r="G417" i="9"/>
  <c r="H417" i="9"/>
  <c r="I417" i="9"/>
  <c r="C418" i="9"/>
  <c r="E418" i="9"/>
  <c r="F418" i="9"/>
  <c r="G418" i="9"/>
  <c r="H418" i="9"/>
  <c r="I418" i="9"/>
  <c r="C419" i="9"/>
  <c r="E419" i="9"/>
  <c r="F419" i="9"/>
  <c r="G419" i="9"/>
  <c r="H419" i="9"/>
  <c r="I419" i="9"/>
  <c r="C420" i="9"/>
  <c r="E420" i="9"/>
  <c r="F420" i="9"/>
  <c r="G420" i="9"/>
  <c r="H420" i="9"/>
  <c r="I420" i="9"/>
  <c r="C421" i="9"/>
  <c r="E421" i="9"/>
  <c r="F421" i="9"/>
  <c r="G421" i="9"/>
  <c r="H421" i="9"/>
  <c r="I421" i="9"/>
  <c r="C422" i="9"/>
  <c r="E422" i="9"/>
  <c r="F422" i="9"/>
  <c r="G422" i="9"/>
  <c r="H422" i="9"/>
  <c r="I422" i="9"/>
  <c r="C423" i="9"/>
  <c r="E423" i="9"/>
  <c r="F423" i="9"/>
  <c r="G423" i="9"/>
  <c r="H423" i="9"/>
  <c r="I423" i="9"/>
  <c r="C424" i="9"/>
  <c r="F424" i="9"/>
  <c r="G424" i="9"/>
  <c r="I424" i="9"/>
  <c r="C425" i="9"/>
  <c r="F425" i="9"/>
  <c r="G425" i="9"/>
  <c r="I425" i="9"/>
  <c r="C426" i="9"/>
  <c r="F426" i="9"/>
  <c r="G426" i="9"/>
  <c r="I426" i="9"/>
  <c r="C427" i="9"/>
  <c r="F427" i="9"/>
  <c r="G427" i="9"/>
  <c r="I427" i="9"/>
  <c r="C428" i="9"/>
  <c r="F428" i="9"/>
  <c r="G428" i="9"/>
  <c r="I428" i="9"/>
  <c r="C429" i="9"/>
  <c r="F429" i="9"/>
  <c r="G429" i="9"/>
  <c r="I429" i="9"/>
  <c r="C430" i="9"/>
  <c r="E430" i="9"/>
  <c r="F430" i="9"/>
  <c r="G430" i="9"/>
  <c r="H430" i="9"/>
  <c r="I430" i="9"/>
  <c r="C431" i="9"/>
  <c r="E431" i="9"/>
  <c r="F431" i="9"/>
  <c r="G431" i="9"/>
  <c r="H431" i="9"/>
  <c r="I431" i="9"/>
  <c r="C432" i="9"/>
  <c r="E432" i="9"/>
  <c r="F432" i="9"/>
  <c r="G432" i="9"/>
  <c r="H432" i="9"/>
  <c r="I432" i="9"/>
  <c r="C433" i="9"/>
  <c r="E433" i="9"/>
  <c r="F433" i="9"/>
  <c r="G433" i="9"/>
  <c r="H433" i="9"/>
  <c r="I433" i="9"/>
  <c r="C434" i="9"/>
  <c r="E434" i="9"/>
  <c r="F434" i="9"/>
  <c r="G434" i="9"/>
  <c r="H434" i="9"/>
  <c r="I434" i="9"/>
  <c r="C435" i="9"/>
  <c r="E435" i="9"/>
  <c r="F435" i="9"/>
  <c r="G435" i="9"/>
  <c r="H435" i="9"/>
  <c r="I435" i="9"/>
  <c r="C436" i="9"/>
  <c r="F436" i="9"/>
  <c r="G436" i="9"/>
  <c r="I436" i="9"/>
  <c r="C437" i="9"/>
  <c r="F437" i="9"/>
  <c r="G437" i="9"/>
  <c r="I437" i="9"/>
  <c r="C438" i="9"/>
  <c r="F438" i="9"/>
  <c r="G438" i="9"/>
  <c r="I438" i="9"/>
  <c r="C439" i="9"/>
  <c r="F439" i="9"/>
  <c r="G439" i="9"/>
  <c r="I439" i="9"/>
  <c r="C440" i="9"/>
  <c r="F440" i="9"/>
  <c r="G440" i="9"/>
  <c r="I440" i="9"/>
  <c r="C441" i="9"/>
  <c r="F441" i="9"/>
  <c r="G441" i="9"/>
  <c r="I441" i="9"/>
  <c r="C442" i="9"/>
  <c r="F442" i="9"/>
  <c r="G442" i="9"/>
  <c r="I442" i="9"/>
  <c r="C443" i="9"/>
  <c r="F443" i="9"/>
  <c r="G443" i="9"/>
  <c r="I443" i="9"/>
  <c r="C444" i="9"/>
  <c r="F444" i="9"/>
  <c r="G444" i="9"/>
  <c r="I444" i="9"/>
  <c r="C445" i="9"/>
  <c r="E445" i="9"/>
  <c r="F445" i="9"/>
  <c r="G445" i="9"/>
  <c r="H445" i="9"/>
  <c r="I445" i="9"/>
  <c r="C446" i="9"/>
  <c r="E446" i="9"/>
  <c r="F446" i="9"/>
  <c r="G446" i="9"/>
  <c r="H446" i="9"/>
  <c r="I446" i="9"/>
  <c r="C447" i="9"/>
  <c r="E447" i="9"/>
  <c r="F447" i="9"/>
  <c r="G447" i="9"/>
  <c r="H447" i="9"/>
  <c r="I447" i="9"/>
  <c r="C448" i="9"/>
  <c r="F448" i="9"/>
  <c r="G448" i="9"/>
  <c r="I448" i="9"/>
  <c r="C449" i="9"/>
  <c r="F449" i="9"/>
  <c r="G449" i="9"/>
  <c r="I449" i="9"/>
  <c r="C450" i="9"/>
  <c r="E450" i="9"/>
  <c r="F450" i="9"/>
  <c r="G450" i="9"/>
  <c r="H450" i="9"/>
  <c r="I450" i="9"/>
  <c r="C451" i="9"/>
  <c r="E451" i="9"/>
  <c r="F451" i="9"/>
  <c r="G451" i="9"/>
  <c r="H451" i="9"/>
  <c r="I451" i="9"/>
  <c r="C452" i="9"/>
  <c r="F452" i="9"/>
  <c r="G452" i="9"/>
  <c r="I452" i="9"/>
  <c r="C453" i="9"/>
  <c r="E453" i="9"/>
  <c r="F453" i="9"/>
  <c r="G453" i="9"/>
  <c r="H453" i="9"/>
  <c r="I453" i="9"/>
  <c r="C454" i="9"/>
  <c r="E454" i="9"/>
  <c r="F454" i="9"/>
  <c r="G454" i="9"/>
  <c r="H454" i="9"/>
  <c r="I454" i="9"/>
  <c r="C455" i="9"/>
  <c r="E455" i="9"/>
  <c r="F455" i="9"/>
  <c r="G455" i="9"/>
  <c r="H455" i="9"/>
  <c r="I455" i="9"/>
  <c r="C456" i="9"/>
  <c r="F456" i="9"/>
  <c r="G456" i="9"/>
  <c r="I456" i="9"/>
  <c r="C457" i="9"/>
  <c r="E457" i="9"/>
  <c r="F457" i="9"/>
  <c r="G457" i="9"/>
  <c r="H457" i="9"/>
  <c r="I457" i="9"/>
  <c r="C458" i="9"/>
  <c r="E458" i="9"/>
  <c r="F458" i="9"/>
  <c r="G458" i="9"/>
  <c r="H458" i="9"/>
  <c r="I458" i="9"/>
  <c r="C459" i="9"/>
  <c r="E459" i="9"/>
  <c r="F459" i="9"/>
  <c r="G459" i="9"/>
  <c r="H459" i="9"/>
  <c r="I459" i="9"/>
  <c r="C460" i="9"/>
  <c r="E460" i="9"/>
  <c r="F460" i="9"/>
  <c r="G460" i="9"/>
  <c r="H460" i="9"/>
  <c r="I460" i="9"/>
  <c r="C461" i="9"/>
  <c r="E461" i="9"/>
  <c r="F461" i="9"/>
  <c r="G461" i="9"/>
  <c r="H461" i="9"/>
  <c r="I461" i="9"/>
  <c r="C462" i="9"/>
  <c r="E462" i="9"/>
  <c r="F462" i="9"/>
  <c r="G462" i="9"/>
  <c r="H462" i="9"/>
  <c r="I462" i="9"/>
  <c r="C463" i="9"/>
  <c r="E463" i="9"/>
  <c r="F463" i="9"/>
  <c r="G463" i="9"/>
  <c r="H463" i="9"/>
  <c r="I463" i="9"/>
  <c r="C464" i="9"/>
  <c r="E464" i="9"/>
  <c r="F464" i="9"/>
  <c r="G464" i="9"/>
  <c r="H464" i="9"/>
  <c r="I464" i="9"/>
  <c r="C465" i="9"/>
  <c r="F465" i="9"/>
  <c r="G465" i="9"/>
  <c r="I465" i="9"/>
  <c r="C466" i="9"/>
  <c r="F466" i="9"/>
  <c r="G466" i="9"/>
  <c r="I466" i="9"/>
  <c r="C467" i="9"/>
  <c r="F467" i="9"/>
  <c r="G467" i="9"/>
  <c r="I467" i="9"/>
  <c r="C468" i="9"/>
  <c r="E468" i="9"/>
  <c r="F468" i="9"/>
  <c r="G468" i="9"/>
  <c r="H468" i="9"/>
  <c r="I468" i="9"/>
  <c r="C469" i="9"/>
  <c r="E469" i="9"/>
  <c r="F469" i="9"/>
  <c r="G469" i="9"/>
  <c r="H469" i="9"/>
  <c r="I469" i="9"/>
  <c r="C470" i="9"/>
  <c r="E470" i="9"/>
  <c r="F470" i="9"/>
  <c r="G470" i="9"/>
  <c r="H470" i="9"/>
  <c r="I470" i="9"/>
  <c r="C471" i="9"/>
  <c r="E471" i="9"/>
  <c r="F471" i="9"/>
  <c r="G471" i="9"/>
  <c r="H471" i="9"/>
  <c r="I471" i="9"/>
  <c r="C472" i="9"/>
  <c r="E472" i="9"/>
  <c r="F472" i="9"/>
  <c r="G472" i="9"/>
  <c r="H472" i="9"/>
  <c r="I472" i="9"/>
  <c r="C473" i="9"/>
  <c r="E473" i="9"/>
  <c r="F473" i="9"/>
  <c r="G473" i="9"/>
  <c r="H473" i="9"/>
  <c r="I473" i="9"/>
  <c r="C474" i="9"/>
  <c r="E474" i="9"/>
  <c r="F474" i="9"/>
  <c r="G474" i="9"/>
  <c r="H474" i="9"/>
  <c r="I474" i="9"/>
  <c r="C475" i="9"/>
  <c r="F475" i="9"/>
  <c r="G475" i="9"/>
  <c r="I475" i="9"/>
  <c r="C476" i="9"/>
  <c r="F476" i="9"/>
  <c r="G476" i="9"/>
  <c r="I476" i="9"/>
  <c r="C477" i="9"/>
  <c r="F477" i="9"/>
  <c r="G477" i="9"/>
  <c r="I477" i="9"/>
  <c r="C478" i="9"/>
  <c r="F478" i="9"/>
  <c r="G478" i="9"/>
  <c r="I478" i="9"/>
  <c r="C479" i="9"/>
  <c r="F479" i="9"/>
  <c r="G479" i="9"/>
  <c r="I479" i="9"/>
  <c r="C480" i="9"/>
  <c r="F480" i="9"/>
  <c r="G480" i="9"/>
  <c r="I480" i="9"/>
  <c r="C481" i="9"/>
  <c r="F481" i="9"/>
  <c r="G481" i="9"/>
  <c r="I481" i="9"/>
  <c r="C482" i="9"/>
  <c r="F482" i="9"/>
  <c r="G482" i="9"/>
  <c r="I482" i="9"/>
  <c r="C483" i="9"/>
  <c r="F483" i="9"/>
  <c r="G483" i="9"/>
  <c r="I483" i="9"/>
  <c r="C484" i="9"/>
  <c r="E484" i="9"/>
  <c r="F484" i="9"/>
  <c r="G484" i="9"/>
  <c r="H484" i="9"/>
  <c r="I484" i="9"/>
  <c r="C485" i="9"/>
  <c r="F485" i="9"/>
  <c r="G485" i="9"/>
  <c r="I485" i="9"/>
  <c r="C486" i="9"/>
  <c r="F486" i="9"/>
  <c r="G486" i="9"/>
  <c r="I486" i="9"/>
  <c r="C487" i="9"/>
  <c r="F487" i="9"/>
  <c r="G487" i="9"/>
  <c r="I487" i="9"/>
  <c r="C488" i="9"/>
  <c r="F488" i="9"/>
  <c r="G488" i="9"/>
  <c r="I488" i="9"/>
  <c r="C489" i="9"/>
  <c r="F489" i="9"/>
  <c r="G489" i="9"/>
  <c r="I489" i="9"/>
  <c r="C490" i="9"/>
  <c r="F490" i="9"/>
  <c r="G490" i="9"/>
  <c r="I490" i="9"/>
  <c r="C491" i="9"/>
  <c r="F491" i="9"/>
  <c r="G491" i="9"/>
  <c r="I491" i="9"/>
  <c r="C492" i="9"/>
  <c r="F492" i="9"/>
  <c r="G492" i="9"/>
  <c r="I492" i="9"/>
  <c r="C493" i="9"/>
  <c r="E493" i="9"/>
  <c r="F493" i="9"/>
  <c r="G493" i="9"/>
  <c r="H493" i="9"/>
  <c r="I493" i="9"/>
  <c r="C494" i="9"/>
  <c r="E494" i="9"/>
  <c r="F494" i="9"/>
  <c r="G494" i="9"/>
  <c r="H494" i="9"/>
  <c r="I494" i="9"/>
  <c r="C495" i="9"/>
  <c r="F495" i="9"/>
  <c r="G495" i="9"/>
  <c r="I495" i="9"/>
  <c r="C496" i="9"/>
  <c r="F496" i="9"/>
  <c r="G496" i="9"/>
  <c r="I496" i="9"/>
  <c r="C497" i="9"/>
  <c r="F497" i="9"/>
  <c r="G497" i="9"/>
  <c r="I497" i="9"/>
  <c r="C498" i="9"/>
  <c r="F498" i="9"/>
  <c r="G498" i="9"/>
  <c r="I498" i="9"/>
  <c r="C499" i="9"/>
  <c r="G499" i="9"/>
  <c r="I499" i="9"/>
  <c r="C500" i="9"/>
  <c r="E500" i="9"/>
  <c r="F500" i="9"/>
  <c r="G500" i="9"/>
  <c r="H500" i="9"/>
  <c r="I500" i="9"/>
  <c r="C501" i="9"/>
  <c r="E501" i="9"/>
  <c r="F501" i="9"/>
  <c r="G501" i="9"/>
  <c r="H501" i="9"/>
  <c r="I501" i="9"/>
  <c r="C502" i="9"/>
  <c r="E502" i="9"/>
  <c r="F502" i="9"/>
  <c r="G502" i="9"/>
  <c r="H502" i="9"/>
  <c r="I502" i="9"/>
  <c r="C503" i="9"/>
  <c r="E503" i="9"/>
  <c r="F503" i="9"/>
  <c r="G503" i="9"/>
  <c r="H503" i="9"/>
  <c r="I503" i="9"/>
  <c r="C504" i="9"/>
  <c r="E504" i="9"/>
  <c r="F504" i="9"/>
  <c r="G504" i="9"/>
  <c r="H504" i="9"/>
  <c r="I504" i="9"/>
  <c r="C505" i="9"/>
  <c r="E505" i="9"/>
  <c r="F505" i="9"/>
  <c r="G505" i="9"/>
  <c r="H505" i="9"/>
  <c r="I505" i="9"/>
  <c r="C506" i="9"/>
  <c r="E506" i="9"/>
  <c r="F506" i="9"/>
  <c r="G506" i="9"/>
  <c r="H506" i="9"/>
  <c r="I506" i="9"/>
  <c r="C507" i="9"/>
  <c r="F507" i="9"/>
  <c r="G507" i="9"/>
  <c r="I507" i="9"/>
  <c r="C508" i="9"/>
  <c r="E508" i="9"/>
  <c r="F508" i="9"/>
  <c r="G508" i="9"/>
  <c r="H508" i="9"/>
  <c r="I508" i="9"/>
  <c r="C509" i="9"/>
  <c r="E509" i="9"/>
  <c r="F509" i="9"/>
  <c r="G509" i="9"/>
  <c r="H509" i="9"/>
  <c r="I509" i="9"/>
  <c r="C510" i="9"/>
  <c r="E510" i="9"/>
  <c r="F510" i="9"/>
  <c r="G510" i="9"/>
  <c r="H510" i="9"/>
  <c r="I510" i="9"/>
  <c r="C511" i="9"/>
  <c r="E511" i="9"/>
  <c r="F511" i="9"/>
  <c r="G511" i="9"/>
  <c r="H511" i="9"/>
  <c r="I511" i="9"/>
  <c r="C512" i="9"/>
  <c r="E512" i="9"/>
  <c r="F512" i="9"/>
  <c r="G512" i="9"/>
  <c r="H512" i="9"/>
  <c r="I512" i="9"/>
  <c r="C513" i="9"/>
  <c r="E513" i="9"/>
  <c r="F513" i="9"/>
  <c r="G513" i="9"/>
  <c r="H513" i="9"/>
  <c r="I513" i="9"/>
  <c r="C514" i="9"/>
  <c r="E514" i="9"/>
  <c r="F514" i="9"/>
  <c r="G514" i="9"/>
  <c r="H514" i="9"/>
  <c r="I514" i="9"/>
  <c r="C515" i="9"/>
  <c r="E515" i="9"/>
  <c r="F515" i="9"/>
  <c r="G515" i="9"/>
  <c r="H515" i="9"/>
  <c r="I515" i="9"/>
  <c r="C516" i="9"/>
  <c r="E516" i="9"/>
  <c r="F516" i="9"/>
  <c r="G516" i="9"/>
  <c r="H516" i="9"/>
  <c r="I516" i="9"/>
  <c r="C517" i="9"/>
  <c r="E517" i="9"/>
  <c r="F517" i="9"/>
  <c r="G517" i="9"/>
  <c r="H517" i="9"/>
  <c r="I517" i="9"/>
  <c r="C518" i="9"/>
  <c r="E518" i="9"/>
  <c r="F518" i="9"/>
  <c r="G518" i="9"/>
  <c r="H518" i="9"/>
  <c r="I518" i="9"/>
  <c r="C519" i="9"/>
  <c r="E519" i="9"/>
  <c r="F519" i="9"/>
  <c r="G519" i="9"/>
  <c r="H519" i="9"/>
  <c r="I519" i="9"/>
  <c r="C520" i="9"/>
  <c r="F520" i="9"/>
  <c r="G520" i="9"/>
  <c r="I520" i="9"/>
  <c r="C521" i="9"/>
  <c r="F521" i="9"/>
  <c r="G521" i="9"/>
  <c r="I521" i="9"/>
  <c r="C522" i="9"/>
  <c r="F522" i="9"/>
  <c r="G522" i="9"/>
  <c r="I522" i="9"/>
  <c r="C523" i="9"/>
  <c r="F523" i="9"/>
  <c r="G523" i="9"/>
  <c r="I523" i="9"/>
  <c r="C524" i="9"/>
  <c r="F524" i="9"/>
  <c r="G524" i="9"/>
  <c r="I524" i="9"/>
  <c r="C525" i="9"/>
  <c r="F525" i="9"/>
  <c r="G525" i="9"/>
  <c r="I525" i="9"/>
  <c r="C526" i="9"/>
  <c r="E526" i="9"/>
  <c r="F526" i="9"/>
  <c r="G526" i="9"/>
  <c r="H526" i="9"/>
  <c r="I526" i="9"/>
  <c r="C527" i="9"/>
  <c r="F527" i="9"/>
  <c r="G527" i="9"/>
  <c r="I527" i="9"/>
  <c r="C528" i="9"/>
  <c r="F528" i="9"/>
  <c r="G528" i="9"/>
  <c r="I528" i="9"/>
  <c r="C529" i="9"/>
  <c r="E529" i="9"/>
  <c r="F529" i="9"/>
  <c r="G529" i="9"/>
  <c r="H529" i="9"/>
  <c r="I529" i="9"/>
  <c r="C530" i="9"/>
  <c r="E530" i="9"/>
  <c r="F530" i="9"/>
  <c r="G530" i="9"/>
  <c r="H530" i="9"/>
  <c r="I530" i="9"/>
  <c r="C531" i="9"/>
  <c r="E531" i="9"/>
  <c r="F531" i="9"/>
  <c r="G531" i="9"/>
  <c r="H531" i="9"/>
  <c r="I531" i="9"/>
  <c r="C532" i="9"/>
  <c r="F532" i="9"/>
  <c r="G532" i="9"/>
  <c r="I532" i="9"/>
  <c r="C533" i="9"/>
  <c r="F533" i="9"/>
  <c r="G533" i="9"/>
  <c r="I533" i="9"/>
  <c r="C534" i="9"/>
  <c r="E534" i="9"/>
  <c r="F534" i="9"/>
  <c r="G534" i="9"/>
  <c r="H534" i="9"/>
  <c r="I534" i="9"/>
  <c r="C535" i="9"/>
  <c r="E535" i="9"/>
  <c r="F535" i="9"/>
  <c r="G535" i="9"/>
  <c r="H535" i="9"/>
  <c r="I535" i="9"/>
  <c r="C536" i="9"/>
  <c r="E536" i="9"/>
  <c r="F536" i="9"/>
  <c r="G536" i="9"/>
  <c r="H536" i="9"/>
  <c r="I536" i="9"/>
  <c r="C537" i="9"/>
  <c r="E537" i="9"/>
  <c r="F537" i="9"/>
  <c r="G537" i="9"/>
  <c r="H537" i="9"/>
  <c r="I537" i="9"/>
  <c r="C538" i="9"/>
  <c r="E538" i="9"/>
  <c r="F538" i="9"/>
  <c r="G538" i="9"/>
  <c r="H538" i="9"/>
  <c r="I538" i="9"/>
  <c r="C539" i="9"/>
  <c r="E539" i="9"/>
  <c r="F539" i="9"/>
  <c r="G539" i="9"/>
  <c r="H539" i="9"/>
  <c r="I539" i="9"/>
  <c r="C540" i="9"/>
  <c r="F540" i="9"/>
  <c r="G540" i="9"/>
  <c r="I540" i="9"/>
  <c r="C541" i="9"/>
  <c r="E541" i="9"/>
  <c r="F541" i="9"/>
  <c r="G541" i="9"/>
  <c r="H541" i="9"/>
  <c r="I541" i="9"/>
  <c r="C542" i="9"/>
  <c r="E542" i="9"/>
  <c r="F542" i="9"/>
  <c r="G542" i="9"/>
  <c r="H542" i="9"/>
  <c r="I542" i="9"/>
  <c r="C543" i="9"/>
  <c r="E543" i="9"/>
  <c r="F543" i="9"/>
  <c r="G543" i="9"/>
  <c r="H543" i="9"/>
  <c r="I543" i="9"/>
  <c r="C544" i="9"/>
  <c r="E544" i="9"/>
  <c r="F544" i="9"/>
  <c r="G544" i="9"/>
  <c r="H544" i="9"/>
  <c r="I544" i="9"/>
  <c r="C545" i="9"/>
  <c r="F545" i="9"/>
  <c r="G545" i="9"/>
  <c r="I545" i="9"/>
  <c r="C546" i="9"/>
  <c r="F546" i="9"/>
  <c r="G546" i="9"/>
  <c r="I546" i="9"/>
  <c r="C547" i="9"/>
  <c r="F547" i="9"/>
  <c r="G547" i="9"/>
  <c r="I547" i="9"/>
  <c r="C548" i="9"/>
  <c r="F548" i="9"/>
  <c r="G548" i="9"/>
  <c r="I548" i="9"/>
  <c r="C549" i="9"/>
  <c r="E549" i="9"/>
  <c r="F549" i="9"/>
  <c r="G549" i="9"/>
  <c r="H549" i="9"/>
  <c r="I549" i="9"/>
  <c r="C550" i="9"/>
  <c r="E550" i="9"/>
  <c r="F550" i="9"/>
  <c r="G550" i="9"/>
  <c r="H550" i="9"/>
  <c r="I550" i="9"/>
  <c r="C551" i="9"/>
  <c r="E551" i="9"/>
  <c r="F551" i="9"/>
  <c r="G551" i="9"/>
  <c r="H551" i="9"/>
  <c r="I551" i="9"/>
  <c r="C552" i="9"/>
  <c r="E552" i="9"/>
  <c r="F552" i="9"/>
  <c r="G552" i="9"/>
  <c r="H552" i="9"/>
  <c r="I552" i="9"/>
  <c r="C553" i="9"/>
  <c r="E553" i="9"/>
  <c r="F553" i="9"/>
  <c r="G553" i="9"/>
  <c r="H553" i="9"/>
  <c r="I553" i="9"/>
  <c r="C554" i="9"/>
  <c r="E554" i="9"/>
  <c r="F554" i="9"/>
  <c r="G554" i="9"/>
  <c r="H554" i="9"/>
  <c r="I554" i="9"/>
  <c r="C555" i="9"/>
  <c r="E555" i="9"/>
  <c r="F555" i="9"/>
  <c r="G555" i="9"/>
  <c r="H555" i="9"/>
  <c r="I555" i="9"/>
  <c r="C556" i="9"/>
  <c r="E556" i="9"/>
  <c r="F556" i="9"/>
  <c r="G556" i="9"/>
  <c r="H556" i="9"/>
  <c r="I556" i="9"/>
  <c r="C557" i="9"/>
  <c r="F557" i="9"/>
  <c r="G557" i="9"/>
  <c r="I557" i="9"/>
  <c r="C558" i="9"/>
  <c r="F558" i="9"/>
  <c r="G558" i="9"/>
  <c r="I558" i="9"/>
  <c r="C559" i="9"/>
  <c r="F559" i="9"/>
  <c r="G559" i="9"/>
  <c r="I559" i="9"/>
  <c r="C560" i="9"/>
  <c r="F560" i="9"/>
  <c r="G560" i="9"/>
  <c r="I560" i="9"/>
  <c r="C561" i="9"/>
  <c r="F561" i="9"/>
  <c r="G561" i="9"/>
  <c r="I561" i="9"/>
  <c r="C562" i="9"/>
  <c r="F562" i="9"/>
  <c r="G562" i="9"/>
  <c r="I562" i="9"/>
  <c r="C563" i="9"/>
  <c r="F563" i="9"/>
  <c r="G563" i="9"/>
  <c r="I563" i="9"/>
  <c r="C564" i="9"/>
  <c r="F564" i="9"/>
  <c r="G564" i="9"/>
  <c r="I564" i="9"/>
  <c r="C565" i="9"/>
  <c r="G565" i="9"/>
  <c r="I565" i="9"/>
  <c r="C566" i="9"/>
  <c r="G566" i="9"/>
  <c r="I566" i="9"/>
  <c r="C567" i="9"/>
  <c r="E567" i="9"/>
  <c r="F567" i="9"/>
  <c r="G567" i="9"/>
  <c r="H567" i="9"/>
  <c r="I567" i="9"/>
  <c r="C568" i="9"/>
  <c r="E568" i="9"/>
  <c r="F568" i="9"/>
  <c r="G568" i="9"/>
  <c r="H568" i="9"/>
  <c r="I568" i="9"/>
  <c r="C569" i="9"/>
  <c r="E569" i="9"/>
  <c r="F569" i="9"/>
  <c r="G569" i="9"/>
  <c r="H569" i="9"/>
  <c r="I569" i="9"/>
  <c r="C570" i="9"/>
  <c r="E570" i="9"/>
  <c r="F570" i="9"/>
  <c r="G570" i="9"/>
  <c r="H570" i="9"/>
  <c r="I570" i="9"/>
  <c r="C571" i="9"/>
  <c r="E571" i="9"/>
  <c r="F571" i="9"/>
  <c r="G571" i="9"/>
  <c r="H571" i="9"/>
  <c r="I571" i="9"/>
  <c r="C572" i="9"/>
  <c r="E572" i="9"/>
  <c r="F572" i="9"/>
  <c r="G572" i="9"/>
  <c r="H572" i="9"/>
  <c r="I572" i="9"/>
  <c r="C573" i="9"/>
  <c r="E573" i="9"/>
  <c r="F573" i="9"/>
  <c r="G573" i="9"/>
  <c r="H573" i="9"/>
  <c r="I573" i="9"/>
  <c r="C574" i="9"/>
  <c r="E574" i="9"/>
  <c r="F574" i="9"/>
  <c r="G574" i="9"/>
  <c r="H574" i="9"/>
  <c r="I574" i="9"/>
  <c r="C575" i="9"/>
  <c r="E575" i="9"/>
  <c r="F575" i="9"/>
  <c r="G575" i="9"/>
  <c r="H575" i="9"/>
  <c r="I575" i="9"/>
  <c r="C576" i="9"/>
  <c r="E576" i="9"/>
  <c r="F576" i="9"/>
  <c r="G576" i="9"/>
  <c r="H576" i="9"/>
  <c r="I576" i="9"/>
  <c r="C577" i="9"/>
  <c r="E577" i="9"/>
  <c r="F577" i="9"/>
  <c r="G577" i="9"/>
  <c r="H577" i="9"/>
  <c r="I577" i="9"/>
  <c r="C578" i="9"/>
  <c r="E578" i="9"/>
  <c r="F578" i="9"/>
  <c r="G578" i="9"/>
  <c r="H578" i="9"/>
  <c r="I578" i="9"/>
  <c r="C579" i="9"/>
  <c r="E579" i="9"/>
  <c r="F579" i="9"/>
  <c r="G579" i="9"/>
  <c r="H579" i="9"/>
  <c r="I579" i="9"/>
  <c r="C580" i="9"/>
  <c r="E580" i="9"/>
  <c r="F580" i="9"/>
  <c r="G580" i="9"/>
  <c r="H580" i="9"/>
  <c r="I580" i="9"/>
  <c r="C581" i="9"/>
  <c r="E581" i="9"/>
  <c r="F581" i="9"/>
  <c r="G581" i="9"/>
  <c r="H581" i="9"/>
  <c r="I581" i="9"/>
  <c r="C582" i="9"/>
  <c r="E582" i="9"/>
  <c r="F582" i="9"/>
  <c r="G582" i="9"/>
  <c r="H582" i="9"/>
  <c r="I582" i="9"/>
  <c r="C583" i="9"/>
  <c r="E583" i="9"/>
  <c r="F583" i="9"/>
  <c r="G583" i="9"/>
  <c r="H583" i="9"/>
  <c r="I583" i="9"/>
  <c r="C584" i="9"/>
  <c r="E584" i="9"/>
  <c r="F584" i="9"/>
  <c r="G584" i="9"/>
  <c r="H584" i="9"/>
  <c r="I584" i="9"/>
  <c r="C585" i="9"/>
  <c r="E585" i="9"/>
  <c r="F585" i="9"/>
  <c r="G585" i="9"/>
  <c r="H585" i="9"/>
  <c r="I585" i="9"/>
  <c r="C586" i="9"/>
  <c r="E586" i="9"/>
  <c r="F586" i="9"/>
  <c r="G586" i="9"/>
  <c r="H586" i="9"/>
  <c r="I586" i="9"/>
  <c r="C587" i="9"/>
  <c r="E587" i="9"/>
  <c r="F587" i="9"/>
  <c r="G587" i="9"/>
  <c r="H587" i="9"/>
  <c r="I587" i="9"/>
  <c r="C588" i="9"/>
  <c r="E588" i="9"/>
  <c r="F588" i="9"/>
  <c r="G588" i="9"/>
  <c r="H588" i="9"/>
  <c r="I588" i="9"/>
  <c r="C589" i="9"/>
  <c r="E589" i="9"/>
  <c r="F589" i="9"/>
  <c r="G589" i="9"/>
  <c r="H589" i="9"/>
  <c r="I589" i="9"/>
  <c r="C590" i="9"/>
  <c r="E590" i="9"/>
  <c r="F590" i="9"/>
  <c r="G590" i="9"/>
  <c r="H590" i="9"/>
  <c r="I590" i="9"/>
  <c r="C591" i="9"/>
  <c r="E591" i="9"/>
  <c r="F591" i="9"/>
  <c r="G591" i="9"/>
  <c r="H591" i="9"/>
  <c r="I591" i="9"/>
  <c r="C592" i="9"/>
  <c r="E592" i="9"/>
  <c r="F592" i="9"/>
  <c r="G592" i="9"/>
  <c r="H592" i="9"/>
  <c r="I592" i="9"/>
  <c r="C593" i="9"/>
  <c r="G593" i="9"/>
  <c r="I593" i="9"/>
  <c r="C594" i="9"/>
  <c r="E594" i="9"/>
  <c r="F594" i="9"/>
  <c r="G594" i="9"/>
  <c r="H594" i="9"/>
  <c r="I594" i="9"/>
  <c r="C595" i="9"/>
  <c r="E595" i="9"/>
  <c r="F595" i="9"/>
  <c r="G595" i="9"/>
  <c r="H595" i="9"/>
  <c r="I595" i="9"/>
  <c r="C596" i="9"/>
  <c r="E596" i="9"/>
  <c r="F596" i="9"/>
  <c r="G596" i="9"/>
  <c r="H596" i="9"/>
  <c r="I596" i="9"/>
  <c r="C597" i="9"/>
  <c r="E597" i="9"/>
  <c r="F597" i="9"/>
  <c r="G597" i="9"/>
  <c r="H597" i="9"/>
  <c r="I597" i="9"/>
  <c r="C598" i="9"/>
  <c r="E598" i="9"/>
  <c r="F598" i="9"/>
  <c r="G598" i="9"/>
  <c r="H598" i="9"/>
  <c r="I598" i="9"/>
  <c r="C599" i="9"/>
  <c r="E599" i="9"/>
  <c r="F599" i="9"/>
  <c r="G599" i="9"/>
  <c r="H599" i="9"/>
  <c r="I599" i="9"/>
  <c r="C600" i="9"/>
  <c r="F600" i="9"/>
  <c r="G600" i="9"/>
  <c r="I600" i="9"/>
  <c r="C601" i="9"/>
  <c r="F601" i="9"/>
  <c r="G601" i="9"/>
  <c r="I601" i="9"/>
  <c r="C602" i="9"/>
  <c r="F602" i="9"/>
  <c r="G602" i="9"/>
  <c r="I602" i="9"/>
  <c r="C603" i="9"/>
  <c r="E603" i="9"/>
  <c r="F603" i="9"/>
  <c r="G603" i="9"/>
  <c r="H603" i="9"/>
  <c r="I603" i="9"/>
  <c r="C604" i="9"/>
  <c r="E604" i="9"/>
  <c r="F604" i="9"/>
  <c r="G604" i="9"/>
  <c r="H604" i="9"/>
  <c r="I604" i="9"/>
  <c r="C605" i="9"/>
  <c r="E605" i="9"/>
  <c r="F605" i="9"/>
  <c r="G605" i="9"/>
  <c r="H605" i="9"/>
  <c r="I605" i="9"/>
  <c r="C606" i="9"/>
  <c r="E606" i="9"/>
  <c r="F606" i="9"/>
  <c r="G606" i="9"/>
  <c r="H606" i="9"/>
  <c r="I606" i="9"/>
  <c r="C607" i="9"/>
  <c r="E607" i="9"/>
  <c r="F607" i="9"/>
  <c r="G607" i="9"/>
  <c r="H607" i="9"/>
  <c r="I607" i="9"/>
  <c r="C608" i="9"/>
  <c r="E608" i="9"/>
  <c r="F608" i="9"/>
  <c r="G608" i="9"/>
  <c r="H608" i="9"/>
  <c r="I608" i="9"/>
  <c r="C609" i="9"/>
  <c r="F609" i="9"/>
  <c r="G609" i="9"/>
  <c r="I609" i="9"/>
  <c r="C610" i="9"/>
  <c r="F610" i="9"/>
  <c r="G610" i="9"/>
  <c r="I610" i="9"/>
  <c r="C611" i="9"/>
  <c r="E611" i="9"/>
  <c r="F611" i="9"/>
  <c r="G611" i="9"/>
  <c r="H611" i="9"/>
  <c r="I611" i="9"/>
  <c r="C612" i="9"/>
  <c r="E612" i="9"/>
  <c r="F612" i="9"/>
  <c r="G612" i="9"/>
  <c r="H612" i="9"/>
  <c r="I612" i="9"/>
  <c r="C613" i="9"/>
  <c r="G613" i="9"/>
  <c r="I613" i="9"/>
  <c r="C614" i="9"/>
  <c r="G614" i="9"/>
  <c r="I614" i="9"/>
  <c r="C615" i="9"/>
  <c r="G615" i="9"/>
  <c r="I615" i="9"/>
  <c r="C616" i="9"/>
  <c r="E616" i="9"/>
  <c r="F616" i="9"/>
  <c r="G616" i="9"/>
  <c r="H616" i="9"/>
  <c r="I616" i="9"/>
  <c r="C617" i="9"/>
  <c r="F617" i="9"/>
  <c r="G617" i="9"/>
  <c r="I617" i="9"/>
  <c r="C618" i="9"/>
  <c r="F618" i="9"/>
  <c r="G618" i="9"/>
  <c r="I618" i="9"/>
  <c r="C619" i="9"/>
  <c r="F619" i="9"/>
  <c r="G619" i="9"/>
  <c r="I619" i="9"/>
  <c r="C620" i="9"/>
  <c r="F620" i="9"/>
  <c r="G620" i="9"/>
  <c r="I620" i="9"/>
  <c r="C621" i="9"/>
  <c r="F621" i="9"/>
  <c r="G621" i="9"/>
  <c r="I621" i="9"/>
  <c r="C622" i="9"/>
  <c r="F622" i="9"/>
  <c r="G622" i="9"/>
  <c r="I622" i="9"/>
  <c r="C623" i="9"/>
  <c r="F623" i="9"/>
  <c r="G623" i="9"/>
  <c r="I623" i="9"/>
  <c r="C624" i="9"/>
  <c r="F624" i="9"/>
  <c r="G624" i="9"/>
  <c r="I624" i="9"/>
  <c r="C625" i="9"/>
  <c r="F625" i="9"/>
  <c r="G625" i="9"/>
  <c r="I625" i="9"/>
  <c r="C626" i="9"/>
  <c r="E626" i="9"/>
  <c r="F626" i="9"/>
  <c r="G626" i="9"/>
  <c r="H626" i="9"/>
  <c r="I626" i="9"/>
  <c r="C627" i="9"/>
  <c r="E627" i="9"/>
  <c r="F627" i="9"/>
  <c r="G627" i="9"/>
  <c r="H627" i="9"/>
  <c r="I627" i="9"/>
  <c r="C628" i="9"/>
  <c r="E628" i="9"/>
  <c r="F628" i="9"/>
  <c r="G628" i="9"/>
  <c r="H628" i="9"/>
  <c r="I628" i="9"/>
  <c r="C629" i="9"/>
  <c r="E629" i="9"/>
  <c r="F629" i="9"/>
  <c r="G629" i="9"/>
  <c r="H629" i="9"/>
  <c r="I629" i="9"/>
  <c r="C630" i="9"/>
  <c r="E630" i="9"/>
  <c r="F630" i="9"/>
  <c r="G630" i="9"/>
  <c r="H630" i="9"/>
  <c r="I630" i="9"/>
  <c r="C631" i="9"/>
  <c r="E631" i="9"/>
  <c r="F631" i="9"/>
  <c r="G631" i="9"/>
  <c r="H631" i="9"/>
  <c r="I631" i="9"/>
  <c r="C632" i="9"/>
  <c r="E632" i="9"/>
  <c r="F632" i="9"/>
  <c r="G632" i="9"/>
  <c r="H632" i="9"/>
  <c r="I632" i="9"/>
  <c r="C633" i="9"/>
  <c r="F633" i="9"/>
  <c r="G633" i="9"/>
  <c r="I633" i="9"/>
  <c r="C634" i="9"/>
  <c r="E634" i="9"/>
  <c r="F634" i="9"/>
  <c r="G634" i="9"/>
  <c r="H634" i="9"/>
  <c r="I634" i="9"/>
  <c r="C635" i="9"/>
  <c r="E635" i="9"/>
  <c r="F635" i="9"/>
  <c r="G635" i="9"/>
  <c r="H635" i="9"/>
  <c r="I635" i="9"/>
  <c r="C636" i="9"/>
  <c r="E636" i="9"/>
  <c r="F636" i="9"/>
  <c r="G636" i="9"/>
  <c r="H636" i="9"/>
  <c r="I636" i="9"/>
  <c r="C637" i="9"/>
  <c r="E637" i="9"/>
  <c r="F637" i="9"/>
  <c r="G637" i="9"/>
  <c r="H637" i="9"/>
  <c r="I637" i="9"/>
  <c r="C638" i="9"/>
  <c r="G638" i="9"/>
  <c r="I638" i="9"/>
  <c r="C639" i="9"/>
  <c r="G639" i="9"/>
  <c r="I639" i="9"/>
  <c r="C640" i="9"/>
  <c r="G640" i="9"/>
  <c r="I640" i="9"/>
  <c r="C641" i="9"/>
  <c r="F641" i="9"/>
  <c r="G641" i="9"/>
  <c r="I641" i="9"/>
  <c r="C642" i="9"/>
  <c r="E642" i="9"/>
  <c r="F642" i="9"/>
  <c r="G642" i="9"/>
  <c r="H642" i="9"/>
  <c r="I642" i="9"/>
  <c r="C643" i="9"/>
  <c r="E643" i="9"/>
  <c r="F643" i="9"/>
  <c r="G643" i="9"/>
  <c r="H643" i="9"/>
  <c r="I643" i="9"/>
  <c r="C644" i="9"/>
  <c r="E644" i="9"/>
  <c r="F644" i="9"/>
  <c r="G644" i="9"/>
  <c r="H644" i="9"/>
  <c r="I644" i="9"/>
  <c r="C645" i="9"/>
  <c r="E645" i="9"/>
  <c r="F645" i="9"/>
  <c r="G645" i="9"/>
  <c r="H645" i="9"/>
  <c r="I645" i="9"/>
  <c r="C646" i="9"/>
  <c r="E646" i="9"/>
  <c r="F646" i="9"/>
  <c r="G646" i="9"/>
  <c r="H646" i="9"/>
  <c r="I646" i="9"/>
  <c r="C647" i="9"/>
  <c r="E647" i="9"/>
  <c r="F647" i="9"/>
  <c r="G647" i="9"/>
  <c r="H647" i="9"/>
  <c r="I647" i="9"/>
  <c r="C648" i="9"/>
  <c r="E648" i="9"/>
  <c r="F648" i="9"/>
  <c r="G648" i="9"/>
  <c r="H648" i="9"/>
  <c r="I648" i="9"/>
  <c r="C649" i="9"/>
  <c r="E649" i="9"/>
  <c r="F649" i="9"/>
  <c r="G649" i="9"/>
  <c r="H649" i="9"/>
  <c r="I649" i="9"/>
  <c r="C650" i="9"/>
  <c r="E650" i="9"/>
  <c r="F650" i="9"/>
  <c r="G650" i="9"/>
  <c r="H650" i="9"/>
  <c r="I650" i="9"/>
  <c r="C651" i="9"/>
  <c r="E651" i="9"/>
  <c r="F651" i="9"/>
  <c r="G651" i="9"/>
  <c r="H651" i="9"/>
  <c r="I651" i="9"/>
  <c r="C652" i="9"/>
  <c r="E652" i="9"/>
  <c r="F652" i="9"/>
  <c r="G652" i="9"/>
  <c r="H652" i="9"/>
  <c r="I652" i="9"/>
  <c r="C653" i="9"/>
  <c r="E653" i="9"/>
  <c r="F653" i="9"/>
  <c r="G653" i="9"/>
  <c r="H653" i="9"/>
  <c r="I653" i="9"/>
  <c r="C654" i="9"/>
  <c r="E654" i="9"/>
  <c r="F654" i="9"/>
  <c r="G654" i="9"/>
  <c r="H654" i="9"/>
  <c r="I654" i="9"/>
  <c r="C655" i="9"/>
  <c r="F655" i="9"/>
  <c r="G655" i="9"/>
  <c r="I655" i="9"/>
  <c r="C656" i="9"/>
  <c r="F656" i="9"/>
  <c r="G656" i="9"/>
  <c r="I656" i="9"/>
  <c r="C657" i="9"/>
  <c r="F657" i="9"/>
  <c r="G657" i="9"/>
  <c r="I657" i="9"/>
  <c r="C658" i="9"/>
  <c r="F658" i="9"/>
  <c r="G658" i="9"/>
  <c r="I658" i="9"/>
  <c r="C659" i="9"/>
  <c r="F659" i="9"/>
  <c r="G659" i="9"/>
  <c r="I659" i="9"/>
  <c r="C660" i="9"/>
  <c r="F660" i="9"/>
  <c r="G660" i="9"/>
  <c r="I660" i="9"/>
  <c r="C661" i="9"/>
  <c r="F661" i="9"/>
  <c r="G661" i="9"/>
  <c r="I661" i="9"/>
  <c r="C662" i="9"/>
  <c r="E662" i="9"/>
  <c r="F662" i="9"/>
  <c r="G662" i="9"/>
  <c r="H662" i="9"/>
  <c r="I662" i="9"/>
  <c r="C663" i="9"/>
  <c r="E663" i="9"/>
  <c r="F663" i="9"/>
  <c r="G663" i="9"/>
  <c r="H663" i="9"/>
  <c r="I663" i="9"/>
  <c r="C664" i="9"/>
  <c r="E664" i="9"/>
  <c r="F664" i="9"/>
  <c r="G664" i="9"/>
  <c r="H664" i="9"/>
  <c r="I664" i="9"/>
  <c r="C665" i="9"/>
  <c r="E665" i="9"/>
  <c r="F665" i="9"/>
  <c r="G665" i="9"/>
  <c r="H665" i="9"/>
  <c r="I665" i="9"/>
  <c r="C666" i="9"/>
  <c r="E666" i="9"/>
  <c r="F666" i="9"/>
  <c r="G666" i="9"/>
  <c r="H666" i="9"/>
  <c r="I666" i="9"/>
  <c r="C667" i="9"/>
  <c r="E667" i="9"/>
  <c r="F667" i="9"/>
  <c r="G667" i="9"/>
  <c r="H667" i="9"/>
  <c r="I667" i="9"/>
  <c r="C668" i="9"/>
  <c r="E668" i="9"/>
  <c r="F668" i="9"/>
  <c r="G668" i="9"/>
  <c r="H668" i="9"/>
  <c r="I668" i="9"/>
  <c r="C669" i="9"/>
  <c r="E669" i="9"/>
  <c r="F669" i="9"/>
  <c r="G669" i="9"/>
  <c r="H669" i="9"/>
  <c r="I669" i="9"/>
  <c r="C670" i="9"/>
  <c r="F670" i="9"/>
  <c r="G670" i="9"/>
  <c r="I670" i="9"/>
  <c r="C671" i="9"/>
  <c r="F671" i="9"/>
  <c r="G671" i="9"/>
  <c r="I671" i="9"/>
  <c r="C672" i="9"/>
  <c r="F672" i="9"/>
  <c r="G672" i="9"/>
  <c r="I672" i="9"/>
  <c r="C673" i="9"/>
  <c r="F673" i="9"/>
  <c r="G673" i="9"/>
  <c r="I673" i="9"/>
  <c r="C674" i="9"/>
  <c r="G674" i="9"/>
  <c r="I674" i="9"/>
  <c r="C675" i="9"/>
  <c r="G675" i="9"/>
  <c r="I675" i="9"/>
  <c r="C676" i="9"/>
  <c r="G676" i="9"/>
  <c r="I676" i="9"/>
  <c r="C677" i="9"/>
  <c r="F677" i="9"/>
  <c r="G677" i="9"/>
  <c r="I677" i="9"/>
  <c r="C678" i="9"/>
  <c r="E678" i="9"/>
  <c r="F678" i="9"/>
  <c r="G678" i="9"/>
  <c r="H678" i="9"/>
  <c r="I678" i="9"/>
  <c r="C679" i="9"/>
  <c r="E679" i="9"/>
  <c r="F679" i="9"/>
  <c r="G679" i="9"/>
  <c r="H679" i="9"/>
  <c r="I679" i="9"/>
  <c r="C680" i="9"/>
  <c r="F680" i="9"/>
  <c r="G680" i="9"/>
  <c r="I680" i="9"/>
  <c r="C681" i="9"/>
  <c r="F681" i="9"/>
  <c r="G681" i="9"/>
  <c r="I681" i="9"/>
  <c r="C682" i="9"/>
  <c r="F682" i="9"/>
  <c r="G682" i="9"/>
  <c r="I682" i="9"/>
  <c r="C683" i="9"/>
  <c r="F683" i="9"/>
  <c r="G683" i="9"/>
  <c r="I683" i="9"/>
  <c r="C684" i="9"/>
  <c r="F684" i="9"/>
  <c r="G684" i="9"/>
  <c r="I684" i="9"/>
  <c r="C685" i="9"/>
  <c r="E685" i="9"/>
  <c r="F685" i="9"/>
  <c r="G685" i="9"/>
  <c r="H685" i="9"/>
  <c r="I685" i="9"/>
  <c r="C686" i="9"/>
  <c r="E686" i="9"/>
  <c r="F686" i="9"/>
  <c r="G686" i="9"/>
  <c r="H686" i="9"/>
  <c r="I686" i="9"/>
  <c r="C687" i="9"/>
  <c r="E687" i="9"/>
  <c r="F687" i="9"/>
  <c r="G687" i="9"/>
  <c r="H687" i="9"/>
  <c r="I687" i="9"/>
  <c r="C688" i="9"/>
  <c r="E688" i="9"/>
  <c r="F688" i="9"/>
  <c r="G688" i="9"/>
  <c r="H688" i="9"/>
  <c r="I688" i="9"/>
  <c r="C689" i="9"/>
  <c r="E689" i="9"/>
  <c r="F689" i="9"/>
  <c r="G689" i="9"/>
  <c r="H689" i="9"/>
  <c r="I689" i="9"/>
  <c r="C690" i="9"/>
  <c r="E690" i="9"/>
  <c r="F690" i="9"/>
  <c r="G690" i="9"/>
  <c r="H690" i="9"/>
  <c r="I690" i="9"/>
  <c r="C691" i="9"/>
  <c r="E691" i="9"/>
  <c r="F691" i="9"/>
  <c r="G691" i="9"/>
  <c r="H691" i="9"/>
  <c r="I691" i="9"/>
  <c r="C692" i="9"/>
  <c r="E692" i="9"/>
  <c r="F692" i="9"/>
  <c r="G692" i="9"/>
  <c r="H692" i="9"/>
  <c r="I692" i="9"/>
  <c r="C693" i="9"/>
  <c r="E693" i="9"/>
  <c r="F693" i="9"/>
  <c r="G693" i="9"/>
  <c r="H693" i="9"/>
  <c r="I693" i="9"/>
  <c r="C694" i="9"/>
  <c r="E694" i="9"/>
  <c r="F694" i="9"/>
  <c r="G694" i="9"/>
  <c r="H694" i="9"/>
  <c r="I694" i="9"/>
  <c r="C695" i="9"/>
  <c r="E695" i="9"/>
  <c r="F695" i="9"/>
  <c r="G695" i="9"/>
  <c r="H695" i="9"/>
  <c r="I695" i="9"/>
  <c r="C696" i="9"/>
  <c r="E696" i="9"/>
  <c r="F696" i="9"/>
  <c r="G696" i="9"/>
  <c r="H696" i="9"/>
  <c r="I696" i="9"/>
  <c r="C697" i="9"/>
  <c r="E697" i="9"/>
  <c r="F697" i="9"/>
  <c r="G697" i="9"/>
  <c r="H697" i="9"/>
  <c r="I697" i="9"/>
  <c r="C698" i="9"/>
  <c r="E698" i="9"/>
  <c r="F698" i="9"/>
  <c r="G698" i="9"/>
  <c r="H698" i="9"/>
  <c r="I698" i="9"/>
  <c r="C699" i="9"/>
  <c r="E699" i="9"/>
  <c r="F699" i="9"/>
  <c r="G699" i="9"/>
  <c r="H699" i="9"/>
  <c r="I699" i="9"/>
  <c r="C700" i="9"/>
  <c r="E700" i="9"/>
  <c r="F700" i="9"/>
  <c r="G700" i="9"/>
  <c r="H700" i="9"/>
  <c r="I700" i="9"/>
  <c r="C701" i="9"/>
  <c r="E701" i="9"/>
  <c r="F701" i="9"/>
  <c r="G701" i="9"/>
  <c r="H701" i="9"/>
  <c r="I701" i="9"/>
  <c r="C702" i="9"/>
  <c r="E702" i="9"/>
  <c r="F702" i="9"/>
  <c r="G702" i="9"/>
  <c r="H702" i="9"/>
  <c r="I702" i="9"/>
  <c r="C703" i="9"/>
  <c r="G703" i="9"/>
  <c r="I703" i="9"/>
  <c r="C704" i="9"/>
  <c r="E704" i="9"/>
  <c r="F704" i="9"/>
  <c r="G704" i="9"/>
  <c r="H704" i="9"/>
  <c r="I704" i="9"/>
  <c r="C705" i="9"/>
  <c r="E705" i="9"/>
  <c r="F705" i="9"/>
  <c r="G705" i="9"/>
  <c r="H705" i="9"/>
  <c r="I705" i="9"/>
  <c r="C706" i="9"/>
  <c r="E706" i="9"/>
  <c r="F706" i="9"/>
  <c r="G706" i="9"/>
  <c r="H706" i="9"/>
  <c r="I706" i="9"/>
  <c r="C707" i="9"/>
  <c r="E707" i="9"/>
  <c r="F707" i="9"/>
  <c r="G707" i="9"/>
  <c r="H707" i="9"/>
  <c r="I707" i="9"/>
  <c r="C708" i="9"/>
  <c r="E708" i="9"/>
  <c r="F708" i="9"/>
  <c r="G708" i="9"/>
  <c r="H708" i="9"/>
  <c r="I708" i="9"/>
  <c r="C709" i="9"/>
  <c r="F709" i="9"/>
  <c r="G709" i="9"/>
  <c r="I709" i="9"/>
  <c r="C710" i="9"/>
  <c r="F710" i="9"/>
  <c r="G710" i="9"/>
  <c r="I710" i="9"/>
  <c r="C711" i="9"/>
  <c r="E711" i="9"/>
  <c r="F711" i="9"/>
  <c r="G711" i="9"/>
  <c r="H711" i="9"/>
  <c r="I711" i="9"/>
  <c r="C712" i="9"/>
  <c r="E712" i="9"/>
  <c r="F712" i="9"/>
  <c r="G712" i="9"/>
  <c r="H712" i="9"/>
  <c r="I712" i="9"/>
  <c r="C713" i="9"/>
  <c r="F713" i="9"/>
  <c r="G713" i="9"/>
  <c r="I713" i="9"/>
  <c r="C714" i="9"/>
  <c r="F714" i="9"/>
  <c r="G714" i="9"/>
  <c r="I714" i="9"/>
  <c r="C715" i="9"/>
  <c r="F715" i="9"/>
  <c r="G715" i="9"/>
  <c r="I715" i="9"/>
  <c r="C716" i="9"/>
  <c r="F716" i="9"/>
  <c r="G716" i="9"/>
  <c r="I716" i="9"/>
  <c r="C717" i="9"/>
  <c r="G717" i="9"/>
  <c r="I717" i="9"/>
  <c r="C718" i="9"/>
  <c r="G718" i="9"/>
  <c r="I718" i="9"/>
  <c r="C719" i="9"/>
  <c r="E719" i="9"/>
  <c r="F719" i="9"/>
  <c r="G719" i="9"/>
  <c r="H719" i="9"/>
  <c r="I719" i="9"/>
  <c r="C720" i="9"/>
  <c r="E720" i="9"/>
  <c r="F720" i="9"/>
  <c r="G720" i="9"/>
  <c r="H720" i="9"/>
  <c r="I720" i="9"/>
  <c r="C721" i="9"/>
  <c r="E721" i="9"/>
  <c r="F721" i="9"/>
  <c r="G721" i="9"/>
  <c r="H721" i="9"/>
  <c r="I721" i="9"/>
  <c r="C722" i="9"/>
  <c r="E722" i="9"/>
  <c r="F722" i="9"/>
  <c r="G722" i="9"/>
  <c r="H722" i="9"/>
  <c r="I722" i="9"/>
  <c r="C723" i="9"/>
  <c r="E723" i="9"/>
  <c r="F723" i="9"/>
  <c r="G723" i="9"/>
  <c r="H723" i="9"/>
  <c r="I723" i="9"/>
  <c r="C724" i="9"/>
  <c r="E724" i="9"/>
  <c r="F724" i="9"/>
  <c r="G724" i="9"/>
  <c r="H724" i="9"/>
  <c r="I724" i="9"/>
  <c r="C725" i="9"/>
  <c r="E725" i="9"/>
  <c r="F725" i="9"/>
  <c r="G725" i="9"/>
  <c r="H725" i="9"/>
  <c r="I725" i="9"/>
  <c r="C726" i="9"/>
  <c r="F726" i="9"/>
  <c r="G726" i="9"/>
  <c r="I726" i="9"/>
  <c r="C727" i="9"/>
  <c r="G727" i="9"/>
  <c r="I727" i="9"/>
  <c r="C728" i="9"/>
  <c r="G728" i="9"/>
  <c r="I728" i="9"/>
  <c r="C729" i="9"/>
  <c r="G729" i="9"/>
  <c r="I729" i="9"/>
  <c r="C730" i="9"/>
  <c r="E730" i="9"/>
  <c r="F730" i="9"/>
  <c r="G730" i="9"/>
  <c r="H730" i="9"/>
  <c r="I730" i="9"/>
  <c r="C731" i="9"/>
  <c r="E731" i="9"/>
  <c r="F731" i="9"/>
  <c r="G731" i="9"/>
  <c r="H731" i="9"/>
  <c r="I731" i="9"/>
  <c r="C732" i="9"/>
  <c r="E732" i="9"/>
  <c r="F732" i="9"/>
  <c r="G732" i="9"/>
  <c r="H732" i="9"/>
  <c r="I732" i="9"/>
  <c r="C733" i="9"/>
  <c r="E733" i="9"/>
  <c r="F733" i="9"/>
  <c r="G733" i="9"/>
  <c r="H733" i="9"/>
  <c r="I733" i="9"/>
  <c r="C734" i="9"/>
  <c r="E734" i="9"/>
  <c r="F734" i="9"/>
  <c r="G734" i="9"/>
  <c r="H734" i="9"/>
  <c r="I734" i="9"/>
  <c r="C735" i="9"/>
  <c r="E735" i="9"/>
  <c r="F735" i="9"/>
  <c r="G735" i="9"/>
  <c r="H735" i="9"/>
  <c r="I735" i="9"/>
  <c r="C736" i="9"/>
  <c r="E736" i="9"/>
  <c r="F736" i="9"/>
  <c r="G736" i="9"/>
  <c r="H736" i="9"/>
  <c r="I736" i="9"/>
  <c r="C737" i="9"/>
  <c r="E737" i="9"/>
  <c r="F737" i="9"/>
  <c r="G737" i="9"/>
  <c r="H737" i="9"/>
  <c r="I737" i="9"/>
  <c r="C738" i="9"/>
  <c r="E738" i="9"/>
  <c r="F738" i="9"/>
  <c r="G738" i="9"/>
  <c r="H738" i="9"/>
  <c r="I738" i="9"/>
  <c r="C739" i="9"/>
  <c r="E739" i="9"/>
  <c r="F739" i="9"/>
  <c r="G739" i="9"/>
  <c r="H739" i="9"/>
  <c r="I739" i="9"/>
  <c r="C740" i="9"/>
  <c r="E740" i="9"/>
  <c r="F740" i="9"/>
  <c r="G740" i="9"/>
  <c r="H740" i="9"/>
  <c r="I740" i="9"/>
  <c r="C741" i="9"/>
  <c r="E741" i="9"/>
  <c r="F741" i="9"/>
  <c r="G741" i="9"/>
  <c r="H741" i="9"/>
  <c r="I741" i="9"/>
  <c r="C742" i="9"/>
  <c r="F742" i="9"/>
  <c r="G742" i="9"/>
  <c r="I742" i="9"/>
  <c r="C743" i="9"/>
  <c r="F743" i="9"/>
  <c r="G743" i="9"/>
  <c r="I743" i="9"/>
  <c r="C744" i="9"/>
  <c r="E744" i="9"/>
  <c r="F744" i="9"/>
  <c r="G744" i="9"/>
  <c r="H744" i="9"/>
  <c r="I744" i="9"/>
  <c r="C745" i="9"/>
  <c r="E745" i="9"/>
  <c r="F745" i="9"/>
  <c r="G745" i="9"/>
  <c r="H745" i="9"/>
  <c r="I745" i="9"/>
  <c r="C746" i="9"/>
  <c r="E746" i="9"/>
  <c r="F746" i="9"/>
  <c r="G746" i="9"/>
  <c r="H746" i="9"/>
  <c r="I746" i="9"/>
  <c r="C747" i="9"/>
  <c r="E747" i="9"/>
  <c r="F747" i="9"/>
  <c r="G747" i="9"/>
  <c r="H747" i="9"/>
  <c r="I747" i="9"/>
  <c r="C748" i="9"/>
  <c r="E748" i="9"/>
  <c r="F748" i="9"/>
  <c r="G748" i="9"/>
  <c r="H748" i="9"/>
  <c r="I748" i="9"/>
  <c r="C749" i="9"/>
  <c r="E749" i="9"/>
  <c r="F749" i="9"/>
  <c r="G749" i="9"/>
  <c r="H749" i="9"/>
  <c r="I749" i="9"/>
  <c r="C750" i="9"/>
  <c r="E750" i="9"/>
  <c r="F750" i="9"/>
  <c r="G750" i="9"/>
  <c r="H750" i="9"/>
  <c r="I750" i="9"/>
  <c r="C751" i="9"/>
  <c r="E751" i="9"/>
  <c r="F751" i="9"/>
  <c r="G751" i="9"/>
  <c r="H751" i="9"/>
  <c r="I751" i="9"/>
  <c r="C752" i="9"/>
  <c r="E752" i="9"/>
  <c r="F752" i="9"/>
  <c r="G752" i="9"/>
  <c r="H752" i="9"/>
  <c r="I752" i="9"/>
  <c r="C753" i="9"/>
  <c r="E753" i="9"/>
  <c r="F753" i="9"/>
  <c r="G753" i="9"/>
  <c r="H753" i="9"/>
  <c r="I753" i="9"/>
  <c r="C754" i="9"/>
  <c r="E754" i="9"/>
  <c r="F754" i="9"/>
  <c r="G754" i="9"/>
  <c r="H754" i="9"/>
  <c r="I754" i="9"/>
  <c r="C755" i="9"/>
  <c r="E755" i="9"/>
  <c r="F755" i="9"/>
  <c r="G755" i="9"/>
  <c r="H755" i="9"/>
  <c r="I755" i="9"/>
  <c r="C756" i="9"/>
  <c r="E756" i="9"/>
  <c r="F756" i="9"/>
  <c r="G756" i="9"/>
  <c r="H756" i="9"/>
  <c r="I756" i="9"/>
  <c r="C757" i="9"/>
  <c r="F757" i="9"/>
  <c r="G757" i="9"/>
  <c r="I757" i="9"/>
  <c r="C758" i="9"/>
  <c r="F758" i="9"/>
  <c r="G758" i="9"/>
  <c r="I758" i="9"/>
  <c r="C759" i="9"/>
  <c r="G759" i="9"/>
  <c r="I759" i="9"/>
  <c r="C760" i="9"/>
  <c r="F760" i="9"/>
  <c r="G760" i="9"/>
  <c r="I760" i="9"/>
  <c r="C761" i="9"/>
  <c r="F761" i="9"/>
  <c r="G761" i="9"/>
  <c r="I761" i="9"/>
  <c r="C762" i="9"/>
  <c r="F762" i="9"/>
  <c r="G762" i="9"/>
  <c r="I762" i="9"/>
  <c r="C763" i="9"/>
  <c r="F763" i="9"/>
  <c r="G763" i="9"/>
  <c r="I763" i="9"/>
  <c r="C764" i="9"/>
  <c r="E764" i="9"/>
  <c r="F764" i="9"/>
  <c r="G764" i="9"/>
  <c r="H764" i="9"/>
  <c r="I764" i="9"/>
  <c r="C765" i="9"/>
  <c r="F765" i="9"/>
  <c r="G765" i="9"/>
  <c r="I765" i="9"/>
  <c r="C766" i="9"/>
  <c r="E766" i="9"/>
  <c r="F766" i="9"/>
  <c r="G766" i="9"/>
  <c r="H766" i="9"/>
  <c r="I766" i="9"/>
  <c r="C767" i="9"/>
  <c r="E767" i="9"/>
  <c r="F767" i="9"/>
  <c r="G767" i="9"/>
  <c r="H767" i="9"/>
  <c r="I767" i="9"/>
  <c r="C768" i="9"/>
  <c r="E768" i="9"/>
  <c r="F768" i="9"/>
  <c r="G768" i="9"/>
  <c r="H768" i="9"/>
  <c r="I768" i="9"/>
  <c r="C769" i="9"/>
  <c r="E769" i="9"/>
  <c r="F769" i="9"/>
  <c r="G769" i="9"/>
  <c r="H769" i="9"/>
  <c r="I769" i="9"/>
  <c r="C770" i="9"/>
  <c r="E770" i="9"/>
  <c r="F770" i="9"/>
  <c r="G770" i="9"/>
  <c r="H770" i="9"/>
  <c r="I770" i="9"/>
  <c r="C771" i="9"/>
  <c r="E771" i="9"/>
  <c r="F771" i="9"/>
  <c r="G771" i="9"/>
  <c r="H771" i="9"/>
  <c r="I771" i="9"/>
  <c r="C772" i="9"/>
  <c r="E772" i="9"/>
  <c r="F772" i="9"/>
  <c r="G772" i="9"/>
  <c r="H772" i="9"/>
  <c r="I772" i="9"/>
  <c r="C773" i="9"/>
  <c r="E773" i="9"/>
  <c r="F773" i="9"/>
  <c r="G773" i="9"/>
  <c r="H773" i="9"/>
  <c r="I773" i="9"/>
  <c r="C774" i="9"/>
  <c r="E774" i="9"/>
  <c r="F774" i="9"/>
  <c r="G774" i="9"/>
  <c r="H774" i="9"/>
  <c r="I774" i="9"/>
  <c r="C775" i="9"/>
  <c r="F775" i="9"/>
  <c r="G775" i="9"/>
  <c r="I775" i="9"/>
  <c r="C776" i="9"/>
  <c r="E776" i="9"/>
  <c r="F776" i="9"/>
  <c r="G776" i="9"/>
  <c r="H776" i="9"/>
  <c r="I776" i="9"/>
  <c r="C777" i="9"/>
  <c r="F777" i="9"/>
  <c r="G777" i="9"/>
  <c r="I777" i="9"/>
  <c r="C778" i="9"/>
  <c r="E778" i="9"/>
  <c r="F778" i="9"/>
  <c r="G778" i="9"/>
  <c r="H778" i="9"/>
  <c r="I778" i="9"/>
  <c r="C779" i="9"/>
  <c r="E779" i="9"/>
  <c r="F779" i="9"/>
  <c r="G779" i="9"/>
  <c r="H779" i="9"/>
  <c r="I779" i="9"/>
  <c r="C780" i="9"/>
  <c r="E780" i="9"/>
  <c r="F780" i="9"/>
  <c r="G780" i="9"/>
  <c r="H780" i="9"/>
  <c r="I780" i="9"/>
  <c r="C781" i="9"/>
  <c r="E781" i="9"/>
  <c r="F781" i="9"/>
  <c r="G781" i="9"/>
  <c r="H781" i="9"/>
  <c r="I781" i="9"/>
  <c r="C782" i="9"/>
  <c r="F782" i="9"/>
  <c r="G782" i="9"/>
  <c r="I782" i="9"/>
  <c r="C783" i="9"/>
  <c r="E783" i="9"/>
  <c r="F783" i="9"/>
  <c r="G783" i="9"/>
  <c r="H783" i="9"/>
  <c r="I783" i="9"/>
  <c r="C784" i="9"/>
  <c r="E784" i="9"/>
  <c r="F784" i="9"/>
  <c r="G784" i="9"/>
  <c r="H784" i="9"/>
  <c r="I784" i="9"/>
  <c r="C785" i="9"/>
  <c r="E785" i="9"/>
  <c r="F785" i="9"/>
  <c r="G785" i="9"/>
  <c r="H785" i="9"/>
  <c r="I785" i="9"/>
  <c r="C786" i="9"/>
  <c r="E786" i="9"/>
  <c r="F786" i="9"/>
  <c r="G786" i="9"/>
  <c r="H786" i="9"/>
  <c r="I786" i="9"/>
  <c r="C787" i="9"/>
  <c r="E787" i="9"/>
  <c r="F787" i="9"/>
  <c r="G787" i="9"/>
  <c r="H787" i="9"/>
  <c r="I787" i="9"/>
  <c r="C788" i="9"/>
  <c r="E788" i="9"/>
  <c r="F788" i="9"/>
  <c r="G788" i="9"/>
  <c r="H788" i="9"/>
  <c r="I788" i="9"/>
  <c r="C789" i="9"/>
  <c r="E789" i="9"/>
  <c r="F789" i="9"/>
  <c r="G789" i="9"/>
  <c r="H789" i="9"/>
  <c r="I789" i="9"/>
  <c r="C790" i="9"/>
  <c r="E790" i="9"/>
  <c r="F790" i="9"/>
  <c r="G790" i="9"/>
  <c r="H790" i="9"/>
  <c r="I790" i="9"/>
  <c r="C791" i="9"/>
  <c r="E791" i="9"/>
  <c r="F791" i="9"/>
  <c r="G791" i="9"/>
  <c r="H791" i="9"/>
  <c r="I791" i="9"/>
  <c r="C792" i="9"/>
  <c r="E792" i="9"/>
  <c r="F792" i="9"/>
  <c r="G792" i="9"/>
  <c r="H792" i="9"/>
  <c r="I792" i="9"/>
  <c r="C793" i="9"/>
  <c r="E793" i="9"/>
  <c r="F793" i="9"/>
  <c r="G793" i="9"/>
  <c r="H793" i="9"/>
  <c r="I793" i="9"/>
  <c r="C794" i="9"/>
  <c r="E794" i="9"/>
  <c r="F794" i="9"/>
  <c r="G794" i="9"/>
  <c r="H794" i="9"/>
  <c r="I794" i="9"/>
  <c r="C795" i="9"/>
  <c r="E795" i="9"/>
  <c r="F795" i="9"/>
  <c r="G795" i="9"/>
  <c r="H795" i="9"/>
  <c r="I795" i="9"/>
  <c r="C796" i="9"/>
  <c r="E796" i="9"/>
  <c r="F796" i="9"/>
  <c r="G796" i="9"/>
  <c r="H796" i="9"/>
  <c r="I796" i="9"/>
  <c r="C797" i="9"/>
  <c r="E797" i="9"/>
  <c r="F797" i="9"/>
  <c r="G797" i="9"/>
  <c r="H797" i="9"/>
  <c r="I797" i="9"/>
  <c r="C798" i="9"/>
  <c r="E798" i="9"/>
  <c r="F798" i="9"/>
  <c r="G798" i="9"/>
  <c r="H798" i="9"/>
  <c r="I798" i="9"/>
  <c r="C799" i="9"/>
  <c r="E799" i="9"/>
  <c r="F799" i="9"/>
  <c r="G799" i="9"/>
  <c r="H799" i="9"/>
  <c r="I799" i="9"/>
  <c r="C800" i="9"/>
  <c r="F800" i="9"/>
  <c r="G800" i="9"/>
  <c r="I800" i="9"/>
  <c r="C801" i="9"/>
  <c r="E801" i="9"/>
  <c r="F801" i="9"/>
  <c r="G801" i="9"/>
  <c r="H801" i="9"/>
  <c r="I801" i="9"/>
  <c r="C802" i="9"/>
  <c r="E802" i="9"/>
  <c r="F802" i="9"/>
  <c r="G802" i="9"/>
  <c r="H802" i="9"/>
  <c r="I802" i="9"/>
  <c r="C803" i="9"/>
  <c r="E803" i="9"/>
  <c r="F803" i="9"/>
  <c r="G803" i="9"/>
  <c r="H803" i="9"/>
  <c r="I803" i="9"/>
  <c r="C804" i="9"/>
  <c r="G804" i="9"/>
  <c r="I804" i="9"/>
  <c r="C805" i="9"/>
  <c r="E805" i="9"/>
  <c r="F805" i="9"/>
  <c r="G805" i="9"/>
  <c r="H805" i="9"/>
  <c r="I805" i="9"/>
  <c r="C806" i="9"/>
  <c r="F806" i="9"/>
  <c r="G806" i="9"/>
  <c r="I806" i="9"/>
  <c r="C807" i="9"/>
  <c r="F807" i="9"/>
  <c r="G807" i="9"/>
  <c r="I807" i="9"/>
  <c r="C808" i="9"/>
  <c r="E808" i="9"/>
  <c r="F808" i="9"/>
  <c r="G808" i="9"/>
  <c r="H808" i="9"/>
  <c r="I808" i="9"/>
  <c r="C809" i="9"/>
  <c r="E809" i="9"/>
  <c r="F809" i="9"/>
  <c r="G809" i="9"/>
  <c r="H809" i="9"/>
  <c r="I809" i="9"/>
  <c r="C810" i="9"/>
  <c r="E810" i="9"/>
  <c r="F810" i="9"/>
  <c r="G810" i="9"/>
  <c r="H810" i="9"/>
  <c r="I810" i="9"/>
  <c r="C811" i="9"/>
  <c r="F811" i="9"/>
  <c r="G811" i="9"/>
  <c r="I811" i="9"/>
  <c r="C812" i="9"/>
  <c r="F812" i="9"/>
  <c r="G812" i="9"/>
  <c r="I812" i="9"/>
  <c r="C813" i="9"/>
  <c r="F813" i="9"/>
  <c r="G813" i="9"/>
  <c r="I813" i="9"/>
  <c r="C814" i="9"/>
  <c r="E814" i="9"/>
  <c r="F814" i="9"/>
  <c r="G814" i="9"/>
  <c r="H814" i="9"/>
  <c r="I814" i="9"/>
  <c r="C815" i="9"/>
  <c r="E815" i="9"/>
  <c r="F815" i="9"/>
  <c r="G815" i="9"/>
  <c r="H815" i="9"/>
  <c r="I815" i="9"/>
  <c r="C816" i="9"/>
  <c r="E816" i="9"/>
  <c r="F816" i="9"/>
  <c r="G816" i="9"/>
  <c r="H816" i="9"/>
  <c r="I816" i="9"/>
  <c r="C817" i="9"/>
  <c r="E817" i="9"/>
  <c r="F817" i="9"/>
  <c r="G817" i="9"/>
  <c r="H817" i="9"/>
  <c r="I817" i="9"/>
  <c r="C818" i="9"/>
  <c r="E818" i="9"/>
  <c r="F818" i="9"/>
  <c r="G818" i="9"/>
  <c r="H818" i="9"/>
  <c r="I818" i="9"/>
  <c r="C819" i="9"/>
  <c r="E819" i="9"/>
  <c r="F819" i="9"/>
  <c r="G819" i="9"/>
  <c r="H819" i="9"/>
  <c r="I819" i="9"/>
  <c r="C820" i="9"/>
  <c r="E820" i="9"/>
  <c r="F820" i="9"/>
  <c r="G820" i="9"/>
  <c r="H820" i="9"/>
  <c r="I820" i="9"/>
  <c r="C821" i="9"/>
  <c r="E821" i="9"/>
  <c r="F821" i="9"/>
  <c r="G821" i="9"/>
  <c r="H821" i="9"/>
  <c r="I821" i="9"/>
  <c r="C822" i="9"/>
  <c r="E822" i="9"/>
  <c r="F822" i="9"/>
  <c r="G822" i="9"/>
  <c r="H822" i="9"/>
  <c r="I822" i="9"/>
  <c r="C823" i="9"/>
  <c r="E823" i="9"/>
  <c r="F823" i="9"/>
  <c r="G823" i="9"/>
  <c r="H823" i="9"/>
  <c r="I823" i="9"/>
  <c r="C824" i="9"/>
  <c r="E824" i="9"/>
  <c r="F824" i="9"/>
  <c r="G824" i="9"/>
  <c r="H824" i="9"/>
  <c r="I824" i="9"/>
  <c r="C825" i="9"/>
  <c r="E825" i="9"/>
  <c r="F825" i="9"/>
  <c r="G825" i="9"/>
  <c r="H825" i="9"/>
  <c r="I825" i="9"/>
  <c r="C826" i="9"/>
  <c r="E826" i="9"/>
  <c r="F826" i="9"/>
  <c r="G826" i="9"/>
  <c r="H826" i="9"/>
  <c r="I826" i="9"/>
  <c r="C827" i="9"/>
  <c r="E827" i="9"/>
  <c r="F827" i="9"/>
  <c r="G827" i="9"/>
  <c r="H827" i="9"/>
  <c r="I827" i="9"/>
  <c r="C828" i="9"/>
  <c r="E828" i="9"/>
  <c r="F828" i="9"/>
  <c r="G828" i="9"/>
  <c r="H828" i="9"/>
  <c r="I828" i="9"/>
  <c r="C829" i="9"/>
  <c r="E829" i="9"/>
  <c r="F829" i="9"/>
  <c r="G829" i="9"/>
  <c r="H829" i="9"/>
  <c r="I829" i="9"/>
  <c r="C830" i="9"/>
  <c r="E830" i="9"/>
  <c r="F830" i="9"/>
  <c r="G830" i="9"/>
  <c r="H830" i="9"/>
  <c r="I830" i="9"/>
  <c r="C831" i="9"/>
  <c r="E831" i="9"/>
  <c r="F831" i="9"/>
  <c r="G831" i="9"/>
  <c r="H831" i="9"/>
  <c r="I831" i="9"/>
  <c r="C832" i="9"/>
  <c r="E832" i="9"/>
  <c r="F832" i="9"/>
  <c r="G832" i="9"/>
  <c r="H832" i="9"/>
  <c r="I832" i="9"/>
  <c r="C833" i="9"/>
  <c r="F833" i="9"/>
  <c r="G833" i="9"/>
  <c r="I833" i="9"/>
  <c r="C834" i="9"/>
  <c r="F834" i="9"/>
  <c r="G834" i="9"/>
  <c r="I834" i="9"/>
  <c r="C835" i="9"/>
  <c r="F835" i="9"/>
  <c r="G835" i="9"/>
  <c r="I835" i="9"/>
  <c r="C836" i="9"/>
  <c r="E836" i="9"/>
  <c r="F836" i="9"/>
  <c r="G836" i="9"/>
  <c r="H836" i="9"/>
  <c r="I836" i="9"/>
  <c r="C837" i="9"/>
  <c r="E837" i="9"/>
  <c r="F837" i="9"/>
  <c r="G837" i="9"/>
  <c r="H837" i="9"/>
  <c r="I837" i="9"/>
  <c r="C838" i="9"/>
  <c r="E838" i="9"/>
  <c r="F838" i="9"/>
  <c r="G838" i="9"/>
  <c r="H838" i="9"/>
  <c r="I838" i="9"/>
  <c r="C839" i="9"/>
  <c r="E839" i="9"/>
  <c r="F839" i="9"/>
  <c r="G839" i="9"/>
  <c r="H839" i="9"/>
  <c r="I839" i="9"/>
  <c r="C840" i="9"/>
  <c r="E840" i="9"/>
  <c r="F840" i="9"/>
  <c r="G840" i="9"/>
  <c r="H840" i="9"/>
  <c r="I840" i="9"/>
  <c r="C841" i="9"/>
  <c r="E841" i="9"/>
  <c r="F841" i="9"/>
  <c r="G841" i="9"/>
  <c r="H841" i="9"/>
  <c r="I841" i="9"/>
  <c r="C842" i="9"/>
  <c r="F842" i="9"/>
  <c r="G842" i="9"/>
  <c r="I842" i="9"/>
  <c r="C843" i="9"/>
  <c r="F843" i="9"/>
  <c r="G843" i="9"/>
  <c r="I843" i="9"/>
  <c r="C844" i="9"/>
  <c r="F844" i="9"/>
  <c r="G844" i="9"/>
  <c r="I844" i="9"/>
  <c r="C845" i="9"/>
  <c r="E845" i="9"/>
  <c r="F845" i="9"/>
  <c r="G845" i="9"/>
  <c r="H845" i="9"/>
  <c r="I845" i="9"/>
  <c r="C846" i="9"/>
  <c r="E846" i="9"/>
  <c r="F846" i="9"/>
  <c r="G846" i="9"/>
  <c r="H846" i="9"/>
  <c r="I846" i="9"/>
  <c r="C847" i="9"/>
  <c r="E847" i="9"/>
  <c r="F847" i="9"/>
  <c r="G847" i="9"/>
  <c r="H847" i="9"/>
  <c r="I847" i="9"/>
  <c r="C848" i="9"/>
  <c r="E848" i="9"/>
  <c r="F848" i="9"/>
  <c r="G848" i="9"/>
  <c r="H848" i="9"/>
  <c r="I848" i="9"/>
  <c r="C849" i="9"/>
  <c r="E849" i="9"/>
  <c r="F849" i="9"/>
  <c r="G849" i="9"/>
  <c r="H849" i="9"/>
  <c r="I849" i="9"/>
  <c r="C850" i="9"/>
  <c r="F850" i="9"/>
  <c r="G850" i="9"/>
  <c r="I850" i="9"/>
  <c r="C851" i="9"/>
  <c r="F851" i="9"/>
  <c r="G851" i="9"/>
  <c r="I851" i="9"/>
  <c r="C852" i="9"/>
  <c r="F852" i="9"/>
  <c r="G852" i="9"/>
  <c r="I852" i="9"/>
  <c r="C853" i="9"/>
  <c r="F853" i="9"/>
  <c r="G853" i="9"/>
  <c r="I853" i="9"/>
  <c r="C854" i="9"/>
  <c r="F854" i="9"/>
  <c r="G854" i="9"/>
  <c r="I854" i="9"/>
  <c r="C855" i="9"/>
  <c r="F855" i="9"/>
  <c r="G855" i="9"/>
  <c r="I855" i="9"/>
  <c r="C856" i="9"/>
  <c r="F856" i="9"/>
  <c r="G856" i="9"/>
  <c r="I856" i="9"/>
  <c r="C857" i="9"/>
  <c r="F857" i="9"/>
  <c r="G857" i="9"/>
  <c r="I857" i="9"/>
  <c r="C858" i="9"/>
  <c r="F858" i="9"/>
  <c r="G858" i="9"/>
  <c r="I858" i="9"/>
  <c r="C859" i="9"/>
  <c r="F859" i="9"/>
  <c r="G859" i="9"/>
  <c r="I859" i="9"/>
  <c r="C860" i="9"/>
  <c r="F860" i="9"/>
  <c r="G860" i="9"/>
  <c r="I860" i="9"/>
  <c r="C861" i="9"/>
  <c r="E861" i="9"/>
  <c r="F861" i="9"/>
  <c r="G861" i="9"/>
  <c r="H861" i="9"/>
  <c r="I861" i="9"/>
  <c r="C862" i="9"/>
  <c r="F862" i="9"/>
  <c r="G862" i="9"/>
  <c r="I862" i="9"/>
  <c r="C863" i="9"/>
  <c r="E863" i="9"/>
  <c r="F863" i="9"/>
  <c r="G863" i="9"/>
  <c r="H863" i="9"/>
  <c r="I863" i="9"/>
  <c r="C864" i="9"/>
  <c r="E864" i="9"/>
  <c r="F864" i="9"/>
  <c r="G864" i="9"/>
  <c r="H864" i="9"/>
  <c r="I864" i="9"/>
  <c r="C865" i="9"/>
  <c r="G865" i="9"/>
  <c r="I865" i="9"/>
  <c r="C866" i="9"/>
  <c r="E866" i="9"/>
  <c r="F866" i="9"/>
  <c r="G866" i="9"/>
  <c r="H866" i="9"/>
  <c r="I866" i="9"/>
  <c r="C867" i="9"/>
  <c r="E867" i="9"/>
  <c r="F867" i="9"/>
  <c r="G867" i="9"/>
  <c r="H867" i="9"/>
  <c r="I867" i="9"/>
  <c r="C868" i="9"/>
  <c r="E868" i="9"/>
  <c r="F868" i="9"/>
  <c r="G868" i="9"/>
  <c r="H868" i="9"/>
  <c r="I868" i="9"/>
  <c r="C869" i="9"/>
  <c r="E869" i="9"/>
  <c r="F869" i="9"/>
  <c r="G869" i="9"/>
  <c r="H869" i="9"/>
  <c r="I869" i="9"/>
  <c r="C870" i="9"/>
  <c r="E870" i="9"/>
  <c r="F870" i="9"/>
  <c r="G870" i="9"/>
  <c r="H870" i="9"/>
  <c r="I870" i="9"/>
  <c r="C871" i="9"/>
  <c r="E871" i="9"/>
  <c r="F871" i="9"/>
  <c r="G871" i="9"/>
  <c r="H871" i="9"/>
  <c r="I871" i="9"/>
  <c r="C872" i="9"/>
  <c r="E872" i="9"/>
  <c r="F872" i="9"/>
  <c r="G872" i="9"/>
  <c r="H872" i="9"/>
  <c r="I872" i="9"/>
  <c r="C873" i="9"/>
  <c r="E873" i="9"/>
  <c r="F873" i="9"/>
  <c r="G873" i="9"/>
  <c r="H873" i="9"/>
  <c r="I873" i="9"/>
  <c r="C874" i="9"/>
  <c r="E874" i="9"/>
  <c r="F874" i="9"/>
  <c r="G874" i="9"/>
  <c r="H874" i="9"/>
  <c r="I874" i="9"/>
  <c r="C875" i="9"/>
  <c r="E875" i="9"/>
  <c r="F875" i="9"/>
  <c r="G875" i="9"/>
  <c r="H875" i="9"/>
  <c r="I875" i="9"/>
  <c r="C876" i="9"/>
  <c r="E876" i="9"/>
  <c r="F876" i="9"/>
  <c r="G876" i="9"/>
  <c r="H876" i="9"/>
  <c r="I876" i="9"/>
  <c r="C877" i="9"/>
  <c r="E877" i="9"/>
  <c r="F877" i="9"/>
  <c r="G877" i="9"/>
  <c r="H877" i="9"/>
  <c r="I877" i="9"/>
  <c r="C878" i="9"/>
  <c r="F878" i="9"/>
  <c r="G878" i="9"/>
  <c r="I878" i="9"/>
  <c r="C879" i="9"/>
  <c r="E879" i="9"/>
  <c r="F879" i="9"/>
  <c r="G879" i="9"/>
  <c r="H879" i="9"/>
  <c r="I879" i="9"/>
  <c r="C880" i="9"/>
  <c r="E880" i="9"/>
  <c r="F880" i="9"/>
  <c r="G880" i="9"/>
  <c r="H880" i="9"/>
  <c r="I880" i="9"/>
  <c r="C881" i="9"/>
  <c r="E881" i="9"/>
  <c r="F881" i="9"/>
  <c r="G881" i="9"/>
  <c r="H881" i="9"/>
  <c r="I881" i="9"/>
  <c r="C882" i="9"/>
  <c r="F882" i="9"/>
  <c r="G882" i="9"/>
  <c r="I882" i="9"/>
  <c r="C883" i="9"/>
  <c r="E883" i="9"/>
  <c r="F883" i="9"/>
  <c r="G883" i="9"/>
  <c r="H883" i="9"/>
  <c r="I883" i="9"/>
  <c r="C884" i="9"/>
  <c r="E884" i="9"/>
  <c r="F884" i="9"/>
  <c r="G884" i="9"/>
  <c r="H884" i="9"/>
  <c r="I884" i="9"/>
  <c r="C885" i="9"/>
  <c r="E885" i="9"/>
  <c r="F885" i="9"/>
  <c r="G885" i="9"/>
  <c r="H885" i="9"/>
  <c r="I885" i="9"/>
  <c r="C886" i="9"/>
  <c r="E886" i="9"/>
  <c r="F886" i="9"/>
  <c r="G886" i="9"/>
  <c r="H886" i="9"/>
  <c r="I886" i="9"/>
  <c r="C887" i="9"/>
  <c r="E887" i="9"/>
  <c r="F887" i="9"/>
  <c r="G887" i="9"/>
  <c r="H887" i="9"/>
  <c r="I887" i="9"/>
  <c r="C888" i="9"/>
  <c r="E888" i="9"/>
  <c r="F888" i="9"/>
  <c r="G888" i="9"/>
  <c r="H888" i="9"/>
  <c r="I888" i="9"/>
  <c r="C889" i="9"/>
  <c r="E889" i="9"/>
  <c r="F889" i="9"/>
  <c r="G889" i="9"/>
  <c r="H889" i="9"/>
  <c r="I889" i="9"/>
  <c r="C890" i="9"/>
  <c r="F890" i="9"/>
  <c r="G890" i="9"/>
  <c r="I890" i="9"/>
  <c r="C891" i="9"/>
  <c r="F891" i="9"/>
  <c r="G891" i="9"/>
  <c r="I891" i="9"/>
  <c r="C892" i="9"/>
  <c r="E892" i="9"/>
  <c r="F892" i="9"/>
  <c r="G892" i="9"/>
  <c r="H892" i="9"/>
  <c r="I892" i="9"/>
  <c r="C893" i="9"/>
  <c r="E893" i="9"/>
  <c r="F893" i="9"/>
  <c r="G893" i="9"/>
  <c r="H893" i="9"/>
  <c r="I893" i="9"/>
  <c r="C894" i="9"/>
  <c r="E894" i="9"/>
  <c r="F894" i="9"/>
  <c r="G894" i="9"/>
  <c r="H894" i="9"/>
  <c r="I894" i="9"/>
  <c r="C895" i="9"/>
  <c r="E895" i="9"/>
  <c r="F895" i="9"/>
  <c r="G895" i="9"/>
  <c r="H895" i="9"/>
  <c r="I895" i="9"/>
  <c r="C896" i="9"/>
  <c r="E896" i="9"/>
  <c r="F896" i="9"/>
  <c r="G896" i="9"/>
  <c r="H896" i="9"/>
  <c r="I896" i="9"/>
  <c r="C897" i="9"/>
  <c r="E897" i="9"/>
  <c r="F897" i="9"/>
  <c r="G897" i="9"/>
  <c r="H897" i="9"/>
  <c r="I897" i="9"/>
  <c r="C898" i="9"/>
  <c r="E898" i="9"/>
  <c r="F898" i="9"/>
  <c r="G898" i="9"/>
  <c r="H898" i="9"/>
  <c r="I898" i="9"/>
  <c r="G12" i="9"/>
  <c r="I12" i="9"/>
  <c r="C12" i="9"/>
  <c r="G43" i="4"/>
  <c r="E42" i="4"/>
  <c r="F42" i="4"/>
  <c r="F43" i="4"/>
  <c r="E41" i="4"/>
  <c r="E43" i="4"/>
  <c r="D12" i="18"/>
  <c r="U12" i="18"/>
  <c r="T12" i="18"/>
  <c r="S12" i="18"/>
  <c r="H12" i="18"/>
  <c r="O12" i="18"/>
  <c r="R12" i="18"/>
  <c r="Q12" i="18"/>
  <c r="P12" i="18"/>
  <c r="J12" i="18"/>
  <c r="G12" i="18"/>
  <c r="D6" i="18"/>
  <c r="D30" i="16"/>
  <c r="D7" i="16"/>
  <c r="K56" i="10"/>
  <c r="E7" i="16"/>
  <c r="K71" i="10"/>
  <c r="E22" i="16"/>
  <c r="D22" i="16"/>
  <c r="K70" i="10"/>
  <c r="E21" i="16"/>
  <c r="D21" i="16"/>
  <c r="K69" i="10"/>
  <c r="E20" i="16"/>
  <c r="D20" i="16"/>
  <c r="K68" i="10"/>
  <c r="E19" i="16"/>
  <c r="D19" i="16"/>
  <c r="K67" i="10"/>
  <c r="E18" i="16"/>
  <c r="D18" i="16"/>
  <c r="K66" i="10"/>
  <c r="E17" i="16"/>
  <c r="D17" i="16"/>
  <c r="K65" i="10"/>
  <c r="E16" i="16"/>
  <c r="D16" i="16"/>
  <c r="K64" i="10"/>
  <c r="E15" i="16"/>
  <c r="D15" i="16"/>
  <c r="K63" i="10"/>
  <c r="E14" i="16"/>
  <c r="D14" i="16"/>
  <c r="K62" i="10"/>
  <c r="E13" i="16"/>
  <c r="D13" i="16"/>
  <c r="K61" i="10"/>
  <c r="E12" i="16"/>
  <c r="D12" i="16"/>
  <c r="K60" i="10"/>
  <c r="E11" i="16"/>
  <c r="D11" i="16"/>
  <c r="K59" i="10"/>
  <c r="E10" i="16"/>
  <c r="D10" i="16"/>
  <c r="K58" i="10"/>
  <c r="E9" i="16"/>
  <c r="D9" i="16"/>
  <c r="K57" i="10"/>
  <c r="E8" i="16"/>
  <c r="K19" i="5"/>
  <c r="L20" i="5"/>
  <c r="D8" i="16"/>
</calcChain>
</file>

<file path=xl/comments1.xml><?xml version="1.0" encoding="utf-8"?>
<comments xmlns="http://schemas.openxmlformats.org/spreadsheetml/2006/main">
  <authors>
    <author>Bryan Palmintier</author>
  </authors>
  <commentList>
    <comment ref="H20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Note: This cell use plant name plate, where filter is for gen nameplate</t>
        </r>
      </text>
    </comment>
    <comment ref="B22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OP=operational, V=more than 50% constructed, BU=cold storage backup, SB=Long term storage (cold backup,TS-testing, OS=in operation but out of service</t>
        </r>
      </text>
    </comment>
    <comment ref="E26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Note: Non-additive. Some filters may eliminate duplicate generators</t>
        </r>
      </text>
    </comment>
    <comment ref="AP30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Note: except for Pname and GenID, Filters should not refer to this data. Instead they should refer to  the Generator Data section to allow manual corrections
</t>
        </r>
      </text>
    </comment>
    <comment ref="B181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Not in eGrid. Existance inferred from analysis of emissions data for 2009 by Adam</t>
        </r>
      </text>
    </comment>
    <comment ref="G185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Heatrate not in eGrid. Use value from Northwest Power Study 2010 Appendix I</t>
        </r>
      </text>
    </comment>
    <comment ref="G565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No 2007 value in eGrid2010 v1.1. Use heatrate from 2005 (eGrid2007)</t>
        </r>
      </text>
    </comment>
    <comment ref="A919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Keep blank!!</t>
        </r>
      </text>
    </comment>
  </commentList>
</comments>
</file>

<file path=xl/comments2.xml><?xml version="1.0" encoding="utf-8"?>
<comments xmlns="http://schemas.openxmlformats.org/spreadsheetml/2006/main">
  <authors>
    <author>Bryan Palmintier</author>
  </authors>
  <commentList>
    <comment ref="E6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Enter on Gen Filter Tab</t>
        </r>
      </text>
    </comment>
  </commentList>
</comments>
</file>

<file path=xl/comments3.xml><?xml version="1.0" encoding="utf-8"?>
<comments xmlns="http://schemas.openxmlformats.org/spreadsheetml/2006/main">
  <authors>
    <author>Bryan Palmintier</author>
  </authors>
  <commentList>
    <comment ref="B16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Leave blank b/c we don't want a prime mover tag on hydro</t>
        </r>
      </text>
    </comment>
    <comment ref="B22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Leave blank b/c we don't want a prime mover tag on hydro</t>
        </r>
      </text>
    </comment>
  </commentList>
</comments>
</file>

<file path=xl/sharedStrings.xml><?xml version="1.0" encoding="utf-8"?>
<sst xmlns="http://schemas.openxmlformats.org/spreadsheetml/2006/main" count="8837" uniqueCount="1074">
  <si>
    <t>DOE/EIA ORIS plant or facility code</t>
  </si>
  <si>
    <t>SEQGEN07</t>
  </si>
  <si>
    <t>PSTATABB</t>
  </si>
  <si>
    <t>PNAME</t>
  </si>
  <si>
    <t>ORISPL</t>
  </si>
  <si>
    <t>GENID</t>
  </si>
  <si>
    <t>GENSTAT</t>
  </si>
  <si>
    <t>PRMVR</t>
  </si>
  <si>
    <t>FUELG1</t>
  </si>
  <si>
    <t>NAMEPCAP</t>
  </si>
  <si>
    <t>GENYRONL</t>
  </si>
  <si>
    <t>TX</t>
  </si>
  <si>
    <t>AES Deepwater</t>
  </si>
  <si>
    <t>GEN1</t>
  </si>
  <si>
    <t>N/A</t>
  </si>
  <si>
    <t>OP</t>
  </si>
  <si>
    <t>ST</t>
  </si>
  <si>
    <t>PC</t>
  </si>
  <si>
    <t>Abbott TP 3</t>
  </si>
  <si>
    <t>1</t>
  </si>
  <si>
    <t>HY</t>
  </si>
  <si>
    <t>WAT</t>
  </si>
  <si>
    <t>2</t>
  </si>
  <si>
    <t>Aeolus Wind Facility</t>
  </si>
  <si>
    <t>V90</t>
  </si>
  <si>
    <t>WT</t>
  </si>
  <si>
    <t>WND</t>
  </si>
  <si>
    <t>Air Products Port Arthur</t>
  </si>
  <si>
    <t>GEN3</t>
  </si>
  <si>
    <t>CA</t>
  </si>
  <si>
    <t>OG</t>
  </si>
  <si>
    <t>GEN4</t>
  </si>
  <si>
    <t>CT</t>
  </si>
  <si>
    <t>NG</t>
  </si>
  <si>
    <t>GEN2</t>
  </si>
  <si>
    <t>Altura CoGen LLC</t>
  </si>
  <si>
    <t>GEN7</t>
  </si>
  <si>
    <t>GEN5</t>
  </si>
  <si>
    <t>GEN6</t>
  </si>
  <si>
    <t>Amistad Dam &amp; Power</t>
  </si>
  <si>
    <t>Arthur Von Rosenberg</t>
  </si>
  <si>
    <t>3</t>
  </si>
  <si>
    <t>Barney M Davis</t>
  </si>
  <si>
    <t>Atascosita</t>
  </si>
  <si>
    <t>IC</t>
  </si>
  <si>
    <t>LFG</t>
  </si>
  <si>
    <t>Austin</t>
  </si>
  <si>
    <t>Austin Gas Recovery</t>
  </si>
  <si>
    <t>BASF Freeport Works</t>
  </si>
  <si>
    <t>Bastrop Energy Center</t>
  </si>
  <si>
    <t>0001</t>
  </si>
  <si>
    <t>0002</t>
  </si>
  <si>
    <t>0003</t>
  </si>
  <si>
    <t>Bayou Cogen Plant</t>
  </si>
  <si>
    <t>GT</t>
  </si>
  <si>
    <t>Baylor University Cogen</t>
  </si>
  <si>
    <t>Baytown Energy Center</t>
  </si>
  <si>
    <t>CTG1</t>
  </si>
  <si>
    <t>Baytown</t>
  </si>
  <si>
    <t>UNT1</t>
  </si>
  <si>
    <t>UNT2</t>
  </si>
  <si>
    <t>UNT3</t>
  </si>
  <si>
    <t>UNT4</t>
  </si>
  <si>
    <t>CTG2</t>
  </si>
  <si>
    <t>CTG3</t>
  </si>
  <si>
    <t>STG1</t>
  </si>
  <si>
    <t>Big Brown</t>
  </si>
  <si>
    <t>LIG</t>
  </si>
  <si>
    <t>Benedum Plant</t>
  </si>
  <si>
    <t>BG3A</t>
  </si>
  <si>
    <t>BG6</t>
  </si>
  <si>
    <t>Big Spring Wind Power Facility</t>
  </si>
  <si>
    <t>WIND</t>
  </si>
  <si>
    <t>Black Hawk Station</t>
  </si>
  <si>
    <t>Borger Plant</t>
  </si>
  <si>
    <t>Bluebonnet</t>
  </si>
  <si>
    <t>OS</t>
  </si>
  <si>
    <t>Bosque County Peaking</t>
  </si>
  <si>
    <t>ST-5</t>
  </si>
  <si>
    <t>V</t>
  </si>
  <si>
    <t>GT-3</t>
  </si>
  <si>
    <t>GT-4</t>
  </si>
  <si>
    <t>GT-1</t>
  </si>
  <si>
    <t>GT-2</t>
  </si>
  <si>
    <t>BP Chemicals Green Lake Plant</t>
  </si>
  <si>
    <t>TG3</t>
  </si>
  <si>
    <t>WH</t>
  </si>
  <si>
    <t>TG2</t>
  </si>
  <si>
    <t>Brandon Station</t>
  </si>
  <si>
    <t>Brazos Valley Generating Facility</t>
  </si>
  <si>
    <t>Brazos Wind Farm</t>
  </si>
  <si>
    <t>Bryan</t>
  </si>
  <si>
    <t>7</t>
  </si>
  <si>
    <t>Bridgeport Gas Processing Plant</t>
  </si>
  <si>
    <t>324</t>
  </si>
  <si>
    <t>SB</t>
  </si>
  <si>
    <t>325</t>
  </si>
  <si>
    <t>654</t>
  </si>
  <si>
    <t>655</t>
  </si>
  <si>
    <t>656</t>
  </si>
  <si>
    <t>657</t>
  </si>
  <si>
    <t>658</t>
  </si>
  <si>
    <t>666</t>
  </si>
  <si>
    <t>667</t>
  </si>
  <si>
    <t>671</t>
  </si>
  <si>
    <t>Brownfield</t>
  </si>
  <si>
    <t>GT1</t>
  </si>
  <si>
    <t>4</t>
  </si>
  <si>
    <t>5</t>
  </si>
  <si>
    <t>6</t>
  </si>
  <si>
    <t>Buchanan</t>
  </si>
  <si>
    <t>Buffalo Gap II</t>
  </si>
  <si>
    <t>Buffalo Gap Wind Farm</t>
  </si>
  <si>
    <t>C E Newman</t>
  </si>
  <si>
    <t>C R Wing Cogen Plant</t>
  </si>
  <si>
    <t>Callahan Divide Wind Energy Center</t>
  </si>
  <si>
    <t>Cedar Bayou</t>
  </si>
  <si>
    <t>RE</t>
  </si>
  <si>
    <t>Canyon</t>
  </si>
  <si>
    <t>Celanese</t>
  </si>
  <si>
    <t>PUR</t>
  </si>
  <si>
    <t>OT</t>
  </si>
  <si>
    <t>OTH</t>
  </si>
  <si>
    <t>Celanese Engineering Resin</t>
  </si>
  <si>
    <t>Channel Energy Center</t>
  </si>
  <si>
    <t>Central Utility Plant</t>
  </si>
  <si>
    <t>EG1</t>
  </si>
  <si>
    <t>EG2</t>
  </si>
  <si>
    <t>TG1</t>
  </si>
  <si>
    <t>ST-1</t>
  </si>
  <si>
    <t>Channelview Cogeneration Plant</t>
  </si>
  <si>
    <t>GT2</t>
  </si>
  <si>
    <t>GT3</t>
  </si>
  <si>
    <t>ST1</t>
  </si>
  <si>
    <t>GT4</t>
  </si>
  <si>
    <t>Chocolate Bayou Plant</t>
  </si>
  <si>
    <t>Chocolate Bayou Works</t>
  </si>
  <si>
    <t>Clear Lake Cogeneration Ltd</t>
  </si>
  <si>
    <t>G102</t>
  </si>
  <si>
    <t>G103</t>
  </si>
  <si>
    <t>G104</t>
  </si>
  <si>
    <t>S101</t>
  </si>
  <si>
    <t>S102</t>
  </si>
  <si>
    <t>Coleto Creek</t>
  </si>
  <si>
    <t>SUB</t>
  </si>
  <si>
    <t>Coastal Plains</t>
  </si>
  <si>
    <t>Colorado Bend Energy Center</t>
  </si>
  <si>
    <t>CT1A</t>
  </si>
  <si>
    <t>CT1B</t>
  </si>
  <si>
    <t>CT2A</t>
  </si>
  <si>
    <t>CT2B</t>
  </si>
  <si>
    <t>Comanche Peak</t>
  </si>
  <si>
    <t>NUC</t>
  </si>
  <si>
    <t>Copper</t>
  </si>
  <si>
    <t>Conroe</t>
  </si>
  <si>
    <t>Corpus Christi</t>
  </si>
  <si>
    <t>Corpus Christi Energy Center</t>
  </si>
  <si>
    <t>CT1</t>
  </si>
  <si>
    <t>CT2</t>
  </si>
  <si>
    <t>Corpus Refinery</t>
  </si>
  <si>
    <t>FR6</t>
  </si>
  <si>
    <t>FCCE</t>
  </si>
  <si>
    <t>Cottonwood Energy Project</t>
  </si>
  <si>
    <t>CT3</t>
  </si>
  <si>
    <t>CT4</t>
  </si>
  <si>
    <t>ST2</t>
  </si>
  <si>
    <t>ST3</t>
  </si>
  <si>
    <t>ST4</t>
  </si>
  <si>
    <t>Dansby</t>
  </si>
  <si>
    <t>Decker Creek</t>
  </si>
  <si>
    <t>DeCordova Steam Electric Station</t>
  </si>
  <si>
    <t>Deer Park Energy Center</t>
  </si>
  <si>
    <t>CTG4</t>
  </si>
  <si>
    <t>Delaware Mountain Windfarm</t>
  </si>
  <si>
    <t>01</t>
  </si>
  <si>
    <t>Denison</t>
  </si>
  <si>
    <t>Desert Sky</t>
  </si>
  <si>
    <t>Dow Chemical Texas Operation</t>
  </si>
  <si>
    <t>G-64</t>
  </si>
  <si>
    <t>DFW Gas Recovery</t>
  </si>
  <si>
    <t>Domain Plant</t>
  </si>
  <si>
    <t>DOMG1</t>
  </si>
  <si>
    <t>G-65</t>
  </si>
  <si>
    <t>G-67</t>
  </si>
  <si>
    <t>G-35</t>
  </si>
  <si>
    <t>G-36</t>
  </si>
  <si>
    <t>G-66</t>
  </si>
  <si>
    <t>G-61</t>
  </si>
  <si>
    <t>G-62</t>
  </si>
  <si>
    <t>G-63</t>
  </si>
  <si>
    <t>G-37</t>
  </si>
  <si>
    <t>G-33</t>
  </si>
  <si>
    <t>Eastman Cogeneration Facility</t>
  </si>
  <si>
    <t>Dunlap TP 1</t>
  </si>
  <si>
    <t>Eagle Pass</t>
  </si>
  <si>
    <t>EG178 Facility</t>
  </si>
  <si>
    <t>CT02</t>
  </si>
  <si>
    <t>STG</t>
  </si>
  <si>
    <t>Engineered Carbons Borger Cogen</t>
  </si>
  <si>
    <t>Engineered Carbons Echo Cogeneration</t>
  </si>
  <si>
    <t>Ennis Power Company LLC</t>
  </si>
  <si>
    <t>Exelon LaPorte Generating Station</t>
  </si>
  <si>
    <t>Enterprise Products Operating</t>
  </si>
  <si>
    <t>GEN8</t>
  </si>
  <si>
    <t>ExxonMobil Baytown Refinery</t>
  </si>
  <si>
    <t>GT38</t>
  </si>
  <si>
    <t>GT45</t>
  </si>
  <si>
    <t>GT41</t>
  </si>
  <si>
    <t>GT42</t>
  </si>
  <si>
    <t>GT43</t>
  </si>
  <si>
    <t>GT44</t>
  </si>
  <si>
    <t>ExxonMobil Baytown Turbine</t>
  </si>
  <si>
    <t>ST34</t>
  </si>
  <si>
    <t>OA</t>
  </si>
  <si>
    <t>ExxonMobil Beaumont Refinery</t>
  </si>
  <si>
    <t>TG41</t>
  </si>
  <si>
    <t>ETG</t>
  </si>
  <si>
    <t>TG42</t>
  </si>
  <si>
    <t>TG43</t>
  </si>
  <si>
    <t>TG23</t>
  </si>
  <si>
    <t>TG24</t>
  </si>
  <si>
    <t>TG22</t>
  </si>
  <si>
    <t>TG32</t>
  </si>
  <si>
    <t>TG34</t>
  </si>
  <si>
    <t>TG33</t>
  </si>
  <si>
    <t>Falcon Dam &amp; Power</t>
  </si>
  <si>
    <t>Fayette Power Project</t>
  </si>
  <si>
    <t>Forest Creek Wind Farm LLC</t>
  </si>
  <si>
    <t>Formosa Utility Venture Ltd</t>
  </si>
  <si>
    <t>TBG6</t>
  </si>
  <si>
    <t>TBG4</t>
  </si>
  <si>
    <t>TBG5</t>
  </si>
  <si>
    <t>TBG1</t>
  </si>
  <si>
    <t>TBG2</t>
  </si>
  <si>
    <t>TBG3</t>
  </si>
  <si>
    <t>BO3</t>
  </si>
  <si>
    <t>Forney Energy Center</t>
  </si>
  <si>
    <t>U1</t>
  </si>
  <si>
    <t>U2</t>
  </si>
  <si>
    <t>U3</t>
  </si>
  <si>
    <t>U4</t>
  </si>
  <si>
    <t>U5</t>
  </si>
  <si>
    <t>U6</t>
  </si>
  <si>
    <t>Freestone Power Generation LP</t>
  </si>
  <si>
    <t>ST6</t>
  </si>
  <si>
    <t>Frontera Energy Center</t>
  </si>
  <si>
    <t>Gibbons Creek</t>
  </si>
  <si>
    <t>Goodyear Beaumont Chemical Plant</t>
  </si>
  <si>
    <t>N802</t>
  </si>
  <si>
    <t>N803</t>
  </si>
  <si>
    <t>N804</t>
  </si>
  <si>
    <t>2N80</t>
  </si>
  <si>
    <t>3N80</t>
  </si>
  <si>
    <t>Graham</t>
  </si>
  <si>
    <t>Granite Shoals</t>
  </si>
  <si>
    <t>Green Power 2</t>
  </si>
  <si>
    <t>TR1</t>
  </si>
  <si>
    <t>TR2</t>
  </si>
  <si>
    <t>TR3</t>
  </si>
  <si>
    <t>Greens Bayou</t>
  </si>
  <si>
    <t>73</t>
  </si>
  <si>
    <t>74</t>
  </si>
  <si>
    <t>81</t>
  </si>
  <si>
    <t>82</t>
  </si>
  <si>
    <t>83</t>
  </si>
  <si>
    <t>84</t>
  </si>
  <si>
    <t>Gregory Power Facility</t>
  </si>
  <si>
    <t>GT1A</t>
  </si>
  <si>
    <t>GT1B</t>
  </si>
  <si>
    <t>Guadalupe Generating Station</t>
  </si>
  <si>
    <t>STG2</t>
  </si>
  <si>
    <t>H 4</t>
  </si>
  <si>
    <t>H 5</t>
  </si>
  <si>
    <t>Hal C Weaver Power Plant</t>
  </si>
  <si>
    <t>GEN9</t>
  </si>
  <si>
    <t>Handley</t>
  </si>
  <si>
    <t>Harrington</t>
  </si>
  <si>
    <t>Harrison County Power Project</t>
  </si>
  <si>
    <t>Hays Energy Project</t>
  </si>
  <si>
    <t>CS</t>
  </si>
  <si>
    <t>Hidalgo Energy Center</t>
  </si>
  <si>
    <t>Holly Street</t>
  </si>
  <si>
    <t>Hoover Company</t>
  </si>
  <si>
    <t>0542</t>
  </si>
  <si>
    <t>DFO</t>
  </si>
  <si>
    <t>0543</t>
  </si>
  <si>
    <t>0544</t>
  </si>
  <si>
    <t>0545</t>
  </si>
  <si>
    <t>Horse Hollow Wind Energy Center</t>
  </si>
  <si>
    <t>Houston Chemical Complex Battleground</t>
  </si>
  <si>
    <t>Hueco Mountain Wind Ranch</t>
  </si>
  <si>
    <t>EXIS</t>
  </si>
  <si>
    <t>Ingleside Cogeneration</t>
  </si>
  <si>
    <t>Inks</t>
  </si>
  <si>
    <t>International Paper Texarkana Mill</t>
  </si>
  <si>
    <t>BLQ</t>
  </si>
  <si>
    <t>J K Spruce</t>
  </si>
  <si>
    <t>J Robert Massengale</t>
  </si>
  <si>
    <t>8</t>
  </si>
  <si>
    <t>6A</t>
  </si>
  <si>
    <t>J T Deely</t>
  </si>
  <si>
    <t>Jack County</t>
  </si>
  <si>
    <t>Jameson Gas Processing Plant</t>
  </si>
  <si>
    <t>620</t>
  </si>
  <si>
    <t>621</t>
  </si>
  <si>
    <t>622</t>
  </si>
  <si>
    <t>JCO Oxides Olefins Plant</t>
  </si>
  <si>
    <t>GCG1</t>
  </si>
  <si>
    <t>GCG2</t>
  </si>
  <si>
    <t>JD Wind 1 LLC</t>
  </si>
  <si>
    <t>JD Wind 2 LLC</t>
  </si>
  <si>
    <t>JDW2</t>
  </si>
  <si>
    <t>JD Wind 3 LLC</t>
  </si>
  <si>
    <t>JDW3</t>
  </si>
  <si>
    <t>JD Wind 5 LLC</t>
  </si>
  <si>
    <t>JDW5</t>
  </si>
  <si>
    <t>JD Wind 6 LLC</t>
  </si>
  <si>
    <t>JDW6</t>
  </si>
  <si>
    <t>Johnson County</t>
  </si>
  <si>
    <t>Jones</t>
  </si>
  <si>
    <t>King Mountain Wind Ranch 1</t>
  </si>
  <si>
    <t>Knox Lee</t>
  </si>
  <si>
    <t>Lake Creek</t>
  </si>
  <si>
    <t>D1</t>
  </si>
  <si>
    <t>D2</t>
  </si>
  <si>
    <t>D3</t>
  </si>
  <si>
    <t>Lake Hubbard</t>
  </si>
  <si>
    <t>Lamar Power Project</t>
  </si>
  <si>
    <t>Laredo</t>
  </si>
  <si>
    <t>Leon Creek</t>
  </si>
  <si>
    <t>CGT1</t>
  </si>
  <si>
    <t>CGT2</t>
  </si>
  <si>
    <t>CGT3</t>
  </si>
  <si>
    <t>CGT4</t>
  </si>
  <si>
    <t>Lewis Creek</t>
  </si>
  <si>
    <t>Lewisville</t>
  </si>
  <si>
    <t>Limestone</t>
  </si>
  <si>
    <t>Llano Estacado Wind Ranch</t>
  </si>
  <si>
    <t>Lone Star</t>
  </si>
  <si>
    <t>Lost Pines 1 Power Project</t>
  </si>
  <si>
    <t>CTA</t>
  </si>
  <si>
    <t>CTB</t>
  </si>
  <si>
    <t>Magic Valley Generating Station</t>
  </si>
  <si>
    <t>Marble Falls</t>
  </si>
  <si>
    <t>Marshall Ford</t>
  </si>
  <si>
    <t>Martin Lake</t>
  </si>
  <si>
    <t>MeadWestvaco Evadale</t>
  </si>
  <si>
    <t>Mesquite Wind Power LLC</t>
  </si>
  <si>
    <t>Midkiff Plant</t>
  </si>
  <si>
    <t>Midlothian Energy Facility</t>
  </si>
  <si>
    <t>STK5</t>
  </si>
  <si>
    <t>STK6</t>
  </si>
  <si>
    <t>STK1</t>
  </si>
  <si>
    <t>STK2</t>
  </si>
  <si>
    <t>STK3</t>
  </si>
  <si>
    <t>STK4</t>
  </si>
  <si>
    <t>Monticello</t>
  </si>
  <si>
    <t>Moore County</t>
  </si>
  <si>
    <t>Morgan Creek</t>
  </si>
  <si>
    <t>CT5</t>
  </si>
  <si>
    <t>CT6</t>
  </si>
  <si>
    <t>Morris Sheppard</t>
  </si>
  <si>
    <t>Mountain Creek</t>
  </si>
  <si>
    <t>Mustang Station</t>
  </si>
  <si>
    <t>Mustang Station Unit 4</t>
  </si>
  <si>
    <t>NAFTA Region Olefins Complex Cogen Fac</t>
  </si>
  <si>
    <t>UN1</t>
  </si>
  <si>
    <t>UN2</t>
  </si>
  <si>
    <t>Newgulf Cogen</t>
  </si>
  <si>
    <t>Newman</t>
  </si>
  <si>
    <t>Nichols</t>
  </si>
  <si>
    <t>Nolte</t>
  </si>
  <si>
    <t>Norit Americas Marshall Plant</t>
  </si>
  <si>
    <t>8511</t>
  </si>
  <si>
    <t>North Lake</t>
  </si>
  <si>
    <t>North Texas</t>
  </si>
  <si>
    <t>NWP Indian Mesa Wind Farm</t>
  </si>
  <si>
    <t>NWP2</t>
  </si>
  <si>
    <t>O W Sommers</t>
  </si>
  <si>
    <t>Oak Ridge North Power</t>
  </si>
  <si>
    <t>OBL</t>
  </si>
  <si>
    <t>Odessa Ector Generating Station</t>
  </si>
  <si>
    <t>Oklaunion</t>
  </si>
  <si>
    <t>Oyster Creek Unit VIII</t>
  </si>
  <si>
    <t>G81</t>
  </si>
  <si>
    <t>G82</t>
  </si>
  <si>
    <t>G83</t>
  </si>
  <si>
    <t>G84</t>
  </si>
  <si>
    <t>P H Robinson</t>
  </si>
  <si>
    <t>Paris Energy Center</t>
  </si>
  <si>
    <t>Pasadena Cogeneration</t>
  </si>
  <si>
    <t>Pearsall</t>
  </si>
  <si>
    <t>Permian Basin</t>
  </si>
  <si>
    <t>Phelps Dodge Refining</t>
  </si>
  <si>
    <t>2607</t>
  </si>
  <si>
    <t>2608</t>
  </si>
  <si>
    <t>3001</t>
  </si>
  <si>
    <t>3002</t>
  </si>
  <si>
    <t>3003</t>
  </si>
  <si>
    <t>Pirkey</t>
  </si>
  <si>
    <t>Plant X</t>
  </si>
  <si>
    <t>Point Comfort Operations</t>
  </si>
  <si>
    <t>Port Arthur Refinery</t>
  </si>
  <si>
    <t>GN27</t>
  </si>
  <si>
    <t>GN35</t>
  </si>
  <si>
    <t>GN33</t>
  </si>
  <si>
    <t>GN26</t>
  </si>
  <si>
    <t>GN34</t>
  </si>
  <si>
    <t>GN31</t>
  </si>
  <si>
    <t>GN32</t>
  </si>
  <si>
    <t>Port Arthur Texas Refinery</t>
  </si>
  <si>
    <t>Port Neches Plant</t>
  </si>
  <si>
    <t>G1</t>
  </si>
  <si>
    <t>Post Wind Farm LP</t>
  </si>
  <si>
    <t>Power Station 4</t>
  </si>
  <si>
    <t>Powerlane Plant</t>
  </si>
  <si>
    <t>PPG Industries Works 4</t>
  </si>
  <si>
    <t>L1G</t>
  </si>
  <si>
    <t>L1PG</t>
  </si>
  <si>
    <t>L2G</t>
  </si>
  <si>
    <t>L2PG</t>
  </si>
  <si>
    <t>Providence Memorial Hospital</t>
  </si>
  <si>
    <t>9541</t>
  </si>
  <si>
    <t>9542</t>
  </si>
  <si>
    <t>Quail Run Energy Center</t>
  </si>
  <si>
    <t>R W Miller</t>
  </si>
  <si>
    <t>Ray Olinger</t>
  </si>
  <si>
    <t>Rhodia Houston Plant</t>
  </si>
  <si>
    <t>Rice University</t>
  </si>
  <si>
    <t>Rio Grande Valley Sugar Growers</t>
  </si>
  <si>
    <t>GENA</t>
  </si>
  <si>
    <t>AB</t>
  </si>
  <si>
    <t>GENB</t>
  </si>
  <si>
    <t>GENC</t>
  </si>
  <si>
    <t>Rio Nogales Power Project</t>
  </si>
  <si>
    <t>Riverview</t>
  </si>
  <si>
    <t>Robert D Willis</t>
  </si>
  <si>
    <t>Robert Mueller Energy Center</t>
  </si>
  <si>
    <t>DG1</t>
  </si>
  <si>
    <t>S&amp;L Cogeneration</t>
  </si>
  <si>
    <t>Sabine</t>
  </si>
  <si>
    <t>Sabine Cogen</t>
  </si>
  <si>
    <t>Sabine River Works</t>
  </si>
  <si>
    <t>Sam Bertron</t>
  </si>
  <si>
    <t>Sam Rayburn</t>
  </si>
  <si>
    <t>10</t>
  </si>
  <si>
    <t>9</t>
  </si>
  <si>
    <t>San Jacinto Steam Electric Station</t>
  </si>
  <si>
    <t>San Miguel</t>
  </si>
  <si>
    <t>Sand Bluff LLC</t>
  </si>
  <si>
    <t>Sand Hill</t>
  </si>
  <si>
    <t>5A</t>
  </si>
  <si>
    <t>5C</t>
  </si>
  <si>
    <t>SH1</t>
  </si>
  <si>
    <t>SH2</t>
  </si>
  <si>
    <t>SH3</t>
  </si>
  <si>
    <t>SH4</t>
  </si>
  <si>
    <t>Sandow No 4</t>
  </si>
  <si>
    <t>Scurry County Wind LP</t>
  </si>
  <si>
    <t>SCW</t>
  </si>
  <si>
    <t>Seadrift Coke LP</t>
  </si>
  <si>
    <t>Security</t>
  </si>
  <si>
    <t>Shell Deer Park</t>
  </si>
  <si>
    <t>Sherwin Alumina</t>
  </si>
  <si>
    <t>Signal Hill Wichita Falls Power LP</t>
  </si>
  <si>
    <t>GTA</t>
  </si>
  <si>
    <t>GTB</t>
  </si>
  <si>
    <t>GTC</t>
  </si>
  <si>
    <t>STD</t>
  </si>
  <si>
    <t>Silas Ray</t>
  </si>
  <si>
    <t>DG-2</t>
  </si>
  <si>
    <t>DG-3a</t>
  </si>
  <si>
    <t>DG-3b</t>
  </si>
  <si>
    <t>DG-4</t>
  </si>
  <si>
    <t>DG-6a</t>
  </si>
  <si>
    <t>DG-6b</t>
  </si>
  <si>
    <t>DG-7a</t>
  </si>
  <si>
    <t>DG-7b</t>
  </si>
  <si>
    <t>Sim Gideon</t>
  </si>
  <si>
    <t>Skyline Gas Recovery</t>
  </si>
  <si>
    <t>Snider Industries</t>
  </si>
  <si>
    <t>WGN1</t>
  </si>
  <si>
    <t>WDS</t>
  </si>
  <si>
    <t>Snyder Wind Farm</t>
  </si>
  <si>
    <t>SNY1</t>
  </si>
  <si>
    <t>South Texas Project</t>
  </si>
  <si>
    <t>Southwest Texas State University</t>
  </si>
  <si>
    <t>Spencer</t>
  </si>
  <si>
    <t>SRW Cogen LP</t>
  </si>
  <si>
    <t>ST1A</t>
  </si>
  <si>
    <t>State Farm Insur Support Center Central</t>
  </si>
  <si>
    <t>2A</t>
  </si>
  <si>
    <t>2B</t>
  </si>
  <si>
    <t>3A</t>
  </si>
  <si>
    <t>3B</t>
  </si>
  <si>
    <t>4A</t>
  </si>
  <si>
    <t>4B</t>
  </si>
  <si>
    <t>Stryker Creek</t>
  </si>
  <si>
    <t>D4</t>
  </si>
  <si>
    <t>D5</t>
  </si>
  <si>
    <t>Sunset Farms</t>
  </si>
  <si>
    <t>Sweeny Cogen Facility</t>
  </si>
  <si>
    <t>Sweetwater Wind  1 LLC</t>
  </si>
  <si>
    <t>SW1</t>
  </si>
  <si>
    <t>Sweetwater Wind 2 LLC</t>
  </si>
  <si>
    <t>SW2</t>
  </si>
  <si>
    <t>Sweetwater Wind 3 LLC</t>
  </si>
  <si>
    <t>SW3</t>
  </si>
  <si>
    <t>Sweetwater Wind 4 LLC</t>
  </si>
  <si>
    <t>SW4</t>
  </si>
  <si>
    <t>Sweetwater Wind 5</t>
  </si>
  <si>
    <t>SW5</t>
  </si>
  <si>
    <t>T H Wharton</t>
  </si>
  <si>
    <t>51</t>
  </si>
  <si>
    <t>52</t>
  </si>
  <si>
    <t>53</t>
  </si>
  <si>
    <t>54</t>
  </si>
  <si>
    <t>55</t>
  </si>
  <si>
    <t>56</t>
  </si>
  <si>
    <t>43</t>
  </si>
  <si>
    <t>44</t>
  </si>
  <si>
    <t>31</t>
  </si>
  <si>
    <t>32</t>
  </si>
  <si>
    <t>33</t>
  </si>
  <si>
    <t>34</t>
  </si>
  <si>
    <t>41</t>
  </si>
  <si>
    <t>42</t>
  </si>
  <si>
    <t>TempleInland</t>
  </si>
  <si>
    <t>TG</t>
  </si>
  <si>
    <t>Tenaska Frontier Generation Station</t>
  </si>
  <si>
    <t>GTG1</t>
  </si>
  <si>
    <t>GTG2</t>
  </si>
  <si>
    <t>GTG3</t>
  </si>
  <si>
    <t>Tenaska Gateway Generating Station</t>
  </si>
  <si>
    <t>Tessman Road</t>
  </si>
  <si>
    <t>Texas City Plant Union Carbide</t>
  </si>
  <si>
    <t>GTG</t>
  </si>
  <si>
    <t>Texas City Power Plant</t>
  </si>
  <si>
    <t>Texas Petrochemicals</t>
  </si>
  <si>
    <t>Thomas C Ferguson</t>
  </si>
  <si>
    <t>Toledo Bend</t>
  </si>
  <si>
    <t>Tolk</t>
  </si>
  <si>
    <t>TP 4</t>
  </si>
  <si>
    <t>Tradinghouse</t>
  </si>
  <si>
    <t>Trent Wind Farm LP</t>
  </si>
  <si>
    <t>WTG1</t>
  </si>
  <si>
    <t>Trinidad</t>
  </si>
  <si>
    <t>Twin Oaks Power One</t>
  </si>
  <si>
    <t>TXU Sweetwater Generating Plant</t>
  </si>
  <si>
    <t>GT01</t>
  </si>
  <si>
    <t>GT02</t>
  </si>
  <si>
    <t>GT03</t>
  </si>
  <si>
    <t>Ty Cooke</t>
  </si>
  <si>
    <t>Union Carbide Seadrift Cogen</t>
  </si>
  <si>
    <t>GE11</t>
  </si>
  <si>
    <t>IGT</t>
  </si>
  <si>
    <t>GE10</t>
  </si>
  <si>
    <t>University of Texas at Dallas</t>
  </si>
  <si>
    <t>University of Texas at San Antonio</t>
  </si>
  <si>
    <t>V H Braunig</t>
  </si>
  <si>
    <t>Valero Refinery Corpus Christi East</t>
  </si>
  <si>
    <t>Valero Refinery Corpus Christi West</t>
  </si>
  <si>
    <t>PRU</t>
  </si>
  <si>
    <t>Valley</t>
  </si>
  <si>
    <t>Victoria Texas Plant</t>
  </si>
  <si>
    <t>Village Creek Wastewater Treatment Plant</t>
  </si>
  <si>
    <t>SDI</t>
  </si>
  <si>
    <t>SD2</t>
  </si>
  <si>
    <t>DG</t>
  </si>
  <si>
    <t>W A Parish</t>
  </si>
  <si>
    <t>W B Tuttle</t>
  </si>
  <si>
    <t>Wasson CO2 Removal Plant</t>
  </si>
  <si>
    <t>Welsh</t>
  </si>
  <si>
    <t>West Texas Renewables LLC</t>
  </si>
  <si>
    <t>West Texas Wind Energy LLC</t>
  </si>
  <si>
    <t>West Texas Windplant</t>
  </si>
  <si>
    <t>Westhollow Technology Center</t>
  </si>
  <si>
    <t>Whirlwind Energy Center</t>
  </si>
  <si>
    <t>WEC</t>
  </si>
  <si>
    <t>Whitney</t>
  </si>
  <si>
    <t>Wildorado Wind Ranch</t>
  </si>
  <si>
    <t>Wilkes</t>
  </si>
  <si>
    <t>Wise County Power LP</t>
  </si>
  <si>
    <t>Wolf Hollow I LP</t>
  </si>
  <si>
    <t>Woodward Mountain I</t>
  </si>
  <si>
    <t>Woodward Mountain II</t>
  </si>
  <si>
    <t>Yates Gas Plant</t>
  </si>
  <si>
    <t>OK</t>
  </si>
  <si>
    <t>Kiamichi Energy Facility</t>
  </si>
  <si>
    <t>NUMGEN</t>
  </si>
  <si>
    <t>CHPFLAG</t>
  </si>
  <si>
    <t>PLHTRT</t>
  </si>
  <si>
    <t>BFG</t>
  </si>
  <si>
    <t>Total</t>
  </si>
  <si>
    <t>eGrid</t>
  </si>
  <si>
    <t>wind</t>
  </si>
  <si>
    <t>water</t>
  </si>
  <si>
    <t>waste</t>
  </si>
  <si>
    <t>coal_sub</t>
  </si>
  <si>
    <t>bio</t>
  </si>
  <si>
    <t>oil_2</t>
  </si>
  <si>
    <t>coal_lig</t>
  </si>
  <si>
    <t>ng</t>
  </si>
  <si>
    <t>u235</t>
  </si>
  <si>
    <t>other</t>
  </si>
  <si>
    <t>oil_coke</t>
  </si>
  <si>
    <t>steam</t>
  </si>
  <si>
    <t>SUN</t>
  </si>
  <si>
    <t>sun</t>
  </si>
  <si>
    <t>Insert Spacer</t>
  </si>
  <si>
    <t>Black liquor from paper production</t>
  </si>
  <si>
    <t>Use if &gt;</t>
  </si>
  <si>
    <t>MW</t>
  </si>
  <si>
    <t>Filtered Total</t>
  </si>
  <si>
    <t>Use</t>
  </si>
  <si>
    <t>Filters</t>
  </si>
  <si>
    <t>Combined Heat &amp; Power</t>
  </si>
  <si>
    <t>eliminated</t>
  </si>
  <si>
    <t>fuel</t>
  </si>
  <si>
    <t>Enabled?</t>
  </si>
  <si>
    <t>eGrid Plant</t>
  </si>
  <si>
    <t>eGrid Unit</t>
  </si>
  <si>
    <t>#</t>
  </si>
  <si>
    <t>eGrid Gen sequence #</t>
  </si>
  <si>
    <t>Year On-line</t>
  </si>
  <si>
    <t>Description</t>
  </si>
  <si>
    <t>References:</t>
  </si>
  <si>
    <t xml:space="preserve"> (eGRID2010) TECHNICAL SUPPORT DOCUMENT</t>
  </si>
  <si>
    <t>eGrid codes</t>
  </si>
  <si>
    <t>This Spreadsheet is designed to automatically filter eGrid Data to generate GAMS include files that are compatible with the Advanced Power Family of Models</t>
  </si>
  <si>
    <t>Purpose</t>
  </si>
  <si>
    <t>Filter information</t>
  </si>
  <si>
    <t>State</t>
  </si>
  <si>
    <t>-</t>
  </si>
  <si>
    <t>Baseline</t>
  </si>
  <si>
    <t>Include Combined Heat &amp; Power</t>
  </si>
  <si>
    <t>Data Seems OK (not Bad Data)</t>
  </si>
  <si>
    <t>Enter Filter Value Here</t>
  </si>
  <si>
    <t>Raw eGrid Information</t>
  </si>
  <si>
    <t>Fuel in use</t>
  </si>
  <si>
    <t>Cap over threshold</t>
  </si>
  <si>
    <t>Primary Fuel Type (eGrid names)</t>
  </si>
  <si>
    <t>Generator on-line date</t>
  </si>
  <si>
    <t>Generator Name plate capacity (MW)</t>
  </si>
  <si>
    <t>Generator Data (Highlight Manual corrections with yellow fill &amp; add comment)</t>
  </si>
  <si>
    <t>Number of Table Errors (see last row)</t>
  </si>
  <si>
    <t>Generator Count</t>
  </si>
  <si>
    <t>New Enough (year later than or equal to threshold)</t>
  </si>
  <si>
    <t>Status</t>
  </si>
  <si>
    <t>Generator Status</t>
  </si>
  <si>
    <t>Generator Prime Mover type</t>
  </si>
  <si>
    <t>Y</t>
  </si>
  <si>
    <t>Meets CHP Filter</t>
  </si>
  <si>
    <t>Meets Hydro Filter</t>
  </si>
  <si>
    <t>Include Hydro (Fuel = water)</t>
  </si>
  <si>
    <t>Generator Level Data</t>
  </si>
  <si>
    <t>Energy
(GWh)</t>
  </si>
  <si>
    <t>%Energy eliminated</t>
  </si>
  <si>
    <t>Master Generator List and Filter Entry</t>
  </si>
  <si>
    <t>Not availible</t>
  </si>
  <si>
    <t>Same as above</t>
  </si>
  <si>
    <t>(Non-additive)</t>
  </si>
  <si>
    <t>Meets Status Filter (character # if found)</t>
  </si>
  <si>
    <t>Prime Mover Type</t>
  </si>
  <si>
    <t>PLANT Net Heatrate (generator data not reported)</t>
  </si>
  <si>
    <t>PLANT Combined Heat &amp; Power Flag</t>
  </si>
  <si>
    <t>Fuel (Name from Fuels tab)</t>
  </si>
  <si>
    <t>Generator Unit Name (Plant &amp; unit ID)</t>
  </si>
  <si>
    <t>eGrid Heatrate for PLANT (not gen specific)
MMBTU/MWh</t>
  </si>
  <si>
    <t>Insert Spacer #1</t>
  </si>
  <si>
    <t>Instructions for updating</t>
  </si>
  <si>
    <t>Bottom Insert Spacer</t>
  </si>
  <si>
    <t>5) Resize the rows: select the entire worksheet (click the upper left margin corner), move the mouse pointer between two margin rows until it is horizontal line with two vertical arrows &amp; double click.</t>
  </si>
  <si>
    <t>To add/update Data</t>
  </si>
  <si>
    <t>Use (using existing data. See below for updating instructions):</t>
  </si>
  <si>
    <t xml:space="preserve">1) Adjust the filters on the Gen Master tab </t>
  </si>
  <si>
    <t>7) Adv Power data files are on the Gen Data Export Tab. Alternatively, Copy and paste from here will (usually) only include the visable rows for easy export</t>
  </si>
  <si>
    <t>2) Follow the instructions at the top of the Gen Sort Tab</t>
  </si>
  <si>
    <t>3) For separate generator data: Copy and paste from the Gen Sep Export tab</t>
  </si>
  <si>
    <t>4) For clusters, follow the instructions on the Gen Cluster Tab &amp; export from there (possibly multiple times for different clustering arrangements</t>
  </si>
  <si>
    <t>5) (Later) fuel &amp; typical gen params</t>
  </si>
  <si>
    <t>Sam Rayburn has two facility codes in the gen list, but only one in plant list. A unique code is used for hydro. So hydro plant have manual re-name</t>
  </si>
  <si>
    <t>Date</t>
  </si>
  <si>
    <t>Who</t>
  </si>
  <si>
    <t>What</t>
  </si>
  <si>
    <t>bpalmintier</t>
  </si>
  <si>
    <t>N</t>
  </si>
  <si>
    <t>cap_cur</t>
  </si>
  <si>
    <t>cap_max</t>
  </si>
  <si>
    <t>heatrate</t>
  </si>
  <si>
    <t>*</t>
  </si>
  <si>
    <t>[MW]</t>
  </si>
  <si>
    <t>[name]</t>
  </si>
  <si>
    <t>[MBTU/MWh]</t>
  </si>
  <si>
    <t>row offset</t>
  </si>
  <si>
    <t>Col Name</t>
  </si>
  <si>
    <t>Col</t>
  </si>
  <si>
    <t>Check</t>
  </si>
  <si>
    <t>Primary Fuel Name Cross Reference &amp; filter calculations</t>
  </si>
  <si>
    <t>Prime Mover Name Cross Reference</t>
  </si>
  <si>
    <t>BT</t>
  </si>
  <si>
    <t xml:space="preserve"> Combined cycle steam turbine </t>
  </si>
  <si>
    <t>CC</t>
  </si>
  <si>
    <t xml:space="preserve"> Combined cycle - total unit </t>
  </si>
  <si>
    <t>CE</t>
  </si>
  <si>
    <t xml:space="preserve"> Compressed air energy storage </t>
  </si>
  <si>
    <t xml:space="preserve"> Combined cycle - single shaft </t>
  </si>
  <si>
    <t xml:space="preserve"> Combined cycle combustion turbine </t>
  </si>
  <si>
    <t>FC</t>
  </si>
  <si>
    <t xml:space="preserve"> Fuel cell </t>
  </si>
  <si>
    <t xml:space="preserve"> Combustion (gas) turbine </t>
  </si>
  <si>
    <t xml:space="preserve"> Hydraulic turbine </t>
  </si>
  <si>
    <t xml:space="preserve"> Internal combustion (diesel) </t>
  </si>
  <si>
    <t xml:space="preserve"> Other turbine </t>
  </si>
  <si>
    <t>PS</t>
  </si>
  <si>
    <t xml:space="preserve"> Hydraulic turbine - reversible (pumped storage) </t>
  </si>
  <si>
    <t>PV</t>
  </si>
  <si>
    <t xml:space="preserve"> Photovoltaic </t>
  </si>
  <si>
    <t xml:space="preserve"> Wind turbine</t>
  </si>
  <si>
    <t xml:space="preserve"> Steam turbine (boiler, nuclear, geothermal)</t>
  </si>
  <si>
    <t xml:space="preserve"> Binary cycle turbine (geothermal)</t>
  </si>
  <si>
    <t>binary</t>
  </si>
  <si>
    <t>cc</t>
  </si>
  <si>
    <t>caes</t>
  </si>
  <si>
    <t>cc_st_part</t>
  </si>
  <si>
    <t>cc_ct_part</t>
  </si>
  <si>
    <t>fc</t>
  </si>
  <si>
    <t>gt</t>
  </si>
  <si>
    <t>ic</t>
  </si>
  <si>
    <t>ps</t>
  </si>
  <si>
    <t>pv</t>
  </si>
  <si>
    <t>st</t>
  </si>
  <si>
    <t>Capacity %</t>
  </si>
  <si>
    <t>type</t>
  </si>
  <si>
    <t>[code]</t>
  </si>
  <si>
    <t># Gens (unfiltered matching plant list)</t>
  </si>
  <si>
    <t>ignore flag (should be alphabetically last)</t>
  </si>
  <si>
    <t>zzz_ignore</t>
  </si>
  <si>
    <t xml:space="preserve"> Agricultural byproduct </t>
  </si>
  <si>
    <t xml:space="preserve"> Blast furnace gas </t>
  </si>
  <si>
    <t>BIT</t>
  </si>
  <si>
    <t xml:space="preserve"> Bituminous coal </t>
  </si>
  <si>
    <t xml:space="preserve"> Digester gas (other biomass gas) </t>
  </si>
  <si>
    <t>GEO</t>
  </si>
  <si>
    <t xml:space="preserve"> Geothermal </t>
  </si>
  <si>
    <t>JF</t>
  </si>
  <si>
    <t xml:space="preserve"> Jet fuel</t>
  </si>
  <si>
    <t>KER</t>
  </si>
  <si>
    <t xml:space="preserve"> Kerosene </t>
  </si>
  <si>
    <t xml:space="preserve"> Landfill gas </t>
  </si>
  <si>
    <t xml:space="preserve"> Lignite coal </t>
  </si>
  <si>
    <t>MSB</t>
  </si>
  <si>
    <t xml:space="preserve"> Municipal solid waste biomass component </t>
  </si>
  <si>
    <t xml:space="preserve"> Natural gas</t>
  </si>
  <si>
    <t xml:space="preserve"> Nuclear materiel </t>
  </si>
  <si>
    <t xml:space="preserve"> Other biomass liquid </t>
  </si>
  <si>
    <t>OBS</t>
  </si>
  <si>
    <t xml:space="preserve"> Other biomass solid </t>
  </si>
  <si>
    <t xml:space="preserve"> Other gas </t>
  </si>
  <si>
    <t xml:space="preserve"> Other unknown </t>
  </si>
  <si>
    <t xml:space="preserve"> Petroleum coke </t>
  </si>
  <si>
    <t xml:space="preserve"> Purchased steam </t>
  </si>
  <si>
    <t>RFO</t>
  </si>
  <si>
    <t>SC</t>
  </si>
  <si>
    <t xml:space="preserve"> Synthetic coal (syncoal) </t>
  </si>
  <si>
    <t xml:space="preserve"> Subbituminous coal </t>
  </si>
  <si>
    <t xml:space="preserve"> Solar</t>
  </si>
  <si>
    <t>TDF</t>
  </si>
  <si>
    <t xml:space="preserve"> Tire-derived fuel </t>
  </si>
  <si>
    <t xml:space="preserve"> Water </t>
  </si>
  <si>
    <t>WC</t>
  </si>
  <si>
    <t xml:space="preserve"> Waste coal </t>
  </si>
  <si>
    <t>WDL</t>
  </si>
  <si>
    <t xml:space="preserve"> Waste heat</t>
  </si>
  <si>
    <t xml:space="preserve"> Wind </t>
  </si>
  <si>
    <t>WO</t>
  </si>
  <si>
    <t xml:space="preserve"> Waste oil</t>
  </si>
  <si>
    <t xml:space="preserve"> Distillate fuel oil, light fuel oil, FO2, diesel oil</t>
  </si>
  <si>
    <t xml:space="preserve"> Residual fuel oil, heavy fuel oil, petroleum</t>
  </si>
  <si>
    <t xml:space="preserve"> Wood, Wood waste liquid</t>
  </si>
  <si>
    <t xml:space="preserve"> Wood, Wood waste solid</t>
  </si>
  <si>
    <t>Bad Data</t>
  </si>
  <si>
    <t>Include Bad Data</t>
  </si>
  <si>
    <t>Data Source</t>
  </si>
  <si>
    <t>All Gens in eGrid Gen List</t>
  </si>
  <si>
    <r>
      <rPr>
        <b/>
        <sz val="12"/>
        <color theme="1"/>
        <rFont val="Calibri"/>
        <family val="2"/>
        <scheme val="minor"/>
      </rPr>
      <t>Total capacity: Master Gens</t>
    </r>
    <r>
      <rPr>
        <sz val="12"/>
        <color theme="1"/>
        <rFont val="Calibri"/>
        <family val="2"/>
        <scheme val="minor"/>
      </rPr>
      <t xml:space="preserve"> for this fuel type for which the plant is in the plant list (MW)</t>
    </r>
  </si>
  <si>
    <r>
      <rPr>
        <b/>
        <sz val="12"/>
        <color theme="1" tint="0.499984740745262"/>
        <rFont val="Calibri"/>
        <scheme val="minor"/>
      </rPr>
      <t>Total capacity: eGrid Plants</t>
    </r>
    <r>
      <rPr>
        <sz val="12"/>
        <color theme="1" tint="0.499984740745262"/>
        <rFont val="Calibri"/>
        <scheme val="minor"/>
      </rPr>
      <t xml:space="preserve"> for this fuel type for which the plant is in the plant list (MW)</t>
    </r>
  </si>
  <si>
    <r>
      <rPr>
        <b/>
        <sz val="12"/>
        <color theme="1" tint="0.499984740745262"/>
        <rFont val="Calibri"/>
        <scheme val="minor"/>
      </rPr>
      <t>Total Energy: eGrid Plants</t>
    </r>
    <r>
      <rPr>
        <sz val="12"/>
        <color theme="1" tint="0.499984740745262"/>
        <rFont val="Calibri"/>
        <scheme val="minor"/>
      </rPr>
      <t xml:space="preserve"> for this fuel type for which the plant is in the plant list (GWh)</t>
    </r>
  </si>
  <si>
    <t>eGrid Fuel Code</t>
  </si>
  <si>
    <t>eGrid Prime Mover Code</t>
  </si>
  <si>
    <t>CCGT</t>
  </si>
  <si>
    <t>Combo</t>
  </si>
  <si>
    <t>Data Lookup Offset(s)</t>
  </si>
  <si>
    <t>Bastrop_Combined</t>
  </si>
  <si>
    <t>Arthur_Von_Rosenberg_Combined</t>
  </si>
  <si>
    <t>Bosque_County_Peaking_Units3to5_Combined</t>
  </si>
  <si>
    <t>Brazoz_Valley_Generating_Facility_Combined</t>
  </si>
  <si>
    <t>Combined CCGT units</t>
  </si>
  <si>
    <t>Colorado_Bend_Energy_Center_Combined_1</t>
  </si>
  <si>
    <t>Colorado_Bend_Energy_Center_Combined_2</t>
  </si>
  <si>
    <t>Colorado_Bend_Energy_Center_ST2</t>
  </si>
  <si>
    <t>EPA Emissions</t>
  </si>
  <si>
    <t>Ennis_Power_Company_Combined</t>
  </si>
  <si>
    <t>Freestone_Power_Generation_LP_Combined_1</t>
  </si>
  <si>
    <t>Freestone_Power_Generation_LP_Combined_2</t>
  </si>
  <si>
    <t>Frontera_Energy_Center_Combined</t>
  </si>
  <si>
    <t>Guadalupe_Generating_Station_Combined_1</t>
  </si>
  <si>
    <t>Guadalupe_Generating_Station_Combined_2</t>
  </si>
  <si>
    <t>Hidalgo_Energy_Center_Combined</t>
  </si>
  <si>
    <t>Jack_County_Combined</t>
  </si>
  <si>
    <t>Lamar_Power_Project_Combined_1</t>
  </si>
  <si>
    <t>Lamar_Power_Project_Combined_2</t>
  </si>
  <si>
    <t>Lost_Pines_1_Power_Project_Combined</t>
  </si>
  <si>
    <t>Magic_Valley_Generating_Station_Combined</t>
  </si>
  <si>
    <t>Odessa_Ector_Generating_Station_Combined_1</t>
  </si>
  <si>
    <t>Odessa_Ector_Generating_Station_Combined_2</t>
  </si>
  <si>
    <t>Quail_Run_Energy_Center_Combined_1</t>
  </si>
  <si>
    <t>Quail_Run_Energy_Center_Combined_2</t>
  </si>
  <si>
    <t>Rio_Nogales_Power_Project_Combined</t>
  </si>
  <si>
    <t>Sand_Hill_5Combined</t>
  </si>
  <si>
    <t>Sam_Rayburn_Units7to10_Combined</t>
  </si>
  <si>
    <t>Silas_Ray_Units6and9_Combined</t>
  </si>
  <si>
    <t>T_H_Wharton_3Combined</t>
  </si>
  <si>
    <t>T_H_Wharton_4Combined</t>
  </si>
  <si>
    <t>Tenaska_Frontier_Generation_Station_Combined</t>
  </si>
  <si>
    <t>Tenaska_Gateway_Generation_Station_Combined</t>
  </si>
  <si>
    <t>Wise_County_Power_LP_Combined</t>
  </si>
  <si>
    <t>Wolf_Hollow_I_LP_Combined</t>
  </si>
  <si>
    <t>Warning: Do not reorder the data in the table!</t>
  </si>
  <si>
    <t>Match to eGrid Plant List (Gen level sum)</t>
  </si>
  <si>
    <t>eGrid Plant Level Sum</t>
  </si>
  <si>
    <t>Status Code (ALL or comma separated list)</t>
  </si>
  <si>
    <t>eGrid Data</t>
  </si>
  <si>
    <t>capacity difference</t>
  </si>
  <si>
    <t>Net Total</t>
  </si>
  <si>
    <t>#  Difference</t>
  </si>
  <si>
    <t>Adjustments</t>
  </si>
  <si>
    <t>Manual Addition</t>
  </si>
  <si>
    <t>Manual Additions</t>
  </si>
  <si>
    <t>Manual Removal</t>
  </si>
  <si>
    <t>Manual Adjust Note</t>
  </si>
  <si>
    <t>Combinations</t>
  </si>
  <si>
    <t>Replaced by Combination</t>
  </si>
  <si>
    <t>Is Combination</t>
  </si>
  <si>
    <t>Inferred from capacity adder for CT2A and CT2B from EPA emissions data analysis by Adam</t>
  </si>
  <si>
    <t>eGrid Plant Level Data (2007)</t>
  </si>
  <si>
    <t>Kiamichi_Energy_Facility_Combined_1</t>
  </si>
  <si>
    <t>Kiamichi_Energy_Facility_Combined_2</t>
  </si>
  <si>
    <t>4) Verify that the last number in the # column matches the last data row in the Gen Master table. If not, select the data in the final row and fill the formulas vertically (drag corner when black cross-hair mouse pointer)</t>
  </si>
  <si>
    <t>6) Click the generator name column filter and select Sort Ascending. All of the gens matching the ignore flag should go to the bottom. Adjust other filters if desired</t>
  </si>
  <si>
    <t>Type Code</t>
  </si>
  <si>
    <t xml:space="preserve"> Baseline Sub Total (eGrid + Adjustments)</t>
  </si>
  <si>
    <t>valid</t>
  </si>
  <si>
    <t>In Plant List (for eGrid Data)</t>
  </si>
  <si>
    <t>OP,V,OS,SB,TS</t>
  </si>
  <si>
    <t>Number of Units</t>
  </si>
  <si>
    <t>first_yr</t>
  </si>
  <si>
    <t>[YYYY]</t>
  </si>
  <si>
    <t>Year on-line</t>
  </si>
  <si>
    <t xml:space="preserve">Added a steam portion of the second CCGT at Colorado Bend that shows up in EPA Emissions Data from 2009 </t>
  </si>
  <si>
    <t>Combined Wind facilities</t>
  </si>
  <si>
    <t>Oldest First year of operation (enter year)</t>
  </si>
  <si>
    <t>Mixed Plant?</t>
  </si>
  <si>
    <t>Maximum # of units per plant in data</t>
  </si>
  <si>
    <t>Used to limit scope of searches for mixed configuration plants</t>
  </si>
  <si>
    <t>old</t>
  </si>
  <si>
    <t>new</t>
  </si>
  <si>
    <t>Age (year in service)</t>
  </si>
  <si>
    <t>small</t>
  </si>
  <si>
    <t>med</t>
  </si>
  <si>
    <t>large</t>
  </si>
  <si>
    <t>Type</t>
  </si>
  <si>
    <t>Efficiency (HR &gt;= X MMBTU/MWh)</t>
  </si>
  <si>
    <t>hiEff</t>
  </si>
  <si>
    <t>avgEff</t>
  </si>
  <si>
    <t>loEff</t>
  </si>
  <si>
    <t>midAge</t>
  </si>
  <si>
    <t>coal_lig_st</t>
  </si>
  <si>
    <t>coal_sub_st</t>
  </si>
  <si>
    <t>ng_cc</t>
  </si>
  <si>
    <t>ng_gt</t>
  </si>
  <si>
    <t>ng_st</t>
  </si>
  <si>
    <t>u235_st</t>
  </si>
  <si>
    <t>[Y/N]</t>
  </si>
  <si>
    <t>mixed plant</t>
  </si>
  <si>
    <t>lower cut off</t>
  </si>
  <si>
    <t>age</t>
  </si>
  <si>
    <t>size</t>
  </si>
  <si>
    <t>efficiency</t>
  </si>
  <si>
    <t>all</t>
  </si>
  <si>
    <t># units</t>
  </si>
  <si>
    <t>name reference</t>
  </si>
  <si>
    <t>master_yr</t>
  </si>
  <si>
    <t>master_cap</t>
  </si>
  <si>
    <t>master_heatrate</t>
  </si>
  <si>
    <t>Heatrate times Capacity for weighted averages</t>
  </si>
  <si>
    <t>Combo Type</t>
  </si>
  <si>
    <t>CCGT Combo Filter</t>
  </si>
  <si>
    <t>Wind Combo Filter</t>
  </si>
  <si>
    <t>All Combo Filter</t>
  </si>
  <si>
    <t>Combine CCGTs</t>
  </si>
  <si>
    <t>Combine Wind</t>
  </si>
  <si>
    <t>Allow Combinations (all types)</t>
  </si>
  <si>
    <t>Insert Spacer. Keep Blank line above for sorting</t>
  </si>
  <si>
    <t>Insert Spacer, Clustering Table below</t>
  </si>
  <si>
    <t>cluster by</t>
  </si>
  <si>
    <t>Cluster Parameter Table</t>
  </si>
  <si>
    <t>Cluster Param Row</t>
  </si>
  <si>
    <t>&lt;-- Cluster # in category</t>
  </si>
  <si>
    <t>&lt;-- Cluster category</t>
  </si>
  <si>
    <t>&lt;-- Cluster Param Column</t>
  </si>
  <si>
    <t>extended_type</t>
  </si>
  <si>
    <t>Use Clusters</t>
  </si>
  <si>
    <t>[T/F]</t>
  </si>
  <si>
    <t>use_cluster</t>
  </si>
  <si>
    <t>cluster value</t>
  </si>
  <si>
    <t>gen_size</t>
  </si>
  <si>
    <t>Fuel</t>
  </si>
  <si>
    <t>Cluster by</t>
  </si>
  <si>
    <t>oil_resid</t>
  </si>
  <si>
    <t>coal_bit</t>
  </si>
  <si>
    <t>Forney_Energy_Center_Combined_1</t>
  </si>
  <si>
    <t>Forney_Energy_Center_Combined_2</t>
  </si>
  <si>
    <t>offset</t>
  </si>
  <si>
    <t>cluster by?</t>
  </si>
  <si>
    <t>avg_cap</t>
  </si>
  <si>
    <t>Plant Name for by Plant clusters</t>
  </si>
  <si>
    <t># Units in Plant</t>
  </si>
  <si>
    <t>PLANT number of generators per plant</t>
  </si>
  <si>
    <t>Bosque_County_Peaking_CCGT</t>
  </si>
  <si>
    <t>Bosque_County_Peaking_GT</t>
  </si>
  <si>
    <t>T_H_Wharton_CCGT</t>
  </si>
  <si>
    <t>T_H_Wharton_GT</t>
  </si>
  <si>
    <t>Dansby_GT</t>
  </si>
  <si>
    <t>Dansby_ST</t>
  </si>
  <si>
    <t>Decker_Creek_GT</t>
  </si>
  <si>
    <t>Decker_Creek_ST</t>
  </si>
  <si>
    <t>DeCordova_Steam_Electric_Station_GT</t>
  </si>
  <si>
    <t>DeCordova_Steam_Electric_Station_ST</t>
  </si>
  <si>
    <t>Lake_Creek_Oil_IC</t>
  </si>
  <si>
    <t>Lake_Creek_ng_ST</t>
  </si>
  <si>
    <t>Permian_Basin_GT</t>
  </si>
  <si>
    <t>Permian_Basin_ST</t>
  </si>
  <si>
    <t>R_W_Miller_GT</t>
  </si>
  <si>
    <t>R_W_Miller_ST</t>
  </si>
  <si>
    <t>Ray_Olinger_GT</t>
  </si>
  <si>
    <t>Ray_Olinger_ST</t>
  </si>
  <si>
    <t>Robert_Mueller_Energy_Center_ng_GT</t>
  </si>
  <si>
    <t>Robert_Mueller_Energy_Center_oil_IC</t>
  </si>
  <si>
    <t>Sam_Bertron_GT</t>
  </si>
  <si>
    <t>Sam_Bertron_ST</t>
  </si>
  <si>
    <t>Sam_Rayburn_CCGT</t>
  </si>
  <si>
    <t>Sam_Rayburn_Hydro</t>
  </si>
  <si>
    <t>Sam_Rayburn_oil_IC</t>
  </si>
  <si>
    <t>Sam_Rayburn_ng_ST</t>
  </si>
  <si>
    <t>Sam_Rayburn_ng_GT</t>
  </si>
  <si>
    <t>Sand_Hill_CCGT</t>
  </si>
  <si>
    <t>Sand_Hill_ng_GT</t>
  </si>
  <si>
    <t>Silas_Ray_oil_IC</t>
  </si>
  <si>
    <t>Silas_Ray_CCGT</t>
  </si>
  <si>
    <t>Stryker_Creek_oil_IC</t>
  </si>
  <si>
    <t>Stryker_Creek_ng_ST</t>
  </si>
  <si>
    <t>Trinidad_oil_IC</t>
  </si>
  <si>
    <t>Trinidad_ng_ST</t>
  </si>
  <si>
    <t>W_A_Parish_Coal</t>
  </si>
  <si>
    <t>W_A_Parish_ng_ST</t>
  </si>
  <si>
    <t>W_A_Parish_ng_GT</t>
  </si>
  <si>
    <t xml:space="preserve">1)  Fill the generator name cell formula horizontally (drag corner when black cross-hair mouse pointer) to update all of the formulas. Verify that enough rows are included such that the last column of the header row is "Insert Spacer#1". </t>
  </si>
  <si>
    <t>3) Select any new columns in the header row and move the mouse to the lower right corner until the solid black cross-hair appears. Double click to fill the formula to fill the table</t>
  </si>
  <si>
    <t>4) Repeat Step 3 with the entire header row selected</t>
  </si>
  <si>
    <t>To Update:</t>
  </si>
  <si>
    <t>sort by type. Note Figure ranges hard coded based on 500MW fuel, 50MW size filters</t>
  </si>
  <si>
    <t>Specify deisred cluster by parameter. Adjust valid filter to only show OK</t>
  </si>
  <si>
    <t>2) Clear any existing Filters (Menu: Data|Clear Filters). If new columns were added in #1, remove (not just clear) all filters and redo the Autofilter for header row</t>
  </si>
  <si>
    <t>Number of Unit Types</t>
  </si>
  <si>
    <t>Arthur_Von_Rosenberg</t>
  </si>
  <si>
    <t>Barney_M_Davis</t>
  </si>
  <si>
    <t>Bastrop_Energy_Center</t>
  </si>
  <si>
    <t>Big_Brown</t>
  </si>
  <si>
    <t>Brazos_Valley_Generating_Facility</t>
  </si>
  <si>
    <t>Cedar_Bayou</t>
  </si>
  <si>
    <t>Coleto_Creek</t>
  </si>
  <si>
    <t>Colorado_Bend_Energy_Center</t>
  </si>
  <si>
    <t>Comanche_Peak</t>
  </si>
  <si>
    <t>Ennis_Power_Company_LLC</t>
  </si>
  <si>
    <t>Exelon_LaPorte_Generating_Station</t>
  </si>
  <si>
    <t>Fayette_Power_Project</t>
  </si>
  <si>
    <t>Forney_Energy_Center</t>
  </si>
  <si>
    <t>Freestone_Power_Generation_LP</t>
  </si>
  <si>
    <t>Frontera_Energy_Center</t>
  </si>
  <si>
    <t>Gibbons_Creek</t>
  </si>
  <si>
    <t>Greens_Bayou</t>
  </si>
  <si>
    <t>Guadalupe_Generating_Station</t>
  </si>
  <si>
    <t>Hays_Energy_Project</t>
  </si>
  <si>
    <t>Hidalgo_Energy_Center</t>
  </si>
  <si>
    <t>J_K_Spruce</t>
  </si>
  <si>
    <t>J_T_Deely</t>
  </si>
  <si>
    <t>Jack_County</t>
  </si>
  <si>
    <t>Kiamichi_Energy_Facility</t>
  </si>
  <si>
    <t>Lake_Hubbard</t>
  </si>
  <si>
    <t>Lamar_Power_Project</t>
  </si>
  <si>
    <t>Leon_Creek</t>
  </si>
  <si>
    <t>Lost_Pines_1_Power_Project</t>
  </si>
  <si>
    <t>Magic_Valley_Generating_Station</t>
  </si>
  <si>
    <t>Martin_Lake</t>
  </si>
  <si>
    <t>Midlothian_Energy_Facility</t>
  </si>
  <si>
    <t>Morgan_Creek</t>
  </si>
  <si>
    <t>Mountain_Creek</t>
  </si>
  <si>
    <t>Newgulf_Cogen</t>
  </si>
  <si>
    <t>North_Lake</t>
  </si>
  <si>
    <t>O_W_Sommers</t>
  </si>
  <si>
    <t>Odessa_Ector_Generating_Station</t>
  </si>
  <si>
    <t>P_H_Robinson</t>
  </si>
  <si>
    <t>Quail_Run_Energy_Center</t>
  </si>
  <si>
    <t>Rio_Nogales_Power_Project</t>
  </si>
  <si>
    <t>San_Jacinto_Steam_Electric_Station</t>
  </si>
  <si>
    <t>San_Miguel</t>
  </si>
  <si>
    <t>Sandow_No_4</t>
  </si>
  <si>
    <t>Sim_Gideon</t>
  </si>
  <si>
    <t>South_Texas_Project</t>
  </si>
  <si>
    <t>Tenaska_Frontier_Generation_Station</t>
  </si>
  <si>
    <t>Tenaska_Gateway_Generating_Station</t>
  </si>
  <si>
    <t>Thomas_C_Ferguson</t>
  </si>
  <si>
    <t>Twin_Oaks_Power_One</t>
  </si>
  <si>
    <t>V_H_Braunig</t>
  </si>
  <si>
    <t>W_B_Tuttle</t>
  </si>
  <si>
    <t>Wise_County_Power_LP</t>
  </si>
  <si>
    <t>Wolf_Hollow_I_LP</t>
  </si>
  <si>
    <t>for lookup</t>
  </si>
  <si>
    <t>Manual Paste using MATLAB's unique</t>
  </si>
  <si>
    <t>units per plant entered as data in Gen Master</t>
  </si>
  <si>
    <t>Insert spacer one row above (need blank row)</t>
  </si>
  <si>
    <t>OK only 1 in eGrid</t>
  </si>
  <si>
    <t>OK only 2 in eGrid</t>
  </si>
  <si>
    <t>OK, Manual Add</t>
  </si>
  <si>
    <t>OK, 1 unit filtered out</t>
  </si>
  <si>
    <t>OK, 1 combined unit</t>
  </si>
  <si>
    <t>OK, 2 units filtered out</t>
  </si>
  <si>
    <t>OK, 7 units filtered out</t>
  </si>
  <si>
    <t>OK, name mismatch</t>
  </si>
  <si>
    <t>Units counted as matching in Gen Sort (Used Here)</t>
  </si>
  <si>
    <t>Manual Unit # Mismatch Review</t>
  </si>
  <si>
    <t>integer gen_size check</t>
  </si>
  <si>
    <t>Cap Adjust for integer</t>
  </si>
  <si>
    <t>OK, 1 unit filtered out. Cap Adjust</t>
  </si>
  <si>
    <t>OK 1 unit retired, Cap adjust</t>
  </si>
  <si>
    <t>Max Number of units in Gen Sort</t>
  </si>
  <si>
    <t>Non-retired</t>
  </si>
  <si>
    <t>Capacity (GW)</t>
  </si>
  <si>
    <t>CHP</t>
  </si>
  <si>
    <t>Hydro</t>
  </si>
  <si>
    <t>Minor Fuel</t>
  </si>
  <si>
    <t>&lt;50MW</t>
  </si>
  <si>
    <t>sub-total</t>
  </si>
  <si>
    <t>Wind aggregation</t>
  </si>
  <si>
    <t>CCGT combo</t>
  </si>
  <si>
    <t>Minor Fuel System Capacity Threshold  (GW)</t>
  </si>
  <si>
    <t>Nameplate Minimum (GW)</t>
  </si>
  <si>
    <t>actual total cap (GW)</t>
  </si>
  <si>
    <t>avg cap (GW)</t>
  </si>
  <si>
    <t>Size (Cap &gt;= X GW)</t>
  </si>
  <si>
    <t>[GW]</t>
  </si>
  <si>
    <t>Average Size (GW)</t>
  </si>
  <si>
    <r>
      <rPr>
        <b/>
        <sz val="12"/>
        <color theme="1"/>
        <rFont val="Calibri"/>
        <family val="2"/>
        <scheme val="minor"/>
      </rPr>
      <t>Total capacity: Unfiltered gens</t>
    </r>
    <r>
      <rPr>
        <sz val="12"/>
        <color theme="1"/>
        <rFont val="Calibri"/>
        <family val="2"/>
        <scheme val="minor"/>
      </rPr>
      <t xml:space="preserve"> matching plant list (GW)</t>
    </r>
  </si>
  <si>
    <t>Cluster Name Code</t>
  </si>
  <si>
    <t>Weighted Average Heat Rate (MMBTU/MWh)</t>
  </si>
  <si>
    <t>Average Capacity (GW)</t>
  </si>
  <si>
    <t>Total Capacity (GW)</t>
  </si>
  <si>
    <t/>
  </si>
  <si>
    <t>Plant unknown</t>
  </si>
  <si>
    <t>This data was adapted from ERCOT2007 Unit Summary.xls SVN v571. By:
  1. making the data more static by pasting the "Raw eGrid" columns on "Gen Master" (AO:BA) as values
  2. pasting the "In plant list" column (Z) on "Gen Master" as values
  3. removing the raw eGrid input tabs (and the Adam sort tabs)</t>
  </si>
  <si>
    <t>Not Manually Removed</t>
  </si>
  <si>
    <t>Shrink</t>
  </si>
  <si>
    <t>Up Avg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</si>
</sst>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64" formatCode="0.0000"/>
    <numFmt numFmtId="165" formatCode="0.0"/>
    <numFmt numFmtId="169" formatCode="_(* #,##0.0_);_(* \(#,##0.0\);_(* &quot;-&quot;??_);_(@_)"/>
    <numFmt numFmtId="170" formatCode="_(* #,##0_);_(* \(#,##0\);_(* &quot;-&quot;??_);_(@_)"/>
    <numFmt numFmtId="171" formatCode="0.0%"/>
    <numFmt numFmtId="172" formatCode="0.000%"/>
    <numFmt numFmtId="173" formatCode="_(* #,##0.000_);_(* \(#,##0.000\);_(* &quot;-&quot;??_);_(@_)"/>
    <numFmt numFmtId="174" formatCode="yyyy\-mm\-dd"/>
    <numFmt numFmtId="175" formatCode="0.000"/>
    <numFmt numFmtId="176" formatCode="0.00000"/>
  </numFmts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</font>
    <font>
      <b/>
      <sz val="10"/>
      <name val="Arial"/>
    </font>
    <font>
      <b/>
      <sz val="10"/>
      <color indexed="12"/>
      <name val="Arial"/>
    </font>
    <font>
      <b/>
      <sz val="14"/>
      <color theme="1"/>
      <name val="Calibri"/>
      <scheme val="minor"/>
    </font>
    <font>
      <b/>
      <sz val="12"/>
      <name val="Calibri"/>
      <scheme val="minor"/>
    </font>
    <font>
      <b/>
      <sz val="12"/>
      <color indexed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1" tint="0.499984740745262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rgb="FFFF0000"/>
      <name val="Calibri"/>
      <scheme val="minor"/>
    </font>
    <font>
      <b/>
      <sz val="10"/>
      <color rgb="FF0000D4"/>
      <name val="Arial"/>
      <family val="2"/>
    </font>
    <font>
      <b/>
      <i/>
      <sz val="12"/>
      <color theme="1"/>
      <name val="Calibri"/>
      <scheme val="minor"/>
    </font>
    <font>
      <b/>
      <sz val="16"/>
      <color theme="1"/>
      <name val="Calibri"/>
      <scheme val="minor"/>
    </font>
    <font>
      <b/>
      <sz val="12"/>
      <color rgb="FF000000"/>
      <name val="Calibri"/>
      <family val="2"/>
      <scheme val="minor"/>
    </font>
    <font>
      <b/>
      <sz val="12"/>
      <color theme="1" tint="0.499984740745262"/>
      <name val="Calibri"/>
      <scheme val="minor"/>
    </font>
    <font>
      <b/>
      <sz val="12"/>
      <color theme="0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theme="0" tint="-0.249977111117893"/>
      <name val="Calibri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C99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3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3" fillId="15" borderId="5" applyNumberFormat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78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170" fontId="0" fillId="0" borderId="0" xfId="1" applyNumberFormat="1" applyFont="1"/>
    <xf numFmtId="0" fontId="12" fillId="3" borderId="0" xfId="0" applyFont="1" applyFill="1"/>
    <xf numFmtId="0" fontId="0" fillId="0" borderId="1" xfId="0" applyBorder="1"/>
    <xf numFmtId="1" fontId="0" fillId="0" borderId="0" xfId="0" applyNumberFormat="1"/>
    <xf numFmtId="1" fontId="0" fillId="3" borderId="0" xfId="0" applyNumberFormat="1" applyFill="1"/>
    <xf numFmtId="0" fontId="0" fillId="0" borderId="0" xfId="0" applyAlignment="1">
      <alignment horizontal="right"/>
    </xf>
    <xf numFmtId="0" fontId="0" fillId="4" borderId="0" xfId="0" applyFill="1" applyAlignment="1">
      <alignment horizontal="right"/>
    </xf>
    <xf numFmtId="0" fontId="0" fillId="4" borderId="0" xfId="0" applyFill="1"/>
    <xf numFmtId="171" fontId="0" fillId="0" borderId="0" xfId="2" applyNumberFormat="1" applyFont="1"/>
    <xf numFmtId="10" fontId="0" fillId="0" borderId="0" xfId="2" applyNumberFormat="1" applyFont="1"/>
    <xf numFmtId="0" fontId="13" fillId="4" borderId="0" xfId="0" applyFont="1" applyFill="1"/>
    <xf numFmtId="10" fontId="0" fillId="0" borderId="0" xfId="0" applyNumberFormat="1"/>
    <xf numFmtId="0" fontId="0" fillId="0" borderId="0" xfId="0" applyNumberFormat="1"/>
    <xf numFmtId="0" fontId="2" fillId="0" borderId="1" xfId="0" applyFont="1" applyBorder="1" applyAlignment="1">
      <alignment wrapText="1"/>
    </xf>
    <xf numFmtId="0" fontId="0" fillId="0" borderId="0" xfId="0" applyAlignment="1">
      <alignment wrapText="1"/>
    </xf>
    <xf numFmtId="1" fontId="12" fillId="3" borderId="0" xfId="0" applyNumberFormat="1" applyFont="1" applyFill="1"/>
    <xf numFmtId="0" fontId="12" fillId="3" borderId="0" xfId="0" applyNumberFormat="1" applyFont="1" applyFill="1"/>
    <xf numFmtId="0" fontId="0" fillId="0" borderId="1" xfId="0" applyBorder="1" applyAlignment="1">
      <alignment wrapText="1"/>
    </xf>
    <xf numFmtId="0" fontId="0" fillId="0" borderId="0" xfId="0" applyAlignment="1">
      <alignment horizontal="center"/>
    </xf>
    <xf numFmtId="0" fontId="16" fillId="0" borderId="0" xfId="0" applyFont="1"/>
    <xf numFmtId="0" fontId="13" fillId="0" borderId="0" xfId="0" applyFont="1"/>
    <xf numFmtId="0" fontId="2" fillId="5" borderId="1" xfId="0" applyFont="1" applyFill="1" applyBorder="1" applyAlignment="1">
      <alignment wrapText="1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textRotation="90" wrapText="1"/>
    </xf>
    <xf numFmtId="0" fontId="0" fillId="0" borderId="0" xfId="0" applyAlignment="1">
      <alignment horizontal="center" wrapText="1"/>
    </xf>
    <xf numFmtId="170" fontId="0" fillId="0" borderId="0" xfId="1" applyNumberFormat="1" applyFont="1" applyAlignment="1">
      <alignment horizontal="right"/>
    </xf>
    <xf numFmtId="0" fontId="2" fillId="6" borderId="1" xfId="0" applyFont="1" applyFill="1" applyBorder="1" applyAlignment="1">
      <alignment wrapText="1"/>
    </xf>
    <xf numFmtId="49" fontId="6" fillId="7" borderId="1" xfId="3" applyNumberFormat="1" applyFont="1" applyFill="1" applyBorder="1" applyAlignment="1"/>
    <xf numFmtId="49" fontId="6" fillId="7" borderId="1" xfId="3" quotePrefix="1" applyNumberFormat="1" applyFont="1" applyFill="1" applyBorder="1" applyAlignment="1">
      <alignment horizontal="left"/>
    </xf>
    <xf numFmtId="49" fontId="17" fillId="7" borderId="1" xfId="0" applyNumberFormat="1" applyFont="1" applyFill="1" applyBorder="1"/>
    <xf numFmtId="0" fontId="0" fillId="7" borderId="0" xfId="0" applyFill="1"/>
    <xf numFmtId="0" fontId="2" fillId="7" borderId="1" xfId="0" applyFont="1" applyFill="1" applyBorder="1" applyAlignment="1">
      <alignment wrapText="1"/>
    </xf>
    <xf numFmtId="0" fontId="5" fillId="7" borderId="1" xfId="3" quotePrefix="1" applyFont="1" applyFill="1" applyBorder="1" applyAlignment="1">
      <alignment horizontal="left" wrapText="1"/>
    </xf>
    <xf numFmtId="0" fontId="2" fillId="7" borderId="1" xfId="0" applyFont="1" applyFill="1" applyBorder="1" applyAlignment="1">
      <alignment textRotation="90" wrapText="1"/>
    </xf>
    <xf numFmtId="1" fontId="0" fillId="0" borderId="0" xfId="0" applyNumberFormat="1" applyAlignment="1">
      <alignment horizontal="center"/>
    </xf>
    <xf numFmtId="0" fontId="2" fillId="6" borderId="1" xfId="0" applyFont="1" applyFill="1" applyBorder="1" applyAlignment="1">
      <alignment horizontal="center" wrapText="1"/>
    </xf>
    <xf numFmtId="1" fontId="12" fillId="3" borderId="0" xfId="0" applyNumberFormat="1" applyFont="1" applyFill="1" applyAlignment="1">
      <alignment horizontal="center"/>
    </xf>
    <xf numFmtId="172" fontId="0" fillId="0" borderId="0" xfId="0" applyNumberFormat="1"/>
    <xf numFmtId="170" fontId="0" fillId="0" borderId="0" xfId="1" applyNumberFormat="1" applyFont="1" applyAlignment="1">
      <alignment horizontal="center"/>
    </xf>
    <xf numFmtId="0" fontId="0" fillId="0" borderId="0" xfId="0" applyFill="1" applyBorder="1" applyAlignment="1">
      <alignment horizontal="center" wrapText="1"/>
    </xf>
    <xf numFmtId="0" fontId="0" fillId="0" borderId="0" xfId="0" applyAlignment="1"/>
    <xf numFmtId="170" fontId="2" fillId="0" borderId="0" xfId="1" applyNumberFormat="1" applyFont="1"/>
    <xf numFmtId="1" fontId="0" fillId="0" borderId="0" xfId="0" applyNumberFormat="1" applyFill="1"/>
    <xf numFmtId="0" fontId="0" fillId="0" borderId="0" xfId="0" applyFill="1"/>
    <xf numFmtId="0" fontId="19" fillId="0" borderId="0" xfId="0" applyFont="1"/>
    <xf numFmtId="0" fontId="12" fillId="3" borderId="0" xfId="0" applyFont="1" applyFill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0" borderId="0" xfId="0" applyFont="1" applyAlignment="1"/>
    <xf numFmtId="0" fontId="0" fillId="8" borderId="0" xfId="0" applyFill="1"/>
    <xf numFmtId="0" fontId="2" fillId="8" borderId="0" xfId="0" applyFont="1" applyFill="1" applyAlignment="1">
      <alignment horizontal="center"/>
    </xf>
    <xf numFmtId="0" fontId="2" fillId="8" borderId="0" xfId="0" applyFont="1" applyFill="1"/>
    <xf numFmtId="0" fontId="7" fillId="8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 wrapText="1"/>
    </xf>
    <xf numFmtId="173" fontId="0" fillId="0" borderId="0" xfId="1" applyNumberFormat="1" applyFont="1"/>
    <xf numFmtId="174" fontId="0" fillId="0" borderId="0" xfId="0" applyNumberFormat="1"/>
    <xf numFmtId="173" fontId="0" fillId="2" borderId="0" xfId="1" applyNumberFormat="1" applyFont="1" applyFill="1"/>
    <xf numFmtId="1" fontId="0" fillId="2" borderId="0" xfId="0" applyNumberFormat="1" applyFill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wrapText="1"/>
    </xf>
    <xf numFmtId="0" fontId="0" fillId="0" borderId="0" xfId="2" applyNumberFormat="1" applyFont="1"/>
    <xf numFmtId="165" fontId="0" fillId="0" borderId="0" xfId="0" applyNumberFormat="1" applyAlignment="1">
      <alignment horizontal="center"/>
    </xf>
    <xf numFmtId="0" fontId="0" fillId="5" borderId="0" xfId="0" applyFill="1" applyAlignment="1">
      <alignment wrapText="1"/>
    </xf>
    <xf numFmtId="0" fontId="2" fillId="6" borderId="1" xfId="0" applyFont="1" applyFill="1" applyBorder="1" applyAlignment="1">
      <alignment textRotation="90" wrapText="1"/>
    </xf>
    <xf numFmtId="0" fontId="2" fillId="9" borderId="1" xfId="0" applyFont="1" applyFill="1" applyBorder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0" fillId="9" borderId="0" xfId="0" applyFill="1"/>
    <xf numFmtId="0" fontId="18" fillId="9" borderId="0" xfId="0" applyFont="1" applyFill="1"/>
    <xf numFmtId="0" fontId="2" fillId="0" borderId="0" xfId="0" applyFont="1" applyFill="1" applyAlignment="1">
      <alignment horizontal="right"/>
    </xf>
    <xf numFmtId="0" fontId="13" fillId="0" borderId="1" xfId="0" applyFont="1" applyBorder="1" applyAlignment="1">
      <alignment wrapText="1"/>
    </xf>
    <xf numFmtId="1" fontId="13" fillId="0" borderId="0" xfId="0" applyNumberFormat="1" applyFont="1"/>
    <xf numFmtId="170" fontId="13" fillId="0" borderId="0" xfId="1" applyNumberFormat="1" applyFont="1"/>
    <xf numFmtId="1" fontId="13" fillId="3" borderId="0" xfId="0" applyNumberFormat="1" applyFont="1" applyFill="1"/>
    <xf numFmtId="10" fontId="13" fillId="0" borderId="0" xfId="2" applyNumberFormat="1" applyFont="1"/>
    <xf numFmtId="169" fontId="13" fillId="0" borderId="0" xfId="1" applyNumberFormat="1" applyFont="1"/>
    <xf numFmtId="169" fontId="13" fillId="3" borderId="0" xfId="0" applyNumberFormat="1" applyFont="1" applyFill="1"/>
    <xf numFmtId="1" fontId="0" fillId="2" borderId="0" xfId="0" applyNumberFormat="1" applyFill="1"/>
    <xf numFmtId="0" fontId="0" fillId="7" borderId="0" xfId="0" applyFill="1" applyAlignment="1"/>
    <xf numFmtId="0" fontId="0" fillId="10" borderId="0" xfId="0" applyFill="1" applyAlignment="1"/>
    <xf numFmtId="49" fontId="9" fillId="10" borderId="0" xfId="3" applyNumberFormat="1" applyFont="1" applyFill="1" applyAlignment="1"/>
    <xf numFmtId="49" fontId="9" fillId="10" borderId="0" xfId="3" quotePrefix="1" applyNumberFormat="1" applyFont="1" applyFill="1" applyAlignment="1">
      <alignment horizontal="left"/>
    </xf>
    <xf numFmtId="0" fontId="2" fillId="10" borderId="1" xfId="0" applyFont="1" applyFill="1" applyBorder="1" applyAlignment="1">
      <alignment wrapText="1"/>
    </xf>
    <xf numFmtId="1" fontId="0" fillId="0" borderId="0" xfId="0" applyNumberFormat="1" applyAlignment="1"/>
    <xf numFmtId="1" fontId="12" fillId="3" borderId="0" xfId="0" applyNumberFormat="1" applyFont="1" applyFill="1" applyAlignment="1"/>
    <xf numFmtId="0" fontId="2" fillId="6" borderId="1" xfId="0" applyFont="1" applyFill="1" applyBorder="1" applyAlignment="1">
      <alignment horizontal="center" textRotation="90" wrapText="1"/>
    </xf>
    <xf numFmtId="0" fontId="2" fillId="0" borderId="0" xfId="0" applyFont="1" applyFill="1" applyAlignment="1"/>
    <xf numFmtId="0" fontId="0" fillId="9" borderId="0" xfId="0" applyFill="1" applyAlignment="1">
      <alignment horizontal="center"/>
    </xf>
    <xf numFmtId="0" fontId="2" fillId="9" borderId="0" xfId="0" applyFont="1" applyFill="1"/>
    <xf numFmtId="0" fontId="12" fillId="9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2" fillId="0" borderId="2" xfId="0" applyFont="1" applyFill="1" applyBorder="1" applyAlignment="1">
      <alignment horizontal="right"/>
    </xf>
    <xf numFmtId="0" fontId="2" fillId="0" borderId="3" xfId="0" applyFont="1" applyFill="1" applyBorder="1" applyAlignment="1">
      <alignment horizontal="center"/>
    </xf>
    <xf numFmtId="170" fontId="2" fillId="0" borderId="3" xfId="1" applyNumberFormat="1" applyFont="1" applyFill="1" applyBorder="1"/>
    <xf numFmtId="172" fontId="0" fillId="0" borderId="3" xfId="0" applyNumberFormat="1" applyFill="1" applyBorder="1"/>
    <xf numFmtId="0" fontId="0" fillId="0" borderId="3" xfId="0" applyNumberFormat="1" applyFill="1" applyBorder="1"/>
    <xf numFmtId="0" fontId="2" fillId="0" borderId="4" xfId="0" applyFont="1" applyFill="1" applyBorder="1"/>
    <xf numFmtId="175" fontId="0" fillId="0" borderId="0" xfId="0" applyNumberFormat="1"/>
    <xf numFmtId="0" fontId="0" fillId="6" borderId="0" xfId="0" applyFill="1"/>
    <xf numFmtId="173" fontId="0" fillId="6" borderId="0" xfId="1" applyNumberFormat="1" applyFont="1" applyFill="1"/>
    <xf numFmtId="0" fontId="0" fillId="6" borderId="0" xfId="0" applyFill="1" applyAlignment="1">
      <alignment wrapText="1"/>
    </xf>
    <xf numFmtId="0" fontId="0" fillId="6" borderId="0" xfId="0" applyFill="1" applyAlignment="1">
      <alignment textRotation="90" wrapText="1"/>
    </xf>
    <xf numFmtId="0" fontId="0" fillId="11" borderId="0" xfId="0" applyFill="1"/>
    <xf numFmtId="173" fontId="0" fillId="11" borderId="0" xfId="1" applyNumberFormat="1" applyFont="1" applyFill="1"/>
    <xf numFmtId="0" fontId="0" fillId="11" borderId="0" xfId="1" applyNumberFormat="1" applyFont="1" applyFill="1"/>
    <xf numFmtId="0" fontId="0" fillId="11" borderId="0" xfId="0" applyFill="1" applyAlignment="1">
      <alignment horizontal="right"/>
    </xf>
    <xf numFmtId="0" fontId="0" fillId="11" borderId="0" xfId="0" applyFill="1" applyAlignment="1">
      <alignment wrapText="1"/>
    </xf>
    <xf numFmtId="0" fontId="0" fillId="11" borderId="0" xfId="0" applyFill="1" applyAlignment="1">
      <alignment textRotation="90" wrapText="1"/>
    </xf>
    <xf numFmtId="175" fontId="0" fillId="11" borderId="0" xfId="0" applyNumberFormat="1" applyFill="1"/>
    <xf numFmtId="0" fontId="20" fillId="0" borderId="0" xfId="0" applyFont="1" applyFill="1" applyAlignment="1">
      <alignment wrapText="1"/>
    </xf>
    <xf numFmtId="173" fontId="20" fillId="0" borderId="0" xfId="1" applyNumberFormat="1" applyFont="1" applyFill="1" applyAlignment="1">
      <alignment wrapText="1"/>
    </xf>
    <xf numFmtId="0" fontId="3" fillId="0" borderId="0" xfId="0" applyFont="1" applyFill="1"/>
    <xf numFmtId="173" fontId="3" fillId="0" borderId="0" xfId="1" applyNumberFormat="1" applyFont="1" applyFill="1"/>
    <xf numFmtId="174" fontId="3" fillId="0" borderId="0" xfId="0" applyNumberFormat="1" applyFont="1"/>
    <xf numFmtId="0" fontId="0" fillId="11" borderId="0" xfId="0" applyFill="1" applyAlignment="1">
      <alignment horizontal="left"/>
    </xf>
    <xf numFmtId="0" fontId="0" fillId="11" borderId="0" xfId="0" applyFill="1" applyAlignment="1">
      <alignment horizontal="center"/>
    </xf>
    <xf numFmtId="0" fontId="20" fillId="11" borderId="0" xfId="0" applyFont="1" applyFill="1" applyAlignment="1">
      <alignment horizontal="center" wrapText="1"/>
    </xf>
    <xf numFmtId="0" fontId="3" fillId="11" borderId="0" xfId="0" applyFont="1" applyFill="1" applyAlignment="1">
      <alignment horizontal="center"/>
    </xf>
    <xf numFmtId="0" fontId="0" fillId="8" borderId="0" xfId="0" applyFill="1" applyAlignment="1">
      <alignment horizontal="left" indent="1"/>
    </xf>
    <xf numFmtId="0" fontId="0" fillId="12" borderId="0" xfId="0" applyFill="1"/>
    <xf numFmtId="0" fontId="22" fillId="13" borderId="0" xfId="0" applyFont="1" applyFill="1"/>
    <xf numFmtId="0" fontId="22" fillId="13" borderId="0" xfId="0" applyFont="1" applyFill="1" applyAlignment="1"/>
    <xf numFmtId="0" fontId="22" fillId="13" borderId="0" xfId="0" applyFont="1" applyFill="1" applyAlignment="1">
      <alignment horizontal="center"/>
    </xf>
    <xf numFmtId="0" fontId="22" fillId="13" borderId="0" xfId="0" applyFont="1" applyFill="1" applyAlignment="1">
      <alignment wrapText="1"/>
    </xf>
    <xf numFmtId="0" fontId="0" fillId="1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/>
    <xf numFmtId="0" fontId="8" fillId="3" borderId="0" xfId="0" applyFont="1" applyFill="1" applyAlignment="1">
      <alignment wrapText="1"/>
    </xf>
    <xf numFmtId="0" fontId="0" fillId="0" borderId="0" xfId="0" applyFill="1" applyAlignment="1">
      <alignment wrapText="1"/>
    </xf>
    <xf numFmtId="0" fontId="22" fillId="0" borderId="0" xfId="0" applyFont="1" applyFill="1" applyAlignment="1">
      <alignment wrapText="1"/>
    </xf>
    <xf numFmtId="0" fontId="0" fillId="0" borderId="0" xfId="0" applyFill="1" applyAlignment="1">
      <alignment horizontal="center"/>
    </xf>
    <xf numFmtId="175" fontId="0" fillId="6" borderId="0" xfId="1" applyNumberFormat="1" applyFont="1" applyFill="1"/>
    <xf numFmtId="175" fontId="20" fillId="0" borderId="0" xfId="1" applyNumberFormat="1" applyFont="1" applyFill="1" applyAlignment="1">
      <alignment wrapText="1"/>
    </xf>
    <xf numFmtId="175" fontId="3" fillId="0" borderId="0" xfId="1" applyNumberFormat="1" applyFont="1" applyFill="1"/>
    <xf numFmtId="2" fontId="22" fillId="13" borderId="0" xfId="0" applyNumberFormat="1" applyFont="1" applyFill="1" applyAlignment="1">
      <alignment wrapText="1"/>
    </xf>
    <xf numFmtId="2" fontId="0" fillId="3" borderId="0" xfId="0" applyNumberFormat="1" applyFill="1"/>
    <xf numFmtId="2" fontId="0" fillId="6" borderId="0" xfId="1" applyNumberFormat="1" applyFont="1" applyFill="1"/>
    <xf numFmtId="2" fontId="20" fillId="0" borderId="0" xfId="1" applyNumberFormat="1" applyFont="1" applyFill="1" applyAlignment="1">
      <alignment wrapText="1"/>
    </xf>
    <xf numFmtId="2" fontId="3" fillId="0" borderId="0" xfId="1" applyNumberFormat="1" applyFont="1" applyFill="1"/>
    <xf numFmtId="0" fontId="0" fillId="5" borderId="0" xfId="0" applyFill="1"/>
    <xf numFmtId="173" fontId="0" fillId="5" borderId="0" xfId="1" applyNumberFormat="1" applyFont="1" applyFill="1"/>
    <xf numFmtId="0" fontId="0" fillId="5" borderId="0" xfId="0" applyFill="1" applyAlignment="1">
      <alignment horizontal="center"/>
    </xf>
    <xf numFmtId="0" fontId="0" fillId="5" borderId="0" xfId="1" applyNumberFormat="1" applyFont="1" applyFill="1"/>
    <xf numFmtId="0" fontId="0" fillId="5" borderId="0" xfId="0" applyFill="1" applyAlignment="1">
      <alignment horizontal="right"/>
    </xf>
    <xf numFmtId="0" fontId="0" fillId="5" borderId="0" xfId="0" applyFill="1" applyAlignment="1">
      <alignment horizontal="left"/>
    </xf>
    <xf numFmtId="0" fontId="0" fillId="5" borderId="0" xfId="0" applyFill="1" applyAlignment="1">
      <alignment textRotation="90" wrapText="1"/>
    </xf>
    <xf numFmtId="0" fontId="20" fillId="5" borderId="0" xfId="0" applyFont="1" applyFill="1" applyAlignment="1">
      <alignment horizontal="center" wrapText="1"/>
    </xf>
    <xf numFmtId="175" fontId="0" fillId="5" borderId="0" xfId="0" applyNumberFormat="1" applyFill="1"/>
    <xf numFmtId="1" fontId="0" fillId="2" borderId="0" xfId="0" applyNumberFormat="1" applyFill="1" applyAlignment="1"/>
    <xf numFmtId="1" fontId="3" fillId="14" borderId="0" xfId="0" applyNumberFormat="1" applyFont="1" applyFill="1"/>
    <xf numFmtId="173" fontId="0" fillId="9" borderId="0" xfId="1" applyNumberFormat="1" applyFont="1" applyFill="1"/>
    <xf numFmtId="0" fontId="0" fillId="9" borderId="0" xfId="1" applyNumberFormat="1" applyFont="1" applyFill="1"/>
    <xf numFmtId="0" fontId="0" fillId="9" borderId="0" xfId="0" applyFill="1" applyAlignment="1">
      <alignment horizontal="right"/>
    </xf>
    <xf numFmtId="0" fontId="0" fillId="9" borderId="0" xfId="0" applyFill="1" applyAlignment="1">
      <alignment horizontal="left"/>
    </xf>
    <xf numFmtId="0" fontId="0" fillId="9" borderId="0" xfId="0" applyFill="1" applyAlignment="1">
      <alignment wrapText="1"/>
    </xf>
    <xf numFmtId="0" fontId="0" fillId="9" borderId="0" xfId="0" applyFill="1" applyAlignment="1">
      <alignment textRotation="90" wrapText="1"/>
    </xf>
    <xf numFmtId="0" fontId="20" fillId="9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/>
    </xf>
    <xf numFmtId="175" fontId="0" fillId="9" borderId="0" xfId="0" applyNumberFormat="1" applyFill="1"/>
    <xf numFmtId="170" fontId="24" fillId="0" borderId="0" xfId="1" applyNumberFormat="1" applyFont="1" applyFill="1"/>
    <xf numFmtId="170" fontId="0" fillId="0" borderId="0" xfId="0" applyNumberFormat="1" applyAlignment="1">
      <alignment horizontal="center"/>
    </xf>
    <xf numFmtId="170" fontId="0" fillId="0" borderId="0" xfId="0" applyNumberFormat="1"/>
    <xf numFmtId="0" fontId="23" fillId="15" borderId="5" xfId="614"/>
    <xf numFmtId="0" fontId="22" fillId="13" borderId="0" xfId="0" applyFont="1" applyFill="1" applyAlignment="1">
      <alignment horizontal="center"/>
    </xf>
    <xf numFmtId="164" fontId="0" fillId="9" borderId="0" xfId="0" applyNumberFormat="1" applyFill="1"/>
    <xf numFmtId="176" fontId="0" fillId="6" borderId="0" xfId="1" applyNumberFormat="1" applyFont="1" applyFill="1"/>
    <xf numFmtId="0" fontId="22" fillId="13" borderId="0" xfId="0" applyFont="1" applyFill="1" applyAlignment="1">
      <alignment horizontal="center" wrapText="1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6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22" fillId="13" borderId="0" xfId="0" applyFont="1" applyFill="1" applyAlignment="1">
      <alignment horizontal="center"/>
    </xf>
    <xf numFmtId="1" fontId="3" fillId="0" borderId="0" xfId="0" applyNumberFormat="1" applyFont="1" applyAlignment="1">
      <alignment horizontal="center"/>
    </xf>
    <xf numFmtId="1" fontId="3" fillId="0" borderId="0" xfId="0" applyNumberFormat="1" applyFont="1"/>
  </cellXfs>
  <cellStyles count="739">
    <cellStyle name="Comma" xfId="1" builtinId="3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Input" xfId="614" builtinId="20"/>
    <cellStyle name="Normal" xfId="0" builtinId="0"/>
    <cellStyle name="Normal 2" xfId="3"/>
    <cellStyle name="Percent" xfId="2" builtinId="5"/>
  </cellStyles>
  <dxfs count="11">
    <dxf>
      <font>
        <b/>
        <i val="0"/>
        <color auto="1"/>
      </font>
      <fill>
        <patternFill patternType="solid">
          <fgColor indexed="64"/>
          <bgColor theme="7" tint="0.59999389629810485"/>
        </patternFill>
      </fill>
    </dxf>
    <dxf>
      <font>
        <b/>
        <i val="0"/>
        <color auto="1"/>
      </font>
      <fill>
        <patternFill patternType="solid">
          <fgColor indexed="64"/>
          <bgColor theme="7" tint="0.59999389629810485"/>
        </patternFill>
      </fill>
    </dxf>
    <dxf>
      <font>
        <b/>
        <i val="0"/>
        <color auto="1"/>
      </font>
      <fill>
        <patternFill patternType="solid">
          <fgColor indexed="64"/>
          <bgColor theme="9" tint="0.59999389629810485"/>
        </patternFill>
      </fill>
    </dxf>
    <dxf>
      <font>
        <color auto="1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'Cluster Plot'!$D$36</c:f>
              <c:strCache>
                <c:ptCount val="1"/>
                <c:pt idx="0">
                  <c:v>-</c:v>
                </c:pt>
              </c:strCache>
            </c:strRef>
          </c:tx>
          <c:spPr>
            <a:ln w="47625">
              <a:noFill/>
            </a:ln>
          </c:spPr>
          <c:marker>
            <c:spPr>
              <a:noFill/>
            </c:spPr>
          </c:marker>
          <c:xVal>
            <c:strRef>
              <c:f>'Cluster Plot'!$F$36:$F$39</c:f>
              <c:strCache>
                <c:ptCount val="4"/>
                <c:pt idx="0">
                  <c:v>-</c:v>
                </c:pt>
                <c:pt idx="1">
                  <c:v>-</c:v>
                </c:pt>
                <c:pt idx="2">
                  <c:v>-</c:v>
                </c:pt>
                <c:pt idx="3">
                  <c:v>-</c:v>
                </c:pt>
              </c:strCache>
            </c:strRef>
          </c:xVal>
          <c:yVal>
            <c:numRef>
              <c:f>'Cluster Plot'!$G$36:$G$39</c:f>
              <c:numCache>
                <c:formatCode>0.000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'Cluster Plot'!$D$40</c:f>
              <c:strCache>
                <c:ptCount val="1"/>
                <c:pt idx="0">
                  <c:v>-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9"/>
            <c:spPr>
              <a:noFill/>
              <a:ln w="19050">
                <a:solidFill>
                  <a:schemeClr val="accent2"/>
                </a:solidFill>
              </a:ln>
            </c:spPr>
          </c:marker>
          <c:xVal>
            <c:strRef>
              <c:f>'Cluster Plot'!$F$40:$F$113</c:f>
              <c:strCache>
                <c:ptCount val="74"/>
                <c:pt idx="0">
                  <c:v>-</c:v>
                </c:pt>
                <c:pt idx="1">
                  <c:v>-</c:v>
                </c:pt>
                <c:pt idx="2">
                  <c:v>-</c:v>
                </c:pt>
                <c:pt idx="3">
                  <c:v>-</c:v>
                </c:pt>
                <c:pt idx="4">
                  <c:v>-</c:v>
                </c:pt>
                <c:pt idx="5">
                  <c:v>-</c:v>
                </c:pt>
                <c:pt idx="6">
                  <c:v>-</c:v>
                </c:pt>
                <c:pt idx="7">
                  <c:v>-</c:v>
                </c:pt>
                <c:pt idx="8">
                  <c:v>-</c:v>
                </c:pt>
                <c:pt idx="9">
                  <c:v>-</c:v>
                </c:pt>
                <c:pt idx="10">
                  <c:v>-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-</c:v>
                </c:pt>
                <c:pt idx="16">
                  <c:v>-</c:v>
                </c:pt>
                <c:pt idx="17">
                  <c:v>-</c:v>
                </c:pt>
                <c:pt idx="18">
                  <c:v>-</c:v>
                </c:pt>
                <c:pt idx="19">
                  <c:v>-</c:v>
                </c:pt>
                <c:pt idx="20">
                  <c:v>-</c:v>
                </c:pt>
                <c:pt idx="21">
                  <c:v>-</c:v>
                </c:pt>
                <c:pt idx="22">
                  <c:v>-</c:v>
                </c:pt>
                <c:pt idx="23">
                  <c:v>-</c:v>
                </c:pt>
                <c:pt idx="24">
                  <c:v>-</c:v>
                </c:pt>
                <c:pt idx="25">
                  <c:v>-</c:v>
                </c:pt>
                <c:pt idx="26">
                  <c:v>-</c:v>
                </c:pt>
                <c:pt idx="27">
                  <c:v>-</c:v>
                </c:pt>
                <c:pt idx="28">
                  <c:v>-</c:v>
                </c:pt>
                <c:pt idx="29">
                  <c:v>-</c:v>
                </c:pt>
                <c:pt idx="30">
                  <c:v>-</c:v>
                </c:pt>
                <c:pt idx="31">
                  <c:v>-</c:v>
                </c:pt>
                <c:pt idx="32">
                  <c:v>-</c:v>
                </c:pt>
                <c:pt idx="33">
                  <c:v>-</c:v>
                </c:pt>
                <c:pt idx="34">
                  <c:v>-</c:v>
                </c:pt>
                <c:pt idx="35">
                  <c:v>-</c:v>
                </c:pt>
                <c:pt idx="36">
                  <c:v>-</c:v>
                </c:pt>
                <c:pt idx="37">
                  <c:v>-</c:v>
                </c:pt>
                <c:pt idx="38">
                  <c:v>-</c:v>
                </c:pt>
                <c:pt idx="39">
                  <c:v>-</c:v>
                </c:pt>
                <c:pt idx="40">
                  <c:v>-</c:v>
                </c:pt>
                <c:pt idx="41">
                  <c:v>-</c:v>
                </c:pt>
                <c:pt idx="42">
                  <c:v>-</c:v>
                </c:pt>
                <c:pt idx="43">
                  <c:v>-</c:v>
                </c:pt>
                <c:pt idx="44">
                  <c:v>-</c:v>
                </c:pt>
                <c:pt idx="45">
                  <c:v>-</c:v>
                </c:pt>
                <c:pt idx="46">
                  <c:v>-</c:v>
                </c:pt>
                <c:pt idx="47">
                  <c:v>-</c:v>
                </c:pt>
                <c:pt idx="48">
                  <c:v>-</c:v>
                </c:pt>
                <c:pt idx="49">
                  <c:v>-</c:v>
                </c:pt>
                <c:pt idx="50">
                  <c:v>-</c:v>
                </c:pt>
                <c:pt idx="51">
                  <c:v>-</c:v>
                </c:pt>
                <c:pt idx="52">
                  <c:v>-</c:v>
                </c:pt>
                <c:pt idx="53">
                  <c:v>-</c:v>
                </c:pt>
                <c:pt idx="54">
                  <c:v>-</c:v>
                </c:pt>
                <c:pt idx="55">
                  <c:v>-</c:v>
                </c:pt>
                <c:pt idx="56">
                  <c:v>-</c:v>
                </c:pt>
                <c:pt idx="57">
                  <c:v>-</c:v>
                </c:pt>
                <c:pt idx="58">
                  <c:v>-</c:v>
                </c:pt>
                <c:pt idx="59">
                  <c:v>-</c:v>
                </c:pt>
                <c:pt idx="60">
                  <c:v>-</c:v>
                </c:pt>
                <c:pt idx="61">
                  <c:v>-</c:v>
                </c:pt>
                <c:pt idx="62">
                  <c:v>-</c:v>
                </c:pt>
                <c:pt idx="63">
                  <c:v>-</c:v>
                </c:pt>
                <c:pt idx="64">
                  <c:v>-</c:v>
                </c:pt>
                <c:pt idx="65">
                  <c:v>-</c:v>
                </c:pt>
                <c:pt idx="66">
                  <c:v>-</c:v>
                </c:pt>
                <c:pt idx="67">
                  <c:v>-</c:v>
                </c:pt>
                <c:pt idx="68">
                  <c:v>-</c:v>
                </c:pt>
                <c:pt idx="69">
                  <c:v>-</c:v>
                </c:pt>
                <c:pt idx="70">
                  <c:v>-</c:v>
                </c:pt>
                <c:pt idx="71">
                  <c:v>-</c:v>
                </c:pt>
                <c:pt idx="72">
                  <c:v>-</c:v>
                </c:pt>
                <c:pt idx="73">
                  <c:v>-</c:v>
                </c:pt>
              </c:strCache>
            </c:strRef>
          </c:xVal>
          <c:yVal>
            <c:numRef>
              <c:f>'Cluster Plot'!$G$40:$G$113</c:f>
              <c:numCache>
                <c:formatCode>0.000</c:formatCode>
                <c:ptCount val="7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'Cluster Plot'!$D$114</c:f>
              <c:strCache>
                <c:ptCount val="1"/>
                <c:pt idx="0">
                  <c:v>-</c:v>
                </c:pt>
              </c:strCache>
            </c:strRef>
          </c:tx>
          <c:spPr>
            <a:ln w="47625">
              <a:noFill/>
            </a:ln>
            <a:effectLst/>
          </c:spPr>
          <c:marker>
            <c:symbol val="circle"/>
            <c:size val="9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xVal>
            <c:strRef>
              <c:f>'Cluster Plot'!$F$114:$F$165</c:f>
              <c:strCache>
                <c:ptCount val="52"/>
                <c:pt idx="0">
                  <c:v>-</c:v>
                </c:pt>
                <c:pt idx="1">
                  <c:v>0.0894</c:v>
                </c:pt>
                <c:pt idx="2">
                  <c:v>0.0894</c:v>
                </c:pt>
                <c:pt idx="3">
                  <c:v>-</c:v>
                </c:pt>
                <c:pt idx="4">
                  <c:v>-</c:v>
                </c:pt>
                <c:pt idx="5">
                  <c:v>0.1188</c:v>
                </c:pt>
                <c:pt idx="6">
                  <c:v>0.1188</c:v>
                </c:pt>
                <c:pt idx="7">
                  <c:v>-</c:v>
                </c:pt>
                <c:pt idx="8">
                  <c:v>0.0882</c:v>
                </c:pt>
                <c:pt idx="9">
                  <c:v>0.0882</c:v>
                </c:pt>
                <c:pt idx="10">
                  <c:v>-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-</c:v>
                </c:pt>
                <c:pt idx="16">
                  <c:v>-</c:v>
                </c:pt>
                <c:pt idx="17">
                  <c:v>-</c:v>
                </c:pt>
                <c:pt idx="18">
                  <c:v>-</c:v>
                </c:pt>
                <c:pt idx="19">
                  <c:v>-</c:v>
                </c:pt>
                <c:pt idx="20">
                  <c:v>-</c:v>
                </c:pt>
                <c:pt idx="21">
                  <c:v>-</c:v>
                </c:pt>
                <c:pt idx="22">
                  <c:v>-</c:v>
                </c:pt>
                <c:pt idx="23">
                  <c:v>-</c:v>
                </c:pt>
                <c:pt idx="24">
                  <c:v>-</c:v>
                </c:pt>
                <c:pt idx="25">
                  <c:v>-</c:v>
                </c:pt>
                <c:pt idx="26">
                  <c:v>-</c:v>
                </c:pt>
                <c:pt idx="27">
                  <c:v>-</c:v>
                </c:pt>
                <c:pt idx="28">
                  <c:v>-</c:v>
                </c:pt>
                <c:pt idx="29">
                  <c:v>-</c:v>
                </c:pt>
                <c:pt idx="30">
                  <c:v>-</c:v>
                </c:pt>
                <c:pt idx="31">
                  <c:v>-</c:v>
                </c:pt>
                <c:pt idx="32">
                  <c:v>-</c:v>
                </c:pt>
                <c:pt idx="33">
                  <c:v>0.0894</c:v>
                </c:pt>
                <c:pt idx="34">
                  <c:v>-</c:v>
                </c:pt>
                <c:pt idx="35">
                  <c:v>-</c:v>
                </c:pt>
                <c:pt idx="36">
                  <c:v>-</c:v>
                </c:pt>
                <c:pt idx="37">
                  <c:v>-</c:v>
                </c:pt>
                <c:pt idx="38">
                  <c:v>-</c:v>
                </c:pt>
                <c:pt idx="39">
                  <c:v>-</c:v>
                </c:pt>
                <c:pt idx="40">
                  <c:v>-</c:v>
                </c:pt>
                <c:pt idx="41">
                  <c:v>-</c:v>
                </c:pt>
                <c:pt idx="42">
                  <c:v>-</c:v>
                </c:pt>
                <c:pt idx="43">
                  <c:v>-</c:v>
                </c:pt>
                <c:pt idx="44">
                  <c:v>-</c:v>
                </c:pt>
                <c:pt idx="45">
                  <c:v>-</c:v>
                </c:pt>
                <c:pt idx="46">
                  <c:v>-</c:v>
                </c:pt>
                <c:pt idx="47">
                  <c:v>-</c:v>
                </c:pt>
                <c:pt idx="48">
                  <c:v>-</c:v>
                </c:pt>
                <c:pt idx="49">
                  <c:v>-</c:v>
                </c:pt>
                <c:pt idx="50">
                  <c:v>0.154</c:v>
                </c:pt>
                <c:pt idx="51">
                  <c:v>0.154</c:v>
                </c:pt>
              </c:strCache>
            </c:strRef>
          </c:xVal>
          <c:yVal>
            <c:numRef>
              <c:f>'Cluster Plot'!$G$114:$G$165</c:f>
              <c:numCache>
                <c:formatCode>0.000</c:formatCode>
                <c:ptCount val="52"/>
                <c:pt idx="0">
                  <c:v>0.0</c:v>
                </c:pt>
                <c:pt idx="1">
                  <c:v>13.7497121</c:v>
                </c:pt>
                <c:pt idx="2">
                  <c:v>13.7497121</c:v>
                </c:pt>
                <c:pt idx="3">
                  <c:v>0.0</c:v>
                </c:pt>
                <c:pt idx="4">
                  <c:v>0.0</c:v>
                </c:pt>
                <c:pt idx="5">
                  <c:v>12.6661444</c:v>
                </c:pt>
                <c:pt idx="6">
                  <c:v>12.6661444</c:v>
                </c:pt>
                <c:pt idx="7">
                  <c:v>0.0</c:v>
                </c:pt>
                <c:pt idx="8">
                  <c:v>13.5155355</c:v>
                </c:pt>
                <c:pt idx="9">
                  <c:v>13.5155355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12.1467222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7.6393872</c:v>
                </c:pt>
                <c:pt idx="51">
                  <c:v>7.6393872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'Cluster Plot'!$D$166</c:f>
              <c:strCache>
                <c:ptCount val="1"/>
                <c:pt idx="0">
                  <c:v>-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9"/>
            <c:spPr>
              <a:noFill/>
              <a:ln w="19050">
                <a:solidFill>
                  <a:schemeClr val="accent4"/>
                </a:solidFill>
              </a:ln>
            </c:spPr>
          </c:marker>
          <c:xVal>
            <c:strRef>
              <c:f>'Cluster Plot'!$F$166:$F$211</c:f>
              <c:strCache>
                <c:ptCount val="46"/>
                <c:pt idx="0">
                  <c:v>-</c:v>
                </c:pt>
                <c:pt idx="1">
                  <c:v>-</c:v>
                </c:pt>
                <c:pt idx="2">
                  <c:v>-</c:v>
                </c:pt>
                <c:pt idx="3">
                  <c:v>-</c:v>
                </c:pt>
                <c:pt idx="4">
                  <c:v>-</c:v>
                </c:pt>
                <c:pt idx="5">
                  <c:v>-</c:v>
                </c:pt>
                <c:pt idx="6">
                  <c:v>-</c:v>
                </c:pt>
                <c:pt idx="7">
                  <c:v>-</c:v>
                </c:pt>
                <c:pt idx="8">
                  <c:v>-</c:v>
                </c:pt>
                <c:pt idx="9">
                  <c:v>-</c:v>
                </c:pt>
                <c:pt idx="10">
                  <c:v>-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-</c:v>
                </c:pt>
                <c:pt idx="16">
                  <c:v>-</c:v>
                </c:pt>
                <c:pt idx="17">
                  <c:v>-</c:v>
                </c:pt>
                <c:pt idx="18">
                  <c:v>-</c:v>
                </c:pt>
                <c:pt idx="19">
                  <c:v>-</c:v>
                </c:pt>
                <c:pt idx="20">
                  <c:v>-</c:v>
                </c:pt>
                <c:pt idx="21">
                  <c:v>-</c:v>
                </c:pt>
                <c:pt idx="22">
                  <c:v>-</c:v>
                </c:pt>
                <c:pt idx="23">
                  <c:v>-</c:v>
                </c:pt>
                <c:pt idx="24">
                  <c:v>0.418</c:v>
                </c:pt>
                <c:pt idx="25">
                  <c:v>-</c:v>
                </c:pt>
                <c:pt idx="26">
                  <c:v>-</c:v>
                </c:pt>
                <c:pt idx="27">
                  <c:v>-</c:v>
                </c:pt>
                <c:pt idx="28">
                  <c:v>-</c:v>
                </c:pt>
                <c:pt idx="29">
                  <c:v>-</c:v>
                </c:pt>
                <c:pt idx="30">
                  <c:v>-</c:v>
                </c:pt>
                <c:pt idx="31">
                  <c:v>-</c:v>
                </c:pt>
                <c:pt idx="32">
                  <c:v>-</c:v>
                </c:pt>
                <c:pt idx="33">
                  <c:v>-</c:v>
                </c:pt>
                <c:pt idx="34">
                  <c:v>-</c:v>
                </c:pt>
                <c:pt idx="35">
                  <c:v>-</c:v>
                </c:pt>
                <c:pt idx="36">
                  <c:v>-</c:v>
                </c:pt>
                <c:pt idx="37">
                  <c:v>-</c:v>
                </c:pt>
                <c:pt idx="38">
                  <c:v>-</c:v>
                </c:pt>
                <c:pt idx="39">
                  <c:v>-</c:v>
                </c:pt>
                <c:pt idx="40">
                  <c:v>0.2781</c:v>
                </c:pt>
                <c:pt idx="41">
                  <c:v>0.2781</c:v>
                </c:pt>
                <c:pt idx="42">
                  <c:v>0.55</c:v>
                </c:pt>
                <c:pt idx="43">
                  <c:v>0.7278</c:v>
                </c:pt>
                <c:pt idx="44">
                  <c:v>0.499</c:v>
                </c:pt>
                <c:pt idx="45">
                  <c:v>0.6756</c:v>
                </c:pt>
              </c:strCache>
            </c:strRef>
          </c:xVal>
          <c:yVal>
            <c:numRef>
              <c:f>'Cluster Plot'!$G$166:$G$211</c:f>
              <c:numCache>
                <c:formatCode>0.000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7.360747900000001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7.385568699999999</c:v>
                </c:pt>
                <c:pt idx="41">
                  <c:v>7.385568699999999</c:v>
                </c:pt>
                <c:pt idx="42">
                  <c:v>7.499131999999999</c:v>
                </c:pt>
                <c:pt idx="43">
                  <c:v>7.8449359</c:v>
                </c:pt>
                <c:pt idx="44">
                  <c:v>7.6393872</c:v>
                </c:pt>
                <c:pt idx="45">
                  <c:v>7.4617038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'Cluster Plot'!$D$212</c:f>
              <c:strCache>
                <c:ptCount val="1"/>
                <c:pt idx="0">
                  <c:v>-</c:v>
                </c:pt>
              </c:strCache>
            </c:strRef>
          </c:tx>
          <c:spPr>
            <a:ln w="47625">
              <a:noFill/>
            </a:ln>
          </c:spPr>
          <c:marker>
            <c:symbol val="triangle"/>
            <c:size val="9"/>
            <c:spPr>
              <a:noFill/>
              <a:ln w="19050">
                <a:solidFill>
                  <a:schemeClr val="accent5"/>
                </a:solidFill>
              </a:ln>
            </c:spPr>
          </c:marker>
          <c:xVal>
            <c:strRef>
              <c:f>'Cluster Plot'!$F$212:$F$225</c:f>
              <c:strCache>
                <c:ptCount val="14"/>
                <c:pt idx="0">
                  <c:v>-</c:v>
                </c:pt>
                <c:pt idx="1">
                  <c:v>-</c:v>
                </c:pt>
                <c:pt idx="2">
                  <c:v>-</c:v>
                </c:pt>
                <c:pt idx="3">
                  <c:v>-</c:v>
                </c:pt>
                <c:pt idx="4">
                  <c:v>-</c:v>
                </c:pt>
                <c:pt idx="5">
                  <c:v>0.615</c:v>
                </c:pt>
                <c:pt idx="6">
                  <c:v>0.615</c:v>
                </c:pt>
                <c:pt idx="7">
                  <c:v>0.46</c:v>
                </c:pt>
                <c:pt idx="8">
                  <c:v>-</c:v>
                </c:pt>
                <c:pt idx="9">
                  <c:v>-</c:v>
                </c:pt>
                <c:pt idx="10">
                  <c:v>-</c:v>
                </c:pt>
                <c:pt idx="11">
                  <c:v>-</c:v>
                </c:pt>
                <c:pt idx="12">
                  <c:v>-</c:v>
                </c:pt>
                <c:pt idx="13">
                  <c:v>0.6004</c:v>
                </c:pt>
              </c:strCache>
            </c:strRef>
          </c:xVal>
          <c:yVal>
            <c:numRef>
              <c:f>'Cluster Plot'!$G$212:$G$225</c:f>
              <c:numCache>
                <c:formatCode>0.000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10.6788804</c:v>
                </c:pt>
                <c:pt idx="6">
                  <c:v>10.6788804</c:v>
                </c:pt>
                <c:pt idx="7">
                  <c:v>10.6788804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10.1327964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'Cluster Plot'!$D$226</c:f>
              <c:strCache>
                <c:ptCount val="1"/>
                <c:pt idx="0">
                  <c:v>-</c:v>
                </c:pt>
              </c:strCache>
            </c:strRef>
          </c:tx>
          <c:spPr>
            <a:ln w="47625">
              <a:noFill/>
            </a:ln>
          </c:spPr>
          <c:marker>
            <c:symbol val="triangle"/>
            <c:size val="9"/>
            <c:spPr>
              <a:noFill/>
              <a:ln w="19050">
                <a:solidFill>
                  <a:schemeClr val="accent6"/>
                </a:solidFill>
              </a:ln>
            </c:spPr>
          </c:marker>
          <c:xVal>
            <c:strRef>
              <c:f>'Cluster Plot'!$F$226:$F$239</c:f>
              <c:strCache>
                <c:ptCount val="14"/>
                <c:pt idx="0">
                  <c:v>-</c:v>
                </c:pt>
                <c:pt idx="1">
                  <c:v>-</c:v>
                </c:pt>
                <c:pt idx="2">
                  <c:v>-</c:v>
                </c:pt>
                <c:pt idx="3">
                  <c:v>-</c:v>
                </c:pt>
                <c:pt idx="4">
                  <c:v>-</c:v>
                </c:pt>
                <c:pt idx="5">
                  <c:v>-</c:v>
                </c:pt>
                <c:pt idx="6">
                  <c:v>-</c:v>
                </c:pt>
                <c:pt idx="7">
                  <c:v>-</c:v>
                </c:pt>
                <c:pt idx="8">
                  <c:v>-</c:v>
                </c:pt>
                <c:pt idx="9">
                  <c:v>-</c:v>
                </c:pt>
                <c:pt idx="10">
                  <c:v>-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</c:strCache>
            </c:strRef>
          </c:xVal>
          <c:yVal>
            <c:numRef>
              <c:f>'Cluster Plot'!$G$226:$G$239</c:f>
              <c:numCache>
                <c:formatCode>0.000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yVal>
          <c:smooth val="0"/>
        </c:ser>
        <c:ser>
          <c:idx val="11"/>
          <c:order val="6"/>
          <c:tx>
            <c:strRef>
              <c:f>'Cluster Plot'!$B$22</c:f>
              <c:strCache>
                <c:ptCount val="1"/>
                <c:pt idx="0">
                  <c:v>u235_st_cluster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16"/>
            <c:spPr>
              <a:solidFill>
                <a:schemeClr val="tx2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'Cluster Plot'!$D$22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'Cluster Plot'!$E$22</c:f>
              <c:numCache>
                <c:formatCode>General</c:formatCode>
                <c:ptCount val="1"/>
                <c:pt idx="0">
                  <c:v>0.0</c:v>
                </c:pt>
              </c:numCache>
            </c:numRef>
          </c:yVal>
          <c:smooth val="0"/>
        </c:ser>
        <c:ser>
          <c:idx val="10"/>
          <c:order val="7"/>
          <c:tx>
            <c:strRef>
              <c:f>'Cluster Plot'!$B$19</c:f>
              <c:strCache>
                <c:ptCount val="1"/>
                <c:pt idx="0">
                  <c:v>ng_st_cluster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16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'Cluster Plot'!$D$19:$D$21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xVal>
          <c:yVal>
            <c:numRef>
              <c:f>'Cluster Plot'!$E$19:$E$21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yVal>
          <c:smooth val="0"/>
        </c:ser>
        <c:ser>
          <c:idx val="9"/>
          <c:order val="8"/>
          <c:tx>
            <c:strRef>
              <c:f>'Cluster Plot'!$B$16</c:f>
              <c:strCache>
                <c:ptCount val="1"/>
                <c:pt idx="0">
                  <c:v>ng_gt_cluster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16"/>
            <c:spPr>
              <a:solidFill>
                <a:srgbClr val="008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'Cluster Plot'!$D$16:$D$18</c:f>
              <c:numCache>
                <c:formatCode>General</c:formatCode>
                <c:ptCount val="3"/>
                <c:pt idx="0">
                  <c:v>0.0</c:v>
                </c:pt>
                <c:pt idx="1">
                  <c:v>0.08892</c:v>
                </c:pt>
                <c:pt idx="2">
                  <c:v>0.1364</c:v>
                </c:pt>
              </c:numCache>
            </c:numRef>
          </c:xVal>
          <c:yVal>
            <c:numRef>
              <c:f>'Cluster Plot'!$E$16:$E$18</c:f>
              <c:numCache>
                <c:formatCode>General</c:formatCode>
                <c:ptCount val="3"/>
                <c:pt idx="0">
                  <c:v>0.0</c:v>
                </c:pt>
                <c:pt idx="1">
                  <c:v>13.33447132334683</c:v>
                </c:pt>
                <c:pt idx="2">
                  <c:v>9.828458883870967</c:v>
                </c:pt>
              </c:numCache>
            </c:numRef>
          </c:yVal>
          <c:smooth val="0"/>
        </c:ser>
        <c:ser>
          <c:idx val="8"/>
          <c:order val="9"/>
          <c:tx>
            <c:strRef>
              <c:f>'Cluster Plot'!$B$13</c:f>
              <c:strCache>
                <c:ptCount val="1"/>
                <c:pt idx="0">
                  <c:v>ng_cc_cluster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16"/>
            <c:spPr>
              <a:solidFill>
                <a:schemeClr val="accent4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'Cluster Plot'!$D$13:$D$15</c:f>
              <c:numCache>
                <c:formatCode>General</c:formatCode>
                <c:ptCount val="3"/>
                <c:pt idx="0">
                  <c:v>0.2781</c:v>
                </c:pt>
                <c:pt idx="1">
                  <c:v>0.489</c:v>
                </c:pt>
                <c:pt idx="2">
                  <c:v>0.7017</c:v>
                </c:pt>
              </c:numCache>
            </c:numRef>
          </c:xVal>
          <c:yVal>
            <c:numRef>
              <c:f>'Cluster Plot'!$E$13:$E$15</c:f>
              <c:numCache>
                <c:formatCode>General</c:formatCode>
                <c:ptCount val="3"/>
                <c:pt idx="0">
                  <c:v>7.385568699999998</c:v>
                </c:pt>
                <c:pt idx="1">
                  <c:v>7.50740929447853</c:v>
                </c:pt>
                <c:pt idx="2">
                  <c:v>7.660447082300128</c:v>
                </c:pt>
              </c:numCache>
            </c:numRef>
          </c:yVal>
          <c:smooth val="0"/>
        </c:ser>
        <c:ser>
          <c:idx val="7"/>
          <c:order val="10"/>
          <c:tx>
            <c:strRef>
              <c:f>'Cluster Plot'!$B$10</c:f>
              <c:strCache>
                <c:ptCount val="1"/>
                <c:pt idx="0">
                  <c:v>coal_sub_st_cluster</c:v>
                </c:pt>
              </c:strCache>
            </c:strRef>
          </c:tx>
          <c:spPr>
            <a:ln w="47625">
              <a:noFill/>
            </a:ln>
          </c:spPr>
          <c:marker>
            <c:symbol val="triangle"/>
            <c:size val="16"/>
            <c:spPr>
              <a:solidFill>
                <a:schemeClr val="accent5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'Cluster Plot'!$D$10:$D$12</c:f>
              <c:numCache>
                <c:formatCode>General</c:formatCode>
                <c:ptCount val="3"/>
                <c:pt idx="0">
                  <c:v>0.46</c:v>
                </c:pt>
                <c:pt idx="1">
                  <c:v>0.61013</c:v>
                </c:pt>
                <c:pt idx="2">
                  <c:v>0.0</c:v>
                </c:pt>
              </c:numCache>
            </c:numRef>
          </c:xVal>
          <c:yVal>
            <c:numRef>
              <c:f>'Cluster Plot'!$E$10:$E$12</c:f>
              <c:numCache>
                <c:formatCode>General</c:formatCode>
                <c:ptCount val="3"/>
                <c:pt idx="0">
                  <c:v>10.6788804</c:v>
                </c:pt>
                <c:pt idx="1">
                  <c:v>10.49975625576923</c:v>
                </c:pt>
                <c:pt idx="2">
                  <c:v>0.0</c:v>
                </c:pt>
              </c:numCache>
            </c:numRef>
          </c:yVal>
          <c:smooth val="0"/>
        </c:ser>
        <c:ser>
          <c:idx val="6"/>
          <c:order val="11"/>
          <c:tx>
            <c:strRef>
              <c:f>'Cluster Plot'!$B$7</c:f>
              <c:strCache>
                <c:ptCount val="1"/>
                <c:pt idx="0">
                  <c:v>coal_lig_st_cluster</c:v>
                </c:pt>
              </c:strCache>
            </c:strRef>
          </c:tx>
          <c:spPr>
            <a:ln w="47625">
              <a:noFill/>
            </a:ln>
          </c:spPr>
          <c:marker>
            <c:symbol val="triangle"/>
            <c:size val="16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'Cluster Plot'!$D$7:$D$9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xVal>
          <c:yVal>
            <c:numRef>
              <c:f>'Cluster Plot'!$E$7:$E$9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3574376"/>
        <c:axId val="-2083588536"/>
      </c:scatterChart>
      <c:valAx>
        <c:axId val="-2083574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Capacity per Unit (GW)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3588536"/>
        <c:crosses val="autoZero"/>
        <c:crossBetween val="midCat"/>
      </c:valAx>
      <c:valAx>
        <c:axId val="-2083588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Heatrate (MMBTU/MWh)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-20835743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53680174794904"/>
          <c:y val="0.000546332001754912"/>
          <c:w val="0.544574624507015"/>
          <c:h val="0.371341353591798"/>
        </c:manualLayout>
      </c:layout>
      <c:overlay val="1"/>
      <c:spPr>
        <a:solidFill>
          <a:srgbClr val="FFFFFF"/>
        </a:solidFill>
      </c:spPr>
    </c:legend>
    <c:plotVisOnly val="1"/>
    <c:dispBlanksAs val="gap"/>
    <c:showDLblsOverMax val="0"/>
  </c:chart>
  <c:spPr>
    <a:ln>
      <a:solidFill>
        <a:srgbClr val="FFFFFF"/>
      </a:solidFill>
    </a:ln>
  </c:spPr>
  <c:txPr>
    <a:bodyPr/>
    <a:lstStyle/>
    <a:p>
      <a:pPr>
        <a:defRPr sz="16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88900</xdr:rowOff>
    </xdr:from>
    <xdr:to>
      <xdr:col>12</xdr:col>
      <xdr:colOff>431800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palmintier/Documents/Projects/AdvancedPower/analysis/results/110925_Long_Term_Unit_Commitment/Unit%20Commitment%20Compare%20Summary%20Tabl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TS96 MIP Tricks"/>
      <sheetName val="RTS96 Simplifications"/>
      <sheetName val="RTS96 Raw Result Sets"/>
      <sheetName val="ERCOT MIP Tricks"/>
      <sheetName val="ERCOT Simplifications"/>
      <sheetName val="ERCOT Cluster Compare"/>
      <sheetName val="ERCOT Scaling"/>
      <sheetName val="ERCOT Raw Result Sets"/>
      <sheetName val="Run configuration"/>
      <sheetName val="Old MIP Tricks"/>
      <sheetName val="Old Simplifications"/>
      <sheetName val="Old ERCOT Simplifications"/>
    </sheetNames>
    <sheetDataSet>
      <sheetData sheetId="0"/>
      <sheetData sheetId="1"/>
      <sheetData sheetId="2">
        <row r="4">
          <cell r="U4" t="str">
            <v>System</v>
          </cell>
          <cell r="V4" t="str">
            <v>units</v>
          </cell>
          <cell r="W4" t="str">
            <v>note</v>
          </cell>
          <cell r="X4" t="str">
            <v>directory</v>
          </cell>
          <cell r="Y4" t="str">
            <v>prefix</v>
          </cell>
          <cell r="Z4" t="str">
            <v>demscale</v>
          </cell>
          <cell r="AA4" t="str">
            <v># gens</v>
          </cell>
          <cell r="AB4" t="str">
            <v># clusters</v>
          </cell>
          <cell r="AC4" t="str">
            <v># hrs</v>
          </cell>
          <cell r="AD4" t="str">
            <v>min_up_down</v>
          </cell>
          <cell r="AE4" t="str">
            <v>uc_ignore_min</v>
          </cell>
          <cell r="AF4" t="str">
            <v>uc_int_min</v>
          </cell>
          <cell r="AG4" t="str">
            <v>sep rsrv</v>
          </cell>
          <cell r="AH4" t="str">
            <v>piecewise</v>
          </cell>
          <cell r="AI4" t="str">
            <v>cheat</v>
          </cell>
          <cell r="AJ4" t="str">
            <v>mip_target</v>
          </cell>
          <cell r="AK4" t="str">
            <v>mip_actual</v>
          </cell>
          <cell r="AL4" t="str">
            <v>$M</v>
          </cell>
          <cell r="AM4" t="str">
            <v>cost % diff</v>
          </cell>
          <cell r="AN4" t="str">
            <v>Kt</v>
          </cell>
          <cell r="AO4" t="str">
            <v>co2 % diff</v>
          </cell>
          <cell r="AP4" t="str">
            <v>uc # diff</v>
          </cell>
          <cell r="AQ4" t="str">
            <v>uc avg |diff|</v>
          </cell>
          <cell r="AR4" t="str">
            <v>pow # diff</v>
          </cell>
          <cell r="AS4" t="str">
            <v>pow avg |diff|</v>
          </cell>
          <cell r="AT4" t="str">
            <v>sec</v>
          </cell>
          <cell r="AU4" t="str">
            <v>speed-up</v>
          </cell>
          <cell r="AV4" t="str">
            <v>wind</v>
          </cell>
          <cell r="AW4" t="str">
            <v xml:space="preserve"> Oil_St_12MW</v>
          </cell>
          <cell r="AX4" t="str">
            <v xml:space="preserve"> Oil_CT_20MW</v>
          </cell>
          <cell r="AY4" t="str">
            <v>Coal_St_76MW</v>
          </cell>
          <cell r="AZ4" t="str">
            <v>Oil_St_100MW</v>
          </cell>
          <cell r="BA4" t="str">
            <v>Coal_St_155M</v>
          </cell>
          <cell r="BB4" t="str">
            <v>Oil_St_197MW</v>
          </cell>
          <cell r="BC4" t="str">
            <v>Coal_St_350M</v>
          </cell>
          <cell r="BD4" t="str">
            <v xml:space="preserve">  Nuke_400MW</v>
          </cell>
          <cell r="BE4" t="str">
            <v>e-mix avg |diff|</v>
          </cell>
          <cell r="BF4" t="str">
            <v>num_eq</v>
          </cell>
          <cell r="BG4" t="str">
            <v>num_var</v>
          </cell>
          <cell r="BH4" t="str">
            <v>num_discrete</v>
          </cell>
          <cell r="BI4" t="str">
            <v>num_nonzero</v>
          </cell>
          <cell r="BK4" t="str">
            <v>Platform</v>
          </cell>
          <cell r="BL4" t="str">
            <v>gams options</v>
          </cell>
        </row>
        <row r="6">
          <cell r="U6" t="str">
            <v>IEEE RTS96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13"/>
  <sheetViews>
    <sheetView workbookViewId="0">
      <selection activeCell="A14" sqref="A14"/>
    </sheetView>
  </sheetViews>
  <sheetFormatPr baseColWidth="10" defaultRowHeight="15" x14ac:dyDescent="0"/>
  <cols>
    <col min="1" max="1" width="129.1640625" style="19" bestFit="1" customWidth="1"/>
  </cols>
  <sheetData>
    <row r="1" spans="1:1">
      <c r="A1" s="19" t="s">
        <v>630</v>
      </c>
    </row>
    <row r="2" spans="1:1" ht="30">
      <c r="A2" s="19" t="s">
        <v>629</v>
      </c>
    </row>
    <row r="4" spans="1:1">
      <c r="A4" s="19" t="s">
        <v>674</v>
      </c>
    </row>
    <row r="5" spans="1:1">
      <c r="A5" s="19" t="s">
        <v>675</v>
      </c>
    </row>
    <row r="6" spans="1:1">
      <c r="A6" s="19" t="s">
        <v>677</v>
      </c>
    </row>
    <row r="7" spans="1:1">
      <c r="A7" s="19" t="s">
        <v>678</v>
      </c>
    </row>
    <row r="8" spans="1:1">
      <c r="A8" s="19" t="s">
        <v>679</v>
      </c>
    </row>
    <row r="9" spans="1:1">
      <c r="A9" s="19" t="s">
        <v>680</v>
      </c>
    </row>
    <row r="12" spans="1:1">
      <c r="A12" s="19" t="s">
        <v>673</v>
      </c>
    </row>
    <row r="13" spans="1:1" ht="60">
      <c r="A13" s="19" t="s">
        <v>1070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>
    <tabColor rgb="FFFF6600"/>
  </sheetPr>
  <dimension ref="A1:BD921"/>
  <sheetViews>
    <sheetView topLeftCell="A23" workbookViewId="0">
      <pane xSplit="12280" ySplit="5400" topLeftCell="AH99" activePane="bottomLeft"/>
      <selection activeCell="C32" sqref="C32"/>
      <selection pane="bottomLeft" activeCell="Q177" sqref="Q177:R181"/>
      <selection pane="topRight" activeCell="Q185" sqref="Q185:R186"/>
      <selection pane="bottomRight" activeCell="R924" sqref="R924"/>
    </sheetView>
  </sheetViews>
  <sheetFormatPr baseColWidth="10" defaultRowHeight="15" outlineLevelRow="1" outlineLevelCol="1" x14ac:dyDescent="0"/>
  <cols>
    <col min="1" max="1" width="5.5" customWidth="1"/>
    <col min="2" max="2" width="40.6640625" customWidth="1"/>
    <col min="3" max="3" width="13.6640625" bestFit="1" customWidth="1"/>
    <col min="4" max="4" width="11.83203125" customWidth="1" outlineLevel="1"/>
    <col min="5" max="5" width="10.5" customWidth="1" outlineLevel="1"/>
    <col min="6" max="6" width="10.5" customWidth="1"/>
    <col min="7" max="7" width="15" customWidth="1"/>
    <col min="8" max="9" width="13.83203125" customWidth="1" outlineLevel="1"/>
    <col min="10" max="10" width="10.5" style="23" customWidth="1" outlineLevel="1"/>
    <col min="11" max="11" width="10.5" style="23" customWidth="1"/>
    <col min="12" max="14" width="9.6640625" customWidth="1" outlineLevel="1"/>
    <col min="15" max="15" width="3.5" customWidth="1" outlineLevel="1"/>
    <col min="16" max="17" width="3.5" style="23" customWidth="1" outlineLevel="1"/>
    <col min="18" max="18" width="8" style="45" customWidth="1" outlineLevel="1"/>
    <col min="19" max="20" width="3.5" style="23" customWidth="1" outlineLevel="1"/>
    <col min="21" max="21" width="8" style="45" customWidth="1" outlineLevel="1"/>
    <col min="22" max="22" width="3.5" style="45" customWidth="1" outlineLevel="1"/>
    <col min="23" max="23" width="28.1640625" style="45" customWidth="1" outlineLevel="1"/>
    <col min="24" max="24" width="7.5" style="45" customWidth="1" outlineLevel="1"/>
    <col min="25" max="25" width="3.5" bestFit="1" customWidth="1"/>
    <col min="26" max="26" width="7" style="4" customWidth="1" outlineLevel="1"/>
    <col min="27" max="30" width="7" customWidth="1" outlineLevel="1"/>
    <col min="31" max="31" width="7" style="23" customWidth="1" outlineLevel="1"/>
    <col min="32" max="37" width="7" customWidth="1" outlineLevel="1"/>
    <col min="38" max="38" width="11.33203125" customWidth="1" outlineLevel="1"/>
    <col min="39" max="41" width="9.5" style="4" customWidth="1"/>
    <col min="42" max="42" width="31.83203125" style="2" customWidth="1"/>
    <col min="43" max="43" width="16.1640625" customWidth="1"/>
    <col min="45" max="55" width="10.83203125" customWidth="1" outlineLevel="1"/>
    <col min="56" max="56" width="3.5" style="4" customWidth="1" outlineLevel="1"/>
  </cols>
  <sheetData>
    <row r="1" spans="1:56" ht="20">
      <c r="A1" s="49" t="s">
        <v>658</v>
      </c>
      <c r="G1" s="10" t="s">
        <v>645</v>
      </c>
      <c r="H1" s="27">
        <f>SUM(919:919)</f>
        <v>0</v>
      </c>
      <c r="I1" s="23"/>
      <c r="Y1" s="4"/>
      <c r="Z1"/>
      <c r="AD1" s="23"/>
      <c r="AE1"/>
      <c r="AL1" s="4"/>
      <c r="AM1" s="2"/>
      <c r="AN1" s="2"/>
      <c r="AO1" s="2"/>
      <c r="AP1"/>
      <c r="BC1" s="4"/>
      <c r="BD1"/>
    </row>
    <row r="2" spans="1:56" ht="18">
      <c r="B2" s="24" t="s">
        <v>828</v>
      </c>
      <c r="I2" s="23"/>
      <c r="Y2" s="4"/>
      <c r="Z2"/>
      <c r="AD2" s="23"/>
      <c r="AE2"/>
      <c r="AL2" s="4"/>
      <c r="AM2" s="2"/>
      <c r="AN2" s="2"/>
      <c r="AO2" s="2"/>
      <c r="AP2"/>
      <c r="BC2" s="4"/>
      <c r="BD2"/>
    </row>
    <row r="3" spans="1:56">
      <c r="D3" s="173" t="s">
        <v>655</v>
      </c>
      <c r="E3" s="173"/>
      <c r="F3" s="173"/>
      <c r="G3" s="173"/>
      <c r="H3" s="12" t="s">
        <v>845</v>
      </c>
      <c r="I3" s="12"/>
      <c r="Y3" s="4"/>
      <c r="Z3"/>
      <c r="AD3" s="23"/>
      <c r="AE3"/>
      <c r="AL3" s="4"/>
      <c r="AM3" s="2"/>
      <c r="AN3" s="2"/>
      <c r="AO3" s="2"/>
      <c r="AP3"/>
      <c r="BC3" s="4"/>
      <c r="BD3"/>
    </row>
    <row r="4" spans="1:56" ht="31">
      <c r="B4" s="56" t="s">
        <v>615</v>
      </c>
      <c r="C4" s="57" t="s">
        <v>637</v>
      </c>
      <c r="D4" s="29" t="s">
        <v>1048</v>
      </c>
      <c r="E4" s="29" t="s">
        <v>833</v>
      </c>
      <c r="F4" s="29" t="s">
        <v>646</v>
      </c>
      <c r="G4" s="29" t="s">
        <v>835</v>
      </c>
      <c r="H4" s="29" t="s">
        <v>656</v>
      </c>
      <c r="I4" s="44" t="s">
        <v>657</v>
      </c>
      <c r="Y4" s="4"/>
      <c r="Z4"/>
      <c r="AD4" s="23"/>
      <c r="AE4"/>
      <c r="AL4" s="4"/>
      <c r="AM4" s="2"/>
      <c r="AN4" s="2"/>
      <c r="AO4" s="2"/>
      <c r="AP4"/>
      <c r="BC4" s="4"/>
      <c r="BD4"/>
    </row>
    <row r="5" spans="1:56" outlineLevel="1">
      <c r="B5" s="72" t="s">
        <v>832</v>
      </c>
      <c r="C5" s="91"/>
      <c r="D5" s="5"/>
      <c r="E5" s="42" t="str">
        <f>IF(D5,(D5-sum_plant_list_gens)/sum_plant_list_gens,"")</f>
        <v/>
      </c>
      <c r="F5" s="5"/>
      <c r="G5" s="17" t="str">
        <f>IF(F5,F5-count_plant_list_gens,"")</f>
        <v/>
      </c>
      <c r="H5" s="23"/>
      <c r="L5" t="s">
        <v>1048</v>
      </c>
      <c r="M5" t="s">
        <v>890</v>
      </c>
      <c r="Y5" s="4"/>
      <c r="Z5"/>
      <c r="AD5" s="23"/>
      <c r="AE5"/>
      <c r="AL5" s="4"/>
      <c r="AM5" s="2"/>
      <c r="AN5" s="2"/>
      <c r="AO5" s="2"/>
      <c r="AP5"/>
      <c r="BC5" s="4"/>
      <c r="BD5"/>
    </row>
    <row r="6" spans="1:56" outlineLevel="1">
      <c r="B6" s="71" t="s">
        <v>784</v>
      </c>
      <c r="C6" s="91" t="s">
        <v>633</v>
      </c>
      <c r="D6" s="5">
        <f>SUM(cap_MW)</f>
        <v>132.18650000000005</v>
      </c>
      <c r="E6" s="42">
        <f>IF(ISNUMBER(D6),(D6-sum_plant_list_gens)/sum_plant_list_gens,"")</f>
        <v>7.0424981747384203</v>
      </c>
      <c r="F6" s="5">
        <f>COUNTA(cap_MW)-1</f>
        <v>886</v>
      </c>
      <c r="G6" s="17">
        <f>IF(ISNUMBER(F6),F6-count_plant_list_gens,"")</f>
        <v>571</v>
      </c>
      <c r="H6" s="23"/>
      <c r="K6" s="23" t="s">
        <v>1047</v>
      </c>
      <c r="L6">
        <v>92.5</v>
      </c>
      <c r="M6">
        <v>672</v>
      </c>
      <c r="Y6" s="4"/>
      <c r="Z6"/>
      <c r="AD6" s="23"/>
      <c r="AE6"/>
      <c r="AL6" s="4"/>
      <c r="AM6" s="2"/>
      <c r="AN6" s="2"/>
      <c r="AO6" s="2"/>
      <c r="AP6"/>
      <c r="BC6" s="4"/>
      <c r="BD6"/>
    </row>
    <row r="7" spans="1:56" outlineLevel="1">
      <c r="B7" s="71" t="s">
        <v>830</v>
      </c>
      <c r="C7" s="91" t="s">
        <v>633</v>
      </c>
      <c r="D7" s="5" t="e">
        <f>SUM(PLANT_NAMEPCAP)/1000</f>
        <v>#REF!</v>
      </c>
      <c r="E7" s="42" t="str">
        <f>IF(ISNUMBER(D7),(D7-sum_plant_list_gens)/sum_plant_list_gens,"")</f>
        <v/>
      </c>
      <c r="F7" s="30" t="e">
        <f>SUM(#REF!)</f>
        <v>#REF!</v>
      </c>
      <c r="G7" s="17" t="str">
        <f>IF(ISNUMBER(F7),F7-count_plant_list_gens,"")</f>
        <v/>
      </c>
      <c r="H7" s="43" t="e">
        <f>SUM(PLANT_PLNGENAN)/1000</f>
        <v>#REF!</v>
      </c>
      <c r="I7" t="s">
        <v>634</v>
      </c>
      <c r="K7" s="23" t="s">
        <v>1049</v>
      </c>
      <c r="L7">
        <v>15</v>
      </c>
      <c r="M7" s="23">
        <v>204</v>
      </c>
      <c r="Y7" s="4"/>
      <c r="Z7"/>
      <c r="AD7" s="23"/>
      <c r="AE7"/>
      <c r="AL7" s="4"/>
      <c r="AM7" s="2"/>
      <c r="AN7" s="2"/>
      <c r="AO7" s="2"/>
      <c r="AP7"/>
      <c r="BC7" s="4"/>
      <c r="BD7"/>
    </row>
    <row r="8" spans="1:56" outlineLevel="1">
      <c r="B8" s="71" t="s">
        <v>829</v>
      </c>
      <c r="C8" s="91" t="s">
        <v>633</v>
      </c>
      <c r="D8" s="5">
        <f>SUMIFS(cap_MW,is_in_plant_list,TRUE,data_source,"eGrid")</f>
        <v>93.894199999999884</v>
      </c>
      <c r="E8" s="42">
        <f>IF(ISNUMBER(D8),(D8-sum_plant_list_gens)/sum_plant_list_gens,"")</f>
        <v>4.7127159892918185</v>
      </c>
      <c r="F8" s="5">
        <f>COUNTIFS(is_in_plant_list,TRUE,data_source,"eGrid")</f>
        <v>679</v>
      </c>
      <c r="G8" s="17">
        <f>IF(ISNUMBER(F8),F8-count_plant_list_gens,"")</f>
        <v>364</v>
      </c>
      <c r="H8" s="94" t="s">
        <v>660</v>
      </c>
      <c r="K8" s="23" t="s">
        <v>1050</v>
      </c>
      <c r="L8">
        <v>0.5</v>
      </c>
      <c r="M8" s="23">
        <v>41</v>
      </c>
      <c r="Y8" s="4"/>
      <c r="Z8"/>
      <c r="AD8" s="23"/>
      <c r="AE8"/>
      <c r="AL8" s="4"/>
      <c r="AM8" s="2"/>
      <c r="AN8" s="2"/>
      <c r="AO8" s="2"/>
      <c r="AP8"/>
      <c r="BC8" s="4"/>
      <c r="BD8"/>
    </row>
    <row r="9" spans="1:56" outlineLevel="1">
      <c r="B9" s="92" t="s">
        <v>836</v>
      </c>
      <c r="C9" s="91"/>
      <c r="D9" s="5"/>
      <c r="E9" s="42" t="str">
        <f>IF(ISNUMBER(D9),(D9-sum_plant_list_gens)/sum_plant_list_gens,"")</f>
        <v/>
      </c>
      <c r="F9" s="5"/>
      <c r="G9" s="17"/>
      <c r="K9" s="23" t="s">
        <v>1051</v>
      </c>
      <c r="L9">
        <v>0.1</v>
      </c>
      <c r="M9">
        <v>72</v>
      </c>
      <c r="Y9" s="4"/>
      <c r="Z9"/>
      <c r="AD9" s="23"/>
      <c r="AE9"/>
      <c r="AL9" s="4"/>
      <c r="AM9" s="2"/>
      <c r="AN9" s="2"/>
      <c r="AO9" s="2"/>
      <c r="AP9"/>
      <c r="BC9" s="4"/>
      <c r="BD9"/>
    </row>
    <row r="10" spans="1:56" outlineLevel="1">
      <c r="B10" s="71" t="s">
        <v>838</v>
      </c>
      <c r="C10" s="91"/>
      <c r="D10" s="5">
        <f>SUMIFS(cap_MW,flag_manual_add,"*")</f>
        <v>0.1051</v>
      </c>
      <c r="E10" s="42"/>
      <c r="F10" s="5">
        <f>COUNTIFS(flag_manual_add,"*")-1</f>
        <v>1</v>
      </c>
      <c r="G10" s="17"/>
      <c r="K10" s="23" t="s">
        <v>1052</v>
      </c>
      <c r="L10">
        <v>1</v>
      </c>
      <c r="M10">
        <v>56</v>
      </c>
      <c r="Y10" s="4"/>
      <c r="Z10"/>
      <c r="AD10" s="23"/>
      <c r="AE10"/>
      <c r="AL10" s="4"/>
      <c r="AM10" s="2"/>
      <c r="AN10" s="2"/>
      <c r="AO10" s="2"/>
      <c r="AP10"/>
      <c r="BC10" s="4"/>
      <c r="BD10"/>
    </row>
    <row r="11" spans="1:56" outlineLevel="1">
      <c r="B11" s="71" t="s">
        <v>839</v>
      </c>
      <c r="C11" s="91"/>
      <c r="D11" s="5">
        <f>-SUMIFS(cap_MW,flag_manual_remove,"*")</f>
        <v>-74.352799999999945</v>
      </c>
      <c r="E11" s="42"/>
      <c r="F11" s="5">
        <f>-COUNTIFS(flag_manual_remove,"*")+1</f>
        <v>-257</v>
      </c>
      <c r="G11" s="17"/>
      <c r="K11" s="23" t="s">
        <v>1053</v>
      </c>
      <c r="L11">
        <f>L6-SUM(L7:L10)</f>
        <v>75.900000000000006</v>
      </c>
      <c r="M11">
        <f>M6-SUM(M7:M10)</f>
        <v>299</v>
      </c>
      <c r="Y11" s="4"/>
      <c r="Z11"/>
      <c r="AD11" s="23"/>
      <c r="AE11"/>
      <c r="AL11" s="4"/>
      <c r="AM11" s="2"/>
      <c r="AN11" s="2"/>
      <c r="AO11" s="2"/>
      <c r="AP11"/>
      <c r="BC11" s="4"/>
      <c r="BD11"/>
    </row>
    <row r="12" spans="1:56" outlineLevel="1">
      <c r="B12" s="71" t="s">
        <v>841</v>
      </c>
      <c r="C12" s="91"/>
      <c r="D12" s="5">
        <f>IF(filt_allow_combos,SUMIFS(cap_MW,flag_is_combo,"*"),0)</f>
        <v>20.817999999999994</v>
      </c>
      <c r="E12" s="42"/>
      <c r="F12" s="5">
        <f>IF(filt_allow_combos,COUNTIFS(flag_is_combo,"*")-1,0)</f>
        <v>37</v>
      </c>
      <c r="G12" s="17"/>
      <c r="K12" s="23" t="s">
        <v>1054</v>
      </c>
      <c r="M12">
        <f>30-1</f>
        <v>29</v>
      </c>
      <c r="Y12" s="4"/>
      <c r="Z12"/>
      <c r="AD12" s="23"/>
      <c r="AE12"/>
      <c r="AL12" s="4"/>
      <c r="AM12" s="2"/>
      <c r="AN12" s="2"/>
      <c r="AO12" s="2"/>
      <c r="AP12"/>
      <c r="BC12" s="4"/>
      <c r="BD12"/>
    </row>
    <row r="13" spans="1:56" outlineLevel="1">
      <c r="B13" s="71" t="s">
        <v>842</v>
      </c>
      <c r="C13" s="91"/>
      <c r="D13" s="5">
        <f>-IF(filt_allow_combos,SUMIFS(cap_MW,flag_replaced_by_combo,"*"),0)</f>
        <v>-24.028500000000008</v>
      </c>
      <c r="E13" s="42"/>
      <c r="F13" s="5">
        <f>IF(filt_allow_combos,-COUNTIFS(flag_replaced_by_combo,"*")+1,0)</f>
        <v>-145</v>
      </c>
      <c r="G13" s="17"/>
      <c r="K13" s="23" t="s">
        <v>1055</v>
      </c>
      <c r="M13">
        <f>115-36</f>
        <v>79</v>
      </c>
      <c r="Y13" s="4"/>
      <c r="Z13"/>
      <c r="AD13" s="23"/>
      <c r="AE13"/>
      <c r="AL13" s="4"/>
      <c r="AM13" s="2"/>
      <c r="AN13" s="2"/>
      <c r="AO13" s="2"/>
      <c r="AP13"/>
      <c r="BC13" s="4"/>
      <c r="BD13"/>
    </row>
    <row r="14" spans="1:56" outlineLevel="1">
      <c r="B14" s="93" t="s">
        <v>609</v>
      </c>
      <c r="C14" s="91"/>
      <c r="D14" s="5"/>
      <c r="E14" s="42" t="str">
        <f>IF(ISNUMBER(D14),(D14-sum_plant_list_gens)/sum_plant_list_gens,"")</f>
        <v/>
      </c>
      <c r="F14" s="5"/>
      <c r="G14" s="17"/>
      <c r="M14">
        <f>M11-SUM(M12:M13)</f>
        <v>191</v>
      </c>
      <c r="Y14" s="4"/>
      <c r="Z14"/>
      <c r="AD14" s="23"/>
      <c r="AE14"/>
      <c r="AL14" s="4"/>
      <c r="AM14" s="2"/>
      <c r="AN14" s="2"/>
      <c r="AO14" s="2"/>
      <c r="AP14"/>
      <c r="BC14" s="4"/>
      <c r="BD14"/>
    </row>
    <row r="15" spans="1:56" s="69" customFormat="1">
      <c r="B15" s="73" t="s">
        <v>851</v>
      </c>
      <c r="C15" s="70"/>
      <c r="D15" s="46">
        <f>SUMIFS(cap_MW,is_in_plant_list,TRUE,data_source,"eGrid")+SUM(D9:D14)</f>
        <v>16.435999999999922</v>
      </c>
      <c r="E15" s="42">
        <f>IF(ISNUMBER(D15),(D15-sum_plant_list_gens)/sum_plant_list_gens,"")</f>
        <v>0</v>
      </c>
      <c r="F15" s="46">
        <f>COUNTIFS(is_in_plant_list,TRUE,data_source,"eGrid")+SUM(F9:F14)</f>
        <v>315</v>
      </c>
      <c r="G15" s="17">
        <f>IF(ISNUMBER(F15),F15-count_plant_list_gens,"")</f>
        <v>0</v>
      </c>
      <c r="J15" s="70"/>
      <c r="K15" s="70"/>
      <c r="P15" s="70"/>
      <c r="Q15" s="70"/>
      <c r="R15" s="90"/>
      <c r="S15" s="70"/>
      <c r="T15" s="70"/>
      <c r="U15" s="90"/>
      <c r="V15" s="90"/>
      <c r="W15" s="90"/>
      <c r="X15" s="90"/>
      <c r="AD15" s="70"/>
    </row>
    <row r="16" spans="1:56">
      <c r="B16" s="53" t="s">
        <v>902</v>
      </c>
      <c r="C16" s="54" t="b">
        <v>1</v>
      </c>
      <c r="D16" s="5">
        <f>SUMIFS(cap_MW,is_in_combo_filter,TRUE,data_source,"eGrid",is_in_plant_list,TRUE)+SUMIFS(cap_MW,is_in_combo_filter,TRUE,data_source,"&lt;&gt;eGrid")</f>
        <v>90.788799999999995</v>
      </c>
      <c r="E16" s="42">
        <f>IF(ISNUMBER(D16),(D16-sum_plant_list_gens)/sum_plant_list_gens,"")</f>
        <v>4.5237770747140686</v>
      </c>
      <c r="F16" s="5">
        <f>COUNTIFS(is_in_combo_filter,TRUE,data_source,"eGrid",is_in_plant_list,TRUE)+COUNTIFS(is_in_combo_filter,TRUE,data_source,"&lt;&gt;eGrid")</f>
        <v>572</v>
      </c>
      <c r="G16" s="17">
        <f>IF(ISNUMBER(F16),F16-count_plant_list_gens,"")</f>
        <v>257</v>
      </c>
      <c r="H16" s="23" t="s">
        <v>659</v>
      </c>
      <c r="I16" s="13"/>
      <c r="Y16" s="4"/>
      <c r="Z16"/>
      <c r="AD16" s="23"/>
      <c r="AE16"/>
      <c r="AL16" s="4"/>
      <c r="AM16" s="2"/>
      <c r="AN16" s="2"/>
      <c r="AO16" s="2"/>
      <c r="AP16"/>
      <c r="BC16" s="4"/>
      <c r="BD16"/>
    </row>
    <row r="17" spans="1:56">
      <c r="B17" s="122" t="s">
        <v>900</v>
      </c>
      <c r="C17" s="54" t="b">
        <v>1</v>
      </c>
      <c r="D17" s="5"/>
      <c r="E17" s="42"/>
      <c r="G17" s="163">
        <f>COUNTIFS(is_in_combo_filter,TRUE,combo_note,"CCGT",data_source,"eGrid",is_in_plant_list,TRUE)+COUNTIFS(is_in_combo_filter,TRUE,combo_note,"CCGT",data_source,"&lt;&gt;eGrid")</f>
        <v>36</v>
      </c>
      <c r="H17" s="23" t="s">
        <v>659</v>
      </c>
      <c r="I17" s="13"/>
      <c r="Y17" s="4"/>
      <c r="Z17"/>
      <c r="AD17" s="23"/>
      <c r="AE17"/>
      <c r="AL17" s="4"/>
      <c r="AM17" s="2"/>
      <c r="AN17" s="2"/>
      <c r="AO17" s="2"/>
      <c r="AP17"/>
      <c r="BC17" s="4"/>
      <c r="BD17"/>
    </row>
    <row r="18" spans="1:56">
      <c r="B18" s="122" t="s">
        <v>901</v>
      </c>
      <c r="C18" s="54" t="b">
        <v>1</v>
      </c>
      <c r="D18" s="5"/>
      <c r="E18" s="42"/>
      <c r="F18" s="163"/>
      <c r="G18" s="163">
        <f>COUNTIFS(is_in_combo_filter,TRUE,combo_note,"WIND",data_source,"eGrid",is_in_plant_list,TRUE)+COUNTIFS(is_in_combo_filter,TRUE,combo_note,"WIND",data_source,"&lt;&gt;eGrid")</f>
        <v>1</v>
      </c>
      <c r="H18" s="23" t="s">
        <v>659</v>
      </c>
      <c r="I18" s="13"/>
      <c r="Y18" s="4"/>
      <c r="Z18"/>
      <c r="AD18" s="23"/>
      <c r="AE18"/>
      <c r="AL18" s="4"/>
      <c r="AM18" s="2"/>
      <c r="AN18" s="2"/>
      <c r="AO18" s="2"/>
      <c r="AP18"/>
      <c r="BC18" s="4"/>
      <c r="BD18"/>
    </row>
    <row r="19" spans="1:56">
      <c r="B19" s="53" t="s">
        <v>1056</v>
      </c>
      <c r="C19" s="54">
        <v>0.25</v>
      </c>
      <c r="D19" s="5">
        <f>SUMIFS(cap_MW,is_fuel_in_use,TRUE,is_in_combo_filter,TRUE,data_source,"eGrid",is_in_plant_list,TRUE)+SUMIFS(cap_MW,is_fuel_in_use,TRUE,is_in_combo_filter,TRUE,data_source,"&lt;&gt;eGrid")</f>
        <v>89.986699999999971</v>
      </c>
      <c r="E19" s="42">
        <f t="shared" ref="E19:E26" si="0">IF(ISNUMBER(D19),(D19-sum_plant_list_gens)/sum_plant_list_gens,"")</f>
        <v>4.4749756631784132</v>
      </c>
      <c r="F19" s="5">
        <f>COUNTIFS(is_fuel_in_use,TRUE,is_in_combo_filter,TRUE,data_source,"eGrid",is_in_plant_list,TRUE)+COUNTIFS(is_fuel_in_use,TRUE,is_in_combo_filter,TRUE,data_source,"&lt;&gt;eGrid")</f>
        <v>471</v>
      </c>
      <c r="G19" s="17">
        <f t="shared" ref="G19:G26" si="1">IF(ISNUMBER(F19),F19-count_plant_list_gens,"")</f>
        <v>156</v>
      </c>
      <c r="H19" s="43" t="e">
        <f>Fuels!G42</f>
        <v>#REF!</v>
      </c>
      <c r="I19" s="13" t="e">
        <f>(energy_plant_total-H19)/energy_plant_total</f>
        <v>#REF!</v>
      </c>
      <c r="K19" s="164">
        <f>D22-D26</f>
        <v>82.288500000000013</v>
      </c>
      <c r="L19" s="164">
        <v>16952.500000000044</v>
      </c>
      <c r="M19">
        <v>379</v>
      </c>
      <c r="N19">
        <f>-G26</f>
        <v>294</v>
      </c>
      <c r="Y19" s="4"/>
      <c r="Z19"/>
      <c r="AD19" s="23"/>
      <c r="AE19"/>
      <c r="AL19" s="4"/>
      <c r="AM19" s="2"/>
      <c r="AN19" s="2"/>
      <c r="AO19" s="2"/>
      <c r="AP19"/>
      <c r="BC19" s="4"/>
      <c r="BD19"/>
    </row>
    <row r="20" spans="1:56">
      <c r="B20" s="53" t="s">
        <v>1057</v>
      </c>
      <c r="C20" s="54">
        <v>0.05</v>
      </c>
      <c r="D20" s="5">
        <f>SUMIFS(cap_MW,is_cap_over_threshold,TRUE,is_in_combo_filter,TRUE,data_source,"eGrid",is_in_plant_list,TRUE)+SUMIFS(cap_MW,is_cap_over_threshold,TRUE,is_in_combo_filter,TRUE,data_source,"&lt;&gt;eGrid")</f>
        <v>87.90870000000001</v>
      </c>
      <c r="E20" s="42">
        <f t="shared" si="0"/>
        <v>4.3485458749087629</v>
      </c>
      <c r="F20" s="5">
        <f>COUNTIFS(is_cap_over_threshold,TRUE,is_in_combo_filter,TRUE,data_source,"eGrid",is_in_plant_list,TRUE)+COUNTIFS(is_cap_over_threshold,TRUE,is_in_combo_filter,TRUE,data_source,"&lt;&gt;eGrid")</f>
        <v>320</v>
      </c>
      <c r="G20" s="17">
        <f t="shared" si="1"/>
        <v>5</v>
      </c>
      <c r="H20" s="5" t="e">
        <f>SUMIF(PLANT_NAMEPCAP,"&gt;="&amp;filt_gen_size,PLANT_PLNGENAN)/1000</f>
        <v>#REF!</v>
      </c>
      <c r="I20" s="13" t="e">
        <f>(energy_plant_total-H20)/energy_plant_total</f>
        <v>#REF!</v>
      </c>
      <c r="L20" s="165">
        <f>K19-L19</f>
        <v>-16870.211500000045</v>
      </c>
      <c r="N20">
        <f>M19-N19</f>
        <v>85</v>
      </c>
      <c r="Y20" s="4"/>
      <c r="Z20"/>
      <c r="AD20" s="23"/>
      <c r="AE20"/>
      <c r="AL20" s="4"/>
      <c r="AM20" s="2"/>
      <c r="AN20" s="2"/>
      <c r="AO20" s="2"/>
      <c r="AP20"/>
      <c r="BC20" s="4"/>
      <c r="BD20"/>
    </row>
    <row r="21" spans="1:56">
      <c r="B21" s="53" t="s">
        <v>861</v>
      </c>
      <c r="C21" s="54">
        <v>0</v>
      </c>
      <c r="D21" s="5">
        <f>SUMIFS(cap_MW,is_new_enough,TRUE,is_in_combo_filter,TRUE,data_source,"eGrid",is_in_plant_list,TRUE)+SUMIFS(cap_MW,is_new_enough,TRUE,is_in_combo_filter,TRUE,data_source,"&lt;&gt;eGrid")</f>
        <v>90.788799999999995</v>
      </c>
      <c r="E21" s="42">
        <f t="shared" si="0"/>
        <v>4.5237770747140686</v>
      </c>
      <c r="F21" s="5">
        <f>COUNTIFS(is_new_enough,TRUE,is_in_combo_filter,TRUE,data_source,"eGrid",is_in_plant_list,TRUE)+COUNTIFS(is_new_enough,TRUE,is_in_combo_filter,TRUE,data_source,"&lt;&gt;eGrid")</f>
        <v>572</v>
      </c>
      <c r="G21" s="17">
        <f t="shared" si="1"/>
        <v>257</v>
      </c>
      <c r="H21" s="23" t="s">
        <v>659</v>
      </c>
      <c r="Y21" s="4"/>
      <c r="Z21"/>
      <c r="AD21" s="23"/>
      <c r="AE21"/>
      <c r="AL21" s="4"/>
      <c r="AM21" s="2"/>
      <c r="AN21" s="2"/>
      <c r="AO21" s="2"/>
      <c r="AP21"/>
      <c r="BC21" s="4"/>
      <c r="BD21"/>
    </row>
    <row r="22" spans="1:56">
      <c r="B22" s="53" t="s">
        <v>831</v>
      </c>
      <c r="C22" s="54" t="s">
        <v>854</v>
      </c>
      <c r="D22" s="5">
        <f>SUMIFS(cap_MW,is_in_status_filter,"&gt;=1",is_in_combo_filter,TRUE,data_source,"eGrid",is_in_plant_list,TRUE)+SUMIFS(cap_MW,is_in_status_filter,"&gt;=1",is_in_combo_filter,TRUE,data_source,"&lt;&gt;eGrid")</f>
        <v>89.495700000000014</v>
      </c>
      <c r="E22" s="42">
        <f t="shared" si="0"/>
        <v>4.4451022146507935</v>
      </c>
      <c r="F22" s="5">
        <f>COUNTIFS(is_in_status_filter,"&gt;=1",is_in_combo_filter,TRUE,data_source,"eGrid",is_in_plant_list,TRUE)+COUNTIFS(is_in_status_filter,"&gt;=1",is_in_combo_filter,TRUE,data_source,"&lt;&gt;eGrid")</f>
        <v>566</v>
      </c>
      <c r="G22" s="17">
        <f t="shared" si="1"/>
        <v>251</v>
      </c>
      <c r="H22" s="23" t="s">
        <v>659</v>
      </c>
      <c r="Y22" s="4"/>
      <c r="Z22"/>
      <c r="AD22" s="23"/>
      <c r="AE22"/>
      <c r="AL22" s="4"/>
      <c r="AM22" s="2"/>
      <c r="AN22" s="2"/>
      <c r="AO22" s="2"/>
      <c r="AP22"/>
      <c r="BC22" s="4"/>
      <c r="BD22"/>
    </row>
    <row r="23" spans="1:56">
      <c r="B23" s="53" t="s">
        <v>635</v>
      </c>
      <c r="C23" s="55" t="b">
        <v>0</v>
      </c>
      <c r="D23" s="5">
        <f>SUMIFS(cap_MW,is_in_chp_filter,TRUE,is_in_combo_filter,TRUE,data_source,"eGrid",is_in_plant_list,TRUE)+SUMIFS(cap_MW,is_in_chp_filter,TRUE,is_in_combo_filter,TRUE,data_source,"&lt;&gt;eGrid")</f>
        <v>75.483100000000064</v>
      </c>
      <c r="E23" s="42">
        <f t="shared" si="0"/>
        <v>3.5925468483816272</v>
      </c>
      <c r="F23" s="5">
        <f>COUNTIFS(is_in_chp_filter,TRUE,is_in_combo_filter,TRUE,data_source,"eGrid",is_in_plant_list,TRUE)+COUNTIFS(is_in_chp_filter,TRUE,is_in_combo_filter,TRUE,data_source,"&lt;&gt;eGrid")</f>
        <v>368</v>
      </c>
      <c r="G23" s="17">
        <f t="shared" si="1"/>
        <v>53</v>
      </c>
      <c r="H23" s="43" t="e">
        <f>energy_plant_total-IF(filt_chp,0,SUMIF(PLANT_CHPFLAG,1,PLANT_PLNGENAN)/1000)</f>
        <v>#REF!</v>
      </c>
      <c r="I23" s="13" t="e">
        <f>(energy_plant_total-H23)/energy_plant_total</f>
        <v>#REF!</v>
      </c>
      <c r="Y23" s="4"/>
      <c r="Z23"/>
      <c r="AD23" s="23"/>
      <c r="AE23"/>
      <c r="AL23" s="4"/>
      <c r="AM23" s="2"/>
      <c r="AN23" s="2"/>
      <c r="AO23" s="2"/>
      <c r="AP23"/>
      <c r="BC23" s="4"/>
      <c r="BD23"/>
    </row>
    <row r="24" spans="1:56">
      <c r="B24" s="53" t="s">
        <v>654</v>
      </c>
      <c r="C24" s="55" t="b">
        <v>0</v>
      </c>
      <c r="D24" s="5">
        <f>SUMIFS(cap_MW,is_in_hydro_filter,TRUE,is_in_combo_filter,TRUE,data_source,"eGrid",is_in_plant_list,TRUE)+SUMIFS(cap_MW,is_in_hydro_filter,TRUE,is_in_combo_filter,TRUE,data_source,"&lt;&gt;eGrid")</f>
        <v>90.270600000000002</v>
      </c>
      <c r="E24" s="42">
        <f t="shared" si="0"/>
        <v>4.4922487223168917</v>
      </c>
      <c r="F24" s="5">
        <f>COUNTIFS(is_in_hydro_filter,TRUE,is_in_combo_filter,TRUE,data_source,"eGrid",is_in_plant_list,TRUE)+COUNTIFS(is_in_hydro_filter,TRUE,is_in_combo_filter,TRUE,data_source,"&lt;&gt;eGrid")</f>
        <v>531</v>
      </c>
      <c r="G24" s="17">
        <f t="shared" si="1"/>
        <v>216</v>
      </c>
      <c r="H24" s="43" t="e">
        <f>energy_plant_total-IF(filt_chp,0,SUMIF(PLANT_PLPRMFL,"WAT",PLANT_PLNGENAN)/1000)</f>
        <v>#REF!</v>
      </c>
      <c r="I24" s="13" t="e">
        <f>(energy_plant_total-H24)/energy_plant_total</f>
        <v>#REF!</v>
      </c>
      <c r="Y24" s="4"/>
      <c r="Z24"/>
      <c r="AD24" s="23"/>
      <c r="AE24"/>
      <c r="AL24" s="4"/>
      <c r="AM24" s="2"/>
      <c r="AN24" s="2"/>
      <c r="AO24" s="2"/>
      <c r="AP24"/>
      <c r="BC24" s="4"/>
      <c r="BD24"/>
    </row>
    <row r="25" spans="1:56" ht="16" thickBot="1">
      <c r="B25" s="53" t="s">
        <v>782</v>
      </c>
      <c r="C25" s="54" t="b">
        <v>0</v>
      </c>
      <c r="D25" s="5">
        <f>SUMIFS(cap_MW,is_not_bad_data,TRUE,is_in_combo_filter,TRUE,data_source,"eGrid",is_in_plant_list,TRUE)+SUMIFS(cap_MW,is_not_bad_data,TRUE,is_in_combo_filter,TRUE,data_source,"&lt;&gt;eGrid")</f>
        <v>90.785399999999996</v>
      </c>
      <c r="E25" s="42">
        <f t="shared" si="0"/>
        <v>4.523570211730374</v>
      </c>
      <c r="F25" s="5">
        <f>COUNTIFS(is_not_bad_data,TRUE,is_in_combo_filter,TRUE,data_source,"eGrid",is_in_plant_list,TRUE)+COUNTIFS(is_not_bad_data,TRUE,is_in_combo_filter,TRUE,data_source,"&lt;&gt;eGrid")</f>
        <v>571</v>
      </c>
      <c r="G25" s="17">
        <f t="shared" si="1"/>
        <v>256</v>
      </c>
      <c r="H25" s="23" t="s">
        <v>659</v>
      </c>
      <c r="Y25" s="4"/>
      <c r="Z25"/>
      <c r="AD25" s="23"/>
      <c r="AE25"/>
      <c r="AL25" s="4"/>
      <c r="AM25" s="2"/>
      <c r="AN25" s="2"/>
      <c r="AO25" s="2"/>
      <c r="AP25"/>
      <c r="BC25" s="4"/>
      <c r="BD25"/>
    </row>
    <row r="26" spans="1:56" ht="16" thickBot="1">
      <c r="B26" s="95" t="s">
        <v>834</v>
      </c>
      <c r="C26" s="96" t="s">
        <v>633</v>
      </c>
      <c r="D26" s="97">
        <f>SUMIFS(cap_MW,is_enabled,TRUE)</f>
        <v>7.2072000000000012</v>
      </c>
      <c r="E26" s="98">
        <f t="shared" si="0"/>
        <v>-0.56149914821124147</v>
      </c>
      <c r="F26" s="97">
        <f>COUNTIFS(is_enabled,TRUE)</f>
        <v>21</v>
      </c>
      <c r="G26" s="99">
        <f t="shared" si="1"/>
        <v>-294</v>
      </c>
      <c r="H26" s="96" t="s">
        <v>659</v>
      </c>
      <c r="I26" s="100" t="s">
        <v>661</v>
      </c>
      <c r="Y26" s="4"/>
      <c r="Z26"/>
      <c r="AD26" s="23"/>
      <c r="AE26"/>
      <c r="AL26" s="4"/>
      <c r="AM26" s="2"/>
      <c r="AN26" s="2"/>
      <c r="AO26" s="2"/>
      <c r="AP26"/>
      <c r="BC26" s="4"/>
      <c r="BD26"/>
    </row>
    <row r="27" spans="1:56">
      <c r="C27" s="23"/>
      <c r="D27" s="5"/>
      <c r="E27" s="16"/>
      <c r="F27" s="16"/>
      <c r="H27" s="16"/>
      <c r="Y27" s="4"/>
      <c r="Z27"/>
      <c r="AD27" s="23"/>
      <c r="AE27"/>
      <c r="AL27" s="4"/>
      <c r="AM27" s="2"/>
      <c r="AN27" s="2"/>
      <c r="AO27" s="2"/>
      <c r="AP27"/>
      <c r="BC27" s="4"/>
      <c r="BD27"/>
    </row>
    <row r="28" spans="1:56" ht="18">
      <c r="A28" s="24" t="s">
        <v>828</v>
      </c>
      <c r="D28" s="5"/>
      <c r="Y28" s="4"/>
      <c r="Z28"/>
      <c r="AD28" s="23"/>
      <c r="AE28"/>
      <c r="AL28" s="4"/>
      <c r="AM28" s="2"/>
      <c r="AN28" s="2"/>
      <c r="AO28" s="2"/>
      <c r="AP28"/>
      <c r="BC28" s="4"/>
      <c r="BD28"/>
    </row>
    <row r="29" spans="1:56">
      <c r="Y29" s="4"/>
      <c r="Z29"/>
      <c r="AD29" s="23"/>
      <c r="AE29"/>
      <c r="AL29" s="4"/>
      <c r="AM29" s="2"/>
      <c r="AN29" s="2"/>
      <c r="AO29" s="2"/>
      <c r="AP29" s="82" t="s">
        <v>638</v>
      </c>
      <c r="AQ29" s="82"/>
      <c r="AR29" s="82"/>
      <c r="AS29" s="82"/>
      <c r="AT29" s="82"/>
      <c r="AU29" s="82"/>
      <c r="AV29" s="82"/>
      <c r="AW29" s="82"/>
      <c r="AX29" s="82"/>
      <c r="AY29" s="82"/>
      <c r="AZ29" s="83"/>
      <c r="BA29" s="83"/>
      <c r="BB29" s="83"/>
      <c r="BC29" s="82"/>
      <c r="BD29"/>
    </row>
    <row r="30" spans="1:56">
      <c r="C30" s="174" t="s">
        <v>644</v>
      </c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 t="s">
        <v>631</v>
      </c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174"/>
      <c r="AL30" s="174"/>
      <c r="AM30" s="52"/>
      <c r="AN30" s="52" t="s">
        <v>792</v>
      </c>
      <c r="AO30" s="52"/>
      <c r="AP30" s="32" t="s">
        <v>3</v>
      </c>
      <c r="AQ30" s="32" t="s">
        <v>5</v>
      </c>
      <c r="AR30" s="32" t="s">
        <v>4</v>
      </c>
      <c r="AS30" s="32" t="s">
        <v>1</v>
      </c>
      <c r="AT30" s="32" t="s">
        <v>2</v>
      </c>
      <c r="AU30" s="32" t="s">
        <v>8</v>
      </c>
      <c r="AV30" s="32" t="s">
        <v>10</v>
      </c>
      <c r="AW30" s="33" t="s">
        <v>9</v>
      </c>
      <c r="AX30" s="34" t="s">
        <v>7</v>
      </c>
      <c r="AY30" s="32" t="s">
        <v>6</v>
      </c>
      <c r="AZ30" s="84" t="s">
        <v>590</v>
      </c>
      <c r="BA30" s="85" t="s">
        <v>591</v>
      </c>
      <c r="BB30" s="85" t="s">
        <v>589</v>
      </c>
      <c r="BC30" s="35"/>
      <c r="BD30"/>
    </row>
    <row r="31" spans="1:56" s="18" customFormat="1" ht="150">
      <c r="A31" s="31" t="s">
        <v>622</v>
      </c>
      <c r="B31" s="31" t="s">
        <v>667</v>
      </c>
      <c r="C31" s="31" t="s">
        <v>1048</v>
      </c>
      <c r="D31" s="40" t="s">
        <v>666</v>
      </c>
      <c r="E31" s="31" t="s">
        <v>663</v>
      </c>
      <c r="F31" s="31" t="s">
        <v>850</v>
      </c>
      <c r="G31" s="40" t="s">
        <v>668</v>
      </c>
      <c r="H31" s="31" t="s">
        <v>624</v>
      </c>
      <c r="I31" s="40" t="s">
        <v>648</v>
      </c>
      <c r="J31" s="31" t="s">
        <v>616</v>
      </c>
      <c r="K31" s="31" t="s">
        <v>783</v>
      </c>
      <c r="L31" s="31" t="s">
        <v>788</v>
      </c>
      <c r="M31" s="31" t="s">
        <v>789</v>
      </c>
      <c r="N31" s="31" t="s">
        <v>895</v>
      </c>
      <c r="O31" s="67" t="s">
        <v>781</v>
      </c>
      <c r="P31" s="89" t="s">
        <v>837</v>
      </c>
      <c r="Q31" s="89" t="s">
        <v>839</v>
      </c>
      <c r="R31" s="31" t="s">
        <v>840</v>
      </c>
      <c r="S31" s="89" t="s">
        <v>842</v>
      </c>
      <c r="T31" s="89" t="s">
        <v>843</v>
      </c>
      <c r="U31" s="31" t="s">
        <v>896</v>
      </c>
      <c r="V31" s="67" t="s">
        <v>862</v>
      </c>
      <c r="W31" s="31" t="s">
        <v>926</v>
      </c>
      <c r="X31" s="31" t="s">
        <v>927</v>
      </c>
      <c r="Y31" s="28" t="s">
        <v>669</v>
      </c>
      <c r="Z31" s="26" t="s">
        <v>853</v>
      </c>
      <c r="AA31" s="26" t="s">
        <v>639</v>
      </c>
      <c r="AB31" s="26" t="s">
        <v>640</v>
      </c>
      <c r="AC31" s="26" t="s">
        <v>647</v>
      </c>
      <c r="AD31" s="51" t="s">
        <v>662</v>
      </c>
      <c r="AE31" s="26" t="s">
        <v>652</v>
      </c>
      <c r="AF31" s="26" t="s">
        <v>653</v>
      </c>
      <c r="AG31" s="26" t="s">
        <v>636</v>
      </c>
      <c r="AH31" s="26" t="s">
        <v>1071</v>
      </c>
      <c r="AI31" s="26" t="s">
        <v>899</v>
      </c>
      <c r="AJ31" s="26" t="s">
        <v>897</v>
      </c>
      <c r="AK31" s="26" t="s">
        <v>898</v>
      </c>
      <c r="AL31" s="28" t="s">
        <v>609</v>
      </c>
      <c r="AM31" s="26" t="s">
        <v>619</v>
      </c>
      <c r="AN31" s="68" t="s">
        <v>594</v>
      </c>
      <c r="AO31" s="68"/>
      <c r="AP31" s="36" t="s">
        <v>620</v>
      </c>
      <c r="AQ31" s="36" t="s">
        <v>621</v>
      </c>
      <c r="AR31" s="37" t="s">
        <v>0</v>
      </c>
      <c r="AS31" s="36" t="s">
        <v>623</v>
      </c>
      <c r="AT31" s="36" t="s">
        <v>632</v>
      </c>
      <c r="AU31" s="36" t="s">
        <v>641</v>
      </c>
      <c r="AV31" s="36" t="s">
        <v>642</v>
      </c>
      <c r="AW31" s="36" t="s">
        <v>643</v>
      </c>
      <c r="AX31" s="36" t="s">
        <v>650</v>
      </c>
      <c r="AY31" s="36" t="s">
        <v>649</v>
      </c>
      <c r="AZ31" s="86" t="s">
        <v>665</v>
      </c>
      <c r="BA31" s="86" t="s">
        <v>664</v>
      </c>
      <c r="BB31" s="86" t="s">
        <v>928</v>
      </c>
      <c r="BC31" s="38" t="s">
        <v>609</v>
      </c>
    </row>
    <row r="32" spans="1:56" hidden="1">
      <c r="A32">
        <f>ROW(B32)-ROW($B$31)</f>
        <v>1</v>
      </c>
      <c r="B32" s="3" t="s">
        <v>595</v>
      </c>
      <c r="C32" s="3">
        <v>0.5</v>
      </c>
      <c r="D32" s="23" t="str">
        <f>VLOOKUP(L32,map_fuel,2,0)</f>
        <v>wind</v>
      </c>
      <c r="E32" s="23"/>
      <c r="F32" s="23" t="str">
        <f>D32&amp;IF(NOT(E32=""),"_"&amp;LOWER(E32),"")</f>
        <v>wind</v>
      </c>
      <c r="G32" s="60">
        <v>1</v>
      </c>
      <c r="H32" s="81">
        <v>2007</v>
      </c>
      <c r="I32" s="61" t="str">
        <f>I266</f>
        <v>OP</v>
      </c>
      <c r="J32" s="61" t="str">
        <f>J266</f>
        <v>N</v>
      </c>
      <c r="K32" s="61" t="s">
        <v>791</v>
      </c>
      <c r="L32" s="81" t="s">
        <v>26</v>
      </c>
      <c r="M32" s="81" t="s">
        <v>702</v>
      </c>
      <c r="N32" s="81">
        <f>C32*G32</f>
        <v>0.5</v>
      </c>
      <c r="O32" s="8"/>
      <c r="P32" s="39"/>
      <c r="Q32" s="39"/>
      <c r="R32" s="87"/>
      <c r="S32" s="39"/>
      <c r="T32" s="39" t="s">
        <v>651</v>
      </c>
      <c r="U32" s="87" t="s">
        <v>72</v>
      </c>
      <c r="V32" s="87" t="str">
        <f ca="1">IF(NOT(AP32=""),IF(AP32&lt;&gt;AP31,IF(COUNTIF(OFFSET(AP32,0,0,pMaxUnitPerPlantInData),AP32)=COUNTIFS(OFFSET(AP32,0,0,pMaxUnitPerPlantInData),AP32,OFFSET(F32,0,0,pMaxUnitPerPlantInData),F32),"N","Y"),V31),"")</f>
        <v/>
      </c>
      <c r="W32" s="152" t="s">
        <v>595</v>
      </c>
      <c r="X32" s="152"/>
      <c r="Y32" s="4"/>
      <c r="Z32" s="8" t="b">
        <v>1</v>
      </c>
      <c r="AA32" s="8" t="b">
        <f>VLOOKUP(L32,map_fuel,3,0)</f>
        <v>1</v>
      </c>
      <c r="AB32" s="8" t="b">
        <f>C32&gt;=filt_gen_size</f>
        <v>1</v>
      </c>
      <c r="AC32" s="8" t="b">
        <f>AV32&gt;=filt_age</f>
        <v>1</v>
      </c>
      <c r="AD32" s="39">
        <f>IF(filt_status="ALL",TRUE,IFERROR(SEARCH(I32,filt_status),FALSE))</f>
        <v>1</v>
      </c>
      <c r="AE32" s="8" t="b">
        <f>IF(filt_chp,TRUE,J32="N")</f>
        <v>1</v>
      </c>
      <c r="AF32" s="8" t="b">
        <f>IF(filt_hydro,TRUE,D32&lt;&gt;"water")</f>
        <v>1</v>
      </c>
      <c r="AG32" s="8" t="b">
        <f>IF(filt_use_bad_data,TRUE,NOT(OR(O32="Y",O32=1)))</f>
        <v>1</v>
      </c>
      <c r="AH32" s="8" t="b">
        <f>IF(filt_use_bad_data,TRUE,NOT(OR(Q32="Y",Q32=1)))</f>
        <v>1</v>
      </c>
      <c r="AI32" s="8" t="b">
        <f>IF(filt_allow_combos,AND(AJ32:AK32),OR(UPPER($S32)="Y",UPPER($T32)=""))</f>
        <v>1</v>
      </c>
      <c r="AJ32" s="8" t="b">
        <f>IF(UPPER($U32)="CCGT",IF(filt_combine_ccgt,OR(UPPER($T32)="Y",UPPER($S32)=""),OR(UPPER($S32)="Y",UPPER($T32)="")),TRUE)</f>
        <v>1</v>
      </c>
      <c r="AK32" s="8" t="b">
        <f>IF(UPPER($U32)="WIND",IF(filt_combine_wind,OR(UPPER($T32)="Y",UPPER($S32)=""),OR(UPPER($S32)="Y",UPPER($T32)="")),TRUE)</f>
        <v>1</v>
      </c>
      <c r="AL32" s="9"/>
      <c r="AM32" s="2" t="b">
        <f>AND(Z32:AL32)</f>
        <v>1</v>
      </c>
      <c r="AN32" s="2">
        <f>A32-COUNTIF($K$31:$K265,"&lt;&gt;"&amp;AN$31)+1</f>
        <v>-8</v>
      </c>
      <c r="AO32" s="2"/>
      <c r="AP32" s="8" t="s">
        <v>1068</v>
      </c>
      <c r="AQ32" s="8" t="s">
        <v>1068</v>
      </c>
      <c r="AR32" s="8" t="s">
        <v>1068</v>
      </c>
      <c r="AS32" s="8" t="s">
        <v>1068</v>
      </c>
      <c r="AT32" s="8" t="s">
        <v>1068</v>
      </c>
      <c r="AU32" s="8" t="s">
        <v>1068</v>
      </c>
      <c r="AV32" s="8" t="s">
        <v>1068</v>
      </c>
      <c r="AW32" s="8" t="s">
        <v>1068</v>
      </c>
      <c r="AX32" s="8" t="s">
        <v>1068</v>
      </c>
      <c r="AY32" s="8" t="s">
        <v>1068</v>
      </c>
      <c r="AZ32" t="e">
        <v>#N/A</v>
      </c>
      <c r="BA32" s="5" t="e">
        <v>#N/A</v>
      </c>
      <c r="BB32" s="5" t="e">
        <v>#N/A</v>
      </c>
      <c r="BC32" s="4"/>
      <c r="BD32"/>
    </row>
    <row r="33" spans="1:56" hidden="1">
      <c r="A33">
        <f>ROW(B33)-ROW($B$31)</f>
        <v>2</v>
      </c>
      <c r="B33" t="str">
        <f>SUBSTITUTE(SUBSTITUTE(SUBSTITUTE(AP33&amp;"_"&amp;AQ33," ","_"),"&amp;","and"),"-","_")</f>
        <v>AES_Deepwater_GEN1</v>
      </c>
      <c r="C33">
        <f>AW33/1000</f>
        <v>0.184</v>
      </c>
      <c r="D33" s="23" t="str">
        <f>VLOOKUP(L33,map_fuel,2,0)</f>
        <v>oil_coke</v>
      </c>
      <c r="E33" s="23" t="str">
        <f>VLOOKUP(M33,map_prime_mover,2,0)</f>
        <v>st</v>
      </c>
      <c r="F33" s="23" t="str">
        <f>D33&amp;IF(NOT(E33=""),"_"&amp;LOWER(E33),"")</f>
        <v>oil_coke_st</v>
      </c>
      <c r="G33" s="58">
        <f>IF(ISNUMBER(BA33),BA33/1000,1)</f>
        <v>11.954527899999999</v>
      </c>
      <c r="H33" s="8">
        <f>AV33</f>
        <v>1986</v>
      </c>
      <c r="I33" s="39" t="str">
        <f>AY33</f>
        <v>OP</v>
      </c>
      <c r="J33" s="39" t="str">
        <f>IF(AZ33=1,"Y",IF(AZ33=0,"N","?"))</f>
        <v>Y</v>
      </c>
      <c r="K33" s="39" t="s">
        <v>594</v>
      </c>
      <c r="L33" s="8" t="str">
        <f>AU33</f>
        <v>PC</v>
      </c>
      <c r="M33" s="8" t="str">
        <f>AX33</f>
        <v>ST</v>
      </c>
      <c r="N33" s="8">
        <f>C33*G33</f>
        <v>2.1996331335999999</v>
      </c>
      <c r="O33" s="8"/>
      <c r="P33" s="8"/>
      <c r="Q33" s="8"/>
      <c r="R33" s="87"/>
      <c r="S33" s="8"/>
      <c r="T33" s="8"/>
      <c r="U33" s="87"/>
      <c r="V33" s="87" t="str">
        <f ca="1">IF(NOT(AP33=""),IF(AP33&lt;&gt;AP32,IF(COUNTIF(OFFSET(AP33,0,0,pMaxUnitPerPlantInData),AP33)=COUNTIFS(OFFSET(AP33,0,0,pMaxUnitPerPlantInData),AP33,OFFSET(F33,0,0,pMaxUnitPerPlantInData),F33),"N","Y"),V32),"")</f>
        <v>N</v>
      </c>
      <c r="W33" s="87" t="str">
        <f>IF($AP33="",W34,AP33)</f>
        <v>AES Deepwater</v>
      </c>
      <c r="X33" s="87">
        <f>IF($AP33="","-",BB33)</f>
        <v>1</v>
      </c>
      <c r="Y33" s="4"/>
      <c r="Z33" s="8" t="b">
        <v>1</v>
      </c>
      <c r="AA33" s="8" t="b">
        <f>VLOOKUP(L33,map_fuel,3,0)</f>
        <v>0</v>
      </c>
      <c r="AB33" s="8" t="b">
        <f>C33&gt;=filt_gen_size</f>
        <v>1</v>
      </c>
      <c r="AC33" s="8" t="b">
        <f>AV33&gt;=filt_age</f>
        <v>1</v>
      </c>
      <c r="AD33" s="39">
        <f>IF(filt_status="ALL",TRUE,IFERROR(SEARCH(I33,filt_status),FALSE))</f>
        <v>1</v>
      </c>
      <c r="AE33" s="8" t="b">
        <f>IF(filt_chp,TRUE,J33="N")</f>
        <v>0</v>
      </c>
      <c r="AF33" s="8" t="b">
        <f>IF(filt_hydro,TRUE,D33&lt;&gt;"water")</f>
        <v>1</v>
      </c>
      <c r="AG33" s="8" t="b">
        <f>IF(filt_use_bad_data,TRUE,NOT(OR(O33="Y",O33=1)))</f>
        <v>1</v>
      </c>
      <c r="AH33" s="8" t="b">
        <f>IF(filt_use_bad_data,TRUE,NOT(OR(Q33="Y",Q33=1)))</f>
        <v>1</v>
      </c>
      <c r="AI33" s="8" t="b">
        <f>IF(filt_allow_combos,AND(AJ33:AK33),OR(UPPER($S33)="Y",UPPER($T33)=""))</f>
        <v>1</v>
      </c>
      <c r="AJ33" s="8" t="b">
        <f>IF(UPPER($U33)="CCGT",IF(filt_combine_ccgt,OR(UPPER($T33)="Y",UPPER($S33)=""),OR(UPPER($S33)="Y",UPPER($T33)="")),TRUE)</f>
        <v>1</v>
      </c>
      <c r="AK33" s="8" t="b">
        <f>IF(UPPER($U33)="WIND",IF(filt_combine_wind,OR(UPPER($T33)="Y",UPPER($S33)=""),OR(UPPER($S33)="Y",UPPER($T33)="")),TRUE)</f>
        <v>1</v>
      </c>
      <c r="AL33" s="9"/>
      <c r="AM33" s="2" t="b">
        <f>AND(Z33:AL33)</f>
        <v>0</v>
      </c>
      <c r="AN33" s="2">
        <f>A33-COUNTIF($K$31:$K33,"&lt;&gt;"&amp;AN$31)+1</f>
        <v>1</v>
      </c>
      <c r="AO33" s="2"/>
      <c r="AP33" s="8" t="s">
        <v>12</v>
      </c>
      <c r="AQ33" s="8" t="s">
        <v>13</v>
      </c>
      <c r="AR33" s="8">
        <v>10670</v>
      </c>
      <c r="AS33" s="8">
        <v>13996</v>
      </c>
      <c r="AT33" s="8" t="s">
        <v>11</v>
      </c>
      <c r="AU33" s="8" t="s">
        <v>17</v>
      </c>
      <c r="AV33" s="8">
        <v>1986</v>
      </c>
      <c r="AW33" s="8">
        <v>184</v>
      </c>
      <c r="AX33" s="8" t="s">
        <v>16</v>
      </c>
      <c r="AY33" s="8" t="s">
        <v>15</v>
      </c>
      <c r="AZ33">
        <v>1</v>
      </c>
      <c r="BA33" s="5">
        <v>11954.527899999999</v>
      </c>
      <c r="BB33" s="5">
        <v>1</v>
      </c>
      <c r="BC33" s="4"/>
      <c r="BD33"/>
    </row>
    <row r="34" spans="1:56" hidden="1">
      <c r="A34">
        <f>ROW(B34)-ROW($B$31)</f>
        <v>3</v>
      </c>
      <c r="B34" t="str">
        <f>SUBSTITUTE(SUBSTITUTE(SUBSTITUTE(AP34&amp;"_"&amp;AQ34," ","_"),"&amp;","and"),"-","_")</f>
        <v>Abbott_TP_3_1</v>
      </c>
      <c r="C34">
        <f>AW34/1000</f>
        <v>1.4E-3</v>
      </c>
      <c r="D34" s="23" t="str">
        <f>VLOOKUP(L34,map_fuel,2,0)</f>
        <v>water</v>
      </c>
      <c r="E34" s="23" t="str">
        <f>VLOOKUP(M34,map_prime_mover,2,0)</f>
        <v/>
      </c>
      <c r="F34" s="23" t="str">
        <f>D34&amp;IF(NOT(E34=""),"_"&amp;LOWER(E34),"")</f>
        <v>water</v>
      </c>
      <c r="G34" s="58">
        <f>IF(ISNUMBER(BA34),BA34/1000,1)</f>
        <v>1</v>
      </c>
      <c r="H34" s="8">
        <f>AV34</f>
        <v>1927</v>
      </c>
      <c r="I34" s="39" t="str">
        <f>AY34</f>
        <v>OP</v>
      </c>
      <c r="J34" s="39" t="str">
        <f>IF(AZ34=1,"Y",IF(AZ34=0,"N","?"))</f>
        <v>N</v>
      </c>
      <c r="K34" s="39" t="s">
        <v>594</v>
      </c>
      <c r="L34" s="8" t="str">
        <f>AU34</f>
        <v>WAT</v>
      </c>
      <c r="M34" s="8" t="str">
        <f>AX34</f>
        <v>HY</v>
      </c>
      <c r="N34" s="8">
        <f>C34*G34</f>
        <v>1.4E-3</v>
      </c>
      <c r="O34" s="8"/>
      <c r="P34" s="8"/>
      <c r="Q34" s="8"/>
      <c r="R34" s="87"/>
      <c r="S34" s="8"/>
      <c r="T34" s="8"/>
      <c r="U34" s="87"/>
      <c r="V34" s="87" t="str">
        <f ca="1">IF(NOT(AP34=""),IF(AP34&lt;&gt;AP33,IF(COUNTIF(OFFSET(AP34,0,0,pMaxUnitPerPlantInData),AP34)=COUNTIFS(OFFSET(AP34,0,0,pMaxUnitPerPlantInData),AP34,OFFSET(F34,0,0,pMaxUnitPerPlantInData),F34),"N","Y"),V33),"")</f>
        <v>N</v>
      </c>
      <c r="W34" s="87" t="str">
        <f>IF($AP34="",W35,SUBSTITUTE(SUBSTITUTE(SUBSTITUTE(AP34," ","_"),"&amp;","and"),"-","_"))</f>
        <v>Abbott_TP_3</v>
      </c>
      <c r="X34" s="87">
        <f>IF($AP34="","-",BB34)</f>
        <v>2</v>
      </c>
      <c r="Y34" s="4"/>
      <c r="Z34" s="8" t="b">
        <v>1</v>
      </c>
      <c r="AA34" s="8" t="b">
        <f>VLOOKUP(L34,map_fuel,3,0)</f>
        <v>1</v>
      </c>
      <c r="AB34" s="8" t="b">
        <f>C34&gt;=filt_gen_size</f>
        <v>0</v>
      </c>
      <c r="AC34" s="8" t="b">
        <f>AV34&gt;=filt_age</f>
        <v>1</v>
      </c>
      <c r="AD34" s="39">
        <f>IF(filt_status="ALL",TRUE,IFERROR(SEARCH(I34,filt_status),FALSE))</f>
        <v>1</v>
      </c>
      <c r="AE34" s="8" t="b">
        <f>IF(filt_chp,TRUE,J34="N")</f>
        <v>1</v>
      </c>
      <c r="AF34" s="8" t="b">
        <f>IF(filt_hydro,TRUE,D34&lt;&gt;"water")</f>
        <v>0</v>
      </c>
      <c r="AG34" s="8" t="b">
        <f>IF(filt_use_bad_data,TRUE,NOT(OR(O34="Y",O34=1)))</f>
        <v>1</v>
      </c>
      <c r="AH34" s="8" t="b">
        <f>IF(filt_use_bad_data,TRUE,NOT(OR(Q34="Y",Q34=1)))</f>
        <v>1</v>
      </c>
      <c r="AI34" s="8" t="b">
        <f>IF(filt_allow_combos,AND(AJ34:AK34),OR(UPPER($S34)="Y",UPPER($T34)=""))</f>
        <v>1</v>
      </c>
      <c r="AJ34" s="8" t="b">
        <f>IF(UPPER($U34)="CCGT",IF(filt_combine_ccgt,OR(UPPER($T34)="Y",UPPER($S34)=""),OR(UPPER($S34)="Y",UPPER($T34)="")),TRUE)</f>
        <v>1</v>
      </c>
      <c r="AK34" s="8" t="b">
        <f>IF(UPPER($U34)="WIND",IF(filt_combine_wind,OR(UPPER($T34)="Y",UPPER($S34)=""),OR(UPPER($S34)="Y",UPPER($T34)="")),TRUE)</f>
        <v>1</v>
      </c>
      <c r="AL34" s="9"/>
      <c r="AM34" s="2" t="b">
        <f>AND(Z34:AL34)</f>
        <v>0</v>
      </c>
      <c r="AN34" s="2">
        <f>A34-COUNTIF($K$31:$K34,"&lt;&gt;"&amp;AN$31)+1</f>
        <v>2</v>
      </c>
      <c r="AO34" s="2"/>
      <c r="AP34" s="8" t="s">
        <v>18</v>
      </c>
      <c r="AQ34" s="8" t="s">
        <v>19</v>
      </c>
      <c r="AR34" s="8">
        <v>3581</v>
      </c>
      <c r="AS34" s="8">
        <v>13993</v>
      </c>
      <c r="AT34" s="8" t="s">
        <v>11</v>
      </c>
      <c r="AU34" s="8" t="s">
        <v>21</v>
      </c>
      <c r="AV34" s="8">
        <v>1927</v>
      </c>
      <c r="AW34" s="8">
        <v>1.4</v>
      </c>
      <c r="AX34" s="8" t="s">
        <v>20</v>
      </c>
      <c r="AY34" s="8" t="s">
        <v>15</v>
      </c>
      <c r="AZ34">
        <v>0</v>
      </c>
      <c r="BA34" s="5" t="s">
        <v>14</v>
      </c>
      <c r="BB34" s="5">
        <v>2</v>
      </c>
      <c r="BC34" s="4"/>
      <c r="BD34"/>
    </row>
    <row r="35" spans="1:56" hidden="1">
      <c r="A35">
        <f>ROW(B35)-ROW($B$31)</f>
        <v>4</v>
      </c>
      <c r="B35" t="str">
        <f>SUBSTITUTE(SUBSTITUTE(SUBSTITUTE(AP35&amp;"_"&amp;AQ35," ","_"),"&amp;","and"),"-","_")</f>
        <v>Abbott_TP_3_2</v>
      </c>
      <c r="C35">
        <f>AW35/1000</f>
        <v>1.4E-3</v>
      </c>
      <c r="D35" s="23" t="str">
        <f>VLOOKUP(L35,map_fuel,2,0)</f>
        <v>water</v>
      </c>
      <c r="E35" s="23" t="str">
        <f>VLOOKUP(M35,map_prime_mover,2,0)</f>
        <v/>
      </c>
      <c r="F35" s="23" t="str">
        <f>D35&amp;IF(NOT(E35=""),"_"&amp;LOWER(E35),"")</f>
        <v>water</v>
      </c>
      <c r="G35" s="58">
        <f>IF(ISNUMBER(BA35),BA35/1000,1)</f>
        <v>1</v>
      </c>
      <c r="H35" s="8">
        <f>AV35</f>
        <v>1927</v>
      </c>
      <c r="I35" s="39" t="str">
        <f>AY35</f>
        <v>OP</v>
      </c>
      <c r="J35" s="39" t="str">
        <f>IF(AZ35=1,"Y",IF(AZ35=0,"N","?"))</f>
        <v>N</v>
      </c>
      <c r="K35" s="39" t="s">
        <v>594</v>
      </c>
      <c r="L35" s="8" t="str">
        <f>AU35</f>
        <v>WAT</v>
      </c>
      <c r="M35" s="8" t="str">
        <f>AX35</f>
        <v>HY</v>
      </c>
      <c r="N35" s="8">
        <f>C35*G35</f>
        <v>1.4E-3</v>
      </c>
      <c r="O35" s="8"/>
      <c r="P35" s="8"/>
      <c r="Q35" s="8"/>
      <c r="R35" s="87"/>
      <c r="S35" s="8"/>
      <c r="T35" s="8"/>
      <c r="U35" s="87"/>
      <c r="V35" s="87" t="str">
        <f ca="1">IF(NOT(AP35=""),IF(AP35&lt;&gt;AP34,IF(COUNTIF(OFFSET(AP35,0,0,pMaxUnitPerPlantInData),AP35)=COUNTIFS(OFFSET(AP35,0,0,pMaxUnitPerPlantInData),AP35,OFFSET(F35,0,0,pMaxUnitPerPlantInData),F35),"N","Y"),V34),"")</f>
        <v>N</v>
      </c>
      <c r="W35" s="87" t="str">
        <f>IF($AP35="",W36,SUBSTITUTE(SUBSTITUTE(SUBSTITUTE(AP35," ","_"),"&amp;","and"),"-","_"))</f>
        <v>Abbott_TP_3</v>
      </c>
      <c r="X35" s="87">
        <f>IF($AP35="","-",BB35)</f>
        <v>2</v>
      </c>
      <c r="Y35" s="4"/>
      <c r="Z35" s="8" t="b">
        <v>1</v>
      </c>
      <c r="AA35" s="8" t="b">
        <f>VLOOKUP(L35,map_fuel,3,0)</f>
        <v>1</v>
      </c>
      <c r="AB35" s="8" t="b">
        <f>C35&gt;=filt_gen_size</f>
        <v>0</v>
      </c>
      <c r="AC35" s="8" t="b">
        <f>AV35&gt;=filt_age</f>
        <v>1</v>
      </c>
      <c r="AD35" s="39">
        <f>IF(filt_status="ALL",TRUE,IFERROR(SEARCH(I35,filt_status),FALSE))</f>
        <v>1</v>
      </c>
      <c r="AE35" s="8" t="b">
        <f>IF(filt_chp,TRUE,J35="N")</f>
        <v>1</v>
      </c>
      <c r="AF35" s="8" t="b">
        <f>IF(filt_hydro,TRUE,D35&lt;&gt;"water")</f>
        <v>0</v>
      </c>
      <c r="AG35" s="8" t="b">
        <f>IF(filt_use_bad_data,TRUE,NOT(OR(O35="Y",O35=1)))</f>
        <v>1</v>
      </c>
      <c r="AH35" s="8" t="b">
        <f>IF(filt_use_bad_data,TRUE,NOT(OR(Q35="Y",Q35=1)))</f>
        <v>1</v>
      </c>
      <c r="AI35" s="8" t="b">
        <f>IF(filt_allow_combos,AND(AJ35:AK35),OR(UPPER($S35)="Y",UPPER($T35)=""))</f>
        <v>1</v>
      </c>
      <c r="AJ35" s="8" t="b">
        <f>IF(UPPER($U35)="CCGT",IF(filt_combine_ccgt,OR(UPPER($T35)="Y",UPPER($S35)=""),OR(UPPER($S35)="Y",UPPER($T35)="")),TRUE)</f>
        <v>1</v>
      </c>
      <c r="AK35" s="8" t="b">
        <f>IF(UPPER($U35)="WIND",IF(filt_combine_wind,OR(UPPER($T35)="Y",UPPER($S35)=""),OR(UPPER($S35)="Y",UPPER($T35)="")),TRUE)</f>
        <v>1</v>
      </c>
      <c r="AL35" s="9"/>
      <c r="AM35" s="2" t="b">
        <f>AND(Z35:AL35)</f>
        <v>0</v>
      </c>
      <c r="AN35" s="2">
        <f>A35-COUNTIF($K$31:$K35,"&lt;&gt;"&amp;AN$31)+1</f>
        <v>3</v>
      </c>
      <c r="AO35" s="2"/>
      <c r="AP35" s="8" t="s">
        <v>18</v>
      </c>
      <c r="AQ35" s="8" t="s">
        <v>22</v>
      </c>
      <c r="AR35" s="8">
        <v>3581</v>
      </c>
      <c r="AS35" s="8">
        <v>13994</v>
      </c>
      <c r="AT35" s="8" t="s">
        <v>11</v>
      </c>
      <c r="AU35" s="8" t="s">
        <v>21</v>
      </c>
      <c r="AV35" s="8">
        <v>1927</v>
      </c>
      <c r="AW35" s="8">
        <v>1.4</v>
      </c>
      <c r="AX35" s="8" t="s">
        <v>20</v>
      </c>
      <c r="AY35" s="8" t="s">
        <v>15</v>
      </c>
      <c r="AZ35">
        <v>0</v>
      </c>
      <c r="BA35" s="5" t="s">
        <v>14</v>
      </c>
      <c r="BB35" s="5">
        <v>2</v>
      </c>
      <c r="BC35" s="4"/>
      <c r="BD35"/>
    </row>
    <row r="36" spans="1:56" hidden="1">
      <c r="A36">
        <f>ROW(B36)-ROW($B$31)</f>
        <v>5</v>
      </c>
      <c r="B36" t="str">
        <f>SUBSTITUTE(SUBSTITUTE(SUBSTITUTE(AP36&amp;"_"&amp;AQ36," ","_"),"&amp;","and"),"-","_")</f>
        <v>Aeolus_Wind_Facility_V90</v>
      </c>
      <c r="C36">
        <f>AW36/1000</f>
        <v>3.0000000000000001E-3</v>
      </c>
      <c r="D36" s="23" t="str">
        <f>VLOOKUP(L36,map_fuel,2,0)</f>
        <v>wind</v>
      </c>
      <c r="E36" s="23" t="str">
        <f>VLOOKUP(M36,map_prime_mover,2,0)</f>
        <v/>
      </c>
      <c r="F36" s="23" t="str">
        <f>D36&amp;IF(NOT(E36=""),"_"&amp;LOWER(E36),"")</f>
        <v>wind</v>
      </c>
      <c r="G36" s="58">
        <f>IF(ISNUMBER(BA36),BA36/1000,1)</f>
        <v>1</v>
      </c>
      <c r="H36" s="8">
        <f>AV36</f>
        <v>2003</v>
      </c>
      <c r="I36" s="39" t="str">
        <f>AY36</f>
        <v>OP</v>
      </c>
      <c r="J36" s="39" t="str">
        <f>IF(AZ36=1,"Y",IF(AZ36=0,"N","?"))</f>
        <v>?</v>
      </c>
      <c r="K36" s="39" t="s">
        <v>594</v>
      </c>
      <c r="L36" s="8" t="str">
        <f>AU36</f>
        <v>WND</v>
      </c>
      <c r="M36" s="8" t="str">
        <f>AX36</f>
        <v>WT</v>
      </c>
      <c r="N36" s="8">
        <f>C36*G36</f>
        <v>3.0000000000000001E-3</v>
      </c>
      <c r="O36" s="8"/>
      <c r="P36" s="8"/>
      <c r="Q36" s="8"/>
      <c r="R36" s="87"/>
      <c r="S36" s="8"/>
      <c r="T36" s="8"/>
      <c r="U36" s="87"/>
      <c r="V36" s="87" t="str">
        <f ca="1">IF(NOT(AP36=""),IF(AP36&lt;&gt;AP35,IF(COUNTIF(OFFSET(AP36,0,0,pMaxUnitPerPlantInData),AP36)=COUNTIFS(OFFSET(AP36,0,0,pMaxUnitPerPlantInData),AP36,OFFSET(F36,0,0,pMaxUnitPerPlantInData),F36),"N","Y"),V35),"")</f>
        <v>N</v>
      </c>
      <c r="W36" s="87" t="str">
        <f>IF($AP36="",W37,AP36)</f>
        <v>Aeolus Wind Facility</v>
      </c>
      <c r="X36" s="87" t="str">
        <f>IF($AP36="","-",BB36)</f>
        <v>Plant unknown</v>
      </c>
      <c r="Y36" s="4"/>
      <c r="Z36" s="8" t="b">
        <v>0</v>
      </c>
      <c r="AA36" s="8" t="b">
        <f>VLOOKUP(L36,map_fuel,3,0)</f>
        <v>1</v>
      </c>
      <c r="AB36" s="8" t="b">
        <f>C36&gt;=filt_gen_size</f>
        <v>0</v>
      </c>
      <c r="AC36" s="8" t="b">
        <f>AV36&gt;=filt_age</f>
        <v>1</v>
      </c>
      <c r="AD36" s="39">
        <f>IF(filt_status="ALL",TRUE,IFERROR(SEARCH(I36,filt_status),FALSE))</f>
        <v>1</v>
      </c>
      <c r="AE36" s="8" t="b">
        <f>IF(filt_chp,TRUE,J36="N")</f>
        <v>0</v>
      </c>
      <c r="AF36" s="8" t="b">
        <f>IF(filt_hydro,TRUE,D36&lt;&gt;"water")</f>
        <v>1</v>
      </c>
      <c r="AG36" s="8" t="b">
        <f>IF(filt_use_bad_data,TRUE,NOT(OR(O36="Y",O36=1)))</f>
        <v>1</v>
      </c>
      <c r="AH36" s="8" t="b">
        <f>IF(filt_use_bad_data,TRUE,NOT(OR(Q36="Y",Q36=1)))</f>
        <v>1</v>
      </c>
      <c r="AI36" s="8" t="b">
        <f>IF(filt_allow_combos,AND(AJ36:AK36),OR(UPPER($S36)="Y",UPPER($T36)=""))</f>
        <v>1</v>
      </c>
      <c r="AJ36" s="8" t="b">
        <f>IF(UPPER($U36)="CCGT",IF(filt_combine_ccgt,OR(UPPER($T36)="Y",UPPER($S36)=""),OR(UPPER($S36)="Y",UPPER($T36)="")),TRUE)</f>
        <v>1</v>
      </c>
      <c r="AK36" s="8" t="b">
        <f>IF(UPPER($U36)="WIND",IF(filt_combine_wind,OR(UPPER($T36)="Y",UPPER($S36)=""),OR(UPPER($S36)="Y",UPPER($T36)="")),TRUE)</f>
        <v>1</v>
      </c>
      <c r="AL36" s="9"/>
      <c r="AM36" s="2" t="b">
        <f>AND(Z36:AL36)</f>
        <v>0</v>
      </c>
      <c r="AN36" s="2">
        <f>A36-COUNTIF($K$31:$K36,"&lt;&gt;"&amp;AN$31)+1</f>
        <v>4</v>
      </c>
      <c r="AO36" s="2"/>
      <c r="AP36" s="8" t="s">
        <v>23</v>
      </c>
      <c r="AQ36" s="8" t="s">
        <v>24</v>
      </c>
      <c r="AR36" s="8">
        <v>56225</v>
      </c>
      <c r="AS36" s="8">
        <v>13995</v>
      </c>
      <c r="AT36" s="8" t="s">
        <v>11</v>
      </c>
      <c r="AU36" s="8" t="s">
        <v>26</v>
      </c>
      <c r="AV36" s="8">
        <v>2003</v>
      </c>
      <c r="AW36" s="8">
        <v>3</v>
      </c>
      <c r="AX36" s="8" t="s">
        <v>25</v>
      </c>
      <c r="AY36" s="8" t="s">
        <v>15</v>
      </c>
      <c r="AZ36" t="s">
        <v>1069</v>
      </c>
      <c r="BA36" s="5" t="s">
        <v>1069</v>
      </c>
      <c r="BB36" s="5" t="s">
        <v>1069</v>
      </c>
      <c r="BC36" s="4"/>
      <c r="BD36"/>
    </row>
    <row r="37" spans="1:56" hidden="1">
      <c r="A37">
        <f>ROW(B37)-ROW($B$31)</f>
        <v>6</v>
      </c>
      <c r="B37" t="str">
        <f>SUBSTITUTE(SUBSTITUTE(SUBSTITUTE(AP37&amp;"_"&amp;AQ37," ","_"),"&amp;","and"),"-","_")</f>
        <v>Air_Products_Port_Arthur_GEN3</v>
      </c>
      <c r="C37">
        <f>AW37/1000</f>
        <v>2.0500000000000001E-2</v>
      </c>
      <c r="D37" s="23" t="str">
        <f>VLOOKUP(L37,map_fuel,2,0)</f>
        <v>waste</v>
      </c>
      <c r="E37" s="23" t="str">
        <f>VLOOKUP(M37,map_prime_mover,2,0)</f>
        <v>cc_st_part</v>
      </c>
      <c r="F37" s="23" t="str">
        <f>D37&amp;IF(NOT(E37=""),"_"&amp;LOWER(E37),"")</f>
        <v>waste_cc_st_part</v>
      </c>
      <c r="G37" s="58">
        <f>IF(ISNUMBER(BA37),BA37/1000,1)</f>
        <v>1</v>
      </c>
      <c r="H37" s="8">
        <f>AV37</f>
        <v>2006</v>
      </c>
      <c r="I37" s="39" t="str">
        <f>AY37</f>
        <v>OP</v>
      </c>
      <c r="J37" s="39" t="str">
        <f>IF(AZ37=1,"Y",IF(AZ37=0,"N","?"))</f>
        <v>?</v>
      </c>
      <c r="K37" s="39" t="s">
        <v>594</v>
      </c>
      <c r="L37" s="8" t="str">
        <f>AU37</f>
        <v>OG</v>
      </c>
      <c r="M37" s="8" t="str">
        <f>AX37</f>
        <v>CA</v>
      </c>
      <c r="N37" s="8">
        <f>C37*G37</f>
        <v>2.0500000000000001E-2</v>
      </c>
      <c r="O37" s="8"/>
      <c r="P37" s="8"/>
      <c r="Q37" s="8"/>
      <c r="R37" s="87"/>
      <c r="S37" s="8"/>
      <c r="T37" s="8"/>
      <c r="U37" s="87"/>
      <c r="V37" s="87" t="str">
        <f ca="1">IF(NOT(AP37=""),IF(AP37&lt;&gt;AP36,IF(COUNTIF(OFFSET(AP37,0,0,pMaxUnitPerPlantInData),AP37)=COUNTIFS(OFFSET(AP37,0,0,pMaxUnitPerPlantInData),AP37,OFFSET(F37,0,0,pMaxUnitPerPlantInData),F37),"N","Y"),V36),"")</f>
        <v>Y</v>
      </c>
      <c r="W37" s="87" t="str">
        <f>IF($AP37="",W38,AP37)</f>
        <v>Air Products Port Arthur</v>
      </c>
      <c r="X37" s="87" t="str">
        <f>IF($AP37="","-",BB37)</f>
        <v>Plant unknown</v>
      </c>
      <c r="Y37" s="4"/>
      <c r="Z37" s="8" t="b">
        <v>0</v>
      </c>
      <c r="AA37" s="8" t="b">
        <f>VLOOKUP(L37,map_fuel,3,0)</f>
        <v>0</v>
      </c>
      <c r="AB37" s="8" t="b">
        <f>C37&gt;=filt_gen_size</f>
        <v>0</v>
      </c>
      <c r="AC37" s="8" t="b">
        <f>AV37&gt;=filt_age</f>
        <v>1</v>
      </c>
      <c r="AD37" s="39">
        <f>IF(filt_status="ALL",TRUE,IFERROR(SEARCH(I37,filt_status),FALSE))</f>
        <v>1</v>
      </c>
      <c r="AE37" s="8" t="b">
        <f>IF(filt_chp,TRUE,J37="N")</f>
        <v>0</v>
      </c>
      <c r="AF37" s="8" t="b">
        <f>IF(filt_hydro,TRUE,D37&lt;&gt;"water")</f>
        <v>1</v>
      </c>
      <c r="AG37" s="8" t="b">
        <f>IF(filt_use_bad_data,TRUE,NOT(OR(O37="Y",O37=1)))</f>
        <v>1</v>
      </c>
      <c r="AH37" s="8" t="b">
        <f>IF(filt_use_bad_data,TRUE,NOT(OR(Q37="Y",Q37=1)))</f>
        <v>1</v>
      </c>
      <c r="AI37" s="8" t="b">
        <f>IF(filt_allow_combos,AND(AJ37:AK37),OR(UPPER($S37)="Y",UPPER($T37)=""))</f>
        <v>1</v>
      </c>
      <c r="AJ37" s="8" t="b">
        <f>IF(UPPER($U37)="CCGT",IF(filt_combine_ccgt,OR(UPPER($T37)="Y",UPPER($S37)=""),OR(UPPER($S37)="Y",UPPER($T37)="")),TRUE)</f>
        <v>1</v>
      </c>
      <c r="AK37" s="8" t="b">
        <f>IF(UPPER($U37)="WIND",IF(filt_combine_wind,OR(UPPER($T37)="Y",UPPER($S37)=""),OR(UPPER($S37)="Y",UPPER($T37)="")),TRUE)</f>
        <v>1</v>
      </c>
      <c r="AL37" s="9"/>
      <c r="AM37" s="2" t="b">
        <f>AND(Z37:AL37)</f>
        <v>0</v>
      </c>
      <c r="AN37" s="2">
        <f>A37-COUNTIF($K$31:$K37,"&lt;&gt;"&amp;AN$31)+1</f>
        <v>5</v>
      </c>
      <c r="AO37" s="2"/>
      <c r="AP37" s="8" t="s">
        <v>27</v>
      </c>
      <c r="AQ37" s="8" t="s">
        <v>28</v>
      </c>
      <c r="AR37" s="8">
        <v>55309</v>
      </c>
      <c r="AS37" s="8">
        <v>13999</v>
      </c>
      <c r="AT37" s="8" t="s">
        <v>11</v>
      </c>
      <c r="AU37" s="8" t="s">
        <v>30</v>
      </c>
      <c r="AV37" s="8">
        <v>2006</v>
      </c>
      <c r="AW37" s="8">
        <v>20.5</v>
      </c>
      <c r="AX37" s="8" t="s">
        <v>29</v>
      </c>
      <c r="AY37" s="8" t="s">
        <v>15</v>
      </c>
      <c r="AZ37" t="s">
        <v>1069</v>
      </c>
      <c r="BA37" s="5" t="s">
        <v>1069</v>
      </c>
      <c r="BB37" s="5" t="s">
        <v>1069</v>
      </c>
      <c r="BC37" s="4"/>
      <c r="BD37"/>
    </row>
    <row r="38" spans="1:56" hidden="1">
      <c r="A38">
        <f>ROW(B38)-ROW($B$31)</f>
        <v>7</v>
      </c>
      <c r="B38" t="str">
        <f>SUBSTITUTE(SUBSTITUTE(SUBSTITUTE(AP38&amp;"_"&amp;AQ38," ","_"),"&amp;","and"),"-","_")</f>
        <v>Air_Products_Port_Arthur_GEN4</v>
      </c>
      <c r="C38">
        <f>AW38/1000</f>
        <v>7.8200000000000006E-2</v>
      </c>
      <c r="D38" s="23" t="str">
        <f>VLOOKUP(L38,map_fuel,2,0)</f>
        <v>ng</v>
      </c>
      <c r="E38" s="23" t="str">
        <f>VLOOKUP(M38,map_prime_mover,2,0)</f>
        <v>cc_ct_part</v>
      </c>
      <c r="F38" s="23" t="str">
        <f>D38&amp;IF(NOT(E38=""),"_"&amp;LOWER(E38),"")</f>
        <v>ng_cc_ct_part</v>
      </c>
      <c r="G38" s="58">
        <f>IF(ISNUMBER(BA38),BA38/1000,1)</f>
        <v>1</v>
      </c>
      <c r="H38" s="8">
        <f>AV38</f>
        <v>2006</v>
      </c>
      <c r="I38" s="39" t="str">
        <f>AY38</f>
        <v>OP</v>
      </c>
      <c r="J38" s="39" t="str">
        <f>IF(AZ38=1,"Y",IF(AZ38=0,"N","?"))</f>
        <v>?</v>
      </c>
      <c r="K38" s="39" t="s">
        <v>594</v>
      </c>
      <c r="L38" s="8" t="str">
        <f>AU38</f>
        <v>NG</v>
      </c>
      <c r="M38" s="8" t="str">
        <f>AX38</f>
        <v>CT</v>
      </c>
      <c r="N38" s="8">
        <f>C38*G38</f>
        <v>7.8200000000000006E-2</v>
      </c>
      <c r="O38" s="8"/>
      <c r="P38" s="8"/>
      <c r="Q38" s="8"/>
      <c r="R38" s="87"/>
      <c r="S38" s="8"/>
      <c r="T38" s="8"/>
      <c r="U38" s="87"/>
      <c r="V38" s="87" t="str">
        <f ca="1">IF(NOT(AP38=""),IF(AP38&lt;&gt;AP37,IF(COUNTIF(OFFSET(AP38,0,0,pMaxUnitPerPlantInData),AP38)=COUNTIFS(OFFSET(AP38,0,0,pMaxUnitPerPlantInData),AP38,OFFSET(F38,0,0,pMaxUnitPerPlantInData),F38),"N","Y"),V37),"")</f>
        <v>Y</v>
      </c>
      <c r="W38" s="87" t="str">
        <f>IF($AP38="",W39,AP38)</f>
        <v>Air Products Port Arthur</v>
      </c>
      <c r="X38" s="87" t="str">
        <f>IF($AP38="","-",BB38)</f>
        <v>Plant unknown</v>
      </c>
      <c r="Y38" s="4"/>
      <c r="Z38" s="8" t="b">
        <v>0</v>
      </c>
      <c r="AA38" s="8" t="b">
        <f>VLOOKUP(L38,map_fuel,3,0)</f>
        <v>1</v>
      </c>
      <c r="AB38" s="8" t="b">
        <f>C38&gt;=filt_gen_size</f>
        <v>1</v>
      </c>
      <c r="AC38" s="8" t="b">
        <f>AV38&gt;=filt_age</f>
        <v>1</v>
      </c>
      <c r="AD38" s="39">
        <f>IF(filt_status="ALL",TRUE,IFERROR(SEARCH(I38,filt_status),FALSE))</f>
        <v>1</v>
      </c>
      <c r="AE38" s="8" t="b">
        <f>IF(filt_chp,TRUE,J38="N")</f>
        <v>0</v>
      </c>
      <c r="AF38" s="8" t="b">
        <f>IF(filt_hydro,TRUE,D38&lt;&gt;"water")</f>
        <v>1</v>
      </c>
      <c r="AG38" s="8" t="b">
        <f>IF(filt_use_bad_data,TRUE,NOT(OR(O38="Y",O38=1)))</f>
        <v>1</v>
      </c>
      <c r="AH38" s="8" t="b">
        <f>IF(filt_use_bad_data,TRUE,NOT(OR(Q38="Y",Q38=1)))</f>
        <v>1</v>
      </c>
      <c r="AI38" s="8" t="b">
        <f>IF(filt_allow_combos,AND(AJ38:AK38),OR(UPPER($S38)="Y",UPPER($T38)=""))</f>
        <v>1</v>
      </c>
      <c r="AJ38" s="8" t="b">
        <f>IF(UPPER($U38)="CCGT",IF(filt_combine_ccgt,OR(UPPER($T38)="Y",UPPER($S38)=""),OR(UPPER($S38)="Y",UPPER($T38)="")),TRUE)</f>
        <v>1</v>
      </c>
      <c r="AK38" s="8" t="b">
        <f>IF(UPPER($U38)="WIND",IF(filt_combine_wind,OR(UPPER($T38)="Y",UPPER($S38)=""),OR(UPPER($S38)="Y",UPPER($T38)="")),TRUE)</f>
        <v>1</v>
      </c>
      <c r="AL38" s="9"/>
      <c r="AM38" s="2" t="b">
        <f>AND(Z38:AL38)</f>
        <v>0</v>
      </c>
      <c r="AN38" s="2">
        <f>A38-COUNTIF($K$31:$K38,"&lt;&gt;"&amp;AN$31)+1</f>
        <v>6</v>
      </c>
      <c r="AO38" s="2"/>
      <c r="AP38" s="8" t="s">
        <v>27</v>
      </c>
      <c r="AQ38" s="8" t="s">
        <v>31</v>
      </c>
      <c r="AR38" s="8">
        <v>55309</v>
      </c>
      <c r="AS38" s="8">
        <v>14000</v>
      </c>
      <c r="AT38" s="8" t="s">
        <v>11</v>
      </c>
      <c r="AU38" s="8" t="s">
        <v>33</v>
      </c>
      <c r="AV38" s="8">
        <v>2006</v>
      </c>
      <c r="AW38" s="8">
        <v>78.2</v>
      </c>
      <c r="AX38" s="8" t="s">
        <v>32</v>
      </c>
      <c r="AY38" s="8" t="s">
        <v>15</v>
      </c>
      <c r="AZ38" t="s">
        <v>1069</v>
      </c>
      <c r="BA38" s="5" t="s">
        <v>1069</v>
      </c>
      <c r="BB38" s="5" t="s">
        <v>1069</v>
      </c>
      <c r="BC38" s="4"/>
      <c r="BD38"/>
    </row>
    <row r="39" spans="1:56" hidden="1">
      <c r="A39">
        <f>ROW(B39)-ROW($B$31)</f>
        <v>8</v>
      </c>
      <c r="B39" t="str">
        <f>SUBSTITUTE(SUBSTITUTE(SUBSTITUTE(AP39&amp;"_"&amp;AQ39," ","_"),"&amp;","and"),"-","_")</f>
        <v>Air_Products_Port_Arthur_GEN2</v>
      </c>
      <c r="C39">
        <f>AW39/1000</f>
        <v>3.0000000000000001E-3</v>
      </c>
      <c r="D39" s="23" t="str">
        <f>VLOOKUP(L39,map_fuel,2,0)</f>
        <v>waste</v>
      </c>
      <c r="E39" s="23" t="str">
        <f>VLOOKUP(M39,map_prime_mover,2,0)</f>
        <v>cc_st_part</v>
      </c>
      <c r="F39" s="23" t="str">
        <f>D39&amp;IF(NOT(E39=""),"_"&amp;LOWER(E39),"")</f>
        <v>waste_cc_st_part</v>
      </c>
      <c r="G39" s="58">
        <f>IF(ISNUMBER(BA39),BA39/1000,1)</f>
        <v>1</v>
      </c>
      <c r="H39" s="8">
        <f>AV39</f>
        <v>2000</v>
      </c>
      <c r="I39" s="39" t="str">
        <f>AY39</f>
        <v>OP</v>
      </c>
      <c r="J39" s="39" t="str">
        <f>IF(AZ39=1,"Y",IF(AZ39=0,"N","?"))</f>
        <v>?</v>
      </c>
      <c r="K39" s="39" t="s">
        <v>594</v>
      </c>
      <c r="L39" s="8" t="str">
        <f>AU39</f>
        <v>OG</v>
      </c>
      <c r="M39" s="8" t="str">
        <f>AX39</f>
        <v>CA</v>
      </c>
      <c r="N39" s="8">
        <f>C39*G39</f>
        <v>3.0000000000000001E-3</v>
      </c>
      <c r="O39" s="8"/>
      <c r="P39" s="8"/>
      <c r="Q39" s="8"/>
      <c r="R39" s="87"/>
      <c r="S39" s="8"/>
      <c r="T39" s="8"/>
      <c r="U39" s="87"/>
      <c r="V39" s="87" t="str">
        <f ca="1">IF(NOT(AP39=""),IF(AP39&lt;&gt;AP38,IF(COUNTIF(OFFSET(AP39,0,0,pMaxUnitPerPlantInData),AP39)=COUNTIFS(OFFSET(AP39,0,0,pMaxUnitPerPlantInData),AP39,OFFSET(F39,0,0,pMaxUnitPerPlantInData),F39),"N","Y"),V38),"")</f>
        <v>Y</v>
      </c>
      <c r="W39" s="87" t="str">
        <f>IF($AP39="",W40,AP39)</f>
        <v>Air Products Port Arthur</v>
      </c>
      <c r="X39" s="87" t="str">
        <f>IF($AP39="","-",BB39)</f>
        <v>Plant unknown</v>
      </c>
      <c r="Y39" s="4"/>
      <c r="Z39" s="8" t="b">
        <v>0</v>
      </c>
      <c r="AA39" s="8" t="b">
        <f>VLOOKUP(L39,map_fuel,3,0)</f>
        <v>0</v>
      </c>
      <c r="AB39" s="8" t="b">
        <f>C39&gt;=filt_gen_size</f>
        <v>0</v>
      </c>
      <c r="AC39" s="8" t="b">
        <f>AV39&gt;=filt_age</f>
        <v>1</v>
      </c>
      <c r="AD39" s="39">
        <f>IF(filt_status="ALL",TRUE,IFERROR(SEARCH(I39,filt_status),FALSE))</f>
        <v>1</v>
      </c>
      <c r="AE39" s="8" t="b">
        <f>IF(filt_chp,TRUE,J39="N")</f>
        <v>0</v>
      </c>
      <c r="AF39" s="8" t="b">
        <f>IF(filt_hydro,TRUE,D39&lt;&gt;"water")</f>
        <v>1</v>
      </c>
      <c r="AG39" s="8" t="b">
        <f>IF(filt_use_bad_data,TRUE,NOT(OR(O39="Y",O39=1)))</f>
        <v>1</v>
      </c>
      <c r="AH39" s="8" t="b">
        <f>IF(filt_use_bad_data,TRUE,NOT(OR(Q39="Y",Q39=1)))</f>
        <v>1</v>
      </c>
      <c r="AI39" s="8" t="b">
        <f>IF(filt_allow_combos,AND(AJ39:AK39),OR(UPPER($S39)="Y",UPPER($T39)=""))</f>
        <v>1</v>
      </c>
      <c r="AJ39" s="8" t="b">
        <f>IF(UPPER($U39)="CCGT",IF(filt_combine_ccgt,OR(UPPER($T39)="Y",UPPER($S39)=""),OR(UPPER($S39)="Y",UPPER($T39)="")),TRUE)</f>
        <v>1</v>
      </c>
      <c r="AK39" s="8" t="b">
        <f>IF(UPPER($U39)="WIND",IF(filt_combine_wind,OR(UPPER($T39)="Y",UPPER($S39)=""),OR(UPPER($S39)="Y",UPPER($T39)="")),TRUE)</f>
        <v>1</v>
      </c>
      <c r="AL39" s="9"/>
      <c r="AM39" s="2" t="b">
        <f>AND(Z39:AL39)</f>
        <v>0</v>
      </c>
      <c r="AN39" s="2">
        <f>A39-COUNTIF($K$31:$K39,"&lt;&gt;"&amp;AN$31)+1</f>
        <v>7</v>
      </c>
      <c r="AO39" s="2"/>
      <c r="AP39" s="8" t="s">
        <v>27</v>
      </c>
      <c r="AQ39" s="8" t="s">
        <v>34</v>
      </c>
      <c r="AR39" s="8">
        <v>55309</v>
      </c>
      <c r="AS39" s="8">
        <v>13998</v>
      </c>
      <c r="AT39" s="8" t="s">
        <v>11</v>
      </c>
      <c r="AU39" s="8" t="s">
        <v>30</v>
      </c>
      <c r="AV39" s="8">
        <v>2000</v>
      </c>
      <c r="AW39" s="8">
        <v>3</v>
      </c>
      <c r="AX39" s="8" t="s">
        <v>29</v>
      </c>
      <c r="AY39" s="8" t="s">
        <v>15</v>
      </c>
      <c r="AZ39" t="s">
        <v>1069</v>
      </c>
      <c r="BA39" s="5" t="s">
        <v>1069</v>
      </c>
      <c r="BB39" s="5" t="s">
        <v>1069</v>
      </c>
      <c r="BC39" s="4"/>
      <c r="BD39"/>
    </row>
    <row r="40" spans="1:56" hidden="1">
      <c r="A40">
        <f>ROW(B40)-ROW($B$31)</f>
        <v>9</v>
      </c>
      <c r="B40" t="str">
        <f>SUBSTITUTE(SUBSTITUTE(SUBSTITUTE(AP40&amp;"_"&amp;AQ40," ","_"),"&amp;","and"),"-","_")</f>
        <v>Air_Products_Port_Arthur_GEN1</v>
      </c>
      <c r="C40">
        <f>AW40/1000</f>
        <v>3.7600000000000001E-2</v>
      </c>
      <c r="D40" s="23" t="str">
        <f>VLOOKUP(L40,map_fuel,2,0)</f>
        <v>ng</v>
      </c>
      <c r="E40" s="23" t="str">
        <f>VLOOKUP(M40,map_prime_mover,2,0)</f>
        <v>cc_ct_part</v>
      </c>
      <c r="F40" s="23" t="str">
        <f>D40&amp;IF(NOT(E40=""),"_"&amp;LOWER(E40),"")</f>
        <v>ng_cc_ct_part</v>
      </c>
      <c r="G40" s="58">
        <f>IF(ISNUMBER(BA40),BA40/1000,1)</f>
        <v>1</v>
      </c>
      <c r="H40" s="8">
        <f>AV40</f>
        <v>2000</v>
      </c>
      <c r="I40" s="39" t="str">
        <f>AY40</f>
        <v>OP</v>
      </c>
      <c r="J40" s="39" t="str">
        <f>IF(AZ40=1,"Y",IF(AZ40=0,"N","?"))</f>
        <v>?</v>
      </c>
      <c r="K40" s="39" t="s">
        <v>594</v>
      </c>
      <c r="L40" s="8" t="str">
        <f>AU40</f>
        <v>NG</v>
      </c>
      <c r="M40" s="8" t="str">
        <f>AX40</f>
        <v>CT</v>
      </c>
      <c r="N40" s="8">
        <f>C40*G40</f>
        <v>3.7600000000000001E-2</v>
      </c>
      <c r="O40" s="8"/>
      <c r="P40" s="8"/>
      <c r="Q40" s="8"/>
      <c r="R40" s="87"/>
      <c r="S40" s="8"/>
      <c r="T40" s="8"/>
      <c r="U40" s="87"/>
      <c r="V40" s="87" t="str">
        <f ca="1">IF(NOT(AP40=""),IF(AP40&lt;&gt;AP39,IF(COUNTIF(OFFSET(AP40,0,0,pMaxUnitPerPlantInData),AP40)=COUNTIFS(OFFSET(AP40,0,0,pMaxUnitPerPlantInData),AP40,OFFSET(F40,0,0,pMaxUnitPerPlantInData),F40),"N","Y"),V39),"")</f>
        <v>Y</v>
      </c>
      <c r="W40" s="87" t="str">
        <f>IF($AP40="",W41,AP40)</f>
        <v>Air Products Port Arthur</v>
      </c>
      <c r="X40" s="87" t="str">
        <f>IF($AP40="","-",BB40)</f>
        <v>Plant unknown</v>
      </c>
      <c r="Y40" s="4"/>
      <c r="Z40" s="8" t="b">
        <v>0</v>
      </c>
      <c r="AA40" s="8" t="b">
        <f>VLOOKUP(L40,map_fuel,3,0)</f>
        <v>1</v>
      </c>
      <c r="AB40" s="8" t="b">
        <f>C40&gt;=filt_gen_size</f>
        <v>0</v>
      </c>
      <c r="AC40" s="8" t="b">
        <f>AV40&gt;=filt_age</f>
        <v>1</v>
      </c>
      <c r="AD40" s="39">
        <f>IF(filt_status="ALL",TRUE,IFERROR(SEARCH(I40,filt_status),FALSE))</f>
        <v>1</v>
      </c>
      <c r="AE40" s="8" t="b">
        <f>IF(filt_chp,TRUE,J40="N")</f>
        <v>0</v>
      </c>
      <c r="AF40" s="8" t="b">
        <f>IF(filt_hydro,TRUE,D40&lt;&gt;"water")</f>
        <v>1</v>
      </c>
      <c r="AG40" s="8" t="b">
        <f>IF(filt_use_bad_data,TRUE,NOT(OR(O40="Y",O40=1)))</f>
        <v>1</v>
      </c>
      <c r="AH40" s="8" t="b">
        <f>IF(filt_use_bad_data,TRUE,NOT(OR(Q40="Y",Q40=1)))</f>
        <v>1</v>
      </c>
      <c r="AI40" s="8" t="b">
        <f>IF(filt_allow_combos,AND(AJ40:AK40),OR(UPPER($S40)="Y",UPPER($T40)=""))</f>
        <v>1</v>
      </c>
      <c r="AJ40" s="8" t="b">
        <f>IF(UPPER($U40)="CCGT",IF(filt_combine_ccgt,OR(UPPER($T40)="Y",UPPER($S40)=""),OR(UPPER($S40)="Y",UPPER($T40)="")),TRUE)</f>
        <v>1</v>
      </c>
      <c r="AK40" s="8" t="b">
        <f>IF(UPPER($U40)="WIND",IF(filt_combine_wind,OR(UPPER($T40)="Y",UPPER($S40)=""),OR(UPPER($S40)="Y",UPPER($T40)="")),TRUE)</f>
        <v>1</v>
      </c>
      <c r="AL40" s="9"/>
      <c r="AM40" s="2" t="b">
        <f>AND(Z40:AL40)</f>
        <v>0</v>
      </c>
      <c r="AN40" s="2">
        <f>A40-COUNTIF($K$31:$K40,"&lt;&gt;"&amp;AN$31)+1</f>
        <v>8</v>
      </c>
      <c r="AO40" s="2"/>
      <c r="AP40" s="8" t="s">
        <v>27</v>
      </c>
      <c r="AQ40" s="8" t="s">
        <v>13</v>
      </c>
      <c r="AR40" s="8">
        <v>55309</v>
      </c>
      <c r="AS40" s="8">
        <v>13997</v>
      </c>
      <c r="AT40" s="8" t="s">
        <v>11</v>
      </c>
      <c r="AU40" s="8" t="s">
        <v>33</v>
      </c>
      <c r="AV40" s="8">
        <v>2000</v>
      </c>
      <c r="AW40" s="8">
        <v>37.6</v>
      </c>
      <c r="AX40" s="8" t="s">
        <v>32</v>
      </c>
      <c r="AY40" s="8" t="s">
        <v>15</v>
      </c>
      <c r="AZ40" t="s">
        <v>1069</v>
      </c>
      <c r="BA40" s="5" t="s">
        <v>1069</v>
      </c>
      <c r="BB40" s="5" t="s">
        <v>1069</v>
      </c>
      <c r="BC40" s="4"/>
      <c r="BD40"/>
    </row>
    <row r="41" spans="1:56" hidden="1">
      <c r="A41">
        <f>ROW(B41)-ROW($B$31)</f>
        <v>10</v>
      </c>
      <c r="B41" t="str">
        <f>SUBSTITUTE(SUBSTITUTE(SUBSTITUTE(AP41&amp;"_"&amp;AQ41," ","_"),"&amp;","and"),"-","_")</f>
        <v>Altura_CoGen_LLC_GEN7</v>
      </c>
      <c r="C41">
        <f>AW41/1000</f>
        <v>8.9900000000000008E-2</v>
      </c>
      <c r="D41" s="23" t="str">
        <f>VLOOKUP(L41,map_fuel,2,0)</f>
        <v>ng</v>
      </c>
      <c r="E41" s="23" t="str">
        <f>VLOOKUP(M41,map_prime_mover,2,0)</f>
        <v>cc_ct_part</v>
      </c>
      <c r="F41" s="23" t="str">
        <f>D41&amp;IF(NOT(E41=""),"_"&amp;LOWER(E41),"")</f>
        <v>ng_cc_ct_part</v>
      </c>
      <c r="G41" s="58">
        <f>IF(ISNUMBER(BA41),BA41/1000,1)</f>
        <v>10.667363</v>
      </c>
      <c r="H41" s="8">
        <f>AV41</f>
        <v>1995</v>
      </c>
      <c r="I41" s="39" t="str">
        <f>AY41</f>
        <v>OP</v>
      </c>
      <c r="J41" s="39" t="str">
        <f>IF(AZ41=1,"Y",IF(AZ41=0,"N","?"))</f>
        <v>Y</v>
      </c>
      <c r="K41" s="39" t="s">
        <v>594</v>
      </c>
      <c r="L41" s="8" t="str">
        <f>AU41</f>
        <v>NG</v>
      </c>
      <c r="M41" s="8" t="str">
        <f>AX41</f>
        <v>CT</v>
      </c>
      <c r="N41" s="8">
        <f>C41*G41</f>
        <v>0.95899593370000003</v>
      </c>
      <c r="O41" s="8"/>
      <c r="P41" s="8"/>
      <c r="Q41" s="8"/>
      <c r="R41" s="87"/>
      <c r="S41" s="8"/>
      <c r="T41" s="8"/>
      <c r="U41" s="87"/>
      <c r="V41" s="87" t="str">
        <f ca="1">IF(NOT(AP41=""),IF(AP41&lt;&gt;AP40,IF(COUNTIF(OFFSET(AP41,0,0,pMaxUnitPerPlantInData),AP41)=COUNTIFS(OFFSET(AP41,0,0,pMaxUnitPerPlantInData),AP41,OFFSET(F41,0,0,pMaxUnitPerPlantInData),F41),"N","Y"),V40),"")</f>
        <v>Y</v>
      </c>
      <c r="W41" s="87" t="str">
        <f>IF($AP41="",W42,AP41)</f>
        <v>Altura CoGen LLC</v>
      </c>
      <c r="X41" s="87">
        <f>IF($AP41="","-",BB41)</f>
        <v>7</v>
      </c>
      <c r="Y41" s="4"/>
      <c r="Z41" s="8" t="b">
        <v>1</v>
      </c>
      <c r="AA41" s="8" t="b">
        <f>VLOOKUP(L41,map_fuel,3,0)</f>
        <v>1</v>
      </c>
      <c r="AB41" s="8" t="b">
        <f>C41&gt;=filt_gen_size</f>
        <v>1</v>
      </c>
      <c r="AC41" s="8" t="b">
        <f>AV41&gt;=filt_age</f>
        <v>1</v>
      </c>
      <c r="AD41" s="39">
        <f>IF(filt_status="ALL",TRUE,IFERROR(SEARCH(I41,filt_status),FALSE))</f>
        <v>1</v>
      </c>
      <c r="AE41" s="8" t="b">
        <f>IF(filt_chp,TRUE,J41="N")</f>
        <v>0</v>
      </c>
      <c r="AF41" s="8" t="b">
        <f>IF(filt_hydro,TRUE,D41&lt;&gt;"water")</f>
        <v>1</v>
      </c>
      <c r="AG41" s="8" t="b">
        <f>IF(filt_use_bad_data,TRUE,NOT(OR(O41="Y",O41=1)))</f>
        <v>1</v>
      </c>
      <c r="AH41" s="8" t="b">
        <f>IF(filt_use_bad_data,TRUE,NOT(OR(Q41="Y",Q41=1)))</f>
        <v>1</v>
      </c>
      <c r="AI41" s="8" t="b">
        <f>IF(filt_allow_combos,AND(AJ41:AK41),OR(UPPER($S41)="Y",UPPER($T41)=""))</f>
        <v>1</v>
      </c>
      <c r="AJ41" s="8" t="b">
        <f>IF(UPPER($U41)="CCGT",IF(filt_combine_ccgt,OR(UPPER($T41)="Y",UPPER($S41)=""),OR(UPPER($S41)="Y",UPPER($T41)="")),TRUE)</f>
        <v>1</v>
      </c>
      <c r="AK41" s="8" t="b">
        <f>IF(UPPER($U41)="WIND",IF(filt_combine_wind,OR(UPPER($T41)="Y",UPPER($S41)=""),OR(UPPER($S41)="Y",UPPER($T41)="")),TRUE)</f>
        <v>1</v>
      </c>
      <c r="AL41" s="9"/>
      <c r="AM41" s="2" t="b">
        <f>AND(Z41:AL41)</f>
        <v>0</v>
      </c>
      <c r="AN41" s="2">
        <f>A41-COUNTIF($K$31:$K41,"&lt;&gt;"&amp;AN$31)+1</f>
        <v>9</v>
      </c>
      <c r="AO41" s="2"/>
      <c r="AP41" s="8" t="s">
        <v>35</v>
      </c>
      <c r="AQ41" s="8" t="s">
        <v>36</v>
      </c>
      <c r="AR41" s="8">
        <v>50815</v>
      </c>
      <c r="AS41" s="8">
        <v>14007</v>
      </c>
      <c r="AT41" s="8" t="s">
        <v>11</v>
      </c>
      <c r="AU41" s="8" t="s">
        <v>33</v>
      </c>
      <c r="AV41" s="8">
        <v>1995</v>
      </c>
      <c r="AW41" s="8">
        <v>89.9</v>
      </c>
      <c r="AX41" s="8" t="s">
        <v>32</v>
      </c>
      <c r="AY41" s="8" t="s">
        <v>15</v>
      </c>
      <c r="AZ41">
        <v>1</v>
      </c>
      <c r="BA41" s="5">
        <v>10667.362999999999</v>
      </c>
      <c r="BB41" s="5">
        <v>7</v>
      </c>
      <c r="BC41" s="4"/>
      <c r="BD41"/>
    </row>
    <row r="42" spans="1:56" hidden="1">
      <c r="A42">
        <f>ROW(B42)-ROW($B$31)</f>
        <v>11</v>
      </c>
      <c r="B42" t="str">
        <f>SUBSTITUTE(SUBSTITUTE(SUBSTITUTE(AP42&amp;"_"&amp;AQ42," ","_"),"&amp;","and"),"-","_")</f>
        <v>Altura_CoGen_LLC_GEN4</v>
      </c>
      <c r="C42">
        <f>AW42/1000</f>
        <v>8.4900000000000003E-2</v>
      </c>
      <c r="D42" s="23" t="str">
        <f>VLOOKUP(L42,map_fuel,2,0)</f>
        <v>ng</v>
      </c>
      <c r="E42" s="23" t="str">
        <f>VLOOKUP(M42,map_prime_mover,2,0)</f>
        <v>cc_ct_part</v>
      </c>
      <c r="F42" s="23" t="str">
        <f>D42&amp;IF(NOT(E42=""),"_"&amp;LOWER(E42),"")</f>
        <v>ng_cc_ct_part</v>
      </c>
      <c r="G42" s="58">
        <f>IF(ISNUMBER(BA42),BA42/1000,1)</f>
        <v>10.667363</v>
      </c>
      <c r="H42" s="8">
        <f>AV42</f>
        <v>1986</v>
      </c>
      <c r="I42" s="39" t="str">
        <f>AY42</f>
        <v>OP</v>
      </c>
      <c r="J42" s="39" t="str">
        <f>IF(AZ42=1,"Y",IF(AZ42=0,"N","?"))</f>
        <v>Y</v>
      </c>
      <c r="K42" s="39" t="s">
        <v>594</v>
      </c>
      <c r="L42" s="8" t="str">
        <f>AU42</f>
        <v>NG</v>
      </c>
      <c r="M42" s="8" t="str">
        <f>AX42</f>
        <v>CT</v>
      </c>
      <c r="N42" s="8">
        <f>C42*G42</f>
        <v>0.90565911870000004</v>
      </c>
      <c r="O42" s="8"/>
      <c r="P42" s="8"/>
      <c r="Q42" s="8"/>
      <c r="R42" s="87"/>
      <c r="S42" s="8"/>
      <c r="T42" s="8"/>
      <c r="U42" s="87"/>
      <c r="V42" s="87" t="str">
        <f ca="1">IF(NOT(AP42=""),IF(AP42&lt;&gt;AP41,IF(COUNTIF(OFFSET(AP42,0,0,pMaxUnitPerPlantInData),AP42)=COUNTIFS(OFFSET(AP42,0,0,pMaxUnitPerPlantInData),AP42,OFFSET(F42,0,0,pMaxUnitPerPlantInData),F42),"N","Y"),V41),"")</f>
        <v>Y</v>
      </c>
      <c r="W42" s="87" t="str">
        <f>IF($AP42="",W43,AP42)</f>
        <v>Altura CoGen LLC</v>
      </c>
      <c r="X42" s="87">
        <f>IF($AP42="","-",BB42)</f>
        <v>7</v>
      </c>
      <c r="Y42" s="4"/>
      <c r="Z42" s="8" t="b">
        <v>1</v>
      </c>
      <c r="AA42" s="8" t="b">
        <f>VLOOKUP(L42,map_fuel,3,0)</f>
        <v>1</v>
      </c>
      <c r="AB42" s="8" t="b">
        <f>C42&gt;=filt_gen_size</f>
        <v>1</v>
      </c>
      <c r="AC42" s="8" t="b">
        <f>AV42&gt;=filt_age</f>
        <v>1</v>
      </c>
      <c r="AD42" s="39">
        <f>IF(filt_status="ALL",TRUE,IFERROR(SEARCH(I42,filt_status),FALSE))</f>
        <v>1</v>
      </c>
      <c r="AE42" s="8" t="b">
        <f>IF(filt_chp,TRUE,J42="N")</f>
        <v>0</v>
      </c>
      <c r="AF42" s="8" t="b">
        <f>IF(filt_hydro,TRUE,D42&lt;&gt;"water")</f>
        <v>1</v>
      </c>
      <c r="AG42" s="8" t="b">
        <f>IF(filt_use_bad_data,TRUE,NOT(OR(O42="Y",O42=1)))</f>
        <v>1</v>
      </c>
      <c r="AH42" s="8" t="b">
        <f>IF(filt_use_bad_data,TRUE,NOT(OR(Q42="Y",Q42=1)))</f>
        <v>1</v>
      </c>
      <c r="AI42" s="8" t="b">
        <f>IF(filt_allow_combos,AND(AJ42:AK42),OR(UPPER($S42)="Y",UPPER($T42)=""))</f>
        <v>1</v>
      </c>
      <c r="AJ42" s="8" t="b">
        <f>IF(UPPER($U42)="CCGT",IF(filt_combine_ccgt,OR(UPPER($T42)="Y",UPPER($S42)=""),OR(UPPER($S42)="Y",UPPER($T42)="")),TRUE)</f>
        <v>1</v>
      </c>
      <c r="AK42" s="8" t="b">
        <f>IF(UPPER($U42)="WIND",IF(filt_combine_wind,OR(UPPER($T42)="Y",UPPER($S42)=""),OR(UPPER($S42)="Y",UPPER($T42)="")),TRUE)</f>
        <v>1</v>
      </c>
      <c r="AL42" s="9"/>
      <c r="AM42" s="2" t="b">
        <f>AND(Z42:AL42)</f>
        <v>0</v>
      </c>
      <c r="AN42" s="2">
        <f>A42-COUNTIF($K$31:$K42,"&lt;&gt;"&amp;AN$31)+1</f>
        <v>10</v>
      </c>
      <c r="AO42" s="2"/>
      <c r="AP42" s="8" t="s">
        <v>35</v>
      </c>
      <c r="AQ42" s="8" t="s">
        <v>31</v>
      </c>
      <c r="AR42" s="8">
        <v>50815</v>
      </c>
      <c r="AS42" s="8">
        <v>14004</v>
      </c>
      <c r="AT42" s="8" t="s">
        <v>11</v>
      </c>
      <c r="AU42" s="8" t="s">
        <v>33</v>
      </c>
      <c r="AV42" s="8">
        <v>1986</v>
      </c>
      <c r="AW42" s="8">
        <v>84.9</v>
      </c>
      <c r="AX42" s="8" t="s">
        <v>32</v>
      </c>
      <c r="AY42" s="8" t="s">
        <v>15</v>
      </c>
      <c r="AZ42">
        <v>1</v>
      </c>
      <c r="BA42" s="5">
        <v>10667.362999999999</v>
      </c>
      <c r="BB42" s="5">
        <v>7</v>
      </c>
      <c r="BC42" s="4"/>
      <c r="BD42"/>
    </row>
    <row r="43" spans="1:56" hidden="1">
      <c r="A43">
        <f>ROW(B43)-ROW($B$31)</f>
        <v>12</v>
      </c>
      <c r="B43" t="str">
        <f>SUBSTITUTE(SUBSTITUTE(SUBSTITUTE(AP43&amp;"_"&amp;AQ43," ","_"),"&amp;","and"),"-","_")</f>
        <v>Altura_CoGen_LLC_GEN5</v>
      </c>
      <c r="C43">
        <f>AW43/1000</f>
        <v>8.4900000000000003E-2</v>
      </c>
      <c r="D43" s="23" t="str">
        <f>VLOOKUP(L43,map_fuel,2,0)</f>
        <v>ng</v>
      </c>
      <c r="E43" s="23" t="str">
        <f>VLOOKUP(M43,map_prime_mover,2,0)</f>
        <v>cc_ct_part</v>
      </c>
      <c r="F43" s="23" t="str">
        <f>D43&amp;IF(NOT(E43=""),"_"&amp;LOWER(E43),"")</f>
        <v>ng_cc_ct_part</v>
      </c>
      <c r="G43" s="58">
        <f>IF(ISNUMBER(BA43),BA43/1000,1)</f>
        <v>10.667363</v>
      </c>
      <c r="H43" s="8">
        <f>AV43</f>
        <v>1986</v>
      </c>
      <c r="I43" s="39" t="str">
        <f>AY43</f>
        <v>OP</v>
      </c>
      <c r="J43" s="39" t="str">
        <f>IF(AZ43=1,"Y",IF(AZ43=0,"N","?"))</f>
        <v>Y</v>
      </c>
      <c r="K43" s="39" t="s">
        <v>594</v>
      </c>
      <c r="L43" s="8" t="str">
        <f>AU43</f>
        <v>NG</v>
      </c>
      <c r="M43" s="8" t="str">
        <f>AX43</f>
        <v>CT</v>
      </c>
      <c r="N43" s="8">
        <f>C43*G43</f>
        <v>0.90565911870000004</v>
      </c>
      <c r="O43" s="8"/>
      <c r="P43" s="8"/>
      <c r="Q43" s="8"/>
      <c r="R43" s="87"/>
      <c r="S43" s="8"/>
      <c r="T43" s="8"/>
      <c r="U43" s="87"/>
      <c r="V43" s="87" t="str">
        <f ca="1">IF(NOT(AP43=""),IF(AP43&lt;&gt;AP42,IF(COUNTIF(OFFSET(AP43,0,0,pMaxUnitPerPlantInData),AP43)=COUNTIFS(OFFSET(AP43,0,0,pMaxUnitPerPlantInData),AP43,OFFSET(F43,0,0,pMaxUnitPerPlantInData),F43),"N","Y"),V42),"")</f>
        <v>Y</v>
      </c>
      <c r="W43" s="87" t="str">
        <f>IF($AP43="",W44,AP43)</f>
        <v>Altura CoGen LLC</v>
      </c>
      <c r="X43" s="87">
        <f>IF($AP43="","-",BB43)</f>
        <v>7</v>
      </c>
      <c r="Y43" s="4"/>
      <c r="Z43" s="8" t="b">
        <v>1</v>
      </c>
      <c r="AA43" s="8" t="b">
        <f>VLOOKUP(L43,map_fuel,3,0)</f>
        <v>1</v>
      </c>
      <c r="AB43" s="8" t="b">
        <f>C43&gt;=filt_gen_size</f>
        <v>1</v>
      </c>
      <c r="AC43" s="8" t="b">
        <f>AV43&gt;=filt_age</f>
        <v>1</v>
      </c>
      <c r="AD43" s="39">
        <f>IF(filt_status="ALL",TRUE,IFERROR(SEARCH(I43,filt_status),FALSE))</f>
        <v>1</v>
      </c>
      <c r="AE43" s="8" t="b">
        <f>IF(filt_chp,TRUE,J43="N")</f>
        <v>0</v>
      </c>
      <c r="AF43" s="8" t="b">
        <f>IF(filt_hydro,TRUE,D43&lt;&gt;"water")</f>
        <v>1</v>
      </c>
      <c r="AG43" s="8" t="b">
        <f>IF(filt_use_bad_data,TRUE,NOT(OR(O43="Y",O43=1)))</f>
        <v>1</v>
      </c>
      <c r="AH43" s="8" t="b">
        <f>IF(filt_use_bad_data,TRUE,NOT(OR(Q43="Y",Q43=1)))</f>
        <v>1</v>
      </c>
      <c r="AI43" s="8" t="b">
        <f>IF(filt_allow_combos,AND(AJ43:AK43),OR(UPPER($S43)="Y",UPPER($T43)=""))</f>
        <v>1</v>
      </c>
      <c r="AJ43" s="8" t="b">
        <f>IF(UPPER($U43)="CCGT",IF(filt_combine_ccgt,OR(UPPER($T43)="Y",UPPER($S43)=""),OR(UPPER($S43)="Y",UPPER($T43)="")),TRUE)</f>
        <v>1</v>
      </c>
      <c r="AK43" s="8" t="b">
        <f>IF(UPPER($U43)="WIND",IF(filt_combine_wind,OR(UPPER($T43)="Y",UPPER($S43)=""),OR(UPPER($S43)="Y",UPPER($T43)="")),TRUE)</f>
        <v>1</v>
      </c>
      <c r="AL43" s="9"/>
      <c r="AM43" s="2" t="b">
        <f>AND(Z43:AL43)</f>
        <v>0</v>
      </c>
      <c r="AN43" s="2">
        <f>A43-COUNTIF($K$31:$K43,"&lt;&gt;"&amp;AN$31)+1</f>
        <v>11</v>
      </c>
      <c r="AO43" s="2"/>
      <c r="AP43" s="8" t="s">
        <v>35</v>
      </c>
      <c r="AQ43" s="8" t="s">
        <v>37</v>
      </c>
      <c r="AR43" s="8">
        <v>50815</v>
      </c>
      <c r="AS43" s="8">
        <v>14005</v>
      </c>
      <c r="AT43" s="8" t="s">
        <v>11</v>
      </c>
      <c r="AU43" s="8" t="s">
        <v>33</v>
      </c>
      <c r="AV43" s="8">
        <v>1986</v>
      </c>
      <c r="AW43" s="8">
        <v>84.9</v>
      </c>
      <c r="AX43" s="8" t="s">
        <v>32</v>
      </c>
      <c r="AY43" s="8" t="s">
        <v>15</v>
      </c>
      <c r="AZ43">
        <v>1</v>
      </c>
      <c r="BA43" s="5">
        <v>10667.362999999999</v>
      </c>
      <c r="BB43" s="5">
        <v>7</v>
      </c>
      <c r="BC43" s="4"/>
      <c r="BD43"/>
    </row>
    <row r="44" spans="1:56" hidden="1">
      <c r="A44">
        <f>ROW(B44)-ROW($B$31)</f>
        <v>13</v>
      </c>
      <c r="B44" t="str">
        <f>SUBSTITUTE(SUBSTITUTE(SUBSTITUTE(AP44&amp;"_"&amp;AQ44," ","_"),"&amp;","and"),"-","_")</f>
        <v>Altura_CoGen_LLC_GEN6</v>
      </c>
      <c r="C44">
        <f>AW44/1000</f>
        <v>0.12919999999999998</v>
      </c>
      <c r="D44" s="23" t="str">
        <f>VLOOKUP(L44,map_fuel,2,0)</f>
        <v>ng</v>
      </c>
      <c r="E44" s="23" t="str">
        <f>VLOOKUP(M44,map_prime_mover,2,0)</f>
        <v>cc_st_part</v>
      </c>
      <c r="F44" s="23" t="str">
        <f>D44&amp;IF(NOT(E44=""),"_"&amp;LOWER(E44),"")</f>
        <v>ng_cc_st_part</v>
      </c>
      <c r="G44" s="58">
        <f>IF(ISNUMBER(BA44),BA44/1000,1)</f>
        <v>10.667363</v>
      </c>
      <c r="H44" s="8">
        <f>AV44</f>
        <v>1986</v>
      </c>
      <c r="I44" s="39" t="str">
        <f>AY44</f>
        <v>OP</v>
      </c>
      <c r="J44" s="39" t="str">
        <f>IF(AZ44=1,"Y",IF(AZ44=0,"N","?"))</f>
        <v>Y</v>
      </c>
      <c r="K44" s="39" t="s">
        <v>594</v>
      </c>
      <c r="L44" s="8" t="str">
        <f>AU44</f>
        <v>NG</v>
      </c>
      <c r="M44" s="8" t="str">
        <f>AX44</f>
        <v>CA</v>
      </c>
      <c r="N44" s="8">
        <f>C44*G44</f>
        <v>1.3782232995999999</v>
      </c>
      <c r="O44" s="8"/>
      <c r="P44" s="8"/>
      <c r="Q44" s="8"/>
      <c r="R44" s="87"/>
      <c r="S44" s="8"/>
      <c r="T44" s="8"/>
      <c r="U44" s="87"/>
      <c r="V44" s="87" t="str">
        <f ca="1">IF(NOT(AP44=""),IF(AP44&lt;&gt;AP43,IF(COUNTIF(OFFSET(AP44,0,0,pMaxUnitPerPlantInData),AP44)=COUNTIFS(OFFSET(AP44,0,0,pMaxUnitPerPlantInData),AP44,OFFSET(F44,0,0,pMaxUnitPerPlantInData),F44),"N","Y"),V43),"")</f>
        <v>Y</v>
      </c>
      <c r="W44" s="87" t="str">
        <f>IF($AP44="",W45,AP44)</f>
        <v>Altura CoGen LLC</v>
      </c>
      <c r="X44" s="87">
        <f>IF($AP44="","-",BB44)</f>
        <v>7</v>
      </c>
      <c r="Y44" s="4"/>
      <c r="Z44" s="8" t="b">
        <v>1</v>
      </c>
      <c r="AA44" s="8" t="b">
        <f>VLOOKUP(L44,map_fuel,3,0)</f>
        <v>1</v>
      </c>
      <c r="AB44" s="8" t="b">
        <f>C44&gt;=filt_gen_size</f>
        <v>1</v>
      </c>
      <c r="AC44" s="8" t="b">
        <f>AV44&gt;=filt_age</f>
        <v>1</v>
      </c>
      <c r="AD44" s="39">
        <f>IF(filt_status="ALL",TRUE,IFERROR(SEARCH(I44,filt_status),FALSE))</f>
        <v>1</v>
      </c>
      <c r="AE44" s="8" t="b">
        <f>IF(filt_chp,TRUE,J44="N")</f>
        <v>0</v>
      </c>
      <c r="AF44" s="8" t="b">
        <f>IF(filt_hydro,TRUE,D44&lt;&gt;"water")</f>
        <v>1</v>
      </c>
      <c r="AG44" s="8" t="b">
        <f>IF(filt_use_bad_data,TRUE,NOT(OR(O44="Y",O44=1)))</f>
        <v>1</v>
      </c>
      <c r="AH44" s="8" t="b">
        <f>IF(filt_use_bad_data,TRUE,NOT(OR(Q44="Y",Q44=1)))</f>
        <v>1</v>
      </c>
      <c r="AI44" s="8" t="b">
        <f>IF(filt_allow_combos,AND(AJ44:AK44),OR(UPPER($S44)="Y",UPPER($T44)=""))</f>
        <v>1</v>
      </c>
      <c r="AJ44" s="8" t="b">
        <f>IF(UPPER($U44)="CCGT",IF(filt_combine_ccgt,OR(UPPER($T44)="Y",UPPER($S44)=""),OR(UPPER($S44)="Y",UPPER($T44)="")),TRUE)</f>
        <v>1</v>
      </c>
      <c r="AK44" s="8" t="b">
        <f>IF(UPPER($U44)="WIND",IF(filt_combine_wind,OR(UPPER($T44)="Y",UPPER($S44)=""),OR(UPPER($S44)="Y",UPPER($T44)="")),TRUE)</f>
        <v>1</v>
      </c>
      <c r="AL44" s="9"/>
      <c r="AM44" s="2" t="b">
        <f>AND(Z44:AL44)</f>
        <v>0</v>
      </c>
      <c r="AN44" s="2">
        <f>A44-COUNTIF($K$31:$K44,"&lt;&gt;"&amp;AN$31)+1</f>
        <v>12</v>
      </c>
      <c r="AO44" s="2"/>
      <c r="AP44" s="8" t="s">
        <v>35</v>
      </c>
      <c r="AQ44" s="8" t="s">
        <v>38</v>
      </c>
      <c r="AR44" s="8">
        <v>50815</v>
      </c>
      <c r="AS44" s="8">
        <v>14006</v>
      </c>
      <c r="AT44" s="8" t="s">
        <v>11</v>
      </c>
      <c r="AU44" s="8" t="s">
        <v>33</v>
      </c>
      <c r="AV44" s="8">
        <v>1986</v>
      </c>
      <c r="AW44" s="8">
        <v>129.19999999999999</v>
      </c>
      <c r="AX44" s="8" t="s">
        <v>29</v>
      </c>
      <c r="AY44" s="8" t="s">
        <v>15</v>
      </c>
      <c r="AZ44">
        <v>1</v>
      </c>
      <c r="BA44" s="5">
        <v>10667.362999999999</v>
      </c>
      <c r="BB44" s="5">
        <v>7</v>
      </c>
      <c r="BC44" s="4"/>
      <c r="BD44"/>
    </row>
    <row r="45" spans="1:56" hidden="1">
      <c r="A45">
        <f>ROW(B45)-ROW($B$31)</f>
        <v>14</v>
      </c>
      <c r="B45" t="str">
        <f>SUBSTITUTE(SUBSTITUTE(SUBSTITUTE(AP45&amp;"_"&amp;AQ45," ","_"),"&amp;","and"),"-","_")</f>
        <v>Altura_CoGen_LLC_GEN1</v>
      </c>
      <c r="C45">
        <f>AW45/1000</f>
        <v>8.4900000000000003E-2</v>
      </c>
      <c r="D45" s="23" t="str">
        <f>VLOOKUP(L45,map_fuel,2,0)</f>
        <v>ng</v>
      </c>
      <c r="E45" s="23" t="str">
        <f>VLOOKUP(M45,map_prime_mover,2,0)</f>
        <v>cc_ct_part</v>
      </c>
      <c r="F45" s="23" t="str">
        <f>D45&amp;IF(NOT(E45=""),"_"&amp;LOWER(E45),"")</f>
        <v>ng_cc_ct_part</v>
      </c>
      <c r="G45" s="58">
        <f>IF(ISNUMBER(BA45),BA45/1000,1)</f>
        <v>10.667363</v>
      </c>
      <c r="H45" s="8">
        <f>AV45</f>
        <v>1985</v>
      </c>
      <c r="I45" s="39" t="str">
        <f>AY45</f>
        <v>OP</v>
      </c>
      <c r="J45" s="39" t="str">
        <f>IF(AZ45=1,"Y",IF(AZ45=0,"N","?"))</f>
        <v>Y</v>
      </c>
      <c r="K45" s="39" t="s">
        <v>594</v>
      </c>
      <c r="L45" s="8" t="str">
        <f>AU45</f>
        <v>NG</v>
      </c>
      <c r="M45" s="8" t="str">
        <f>AX45</f>
        <v>CT</v>
      </c>
      <c r="N45" s="8">
        <f>C45*G45</f>
        <v>0.90565911870000004</v>
      </c>
      <c r="O45" s="8"/>
      <c r="P45" s="8"/>
      <c r="Q45" s="8"/>
      <c r="R45" s="87"/>
      <c r="S45" s="8"/>
      <c r="T45" s="8"/>
      <c r="U45" s="87"/>
      <c r="V45" s="87" t="str">
        <f ca="1">IF(NOT(AP45=""),IF(AP45&lt;&gt;AP44,IF(COUNTIF(OFFSET(AP45,0,0,pMaxUnitPerPlantInData),AP45)=COUNTIFS(OFFSET(AP45,0,0,pMaxUnitPerPlantInData),AP45,OFFSET(F45,0,0,pMaxUnitPerPlantInData),F45),"N","Y"),V44),"")</f>
        <v>Y</v>
      </c>
      <c r="W45" s="87" t="str">
        <f>IF($AP45="",W46,AP45)</f>
        <v>Altura CoGen LLC</v>
      </c>
      <c r="X45" s="87">
        <f>IF($AP45="","-",BB45)</f>
        <v>7</v>
      </c>
      <c r="Y45" s="4"/>
      <c r="Z45" s="8" t="b">
        <v>1</v>
      </c>
      <c r="AA45" s="8" t="b">
        <f>VLOOKUP(L45,map_fuel,3,0)</f>
        <v>1</v>
      </c>
      <c r="AB45" s="8" t="b">
        <f>C45&gt;=filt_gen_size</f>
        <v>1</v>
      </c>
      <c r="AC45" s="8" t="b">
        <f>AV45&gt;=filt_age</f>
        <v>1</v>
      </c>
      <c r="AD45" s="39">
        <f>IF(filt_status="ALL",TRUE,IFERROR(SEARCH(I45,filt_status),FALSE))</f>
        <v>1</v>
      </c>
      <c r="AE45" s="8" t="b">
        <f>IF(filt_chp,TRUE,J45="N")</f>
        <v>0</v>
      </c>
      <c r="AF45" s="8" t="b">
        <f>IF(filt_hydro,TRUE,D45&lt;&gt;"water")</f>
        <v>1</v>
      </c>
      <c r="AG45" s="8" t="b">
        <f>IF(filt_use_bad_data,TRUE,NOT(OR(O45="Y",O45=1)))</f>
        <v>1</v>
      </c>
      <c r="AH45" s="8" t="b">
        <f>IF(filt_use_bad_data,TRUE,NOT(OR(Q45="Y",Q45=1)))</f>
        <v>1</v>
      </c>
      <c r="AI45" s="8" t="b">
        <f>IF(filt_allow_combos,AND(AJ45:AK45),OR(UPPER($S45)="Y",UPPER($T45)=""))</f>
        <v>1</v>
      </c>
      <c r="AJ45" s="8" t="b">
        <f>IF(UPPER($U45)="CCGT",IF(filt_combine_ccgt,OR(UPPER($T45)="Y",UPPER($S45)=""),OR(UPPER($S45)="Y",UPPER($T45)="")),TRUE)</f>
        <v>1</v>
      </c>
      <c r="AK45" s="8" t="b">
        <f>IF(UPPER($U45)="WIND",IF(filt_combine_wind,OR(UPPER($T45)="Y",UPPER($S45)=""),OR(UPPER($S45)="Y",UPPER($T45)="")),TRUE)</f>
        <v>1</v>
      </c>
      <c r="AL45" s="9"/>
      <c r="AM45" s="2" t="b">
        <f>AND(Z45:AL45)</f>
        <v>0</v>
      </c>
      <c r="AN45" s="2">
        <f>A45-COUNTIF($K$31:$K45,"&lt;&gt;"&amp;AN$31)+1</f>
        <v>13</v>
      </c>
      <c r="AO45" s="2"/>
      <c r="AP45" s="8" t="s">
        <v>35</v>
      </c>
      <c r="AQ45" s="8" t="s">
        <v>13</v>
      </c>
      <c r="AR45" s="8">
        <v>50815</v>
      </c>
      <c r="AS45" s="8">
        <v>14001</v>
      </c>
      <c r="AT45" s="8" t="s">
        <v>11</v>
      </c>
      <c r="AU45" s="8" t="s">
        <v>33</v>
      </c>
      <c r="AV45" s="8">
        <v>1985</v>
      </c>
      <c r="AW45" s="8">
        <v>84.9</v>
      </c>
      <c r="AX45" s="8" t="s">
        <v>32</v>
      </c>
      <c r="AY45" s="8" t="s">
        <v>15</v>
      </c>
      <c r="AZ45">
        <v>1</v>
      </c>
      <c r="BA45" s="5">
        <v>10667.362999999999</v>
      </c>
      <c r="BB45" s="5">
        <v>7</v>
      </c>
      <c r="BC45" s="4"/>
      <c r="BD45"/>
    </row>
    <row r="46" spans="1:56" hidden="1">
      <c r="A46">
        <f>ROW(B46)-ROW($B$31)</f>
        <v>15</v>
      </c>
      <c r="B46" t="str">
        <f>SUBSTITUTE(SUBSTITUTE(SUBSTITUTE(AP46&amp;"_"&amp;AQ46," ","_"),"&amp;","and"),"-","_")</f>
        <v>Altura_CoGen_LLC_GEN2</v>
      </c>
      <c r="C46">
        <f>AW46/1000</f>
        <v>8.4900000000000003E-2</v>
      </c>
      <c r="D46" s="23" t="str">
        <f>VLOOKUP(L46,map_fuel,2,0)</f>
        <v>ng</v>
      </c>
      <c r="E46" s="23" t="str">
        <f>VLOOKUP(M46,map_prime_mover,2,0)</f>
        <v>cc_ct_part</v>
      </c>
      <c r="F46" s="23" t="str">
        <f>D46&amp;IF(NOT(E46=""),"_"&amp;LOWER(E46),"")</f>
        <v>ng_cc_ct_part</v>
      </c>
      <c r="G46" s="58">
        <f>IF(ISNUMBER(BA46),BA46/1000,1)</f>
        <v>10.667363</v>
      </c>
      <c r="H46" s="8">
        <f>AV46</f>
        <v>1985</v>
      </c>
      <c r="I46" s="39" t="str">
        <f>AY46</f>
        <v>OP</v>
      </c>
      <c r="J46" s="39" t="str">
        <f>IF(AZ46=1,"Y",IF(AZ46=0,"N","?"))</f>
        <v>Y</v>
      </c>
      <c r="K46" s="39" t="s">
        <v>594</v>
      </c>
      <c r="L46" s="8" t="str">
        <f>AU46</f>
        <v>NG</v>
      </c>
      <c r="M46" s="8" t="str">
        <f>AX46</f>
        <v>CT</v>
      </c>
      <c r="N46" s="8">
        <f>C46*G46</f>
        <v>0.90565911870000004</v>
      </c>
      <c r="O46" s="8"/>
      <c r="P46" s="8"/>
      <c r="Q46" s="8"/>
      <c r="R46" s="87"/>
      <c r="S46" s="8"/>
      <c r="T46" s="8"/>
      <c r="U46" s="87"/>
      <c r="V46" s="87" t="str">
        <f ca="1">IF(NOT(AP46=""),IF(AP46&lt;&gt;AP45,IF(COUNTIF(OFFSET(AP46,0,0,pMaxUnitPerPlantInData),AP46)=COUNTIFS(OFFSET(AP46,0,0,pMaxUnitPerPlantInData),AP46,OFFSET(F46,0,0,pMaxUnitPerPlantInData),F46),"N","Y"),V45),"")</f>
        <v>Y</v>
      </c>
      <c r="W46" s="87" t="str">
        <f>IF($AP46="",W47,AP46)</f>
        <v>Altura CoGen LLC</v>
      </c>
      <c r="X46" s="87">
        <f>IF($AP46="","-",BB46)</f>
        <v>7</v>
      </c>
      <c r="Y46" s="4"/>
      <c r="Z46" s="8" t="b">
        <v>1</v>
      </c>
      <c r="AA46" s="8" t="b">
        <f>VLOOKUP(L46,map_fuel,3,0)</f>
        <v>1</v>
      </c>
      <c r="AB46" s="8" t="b">
        <f>C46&gt;=filt_gen_size</f>
        <v>1</v>
      </c>
      <c r="AC46" s="8" t="b">
        <f>AV46&gt;=filt_age</f>
        <v>1</v>
      </c>
      <c r="AD46" s="39">
        <f>IF(filt_status="ALL",TRUE,IFERROR(SEARCH(I46,filt_status),FALSE))</f>
        <v>1</v>
      </c>
      <c r="AE46" s="8" t="b">
        <f>IF(filt_chp,TRUE,J46="N")</f>
        <v>0</v>
      </c>
      <c r="AF46" s="8" t="b">
        <f>IF(filt_hydro,TRUE,D46&lt;&gt;"water")</f>
        <v>1</v>
      </c>
      <c r="AG46" s="8" t="b">
        <f>IF(filt_use_bad_data,TRUE,NOT(OR(O46="Y",O46=1)))</f>
        <v>1</v>
      </c>
      <c r="AH46" s="8" t="b">
        <f>IF(filt_use_bad_data,TRUE,NOT(OR(Q46="Y",Q46=1)))</f>
        <v>1</v>
      </c>
      <c r="AI46" s="8" t="b">
        <f>IF(filt_allow_combos,AND(AJ46:AK46),OR(UPPER($S46)="Y",UPPER($T46)=""))</f>
        <v>1</v>
      </c>
      <c r="AJ46" s="8" t="b">
        <f>IF(UPPER($U46)="CCGT",IF(filt_combine_ccgt,OR(UPPER($T46)="Y",UPPER($S46)=""),OR(UPPER($S46)="Y",UPPER($T46)="")),TRUE)</f>
        <v>1</v>
      </c>
      <c r="AK46" s="8" t="b">
        <f>IF(UPPER($U46)="WIND",IF(filt_combine_wind,OR(UPPER($T46)="Y",UPPER($S46)=""),OR(UPPER($S46)="Y",UPPER($T46)="")),TRUE)</f>
        <v>1</v>
      </c>
      <c r="AL46" s="9"/>
      <c r="AM46" s="2" t="b">
        <f>AND(Z46:AL46)</f>
        <v>0</v>
      </c>
      <c r="AN46" s="2">
        <f>A46-COUNTIF($K$31:$K46,"&lt;&gt;"&amp;AN$31)+1</f>
        <v>14</v>
      </c>
      <c r="AO46" s="2"/>
      <c r="AP46" s="8" t="s">
        <v>35</v>
      </c>
      <c r="AQ46" s="8" t="s">
        <v>34</v>
      </c>
      <c r="AR46" s="8">
        <v>50815</v>
      </c>
      <c r="AS46" s="8">
        <v>14002</v>
      </c>
      <c r="AT46" s="8" t="s">
        <v>11</v>
      </c>
      <c r="AU46" s="8" t="s">
        <v>33</v>
      </c>
      <c r="AV46" s="8">
        <v>1985</v>
      </c>
      <c r="AW46" s="8">
        <v>84.9</v>
      </c>
      <c r="AX46" s="8" t="s">
        <v>32</v>
      </c>
      <c r="AY46" s="8" t="s">
        <v>15</v>
      </c>
      <c r="AZ46">
        <v>1</v>
      </c>
      <c r="BA46" s="5">
        <v>10667.362999999999</v>
      </c>
      <c r="BB46" s="5">
        <v>7</v>
      </c>
      <c r="BC46" s="4"/>
      <c r="BD46"/>
    </row>
    <row r="47" spans="1:56" hidden="1">
      <c r="A47">
        <f>ROW(B47)-ROW($B$31)</f>
        <v>16</v>
      </c>
      <c r="B47" t="str">
        <f>SUBSTITUTE(SUBSTITUTE(SUBSTITUTE(AP47&amp;"_"&amp;AQ47," ","_"),"&amp;","and"),"-","_")</f>
        <v>Altura_CoGen_LLC_GEN3</v>
      </c>
      <c r="C47">
        <f>AW47/1000</f>
        <v>8.4900000000000003E-2</v>
      </c>
      <c r="D47" s="23" t="str">
        <f>VLOOKUP(L47,map_fuel,2,0)</f>
        <v>ng</v>
      </c>
      <c r="E47" s="23" t="str">
        <f>VLOOKUP(M47,map_prime_mover,2,0)</f>
        <v>cc_ct_part</v>
      </c>
      <c r="F47" s="23" t="str">
        <f>D47&amp;IF(NOT(E47=""),"_"&amp;LOWER(E47),"")</f>
        <v>ng_cc_ct_part</v>
      </c>
      <c r="G47" s="58">
        <f>IF(ISNUMBER(BA47),BA47/1000,1)</f>
        <v>10.667363</v>
      </c>
      <c r="H47" s="8">
        <f>AV47</f>
        <v>1985</v>
      </c>
      <c r="I47" s="39" t="str">
        <f>AY47</f>
        <v>OP</v>
      </c>
      <c r="J47" s="39" t="str">
        <f>IF(AZ47=1,"Y",IF(AZ47=0,"N","?"))</f>
        <v>Y</v>
      </c>
      <c r="K47" s="39" t="s">
        <v>594</v>
      </c>
      <c r="L47" s="8" t="str">
        <f>AU47</f>
        <v>NG</v>
      </c>
      <c r="M47" s="8" t="str">
        <f>AX47</f>
        <v>CT</v>
      </c>
      <c r="N47" s="8">
        <f>C47*G47</f>
        <v>0.90565911870000004</v>
      </c>
      <c r="O47" s="8"/>
      <c r="P47" s="8"/>
      <c r="Q47" s="8"/>
      <c r="R47" s="87"/>
      <c r="S47" s="8"/>
      <c r="T47" s="8"/>
      <c r="U47" s="87"/>
      <c r="V47" s="87" t="str">
        <f ca="1">IF(NOT(AP47=""),IF(AP47&lt;&gt;AP46,IF(COUNTIF(OFFSET(AP47,0,0,pMaxUnitPerPlantInData),AP47)=COUNTIFS(OFFSET(AP47,0,0,pMaxUnitPerPlantInData),AP47,OFFSET(F47,0,0,pMaxUnitPerPlantInData),F47),"N","Y"),V46),"")</f>
        <v>Y</v>
      </c>
      <c r="W47" s="87" t="str">
        <f>IF($AP47="",W48,AP47)</f>
        <v>Altura CoGen LLC</v>
      </c>
      <c r="X47" s="87">
        <f>IF($AP47="","-",BB47)</f>
        <v>7</v>
      </c>
      <c r="Y47" s="4"/>
      <c r="Z47" s="8" t="b">
        <v>1</v>
      </c>
      <c r="AA47" s="8" t="b">
        <f>VLOOKUP(L47,map_fuel,3,0)</f>
        <v>1</v>
      </c>
      <c r="AB47" s="8" t="b">
        <f>C47&gt;=filt_gen_size</f>
        <v>1</v>
      </c>
      <c r="AC47" s="8" t="b">
        <f>AV47&gt;=filt_age</f>
        <v>1</v>
      </c>
      <c r="AD47" s="39">
        <f>IF(filt_status="ALL",TRUE,IFERROR(SEARCH(I47,filt_status),FALSE))</f>
        <v>1</v>
      </c>
      <c r="AE47" s="8" t="b">
        <f>IF(filt_chp,TRUE,J47="N")</f>
        <v>0</v>
      </c>
      <c r="AF47" s="8" t="b">
        <f>IF(filt_hydro,TRUE,D47&lt;&gt;"water")</f>
        <v>1</v>
      </c>
      <c r="AG47" s="8" t="b">
        <f>IF(filt_use_bad_data,TRUE,NOT(OR(O47="Y",O47=1)))</f>
        <v>1</v>
      </c>
      <c r="AH47" s="8" t="b">
        <f>IF(filt_use_bad_data,TRUE,NOT(OR(Q47="Y",Q47=1)))</f>
        <v>1</v>
      </c>
      <c r="AI47" s="8" t="b">
        <f>IF(filt_allow_combos,AND(AJ47:AK47),OR(UPPER($S47)="Y",UPPER($T47)=""))</f>
        <v>1</v>
      </c>
      <c r="AJ47" s="8" t="b">
        <f>IF(UPPER($U47)="CCGT",IF(filt_combine_ccgt,OR(UPPER($T47)="Y",UPPER($S47)=""),OR(UPPER($S47)="Y",UPPER($T47)="")),TRUE)</f>
        <v>1</v>
      </c>
      <c r="AK47" s="8" t="b">
        <f>IF(UPPER($U47)="WIND",IF(filt_combine_wind,OR(UPPER($T47)="Y",UPPER($S47)=""),OR(UPPER($S47)="Y",UPPER($T47)="")),TRUE)</f>
        <v>1</v>
      </c>
      <c r="AL47" s="9"/>
      <c r="AM47" s="2" t="b">
        <f>AND(Z47:AL47)</f>
        <v>0</v>
      </c>
      <c r="AN47" s="2">
        <f>A47-COUNTIF($K$31:$K47,"&lt;&gt;"&amp;AN$31)+1</f>
        <v>15</v>
      </c>
      <c r="AO47" s="2"/>
      <c r="AP47" s="8" t="s">
        <v>35</v>
      </c>
      <c r="AQ47" s="8" t="s">
        <v>28</v>
      </c>
      <c r="AR47" s="8">
        <v>50815</v>
      </c>
      <c r="AS47" s="8">
        <v>14003</v>
      </c>
      <c r="AT47" s="8" t="s">
        <v>11</v>
      </c>
      <c r="AU47" s="8" t="s">
        <v>33</v>
      </c>
      <c r="AV47" s="8">
        <v>1985</v>
      </c>
      <c r="AW47" s="8">
        <v>84.9</v>
      </c>
      <c r="AX47" s="8" t="s">
        <v>32</v>
      </c>
      <c r="AY47" s="8" t="s">
        <v>15</v>
      </c>
      <c r="AZ47">
        <v>1</v>
      </c>
      <c r="BA47" s="5">
        <v>10667.362999999999</v>
      </c>
      <c r="BB47" s="5">
        <v>7</v>
      </c>
      <c r="BC47" s="4"/>
      <c r="BD47"/>
    </row>
    <row r="48" spans="1:56" hidden="1">
      <c r="A48">
        <f>ROW(B48)-ROW($B$31)</f>
        <v>17</v>
      </c>
      <c r="B48" t="str">
        <f>SUBSTITUTE(SUBSTITUTE(SUBSTITUTE(AP48&amp;"_"&amp;AQ48," ","_"),"&amp;","and"),"-","_")</f>
        <v>Amistad_Dam_and_Power_1</v>
      </c>
      <c r="C48">
        <f>AW48/1000</f>
        <v>3.3000000000000002E-2</v>
      </c>
      <c r="D48" s="23" t="str">
        <f>VLOOKUP(L48,map_fuel,2,0)</f>
        <v>water</v>
      </c>
      <c r="E48" s="23" t="str">
        <f>VLOOKUP(M48,map_prime_mover,2,0)</f>
        <v/>
      </c>
      <c r="F48" s="23" t="str">
        <f>D48&amp;IF(NOT(E48=""),"_"&amp;LOWER(E48),"")</f>
        <v>water</v>
      </c>
      <c r="G48" s="58">
        <f>IF(ISNUMBER(BA48),BA48/1000,1)</f>
        <v>1</v>
      </c>
      <c r="H48" s="8">
        <f>AV48</f>
        <v>1983</v>
      </c>
      <c r="I48" s="39" t="str">
        <f>AY48</f>
        <v>OP</v>
      </c>
      <c r="J48" s="39" t="str">
        <f>IF(AZ48=1,"Y",IF(AZ48=0,"N","?"))</f>
        <v>N</v>
      </c>
      <c r="K48" s="39" t="s">
        <v>594</v>
      </c>
      <c r="L48" s="8" t="str">
        <f>AU48</f>
        <v>WAT</v>
      </c>
      <c r="M48" s="8" t="str">
        <f>AX48</f>
        <v>HY</v>
      </c>
      <c r="N48" s="8">
        <f>C48*G48</f>
        <v>3.3000000000000002E-2</v>
      </c>
      <c r="O48" s="8"/>
      <c r="P48" s="8"/>
      <c r="Q48" s="8"/>
      <c r="R48" s="87"/>
      <c r="S48" s="8"/>
      <c r="T48" s="8"/>
      <c r="U48" s="87"/>
      <c r="V48" s="87" t="str">
        <f ca="1">IF(NOT(AP48=""),IF(AP48&lt;&gt;AP47,IF(COUNTIF(OFFSET(AP48,0,0,pMaxUnitPerPlantInData),AP48)=COUNTIFS(OFFSET(AP48,0,0,pMaxUnitPerPlantInData),AP48,OFFSET(F48,0,0,pMaxUnitPerPlantInData),F48),"N","Y"),V47),"")</f>
        <v>N</v>
      </c>
      <c r="W48" s="87" t="str">
        <f>IF($AP48="",W49,SUBSTITUTE(SUBSTITUTE(SUBSTITUTE(AP48," ","_"),"&amp;","and"),"-","_"))</f>
        <v>Amistad_Dam_and_Power</v>
      </c>
      <c r="X48" s="87">
        <f>IF($AP48="","-",BB48)</f>
        <v>2</v>
      </c>
      <c r="Y48" s="4"/>
      <c r="Z48" s="8" t="b">
        <v>1</v>
      </c>
      <c r="AA48" s="8" t="b">
        <f>VLOOKUP(L48,map_fuel,3,0)</f>
        <v>1</v>
      </c>
      <c r="AB48" s="8" t="b">
        <f>C48&gt;=filt_gen_size</f>
        <v>0</v>
      </c>
      <c r="AC48" s="8" t="b">
        <f>AV48&gt;=filt_age</f>
        <v>1</v>
      </c>
      <c r="AD48" s="39">
        <f>IF(filt_status="ALL",TRUE,IFERROR(SEARCH(I48,filt_status),FALSE))</f>
        <v>1</v>
      </c>
      <c r="AE48" s="8" t="b">
        <f>IF(filt_chp,TRUE,J48="N")</f>
        <v>1</v>
      </c>
      <c r="AF48" s="8" t="b">
        <f>IF(filt_hydro,TRUE,D48&lt;&gt;"water")</f>
        <v>0</v>
      </c>
      <c r="AG48" s="8" t="b">
        <f>IF(filt_use_bad_data,TRUE,NOT(OR(O48="Y",O48=1)))</f>
        <v>1</v>
      </c>
      <c r="AH48" s="8" t="b">
        <f>IF(filt_use_bad_data,TRUE,NOT(OR(Q48="Y",Q48=1)))</f>
        <v>1</v>
      </c>
      <c r="AI48" s="8" t="b">
        <f>IF(filt_allow_combos,AND(AJ48:AK48),OR(UPPER($S48)="Y",UPPER($T48)=""))</f>
        <v>1</v>
      </c>
      <c r="AJ48" s="8" t="b">
        <f>IF(UPPER($U48)="CCGT",IF(filt_combine_ccgt,OR(UPPER($T48)="Y",UPPER($S48)=""),OR(UPPER($S48)="Y",UPPER($T48)="")),TRUE)</f>
        <v>1</v>
      </c>
      <c r="AK48" s="8" t="b">
        <f>IF(UPPER($U48)="WIND",IF(filt_combine_wind,OR(UPPER($T48)="Y",UPPER($S48)=""),OR(UPPER($S48)="Y",UPPER($T48)="")),TRUE)</f>
        <v>1</v>
      </c>
      <c r="AL48" s="9"/>
      <c r="AM48" s="2" t="b">
        <f>AND(Z48:AL48)</f>
        <v>0</v>
      </c>
      <c r="AN48" s="2">
        <f>A48-COUNTIF($K$31:$K48,"&lt;&gt;"&amp;AN$31)+1</f>
        <v>16</v>
      </c>
      <c r="AO48" s="2"/>
      <c r="AP48" s="8" t="s">
        <v>39</v>
      </c>
      <c r="AQ48" s="8" t="s">
        <v>19</v>
      </c>
      <c r="AR48" s="8">
        <v>6128</v>
      </c>
      <c r="AS48" s="8">
        <v>14008</v>
      </c>
      <c r="AT48" s="8" t="s">
        <v>11</v>
      </c>
      <c r="AU48" s="8" t="s">
        <v>21</v>
      </c>
      <c r="AV48" s="8">
        <v>1983</v>
      </c>
      <c r="AW48" s="8">
        <v>33</v>
      </c>
      <c r="AX48" s="8" t="s">
        <v>20</v>
      </c>
      <c r="AY48" s="8" t="s">
        <v>15</v>
      </c>
      <c r="AZ48">
        <v>0</v>
      </c>
      <c r="BA48" s="5" t="s">
        <v>14</v>
      </c>
      <c r="BB48" s="5">
        <v>2</v>
      </c>
      <c r="BC48" s="4"/>
      <c r="BD48"/>
    </row>
    <row r="49" spans="1:56" hidden="1">
      <c r="A49">
        <f>ROW(B49)-ROW($B$31)</f>
        <v>18</v>
      </c>
      <c r="B49" t="str">
        <f>SUBSTITUTE(SUBSTITUTE(SUBSTITUTE(AP49&amp;"_"&amp;AQ49," ","_"),"&amp;","and"),"-","_")</f>
        <v>Amistad_Dam_and_Power_2</v>
      </c>
      <c r="C49">
        <f>AW49/1000</f>
        <v>3.3000000000000002E-2</v>
      </c>
      <c r="D49" s="23" t="str">
        <f>VLOOKUP(L49,map_fuel,2,0)</f>
        <v>water</v>
      </c>
      <c r="E49" s="23" t="str">
        <f>VLOOKUP(M49,map_prime_mover,2,0)</f>
        <v/>
      </c>
      <c r="F49" s="23" t="str">
        <f>D49&amp;IF(NOT(E49=""),"_"&amp;LOWER(E49),"")</f>
        <v>water</v>
      </c>
      <c r="G49" s="58">
        <f>IF(ISNUMBER(BA49),BA49/1000,1)</f>
        <v>1</v>
      </c>
      <c r="H49" s="8">
        <f>AV49</f>
        <v>1983</v>
      </c>
      <c r="I49" s="39" t="str">
        <f>AY49</f>
        <v>OP</v>
      </c>
      <c r="J49" s="39" t="str">
        <f>IF(AZ49=1,"Y",IF(AZ49=0,"N","?"))</f>
        <v>N</v>
      </c>
      <c r="K49" s="39" t="s">
        <v>594</v>
      </c>
      <c r="L49" s="8" t="str">
        <f>AU49</f>
        <v>WAT</v>
      </c>
      <c r="M49" s="8" t="str">
        <f>AX49</f>
        <v>HY</v>
      </c>
      <c r="N49" s="8">
        <f>C49*G49</f>
        <v>3.3000000000000002E-2</v>
      </c>
      <c r="O49" s="8"/>
      <c r="P49" s="8"/>
      <c r="Q49" s="8"/>
      <c r="R49" s="87"/>
      <c r="S49" s="8"/>
      <c r="T49" s="8"/>
      <c r="U49" s="87"/>
      <c r="V49" s="87" t="str">
        <f ca="1">IF(NOT(AP49=""),IF(AP49&lt;&gt;AP48,IF(COUNTIF(OFFSET(AP49,0,0,pMaxUnitPerPlantInData),AP49)=COUNTIFS(OFFSET(AP49,0,0,pMaxUnitPerPlantInData),AP49,OFFSET(F49,0,0,pMaxUnitPerPlantInData),F49),"N","Y"),V48),"")</f>
        <v>N</v>
      </c>
      <c r="W49" s="87" t="str">
        <f>IF($AP49="",W50,SUBSTITUTE(SUBSTITUTE(SUBSTITUTE(AP49," ","_"),"&amp;","and"),"-","_"))</f>
        <v>Amistad_Dam_and_Power</v>
      </c>
      <c r="X49" s="87">
        <f>IF($AP49="","-",BB49)</f>
        <v>2</v>
      </c>
      <c r="Y49" s="4"/>
      <c r="Z49" s="8" t="b">
        <v>1</v>
      </c>
      <c r="AA49" s="8" t="b">
        <f>VLOOKUP(L49,map_fuel,3,0)</f>
        <v>1</v>
      </c>
      <c r="AB49" s="8" t="b">
        <f>C49&gt;=filt_gen_size</f>
        <v>0</v>
      </c>
      <c r="AC49" s="8" t="b">
        <f>AV49&gt;=filt_age</f>
        <v>1</v>
      </c>
      <c r="AD49" s="39">
        <f>IF(filt_status="ALL",TRUE,IFERROR(SEARCH(I49,filt_status),FALSE))</f>
        <v>1</v>
      </c>
      <c r="AE49" s="8" t="b">
        <f>IF(filt_chp,TRUE,J49="N")</f>
        <v>1</v>
      </c>
      <c r="AF49" s="8" t="b">
        <f>IF(filt_hydro,TRUE,D49&lt;&gt;"water")</f>
        <v>0</v>
      </c>
      <c r="AG49" s="8" t="b">
        <f>IF(filt_use_bad_data,TRUE,NOT(OR(O49="Y",O49=1)))</f>
        <v>1</v>
      </c>
      <c r="AH49" s="8" t="b">
        <f>IF(filt_use_bad_data,TRUE,NOT(OR(Q49="Y",Q49=1)))</f>
        <v>1</v>
      </c>
      <c r="AI49" s="8" t="b">
        <f>IF(filt_allow_combos,AND(AJ49:AK49),OR(UPPER($S49)="Y",UPPER($T49)=""))</f>
        <v>1</v>
      </c>
      <c r="AJ49" s="8" t="b">
        <f>IF(UPPER($U49)="CCGT",IF(filt_combine_ccgt,OR(UPPER($T49)="Y",UPPER($S49)=""),OR(UPPER($S49)="Y",UPPER($T49)="")),TRUE)</f>
        <v>1</v>
      </c>
      <c r="AK49" s="8" t="b">
        <f>IF(UPPER($U49)="WIND",IF(filt_combine_wind,OR(UPPER($T49)="Y",UPPER($S49)=""),OR(UPPER($S49)="Y",UPPER($T49)="")),TRUE)</f>
        <v>1</v>
      </c>
      <c r="AL49" s="9"/>
      <c r="AM49" s="2" t="b">
        <f>AND(Z49:AL49)</f>
        <v>0</v>
      </c>
      <c r="AN49" s="2">
        <f>A49-COUNTIF($K$31:$K49,"&lt;&gt;"&amp;AN$31)+1</f>
        <v>17</v>
      </c>
      <c r="AO49" s="2"/>
      <c r="AP49" s="8" t="s">
        <v>39</v>
      </c>
      <c r="AQ49" s="8" t="s">
        <v>22</v>
      </c>
      <c r="AR49" s="8">
        <v>6128</v>
      </c>
      <c r="AS49" s="8">
        <v>14009</v>
      </c>
      <c r="AT49" s="8" t="s">
        <v>11</v>
      </c>
      <c r="AU49" s="8" t="s">
        <v>21</v>
      </c>
      <c r="AV49" s="8">
        <v>1983</v>
      </c>
      <c r="AW49" s="8">
        <v>33</v>
      </c>
      <c r="AX49" s="8" t="s">
        <v>20</v>
      </c>
      <c r="AY49" s="8" t="s">
        <v>15</v>
      </c>
      <c r="AZ49">
        <v>0</v>
      </c>
      <c r="BA49" s="5" t="s">
        <v>14</v>
      </c>
      <c r="BB49" s="5">
        <v>2</v>
      </c>
      <c r="BC49" s="4"/>
      <c r="BD49"/>
    </row>
    <row r="50" spans="1:56">
      <c r="A50">
        <f>ROW(B50)-ROW($B$31)</f>
        <v>19</v>
      </c>
      <c r="B50" s="3" t="s">
        <v>794</v>
      </c>
      <c r="C50" s="3">
        <f>SUM(C51:C52,C53)</f>
        <v>0.55000000000000004</v>
      </c>
      <c r="D50" s="23" t="str">
        <f>VLOOKUP(L50,map_fuel,2,0)</f>
        <v>ng</v>
      </c>
      <c r="E50" s="23" t="str">
        <f>VLOOKUP(M50,map_prime_mover,2,0)</f>
        <v>cc</v>
      </c>
      <c r="F50" s="23" t="str">
        <f>D50&amp;IF(NOT(E50=""),"_"&amp;LOWER(E50),"")</f>
        <v>ng_cc</v>
      </c>
      <c r="G50" s="60">
        <f>G51</f>
        <v>7.4991319999999995</v>
      </c>
      <c r="H50" s="81">
        <f>H51</f>
        <v>2000</v>
      </c>
      <c r="I50" s="61" t="str">
        <f>I51</f>
        <v>OP</v>
      </c>
      <c r="J50" s="61" t="str">
        <f>J51</f>
        <v>N</v>
      </c>
      <c r="K50" s="61" t="s">
        <v>791</v>
      </c>
      <c r="L50" s="81" t="s">
        <v>33</v>
      </c>
      <c r="M50" s="81" t="s">
        <v>702</v>
      </c>
      <c r="N50" s="81">
        <f>C50*G50</f>
        <v>4.1245225999999997</v>
      </c>
      <c r="O50" s="8"/>
      <c r="P50" s="39"/>
      <c r="Q50" s="39"/>
      <c r="R50" s="87"/>
      <c r="S50" s="39"/>
      <c r="T50" s="39" t="s">
        <v>651</v>
      </c>
      <c r="U50" s="87" t="s">
        <v>790</v>
      </c>
      <c r="V50" s="87" t="str">
        <f ca="1">IF(NOT(AP50=""),IF(AP50&lt;&gt;AP49,IF(COUNTIF(OFFSET(AP50,0,0,pMaxUnitPerPlantInData),AP50)=COUNTIFS(OFFSET(AP50,0,0,pMaxUnitPerPlantInData),AP50,OFFSET(F50,0,0,pMaxUnitPerPlantInData),F50),"N","Y"),V49),"")</f>
        <v/>
      </c>
      <c r="W50" s="87" t="str">
        <f>IF($AP50="",W51,SUBSTITUTE(SUBSTITUTE(SUBSTITUTE(AP50," ","_"),"&amp;","and"),"-","_"))</f>
        <v>Arthur_Von_Rosenberg</v>
      </c>
      <c r="X50" s="152">
        <v>1</v>
      </c>
      <c r="Y50" s="4"/>
      <c r="Z50" s="8" t="b">
        <v>1</v>
      </c>
      <c r="AA50" s="8" t="b">
        <f>VLOOKUP(L50,map_fuel,3,0)</f>
        <v>1</v>
      </c>
      <c r="AB50" s="8" t="b">
        <f>C50&gt;=filt_gen_size</f>
        <v>1</v>
      </c>
      <c r="AC50" s="8" t="b">
        <f>AV50&gt;=filt_age</f>
        <v>1</v>
      </c>
      <c r="AD50" s="39">
        <f>IF(filt_status="ALL",TRUE,IFERROR(SEARCH(I50,filt_status),FALSE))</f>
        <v>1</v>
      </c>
      <c r="AE50" s="8" t="b">
        <f>IF(filt_chp,TRUE,J50="N")</f>
        <v>1</v>
      </c>
      <c r="AF50" s="8" t="b">
        <f>IF(filt_hydro,TRUE,D50&lt;&gt;"water")</f>
        <v>1</v>
      </c>
      <c r="AG50" s="8" t="b">
        <f>IF(filt_use_bad_data,TRUE,NOT(OR(O50="Y",O50=1)))</f>
        <v>1</v>
      </c>
      <c r="AH50" s="8" t="b">
        <f>IF(filt_use_bad_data,TRUE,NOT(OR(Q50="Y",Q50=1)))</f>
        <v>1</v>
      </c>
      <c r="AI50" s="8" t="b">
        <f>IF(filt_allow_combos,AND(AJ50:AK50),OR(UPPER($S50)="Y",UPPER($T50)=""))</f>
        <v>1</v>
      </c>
      <c r="AJ50" s="8" t="b">
        <f>IF(UPPER($U50)="CCGT",IF(filt_combine_ccgt,OR(UPPER($T50)="Y",UPPER($S50)=""),OR(UPPER($S50)="Y",UPPER($T50)="")),TRUE)</f>
        <v>1</v>
      </c>
      <c r="AK50" s="8" t="b">
        <f>IF(UPPER($U50)="WIND",IF(filt_combine_wind,OR(UPPER($T50)="Y",UPPER($S50)=""),OR(UPPER($S50)="Y",UPPER($T50)="")),TRUE)</f>
        <v>1</v>
      </c>
      <c r="AL50" s="9"/>
      <c r="AM50" s="2" t="b">
        <f>AND(Z50:AL50)</f>
        <v>1</v>
      </c>
      <c r="AN50" s="2">
        <f>A50-COUNTIF($K$31:$K50,"&lt;&gt;"&amp;AN$31)+1</f>
        <v>17</v>
      </c>
      <c r="AO50" s="2"/>
      <c r="AP50" s="8" t="s">
        <v>1068</v>
      </c>
      <c r="AQ50" s="8" t="s">
        <v>1068</v>
      </c>
      <c r="AR50" s="8" t="s">
        <v>1068</v>
      </c>
      <c r="AS50" s="8" t="s">
        <v>1068</v>
      </c>
      <c r="AT50" s="8" t="s">
        <v>1068</v>
      </c>
      <c r="AU50" s="8" t="s">
        <v>1068</v>
      </c>
      <c r="AV50" s="8" t="s">
        <v>1068</v>
      </c>
      <c r="AW50" s="8" t="s">
        <v>1068</v>
      </c>
      <c r="AX50" s="8" t="s">
        <v>1068</v>
      </c>
      <c r="AY50" s="8" t="s">
        <v>1068</v>
      </c>
      <c r="AZ50" t="e">
        <v>#N/A</v>
      </c>
      <c r="BA50" s="5" t="e">
        <v>#N/A</v>
      </c>
      <c r="BB50" s="5" t="e">
        <v>#N/A</v>
      </c>
      <c r="BC50" s="4"/>
      <c r="BD50"/>
    </row>
    <row r="51" spans="1:56" hidden="1">
      <c r="A51">
        <f>ROW(B51)-ROW($B$31)</f>
        <v>20</v>
      </c>
      <c r="B51" t="str">
        <f>SUBSTITUTE(SUBSTITUTE(SUBSTITUTE(AP51&amp;"_"&amp;AQ51," ","_"),"&amp;","and"),"-","_")</f>
        <v>Arthur_Von_Rosenberg_1</v>
      </c>
      <c r="C51">
        <f>AW51/1000</f>
        <v>0.17499999999999999</v>
      </c>
      <c r="D51" s="23" t="str">
        <f>VLOOKUP(L51,map_fuel,2,0)</f>
        <v>ng</v>
      </c>
      <c r="E51" s="23" t="str">
        <f>VLOOKUP(M51,map_prime_mover,2,0)</f>
        <v>cc_ct_part</v>
      </c>
      <c r="F51" s="23" t="str">
        <f>D51&amp;IF(NOT(E51=""),"_"&amp;LOWER(E51),"")</f>
        <v>ng_cc_ct_part</v>
      </c>
      <c r="G51" s="58">
        <f>IF(ISNUMBER(BA51),BA51/1000,1)</f>
        <v>7.4991319999999995</v>
      </c>
      <c r="H51" s="8">
        <f>AV51</f>
        <v>2000</v>
      </c>
      <c r="I51" s="39" t="str">
        <f>AY51</f>
        <v>OP</v>
      </c>
      <c r="J51" s="39" t="str">
        <f>IF(AZ51=1,"Y",IF(AZ51=0,"N","?"))</f>
        <v>N</v>
      </c>
      <c r="K51" s="39" t="s">
        <v>594</v>
      </c>
      <c r="L51" s="8" t="str">
        <f>AU51</f>
        <v>NG</v>
      </c>
      <c r="M51" s="8" t="str">
        <f>AX51</f>
        <v>CT</v>
      </c>
      <c r="N51" s="8">
        <f>C51*G51</f>
        <v>1.3123480999999999</v>
      </c>
      <c r="O51" s="8"/>
      <c r="P51" s="39"/>
      <c r="Q51" s="39"/>
      <c r="R51" s="87"/>
      <c r="S51" s="39" t="s">
        <v>651</v>
      </c>
      <c r="T51" s="39"/>
      <c r="U51" s="87" t="s">
        <v>790</v>
      </c>
      <c r="V51" s="87" t="str">
        <f ca="1">IF(NOT(AP51=""),IF(AP51&lt;&gt;AP50,IF(COUNTIF(OFFSET(AP51,0,0,pMaxUnitPerPlantInData),AP51)=COUNTIFS(OFFSET(AP51,0,0,pMaxUnitPerPlantInData),AP51,OFFSET(F51,0,0,pMaxUnitPerPlantInData),F51),"N","Y"),V50),"")</f>
        <v>Y</v>
      </c>
      <c r="W51" s="87" t="str">
        <f>IF($AP51="",W52,SUBSTITUTE(SUBSTITUTE(SUBSTITUTE(AP51," ","_"),"&amp;","and"),"-","_"))</f>
        <v>Arthur_Von_Rosenberg</v>
      </c>
      <c r="X51" s="87">
        <f>IF($AP51="","-",BB51)</f>
        <v>3</v>
      </c>
      <c r="Y51" s="4"/>
      <c r="Z51" s="8" t="b">
        <v>1</v>
      </c>
      <c r="AA51" s="8" t="b">
        <f>VLOOKUP(L51,map_fuel,3,0)</f>
        <v>1</v>
      </c>
      <c r="AB51" s="8" t="b">
        <f>C51&gt;=filt_gen_size</f>
        <v>1</v>
      </c>
      <c r="AC51" s="8" t="b">
        <f>AV51&gt;=filt_age</f>
        <v>1</v>
      </c>
      <c r="AD51" s="39">
        <f>IF(filt_status="ALL",TRUE,IFERROR(SEARCH(I51,filt_status),FALSE))</f>
        <v>1</v>
      </c>
      <c r="AE51" s="8" t="b">
        <f>IF(filt_chp,TRUE,J51="N")</f>
        <v>1</v>
      </c>
      <c r="AF51" s="8" t="b">
        <f>IF(filt_hydro,TRUE,D51&lt;&gt;"water")</f>
        <v>1</v>
      </c>
      <c r="AG51" s="8" t="b">
        <f>IF(filt_use_bad_data,TRUE,NOT(OR(O51="Y",O51=1)))</f>
        <v>1</v>
      </c>
      <c r="AH51" s="8" t="b">
        <f>IF(filt_use_bad_data,TRUE,NOT(OR(Q51="Y",Q51=1)))</f>
        <v>1</v>
      </c>
      <c r="AI51" s="8" t="b">
        <f>IF(filt_allow_combos,AND(AJ51:AK51),OR(UPPER($S51)="Y",UPPER($T51)=""))</f>
        <v>0</v>
      </c>
      <c r="AJ51" s="8" t="b">
        <f>IF(UPPER($U51)="CCGT",IF(filt_combine_ccgt,OR(UPPER($T51)="Y",UPPER($S51)=""),OR(UPPER($S51)="Y",UPPER($T51)="")),TRUE)</f>
        <v>0</v>
      </c>
      <c r="AK51" s="8" t="b">
        <f>IF(UPPER($U51)="WIND",IF(filt_combine_wind,OR(UPPER($T51)="Y",UPPER($S51)=""),OR(UPPER($S51)="Y",UPPER($T51)="")),TRUE)</f>
        <v>1</v>
      </c>
      <c r="AL51" s="9"/>
      <c r="AM51" s="2" t="b">
        <f>AND(Z51:AL51)</f>
        <v>0</v>
      </c>
      <c r="AN51" s="2">
        <f>A51-COUNTIF($K$31:$K51,"&lt;&gt;"&amp;AN$31)+1</f>
        <v>18</v>
      </c>
      <c r="AO51" s="2"/>
      <c r="AP51" s="8" t="s">
        <v>40</v>
      </c>
      <c r="AQ51" s="8" t="s">
        <v>19</v>
      </c>
      <c r="AR51" s="8">
        <v>7512</v>
      </c>
      <c r="AS51" s="8">
        <v>14010</v>
      </c>
      <c r="AT51" s="8" t="s">
        <v>11</v>
      </c>
      <c r="AU51" s="8" t="s">
        <v>33</v>
      </c>
      <c r="AV51" s="8">
        <v>2000</v>
      </c>
      <c r="AW51" s="8">
        <v>175</v>
      </c>
      <c r="AX51" s="8" t="s">
        <v>32</v>
      </c>
      <c r="AY51" s="8" t="s">
        <v>15</v>
      </c>
      <c r="AZ51">
        <v>0</v>
      </c>
      <c r="BA51" s="5">
        <v>7499.1319999999996</v>
      </c>
      <c r="BB51" s="5">
        <v>3</v>
      </c>
      <c r="BC51" s="4"/>
      <c r="BD51"/>
    </row>
    <row r="52" spans="1:56" hidden="1">
      <c r="A52">
        <f>ROW(B52)-ROW($B$31)</f>
        <v>21</v>
      </c>
      <c r="B52" t="str">
        <f>SUBSTITUTE(SUBSTITUTE(SUBSTITUTE(AP52&amp;"_"&amp;AQ52," ","_"),"&amp;","and"),"-","_")</f>
        <v>Arthur_Von_Rosenberg_2</v>
      </c>
      <c r="C52">
        <f>AW52/1000</f>
        <v>0.17499999999999999</v>
      </c>
      <c r="D52" s="23" t="str">
        <f>VLOOKUP(L52,map_fuel,2,0)</f>
        <v>ng</v>
      </c>
      <c r="E52" s="23" t="str">
        <f>VLOOKUP(M52,map_prime_mover,2,0)</f>
        <v>cc_ct_part</v>
      </c>
      <c r="F52" s="23" t="str">
        <f>D52&amp;IF(NOT(E52=""),"_"&amp;LOWER(E52),"")</f>
        <v>ng_cc_ct_part</v>
      </c>
      <c r="G52" s="58">
        <f>IF(ISNUMBER(BA52),BA52/1000,1)</f>
        <v>7.4991319999999995</v>
      </c>
      <c r="H52" s="8">
        <f>AV52</f>
        <v>2000</v>
      </c>
      <c r="I52" s="39" t="str">
        <f>AY52</f>
        <v>OP</v>
      </c>
      <c r="J52" s="39" t="str">
        <f>IF(AZ52=1,"Y",IF(AZ52=0,"N","?"))</f>
        <v>N</v>
      </c>
      <c r="K52" s="39" t="s">
        <v>594</v>
      </c>
      <c r="L52" s="8" t="str">
        <f>AU52</f>
        <v>NG</v>
      </c>
      <c r="M52" s="8" t="str">
        <f>AX52</f>
        <v>CT</v>
      </c>
      <c r="N52" s="8">
        <f>C52*G52</f>
        <v>1.3123480999999999</v>
      </c>
      <c r="O52" s="8"/>
      <c r="P52" s="39"/>
      <c r="Q52" s="39"/>
      <c r="R52" s="87"/>
      <c r="S52" s="39" t="s">
        <v>651</v>
      </c>
      <c r="T52" s="39"/>
      <c r="U52" s="87" t="s">
        <v>790</v>
      </c>
      <c r="V52" s="87" t="str">
        <f ca="1">IF(NOT(AP52=""),IF(AP52&lt;&gt;AP51,IF(COUNTIF(OFFSET(AP52,0,0,pMaxUnitPerPlantInData),AP52)=COUNTIFS(OFFSET(AP52,0,0,pMaxUnitPerPlantInData),AP52,OFFSET(F52,0,0,pMaxUnitPerPlantInData),F52),"N","Y"),V51),"")</f>
        <v>Y</v>
      </c>
      <c r="W52" s="87" t="str">
        <f>IF($AP52="",W53,SUBSTITUTE(SUBSTITUTE(SUBSTITUTE(AP52," ","_"),"&amp;","and"),"-","_"))</f>
        <v>Arthur_Von_Rosenberg</v>
      </c>
      <c r="X52" s="87">
        <f>IF($AP52="","-",BB52)</f>
        <v>3</v>
      </c>
      <c r="Y52" s="4"/>
      <c r="Z52" s="8" t="b">
        <v>1</v>
      </c>
      <c r="AA52" s="8" t="b">
        <f>VLOOKUP(L52,map_fuel,3,0)</f>
        <v>1</v>
      </c>
      <c r="AB52" s="8" t="b">
        <f>C52&gt;=filt_gen_size</f>
        <v>1</v>
      </c>
      <c r="AC52" s="8" t="b">
        <f>AV52&gt;=filt_age</f>
        <v>1</v>
      </c>
      <c r="AD52" s="39">
        <f>IF(filt_status="ALL",TRUE,IFERROR(SEARCH(I52,filt_status),FALSE))</f>
        <v>1</v>
      </c>
      <c r="AE52" s="8" t="b">
        <f>IF(filt_chp,TRUE,J52="N")</f>
        <v>1</v>
      </c>
      <c r="AF52" s="8" t="b">
        <f>IF(filt_hydro,TRUE,D52&lt;&gt;"water")</f>
        <v>1</v>
      </c>
      <c r="AG52" s="8" t="b">
        <f>IF(filt_use_bad_data,TRUE,NOT(OR(O52="Y",O52=1)))</f>
        <v>1</v>
      </c>
      <c r="AH52" s="8" t="b">
        <f>IF(filt_use_bad_data,TRUE,NOT(OR(Q52="Y",Q52=1)))</f>
        <v>1</v>
      </c>
      <c r="AI52" s="8" t="b">
        <f>IF(filt_allow_combos,AND(AJ52:AK52),OR(UPPER($S52)="Y",UPPER($T52)=""))</f>
        <v>0</v>
      </c>
      <c r="AJ52" s="8" t="b">
        <f>IF(UPPER($U52)="CCGT",IF(filt_combine_ccgt,OR(UPPER($T52)="Y",UPPER($S52)=""),OR(UPPER($S52)="Y",UPPER($T52)="")),TRUE)</f>
        <v>0</v>
      </c>
      <c r="AK52" s="8" t="b">
        <f>IF(UPPER($U52)="WIND",IF(filt_combine_wind,OR(UPPER($T52)="Y",UPPER($S52)=""),OR(UPPER($S52)="Y",UPPER($T52)="")),TRUE)</f>
        <v>1</v>
      </c>
      <c r="AL52" s="9"/>
      <c r="AM52" s="2" t="b">
        <f>AND(Z52:AL52)</f>
        <v>0</v>
      </c>
      <c r="AN52" s="2">
        <f>A52-COUNTIF($K$31:$K52,"&lt;&gt;"&amp;AN$31)+1</f>
        <v>19</v>
      </c>
      <c r="AO52" s="2"/>
      <c r="AP52" s="8" t="s">
        <v>40</v>
      </c>
      <c r="AQ52" s="8" t="s">
        <v>22</v>
      </c>
      <c r="AR52" s="8">
        <v>7512</v>
      </c>
      <c r="AS52" s="8">
        <v>14011</v>
      </c>
      <c r="AT52" s="8" t="s">
        <v>11</v>
      </c>
      <c r="AU52" s="8" t="s">
        <v>33</v>
      </c>
      <c r="AV52" s="8">
        <v>2000</v>
      </c>
      <c r="AW52" s="8">
        <v>175</v>
      </c>
      <c r="AX52" s="8" t="s">
        <v>32</v>
      </c>
      <c r="AY52" s="8" t="s">
        <v>15</v>
      </c>
      <c r="AZ52">
        <v>0</v>
      </c>
      <c r="BA52" s="5">
        <v>7499.1319999999996</v>
      </c>
      <c r="BB52" s="5">
        <v>3</v>
      </c>
      <c r="BC52" s="4"/>
      <c r="BD52"/>
    </row>
    <row r="53" spans="1:56" hidden="1">
      <c r="A53">
        <f>ROW(B53)-ROW($B$31)</f>
        <v>22</v>
      </c>
      <c r="B53" t="str">
        <f>SUBSTITUTE(SUBSTITUTE(SUBSTITUTE(AP53&amp;"_"&amp;AQ53," ","_"),"&amp;","and"),"-","_")</f>
        <v>Arthur_Von_Rosenberg_3</v>
      </c>
      <c r="C53">
        <f>AW53/1000</f>
        <v>0.2</v>
      </c>
      <c r="D53" s="23" t="str">
        <f>VLOOKUP(L53,map_fuel,2,0)</f>
        <v>ng</v>
      </c>
      <c r="E53" s="23" t="str">
        <f>VLOOKUP(M53,map_prime_mover,2,0)</f>
        <v>cc_st_part</v>
      </c>
      <c r="F53" s="23" t="str">
        <f>D53&amp;IF(NOT(E53=""),"_"&amp;LOWER(E53),"")</f>
        <v>ng_cc_st_part</v>
      </c>
      <c r="G53" s="58">
        <f>IF(ISNUMBER(BA53),BA53/1000,1)</f>
        <v>7.4991319999999995</v>
      </c>
      <c r="H53" s="8">
        <f>AV53</f>
        <v>2000</v>
      </c>
      <c r="I53" s="39" t="str">
        <f>AY53</f>
        <v>OP</v>
      </c>
      <c r="J53" s="39" t="str">
        <f>IF(AZ53=1,"Y",IF(AZ53=0,"N","?"))</f>
        <v>N</v>
      </c>
      <c r="K53" s="39" t="s">
        <v>594</v>
      </c>
      <c r="L53" s="8" t="str">
        <f>AU53</f>
        <v>NG</v>
      </c>
      <c r="M53" s="8" t="str">
        <f>AX53</f>
        <v>CA</v>
      </c>
      <c r="N53" s="8">
        <f>C53*G53</f>
        <v>1.4998263999999999</v>
      </c>
      <c r="O53" s="8"/>
      <c r="P53" s="39"/>
      <c r="Q53" s="39"/>
      <c r="R53" s="87"/>
      <c r="S53" s="39" t="s">
        <v>651</v>
      </c>
      <c r="T53" s="39"/>
      <c r="U53" s="87" t="s">
        <v>790</v>
      </c>
      <c r="V53" s="87" t="str">
        <f ca="1">IF(NOT(AP53=""),IF(AP53&lt;&gt;AP52,IF(COUNTIF(OFFSET(AP53,0,0,pMaxUnitPerPlantInData),AP53)=COUNTIFS(OFFSET(AP53,0,0,pMaxUnitPerPlantInData),AP53,OFFSET(F53,0,0,pMaxUnitPerPlantInData),F53),"N","Y"),V52),"")</f>
        <v>Y</v>
      </c>
      <c r="W53" s="87" t="str">
        <f>IF($AP53="",W54,SUBSTITUTE(SUBSTITUTE(SUBSTITUTE(AP53," ","_"),"&amp;","and"),"-","_"))</f>
        <v>Arthur_Von_Rosenberg</v>
      </c>
      <c r="X53" s="87">
        <f>IF($AP53="","-",BB53)</f>
        <v>3</v>
      </c>
      <c r="Y53" s="4"/>
      <c r="Z53" s="8" t="b">
        <v>1</v>
      </c>
      <c r="AA53" s="8" t="b">
        <f>VLOOKUP(L53,map_fuel,3,0)</f>
        <v>1</v>
      </c>
      <c r="AB53" s="8" t="b">
        <f>C53&gt;=filt_gen_size</f>
        <v>1</v>
      </c>
      <c r="AC53" s="8" t="b">
        <f>AV53&gt;=filt_age</f>
        <v>1</v>
      </c>
      <c r="AD53" s="39">
        <f>IF(filt_status="ALL",TRUE,IFERROR(SEARCH(I53,filt_status),FALSE))</f>
        <v>1</v>
      </c>
      <c r="AE53" s="8" t="b">
        <f>IF(filt_chp,TRUE,J53="N")</f>
        <v>1</v>
      </c>
      <c r="AF53" s="8" t="b">
        <f>IF(filt_hydro,TRUE,D53&lt;&gt;"water")</f>
        <v>1</v>
      </c>
      <c r="AG53" s="8" t="b">
        <f>IF(filt_use_bad_data,TRUE,NOT(OR(O53="Y",O53=1)))</f>
        <v>1</v>
      </c>
      <c r="AH53" s="8" t="b">
        <f>IF(filt_use_bad_data,TRUE,NOT(OR(Q53="Y",Q53=1)))</f>
        <v>1</v>
      </c>
      <c r="AI53" s="8" t="b">
        <f>IF(filt_allow_combos,AND(AJ53:AK53),OR(UPPER($S53)="Y",UPPER($T53)=""))</f>
        <v>0</v>
      </c>
      <c r="AJ53" s="8" t="b">
        <f>IF(UPPER($U53)="CCGT",IF(filt_combine_ccgt,OR(UPPER($T53)="Y",UPPER($S53)=""),OR(UPPER($S53)="Y",UPPER($T53)="")),TRUE)</f>
        <v>0</v>
      </c>
      <c r="AK53" s="8" t="b">
        <f>IF(UPPER($U53)="WIND",IF(filt_combine_wind,OR(UPPER($T53)="Y",UPPER($S53)=""),OR(UPPER($S53)="Y",UPPER($T53)="")),TRUE)</f>
        <v>1</v>
      </c>
      <c r="AL53" s="9"/>
      <c r="AM53" s="2" t="b">
        <f>AND(Z53:AL53)</f>
        <v>0</v>
      </c>
      <c r="AN53" s="2">
        <f>A53-COUNTIF($K$31:$K53,"&lt;&gt;"&amp;AN$31)+1</f>
        <v>20</v>
      </c>
      <c r="AO53" s="2"/>
      <c r="AP53" s="8" t="s">
        <v>40</v>
      </c>
      <c r="AQ53" s="8" t="s">
        <v>41</v>
      </c>
      <c r="AR53" s="8">
        <v>7512</v>
      </c>
      <c r="AS53" s="8">
        <v>14012</v>
      </c>
      <c r="AT53" s="8" t="s">
        <v>11</v>
      </c>
      <c r="AU53" s="8" t="s">
        <v>33</v>
      </c>
      <c r="AV53" s="8">
        <v>2000</v>
      </c>
      <c r="AW53" s="8">
        <v>200</v>
      </c>
      <c r="AX53" s="8" t="s">
        <v>29</v>
      </c>
      <c r="AY53" s="8" t="s">
        <v>15</v>
      </c>
      <c r="AZ53">
        <v>0</v>
      </c>
      <c r="BA53" s="5">
        <v>7499.1319999999996</v>
      </c>
      <c r="BB53" s="5">
        <v>3</v>
      </c>
      <c r="BC53" s="4"/>
      <c r="BD53"/>
    </row>
    <row r="54" spans="1:56" hidden="1">
      <c r="A54">
        <f>ROW(B54)-ROW($B$31)</f>
        <v>23</v>
      </c>
      <c r="B54" t="str">
        <f>SUBSTITUTE(SUBSTITUTE(SUBSTITUTE(AP54&amp;"_"&amp;AQ54," ","_"),"&amp;","and"),"-","_")</f>
        <v>Barney_M_Davis_2</v>
      </c>
      <c r="C54">
        <f>AW54/1000</f>
        <v>0.35099999999999998</v>
      </c>
      <c r="D54" s="23" t="str">
        <f>VLOOKUP(L54,map_fuel,2,0)</f>
        <v>ng</v>
      </c>
      <c r="E54" s="23" t="str">
        <f>VLOOKUP(M54,map_prime_mover,2,0)</f>
        <v>st</v>
      </c>
      <c r="F54" s="23" t="str">
        <f>D54&amp;IF(NOT(E54=""),"_"&amp;LOWER(E54),"")</f>
        <v>ng_st</v>
      </c>
      <c r="G54" s="58">
        <f>IF(ISNUMBER(BA54),BA54/1000,1)</f>
        <v>11.4154848</v>
      </c>
      <c r="H54" s="8">
        <f>AV54</f>
        <v>1976</v>
      </c>
      <c r="I54" s="39" t="str">
        <f>AY54</f>
        <v>OP</v>
      </c>
      <c r="J54" s="39" t="str">
        <f>IF(AZ54=1,"Y",IF(AZ54=0,"N","?"))</f>
        <v>N</v>
      </c>
      <c r="K54" s="39" t="s">
        <v>594</v>
      </c>
      <c r="L54" s="8" t="str">
        <f>AU54</f>
        <v>NG</v>
      </c>
      <c r="M54" s="8" t="str">
        <f>AX54</f>
        <v>ST</v>
      </c>
      <c r="N54" s="8">
        <f>C54*G54</f>
        <v>4.0068351648</v>
      </c>
      <c r="O54" s="8"/>
      <c r="P54" s="39"/>
      <c r="Q54" s="39" t="s">
        <v>651</v>
      </c>
      <c r="R54" s="87"/>
      <c r="S54" s="39"/>
      <c r="T54" s="39"/>
      <c r="U54" s="87"/>
      <c r="V54" s="87" t="str">
        <f ca="1">IF(NOT(AP54=""),IF(AP54&lt;&gt;AP53,IF(COUNTIF(OFFSET(AP54,0,0,pMaxUnitPerPlantInData),AP54)=COUNTIFS(OFFSET(AP54,0,0,pMaxUnitPerPlantInData),AP54,OFFSET(F54,0,0,pMaxUnitPerPlantInData),F54),"N","Y"),V53),"")</f>
        <v>N</v>
      </c>
      <c r="W54" s="87" t="str">
        <f>IF($AP54="",W55,SUBSTITUTE(SUBSTITUTE(SUBSTITUTE(AP54," ","_"),"&amp;","and"),"-","_"))</f>
        <v>Barney_M_Davis</v>
      </c>
      <c r="X54" s="87">
        <f>IF($AP54="","-",BB54)</f>
        <v>2</v>
      </c>
      <c r="Y54" s="4"/>
      <c r="Z54" s="8" t="b">
        <v>1</v>
      </c>
      <c r="AA54" s="8" t="b">
        <f>VLOOKUP(L54,map_fuel,3,0)</f>
        <v>1</v>
      </c>
      <c r="AB54" s="8" t="b">
        <f>C54&gt;=filt_gen_size</f>
        <v>1</v>
      </c>
      <c r="AC54" s="8" t="b">
        <f>AV54&gt;=filt_age</f>
        <v>1</v>
      </c>
      <c r="AD54" s="39">
        <f>IF(filt_status="ALL",TRUE,IFERROR(SEARCH(I54,filt_status),FALSE))</f>
        <v>1</v>
      </c>
      <c r="AE54" s="8" t="b">
        <f>IF(filt_chp,TRUE,J54="N")</f>
        <v>1</v>
      </c>
      <c r="AF54" s="8" t="b">
        <f>IF(filt_hydro,TRUE,D54&lt;&gt;"water")</f>
        <v>1</v>
      </c>
      <c r="AG54" s="8" t="b">
        <f>IF(filt_use_bad_data,TRUE,NOT(OR(O54="Y",O54=1)))</f>
        <v>1</v>
      </c>
      <c r="AH54" s="8" t="b">
        <f>IF(filt_use_bad_data,TRUE,NOT(OR(Q54="Y",Q54=1)))</f>
        <v>0</v>
      </c>
      <c r="AI54" s="8" t="b">
        <f>IF(filt_allow_combos,AND(AJ54:AK54),OR(UPPER($S54)="Y",UPPER($T54)=""))</f>
        <v>1</v>
      </c>
      <c r="AJ54" s="8" t="b">
        <f>IF(UPPER($U54)="CCGT",IF(filt_combine_ccgt,OR(UPPER($T54)="Y",UPPER($S54)=""),OR(UPPER($S54)="Y",UPPER($T54)="")),TRUE)</f>
        <v>1</v>
      </c>
      <c r="AK54" s="8" t="b">
        <f>IF(UPPER($U54)="WIND",IF(filt_combine_wind,OR(UPPER($T54)="Y",UPPER($S54)=""),OR(UPPER($S54)="Y",UPPER($T54)="")),TRUE)</f>
        <v>1</v>
      </c>
      <c r="AL54" s="9"/>
      <c r="AM54" s="2" t="b">
        <f>AND(Z54:AL54)</f>
        <v>0</v>
      </c>
      <c r="AN54" s="2">
        <f>A54-COUNTIF($K$31:$K54,"&lt;&gt;"&amp;AN$31)+1</f>
        <v>21</v>
      </c>
      <c r="AO54" s="2"/>
      <c r="AP54" s="8" t="s">
        <v>42</v>
      </c>
      <c r="AQ54" s="8" t="s">
        <v>22</v>
      </c>
      <c r="AR54" s="8">
        <v>4939</v>
      </c>
      <c r="AS54" s="8">
        <v>14026</v>
      </c>
      <c r="AT54" s="8" t="s">
        <v>11</v>
      </c>
      <c r="AU54" s="8" t="s">
        <v>33</v>
      </c>
      <c r="AV54" s="8">
        <v>1976</v>
      </c>
      <c r="AW54" s="8">
        <v>351</v>
      </c>
      <c r="AX54" s="8" t="s">
        <v>16</v>
      </c>
      <c r="AY54" s="8" t="s">
        <v>15</v>
      </c>
      <c r="AZ54">
        <v>0</v>
      </c>
      <c r="BA54" s="5">
        <v>11415.4848</v>
      </c>
      <c r="BB54" s="5">
        <v>2</v>
      </c>
      <c r="BC54" s="4"/>
      <c r="BD54"/>
    </row>
    <row r="55" spans="1:56" hidden="1">
      <c r="A55">
        <f>ROW(B55)-ROW($B$31)</f>
        <v>24</v>
      </c>
      <c r="B55" t="str">
        <f>SUBSTITUTE(SUBSTITUTE(SUBSTITUTE(AP55&amp;"_"&amp;AQ55," ","_"),"&amp;","and"),"-","_")</f>
        <v>Atascosita_GEN1</v>
      </c>
      <c r="C55">
        <f>AW55/1000</f>
        <v>1.2999999999999999E-3</v>
      </c>
      <c r="D55" s="23" t="str">
        <f>VLOOKUP(L55,map_fuel,2,0)</f>
        <v>waste</v>
      </c>
      <c r="E55" s="23" t="str">
        <f>VLOOKUP(M55,map_prime_mover,2,0)</f>
        <v>ic</v>
      </c>
      <c r="F55" s="23" t="str">
        <f>D55&amp;IF(NOT(E55=""),"_"&amp;LOWER(E55),"")</f>
        <v>waste_ic</v>
      </c>
      <c r="G55" s="58">
        <f>IF(ISNUMBER(BA55),BA55/1000,1)</f>
        <v>11.3522225</v>
      </c>
      <c r="H55" s="8">
        <f>AV55</f>
        <v>2003</v>
      </c>
      <c r="I55" s="39" t="str">
        <f>AY55</f>
        <v>OP</v>
      </c>
      <c r="J55" s="39" t="str">
        <f>IF(AZ55=1,"Y",IF(AZ55=0,"N","?"))</f>
        <v>N</v>
      </c>
      <c r="K55" s="39" t="s">
        <v>594</v>
      </c>
      <c r="L55" s="8" t="str">
        <f>AU55</f>
        <v>LFG</v>
      </c>
      <c r="M55" s="8" t="str">
        <f>AX55</f>
        <v>IC</v>
      </c>
      <c r="N55" s="8">
        <f>C55*G55</f>
        <v>1.475788925E-2</v>
      </c>
      <c r="O55" s="8"/>
      <c r="P55" s="39"/>
      <c r="Q55" s="39"/>
      <c r="R55" s="87"/>
      <c r="S55" s="39"/>
      <c r="T55" s="39"/>
      <c r="U55" s="87"/>
      <c r="V55" s="87" t="str">
        <f ca="1">IF(NOT(AP55=""),IF(AP55&lt;&gt;AP54,IF(COUNTIF(OFFSET(AP55,0,0,pMaxUnitPerPlantInData),AP55)=COUNTIFS(OFFSET(AP55,0,0,pMaxUnitPerPlantInData),AP55,OFFSET(F55,0,0,pMaxUnitPerPlantInData),F55),"N","Y"),V54),"")</f>
        <v>N</v>
      </c>
      <c r="W55" s="87" t="str">
        <f>IF($AP55="",W56,SUBSTITUTE(SUBSTITUTE(SUBSTITUTE(AP55," ","_"),"&amp;","and"),"-","_"))</f>
        <v>Atascosita</v>
      </c>
      <c r="X55" s="87">
        <f>IF($AP55="","-",BB55)</f>
        <v>6</v>
      </c>
      <c r="Y55" s="4"/>
      <c r="Z55" s="8" t="b">
        <v>1</v>
      </c>
      <c r="AA55" s="8" t="b">
        <f>VLOOKUP(L55,map_fuel,3,0)</f>
        <v>0</v>
      </c>
      <c r="AB55" s="8" t="b">
        <f>C55&gt;=filt_gen_size</f>
        <v>0</v>
      </c>
      <c r="AC55" s="8" t="b">
        <f>AV55&gt;=filt_age</f>
        <v>1</v>
      </c>
      <c r="AD55" s="39">
        <f>IF(filt_status="ALL",TRUE,IFERROR(SEARCH(I55,filt_status),FALSE))</f>
        <v>1</v>
      </c>
      <c r="AE55" s="8" t="b">
        <f>IF(filt_chp,TRUE,J55="N")</f>
        <v>1</v>
      </c>
      <c r="AF55" s="8" t="b">
        <f>IF(filt_hydro,TRUE,D55&lt;&gt;"water")</f>
        <v>1</v>
      </c>
      <c r="AG55" s="8" t="b">
        <f>IF(filt_use_bad_data,TRUE,NOT(OR(O55="Y",O55=1)))</f>
        <v>1</v>
      </c>
      <c r="AH55" s="8" t="b">
        <f>IF(filt_use_bad_data,TRUE,NOT(OR(Q55="Y",Q55=1)))</f>
        <v>1</v>
      </c>
      <c r="AI55" s="8" t="b">
        <f>IF(filt_allow_combos,AND(AJ55:AK55),OR(UPPER($S55)="Y",UPPER($T55)=""))</f>
        <v>1</v>
      </c>
      <c r="AJ55" s="8" t="b">
        <f>IF(UPPER($U55)="CCGT",IF(filt_combine_ccgt,OR(UPPER($T55)="Y",UPPER($S55)=""),OR(UPPER($S55)="Y",UPPER($T55)="")),TRUE)</f>
        <v>1</v>
      </c>
      <c r="AK55" s="8" t="b">
        <f>IF(UPPER($U55)="WIND",IF(filt_combine_wind,OR(UPPER($T55)="Y",UPPER($S55)=""),OR(UPPER($S55)="Y",UPPER($T55)="")),TRUE)</f>
        <v>1</v>
      </c>
      <c r="AL55" s="9"/>
      <c r="AM55" s="2" t="b">
        <f>AND(Z55:AL55)</f>
        <v>0</v>
      </c>
      <c r="AN55" s="2">
        <f>A55-COUNTIF($K$31:$K55,"&lt;&gt;"&amp;AN$31)+1</f>
        <v>22</v>
      </c>
      <c r="AO55" s="2"/>
      <c r="AP55" s="8" t="s">
        <v>43</v>
      </c>
      <c r="AQ55" s="8" t="s">
        <v>13</v>
      </c>
      <c r="AR55" s="8">
        <v>55526</v>
      </c>
      <c r="AS55" s="8">
        <v>14013</v>
      </c>
      <c r="AT55" s="8" t="s">
        <v>11</v>
      </c>
      <c r="AU55" s="8" t="s">
        <v>45</v>
      </c>
      <c r="AV55" s="8">
        <v>2003</v>
      </c>
      <c r="AW55" s="8">
        <v>1.3</v>
      </c>
      <c r="AX55" s="8" t="s">
        <v>44</v>
      </c>
      <c r="AY55" s="8" t="s">
        <v>15</v>
      </c>
      <c r="AZ55">
        <v>0</v>
      </c>
      <c r="BA55" s="5">
        <v>11352.2225</v>
      </c>
      <c r="BB55" s="5">
        <v>6</v>
      </c>
      <c r="BC55" s="4"/>
      <c r="BD55"/>
    </row>
    <row r="56" spans="1:56" hidden="1">
      <c r="A56">
        <f>ROW(B56)-ROW($B$31)</f>
        <v>25</v>
      </c>
      <c r="B56" t="str">
        <f>SUBSTITUTE(SUBSTITUTE(SUBSTITUTE(AP56&amp;"_"&amp;AQ56," ","_"),"&amp;","and"),"-","_")</f>
        <v>Atascosita_GEN2</v>
      </c>
      <c r="C56">
        <f>AW56/1000</f>
        <v>1.2999999999999999E-3</v>
      </c>
      <c r="D56" s="23" t="str">
        <f>VLOOKUP(L56,map_fuel,2,0)</f>
        <v>waste</v>
      </c>
      <c r="E56" s="23" t="str">
        <f>VLOOKUP(M56,map_prime_mover,2,0)</f>
        <v>ic</v>
      </c>
      <c r="F56" s="23" t="str">
        <f>D56&amp;IF(NOT(E56=""),"_"&amp;LOWER(E56),"")</f>
        <v>waste_ic</v>
      </c>
      <c r="G56" s="58">
        <f>IF(ISNUMBER(BA56),BA56/1000,1)</f>
        <v>11.3522225</v>
      </c>
      <c r="H56" s="8">
        <f>AV56</f>
        <v>2003</v>
      </c>
      <c r="I56" s="39" t="str">
        <f>AY56</f>
        <v>OP</v>
      </c>
      <c r="J56" s="39" t="str">
        <f>IF(AZ56=1,"Y",IF(AZ56=0,"N","?"))</f>
        <v>N</v>
      </c>
      <c r="K56" s="39" t="s">
        <v>594</v>
      </c>
      <c r="L56" s="8" t="str">
        <f>AU56</f>
        <v>LFG</v>
      </c>
      <c r="M56" s="8" t="str">
        <f>AX56</f>
        <v>IC</v>
      </c>
      <c r="N56" s="8">
        <f>C56*G56</f>
        <v>1.475788925E-2</v>
      </c>
      <c r="O56" s="8"/>
      <c r="P56" s="39"/>
      <c r="Q56" s="39"/>
      <c r="R56" s="87"/>
      <c r="S56" s="39"/>
      <c r="T56" s="39"/>
      <c r="U56" s="87"/>
      <c r="V56" s="87" t="str">
        <f ca="1">IF(NOT(AP56=""),IF(AP56&lt;&gt;AP55,IF(COUNTIF(OFFSET(AP56,0,0,pMaxUnitPerPlantInData),AP56)=COUNTIFS(OFFSET(AP56,0,0,pMaxUnitPerPlantInData),AP56,OFFSET(F56,0,0,pMaxUnitPerPlantInData),F56),"N","Y"),V55),"")</f>
        <v>N</v>
      </c>
      <c r="W56" s="87" t="str">
        <f>IF($AP56="",W57,SUBSTITUTE(SUBSTITUTE(SUBSTITUTE(AP56," ","_"),"&amp;","and"),"-","_"))</f>
        <v>Atascosita</v>
      </c>
      <c r="X56" s="87">
        <f>IF($AP56="","-",BB56)</f>
        <v>6</v>
      </c>
      <c r="Y56" s="4"/>
      <c r="Z56" s="8" t="b">
        <v>1</v>
      </c>
      <c r="AA56" s="8" t="b">
        <f>VLOOKUP(L56,map_fuel,3,0)</f>
        <v>0</v>
      </c>
      <c r="AB56" s="8" t="b">
        <f>C56&gt;=filt_gen_size</f>
        <v>0</v>
      </c>
      <c r="AC56" s="8" t="b">
        <f>AV56&gt;=filt_age</f>
        <v>1</v>
      </c>
      <c r="AD56" s="39">
        <f>IF(filt_status="ALL",TRUE,IFERROR(SEARCH(I56,filt_status),FALSE))</f>
        <v>1</v>
      </c>
      <c r="AE56" s="8" t="b">
        <f>IF(filt_chp,TRUE,J56="N")</f>
        <v>1</v>
      </c>
      <c r="AF56" s="8" t="b">
        <f>IF(filt_hydro,TRUE,D56&lt;&gt;"water")</f>
        <v>1</v>
      </c>
      <c r="AG56" s="8" t="b">
        <f>IF(filt_use_bad_data,TRUE,NOT(OR(O56="Y",O56=1)))</f>
        <v>1</v>
      </c>
      <c r="AH56" s="8" t="b">
        <f>IF(filt_use_bad_data,TRUE,NOT(OR(Q56="Y",Q56=1)))</f>
        <v>1</v>
      </c>
      <c r="AI56" s="8" t="b">
        <f>IF(filt_allow_combos,AND(AJ56:AK56),OR(UPPER($S56)="Y",UPPER($T56)=""))</f>
        <v>1</v>
      </c>
      <c r="AJ56" s="8" t="b">
        <f>IF(UPPER($U56)="CCGT",IF(filt_combine_ccgt,OR(UPPER($T56)="Y",UPPER($S56)=""),OR(UPPER($S56)="Y",UPPER($T56)="")),TRUE)</f>
        <v>1</v>
      </c>
      <c r="AK56" s="8" t="b">
        <f>IF(UPPER($U56)="WIND",IF(filt_combine_wind,OR(UPPER($T56)="Y",UPPER($S56)=""),OR(UPPER($S56)="Y",UPPER($T56)="")),TRUE)</f>
        <v>1</v>
      </c>
      <c r="AL56" s="9"/>
      <c r="AM56" s="2" t="b">
        <f>AND(Z56:AL56)</f>
        <v>0</v>
      </c>
      <c r="AN56" s="2">
        <f>A56-COUNTIF($K$31:$K56,"&lt;&gt;"&amp;AN$31)+1</f>
        <v>23</v>
      </c>
      <c r="AO56" s="2"/>
      <c r="AP56" s="8" t="s">
        <v>43</v>
      </c>
      <c r="AQ56" s="8" t="s">
        <v>34</v>
      </c>
      <c r="AR56" s="8">
        <v>55526</v>
      </c>
      <c r="AS56" s="8">
        <v>14014</v>
      </c>
      <c r="AT56" s="8" t="s">
        <v>11</v>
      </c>
      <c r="AU56" s="8" t="s">
        <v>45</v>
      </c>
      <c r="AV56" s="8">
        <v>2003</v>
      </c>
      <c r="AW56" s="8">
        <v>1.3</v>
      </c>
      <c r="AX56" s="8" t="s">
        <v>44</v>
      </c>
      <c r="AY56" s="8" t="s">
        <v>15</v>
      </c>
      <c r="AZ56">
        <v>0</v>
      </c>
      <c r="BA56" s="5">
        <v>11352.2225</v>
      </c>
      <c r="BB56" s="5">
        <v>6</v>
      </c>
      <c r="BC56" s="4"/>
      <c r="BD56"/>
    </row>
    <row r="57" spans="1:56" hidden="1">
      <c r="A57">
        <f>ROW(B57)-ROW($B$31)</f>
        <v>26</v>
      </c>
      <c r="B57" t="str">
        <f>SUBSTITUTE(SUBSTITUTE(SUBSTITUTE(AP57&amp;"_"&amp;AQ57," ","_"),"&amp;","and"),"-","_")</f>
        <v>Atascosita_GEN3</v>
      </c>
      <c r="C57">
        <f>AW57/1000</f>
        <v>1.2999999999999999E-3</v>
      </c>
      <c r="D57" s="23" t="str">
        <f>VLOOKUP(L57,map_fuel,2,0)</f>
        <v>waste</v>
      </c>
      <c r="E57" s="23" t="str">
        <f>VLOOKUP(M57,map_prime_mover,2,0)</f>
        <v>ic</v>
      </c>
      <c r="F57" s="23" t="str">
        <f>D57&amp;IF(NOT(E57=""),"_"&amp;LOWER(E57),"")</f>
        <v>waste_ic</v>
      </c>
      <c r="G57" s="58">
        <f>IF(ISNUMBER(BA57),BA57/1000,1)</f>
        <v>11.3522225</v>
      </c>
      <c r="H57" s="8">
        <f>AV57</f>
        <v>2003</v>
      </c>
      <c r="I57" s="39" t="str">
        <f>AY57</f>
        <v>OP</v>
      </c>
      <c r="J57" s="39" t="str">
        <f>IF(AZ57=1,"Y",IF(AZ57=0,"N","?"))</f>
        <v>N</v>
      </c>
      <c r="K57" s="39" t="s">
        <v>594</v>
      </c>
      <c r="L57" s="8" t="str">
        <f>AU57</f>
        <v>LFG</v>
      </c>
      <c r="M57" s="8" t="str">
        <f>AX57</f>
        <v>IC</v>
      </c>
      <c r="N57" s="8">
        <f>C57*G57</f>
        <v>1.475788925E-2</v>
      </c>
      <c r="O57" s="8"/>
      <c r="P57" s="39"/>
      <c r="Q57" s="39"/>
      <c r="R57" s="87"/>
      <c r="S57" s="39"/>
      <c r="T57" s="39"/>
      <c r="U57" s="87"/>
      <c r="V57" s="87" t="str">
        <f ca="1">IF(NOT(AP57=""),IF(AP57&lt;&gt;AP56,IF(COUNTIF(OFFSET(AP57,0,0,pMaxUnitPerPlantInData),AP57)=COUNTIFS(OFFSET(AP57,0,0,pMaxUnitPerPlantInData),AP57,OFFSET(F57,0,0,pMaxUnitPerPlantInData),F57),"N","Y"),V56),"")</f>
        <v>N</v>
      </c>
      <c r="W57" s="87" t="str">
        <f>IF($AP57="",W58,SUBSTITUTE(SUBSTITUTE(SUBSTITUTE(AP57," ","_"),"&amp;","and"),"-","_"))</f>
        <v>Atascosita</v>
      </c>
      <c r="X57" s="87">
        <f>IF($AP57="","-",BB57)</f>
        <v>6</v>
      </c>
      <c r="Y57" s="4"/>
      <c r="Z57" s="8" t="b">
        <v>1</v>
      </c>
      <c r="AA57" s="8" t="b">
        <f>VLOOKUP(L57,map_fuel,3,0)</f>
        <v>0</v>
      </c>
      <c r="AB57" s="8" t="b">
        <f>C57&gt;=filt_gen_size</f>
        <v>0</v>
      </c>
      <c r="AC57" s="8" t="b">
        <f>AV57&gt;=filt_age</f>
        <v>1</v>
      </c>
      <c r="AD57" s="39">
        <f>IF(filt_status="ALL",TRUE,IFERROR(SEARCH(I57,filt_status),FALSE))</f>
        <v>1</v>
      </c>
      <c r="AE57" s="8" t="b">
        <f>IF(filt_chp,TRUE,J57="N")</f>
        <v>1</v>
      </c>
      <c r="AF57" s="8" t="b">
        <f>IF(filt_hydro,TRUE,D57&lt;&gt;"water")</f>
        <v>1</v>
      </c>
      <c r="AG57" s="8" t="b">
        <f>IF(filt_use_bad_data,TRUE,NOT(OR(O57="Y",O57=1)))</f>
        <v>1</v>
      </c>
      <c r="AH57" s="8" t="b">
        <f>IF(filt_use_bad_data,TRUE,NOT(OR(Q57="Y",Q57=1)))</f>
        <v>1</v>
      </c>
      <c r="AI57" s="8" t="b">
        <f>IF(filt_allow_combos,AND(AJ57:AK57),OR(UPPER($S57)="Y",UPPER($T57)=""))</f>
        <v>1</v>
      </c>
      <c r="AJ57" s="8" t="b">
        <f>IF(UPPER($U57)="CCGT",IF(filt_combine_ccgt,OR(UPPER($T57)="Y",UPPER($S57)=""),OR(UPPER($S57)="Y",UPPER($T57)="")),TRUE)</f>
        <v>1</v>
      </c>
      <c r="AK57" s="8" t="b">
        <f>IF(UPPER($U57)="WIND",IF(filt_combine_wind,OR(UPPER($T57)="Y",UPPER($S57)=""),OR(UPPER($S57)="Y",UPPER($T57)="")),TRUE)</f>
        <v>1</v>
      </c>
      <c r="AL57" s="9"/>
      <c r="AM57" s="2" t="b">
        <f>AND(Z57:AL57)</f>
        <v>0</v>
      </c>
      <c r="AN57" s="2">
        <f>A57-COUNTIF($K$31:$K57,"&lt;&gt;"&amp;AN$31)+1</f>
        <v>24</v>
      </c>
      <c r="AO57" s="2"/>
      <c r="AP57" s="8" t="s">
        <v>43</v>
      </c>
      <c r="AQ57" s="8" t="s">
        <v>28</v>
      </c>
      <c r="AR57" s="8">
        <v>55526</v>
      </c>
      <c r="AS57" s="8">
        <v>14015</v>
      </c>
      <c r="AT57" s="8" t="s">
        <v>11</v>
      </c>
      <c r="AU57" s="8" t="s">
        <v>45</v>
      </c>
      <c r="AV57" s="8">
        <v>2003</v>
      </c>
      <c r="AW57" s="8">
        <v>1.3</v>
      </c>
      <c r="AX57" s="8" t="s">
        <v>44</v>
      </c>
      <c r="AY57" s="8" t="s">
        <v>15</v>
      </c>
      <c r="AZ57">
        <v>0</v>
      </c>
      <c r="BA57" s="5">
        <v>11352.2225</v>
      </c>
      <c r="BB57" s="5">
        <v>6</v>
      </c>
      <c r="BC57" s="4"/>
      <c r="BD57"/>
    </row>
    <row r="58" spans="1:56" hidden="1">
      <c r="A58">
        <f>ROW(B58)-ROW($B$31)</f>
        <v>27</v>
      </c>
      <c r="B58" t="str">
        <f>SUBSTITUTE(SUBSTITUTE(SUBSTITUTE(AP58&amp;"_"&amp;AQ58," ","_"),"&amp;","and"),"-","_")</f>
        <v>Atascosita_GEN4</v>
      </c>
      <c r="C58">
        <f>AW58/1000</f>
        <v>1.2999999999999999E-3</v>
      </c>
      <c r="D58" s="23" t="str">
        <f>VLOOKUP(L58,map_fuel,2,0)</f>
        <v>waste</v>
      </c>
      <c r="E58" s="23" t="str">
        <f>VLOOKUP(M58,map_prime_mover,2,0)</f>
        <v>ic</v>
      </c>
      <c r="F58" s="23" t="str">
        <f>D58&amp;IF(NOT(E58=""),"_"&amp;LOWER(E58),"")</f>
        <v>waste_ic</v>
      </c>
      <c r="G58" s="58">
        <f>IF(ISNUMBER(BA58),BA58/1000,1)</f>
        <v>11.3522225</v>
      </c>
      <c r="H58" s="8">
        <f>AV58</f>
        <v>2003</v>
      </c>
      <c r="I58" s="39" t="str">
        <f>AY58</f>
        <v>OP</v>
      </c>
      <c r="J58" s="39" t="str">
        <f>IF(AZ58=1,"Y",IF(AZ58=0,"N","?"))</f>
        <v>N</v>
      </c>
      <c r="K58" s="39" t="s">
        <v>594</v>
      </c>
      <c r="L58" s="8" t="str">
        <f>AU58</f>
        <v>LFG</v>
      </c>
      <c r="M58" s="8" t="str">
        <f>AX58</f>
        <v>IC</v>
      </c>
      <c r="N58" s="8">
        <f>C58*G58</f>
        <v>1.475788925E-2</v>
      </c>
      <c r="O58" s="8"/>
      <c r="P58" s="39"/>
      <c r="Q58" s="39"/>
      <c r="R58" s="87"/>
      <c r="S58" s="39"/>
      <c r="T58" s="39"/>
      <c r="U58" s="87"/>
      <c r="V58" s="87" t="str">
        <f ca="1">IF(NOT(AP58=""),IF(AP58&lt;&gt;AP57,IF(COUNTIF(OFFSET(AP58,0,0,pMaxUnitPerPlantInData),AP58)=COUNTIFS(OFFSET(AP58,0,0,pMaxUnitPerPlantInData),AP58,OFFSET(F58,0,0,pMaxUnitPerPlantInData),F58),"N","Y"),V57),"")</f>
        <v>N</v>
      </c>
      <c r="W58" s="87" t="str">
        <f>IF($AP58="",W59,SUBSTITUTE(SUBSTITUTE(SUBSTITUTE(AP58," ","_"),"&amp;","and"),"-","_"))</f>
        <v>Atascosita</v>
      </c>
      <c r="X58" s="87">
        <f>IF($AP58="","-",BB58)</f>
        <v>6</v>
      </c>
      <c r="Y58" s="4"/>
      <c r="Z58" s="8" t="b">
        <v>1</v>
      </c>
      <c r="AA58" s="8" t="b">
        <f>VLOOKUP(L58,map_fuel,3,0)</f>
        <v>0</v>
      </c>
      <c r="AB58" s="8" t="b">
        <f>C58&gt;=filt_gen_size</f>
        <v>0</v>
      </c>
      <c r="AC58" s="8" t="b">
        <f>AV58&gt;=filt_age</f>
        <v>1</v>
      </c>
      <c r="AD58" s="39">
        <f>IF(filt_status="ALL",TRUE,IFERROR(SEARCH(I58,filt_status),FALSE))</f>
        <v>1</v>
      </c>
      <c r="AE58" s="8" t="b">
        <f>IF(filt_chp,TRUE,J58="N")</f>
        <v>1</v>
      </c>
      <c r="AF58" s="8" t="b">
        <f>IF(filt_hydro,TRUE,D58&lt;&gt;"water")</f>
        <v>1</v>
      </c>
      <c r="AG58" s="8" t="b">
        <f>IF(filt_use_bad_data,TRUE,NOT(OR(O58="Y",O58=1)))</f>
        <v>1</v>
      </c>
      <c r="AH58" s="8" t="b">
        <f>IF(filt_use_bad_data,TRUE,NOT(OR(Q58="Y",Q58=1)))</f>
        <v>1</v>
      </c>
      <c r="AI58" s="8" t="b">
        <f>IF(filt_allow_combos,AND(AJ58:AK58),OR(UPPER($S58)="Y",UPPER($T58)=""))</f>
        <v>1</v>
      </c>
      <c r="AJ58" s="8" t="b">
        <f>IF(UPPER($U58)="CCGT",IF(filt_combine_ccgt,OR(UPPER($T58)="Y",UPPER($S58)=""),OR(UPPER($S58)="Y",UPPER($T58)="")),TRUE)</f>
        <v>1</v>
      </c>
      <c r="AK58" s="8" t="b">
        <f>IF(UPPER($U58)="WIND",IF(filt_combine_wind,OR(UPPER($T58)="Y",UPPER($S58)=""),OR(UPPER($S58)="Y",UPPER($T58)="")),TRUE)</f>
        <v>1</v>
      </c>
      <c r="AL58" s="9"/>
      <c r="AM58" s="2" t="b">
        <f>AND(Z58:AL58)</f>
        <v>0</v>
      </c>
      <c r="AN58" s="2">
        <f>A58-COUNTIF($K$31:$K58,"&lt;&gt;"&amp;AN$31)+1</f>
        <v>25</v>
      </c>
      <c r="AO58" s="2"/>
      <c r="AP58" s="8" t="s">
        <v>43</v>
      </c>
      <c r="AQ58" s="8" t="s">
        <v>31</v>
      </c>
      <c r="AR58" s="8">
        <v>55526</v>
      </c>
      <c r="AS58" s="8">
        <v>14016</v>
      </c>
      <c r="AT58" s="8" t="s">
        <v>11</v>
      </c>
      <c r="AU58" s="8" t="s">
        <v>45</v>
      </c>
      <c r="AV58" s="8">
        <v>2003</v>
      </c>
      <c r="AW58" s="8">
        <v>1.3</v>
      </c>
      <c r="AX58" s="8" t="s">
        <v>44</v>
      </c>
      <c r="AY58" s="8" t="s">
        <v>15</v>
      </c>
      <c r="AZ58">
        <v>0</v>
      </c>
      <c r="BA58" s="5">
        <v>11352.2225</v>
      </c>
      <c r="BB58" s="5">
        <v>6</v>
      </c>
      <c r="BC58" s="4"/>
      <c r="BD58"/>
    </row>
    <row r="59" spans="1:56" hidden="1">
      <c r="A59">
        <f>ROW(B59)-ROW($B$31)</f>
        <v>28</v>
      </c>
      <c r="B59" t="str">
        <f>SUBSTITUTE(SUBSTITUTE(SUBSTITUTE(AP59&amp;"_"&amp;AQ59," ","_"),"&amp;","and"),"-","_")</f>
        <v>Atascosita_GEN5</v>
      </c>
      <c r="C59">
        <f>AW59/1000</f>
        <v>1.2999999999999999E-3</v>
      </c>
      <c r="D59" s="23" t="str">
        <f>VLOOKUP(L59,map_fuel,2,0)</f>
        <v>waste</v>
      </c>
      <c r="E59" s="23" t="str">
        <f>VLOOKUP(M59,map_prime_mover,2,0)</f>
        <v>ic</v>
      </c>
      <c r="F59" s="23" t="str">
        <f>D59&amp;IF(NOT(E59=""),"_"&amp;LOWER(E59),"")</f>
        <v>waste_ic</v>
      </c>
      <c r="G59" s="58">
        <f>IF(ISNUMBER(BA59),BA59/1000,1)</f>
        <v>11.3522225</v>
      </c>
      <c r="H59" s="8">
        <f>AV59</f>
        <v>2003</v>
      </c>
      <c r="I59" s="39" t="str">
        <f>AY59</f>
        <v>OP</v>
      </c>
      <c r="J59" s="39" t="str">
        <f>IF(AZ59=1,"Y",IF(AZ59=0,"N","?"))</f>
        <v>N</v>
      </c>
      <c r="K59" s="39" t="s">
        <v>594</v>
      </c>
      <c r="L59" s="8" t="str">
        <f>AU59</f>
        <v>LFG</v>
      </c>
      <c r="M59" s="8" t="str">
        <f>AX59</f>
        <v>IC</v>
      </c>
      <c r="N59" s="8">
        <f>C59*G59</f>
        <v>1.475788925E-2</v>
      </c>
      <c r="O59" s="8"/>
      <c r="P59" s="39"/>
      <c r="Q59" s="39"/>
      <c r="R59" s="87"/>
      <c r="S59" s="39"/>
      <c r="T59" s="39"/>
      <c r="U59" s="87"/>
      <c r="V59" s="87" t="str">
        <f ca="1">IF(NOT(AP59=""),IF(AP59&lt;&gt;AP58,IF(COUNTIF(OFFSET(AP59,0,0,pMaxUnitPerPlantInData),AP59)=COUNTIFS(OFFSET(AP59,0,0,pMaxUnitPerPlantInData),AP59,OFFSET(F59,0,0,pMaxUnitPerPlantInData),F59),"N","Y"),V58),"")</f>
        <v>N</v>
      </c>
      <c r="W59" s="87" t="str">
        <f>IF($AP59="",W60,SUBSTITUTE(SUBSTITUTE(SUBSTITUTE(AP59," ","_"),"&amp;","and"),"-","_"))</f>
        <v>Atascosita</v>
      </c>
      <c r="X59" s="87">
        <f>IF($AP59="","-",BB59)</f>
        <v>6</v>
      </c>
      <c r="Y59" s="4"/>
      <c r="Z59" s="8" t="b">
        <v>1</v>
      </c>
      <c r="AA59" s="8" t="b">
        <f>VLOOKUP(L59,map_fuel,3,0)</f>
        <v>0</v>
      </c>
      <c r="AB59" s="8" t="b">
        <f>C59&gt;=filt_gen_size</f>
        <v>0</v>
      </c>
      <c r="AC59" s="8" t="b">
        <f>AV59&gt;=filt_age</f>
        <v>1</v>
      </c>
      <c r="AD59" s="39">
        <f>IF(filt_status="ALL",TRUE,IFERROR(SEARCH(I59,filt_status),FALSE))</f>
        <v>1</v>
      </c>
      <c r="AE59" s="8" t="b">
        <f>IF(filt_chp,TRUE,J59="N")</f>
        <v>1</v>
      </c>
      <c r="AF59" s="8" t="b">
        <f>IF(filt_hydro,TRUE,D59&lt;&gt;"water")</f>
        <v>1</v>
      </c>
      <c r="AG59" s="8" t="b">
        <f>IF(filt_use_bad_data,TRUE,NOT(OR(O59="Y",O59=1)))</f>
        <v>1</v>
      </c>
      <c r="AH59" s="8" t="b">
        <f>IF(filt_use_bad_data,TRUE,NOT(OR(Q59="Y",Q59=1)))</f>
        <v>1</v>
      </c>
      <c r="AI59" s="8" t="b">
        <f>IF(filt_allow_combos,AND(AJ59:AK59),OR(UPPER($S59)="Y",UPPER($T59)=""))</f>
        <v>1</v>
      </c>
      <c r="AJ59" s="8" t="b">
        <f>IF(UPPER($U59)="CCGT",IF(filt_combine_ccgt,OR(UPPER($T59)="Y",UPPER($S59)=""),OR(UPPER($S59)="Y",UPPER($T59)="")),TRUE)</f>
        <v>1</v>
      </c>
      <c r="AK59" s="8" t="b">
        <f>IF(UPPER($U59)="WIND",IF(filt_combine_wind,OR(UPPER($T59)="Y",UPPER($S59)=""),OR(UPPER($S59)="Y",UPPER($T59)="")),TRUE)</f>
        <v>1</v>
      </c>
      <c r="AL59" s="9"/>
      <c r="AM59" s="2" t="b">
        <f>AND(Z59:AL59)</f>
        <v>0</v>
      </c>
      <c r="AN59" s="2">
        <f>A59-COUNTIF($K$31:$K59,"&lt;&gt;"&amp;AN$31)+1</f>
        <v>26</v>
      </c>
      <c r="AO59" s="2"/>
      <c r="AP59" s="8" t="s">
        <v>43</v>
      </c>
      <c r="AQ59" s="8" t="s">
        <v>37</v>
      </c>
      <c r="AR59" s="8">
        <v>55526</v>
      </c>
      <c r="AS59" s="8">
        <v>14017</v>
      </c>
      <c r="AT59" s="8" t="s">
        <v>11</v>
      </c>
      <c r="AU59" s="8" t="s">
        <v>45</v>
      </c>
      <c r="AV59" s="8">
        <v>2003</v>
      </c>
      <c r="AW59" s="8">
        <v>1.3</v>
      </c>
      <c r="AX59" s="8" t="s">
        <v>44</v>
      </c>
      <c r="AY59" s="8" t="s">
        <v>15</v>
      </c>
      <c r="AZ59">
        <v>0</v>
      </c>
      <c r="BA59" s="5">
        <v>11352.2225</v>
      </c>
      <c r="BB59" s="5">
        <v>6</v>
      </c>
      <c r="BC59" s="4"/>
      <c r="BD59"/>
    </row>
    <row r="60" spans="1:56" hidden="1">
      <c r="A60">
        <f>ROW(B60)-ROW($B$31)</f>
        <v>29</v>
      </c>
      <c r="B60" t="str">
        <f>SUBSTITUTE(SUBSTITUTE(SUBSTITUTE(AP60&amp;"_"&amp;AQ60," ","_"),"&amp;","and"),"-","_")</f>
        <v>Atascosita_GEN6</v>
      </c>
      <c r="C60">
        <f>AW60/1000</f>
        <v>1.6999999999999999E-3</v>
      </c>
      <c r="D60" s="23" t="str">
        <f>VLOOKUP(L60,map_fuel,2,0)</f>
        <v>waste</v>
      </c>
      <c r="E60" s="23" t="str">
        <f>VLOOKUP(M60,map_prime_mover,2,0)</f>
        <v>ic</v>
      </c>
      <c r="F60" s="23" t="str">
        <f>D60&amp;IF(NOT(E60=""),"_"&amp;LOWER(E60),"")</f>
        <v>waste_ic</v>
      </c>
      <c r="G60" s="58">
        <f>IF(ISNUMBER(BA60),BA60/1000,1)</f>
        <v>11.3522225</v>
      </c>
      <c r="H60" s="8">
        <f>AV60</f>
        <v>2004</v>
      </c>
      <c r="I60" s="39" t="str">
        <f>AY60</f>
        <v>OP</v>
      </c>
      <c r="J60" s="39" t="str">
        <f>IF(AZ60=1,"Y",IF(AZ60=0,"N","?"))</f>
        <v>N</v>
      </c>
      <c r="K60" s="39" t="s">
        <v>594</v>
      </c>
      <c r="L60" s="8" t="str">
        <f>AU60</f>
        <v>LFG</v>
      </c>
      <c r="M60" s="8" t="str">
        <f>AX60</f>
        <v>IC</v>
      </c>
      <c r="N60" s="8">
        <f>C60*G60</f>
        <v>1.9298778249999999E-2</v>
      </c>
      <c r="O60" s="8"/>
      <c r="P60" s="39"/>
      <c r="Q60" s="39"/>
      <c r="R60" s="87"/>
      <c r="S60" s="39"/>
      <c r="T60" s="39"/>
      <c r="U60" s="87"/>
      <c r="V60" s="87" t="str">
        <f ca="1">IF(NOT(AP60=""),IF(AP60&lt;&gt;AP59,IF(COUNTIF(OFFSET(AP60,0,0,pMaxUnitPerPlantInData),AP60)=COUNTIFS(OFFSET(AP60,0,0,pMaxUnitPerPlantInData),AP60,OFFSET(F60,0,0,pMaxUnitPerPlantInData),F60),"N","Y"),V59),"")</f>
        <v>N</v>
      </c>
      <c r="W60" s="87" t="str">
        <f>IF($AP60="",W61,SUBSTITUTE(SUBSTITUTE(SUBSTITUTE(AP60," ","_"),"&amp;","and"),"-","_"))</f>
        <v>Atascosita</v>
      </c>
      <c r="X60" s="87">
        <f>IF($AP60="","-",BB60)</f>
        <v>6</v>
      </c>
      <c r="Y60" s="4"/>
      <c r="Z60" s="8" t="b">
        <v>1</v>
      </c>
      <c r="AA60" s="8" t="b">
        <f>VLOOKUP(L60,map_fuel,3,0)</f>
        <v>0</v>
      </c>
      <c r="AB60" s="8" t="b">
        <f>C60&gt;=filt_gen_size</f>
        <v>0</v>
      </c>
      <c r="AC60" s="8" t="b">
        <f>AV60&gt;=filt_age</f>
        <v>1</v>
      </c>
      <c r="AD60" s="39">
        <f>IF(filt_status="ALL",TRUE,IFERROR(SEARCH(I60,filt_status),FALSE))</f>
        <v>1</v>
      </c>
      <c r="AE60" s="8" t="b">
        <f>IF(filt_chp,TRUE,J60="N")</f>
        <v>1</v>
      </c>
      <c r="AF60" s="8" t="b">
        <f>IF(filt_hydro,TRUE,D60&lt;&gt;"water")</f>
        <v>1</v>
      </c>
      <c r="AG60" s="8" t="b">
        <f>IF(filt_use_bad_data,TRUE,NOT(OR(O60="Y",O60=1)))</f>
        <v>1</v>
      </c>
      <c r="AH60" s="8" t="b">
        <f>IF(filt_use_bad_data,TRUE,NOT(OR(Q60="Y",Q60=1)))</f>
        <v>1</v>
      </c>
      <c r="AI60" s="8" t="b">
        <f>IF(filt_allow_combos,AND(AJ60:AK60),OR(UPPER($S60)="Y",UPPER($T60)=""))</f>
        <v>1</v>
      </c>
      <c r="AJ60" s="8" t="b">
        <f>IF(UPPER($U60)="CCGT",IF(filt_combine_ccgt,OR(UPPER($T60)="Y",UPPER($S60)=""),OR(UPPER($S60)="Y",UPPER($T60)="")),TRUE)</f>
        <v>1</v>
      </c>
      <c r="AK60" s="8" t="b">
        <f>IF(UPPER($U60)="WIND",IF(filt_combine_wind,OR(UPPER($T60)="Y",UPPER($S60)=""),OR(UPPER($S60)="Y",UPPER($T60)="")),TRUE)</f>
        <v>1</v>
      </c>
      <c r="AL60" s="9"/>
      <c r="AM60" s="2" t="b">
        <f>AND(Z60:AL60)</f>
        <v>0</v>
      </c>
      <c r="AN60" s="2">
        <f>A60-COUNTIF($K$31:$K60,"&lt;&gt;"&amp;AN$31)+1</f>
        <v>27</v>
      </c>
      <c r="AO60" s="2"/>
      <c r="AP60" s="8" t="s">
        <v>43</v>
      </c>
      <c r="AQ60" s="8" t="s">
        <v>38</v>
      </c>
      <c r="AR60" s="8">
        <v>55526</v>
      </c>
      <c r="AS60" s="8">
        <v>14018</v>
      </c>
      <c r="AT60" s="8" t="s">
        <v>11</v>
      </c>
      <c r="AU60" s="8" t="s">
        <v>45</v>
      </c>
      <c r="AV60" s="8">
        <v>2004</v>
      </c>
      <c r="AW60" s="8">
        <v>1.7</v>
      </c>
      <c r="AX60" s="8" t="s">
        <v>44</v>
      </c>
      <c r="AY60" s="8" t="s">
        <v>15</v>
      </c>
      <c r="AZ60">
        <v>0</v>
      </c>
      <c r="BA60" s="5">
        <v>11352.2225</v>
      </c>
      <c r="BB60" s="5">
        <v>6</v>
      </c>
      <c r="BC60" s="4"/>
      <c r="BD60"/>
    </row>
    <row r="61" spans="1:56" hidden="1">
      <c r="A61">
        <f>ROW(B61)-ROW($B$31)</f>
        <v>30</v>
      </c>
      <c r="B61" t="str">
        <f>SUBSTITUTE(SUBSTITUTE(SUBSTITUTE(AP61&amp;"_"&amp;AQ61," ","_"),"&amp;","and"),"-","_")</f>
        <v>Austin_1</v>
      </c>
      <c r="C61">
        <f>AW61/1000</f>
        <v>8.0000000000000002E-3</v>
      </c>
      <c r="D61" s="23" t="str">
        <f>VLOOKUP(L61,map_fuel,2,0)</f>
        <v>water</v>
      </c>
      <c r="E61" s="23" t="str">
        <f>VLOOKUP(M61,map_prime_mover,2,0)</f>
        <v/>
      </c>
      <c r="F61" s="23" t="str">
        <f>D61&amp;IF(NOT(E61=""),"_"&amp;LOWER(E61),"")</f>
        <v>water</v>
      </c>
      <c r="G61" s="58">
        <f>IF(ISNUMBER(BA61),BA61/1000,1)</f>
        <v>1</v>
      </c>
      <c r="H61" s="8">
        <f>AV61</f>
        <v>1941</v>
      </c>
      <c r="I61" s="39" t="str">
        <f>AY61</f>
        <v>OP</v>
      </c>
      <c r="J61" s="39" t="str">
        <f>IF(AZ61=1,"Y",IF(AZ61=0,"N","?"))</f>
        <v>N</v>
      </c>
      <c r="K61" s="39" t="s">
        <v>594</v>
      </c>
      <c r="L61" s="8" t="str">
        <f>AU61</f>
        <v>WAT</v>
      </c>
      <c r="M61" s="8" t="str">
        <f>AX61</f>
        <v>HY</v>
      </c>
      <c r="N61" s="8">
        <f>C61*G61</f>
        <v>8.0000000000000002E-3</v>
      </c>
      <c r="O61" s="8"/>
      <c r="P61" s="8"/>
      <c r="Q61" s="8"/>
      <c r="R61" s="87"/>
      <c r="S61" s="8"/>
      <c r="T61" s="8"/>
      <c r="U61" s="87"/>
      <c r="V61" s="87" t="str">
        <f ca="1">IF(NOT(AP61=""),IF(AP61&lt;&gt;AP60,IF(COUNTIF(OFFSET(AP61,0,0,pMaxUnitPerPlantInData),AP61)=COUNTIFS(OFFSET(AP61,0,0,pMaxUnitPerPlantInData),AP61,OFFSET(F61,0,0,pMaxUnitPerPlantInData),F61),"N","Y"),V60),"")</f>
        <v>N</v>
      </c>
      <c r="W61" s="87" t="str">
        <f>IF($AP61="",W62,SUBSTITUTE(SUBSTITUTE(SUBSTITUTE(AP61," ","_"),"&amp;","and"),"-","_"))</f>
        <v>Austin</v>
      </c>
      <c r="X61" s="87">
        <f>IF($AP61="","-",BB61)</f>
        <v>2</v>
      </c>
      <c r="Y61" s="4"/>
      <c r="Z61" s="8" t="b">
        <v>1</v>
      </c>
      <c r="AA61" s="8" t="b">
        <f>VLOOKUP(L61,map_fuel,3,0)</f>
        <v>1</v>
      </c>
      <c r="AB61" s="8" t="b">
        <f>C61&gt;=filt_gen_size</f>
        <v>0</v>
      </c>
      <c r="AC61" s="8" t="b">
        <f>AV61&gt;=filt_age</f>
        <v>1</v>
      </c>
      <c r="AD61" s="39">
        <f>IF(filt_status="ALL",TRUE,IFERROR(SEARCH(I61,filt_status),FALSE))</f>
        <v>1</v>
      </c>
      <c r="AE61" s="8" t="b">
        <f>IF(filt_chp,TRUE,J61="N")</f>
        <v>1</v>
      </c>
      <c r="AF61" s="8" t="b">
        <f>IF(filt_hydro,TRUE,D61&lt;&gt;"water")</f>
        <v>0</v>
      </c>
      <c r="AG61" s="8" t="b">
        <f>IF(filt_use_bad_data,TRUE,NOT(OR(O61="Y",O61=1)))</f>
        <v>1</v>
      </c>
      <c r="AH61" s="8" t="b">
        <f>IF(filt_use_bad_data,TRUE,NOT(OR(Q61="Y",Q61=1)))</f>
        <v>1</v>
      </c>
      <c r="AI61" s="8" t="b">
        <f>IF(filt_allow_combos,AND(AJ61:AK61),OR(UPPER($S61)="Y",UPPER($T61)=""))</f>
        <v>1</v>
      </c>
      <c r="AJ61" s="8" t="b">
        <f>IF(UPPER($U61)="CCGT",IF(filt_combine_ccgt,OR(UPPER($T61)="Y",UPPER($S61)=""),OR(UPPER($S61)="Y",UPPER($T61)="")),TRUE)</f>
        <v>1</v>
      </c>
      <c r="AK61" s="8" t="b">
        <f>IF(UPPER($U61)="WIND",IF(filt_combine_wind,OR(UPPER($T61)="Y",UPPER($S61)=""),OR(UPPER($S61)="Y",UPPER($T61)="")),TRUE)</f>
        <v>1</v>
      </c>
      <c r="AL61" s="9"/>
      <c r="AM61" s="2" t="b">
        <f>AND(Z61:AL61)</f>
        <v>0</v>
      </c>
      <c r="AN61" s="2">
        <f>A61-COUNTIF($K$31:$K61,"&lt;&gt;"&amp;AN$31)+1</f>
        <v>28</v>
      </c>
      <c r="AO61" s="2"/>
      <c r="AP61" s="8" t="s">
        <v>46</v>
      </c>
      <c r="AQ61" s="8" t="s">
        <v>19</v>
      </c>
      <c r="AR61" s="8">
        <v>3594</v>
      </c>
      <c r="AS61" s="8">
        <v>14019</v>
      </c>
      <c r="AT61" s="8" t="s">
        <v>11</v>
      </c>
      <c r="AU61" s="8" t="s">
        <v>21</v>
      </c>
      <c r="AV61" s="8">
        <v>1941</v>
      </c>
      <c r="AW61" s="8">
        <v>8</v>
      </c>
      <c r="AX61" s="8" t="s">
        <v>20</v>
      </c>
      <c r="AY61" s="8" t="s">
        <v>15</v>
      </c>
      <c r="AZ61">
        <v>0</v>
      </c>
      <c r="BA61" s="5" t="s">
        <v>14</v>
      </c>
      <c r="BB61" s="5">
        <v>2</v>
      </c>
      <c r="BC61" s="4"/>
      <c r="BD61"/>
    </row>
    <row r="62" spans="1:56" hidden="1">
      <c r="A62">
        <f>ROW(B62)-ROW($B$31)</f>
        <v>31</v>
      </c>
      <c r="B62" t="str">
        <f>SUBSTITUTE(SUBSTITUTE(SUBSTITUTE(AP62&amp;"_"&amp;AQ62," ","_"),"&amp;","and"),"-","_")</f>
        <v>Austin_2</v>
      </c>
      <c r="C62">
        <f>AW62/1000</f>
        <v>8.0000000000000002E-3</v>
      </c>
      <c r="D62" s="23" t="str">
        <f>VLOOKUP(L62,map_fuel,2,0)</f>
        <v>water</v>
      </c>
      <c r="E62" s="23" t="str">
        <f>VLOOKUP(M62,map_prime_mover,2,0)</f>
        <v/>
      </c>
      <c r="F62" s="23" t="str">
        <f>D62&amp;IF(NOT(E62=""),"_"&amp;LOWER(E62),"")</f>
        <v>water</v>
      </c>
      <c r="G62" s="58">
        <f>IF(ISNUMBER(BA62),BA62/1000,1)</f>
        <v>1</v>
      </c>
      <c r="H62" s="8">
        <f>AV62</f>
        <v>1941</v>
      </c>
      <c r="I62" s="39" t="str">
        <f>AY62</f>
        <v>OP</v>
      </c>
      <c r="J62" s="39" t="str">
        <f>IF(AZ62=1,"Y",IF(AZ62=0,"N","?"))</f>
        <v>N</v>
      </c>
      <c r="K62" s="39" t="s">
        <v>594</v>
      </c>
      <c r="L62" s="8" t="str">
        <f>AU62</f>
        <v>WAT</v>
      </c>
      <c r="M62" s="8" t="str">
        <f>AX62</f>
        <v>HY</v>
      </c>
      <c r="N62" s="8">
        <f>C62*G62</f>
        <v>8.0000000000000002E-3</v>
      </c>
      <c r="O62" s="8"/>
      <c r="P62" s="8"/>
      <c r="Q62" s="8"/>
      <c r="R62" s="87"/>
      <c r="S62" s="8"/>
      <c r="T62" s="8"/>
      <c r="U62" s="87"/>
      <c r="V62" s="87" t="str">
        <f ca="1">IF(NOT(AP62=""),IF(AP62&lt;&gt;AP61,IF(COUNTIF(OFFSET(AP62,0,0,pMaxUnitPerPlantInData),AP62)=COUNTIFS(OFFSET(AP62,0,0,pMaxUnitPerPlantInData),AP62,OFFSET(F62,0,0,pMaxUnitPerPlantInData),F62),"N","Y"),V61),"")</f>
        <v>N</v>
      </c>
      <c r="W62" s="87" t="str">
        <f>IF($AP62="",W63,SUBSTITUTE(SUBSTITUTE(SUBSTITUTE(AP62," ","_"),"&amp;","and"),"-","_"))</f>
        <v>Austin</v>
      </c>
      <c r="X62" s="87">
        <f>IF($AP62="","-",BB62)</f>
        <v>2</v>
      </c>
      <c r="Y62" s="4"/>
      <c r="Z62" s="8" t="b">
        <v>1</v>
      </c>
      <c r="AA62" s="8" t="b">
        <f>VLOOKUP(L62,map_fuel,3,0)</f>
        <v>1</v>
      </c>
      <c r="AB62" s="8" t="b">
        <f>C62&gt;=filt_gen_size</f>
        <v>0</v>
      </c>
      <c r="AC62" s="8" t="b">
        <f>AV62&gt;=filt_age</f>
        <v>1</v>
      </c>
      <c r="AD62" s="39">
        <f>IF(filt_status="ALL",TRUE,IFERROR(SEARCH(I62,filt_status),FALSE))</f>
        <v>1</v>
      </c>
      <c r="AE62" s="8" t="b">
        <f>IF(filt_chp,TRUE,J62="N")</f>
        <v>1</v>
      </c>
      <c r="AF62" s="8" t="b">
        <f>IF(filt_hydro,TRUE,D62&lt;&gt;"water")</f>
        <v>0</v>
      </c>
      <c r="AG62" s="8" t="b">
        <f>IF(filt_use_bad_data,TRUE,NOT(OR(O62="Y",O62=1)))</f>
        <v>1</v>
      </c>
      <c r="AH62" s="8" t="b">
        <f>IF(filt_use_bad_data,TRUE,NOT(OR(Q62="Y",Q62=1)))</f>
        <v>1</v>
      </c>
      <c r="AI62" s="8" t="b">
        <f>IF(filt_allow_combos,AND(AJ62:AK62),OR(UPPER($S62)="Y",UPPER($T62)=""))</f>
        <v>1</v>
      </c>
      <c r="AJ62" s="8" t="b">
        <f>IF(UPPER($U62)="CCGT",IF(filt_combine_ccgt,OR(UPPER($T62)="Y",UPPER($S62)=""),OR(UPPER($S62)="Y",UPPER($T62)="")),TRUE)</f>
        <v>1</v>
      </c>
      <c r="AK62" s="8" t="b">
        <f>IF(UPPER($U62)="WIND",IF(filt_combine_wind,OR(UPPER($T62)="Y",UPPER($S62)=""),OR(UPPER($S62)="Y",UPPER($T62)="")),TRUE)</f>
        <v>1</v>
      </c>
      <c r="AL62" s="9"/>
      <c r="AM62" s="2" t="b">
        <f>AND(Z62:AL62)</f>
        <v>0</v>
      </c>
      <c r="AN62" s="2">
        <f>A62-COUNTIF($K$31:$K62,"&lt;&gt;"&amp;AN$31)+1</f>
        <v>29</v>
      </c>
      <c r="AO62" s="2"/>
      <c r="AP62" s="8" t="s">
        <v>46</v>
      </c>
      <c r="AQ62" s="8" t="s">
        <v>22</v>
      </c>
      <c r="AR62" s="8">
        <v>3594</v>
      </c>
      <c r="AS62" s="8">
        <v>14020</v>
      </c>
      <c r="AT62" s="8" t="s">
        <v>11</v>
      </c>
      <c r="AU62" s="8" t="s">
        <v>21</v>
      </c>
      <c r="AV62" s="8">
        <v>1941</v>
      </c>
      <c r="AW62" s="8">
        <v>8</v>
      </c>
      <c r="AX62" s="8" t="s">
        <v>20</v>
      </c>
      <c r="AY62" s="8" t="s">
        <v>15</v>
      </c>
      <c r="AZ62">
        <v>0</v>
      </c>
      <c r="BA62" s="5" t="s">
        <v>14</v>
      </c>
      <c r="BB62" s="5">
        <v>2</v>
      </c>
      <c r="BC62" s="4"/>
      <c r="BD62"/>
    </row>
    <row r="63" spans="1:56" hidden="1">
      <c r="A63">
        <f>ROW(B63)-ROW($B$31)</f>
        <v>32</v>
      </c>
      <c r="B63" t="str">
        <f>SUBSTITUTE(SUBSTITUTE(SUBSTITUTE(AP63&amp;"_"&amp;AQ63," ","_"),"&amp;","and"),"-","_")</f>
        <v>Austin_Gas_Recovery_GEN1</v>
      </c>
      <c r="C63">
        <f>AW63/1000</f>
        <v>1.6000000000000001E-3</v>
      </c>
      <c r="D63" s="23" t="str">
        <f>VLOOKUP(L63,map_fuel,2,0)</f>
        <v>waste</v>
      </c>
      <c r="E63" s="23" t="str">
        <f>VLOOKUP(M63,map_prime_mover,2,0)</f>
        <v>ic</v>
      </c>
      <c r="F63" s="23" t="str">
        <f>D63&amp;IF(NOT(E63=""),"_"&amp;LOWER(E63),"")</f>
        <v>waste_ic</v>
      </c>
      <c r="G63" s="58">
        <f>IF(ISNUMBER(BA63),BA63/1000,1)</f>
        <v>12.022402400000001</v>
      </c>
      <c r="H63" s="8">
        <f>AV63</f>
        <v>2007</v>
      </c>
      <c r="I63" s="39" t="str">
        <f>AY63</f>
        <v>OP</v>
      </c>
      <c r="J63" s="39" t="str">
        <f>IF(AZ63=1,"Y",IF(AZ63=0,"N","?"))</f>
        <v>N</v>
      </c>
      <c r="K63" s="39" t="s">
        <v>594</v>
      </c>
      <c r="L63" s="8" t="str">
        <f>AU63</f>
        <v>LFG</v>
      </c>
      <c r="M63" s="8" t="str">
        <f>AX63</f>
        <v>IC</v>
      </c>
      <c r="N63" s="8">
        <f>C63*G63</f>
        <v>1.9235843840000003E-2</v>
      </c>
      <c r="O63" s="8"/>
      <c r="P63" s="39"/>
      <c r="Q63" s="39"/>
      <c r="R63" s="87"/>
      <c r="S63" s="39"/>
      <c r="T63" s="39"/>
      <c r="U63" s="87"/>
      <c r="V63" s="87" t="str">
        <f ca="1">IF(NOT(AP63=""),IF(AP63&lt;&gt;AP62,IF(COUNTIF(OFFSET(AP63,0,0,pMaxUnitPerPlantInData),AP63)=COUNTIFS(OFFSET(AP63,0,0,pMaxUnitPerPlantInData),AP63,OFFSET(F63,0,0,pMaxUnitPerPlantInData),F63),"N","Y"),V62),"")</f>
        <v>N</v>
      </c>
      <c r="W63" s="87" t="str">
        <f>IF($AP63="",W64,SUBSTITUTE(SUBSTITUTE(SUBSTITUTE(AP63," ","_"),"&amp;","and"),"-","_"))</f>
        <v>Austin_Gas_Recovery</v>
      </c>
      <c r="X63" s="87">
        <f>IF($AP63="","-",BB63)</f>
        <v>4</v>
      </c>
      <c r="Y63" s="4"/>
      <c r="Z63" s="8" t="b">
        <v>1</v>
      </c>
      <c r="AA63" s="8" t="b">
        <f>VLOOKUP(L63,map_fuel,3,0)</f>
        <v>0</v>
      </c>
      <c r="AB63" s="8" t="b">
        <f>C63&gt;=filt_gen_size</f>
        <v>0</v>
      </c>
      <c r="AC63" s="8" t="b">
        <f>AV63&gt;=filt_age</f>
        <v>1</v>
      </c>
      <c r="AD63" s="39">
        <f>IF(filt_status="ALL",TRUE,IFERROR(SEARCH(I63,filt_status),FALSE))</f>
        <v>1</v>
      </c>
      <c r="AE63" s="8" t="b">
        <f>IF(filt_chp,TRUE,J63="N")</f>
        <v>1</v>
      </c>
      <c r="AF63" s="8" t="b">
        <f>IF(filt_hydro,TRUE,D63&lt;&gt;"water")</f>
        <v>1</v>
      </c>
      <c r="AG63" s="8" t="b">
        <f>IF(filt_use_bad_data,TRUE,NOT(OR(O63="Y",O63=1)))</f>
        <v>1</v>
      </c>
      <c r="AH63" s="8" t="b">
        <f>IF(filt_use_bad_data,TRUE,NOT(OR(Q63="Y",Q63=1)))</f>
        <v>1</v>
      </c>
      <c r="AI63" s="8" t="b">
        <f>IF(filt_allow_combos,AND(AJ63:AK63),OR(UPPER($S63)="Y",UPPER($T63)=""))</f>
        <v>1</v>
      </c>
      <c r="AJ63" s="8" t="b">
        <f>IF(UPPER($U63)="CCGT",IF(filt_combine_ccgt,OR(UPPER($T63)="Y",UPPER($S63)=""),OR(UPPER($S63)="Y",UPPER($T63)="")),TRUE)</f>
        <v>1</v>
      </c>
      <c r="AK63" s="8" t="b">
        <f>IF(UPPER($U63)="WIND",IF(filt_combine_wind,OR(UPPER($T63)="Y",UPPER($S63)=""),OR(UPPER($S63)="Y",UPPER($T63)="")),TRUE)</f>
        <v>1</v>
      </c>
      <c r="AL63" s="9"/>
      <c r="AM63" s="2" t="b">
        <f>AND(Z63:AL63)</f>
        <v>0</v>
      </c>
      <c r="AN63" s="2">
        <f>A63-COUNTIF($K$31:$K63,"&lt;&gt;"&amp;AN$31)+1</f>
        <v>30</v>
      </c>
      <c r="AO63" s="2"/>
      <c r="AP63" s="8" t="s">
        <v>47</v>
      </c>
      <c r="AQ63" s="8" t="s">
        <v>13</v>
      </c>
      <c r="AR63" s="8">
        <v>56524</v>
      </c>
      <c r="AS63" s="8">
        <v>14021</v>
      </c>
      <c r="AT63" s="8" t="s">
        <v>11</v>
      </c>
      <c r="AU63" s="8" t="s">
        <v>45</v>
      </c>
      <c r="AV63" s="8">
        <v>2007</v>
      </c>
      <c r="AW63" s="8">
        <v>1.6</v>
      </c>
      <c r="AX63" s="8" t="s">
        <v>44</v>
      </c>
      <c r="AY63" s="8" t="s">
        <v>15</v>
      </c>
      <c r="AZ63">
        <v>0</v>
      </c>
      <c r="BA63" s="5">
        <v>12022.402400000001</v>
      </c>
      <c r="BB63" s="5">
        <v>4</v>
      </c>
      <c r="BC63" s="4"/>
      <c r="BD63"/>
    </row>
    <row r="64" spans="1:56" hidden="1">
      <c r="A64">
        <f>ROW(B64)-ROW($B$31)</f>
        <v>33</v>
      </c>
      <c r="B64" t="str">
        <f>SUBSTITUTE(SUBSTITUTE(SUBSTITUTE(AP64&amp;"_"&amp;AQ64," ","_"),"&amp;","and"),"-","_")</f>
        <v>Austin_Gas_Recovery_GEN2</v>
      </c>
      <c r="C64">
        <f>AW64/1000</f>
        <v>1.6000000000000001E-3</v>
      </c>
      <c r="D64" s="23" t="str">
        <f>VLOOKUP(L64,map_fuel,2,0)</f>
        <v>waste</v>
      </c>
      <c r="E64" s="23" t="str">
        <f>VLOOKUP(M64,map_prime_mover,2,0)</f>
        <v>ic</v>
      </c>
      <c r="F64" s="23" t="str">
        <f>D64&amp;IF(NOT(E64=""),"_"&amp;LOWER(E64),"")</f>
        <v>waste_ic</v>
      </c>
      <c r="G64" s="58">
        <f>IF(ISNUMBER(BA64),BA64/1000,1)</f>
        <v>12.022402400000001</v>
      </c>
      <c r="H64" s="8">
        <f>AV64</f>
        <v>2007</v>
      </c>
      <c r="I64" s="39" t="str">
        <f>AY64</f>
        <v>OP</v>
      </c>
      <c r="J64" s="39" t="str">
        <f>IF(AZ64=1,"Y",IF(AZ64=0,"N","?"))</f>
        <v>N</v>
      </c>
      <c r="K64" s="39" t="s">
        <v>594</v>
      </c>
      <c r="L64" s="8" t="str">
        <f>AU64</f>
        <v>LFG</v>
      </c>
      <c r="M64" s="8" t="str">
        <f>AX64</f>
        <v>IC</v>
      </c>
      <c r="N64" s="8">
        <f>C64*G64</f>
        <v>1.9235843840000003E-2</v>
      </c>
      <c r="O64" s="8"/>
      <c r="P64" s="39"/>
      <c r="Q64" s="39"/>
      <c r="R64" s="87"/>
      <c r="S64" s="39"/>
      <c r="T64" s="39"/>
      <c r="U64" s="87"/>
      <c r="V64" s="87" t="str">
        <f ca="1">IF(NOT(AP64=""),IF(AP64&lt;&gt;AP63,IF(COUNTIF(OFFSET(AP64,0,0,pMaxUnitPerPlantInData),AP64)=COUNTIFS(OFFSET(AP64,0,0,pMaxUnitPerPlantInData),AP64,OFFSET(F64,0,0,pMaxUnitPerPlantInData),F64),"N","Y"),V63),"")</f>
        <v>N</v>
      </c>
      <c r="W64" s="87" t="str">
        <f>IF($AP64="",W65,SUBSTITUTE(SUBSTITUTE(SUBSTITUTE(AP64," ","_"),"&amp;","and"),"-","_"))</f>
        <v>Austin_Gas_Recovery</v>
      </c>
      <c r="X64" s="87">
        <f>IF($AP64="","-",BB64)</f>
        <v>4</v>
      </c>
      <c r="Y64" s="4"/>
      <c r="Z64" s="8" t="b">
        <v>1</v>
      </c>
      <c r="AA64" s="8" t="b">
        <f>VLOOKUP(L64,map_fuel,3,0)</f>
        <v>0</v>
      </c>
      <c r="AB64" s="8" t="b">
        <f>C64&gt;=filt_gen_size</f>
        <v>0</v>
      </c>
      <c r="AC64" s="8" t="b">
        <f>AV64&gt;=filt_age</f>
        <v>1</v>
      </c>
      <c r="AD64" s="39">
        <f>IF(filt_status="ALL",TRUE,IFERROR(SEARCH(I64,filt_status),FALSE))</f>
        <v>1</v>
      </c>
      <c r="AE64" s="8" t="b">
        <f>IF(filt_chp,TRUE,J64="N")</f>
        <v>1</v>
      </c>
      <c r="AF64" s="8" t="b">
        <f>IF(filt_hydro,TRUE,D64&lt;&gt;"water")</f>
        <v>1</v>
      </c>
      <c r="AG64" s="8" t="b">
        <f>IF(filt_use_bad_data,TRUE,NOT(OR(O64="Y",O64=1)))</f>
        <v>1</v>
      </c>
      <c r="AH64" s="8" t="b">
        <f>IF(filt_use_bad_data,TRUE,NOT(OR(Q64="Y",Q64=1)))</f>
        <v>1</v>
      </c>
      <c r="AI64" s="8" t="b">
        <f>IF(filt_allow_combos,AND(AJ64:AK64),OR(UPPER($S64)="Y",UPPER($T64)=""))</f>
        <v>1</v>
      </c>
      <c r="AJ64" s="8" t="b">
        <f>IF(UPPER($U64)="CCGT",IF(filt_combine_ccgt,OR(UPPER($T64)="Y",UPPER($S64)=""),OR(UPPER($S64)="Y",UPPER($T64)="")),TRUE)</f>
        <v>1</v>
      </c>
      <c r="AK64" s="8" t="b">
        <f>IF(UPPER($U64)="WIND",IF(filt_combine_wind,OR(UPPER($T64)="Y",UPPER($S64)=""),OR(UPPER($S64)="Y",UPPER($T64)="")),TRUE)</f>
        <v>1</v>
      </c>
      <c r="AL64" s="9"/>
      <c r="AM64" s="2" t="b">
        <f>AND(Z64:AL64)</f>
        <v>0</v>
      </c>
      <c r="AN64" s="2">
        <f>A64-COUNTIF($K$31:$K64,"&lt;&gt;"&amp;AN$31)+1</f>
        <v>31</v>
      </c>
      <c r="AO64" s="2"/>
      <c r="AP64" s="8" t="s">
        <v>47</v>
      </c>
      <c r="AQ64" s="8" t="s">
        <v>34</v>
      </c>
      <c r="AR64" s="8">
        <v>56524</v>
      </c>
      <c r="AS64" s="8">
        <v>14022</v>
      </c>
      <c r="AT64" s="8" t="s">
        <v>11</v>
      </c>
      <c r="AU64" s="8" t="s">
        <v>45</v>
      </c>
      <c r="AV64" s="8">
        <v>2007</v>
      </c>
      <c r="AW64" s="8">
        <v>1.6</v>
      </c>
      <c r="AX64" s="8" t="s">
        <v>44</v>
      </c>
      <c r="AY64" s="8" t="s">
        <v>15</v>
      </c>
      <c r="AZ64">
        <v>0</v>
      </c>
      <c r="BA64" s="5">
        <v>12022.402400000001</v>
      </c>
      <c r="BB64" s="5">
        <v>4</v>
      </c>
      <c r="BC64" s="4"/>
      <c r="BD64"/>
    </row>
    <row r="65" spans="1:56" hidden="1">
      <c r="A65">
        <f>ROW(B65)-ROW($B$31)</f>
        <v>34</v>
      </c>
      <c r="B65" t="str">
        <f>SUBSTITUTE(SUBSTITUTE(SUBSTITUTE(AP65&amp;"_"&amp;AQ65," ","_"),"&amp;","and"),"-","_")</f>
        <v>Austin_Gas_Recovery_GEN3</v>
      </c>
      <c r="C65">
        <f>AW65/1000</f>
        <v>1.6000000000000001E-3</v>
      </c>
      <c r="D65" s="23" t="str">
        <f>VLOOKUP(L65,map_fuel,2,0)</f>
        <v>waste</v>
      </c>
      <c r="E65" s="23" t="str">
        <f>VLOOKUP(M65,map_prime_mover,2,0)</f>
        <v>ic</v>
      </c>
      <c r="F65" s="23" t="str">
        <f>D65&amp;IF(NOT(E65=""),"_"&amp;LOWER(E65),"")</f>
        <v>waste_ic</v>
      </c>
      <c r="G65" s="58">
        <f>IF(ISNUMBER(BA65),BA65/1000,1)</f>
        <v>12.022402400000001</v>
      </c>
      <c r="H65" s="8">
        <f>AV65</f>
        <v>2007</v>
      </c>
      <c r="I65" s="39" t="str">
        <f>AY65</f>
        <v>OP</v>
      </c>
      <c r="J65" s="39" t="str">
        <f>IF(AZ65=1,"Y",IF(AZ65=0,"N","?"))</f>
        <v>N</v>
      </c>
      <c r="K65" s="39" t="s">
        <v>594</v>
      </c>
      <c r="L65" s="8" t="str">
        <f>AU65</f>
        <v>LFG</v>
      </c>
      <c r="M65" s="8" t="str">
        <f>AX65</f>
        <v>IC</v>
      </c>
      <c r="N65" s="8">
        <f>C65*G65</f>
        <v>1.9235843840000003E-2</v>
      </c>
      <c r="O65" s="8"/>
      <c r="P65" s="39"/>
      <c r="Q65" s="39"/>
      <c r="R65" s="87"/>
      <c r="S65" s="39"/>
      <c r="T65" s="39"/>
      <c r="U65" s="87"/>
      <c r="V65" s="87" t="str">
        <f ca="1">IF(NOT(AP65=""),IF(AP65&lt;&gt;AP64,IF(COUNTIF(OFFSET(AP65,0,0,pMaxUnitPerPlantInData),AP65)=COUNTIFS(OFFSET(AP65,0,0,pMaxUnitPerPlantInData),AP65,OFFSET(F65,0,0,pMaxUnitPerPlantInData),F65),"N","Y"),V64),"")</f>
        <v>N</v>
      </c>
      <c r="W65" s="87" t="str">
        <f>IF($AP65="",W66,SUBSTITUTE(SUBSTITUTE(SUBSTITUTE(AP65," ","_"),"&amp;","and"),"-","_"))</f>
        <v>Austin_Gas_Recovery</v>
      </c>
      <c r="X65" s="87">
        <f>IF($AP65="","-",BB65)</f>
        <v>4</v>
      </c>
      <c r="Y65" s="4"/>
      <c r="Z65" s="8" t="b">
        <v>1</v>
      </c>
      <c r="AA65" s="8" t="b">
        <f>VLOOKUP(L65,map_fuel,3,0)</f>
        <v>0</v>
      </c>
      <c r="AB65" s="8" t="b">
        <f>C65&gt;=filt_gen_size</f>
        <v>0</v>
      </c>
      <c r="AC65" s="8" t="b">
        <f>AV65&gt;=filt_age</f>
        <v>1</v>
      </c>
      <c r="AD65" s="39">
        <f>IF(filt_status="ALL",TRUE,IFERROR(SEARCH(I65,filt_status),FALSE))</f>
        <v>1</v>
      </c>
      <c r="AE65" s="8" t="b">
        <f>IF(filt_chp,TRUE,J65="N")</f>
        <v>1</v>
      </c>
      <c r="AF65" s="8" t="b">
        <f>IF(filt_hydro,TRUE,D65&lt;&gt;"water")</f>
        <v>1</v>
      </c>
      <c r="AG65" s="8" t="b">
        <f>IF(filt_use_bad_data,TRUE,NOT(OR(O65="Y",O65=1)))</f>
        <v>1</v>
      </c>
      <c r="AH65" s="8" t="b">
        <f>IF(filt_use_bad_data,TRUE,NOT(OR(Q65="Y",Q65=1)))</f>
        <v>1</v>
      </c>
      <c r="AI65" s="8" t="b">
        <f>IF(filt_allow_combos,AND(AJ65:AK65),OR(UPPER($S65)="Y",UPPER($T65)=""))</f>
        <v>1</v>
      </c>
      <c r="AJ65" s="8" t="b">
        <f>IF(UPPER($U65)="CCGT",IF(filt_combine_ccgt,OR(UPPER($T65)="Y",UPPER($S65)=""),OR(UPPER($S65)="Y",UPPER($T65)="")),TRUE)</f>
        <v>1</v>
      </c>
      <c r="AK65" s="8" t="b">
        <f>IF(UPPER($U65)="WIND",IF(filt_combine_wind,OR(UPPER($T65)="Y",UPPER($S65)=""),OR(UPPER($S65)="Y",UPPER($T65)="")),TRUE)</f>
        <v>1</v>
      </c>
      <c r="AL65" s="9"/>
      <c r="AM65" s="2" t="b">
        <f>AND(Z65:AL65)</f>
        <v>0</v>
      </c>
      <c r="AN65" s="2">
        <f>A65-COUNTIF($K$31:$K65,"&lt;&gt;"&amp;AN$31)+1</f>
        <v>32</v>
      </c>
      <c r="AO65" s="2"/>
      <c r="AP65" s="8" t="s">
        <v>47</v>
      </c>
      <c r="AQ65" s="8" t="s">
        <v>28</v>
      </c>
      <c r="AR65" s="8">
        <v>56524</v>
      </c>
      <c r="AS65" s="8">
        <v>14023</v>
      </c>
      <c r="AT65" s="8" t="s">
        <v>11</v>
      </c>
      <c r="AU65" s="8" t="s">
        <v>45</v>
      </c>
      <c r="AV65" s="8">
        <v>2007</v>
      </c>
      <c r="AW65" s="8">
        <v>1.6</v>
      </c>
      <c r="AX65" s="8" t="s">
        <v>44</v>
      </c>
      <c r="AY65" s="8" t="s">
        <v>15</v>
      </c>
      <c r="AZ65">
        <v>0</v>
      </c>
      <c r="BA65" s="5">
        <v>12022.402400000001</v>
      </c>
      <c r="BB65" s="5">
        <v>4</v>
      </c>
      <c r="BC65" s="4"/>
      <c r="BD65"/>
    </row>
    <row r="66" spans="1:56" hidden="1">
      <c r="A66">
        <f>ROW(B66)-ROW($B$31)</f>
        <v>35</v>
      </c>
      <c r="B66" t="str">
        <f>SUBSTITUTE(SUBSTITUTE(SUBSTITUTE(AP66&amp;"_"&amp;AQ66," ","_"),"&amp;","and"),"-","_")</f>
        <v>Austin_Gas_Recovery_GEN4</v>
      </c>
      <c r="C66">
        <f>AW66/1000</f>
        <v>1.6000000000000001E-3</v>
      </c>
      <c r="D66" s="23" t="str">
        <f>VLOOKUP(L66,map_fuel,2,0)</f>
        <v>waste</v>
      </c>
      <c r="E66" s="23" t="str">
        <f>VLOOKUP(M66,map_prime_mover,2,0)</f>
        <v>ic</v>
      </c>
      <c r="F66" s="23" t="str">
        <f>D66&amp;IF(NOT(E66=""),"_"&amp;LOWER(E66),"")</f>
        <v>waste_ic</v>
      </c>
      <c r="G66" s="58">
        <f>IF(ISNUMBER(BA66),BA66/1000,1)</f>
        <v>12.022402400000001</v>
      </c>
      <c r="H66" s="8">
        <f>AV66</f>
        <v>2007</v>
      </c>
      <c r="I66" s="39" t="str">
        <f>AY66</f>
        <v>OP</v>
      </c>
      <c r="J66" s="39" t="str">
        <f>IF(AZ66=1,"Y",IF(AZ66=0,"N","?"))</f>
        <v>N</v>
      </c>
      <c r="K66" s="39" t="s">
        <v>594</v>
      </c>
      <c r="L66" s="8" t="str">
        <f>AU66</f>
        <v>LFG</v>
      </c>
      <c r="M66" s="8" t="str">
        <f>AX66</f>
        <v>IC</v>
      </c>
      <c r="N66" s="8">
        <f>C66*G66</f>
        <v>1.9235843840000003E-2</v>
      </c>
      <c r="O66" s="8"/>
      <c r="P66" s="39"/>
      <c r="Q66" s="39"/>
      <c r="R66" s="87"/>
      <c r="S66" s="39"/>
      <c r="T66" s="39"/>
      <c r="U66" s="87"/>
      <c r="V66" s="87" t="str">
        <f ca="1">IF(NOT(AP66=""),IF(AP66&lt;&gt;AP65,IF(COUNTIF(OFFSET(AP66,0,0,pMaxUnitPerPlantInData),AP66)=COUNTIFS(OFFSET(AP66,0,0,pMaxUnitPerPlantInData),AP66,OFFSET(F66,0,0,pMaxUnitPerPlantInData),F66),"N","Y"),V65),"")</f>
        <v>N</v>
      </c>
      <c r="W66" s="87" t="str">
        <f>IF($AP66="",W67,SUBSTITUTE(SUBSTITUTE(SUBSTITUTE(AP66," ","_"),"&amp;","and"),"-","_"))</f>
        <v>Austin_Gas_Recovery</v>
      </c>
      <c r="X66" s="87">
        <f>IF($AP66="","-",BB66)</f>
        <v>4</v>
      </c>
      <c r="Y66" s="4"/>
      <c r="Z66" s="8" t="b">
        <v>1</v>
      </c>
      <c r="AA66" s="8" t="b">
        <f>VLOOKUP(L66,map_fuel,3,0)</f>
        <v>0</v>
      </c>
      <c r="AB66" s="8" t="b">
        <f>C66&gt;=filt_gen_size</f>
        <v>0</v>
      </c>
      <c r="AC66" s="8" t="b">
        <f>AV66&gt;=filt_age</f>
        <v>1</v>
      </c>
      <c r="AD66" s="39">
        <f>IF(filt_status="ALL",TRUE,IFERROR(SEARCH(I66,filt_status),FALSE))</f>
        <v>1</v>
      </c>
      <c r="AE66" s="8" t="b">
        <f>IF(filt_chp,TRUE,J66="N")</f>
        <v>1</v>
      </c>
      <c r="AF66" s="8" t="b">
        <f>IF(filt_hydro,TRUE,D66&lt;&gt;"water")</f>
        <v>1</v>
      </c>
      <c r="AG66" s="8" t="b">
        <f>IF(filt_use_bad_data,TRUE,NOT(OR(O66="Y",O66=1)))</f>
        <v>1</v>
      </c>
      <c r="AH66" s="8" t="b">
        <f>IF(filt_use_bad_data,TRUE,NOT(OR(Q66="Y",Q66=1)))</f>
        <v>1</v>
      </c>
      <c r="AI66" s="8" t="b">
        <f>IF(filt_allow_combos,AND(AJ66:AK66),OR(UPPER($S66)="Y",UPPER($T66)=""))</f>
        <v>1</v>
      </c>
      <c r="AJ66" s="8" t="b">
        <f>IF(UPPER($U66)="CCGT",IF(filt_combine_ccgt,OR(UPPER($T66)="Y",UPPER($S66)=""),OR(UPPER($S66)="Y",UPPER($T66)="")),TRUE)</f>
        <v>1</v>
      </c>
      <c r="AK66" s="8" t="b">
        <f>IF(UPPER($U66)="WIND",IF(filt_combine_wind,OR(UPPER($T66)="Y",UPPER($S66)=""),OR(UPPER($S66)="Y",UPPER($T66)="")),TRUE)</f>
        <v>1</v>
      </c>
      <c r="AL66" s="9"/>
      <c r="AM66" s="2" t="b">
        <f>AND(Z66:AL66)</f>
        <v>0</v>
      </c>
      <c r="AN66" s="2">
        <f>A66-COUNTIF($K$31:$K66,"&lt;&gt;"&amp;AN$31)+1</f>
        <v>33</v>
      </c>
      <c r="AO66" s="2"/>
      <c r="AP66" s="8" t="s">
        <v>47</v>
      </c>
      <c r="AQ66" s="8" t="s">
        <v>31</v>
      </c>
      <c r="AR66" s="8">
        <v>56524</v>
      </c>
      <c r="AS66" s="8">
        <v>14024</v>
      </c>
      <c r="AT66" s="8" t="s">
        <v>11</v>
      </c>
      <c r="AU66" s="8" t="s">
        <v>45</v>
      </c>
      <c r="AV66" s="8">
        <v>2007</v>
      </c>
      <c r="AW66" s="8">
        <v>1.6</v>
      </c>
      <c r="AX66" s="8" t="s">
        <v>44</v>
      </c>
      <c r="AY66" s="8" t="s">
        <v>15</v>
      </c>
      <c r="AZ66">
        <v>0</v>
      </c>
      <c r="BA66" s="5">
        <v>12022.402400000001</v>
      </c>
      <c r="BB66" s="5">
        <v>4</v>
      </c>
      <c r="BC66" s="4"/>
      <c r="BD66"/>
    </row>
    <row r="67" spans="1:56" hidden="1">
      <c r="A67">
        <f>ROW(B67)-ROW($B$31)</f>
        <v>36</v>
      </c>
      <c r="B67" t="str">
        <f>SUBSTITUTE(SUBSTITUTE(SUBSTITUTE(AP67&amp;"_"&amp;AQ67," ","_"),"&amp;","and"),"-","_")</f>
        <v>Barney_M_Davis_1</v>
      </c>
      <c r="C67">
        <f>AW67/1000</f>
        <v>0.35199999999999998</v>
      </c>
      <c r="D67" s="23" t="str">
        <f>VLOOKUP(L67,map_fuel,2,0)</f>
        <v>ng</v>
      </c>
      <c r="E67" s="23" t="str">
        <f>VLOOKUP(M67,map_prime_mover,2,0)</f>
        <v>st</v>
      </c>
      <c r="F67" s="23" t="str">
        <f>D67&amp;IF(NOT(E67=""),"_"&amp;LOWER(E67),"")</f>
        <v>ng_st</v>
      </c>
      <c r="G67" s="58">
        <f>IF(ISNUMBER(BA67),BA67/1000,1)</f>
        <v>11.4154848</v>
      </c>
      <c r="H67" s="8">
        <f>AV67</f>
        <v>1974</v>
      </c>
      <c r="I67" s="39" t="str">
        <f>AY67</f>
        <v>OP</v>
      </c>
      <c r="J67" s="39" t="str">
        <f>IF(AZ67=1,"Y",IF(AZ67=0,"N","?"))</f>
        <v>N</v>
      </c>
      <c r="K67" s="39" t="s">
        <v>594</v>
      </c>
      <c r="L67" s="8" t="str">
        <f>AU67</f>
        <v>NG</v>
      </c>
      <c r="M67" s="8" t="str">
        <f>AX67</f>
        <v>ST</v>
      </c>
      <c r="N67" s="8">
        <f>C67*G67</f>
        <v>4.0182506495999997</v>
      </c>
      <c r="O67" s="8"/>
      <c r="P67" s="39"/>
      <c r="Q67" s="39" t="s">
        <v>651</v>
      </c>
      <c r="R67" s="87"/>
      <c r="S67" s="39"/>
      <c r="T67" s="39"/>
      <c r="U67" s="87"/>
      <c r="V67" s="87" t="str">
        <f ca="1">IF(NOT(AP67=""),IF(AP67&lt;&gt;AP66,IF(COUNTIF(OFFSET(AP67,0,0,pMaxUnitPerPlantInData),AP67)=COUNTIFS(OFFSET(AP67,0,0,pMaxUnitPerPlantInData),AP67,OFFSET(F67,0,0,pMaxUnitPerPlantInData),F67),"N","Y"),V66),"")</f>
        <v>N</v>
      </c>
      <c r="W67" s="87" t="str">
        <f>IF($AP67="",W68,SUBSTITUTE(SUBSTITUTE(SUBSTITUTE(AP67," ","_"),"&amp;","and"),"-","_"))</f>
        <v>Barney_M_Davis</v>
      </c>
      <c r="X67" s="87">
        <f>IF($AP67="","-",BB67)</f>
        <v>2</v>
      </c>
      <c r="Y67" s="4"/>
      <c r="Z67" s="8" t="b">
        <v>1</v>
      </c>
      <c r="AA67" s="8" t="b">
        <f>VLOOKUP(L67,map_fuel,3,0)</f>
        <v>1</v>
      </c>
      <c r="AB67" s="8" t="b">
        <f>C67&gt;=filt_gen_size</f>
        <v>1</v>
      </c>
      <c r="AC67" s="8" t="b">
        <f>AV67&gt;=filt_age</f>
        <v>1</v>
      </c>
      <c r="AD67" s="39">
        <f>IF(filt_status="ALL",TRUE,IFERROR(SEARCH(I67,filt_status),FALSE))</f>
        <v>1</v>
      </c>
      <c r="AE67" s="8" t="b">
        <f>IF(filt_chp,TRUE,J67="N")</f>
        <v>1</v>
      </c>
      <c r="AF67" s="8" t="b">
        <f>IF(filt_hydro,TRUE,D67&lt;&gt;"water")</f>
        <v>1</v>
      </c>
      <c r="AG67" s="8" t="b">
        <f>IF(filt_use_bad_data,TRUE,NOT(OR(O67="Y",O67=1)))</f>
        <v>1</v>
      </c>
      <c r="AH67" s="8" t="b">
        <f>IF(filt_use_bad_data,TRUE,NOT(OR(Q67="Y",Q67=1)))</f>
        <v>0</v>
      </c>
      <c r="AI67" s="8" t="b">
        <f>IF(filt_allow_combos,AND(AJ67:AK67),OR(UPPER($S67)="Y",UPPER($T67)=""))</f>
        <v>1</v>
      </c>
      <c r="AJ67" s="8" t="b">
        <f>IF(UPPER($U67)="CCGT",IF(filt_combine_ccgt,OR(UPPER($T67)="Y",UPPER($S67)=""),OR(UPPER($S67)="Y",UPPER($T67)="")),TRUE)</f>
        <v>1</v>
      </c>
      <c r="AK67" s="8" t="b">
        <f>IF(UPPER($U67)="WIND",IF(filt_combine_wind,OR(UPPER($T67)="Y",UPPER($S67)=""),OR(UPPER($S67)="Y",UPPER($T67)="")),TRUE)</f>
        <v>1</v>
      </c>
      <c r="AL67" s="9"/>
      <c r="AM67" s="2" t="b">
        <f>AND(Z67:AL67)</f>
        <v>0</v>
      </c>
      <c r="AN67" s="2">
        <f>A67-COUNTIF($K$31:$K67,"&lt;&gt;"&amp;AN$31)+1</f>
        <v>34</v>
      </c>
      <c r="AO67" s="2"/>
      <c r="AP67" s="8" t="s">
        <v>42</v>
      </c>
      <c r="AQ67" s="8" t="s">
        <v>19</v>
      </c>
      <c r="AR67" s="8">
        <v>4939</v>
      </c>
      <c r="AS67" s="8">
        <v>14025</v>
      </c>
      <c r="AT67" s="8" t="s">
        <v>11</v>
      </c>
      <c r="AU67" s="8" t="s">
        <v>33</v>
      </c>
      <c r="AV67" s="8">
        <v>1974</v>
      </c>
      <c r="AW67" s="8">
        <v>352</v>
      </c>
      <c r="AX67" s="8" t="s">
        <v>16</v>
      </c>
      <c r="AY67" s="8" t="s">
        <v>15</v>
      </c>
      <c r="AZ67">
        <v>0</v>
      </c>
      <c r="BA67" s="5">
        <v>11415.4848</v>
      </c>
      <c r="BB67" s="5">
        <v>2</v>
      </c>
      <c r="BC67" s="4"/>
      <c r="BD67"/>
    </row>
    <row r="68" spans="1:56" hidden="1">
      <c r="A68">
        <f>ROW(B68)-ROW($B$31)</f>
        <v>37</v>
      </c>
      <c r="B68" t="str">
        <f>SUBSTITUTE(SUBSTITUTE(SUBSTITUTE(AP68&amp;"_"&amp;AQ68," ","_"),"&amp;","and"),"-","_")</f>
        <v>BASF_Freeport_Works_GEN1</v>
      </c>
      <c r="C68">
        <f>AW68/1000</f>
        <v>8.1000000000000003E-2</v>
      </c>
      <c r="D68" s="23" t="str">
        <f>VLOOKUP(L68,map_fuel,2,0)</f>
        <v>ng</v>
      </c>
      <c r="E68" s="23" t="str">
        <f>VLOOKUP(M68,map_prime_mover,2,0)</f>
        <v>cc_ct_part</v>
      </c>
      <c r="F68" s="23" t="str">
        <f>D68&amp;IF(NOT(E68=""),"_"&amp;LOWER(E68),"")</f>
        <v>ng_cc_ct_part</v>
      </c>
      <c r="G68" s="58">
        <f>IF(ISNUMBER(BA68),BA68/1000,1)</f>
        <v>5.9744345999999995</v>
      </c>
      <c r="H68" s="8">
        <f>AV68</f>
        <v>1999</v>
      </c>
      <c r="I68" s="39" t="str">
        <f>AY68</f>
        <v>OP</v>
      </c>
      <c r="J68" s="39" t="str">
        <f>IF(AZ68=1,"Y",IF(AZ68=0,"N","?"))</f>
        <v>Y</v>
      </c>
      <c r="K68" s="39" t="s">
        <v>594</v>
      </c>
      <c r="L68" s="8" t="str">
        <f>AU68</f>
        <v>NG</v>
      </c>
      <c r="M68" s="8" t="str">
        <f>AX68</f>
        <v>CT</v>
      </c>
      <c r="N68" s="8">
        <f>C68*G68</f>
        <v>0.4839292026</v>
      </c>
      <c r="O68" s="8"/>
      <c r="P68" s="8"/>
      <c r="Q68" s="8"/>
      <c r="R68" s="87"/>
      <c r="S68" s="8"/>
      <c r="T68" s="8"/>
      <c r="U68" s="87"/>
      <c r="V68" s="87" t="str">
        <f ca="1">IF(NOT(AP68=""),IF(AP68&lt;&gt;AP67,IF(COUNTIF(OFFSET(AP68,0,0,pMaxUnitPerPlantInData),AP68)=COUNTIFS(OFFSET(AP68,0,0,pMaxUnitPerPlantInData),AP68,OFFSET(F68,0,0,pMaxUnitPerPlantInData),F68),"N","Y"),V67),"")</f>
        <v>Y</v>
      </c>
      <c r="W68" s="87" t="str">
        <f>IF($AP68="",W69,AP68)</f>
        <v>BASF Freeport Works</v>
      </c>
      <c r="X68" s="87">
        <f>IF($AP68="","-",BB68)</f>
        <v>2</v>
      </c>
      <c r="Y68" s="4"/>
      <c r="Z68" s="8" t="b">
        <v>1</v>
      </c>
      <c r="AA68" s="8" t="b">
        <f>VLOOKUP(L68,map_fuel,3,0)</f>
        <v>1</v>
      </c>
      <c r="AB68" s="8" t="b">
        <f>C68&gt;=filt_gen_size</f>
        <v>1</v>
      </c>
      <c r="AC68" s="8" t="b">
        <f>AV68&gt;=filt_age</f>
        <v>1</v>
      </c>
      <c r="AD68" s="39">
        <f>IF(filt_status="ALL",TRUE,IFERROR(SEARCH(I68,filt_status),FALSE))</f>
        <v>1</v>
      </c>
      <c r="AE68" s="8" t="b">
        <f>IF(filt_chp,TRUE,J68="N")</f>
        <v>0</v>
      </c>
      <c r="AF68" s="8" t="b">
        <f>IF(filt_hydro,TRUE,D68&lt;&gt;"water")</f>
        <v>1</v>
      </c>
      <c r="AG68" s="8" t="b">
        <f>IF(filt_use_bad_data,TRUE,NOT(OR(O68="Y",O68=1)))</f>
        <v>1</v>
      </c>
      <c r="AH68" s="8" t="b">
        <f>IF(filt_use_bad_data,TRUE,NOT(OR(Q68="Y",Q68=1)))</f>
        <v>1</v>
      </c>
      <c r="AI68" s="8" t="b">
        <f>IF(filt_allow_combos,AND(AJ68:AK68),OR(UPPER($S68)="Y",UPPER($T68)=""))</f>
        <v>1</v>
      </c>
      <c r="AJ68" s="8" t="b">
        <f>IF(UPPER($U68)="CCGT",IF(filt_combine_ccgt,OR(UPPER($T68)="Y",UPPER($S68)=""),OR(UPPER($S68)="Y",UPPER($T68)="")),TRUE)</f>
        <v>1</v>
      </c>
      <c r="AK68" s="8" t="b">
        <f>IF(UPPER($U68)="WIND",IF(filt_combine_wind,OR(UPPER($T68)="Y",UPPER($S68)=""),OR(UPPER($S68)="Y",UPPER($T68)="")),TRUE)</f>
        <v>1</v>
      </c>
      <c r="AL68" s="9"/>
      <c r="AM68" s="2" t="b">
        <f>AND(Z68:AL68)</f>
        <v>0</v>
      </c>
      <c r="AN68" s="2">
        <f>A68-COUNTIF($K$31:$K68,"&lt;&gt;"&amp;AN$31)+1</f>
        <v>35</v>
      </c>
      <c r="AO68" s="2"/>
      <c r="AP68" s="8" t="s">
        <v>48</v>
      </c>
      <c r="AQ68" s="8" t="s">
        <v>13</v>
      </c>
      <c r="AR68" s="8">
        <v>55311</v>
      </c>
      <c r="AS68" s="8">
        <v>14027</v>
      </c>
      <c r="AT68" s="8" t="s">
        <v>11</v>
      </c>
      <c r="AU68" s="8" t="s">
        <v>33</v>
      </c>
      <c r="AV68" s="8">
        <v>1999</v>
      </c>
      <c r="AW68" s="8">
        <v>81</v>
      </c>
      <c r="AX68" s="8" t="s">
        <v>32</v>
      </c>
      <c r="AY68" s="8" t="s">
        <v>15</v>
      </c>
      <c r="AZ68">
        <v>1</v>
      </c>
      <c r="BA68" s="5">
        <v>5974.4345999999996</v>
      </c>
      <c r="BB68" s="5">
        <v>2</v>
      </c>
      <c r="BC68" s="4"/>
      <c r="BD68"/>
    </row>
    <row r="69" spans="1:56" hidden="1">
      <c r="A69">
        <f>ROW(B69)-ROW($B$31)</f>
        <v>38</v>
      </c>
      <c r="B69" t="str">
        <f>SUBSTITUTE(SUBSTITUTE(SUBSTITUTE(AP69&amp;"_"&amp;AQ69," ","_"),"&amp;","and"),"-","_")</f>
        <v>BASF_Freeport_Works_GEN2</v>
      </c>
      <c r="C69">
        <f>AW69/1000</f>
        <v>1.1699999999999999E-2</v>
      </c>
      <c r="D69" s="23" t="str">
        <f>VLOOKUP(L69,map_fuel,2,0)</f>
        <v>ng</v>
      </c>
      <c r="E69" s="23" t="str">
        <f>VLOOKUP(M69,map_prime_mover,2,0)</f>
        <v>cc_st_part</v>
      </c>
      <c r="F69" s="23" t="str">
        <f>D69&amp;IF(NOT(E69=""),"_"&amp;LOWER(E69),"")</f>
        <v>ng_cc_st_part</v>
      </c>
      <c r="G69" s="58">
        <f>IF(ISNUMBER(BA69),BA69/1000,1)</f>
        <v>5.9744345999999995</v>
      </c>
      <c r="H69" s="8">
        <f>AV69</f>
        <v>1999</v>
      </c>
      <c r="I69" s="39" t="str">
        <f>AY69</f>
        <v>OP</v>
      </c>
      <c r="J69" s="39" t="str">
        <f>IF(AZ69=1,"Y",IF(AZ69=0,"N","?"))</f>
        <v>Y</v>
      </c>
      <c r="K69" s="39" t="s">
        <v>594</v>
      </c>
      <c r="L69" s="8" t="str">
        <f>AU69</f>
        <v>NG</v>
      </c>
      <c r="M69" s="8" t="str">
        <f>AX69</f>
        <v>CA</v>
      </c>
      <c r="N69" s="8">
        <f>C69*G69</f>
        <v>6.9900884819999981E-2</v>
      </c>
      <c r="O69" s="8"/>
      <c r="P69" s="8"/>
      <c r="Q69" s="8"/>
      <c r="R69" s="87"/>
      <c r="S69" s="8"/>
      <c r="T69" s="8"/>
      <c r="U69" s="87"/>
      <c r="V69" s="87" t="str">
        <f ca="1">IF(NOT(AP69=""),IF(AP69&lt;&gt;AP68,IF(COUNTIF(OFFSET(AP69,0,0,pMaxUnitPerPlantInData),AP69)=COUNTIFS(OFFSET(AP69,0,0,pMaxUnitPerPlantInData),AP69,OFFSET(F69,0,0,pMaxUnitPerPlantInData),F69),"N","Y"),V68),"")</f>
        <v>Y</v>
      </c>
      <c r="W69" s="87" t="str">
        <f>IF($AP69="",W70,AP69)</f>
        <v>BASF Freeport Works</v>
      </c>
      <c r="X69" s="87">
        <f>IF($AP69="","-",BB69)</f>
        <v>2</v>
      </c>
      <c r="Y69" s="4"/>
      <c r="Z69" s="8" t="b">
        <v>1</v>
      </c>
      <c r="AA69" s="8" t="b">
        <f>VLOOKUP(L69,map_fuel,3,0)</f>
        <v>1</v>
      </c>
      <c r="AB69" s="8" t="b">
        <f>C69&gt;=filt_gen_size</f>
        <v>0</v>
      </c>
      <c r="AC69" s="8" t="b">
        <f>AV69&gt;=filt_age</f>
        <v>1</v>
      </c>
      <c r="AD69" s="39">
        <f>IF(filt_status="ALL",TRUE,IFERROR(SEARCH(I69,filt_status),FALSE))</f>
        <v>1</v>
      </c>
      <c r="AE69" s="8" t="b">
        <f>IF(filt_chp,TRUE,J69="N")</f>
        <v>0</v>
      </c>
      <c r="AF69" s="8" t="b">
        <f>IF(filt_hydro,TRUE,D69&lt;&gt;"water")</f>
        <v>1</v>
      </c>
      <c r="AG69" s="8" t="b">
        <f>IF(filt_use_bad_data,TRUE,NOT(OR(O69="Y",O69=1)))</f>
        <v>1</v>
      </c>
      <c r="AH69" s="8" t="b">
        <f>IF(filt_use_bad_data,TRUE,NOT(OR(Q69="Y",Q69=1)))</f>
        <v>1</v>
      </c>
      <c r="AI69" s="8" t="b">
        <f>IF(filt_allow_combos,AND(AJ69:AK69),OR(UPPER($S69)="Y",UPPER($T69)=""))</f>
        <v>1</v>
      </c>
      <c r="AJ69" s="8" t="b">
        <f>IF(UPPER($U69)="CCGT",IF(filt_combine_ccgt,OR(UPPER($T69)="Y",UPPER($S69)=""),OR(UPPER($S69)="Y",UPPER($T69)="")),TRUE)</f>
        <v>1</v>
      </c>
      <c r="AK69" s="8" t="b">
        <f>IF(UPPER($U69)="WIND",IF(filt_combine_wind,OR(UPPER($T69)="Y",UPPER($S69)=""),OR(UPPER($S69)="Y",UPPER($T69)="")),TRUE)</f>
        <v>1</v>
      </c>
      <c r="AL69" s="9"/>
      <c r="AM69" s="2" t="b">
        <f>AND(Z69:AL69)</f>
        <v>0</v>
      </c>
      <c r="AN69" s="2">
        <f>A69-COUNTIF($K$31:$K69,"&lt;&gt;"&amp;AN$31)+1</f>
        <v>36</v>
      </c>
      <c r="AO69" s="2"/>
      <c r="AP69" s="8" t="s">
        <v>48</v>
      </c>
      <c r="AQ69" s="8" t="s">
        <v>34</v>
      </c>
      <c r="AR69" s="8">
        <v>55311</v>
      </c>
      <c r="AS69" s="8">
        <v>14028</v>
      </c>
      <c r="AT69" s="8" t="s">
        <v>11</v>
      </c>
      <c r="AU69" s="8" t="s">
        <v>33</v>
      </c>
      <c r="AV69" s="8">
        <v>1999</v>
      </c>
      <c r="AW69" s="8">
        <v>11.7</v>
      </c>
      <c r="AX69" s="8" t="s">
        <v>29</v>
      </c>
      <c r="AY69" s="8" t="s">
        <v>15</v>
      </c>
      <c r="AZ69">
        <v>1</v>
      </c>
      <c r="BA69" s="5">
        <v>5974.4345999999996</v>
      </c>
      <c r="BB69" s="5">
        <v>2</v>
      </c>
      <c r="BC69" s="4"/>
      <c r="BD69"/>
    </row>
    <row r="70" spans="1:56">
      <c r="A70">
        <f>ROW(B70)-ROW($B$31)</f>
        <v>39</v>
      </c>
      <c r="B70" s="3" t="s">
        <v>793</v>
      </c>
      <c r="C70" s="3">
        <f>SUM(C71:C73)</f>
        <v>0.7278</v>
      </c>
      <c r="D70" s="23" t="str">
        <f>VLOOKUP(L70,map_fuel,2,0)</f>
        <v>ng</v>
      </c>
      <c r="E70" s="23" t="str">
        <f>VLOOKUP(M70,map_prime_mover,2,0)</f>
        <v>cc</v>
      </c>
      <c r="F70" s="23" t="str">
        <f>D70&amp;IF(NOT(E70=""),"_"&amp;LOWER(E70),"")</f>
        <v>ng_cc</v>
      </c>
      <c r="G70" s="60">
        <f>G71</f>
        <v>7.8449359000000003</v>
      </c>
      <c r="H70" s="81">
        <f>H71</f>
        <v>2002</v>
      </c>
      <c r="I70" s="61" t="s">
        <v>15</v>
      </c>
      <c r="J70" s="61" t="s">
        <v>686</v>
      </c>
      <c r="K70" s="61" t="s">
        <v>791</v>
      </c>
      <c r="L70" s="81" t="s">
        <v>33</v>
      </c>
      <c r="M70" s="81" t="s">
        <v>702</v>
      </c>
      <c r="N70" s="81">
        <f>C70*G70</f>
        <v>5.7095443480200005</v>
      </c>
      <c r="O70" s="8"/>
      <c r="P70" s="39"/>
      <c r="Q70" s="39"/>
      <c r="R70" s="87"/>
      <c r="S70" s="39"/>
      <c r="T70" s="39" t="s">
        <v>651</v>
      </c>
      <c r="U70" s="87" t="s">
        <v>790</v>
      </c>
      <c r="V70" s="87" t="str">
        <f ca="1">IF(NOT(AP70=""),IF(AP70&lt;&gt;AP69,IF(COUNTIF(OFFSET(AP70,0,0,pMaxUnitPerPlantInData),AP70)=COUNTIFS(OFFSET(AP70,0,0,pMaxUnitPerPlantInData),AP70,OFFSET(F70,0,0,pMaxUnitPerPlantInData),F70),"N","Y"),V69),"")</f>
        <v/>
      </c>
      <c r="W70" s="87" t="str">
        <f>IF($AP70="",W71,SUBSTITUTE(SUBSTITUTE(SUBSTITUTE(AP70," ","_"),"&amp;","and"),"-","_"))</f>
        <v>Bastrop_Energy_Center</v>
      </c>
      <c r="X70" s="152">
        <v>1</v>
      </c>
      <c r="Y70" s="4"/>
      <c r="Z70" s="8" t="b">
        <v>1</v>
      </c>
      <c r="AA70" s="8" t="b">
        <f>VLOOKUP(L70,map_fuel,3,0)</f>
        <v>1</v>
      </c>
      <c r="AB70" s="8" t="b">
        <f>C70&gt;=filt_gen_size</f>
        <v>1</v>
      </c>
      <c r="AC70" s="8" t="b">
        <f>AV70&gt;=filt_age</f>
        <v>1</v>
      </c>
      <c r="AD70" s="39">
        <f>IF(filt_status="ALL",TRUE,IFERROR(SEARCH(I70,filt_status),FALSE))</f>
        <v>1</v>
      </c>
      <c r="AE70" s="8" t="b">
        <f>IF(filt_chp,TRUE,J70="N")</f>
        <v>1</v>
      </c>
      <c r="AF70" s="8" t="b">
        <f>IF(filt_hydro,TRUE,D70&lt;&gt;"water")</f>
        <v>1</v>
      </c>
      <c r="AG70" s="8" t="b">
        <f>IF(filt_use_bad_data,TRUE,NOT(OR(O70="Y",O70=1)))</f>
        <v>1</v>
      </c>
      <c r="AH70" s="8" t="b">
        <f>IF(filt_use_bad_data,TRUE,NOT(OR(Q70="Y",Q70=1)))</f>
        <v>1</v>
      </c>
      <c r="AI70" s="8" t="b">
        <f>IF(filt_allow_combos,AND(AJ70:AK70),OR(UPPER($S70)="Y",UPPER($T70)=""))</f>
        <v>1</v>
      </c>
      <c r="AJ70" s="8" t="b">
        <f>IF(UPPER($U70)="CCGT",IF(filt_combine_ccgt,OR(UPPER($T70)="Y",UPPER($S70)=""),OR(UPPER($S70)="Y",UPPER($T70)="")),TRUE)</f>
        <v>1</v>
      </c>
      <c r="AK70" s="8" t="b">
        <f>IF(UPPER($U70)="WIND",IF(filt_combine_wind,OR(UPPER($T70)="Y",UPPER($S70)=""),OR(UPPER($S70)="Y",UPPER($T70)="")),TRUE)</f>
        <v>1</v>
      </c>
      <c r="AL70" s="9"/>
      <c r="AM70" s="2" t="b">
        <f>AND(Z70:AL70)</f>
        <v>1</v>
      </c>
      <c r="AN70" s="2">
        <f>A70-COUNTIF($K$31:$K70,"&lt;&gt;"&amp;AN$31)+1</f>
        <v>36</v>
      </c>
      <c r="AO70" s="2"/>
      <c r="AP70" s="8" t="s">
        <v>1068</v>
      </c>
      <c r="AQ70" s="8" t="s">
        <v>1068</v>
      </c>
      <c r="AR70" s="8" t="s">
        <v>1068</v>
      </c>
      <c r="AS70" s="8" t="s">
        <v>1068</v>
      </c>
      <c r="AT70" s="8" t="s">
        <v>1068</v>
      </c>
      <c r="AU70" s="8" t="s">
        <v>1068</v>
      </c>
      <c r="AV70" s="8" t="s">
        <v>1068</v>
      </c>
      <c r="AW70" s="8" t="s">
        <v>1068</v>
      </c>
      <c r="AX70" s="8" t="s">
        <v>1068</v>
      </c>
      <c r="AY70" s="8" t="s">
        <v>1068</v>
      </c>
      <c r="AZ70" t="e">
        <v>#N/A</v>
      </c>
      <c r="BA70" s="5" t="e">
        <v>#N/A</v>
      </c>
      <c r="BB70" s="5" t="e">
        <v>#N/A</v>
      </c>
      <c r="BC70" s="4"/>
      <c r="BD70"/>
    </row>
    <row r="71" spans="1:56" hidden="1">
      <c r="A71">
        <f>ROW(B71)-ROW($B$31)</f>
        <v>40</v>
      </c>
      <c r="B71" t="str">
        <f>SUBSTITUTE(SUBSTITUTE(SUBSTITUTE(AP71&amp;"_"&amp;AQ71," ","_"),"&amp;","and"),"-","_")</f>
        <v>Bastrop_Energy_Center_0001</v>
      </c>
      <c r="C71">
        <f>AW71/1000</f>
        <v>0.22140000000000001</v>
      </c>
      <c r="D71" s="23" t="str">
        <f>VLOOKUP(L71,map_fuel,2,0)</f>
        <v>ng</v>
      </c>
      <c r="E71" s="23" t="str">
        <f>VLOOKUP(M71,map_prime_mover,2,0)</f>
        <v>cc_ct_part</v>
      </c>
      <c r="F71" s="23" t="str">
        <f>D71&amp;IF(NOT(E71=""),"_"&amp;LOWER(E71),"")</f>
        <v>ng_cc_ct_part</v>
      </c>
      <c r="G71" s="58">
        <f>IF(ISNUMBER(BA71),BA71/1000,1)</f>
        <v>7.8449359000000003</v>
      </c>
      <c r="H71" s="8">
        <f>AV71</f>
        <v>2002</v>
      </c>
      <c r="I71" s="39" t="str">
        <f>AY71</f>
        <v>OP</v>
      </c>
      <c r="J71" s="39" t="str">
        <f>IF(AZ71=1,"Y",IF(AZ71=0,"N","?"))</f>
        <v>N</v>
      </c>
      <c r="K71" s="39" t="s">
        <v>594</v>
      </c>
      <c r="L71" s="8" t="str">
        <f>AU71</f>
        <v>NG</v>
      </c>
      <c r="M71" s="8" t="str">
        <f>AX71</f>
        <v>CT</v>
      </c>
      <c r="N71" s="8">
        <f>C71*G71</f>
        <v>1.7368688082600001</v>
      </c>
      <c r="O71" s="8"/>
      <c r="P71" s="39"/>
      <c r="Q71" s="39"/>
      <c r="R71" s="87"/>
      <c r="S71" s="39" t="s">
        <v>651</v>
      </c>
      <c r="T71" s="39"/>
      <c r="U71" s="87" t="s">
        <v>790</v>
      </c>
      <c r="V71" s="87" t="str">
        <f ca="1">IF(NOT(AP71=""),IF(AP71&lt;&gt;AP70,IF(COUNTIF(OFFSET(AP71,0,0,pMaxUnitPerPlantInData),AP71)=COUNTIFS(OFFSET(AP71,0,0,pMaxUnitPerPlantInData),AP71,OFFSET(F71,0,0,pMaxUnitPerPlantInData),F71),"N","Y"),V70),"")</f>
        <v>Y</v>
      </c>
      <c r="W71" s="87" t="str">
        <f>IF($AP71="",W72,SUBSTITUTE(SUBSTITUTE(SUBSTITUTE(AP71," ","_"),"&amp;","and"),"-","_"))</f>
        <v>Bastrop_Energy_Center</v>
      </c>
      <c r="X71" s="87">
        <f>IF($AP71="","-",BB71)</f>
        <v>3</v>
      </c>
      <c r="Y71" s="4"/>
      <c r="Z71" s="8" t="b">
        <v>1</v>
      </c>
      <c r="AA71" s="8" t="b">
        <f>VLOOKUP(L71,map_fuel,3,0)</f>
        <v>1</v>
      </c>
      <c r="AB71" s="8" t="b">
        <f>C71&gt;=filt_gen_size</f>
        <v>1</v>
      </c>
      <c r="AC71" s="8" t="b">
        <f>AV71&gt;=filt_age</f>
        <v>1</v>
      </c>
      <c r="AD71" s="39">
        <f>IF(filt_status="ALL",TRUE,IFERROR(SEARCH(I71,filt_status),FALSE))</f>
        <v>1</v>
      </c>
      <c r="AE71" s="8" t="b">
        <f>IF(filt_chp,TRUE,J71="N")</f>
        <v>1</v>
      </c>
      <c r="AF71" s="8" t="b">
        <f>IF(filt_hydro,TRUE,D71&lt;&gt;"water")</f>
        <v>1</v>
      </c>
      <c r="AG71" s="8" t="b">
        <f>IF(filt_use_bad_data,TRUE,NOT(OR(O71="Y",O71=1)))</f>
        <v>1</v>
      </c>
      <c r="AH71" s="8" t="b">
        <f>IF(filt_use_bad_data,TRUE,NOT(OR(Q71="Y",Q71=1)))</f>
        <v>1</v>
      </c>
      <c r="AI71" s="8" t="b">
        <f>IF(filt_allow_combos,AND(AJ71:AK71),OR(UPPER($S71)="Y",UPPER($T71)=""))</f>
        <v>0</v>
      </c>
      <c r="AJ71" s="8" t="b">
        <f>IF(UPPER($U71)="CCGT",IF(filt_combine_ccgt,OR(UPPER($T71)="Y",UPPER($S71)=""),OR(UPPER($S71)="Y",UPPER($T71)="")),TRUE)</f>
        <v>0</v>
      </c>
      <c r="AK71" s="8" t="b">
        <f>IF(UPPER($U71)="WIND",IF(filt_combine_wind,OR(UPPER($T71)="Y",UPPER($S71)=""),OR(UPPER($S71)="Y",UPPER($T71)="")),TRUE)</f>
        <v>1</v>
      </c>
      <c r="AL71" s="9"/>
      <c r="AM71" s="2" t="b">
        <f>AND(Z71:AL71)</f>
        <v>0</v>
      </c>
      <c r="AN71" s="2">
        <f>A71-COUNTIF($K$31:$K71,"&lt;&gt;"&amp;AN$31)+1</f>
        <v>37</v>
      </c>
      <c r="AO71" s="2"/>
      <c r="AP71" s="8" t="s">
        <v>49</v>
      </c>
      <c r="AQ71" s="8" t="s">
        <v>50</v>
      </c>
      <c r="AR71" s="8">
        <v>55168</v>
      </c>
      <c r="AS71" s="8">
        <v>14029</v>
      </c>
      <c r="AT71" s="8" t="s">
        <v>11</v>
      </c>
      <c r="AU71" s="8" t="s">
        <v>33</v>
      </c>
      <c r="AV71" s="8">
        <v>2002</v>
      </c>
      <c r="AW71" s="8">
        <v>221.4</v>
      </c>
      <c r="AX71" s="8" t="s">
        <v>32</v>
      </c>
      <c r="AY71" s="8" t="s">
        <v>15</v>
      </c>
      <c r="AZ71">
        <v>0</v>
      </c>
      <c r="BA71" s="5">
        <v>7844.9359000000004</v>
      </c>
      <c r="BB71" s="5">
        <v>3</v>
      </c>
      <c r="BC71" s="4"/>
      <c r="BD71"/>
    </row>
    <row r="72" spans="1:56" hidden="1">
      <c r="A72">
        <f>ROW(B72)-ROW($B$31)</f>
        <v>41</v>
      </c>
      <c r="B72" t="str">
        <f>SUBSTITUTE(SUBSTITUTE(SUBSTITUTE(AP72&amp;"_"&amp;AQ72," ","_"),"&amp;","and"),"-","_")</f>
        <v>Bastrop_Energy_Center_0002</v>
      </c>
      <c r="C72">
        <f>AW72/1000</f>
        <v>0.22140000000000001</v>
      </c>
      <c r="D72" s="23" t="str">
        <f>VLOOKUP(L72,map_fuel,2,0)</f>
        <v>ng</v>
      </c>
      <c r="E72" s="23" t="str">
        <f>VLOOKUP(M72,map_prime_mover,2,0)</f>
        <v>cc_ct_part</v>
      </c>
      <c r="F72" s="23" t="str">
        <f>D72&amp;IF(NOT(E72=""),"_"&amp;LOWER(E72),"")</f>
        <v>ng_cc_ct_part</v>
      </c>
      <c r="G72" s="58">
        <f>IF(ISNUMBER(BA72),BA72/1000,1)</f>
        <v>7.8449359000000003</v>
      </c>
      <c r="H72" s="8">
        <f>AV72</f>
        <v>2002</v>
      </c>
      <c r="I72" s="39" t="str">
        <f>AY72</f>
        <v>OP</v>
      </c>
      <c r="J72" s="39" t="str">
        <f>IF(AZ72=1,"Y",IF(AZ72=0,"N","?"))</f>
        <v>N</v>
      </c>
      <c r="K72" s="39" t="s">
        <v>594</v>
      </c>
      <c r="L72" s="8" t="str">
        <f>AU72</f>
        <v>NG</v>
      </c>
      <c r="M72" s="8" t="str">
        <f>AX72</f>
        <v>CT</v>
      </c>
      <c r="N72" s="8">
        <f>C72*G72</f>
        <v>1.7368688082600001</v>
      </c>
      <c r="O72" s="8"/>
      <c r="P72" s="39"/>
      <c r="Q72" s="39"/>
      <c r="R72" s="87"/>
      <c r="S72" s="39" t="s">
        <v>651</v>
      </c>
      <c r="T72" s="39"/>
      <c r="U72" s="87" t="s">
        <v>790</v>
      </c>
      <c r="V72" s="87" t="str">
        <f ca="1">IF(NOT(AP72=""),IF(AP72&lt;&gt;AP71,IF(COUNTIF(OFFSET(AP72,0,0,pMaxUnitPerPlantInData),AP72)=COUNTIFS(OFFSET(AP72,0,0,pMaxUnitPerPlantInData),AP72,OFFSET(F72,0,0,pMaxUnitPerPlantInData),F72),"N","Y"),V71),"")</f>
        <v>Y</v>
      </c>
      <c r="W72" s="87" t="str">
        <f>IF($AP72="",W73,SUBSTITUTE(SUBSTITUTE(SUBSTITUTE(AP72," ","_"),"&amp;","and"),"-","_"))</f>
        <v>Bastrop_Energy_Center</v>
      </c>
      <c r="X72" s="87">
        <f>IF($AP72="","-",BB72)</f>
        <v>3</v>
      </c>
      <c r="Y72" s="4"/>
      <c r="Z72" s="8" t="b">
        <v>1</v>
      </c>
      <c r="AA72" s="8" t="b">
        <f>VLOOKUP(L72,map_fuel,3,0)</f>
        <v>1</v>
      </c>
      <c r="AB72" s="8" t="b">
        <f>C72&gt;=filt_gen_size</f>
        <v>1</v>
      </c>
      <c r="AC72" s="8" t="b">
        <f>AV72&gt;=filt_age</f>
        <v>1</v>
      </c>
      <c r="AD72" s="39">
        <f>IF(filt_status="ALL",TRUE,IFERROR(SEARCH(I72,filt_status),FALSE))</f>
        <v>1</v>
      </c>
      <c r="AE72" s="8" t="b">
        <f>IF(filt_chp,TRUE,J72="N")</f>
        <v>1</v>
      </c>
      <c r="AF72" s="8" t="b">
        <f>IF(filt_hydro,TRUE,D72&lt;&gt;"water")</f>
        <v>1</v>
      </c>
      <c r="AG72" s="8" t="b">
        <f>IF(filt_use_bad_data,TRUE,NOT(OR(O72="Y",O72=1)))</f>
        <v>1</v>
      </c>
      <c r="AH72" s="8" t="b">
        <f>IF(filt_use_bad_data,TRUE,NOT(OR(Q72="Y",Q72=1)))</f>
        <v>1</v>
      </c>
      <c r="AI72" s="8" t="b">
        <f>IF(filt_allow_combos,AND(AJ72:AK72),OR(UPPER($S72)="Y",UPPER($T72)=""))</f>
        <v>0</v>
      </c>
      <c r="AJ72" s="8" t="b">
        <f>IF(UPPER($U72)="CCGT",IF(filt_combine_ccgt,OR(UPPER($T72)="Y",UPPER($S72)=""),OR(UPPER($S72)="Y",UPPER($T72)="")),TRUE)</f>
        <v>0</v>
      </c>
      <c r="AK72" s="8" t="b">
        <f>IF(UPPER($U72)="WIND",IF(filt_combine_wind,OR(UPPER($T72)="Y",UPPER($S72)=""),OR(UPPER($S72)="Y",UPPER($T72)="")),TRUE)</f>
        <v>1</v>
      </c>
      <c r="AL72" s="9"/>
      <c r="AM72" s="2" t="b">
        <f>AND(Z72:AL72)</f>
        <v>0</v>
      </c>
      <c r="AN72" s="2">
        <f>A72-COUNTIF($K$31:$K72,"&lt;&gt;"&amp;AN$31)+1</f>
        <v>38</v>
      </c>
      <c r="AO72" s="2"/>
      <c r="AP72" s="8" t="s">
        <v>49</v>
      </c>
      <c r="AQ72" s="8" t="s">
        <v>51</v>
      </c>
      <c r="AR72" s="8">
        <v>55168</v>
      </c>
      <c r="AS72" s="8">
        <v>14030</v>
      </c>
      <c r="AT72" s="8" t="s">
        <v>11</v>
      </c>
      <c r="AU72" s="8" t="s">
        <v>33</v>
      </c>
      <c r="AV72" s="8">
        <v>2002</v>
      </c>
      <c r="AW72" s="8">
        <v>221.4</v>
      </c>
      <c r="AX72" s="8" t="s">
        <v>32</v>
      </c>
      <c r="AY72" s="8" t="s">
        <v>15</v>
      </c>
      <c r="AZ72">
        <v>0</v>
      </c>
      <c r="BA72" s="5">
        <v>7844.9359000000004</v>
      </c>
      <c r="BB72" s="5">
        <v>3</v>
      </c>
      <c r="BC72" s="4"/>
      <c r="BD72"/>
    </row>
    <row r="73" spans="1:56" hidden="1">
      <c r="A73">
        <f>ROW(B73)-ROW($B$31)</f>
        <v>42</v>
      </c>
      <c r="B73" t="str">
        <f>SUBSTITUTE(SUBSTITUTE(SUBSTITUTE(AP73&amp;"_"&amp;AQ73," ","_"),"&amp;","and"),"-","_")</f>
        <v>Bastrop_Energy_Center_0003</v>
      </c>
      <c r="C73">
        <f>AW73/1000</f>
        <v>0.28499999999999998</v>
      </c>
      <c r="D73" s="23" t="str">
        <f>VLOOKUP(L73,map_fuel,2,0)</f>
        <v>ng</v>
      </c>
      <c r="E73" s="23" t="str">
        <f>VLOOKUP(M73,map_prime_mover,2,0)</f>
        <v>cc_st_part</v>
      </c>
      <c r="F73" s="23" t="str">
        <f>D73&amp;IF(NOT(E73=""),"_"&amp;LOWER(E73),"")</f>
        <v>ng_cc_st_part</v>
      </c>
      <c r="G73" s="58">
        <f>IF(ISNUMBER(BA73),BA73/1000,1)</f>
        <v>7.8449359000000003</v>
      </c>
      <c r="H73" s="8">
        <f>AV73</f>
        <v>2002</v>
      </c>
      <c r="I73" s="39" t="str">
        <f>AY73</f>
        <v>OP</v>
      </c>
      <c r="J73" s="39" t="str">
        <f>IF(AZ73=1,"Y",IF(AZ73=0,"N","?"))</f>
        <v>N</v>
      </c>
      <c r="K73" s="39" t="s">
        <v>594</v>
      </c>
      <c r="L73" s="8" t="str">
        <f>AU73</f>
        <v>NG</v>
      </c>
      <c r="M73" s="8" t="str">
        <f>AX73</f>
        <v>CA</v>
      </c>
      <c r="N73" s="8">
        <f>C73*G73</f>
        <v>2.2358067314999999</v>
      </c>
      <c r="O73" s="8"/>
      <c r="P73" s="39"/>
      <c r="Q73" s="39"/>
      <c r="R73" s="87"/>
      <c r="S73" s="39" t="s">
        <v>651</v>
      </c>
      <c r="T73" s="39"/>
      <c r="U73" s="87" t="s">
        <v>790</v>
      </c>
      <c r="V73" s="87" t="str">
        <f ca="1">IF(NOT(AP73=""),IF(AP73&lt;&gt;AP72,IF(COUNTIF(OFFSET(AP73,0,0,pMaxUnitPerPlantInData),AP73)=COUNTIFS(OFFSET(AP73,0,0,pMaxUnitPerPlantInData),AP73,OFFSET(F73,0,0,pMaxUnitPerPlantInData),F73),"N","Y"),V72),"")</f>
        <v>Y</v>
      </c>
      <c r="W73" s="87" t="str">
        <f>IF($AP73="",W74,SUBSTITUTE(SUBSTITUTE(SUBSTITUTE(AP73," ","_"),"&amp;","and"),"-","_"))</f>
        <v>Bastrop_Energy_Center</v>
      </c>
      <c r="X73" s="87">
        <f>IF($AP73="","-",BB73)</f>
        <v>3</v>
      </c>
      <c r="Y73" s="4"/>
      <c r="Z73" s="8" t="b">
        <v>1</v>
      </c>
      <c r="AA73" s="8" t="b">
        <f>VLOOKUP(L73,map_fuel,3,0)</f>
        <v>1</v>
      </c>
      <c r="AB73" s="8" t="b">
        <f>C73&gt;=filt_gen_size</f>
        <v>1</v>
      </c>
      <c r="AC73" s="8" t="b">
        <f>AV73&gt;=filt_age</f>
        <v>1</v>
      </c>
      <c r="AD73" s="39">
        <f>IF(filt_status="ALL",TRUE,IFERROR(SEARCH(I73,filt_status),FALSE))</f>
        <v>1</v>
      </c>
      <c r="AE73" s="8" t="b">
        <f>IF(filt_chp,TRUE,J73="N")</f>
        <v>1</v>
      </c>
      <c r="AF73" s="8" t="b">
        <f>IF(filt_hydro,TRUE,D73&lt;&gt;"water")</f>
        <v>1</v>
      </c>
      <c r="AG73" s="8" t="b">
        <f>IF(filt_use_bad_data,TRUE,NOT(OR(O73="Y",O73=1)))</f>
        <v>1</v>
      </c>
      <c r="AH73" s="8" t="b">
        <f>IF(filt_use_bad_data,TRUE,NOT(OR(Q73="Y",Q73=1)))</f>
        <v>1</v>
      </c>
      <c r="AI73" s="8" t="b">
        <f>IF(filt_allow_combos,AND(AJ73:AK73),OR(UPPER($S73)="Y",UPPER($T73)=""))</f>
        <v>0</v>
      </c>
      <c r="AJ73" s="8" t="b">
        <f>IF(UPPER($U73)="CCGT",IF(filt_combine_ccgt,OR(UPPER($T73)="Y",UPPER($S73)=""),OR(UPPER($S73)="Y",UPPER($T73)="")),TRUE)</f>
        <v>0</v>
      </c>
      <c r="AK73" s="8" t="b">
        <f>IF(UPPER($U73)="WIND",IF(filt_combine_wind,OR(UPPER($T73)="Y",UPPER($S73)=""),OR(UPPER($S73)="Y",UPPER($T73)="")),TRUE)</f>
        <v>1</v>
      </c>
      <c r="AL73" s="9"/>
      <c r="AM73" s="2" t="b">
        <f>AND(Z73:AL73)</f>
        <v>0</v>
      </c>
      <c r="AN73" s="2">
        <f>A73-COUNTIF($K$31:$K73,"&lt;&gt;"&amp;AN$31)+1</f>
        <v>39</v>
      </c>
      <c r="AO73" s="2"/>
      <c r="AP73" s="8" t="s">
        <v>49</v>
      </c>
      <c r="AQ73" s="8" t="s">
        <v>52</v>
      </c>
      <c r="AR73" s="8">
        <v>55168</v>
      </c>
      <c r="AS73" s="8">
        <v>14031</v>
      </c>
      <c r="AT73" s="8" t="s">
        <v>11</v>
      </c>
      <c r="AU73" s="8" t="s">
        <v>33</v>
      </c>
      <c r="AV73" s="8">
        <v>2002</v>
      </c>
      <c r="AW73" s="8">
        <v>285</v>
      </c>
      <c r="AX73" s="8" t="s">
        <v>29</v>
      </c>
      <c r="AY73" s="8" t="s">
        <v>15</v>
      </c>
      <c r="AZ73">
        <v>0</v>
      </c>
      <c r="BA73" s="5">
        <v>7844.9359000000004</v>
      </c>
      <c r="BB73" s="5">
        <v>3</v>
      </c>
      <c r="BC73" s="4"/>
      <c r="BD73"/>
    </row>
    <row r="74" spans="1:56" hidden="1">
      <c r="A74">
        <f>ROW(B74)-ROW($B$31)</f>
        <v>43</v>
      </c>
      <c r="B74" t="str">
        <f>SUBSTITUTE(SUBSTITUTE(SUBSTITUTE(AP74&amp;"_"&amp;AQ74," ","_"),"&amp;","and"),"-","_")</f>
        <v>Bayou_Cogen_Plant_GEN3</v>
      </c>
      <c r="C74">
        <f>AW74/1000</f>
        <v>7.4999999999999997E-2</v>
      </c>
      <c r="D74" s="23" t="str">
        <f>VLOOKUP(L74,map_fuel,2,0)</f>
        <v>ng</v>
      </c>
      <c r="E74" s="23" t="str">
        <f>VLOOKUP(M74,map_prime_mover,2,0)</f>
        <v>gt</v>
      </c>
      <c r="F74" s="23" t="str">
        <f>D74&amp;IF(NOT(E74=""),"_"&amp;LOWER(E74),"")</f>
        <v>ng_gt</v>
      </c>
      <c r="G74" s="58">
        <f>IF(ISNUMBER(BA74),BA74/1000,1)</f>
        <v>5.5252641000000002</v>
      </c>
      <c r="H74" s="8">
        <f>AV74</f>
        <v>1985</v>
      </c>
      <c r="I74" s="39" t="str">
        <f>AY74</f>
        <v>OP</v>
      </c>
      <c r="J74" s="39" t="str">
        <f>IF(AZ74=1,"Y",IF(AZ74=0,"N","?"))</f>
        <v>Y</v>
      </c>
      <c r="K74" s="39" t="s">
        <v>594</v>
      </c>
      <c r="L74" s="8" t="str">
        <f>AU74</f>
        <v>NG</v>
      </c>
      <c r="M74" s="8" t="str">
        <f>AX74</f>
        <v>GT</v>
      </c>
      <c r="N74" s="8">
        <f>C74*G74</f>
        <v>0.41439480750000002</v>
      </c>
      <c r="O74" s="8"/>
      <c r="P74" s="8"/>
      <c r="Q74" s="8"/>
      <c r="R74" s="87"/>
      <c r="S74" s="8"/>
      <c r="T74" s="8"/>
      <c r="U74" s="87"/>
      <c r="V74" s="87" t="str">
        <f ca="1">IF(NOT(AP74=""),IF(AP74&lt;&gt;AP73,IF(COUNTIF(OFFSET(AP74,0,0,pMaxUnitPerPlantInData),AP74)=COUNTIFS(OFFSET(AP74,0,0,pMaxUnitPerPlantInData),AP74,OFFSET(F74,0,0,pMaxUnitPerPlantInData),F74),"N","Y"),V73),"")</f>
        <v>N</v>
      </c>
      <c r="W74" s="87" t="str">
        <f>IF($AP74="",W75,AP74)</f>
        <v>Bayou Cogen Plant</v>
      </c>
      <c r="X74" s="87">
        <f>IF($AP74="","-",BB74)</f>
        <v>4</v>
      </c>
      <c r="Y74" s="4"/>
      <c r="Z74" s="8" t="b">
        <v>1</v>
      </c>
      <c r="AA74" s="8" t="b">
        <f>VLOOKUP(L74,map_fuel,3,0)</f>
        <v>1</v>
      </c>
      <c r="AB74" s="8" t="b">
        <f>C74&gt;=filt_gen_size</f>
        <v>1</v>
      </c>
      <c r="AC74" s="8" t="b">
        <f>AV74&gt;=filt_age</f>
        <v>1</v>
      </c>
      <c r="AD74" s="39">
        <f>IF(filt_status="ALL",TRUE,IFERROR(SEARCH(I74,filt_status),FALSE))</f>
        <v>1</v>
      </c>
      <c r="AE74" s="8" t="b">
        <f>IF(filt_chp,TRUE,J74="N")</f>
        <v>0</v>
      </c>
      <c r="AF74" s="8" t="b">
        <f>IF(filt_hydro,TRUE,D74&lt;&gt;"water")</f>
        <v>1</v>
      </c>
      <c r="AG74" s="8" t="b">
        <f>IF(filt_use_bad_data,TRUE,NOT(OR(O74="Y",O74=1)))</f>
        <v>1</v>
      </c>
      <c r="AH74" s="8" t="b">
        <f>IF(filt_use_bad_data,TRUE,NOT(OR(Q74="Y",Q74=1)))</f>
        <v>1</v>
      </c>
      <c r="AI74" s="8" t="b">
        <f>IF(filt_allow_combos,AND(AJ74:AK74),OR(UPPER($S74)="Y",UPPER($T74)=""))</f>
        <v>1</v>
      </c>
      <c r="AJ74" s="8" t="b">
        <f>IF(UPPER($U74)="CCGT",IF(filt_combine_ccgt,OR(UPPER($T74)="Y",UPPER($S74)=""),OR(UPPER($S74)="Y",UPPER($T74)="")),TRUE)</f>
        <v>1</v>
      </c>
      <c r="AK74" s="8" t="b">
        <f>IF(UPPER($U74)="WIND",IF(filt_combine_wind,OR(UPPER($T74)="Y",UPPER($S74)=""),OR(UPPER($S74)="Y",UPPER($T74)="")),TRUE)</f>
        <v>1</v>
      </c>
      <c r="AL74" s="9"/>
      <c r="AM74" s="2" t="b">
        <f>AND(Z74:AL74)</f>
        <v>0</v>
      </c>
      <c r="AN74" s="2">
        <f>A74-COUNTIF($K$31:$K74,"&lt;&gt;"&amp;AN$31)+1</f>
        <v>40</v>
      </c>
      <c r="AO74" s="2"/>
      <c r="AP74" s="8" t="s">
        <v>53</v>
      </c>
      <c r="AQ74" s="8" t="s">
        <v>28</v>
      </c>
      <c r="AR74" s="8">
        <v>10298</v>
      </c>
      <c r="AS74" s="8">
        <v>14035</v>
      </c>
      <c r="AT74" s="8" t="s">
        <v>11</v>
      </c>
      <c r="AU74" s="8" t="s">
        <v>33</v>
      </c>
      <c r="AV74" s="8">
        <v>1985</v>
      </c>
      <c r="AW74" s="8">
        <v>75</v>
      </c>
      <c r="AX74" s="8" t="s">
        <v>54</v>
      </c>
      <c r="AY74" s="8" t="s">
        <v>15</v>
      </c>
      <c r="AZ74">
        <v>1</v>
      </c>
      <c r="BA74" s="5">
        <v>5525.2641000000003</v>
      </c>
      <c r="BB74" s="5">
        <v>4</v>
      </c>
      <c r="BC74" s="4"/>
      <c r="BD74"/>
    </row>
    <row r="75" spans="1:56" hidden="1">
      <c r="A75">
        <f>ROW(B75)-ROW($B$31)</f>
        <v>44</v>
      </c>
      <c r="B75" t="str">
        <f>SUBSTITUTE(SUBSTITUTE(SUBSTITUTE(AP75&amp;"_"&amp;AQ75," ","_"),"&amp;","and"),"-","_")</f>
        <v>Baylor_University_Cogen_1</v>
      </c>
      <c r="C75">
        <f>AW75/1000</f>
        <v>3.3999999999999998E-3</v>
      </c>
      <c r="D75" s="23" t="str">
        <f>VLOOKUP(L75,map_fuel,2,0)</f>
        <v>ng</v>
      </c>
      <c r="E75" s="23" t="str">
        <f>VLOOKUP(M75,map_prime_mover,2,0)</f>
        <v>gt</v>
      </c>
      <c r="F75" s="23" t="str">
        <f>D75&amp;IF(NOT(E75=""),"_"&amp;LOWER(E75),"")</f>
        <v>ng_gt</v>
      </c>
      <c r="G75" s="58">
        <f>IF(ISNUMBER(BA75),BA75/1000,1)</f>
        <v>4.5889264999999995</v>
      </c>
      <c r="H75" s="8">
        <f>AV75</f>
        <v>1988</v>
      </c>
      <c r="I75" s="39" t="str">
        <f>AY75</f>
        <v>OP</v>
      </c>
      <c r="J75" s="39" t="str">
        <f>IF(AZ75=1,"Y",IF(AZ75=0,"N","?"))</f>
        <v>Y</v>
      </c>
      <c r="K75" s="39" t="s">
        <v>594</v>
      </c>
      <c r="L75" s="8" t="str">
        <f>AU75</f>
        <v>NG</v>
      </c>
      <c r="M75" s="8" t="str">
        <f>AX75</f>
        <v>GT</v>
      </c>
      <c r="N75" s="8">
        <f>C75*G75</f>
        <v>1.5602350099999997E-2</v>
      </c>
      <c r="O75" s="8"/>
      <c r="P75" s="8"/>
      <c r="Q75" s="8"/>
      <c r="R75" s="87"/>
      <c r="S75" s="8"/>
      <c r="T75" s="8"/>
      <c r="U75" s="87"/>
      <c r="V75" s="87" t="str">
        <f ca="1">IF(NOT(AP75=""),IF(AP75&lt;&gt;AP74,IF(COUNTIF(OFFSET(AP75,0,0,pMaxUnitPerPlantInData),AP75)=COUNTIFS(OFFSET(AP75,0,0,pMaxUnitPerPlantInData),AP75,OFFSET(F75,0,0,pMaxUnitPerPlantInData),F75),"N","Y"),V74),"")</f>
        <v>N</v>
      </c>
      <c r="W75" s="87" t="str">
        <f>IF($AP75="",W76,AP75)</f>
        <v>Baylor University Cogen</v>
      </c>
      <c r="X75" s="87">
        <f>IF($AP75="","-",BB75)</f>
        <v>1</v>
      </c>
      <c r="Y75" s="4"/>
      <c r="Z75" s="8" t="b">
        <v>1</v>
      </c>
      <c r="AA75" s="8" t="b">
        <f>VLOOKUP(L75,map_fuel,3,0)</f>
        <v>1</v>
      </c>
      <c r="AB75" s="8" t="b">
        <f>C75&gt;=filt_gen_size</f>
        <v>0</v>
      </c>
      <c r="AC75" s="8" t="b">
        <f>AV75&gt;=filt_age</f>
        <v>1</v>
      </c>
      <c r="AD75" s="39">
        <f>IF(filt_status="ALL",TRUE,IFERROR(SEARCH(I75,filt_status),FALSE))</f>
        <v>1</v>
      </c>
      <c r="AE75" s="8" t="b">
        <f>IF(filt_chp,TRUE,J75="N")</f>
        <v>0</v>
      </c>
      <c r="AF75" s="8" t="b">
        <f>IF(filt_hydro,TRUE,D75&lt;&gt;"water")</f>
        <v>1</v>
      </c>
      <c r="AG75" s="8" t="b">
        <f>IF(filt_use_bad_data,TRUE,NOT(OR(O75="Y",O75=1)))</f>
        <v>1</v>
      </c>
      <c r="AH75" s="8" t="b">
        <f>IF(filt_use_bad_data,TRUE,NOT(OR(Q75="Y",Q75=1)))</f>
        <v>1</v>
      </c>
      <c r="AI75" s="8" t="b">
        <f>IF(filt_allow_combos,AND(AJ75:AK75),OR(UPPER($S75)="Y",UPPER($T75)=""))</f>
        <v>1</v>
      </c>
      <c r="AJ75" s="8" t="b">
        <f>IF(UPPER($U75)="CCGT",IF(filt_combine_ccgt,OR(UPPER($T75)="Y",UPPER($S75)=""),OR(UPPER($S75)="Y",UPPER($T75)="")),TRUE)</f>
        <v>1</v>
      </c>
      <c r="AK75" s="8" t="b">
        <f>IF(UPPER($U75)="WIND",IF(filt_combine_wind,OR(UPPER($T75)="Y",UPPER($S75)=""),OR(UPPER($S75)="Y",UPPER($T75)="")),TRUE)</f>
        <v>1</v>
      </c>
      <c r="AL75" s="9"/>
      <c r="AM75" s="2" t="b">
        <f>AND(Z75:AL75)</f>
        <v>0</v>
      </c>
      <c r="AN75" s="2">
        <f>A75-COUNTIF($K$31:$K75,"&lt;&gt;"&amp;AN$31)+1</f>
        <v>41</v>
      </c>
      <c r="AO75" s="2"/>
      <c r="AP75" s="8" t="s">
        <v>55</v>
      </c>
      <c r="AQ75" s="8" t="s">
        <v>19</v>
      </c>
      <c r="AR75" s="8">
        <v>10317</v>
      </c>
      <c r="AS75" s="8">
        <v>14032</v>
      </c>
      <c r="AT75" s="8" t="s">
        <v>11</v>
      </c>
      <c r="AU75" s="8" t="s">
        <v>33</v>
      </c>
      <c r="AV75" s="8">
        <v>1988</v>
      </c>
      <c r="AW75" s="8">
        <v>3.4</v>
      </c>
      <c r="AX75" s="8" t="s">
        <v>54</v>
      </c>
      <c r="AY75" s="8" t="s">
        <v>15</v>
      </c>
      <c r="AZ75">
        <v>1</v>
      </c>
      <c r="BA75" s="5">
        <v>4588.9264999999996</v>
      </c>
      <c r="BB75" s="5">
        <v>1</v>
      </c>
      <c r="BC75" s="4"/>
      <c r="BD75"/>
    </row>
    <row r="76" spans="1:56" hidden="1">
      <c r="A76">
        <f>ROW(B76)-ROW($B$31)</f>
        <v>45</v>
      </c>
      <c r="B76" t="str">
        <f>SUBSTITUTE(SUBSTITUTE(SUBSTITUTE(AP76&amp;"_"&amp;AQ76," ","_"),"&amp;","and"),"-","_")</f>
        <v>Bayou_Cogen_Plant_GEN4</v>
      </c>
      <c r="C76">
        <f>AW76/1000</f>
        <v>7.4999999999999997E-2</v>
      </c>
      <c r="D76" s="23" t="str">
        <f>VLOOKUP(L76,map_fuel,2,0)</f>
        <v>ng</v>
      </c>
      <c r="E76" s="23" t="str">
        <f>VLOOKUP(M76,map_prime_mover,2,0)</f>
        <v>gt</v>
      </c>
      <c r="F76" s="23" t="str">
        <f>D76&amp;IF(NOT(E76=""),"_"&amp;LOWER(E76),"")</f>
        <v>ng_gt</v>
      </c>
      <c r="G76" s="58">
        <f>IF(ISNUMBER(BA76),BA76/1000,1)</f>
        <v>5.5252641000000002</v>
      </c>
      <c r="H76" s="8">
        <f>AV76</f>
        <v>1985</v>
      </c>
      <c r="I76" s="39" t="str">
        <f>AY76</f>
        <v>OP</v>
      </c>
      <c r="J76" s="39" t="str">
        <f>IF(AZ76=1,"Y",IF(AZ76=0,"N","?"))</f>
        <v>Y</v>
      </c>
      <c r="K76" s="39" t="s">
        <v>594</v>
      </c>
      <c r="L76" s="8" t="str">
        <f>AU76</f>
        <v>NG</v>
      </c>
      <c r="M76" s="8" t="str">
        <f>AX76</f>
        <v>GT</v>
      </c>
      <c r="N76" s="8">
        <f>C76*G76</f>
        <v>0.41439480750000002</v>
      </c>
      <c r="O76" s="8"/>
      <c r="P76" s="8"/>
      <c r="Q76" s="8"/>
      <c r="R76" s="87"/>
      <c r="S76" s="8"/>
      <c r="T76" s="8"/>
      <c r="U76" s="87"/>
      <c r="V76" s="87" t="str">
        <f ca="1">IF(NOT(AP76=""),IF(AP76&lt;&gt;AP75,IF(COUNTIF(OFFSET(AP76,0,0,pMaxUnitPerPlantInData),AP76)=COUNTIFS(OFFSET(AP76,0,0,pMaxUnitPerPlantInData),AP76,OFFSET(F76,0,0,pMaxUnitPerPlantInData),F76),"N","Y"),V75),"")</f>
        <v>N</v>
      </c>
      <c r="W76" s="87" t="str">
        <f>IF($AP76="",W77,AP76)</f>
        <v>Bayou Cogen Plant</v>
      </c>
      <c r="X76" s="87">
        <f>IF($AP76="","-",BB76)</f>
        <v>4</v>
      </c>
      <c r="Y76" s="4"/>
      <c r="Z76" s="8" t="b">
        <v>1</v>
      </c>
      <c r="AA76" s="8" t="b">
        <f>VLOOKUP(L76,map_fuel,3,0)</f>
        <v>1</v>
      </c>
      <c r="AB76" s="8" t="b">
        <f>C76&gt;=filt_gen_size</f>
        <v>1</v>
      </c>
      <c r="AC76" s="8" t="b">
        <f>AV76&gt;=filt_age</f>
        <v>1</v>
      </c>
      <c r="AD76" s="39">
        <f>IF(filt_status="ALL",TRUE,IFERROR(SEARCH(I76,filt_status),FALSE))</f>
        <v>1</v>
      </c>
      <c r="AE76" s="8" t="b">
        <f>IF(filt_chp,TRUE,J76="N")</f>
        <v>0</v>
      </c>
      <c r="AF76" s="8" t="b">
        <f>IF(filt_hydro,TRUE,D76&lt;&gt;"water")</f>
        <v>1</v>
      </c>
      <c r="AG76" s="8" t="b">
        <f>IF(filt_use_bad_data,TRUE,NOT(OR(O76="Y",O76=1)))</f>
        <v>1</v>
      </c>
      <c r="AH76" s="8" t="b">
        <f>IF(filt_use_bad_data,TRUE,NOT(OR(Q76="Y",Q76=1)))</f>
        <v>1</v>
      </c>
      <c r="AI76" s="8" t="b">
        <f>IF(filt_allow_combos,AND(AJ76:AK76),OR(UPPER($S76)="Y",UPPER($T76)=""))</f>
        <v>1</v>
      </c>
      <c r="AJ76" s="8" t="b">
        <f>IF(UPPER($U76)="CCGT",IF(filt_combine_ccgt,OR(UPPER($T76)="Y",UPPER($S76)=""),OR(UPPER($S76)="Y",UPPER($T76)="")),TRUE)</f>
        <v>1</v>
      </c>
      <c r="AK76" s="8" t="b">
        <f>IF(UPPER($U76)="WIND",IF(filt_combine_wind,OR(UPPER($T76)="Y",UPPER($S76)=""),OR(UPPER($S76)="Y",UPPER($T76)="")),TRUE)</f>
        <v>1</v>
      </c>
      <c r="AL76" s="9"/>
      <c r="AM76" s="2" t="b">
        <f>AND(Z76:AL76)</f>
        <v>0</v>
      </c>
      <c r="AN76" s="2">
        <f>A76-COUNTIF($K$31:$K76,"&lt;&gt;"&amp;AN$31)+1</f>
        <v>42</v>
      </c>
      <c r="AO76" s="2"/>
      <c r="AP76" s="8" t="s">
        <v>53</v>
      </c>
      <c r="AQ76" s="8" t="s">
        <v>31</v>
      </c>
      <c r="AR76" s="8">
        <v>10298</v>
      </c>
      <c r="AS76" s="8">
        <v>14036</v>
      </c>
      <c r="AT76" s="8" t="s">
        <v>11</v>
      </c>
      <c r="AU76" s="8" t="s">
        <v>33</v>
      </c>
      <c r="AV76" s="8">
        <v>1985</v>
      </c>
      <c r="AW76" s="8">
        <v>75</v>
      </c>
      <c r="AX76" s="8" t="s">
        <v>54</v>
      </c>
      <c r="AY76" s="8" t="s">
        <v>15</v>
      </c>
      <c r="AZ76">
        <v>1</v>
      </c>
      <c r="BA76" s="5">
        <v>5525.2641000000003</v>
      </c>
      <c r="BB76" s="5">
        <v>4</v>
      </c>
      <c r="BC76" s="4"/>
      <c r="BD76"/>
    </row>
    <row r="77" spans="1:56" hidden="1">
      <c r="A77">
        <f>ROW(B77)-ROW($B$31)</f>
        <v>46</v>
      </c>
      <c r="B77" t="str">
        <f>SUBSTITUTE(SUBSTITUTE(SUBSTITUTE(AP77&amp;"_"&amp;AQ77," ","_"),"&amp;","and"),"-","_")</f>
        <v>Bayou_Cogen_Plant_GEN1</v>
      </c>
      <c r="C77">
        <f>AW77/1000</f>
        <v>7.4999999999999997E-2</v>
      </c>
      <c r="D77" s="23" t="str">
        <f>VLOOKUP(L77,map_fuel,2,0)</f>
        <v>ng</v>
      </c>
      <c r="E77" s="23" t="str">
        <f>VLOOKUP(M77,map_prime_mover,2,0)</f>
        <v>gt</v>
      </c>
      <c r="F77" s="23" t="str">
        <f>D77&amp;IF(NOT(E77=""),"_"&amp;LOWER(E77),"")</f>
        <v>ng_gt</v>
      </c>
      <c r="G77" s="58">
        <f>IF(ISNUMBER(BA77),BA77/1000,1)</f>
        <v>5.5252641000000002</v>
      </c>
      <c r="H77" s="8">
        <f>AV77</f>
        <v>1984</v>
      </c>
      <c r="I77" s="39" t="str">
        <f>AY77</f>
        <v>OP</v>
      </c>
      <c r="J77" s="39" t="str">
        <f>IF(AZ77=1,"Y",IF(AZ77=0,"N","?"))</f>
        <v>Y</v>
      </c>
      <c r="K77" s="39" t="s">
        <v>594</v>
      </c>
      <c r="L77" s="8" t="str">
        <f>AU77</f>
        <v>NG</v>
      </c>
      <c r="M77" s="8" t="str">
        <f>AX77</f>
        <v>GT</v>
      </c>
      <c r="N77" s="8">
        <f>C77*G77</f>
        <v>0.41439480750000002</v>
      </c>
      <c r="O77" s="8"/>
      <c r="P77" s="8"/>
      <c r="Q77" s="8"/>
      <c r="R77" s="87"/>
      <c r="S77" s="8"/>
      <c r="T77" s="8"/>
      <c r="U77" s="87"/>
      <c r="V77" s="87" t="str">
        <f ca="1">IF(NOT(AP77=""),IF(AP77&lt;&gt;AP76,IF(COUNTIF(OFFSET(AP77,0,0,pMaxUnitPerPlantInData),AP77)=COUNTIFS(OFFSET(AP77,0,0,pMaxUnitPerPlantInData),AP77,OFFSET(F77,0,0,pMaxUnitPerPlantInData),F77),"N","Y"),V76),"")</f>
        <v>N</v>
      </c>
      <c r="W77" s="87" t="str">
        <f>IF($AP77="",W78,AP77)</f>
        <v>Bayou Cogen Plant</v>
      </c>
      <c r="X77" s="87">
        <f>IF($AP77="","-",BB77)</f>
        <v>4</v>
      </c>
      <c r="Y77" s="4"/>
      <c r="Z77" s="8" t="b">
        <v>1</v>
      </c>
      <c r="AA77" s="8" t="b">
        <f>VLOOKUP(L77,map_fuel,3,0)</f>
        <v>1</v>
      </c>
      <c r="AB77" s="8" t="b">
        <f>C77&gt;=filt_gen_size</f>
        <v>1</v>
      </c>
      <c r="AC77" s="8" t="b">
        <f>AV77&gt;=filt_age</f>
        <v>1</v>
      </c>
      <c r="AD77" s="39">
        <f>IF(filt_status="ALL",TRUE,IFERROR(SEARCH(I77,filt_status),FALSE))</f>
        <v>1</v>
      </c>
      <c r="AE77" s="8" t="b">
        <f>IF(filt_chp,TRUE,J77="N")</f>
        <v>0</v>
      </c>
      <c r="AF77" s="8" t="b">
        <f>IF(filt_hydro,TRUE,D77&lt;&gt;"water")</f>
        <v>1</v>
      </c>
      <c r="AG77" s="8" t="b">
        <f>IF(filt_use_bad_data,TRUE,NOT(OR(O77="Y",O77=1)))</f>
        <v>1</v>
      </c>
      <c r="AH77" s="8" t="b">
        <f>IF(filt_use_bad_data,TRUE,NOT(OR(Q77="Y",Q77=1)))</f>
        <v>1</v>
      </c>
      <c r="AI77" s="8" t="b">
        <f>IF(filt_allow_combos,AND(AJ77:AK77),OR(UPPER($S77)="Y",UPPER($T77)=""))</f>
        <v>1</v>
      </c>
      <c r="AJ77" s="8" t="b">
        <f>IF(UPPER($U77)="CCGT",IF(filt_combine_ccgt,OR(UPPER($T77)="Y",UPPER($S77)=""),OR(UPPER($S77)="Y",UPPER($T77)="")),TRUE)</f>
        <v>1</v>
      </c>
      <c r="AK77" s="8" t="b">
        <f>IF(UPPER($U77)="WIND",IF(filt_combine_wind,OR(UPPER($T77)="Y",UPPER($S77)=""),OR(UPPER($S77)="Y",UPPER($T77)="")),TRUE)</f>
        <v>1</v>
      </c>
      <c r="AL77" s="9"/>
      <c r="AM77" s="2" t="b">
        <f>AND(Z77:AL77)</f>
        <v>0</v>
      </c>
      <c r="AN77" s="2">
        <f>A77-COUNTIF($K$31:$K77,"&lt;&gt;"&amp;AN$31)+1</f>
        <v>43</v>
      </c>
      <c r="AO77" s="2"/>
      <c r="AP77" s="8" t="s">
        <v>53</v>
      </c>
      <c r="AQ77" s="8" t="s">
        <v>13</v>
      </c>
      <c r="AR77" s="8">
        <v>10298</v>
      </c>
      <c r="AS77" s="8">
        <v>14033</v>
      </c>
      <c r="AT77" s="8" t="s">
        <v>11</v>
      </c>
      <c r="AU77" s="8" t="s">
        <v>33</v>
      </c>
      <c r="AV77" s="8">
        <v>1984</v>
      </c>
      <c r="AW77" s="8">
        <v>75</v>
      </c>
      <c r="AX77" s="8" t="s">
        <v>54</v>
      </c>
      <c r="AY77" s="8" t="s">
        <v>15</v>
      </c>
      <c r="AZ77">
        <v>1</v>
      </c>
      <c r="BA77" s="5">
        <v>5525.2641000000003</v>
      </c>
      <c r="BB77" s="5">
        <v>4</v>
      </c>
      <c r="BC77" s="4"/>
      <c r="BD77"/>
    </row>
    <row r="78" spans="1:56" hidden="1">
      <c r="A78">
        <f>ROW(B78)-ROW($B$31)</f>
        <v>47</v>
      </c>
      <c r="B78" t="str">
        <f>SUBSTITUTE(SUBSTITUTE(SUBSTITUTE(AP78&amp;"_"&amp;AQ78," ","_"),"&amp;","and"),"-","_")</f>
        <v>Bayou_Cogen_Plant_GEN2</v>
      </c>
      <c r="C78">
        <f>AW78/1000</f>
        <v>7.4999999999999997E-2</v>
      </c>
      <c r="D78" s="23" t="str">
        <f>VLOOKUP(L78,map_fuel,2,0)</f>
        <v>ng</v>
      </c>
      <c r="E78" s="23" t="str">
        <f>VLOOKUP(M78,map_prime_mover,2,0)</f>
        <v>gt</v>
      </c>
      <c r="F78" s="23" t="str">
        <f>D78&amp;IF(NOT(E78=""),"_"&amp;LOWER(E78),"")</f>
        <v>ng_gt</v>
      </c>
      <c r="G78" s="58">
        <f>IF(ISNUMBER(BA78),BA78/1000,1)</f>
        <v>5.5252641000000002</v>
      </c>
      <c r="H78" s="8">
        <f>AV78</f>
        <v>1984</v>
      </c>
      <c r="I78" s="39" t="str">
        <f>AY78</f>
        <v>OP</v>
      </c>
      <c r="J78" s="39" t="str">
        <f>IF(AZ78=1,"Y",IF(AZ78=0,"N","?"))</f>
        <v>Y</v>
      </c>
      <c r="K78" s="39" t="s">
        <v>594</v>
      </c>
      <c r="L78" s="8" t="str">
        <f>AU78</f>
        <v>NG</v>
      </c>
      <c r="M78" s="8" t="str">
        <f>AX78</f>
        <v>GT</v>
      </c>
      <c r="N78" s="8">
        <f>C78*G78</f>
        <v>0.41439480750000002</v>
      </c>
      <c r="O78" s="8"/>
      <c r="P78" s="8"/>
      <c r="Q78" s="8"/>
      <c r="R78" s="87"/>
      <c r="S78" s="8"/>
      <c r="T78" s="8"/>
      <c r="U78" s="87"/>
      <c r="V78" s="87" t="str">
        <f ca="1">IF(NOT(AP78=""),IF(AP78&lt;&gt;AP77,IF(COUNTIF(OFFSET(AP78,0,0,pMaxUnitPerPlantInData),AP78)=COUNTIFS(OFFSET(AP78,0,0,pMaxUnitPerPlantInData),AP78,OFFSET(F78,0,0,pMaxUnitPerPlantInData),F78),"N","Y"),V77),"")</f>
        <v>N</v>
      </c>
      <c r="W78" s="87" t="str">
        <f>IF($AP78="",W79,AP78)</f>
        <v>Bayou Cogen Plant</v>
      </c>
      <c r="X78" s="87">
        <f>IF($AP78="","-",BB78)</f>
        <v>4</v>
      </c>
      <c r="Y78" s="4"/>
      <c r="Z78" s="8" t="b">
        <v>1</v>
      </c>
      <c r="AA78" s="8" t="b">
        <f>VLOOKUP(L78,map_fuel,3,0)</f>
        <v>1</v>
      </c>
      <c r="AB78" s="8" t="b">
        <f>C78&gt;=filt_gen_size</f>
        <v>1</v>
      </c>
      <c r="AC78" s="8" t="b">
        <f>AV78&gt;=filt_age</f>
        <v>1</v>
      </c>
      <c r="AD78" s="39">
        <f>IF(filt_status="ALL",TRUE,IFERROR(SEARCH(I78,filt_status),FALSE))</f>
        <v>1</v>
      </c>
      <c r="AE78" s="8" t="b">
        <f>IF(filt_chp,TRUE,J78="N")</f>
        <v>0</v>
      </c>
      <c r="AF78" s="8" t="b">
        <f>IF(filt_hydro,TRUE,D78&lt;&gt;"water")</f>
        <v>1</v>
      </c>
      <c r="AG78" s="8" t="b">
        <f>IF(filt_use_bad_data,TRUE,NOT(OR(O78="Y",O78=1)))</f>
        <v>1</v>
      </c>
      <c r="AH78" s="8" t="b">
        <f>IF(filt_use_bad_data,TRUE,NOT(OR(Q78="Y",Q78=1)))</f>
        <v>1</v>
      </c>
      <c r="AI78" s="8" t="b">
        <f>IF(filt_allow_combos,AND(AJ78:AK78),OR(UPPER($S78)="Y",UPPER($T78)=""))</f>
        <v>1</v>
      </c>
      <c r="AJ78" s="8" t="b">
        <f>IF(UPPER($U78)="CCGT",IF(filt_combine_ccgt,OR(UPPER($T78)="Y",UPPER($S78)=""),OR(UPPER($S78)="Y",UPPER($T78)="")),TRUE)</f>
        <v>1</v>
      </c>
      <c r="AK78" s="8" t="b">
        <f>IF(UPPER($U78)="WIND",IF(filt_combine_wind,OR(UPPER($T78)="Y",UPPER($S78)=""),OR(UPPER($S78)="Y",UPPER($T78)="")),TRUE)</f>
        <v>1</v>
      </c>
      <c r="AL78" s="9"/>
      <c r="AM78" s="2" t="b">
        <f>AND(Z78:AL78)</f>
        <v>0</v>
      </c>
      <c r="AN78" s="2">
        <f>A78-COUNTIF($K$31:$K78,"&lt;&gt;"&amp;AN$31)+1</f>
        <v>44</v>
      </c>
      <c r="AO78" s="2"/>
      <c r="AP78" s="8" t="s">
        <v>53</v>
      </c>
      <c r="AQ78" s="8" t="s">
        <v>34</v>
      </c>
      <c r="AR78" s="8">
        <v>10298</v>
      </c>
      <c r="AS78" s="8">
        <v>14034</v>
      </c>
      <c r="AT78" s="8" t="s">
        <v>11</v>
      </c>
      <c r="AU78" s="8" t="s">
        <v>33</v>
      </c>
      <c r="AV78" s="8">
        <v>1984</v>
      </c>
      <c r="AW78" s="8">
        <v>75</v>
      </c>
      <c r="AX78" s="8" t="s">
        <v>54</v>
      </c>
      <c r="AY78" s="8" t="s">
        <v>15</v>
      </c>
      <c r="AZ78">
        <v>1</v>
      </c>
      <c r="BA78" s="5">
        <v>5525.2641000000003</v>
      </c>
      <c r="BB78" s="5">
        <v>4</v>
      </c>
      <c r="BC78" s="4"/>
      <c r="BD78"/>
    </row>
    <row r="79" spans="1:56" hidden="1">
      <c r="A79">
        <f>ROW(B79)-ROW($B$31)</f>
        <v>48</v>
      </c>
      <c r="B79" t="str">
        <f>SUBSTITUTE(SUBSTITUTE(SUBSTITUTE(AP79&amp;"_"&amp;AQ79," ","_"),"&amp;","and"),"-","_")</f>
        <v>Baytown_Energy_Center_CTG1</v>
      </c>
      <c r="C79">
        <f>AW79/1000</f>
        <v>0.21</v>
      </c>
      <c r="D79" s="23" t="str">
        <f>VLOOKUP(L79,map_fuel,2,0)</f>
        <v>ng</v>
      </c>
      <c r="E79" s="23" t="str">
        <f>VLOOKUP(M79,map_prime_mover,2,0)</f>
        <v>cc_ct_part</v>
      </c>
      <c r="F79" s="23" t="str">
        <f>D79&amp;IF(NOT(E79=""),"_"&amp;LOWER(E79),"")</f>
        <v>ng_cc_ct_part</v>
      </c>
      <c r="G79" s="58">
        <f>IF(ISNUMBER(BA79),BA79/1000,1)</f>
        <v>7.8279094999999996</v>
      </c>
      <c r="H79" s="8">
        <f>AV79</f>
        <v>2002</v>
      </c>
      <c r="I79" s="39" t="str">
        <f>AY79</f>
        <v>OP</v>
      </c>
      <c r="J79" s="39" t="str">
        <f>IF(AZ79=1,"Y",IF(AZ79=0,"N","?"))</f>
        <v>Y</v>
      </c>
      <c r="K79" s="39" t="s">
        <v>594</v>
      </c>
      <c r="L79" s="8" t="str">
        <f>AU79</f>
        <v>NG</v>
      </c>
      <c r="M79" s="8" t="str">
        <f>AX79</f>
        <v>CT</v>
      </c>
      <c r="N79" s="8">
        <f>C79*G79</f>
        <v>1.6438609949999998</v>
      </c>
      <c r="O79" s="8"/>
      <c r="P79" s="8"/>
      <c r="Q79" s="8"/>
      <c r="R79" s="87"/>
      <c r="S79" s="8"/>
      <c r="T79" s="8"/>
      <c r="U79" s="87"/>
      <c r="V79" s="87" t="str">
        <f ca="1">IF(NOT(AP79=""),IF(AP79&lt;&gt;AP78,IF(COUNTIF(OFFSET(AP79,0,0,pMaxUnitPerPlantInData),AP79)=COUNTIFS(OFFSET(AP79,0,0,pMaxUnitPerPlantInData),AP79,OFFSET(F79,0,0,pMaxUnitPerPlantInData),F79),"N","Y"),V78),"")</f>
        <v>Y</v>
      </c>
      <c r="W79" s="87" t="str">
        <f>IF($AP79="",W80,AP79)</f>
        <v>Baytown Energy Center</v>
      </c>
      <c r="X79" s="87">
        <f>IF($AP79="","-",BB79)</f>
        <v>4</v>
      </c>
      <c r="Y79" s="4"/>
      <c r="Z79" s="8" t="b">
        <v>1</v>
      </c>
      <c r="AA79" s="8" t="b">
        <f>VLOOKUP(L79,map_fuel,3,0)</f>
        <v>1</v>
      </c>
      <c r="AB79" s="8" t="b">
        <f>C79&gt;=filt_gen_size</f>
        <v>1</v>
      </c>
      <c r="AC79" s="8" t="b">
        <f>AV79&gt;=filt_age</f>
        <v>1</v>
      </c>
      <c r="AD79" s="39">
        <f>IF(filt_status="ALL",TRUE,IFERROR(SEARCH(I79,filt_status),FALSE))</f>
        <v>1</v>
      </c>
      <c r="AE79" s="8" t="b">
        <f>IF(filt_chp,TRUE,J79="N")</f>
        <v>0</v>
      </c>
      <c r="AF79" s="8" t="b">
        <f>IF(filt_hydro,TRUE,D79&lt;&gt;"water")</f>
        <v>1</v>
      </c>
      <c r="AG79" s="8" t="b">
        <f>IF(filt_use_bad_data,TRUE,NOT(OR(O79="Y",O79=1)))</f>
        <v>1</v>
      </c>
      <c r="AH79" s="8" t="b">
        <f>IF(filt_use_bad_data,TRUE,NOT(OR(Q79="Y",Q79=1)))</f>
        <v>1</v>
      </c>
      <c r="AI79" s="8" t="b">
        <f>IF(filt_allow_combos,AND(AJ79:AK79),OR(UPPER($S79)="Y",UPPER($T79)=""))</f>
        <v>1</v>
      </c>
      <c r="AJ79" s="8" t="b">
        <f>IF(UPPER($U79)="CCGT",IF(filt_combine_ccgt,OR(UPPER($T79)="Y",UPPER($S79)=""),OR(UPPER($S79)="Y",UPPER($T79)="")),TRUE)</f>
        <v>1</v>
      </c>
      <c r="AK79" s="8" t="b">
        <f>IF(UPPER($U79)="WIND",IF(filt_combine_wind,OR(UPPER($T79)="Y",UPPER($S79)=""),OR(UPPER($S79)="Y",UPPER($T79)="")),TRUE)</f>
        <v>1</v>
      </c>
      <c r="AL79" s="9"/>
      <c r="AM79" s="2" t="b">
        <f>AND(Z79:AL79)</f>
        <v>0</v>
      </c>
      <c r="AN79" s="2">
        <f>A79-COUNTIF($K$31:$K79,"&lt;&gt;"&amp;AN$31)+1</f>
        <v>45</v>
      </c>
      <c r="AO79" s="2"/>
      <c r="AP79" s="8" t="s">
        <v>56</v>
      </c>
      <c r="AQ79" s="8" t="s">
        <v>57</v>
      </c>
      <c r="AR79" s="8">
        <v>55327</v>
      </c>
      <c r="AS79" s="8">
        <v>14041</v>
      </c>
      <c r="AT79" s="8" t="s">
        <v>11</v>
      </c>
      <c r="AU79" s="8" t="s">
        <v>33</v>
      </c>
      <c r="AV79" s="8">
        <v>2002</v>
      </c>
      <c r="AW79" s="8">
        <v>210</v>
      </c>
      <c r="AX79" s="8" t="s">
        <v>32</v>
      </c>
      <c r="AY79" s="8" t="s">
        <v>15</v>
      </c>
      <c r="AZ79">
        <v>1</v>
      </c>
      <c r="BA79" s="5">
        <v>7827.9094999999998</v>
      </c>
      <c r="BB79" s="5">
        <v>4</v>
      </c>
      <c r="BC79" s="4"/>
      <c r="BD79"/>
    </row>
    <row r="80" spans="1:56" hidden="1">
      <c r="A80">
        <f>ROW(B80)-ROW($B$31)</f>
        <v>49</v>
      </c>
      <c r="B80" t="str">
        <f>SUBSTITUTE(SUBSTITUTE(SUBSTITUTE(AP80&amp;"_"&amp;AQ80," ","_"),"&amp;","and"),"-","_")</f>
        <v>Baytown_UNT1</v>
      </c>
      <c r="C80">
        <f>AW80/1000</f>
        <v>1.2999999999999999E-3</v>
      </c>
      <c r="D80" s="23" t="str">
        <f>VLOOKUP(L80,map_fuel,2,0)</f>
        <v>waste</v>
      </c>
      <c r="E80" s="23" t="str">
        <f>VLOOKUP(M80,map_prime_mover,2,0)</f>
        <v>ic</v>
      </c>
      <c r="F80" s="23" t="str">
        <f>D80&amp;IF(NOT(E80=""),"_"&amp;LOWER(E80),"")</f>
        <v>waste_ic</v>
      </c>
      <c r="G80" s="58">
        <f>IF(ISNUMBER(BA80),BA80/1000,1)</f>
        <v>11.5126045</v>
      </c>
      <c r="H80" s="8">
        <f>AV80</f>
        <v>2003</v>
      </c>
      <c r="I80" s="39" t="str">
        <f>AY80</f>
        <v>OP</v>
      </c>
      <c r="J80" s="39" t="str">
        <f>IF(AZ80=1,"Y",IF(AZ80=0,"N","?"))</f>
        <v>N</v>
      </c>
      <c r="K80" s="39" t="s">
        <v>594</v>
      </c>
      <c r="L80" s="8" t="str">
        <f>AU80</f>
        <v>LFG</v>
      </c>
      <c r="M80" s="8" t="str">
        <f>AX80</f>
        <v>IC</v>
      </c>
      <c r="N80" s="8">
        <f>C80*G80</f>
        <v>1.496638585E-2</v>
      </c>
      <c r="O80" s="8"/>
      <c r="P80" s="39"/>
      <c r="Q80" s="39"/>
      <c r="R80" s="87"/>
      <c r="S80" s="39"/>
      <c r="T80" s="39"/>
      <c r="U80" s="87"/>
      <c r="V80" s="87" t="str">
        <f ca="1">IF(NOT(AP80=""),IF(AP80&lt;&gt;AP79,IF(COUNTIF(OFFSET(AP80,0,0,pMaxUnitPerPlantInData),AP80)=COUNTIFS(OFFSET(AP80,0,0,pMaxUnitPerPlantInData),AP80,OFFSET(F80,0,0,pMaxUnitPerPlantInData),F80),"N","Y"),V79),"")</f>
        <v>N</v>
      </c>
      <c r="W80" s="87" t="str">
        <f>IF($AP80="",W81,SUBSTITUTE(SUBSTITUTE(SUBSTITUTE(AP80," ","_"),"&amp;","and"),"-","_"))</f>
        <v>Baytown</v>
      </c>
      <c r="X80" s="87">
        <f>IF($AP80="","-",BB80)</f>
        <v>4</v>
      </c>
      <c r="Y80" s="4"/>
      <c r="Z80" s="8" t="b">
        <v>1</v>
      </c>
      <c r="AA80" s="8" t="b">
        <f>VLOOKUP(L80,map_fuel,3,0)</f>
        <v>0</v>
      </c>
      <c r="AB80" s="8" t="b">
        <f>C80&gt;=filt_gen_size</f>
        <v>0</v>
      </c>
      <c r="AC80" s="8" t="b">
        <f>AV80&gt;=filt_age</f>
        <v>1</v>
      </c>
      <c r="AD80" s="39">
        <f>IF(filt_status="ALL",TRUE,IFERROR(SEARCH(I80,filt_status),FALSE))</f>
        <v>1</v>
      </c>
      <c r="AE80" s="8" t="b">
        <f>IF(filt_chp,TRUE,J80="N")</f>
        <v>1</v>
      </c>
      <c r="AF80" s="8" t="b">
        <f>IF(filt_hydro,TRUE,D80&lt;&gt;"water")</f>
        <v>1</v>
      </c>
      <c r="AG80" s="8" t="b">
        <f>IF(filt_use_bad_data,TRUE,NOT(OR(O80="Y",O80=1)))</f>
        <v>1</v>
      </c>
      <c r="AH80" s="8" t="b">
        <f>IF(filt_use_bad_data,TRUE,NOT(OR(Q80="Y",Q80=1)))</f>
        <v>1</v>
      </c>
      <c r="AI80" s="8" t="b">
        <f>IF(filt_allow_combos,AND(AJ80:AK80),OR(UPPER($S80)="Y",UPPER($T80)=""))</f>
        <v>1</v>
      </c>
      <c r="AJ80" s="8" t="b">
        <f>IF(UPPER($U80)="CCGT",IF(filt_combine_ccgt,OR(UPPER($T80)="Y",UPPER($S80)=""),OR(UPPER($S80)="Y",UPPER($T80)="")),TRUE)</f>
        <v>1</v>
      </c>
      <c r="AK80" s="8" t="b">
        <f>IF(UPPER($U80)="WIND",IF(filt_combine_wind,OR(UPPER($T80)="Y",UPPER($S80)=""),OR(UPPER($S80)="Y",UPPER($T80)="")),TRUE)</f>
        <v>1</v>
      </c>
      <c r="AL80" s="9"/>
      <c r="AM80" s="2" t="b">
        <f>AND(Z80:AL80)</f>
        <v>0</v>
      </c>
      <c r="AN80" s="2">
        <f>A80-COUNTIF($K$31:$K80,"&lt;&gt;"&amp;AN$31)+1</f>
        <v>46</v>
      </c>
      <c r="AO80" s="2"/>
      <c r="AP80" s="8" t="s">
        <v>58</v>
      </c>
      <c r="AQ80" s="8" t="s">
        <v>59</v>
      </c>
      <c r="AR80" s="8">
        <v>55551</v>
      </c>
      <c r="AS80" s="8">
        <v>14037</v>
      </c>
      <c r="AT80" s="8" t="s">
        <v>11</v>
      </c>
      <c r="AU80" s="8" t="s">
        <v>45</v>
      </c>
      <c r="AV80" s="8">
        <v>2003</v>
      </c>
      <c r="AW80" s="8">
        <v>1.3</v>
      </c>
      <c r="AX80" s="8" t="s">
        <v>44</v>
      </c>
      <c r="AY80" s="8" t="s">
        <v>15</v>
      </c>
      <c r="AZ80">
        <v>0</v>
      </c>
      <c r="BA80" s="5">
        <v>11512.604499999999</v>
      </c>
      <c r="BB80" s="5">
        <v>4</v>
      </c>
      <c r="BC80" s="4"/>
      <c r="BD80"/>
    </row>
    <row r="81" spans="1:56" hidden="1">
      <c r="A81">
        <f>ROW(B81)-ROW($B$31)</f>
        <v>50</v>
      </c>
      <c r="B81" t="str">
        <f>SUBSTITUTE(SUBSTITUTE(SUBSTITUTE(AP81&amp;"_"&amp;AQ81," ","_"),"&amp;","and"),"-","_")</f>
        <v>Baytown_UNT2</v>
      </c>
      <c r="C81">
        <f>AW81/1000</f>
        <v>1.2999999999999999E-3</v>
      </c>
      <c r="D81" s="23" t="str">
        <f>VLOOKUP(L81,map_fuel,2,0)</f>
        <v>waste</v>
      </c>
      <c r="E81" s="23" t="str">
        <f>VLOOKUP(M81,map_prime_mover,2,0)</f>
        <v>ic</v>
      </c>
      <c r="F81" s="23" t="str">
        <f>D81&amp;IF(NOT(E81=""),"_"&amp;LOWER(E81),"")</f>
        <v>waste_ic</v>
      </c>
      <c r="G81" s="58">
        <f>IF(ISNUMBER(BA81),BA81/1000,1)</f>
        <v>11.5126045</v>
      </c>
      <c r="H81" s="8">
        <f>AV81</f>
        <v>2003</v>
      </c>
      <c r="I81" s="39" t="str">
        <f>AY81</f>
        <v>OP</v>
      </c>
      <c r="J81" s="39" t="str">
        <f>IF(AZ81=1,"Y",IF(AZ81=0,"N","?"))</f>
        <v>N</v>
      </c>
      <c r="K81" s="39" t="s">
        <v>594</v>
      </c>
      <c r="L81" s="8" t="str">
        <f>AU81</f>
        <v>LFG</v>
      </c>
      <c r="M81" s="8" t="str">
        <f>AX81</f>
        <v>IC</v>
      </c>
      <c r="N81" s="8">
        <f>C81*G81</f>
        <v>1.496638585E-2</v>
      </c>
      <c r="O81" s="8"/>
      <c r="P81" s="39"/>
      <c r="Q81" s="39"/>
      <c r="R81" s="87"/>
      <c r="S81" s="39"/>
      <c r="T81" s="39"/>
      <c r="U81" s="87"/>
      <c r="V81" s="87" t="str">
        <f ca="1">IF(NOT(AP81=""),IF(AP81&lt;&gt;AP80,IF(COUNTIF(OFFSET(AP81,0,0,pMaxUnitPerPlantInData),AP81)=COUNTIFS(OFFSET(AP81,0,0,pMaxUnitPerPlantInData),AP81,OFFSET(F81,0,0,pMaxUnitPerPlantInData),F81),"N","Y"),V80),"")</f>
        <v>N</v>
      </c>
      <c r="W81" s="87" t="str">
        <f>IF($AP81="",W82,SUBSTITUTE(SUBSTITUTE(SUBSTITUTE(AP81," ","_"),"&amp;","and"),"-","_"))</f>
        <v>Baytown</v>
      </c>
      <c r="X81" s="87">
        <f>IF($AP81="","-",BB81)</f>
        <v>4</v>
      </c>
      <c r="Y81" s="4"/>
      <c r="Z81" s="8" t="b">
        <v>1</v>
      </c>
      <c r="AA81" s="8" t="b">
        <f>VLOOKUP(L81,map_fuel,3,0)</f>
        <v>0</v>
      </c>
      <c r="AB81" s="8" t="b">
        <f>C81&gt;=filt_gen_size</f>
        <v>0</v>
      </c>
      <c r="AC81" s="8" t="b">
        <f>AV81&gt;=filt_age</f>
        <v>1</v>
      </c>
      <c r="AD81" s="39">
        <f>IF(filt_status="ALL",TRUE,IFERROR(SEARCH(I81,filt_status),FALSE))</f>
        <v>1</v>
      </c>
      <c r="AE81" s="8" t="b">
        <f>IF(filt_chp,TRUE,J81="N")</f>
        <v>1</v>
      </c>
      <c r="AF81" s="8" t="b">
        <f>IF(filt_hydro,TRUE,D81&lt;&gt;"water")</f>
        <v>1</v>
      </c>
      <c r="AG81" s="8" t="b">
        <f>IF(filt_use_bad_data,TRUE,NOT(OR(O81="Y",O81=1)))</f>
        <v>1</v>
      </c>
      <c r="AH81" s="8" t="b">
        <f>IF(filt_use_bad_data,TRUE,NOT(OR(Q81="Y",Q81=1)))</f>
        <v>1</v>
      </c>
      <c r="AI81" s="8" t="b">
        <f>IF(filt_allow_combos,AND(AJ81:AK81),OR(UPPER($S81)="Y",UPPER($T81)=""))</f>
        <v>1</v>
      </c>
      <c r="AJ81" s="8" t="b">
        <f>IF(UPPER($U81)="CCGT",IF(filt_combine_ccgt,OR(UPPER($T81)="Y",UPPER($S81)=""),OR(UPPER($S81)="Y",UPPER($T81)="")),TRUE)</f>
        <v>1</v>
      </c>
      <c r="AK81" s="8" t="b">
        <f>IF(UPPER($U81)="WIND",IF(filt_combine_wind,OR(UPPER($T81)="Y",UPPER($S81)=""),OR(UPPER($S81)="Y",UPPER($T81)="")),TRUE)</f>
        <v>1</v>
      </c>
      <c r="AL81" s="9"/>
      <c r="AM81" s="2" t="b">
        <f>AND(Z81:AL81)</f>
        <v>0</v>
      </c>
      <c r="AN81" s="2">
        <f>A81-COUNTIF($K$31:$K81,"&lt;&gt;"&amp;AN$31)+1</f>
        <v>47</v>
      </c>
      <c r="AO81" s="2"/>
      <c r="AP81" s="8" t="s">
        <v>58</v>
      </c>
      <c r="AQ81" s="8" t="s">
        <v>60</v>
      </c>
      <c r="AR81" s="8">
        <v>55551</v>
      </c>
      <c r="AS81" s="8">
        <v>14038</v>
      </c>
      <c r="AT81" s="8" t="s">
        <v>11</v>
      </c>
      <c r="AU81" s="8" t="s">
        <v>45</v>
      </c>
      <c r="AV81" s="8">
        <v>2003</v>
      </c>
      <c r="AW81" s="8">
        <v>1.3</v>
      </c>
      <c r="AX81" s="8" t="s">
        <v>44</v>
      </c>
      <c r="AY81" s="8" t="s">
        <v>15</v>
      </c>
      <c r="AZ81">
        <v>0</v>
      </c>
      <c r="BA81" s="5">
        <v>11512.604499999999</v>
      </c>
      <c r="BB81" s="5">
        <v>4</v>
      </c>
      <c r="BC81" s="4"/>
      <c r="BD81"/>
    </row>
    <row r="82" spans="1:56" hidden="1">
      <c r="A82">
        <f>ROW(B82)-ROW($B$31)</f>
        <v>51</v>
      </c>
      <c r="B82" t="str">
        <f>SUBSTITUTE(SUBSTITUTE(SUBSTITUTE(AP82&amp;"_"&amp;AQ82," ","_"),"&amp;","and"),"-","_")</f>
        <v>Baytown_UNT3</v>
      </c>
      <c r="C82">
        <f>AW82/1000</f>
        <v>1.2999999999999999E-3</v>
      </c>
      <c r="D82" s="23" t="str">
        <f>VLOOKUP(L82,map_fuel,2,0)</f>
        <v>waste</v>
      </c>
      <c r="E82" s="23" t="str">
        <f>VLOOKUP(M82,map_prime_mover,2,0)</f>
        <v>ic</v>
      </c>
      <c r="F82" s="23" t="str">
        <f>D82&amp;IF(NOT(E82=""),"_"&amp;LOWER(E82),"")</f>
        <v>waste_ic</v>
      </c>
      <c r="G82" s="58">
        <f>IF(ISNUMBER(BA82),BA82/1000,1)</f>
        <v>11.5126045</v>
      </c>
      <c r="H82" s="8">
        <f>AV82</f>
        <v>2003</v>
      </c>
      <c r="I82" s="39" t="str">
        <f>AY82</f>
        <v>OP</v>
      </c>
      <c r="J82" s="39" t="str">
        <f>IF(AZ82=1,"Y",IF(AZ82=0,"N","?"))</f>
        <v>N</v>
      </c>
      <c r="K82" s="39" t="s">
        <v>594</v>
      </c>
      <c r="L82" s="8" t="str">
        <f>AU82</f>
        <v>LFG</v>
      </c>
      <c r="M82" s="8" t="str">
        <f>AX82</f>
        <v>IC</v>
      </c>
      <c r="N82" s="8">
        <f>C82*G82</f>
        <v>1.496638585E-2</v>
      </c>
      <c r="O82" s="8"/>
      <c r="P82" s="39"/>
      <c r="Q82" s="39"/>
      <c r="R82" s="87"/>
      <c r="S82" s="39"/>
      <c r="T82" s="39"/>
      <c r="U82" s="87"/>
      <c r="V82" s="87" t="str">
        <f ca="1">IF(NOT(AP82=""),IF(AP82&lt;&gt;AP81,IF(COUNTIF(OFFSET(AP82,0,0,pMaxUnitPerPlantInData),AP82)=COUNTIFS(OFFSET(AP82,0,0,pMaxUnitPerPlantInData),AP82,OFFSET(F82,0,0,pMaxUnitPerPlantInData),F82),"N","Y"),V81),"")</f>
        <v>N</v>
      </c>
      <c r="W82" s="87" t="str">
        <f>IF($AP82="",W83,SUBSTITUTE(SUBSTITUTE(SUBSTITUTE(AP82," ","_"),"&amp;","and"),"-","_"))</f>
        <v>Baytown</v>
      </c>
      <c r="X82" s="87">
        <f>IF($AP82="","-",BB82)</f>
        <v>4</v>
      </c>
      <c r="Y82" s="4"/>
      <c r="Z82" s="8" t="b">
        <v>1</v>
      </c>
      <c r="AA82" s="8" t="b">
        <f>VLOOKUP(L82,map_fuel,3,0)</f>
        <v>0</v>
      </c>
      <c r="AB82" s="8" t="b">
        <f>C82&gt;=filt_gen_size</f>
        <v>0</v>
      </c>
      <c r="AC82" s="8" t="b">
        <f>AV82&gt;=filt_age</f>
        <v>1</v>
      </c>
      <c r="AD82" s="39">
        <f>IF(filt_status="ALL",TRUE,IFERROR(SEARCH(I82,filt_status),FALSE))</f>
        <v>1</v>
      </c>
      <c r="AE82" s="8" t="b">
        <f>IF(filt_chp,TRUE,J82="N")</f>
        <v>1</v>
      </c>
      <c r="AF82" s="8" t="b">
        <f>IF(filt_hydro,TRUE,D82&lt;&gt;"water")</f>
        <v>1</v>
      </c>
      <c r="AG82" s="8" t="b">
        <f>IF(filt_use_bad_data,TRUE,NOT(OR(O82="Y",O82=1)))</f>
        <v>1</v>
      </c>
      <c r="AH82" s="8" t="b">
        <f>IF(filt_use_bad_data,TRUE,NOT(OR(Q82="Y",Q82=1)))</f>
        <v>1</v>
      </c>
      <c r="AI82" s="8" t="b">
        <f>IF(filt_allow_combos,AND(AJ82:AK82),OR(UPPER($S82)="Y",UPPER($T82)=""))</f>
        <v>1</v>
      </c>
      <c r="AJ82" s="8" t="b">
        <f>IF(UPPER($U82)="CCGT",IF(filt_combine_ccgt,OR(UPPER($T82)="Y",UPPER($S82)=""),OR(UPPER($S82)="Y",UPPER($T82)="")),TRUE)</f>
        <v>1</v>
      </c>
      <c r="AK82" s="8" t="b">
        <f>IF(UPPER($U82)="WIND",IF(filt_combine_wind,OR(UPPER($T82)="Y",UPPER($S82)=""),OR(UPPER($S82)="Y",UPPER($T82)="")),TRUE)</f>
        <v>1</v>
      </c>
      <c r="AL82" s="9"/>
      <c r="AM82" s="2" t="b">
        <f>AND(Z82:AL82)</f>
        <v>0</v>
      </c>
      <c r="AN82" s="2">
        <f>A82-COUNTIF($K$31:$K82,"&lt;&gt;"&amp;AN$31)+1</f>
        <v>48</v>
      </c>
      <c r="AO82" s="2"/>
      <c r="AP82" s="8" t="s">
        <v>58</v>
      </c>
      <c r="AQ82" s="8" t="s">
        <v>61</v>
      </c>
      <c r="AR82" s="8">
        <v>55551</v>
      </c>
      <c r="AS82" s="8">
        <v>14039</v>
      </c>
      <c r="AT82" s="8" t="s">
        <v>11</v>
      </c>
      <c r="AU82" s="8" t="s">
        <v>45</v>
      </c>
      <c r="AV82" s="8">
        <v>2003</v>
      </c>
      <c r="AW82" s="8">
        <v>1.3</v>
      </c>
      <c r="AX82" s="8" t="s">
        <v>44</v>
      </c>
      <c r="AY82" s="8" t="s">
        <v>15</v>
      </c>
      <c r="AZ82">
        <v>0</v>
      </c>
      <c r="BA82" s="5">
        <v>11512.604499999999</v>
      </c>
      <c r="BB82" s="5">
        <v>4</v>
      </c>
      <c r="BC82" s="4"/>
      <c r="BD82"/>
    </row>
    <row r="83" spans="1:56" hidden="1">
      <c r="A83">
        <f>ROW(B83)-ROW($B$31)</f>
        <v>52</v>
      </c>
      <c r="B83" t="str">
        <f>SUBSTITUTE(SUBSTITUTE(SUBSTITUTE(AP83&amp;"_"&amp;AQ83," ","_"),"&amp;","and"),"-","_")</f>
        <v>Baytown_UNT4</v>
      </c>
      <c r="C83">
        <f>AW83/1000</f>
        <v>1.2999999999999999E-3</v>
      </c>
      <c r="D83" s="23" t="str">
        <f>VLOOKUP(L83,map_fuel,2,0)</f>
        <v>waste</v>
      </c>
      <c r="E83" s="23" t="str">
        <f>VLOOKUP(M83,map_prime_mover,2,0)</f>
        <v>ic</v>
      </c>
      <c r="F83" s="23" t="str">
        <f>D83&amp;IF(NOT(E83=""),"_"&amp;LOWER(E83),"")</f>
        <v>waste_ic</v>
      </c>
      <c r="G83" s="58">
        <f>IF(ISNUMBER(BA83),BA83/1000,1)</f>
        <v>11.5126045</v>
      </c>
      <c r="H83" s="8">
        <f>AV83</f>
        <v>2003</v>
      </c>
      <c r="I83" s="39" t="str">
        <f>AY83</f>
        <v>OP</v>
      </c>
      <c r="J83" s="39" t="str">
        <f>IF(AZ83=1,"Y",IF(AZ83=0,"N","?"))</f>
        <v>N</v>
      </c>
      <c r="K83" s="39" t="s">
        <v>594</v>
      </c>
      <c r="L83" s="8" t="str">
        <f>AU83</f>
        <v>LFG</v>
      </c>
      <c r="M83" s="8" t="str">
        <f>AX83</f>
        <v>IC</v>
      </c>
      <c r="N83" s="8">
        <f>C83*G83</f>
        <v>1.496638585E-2</v>
      </c>
      <c r="O83" s="8"/>
      <c r="P83" s="39"/>
      <c r="Q83" s="39"/>
      <c r="R83" s="87"/>
      <c r="S83" s="39"/>
      <c r="T83" s="39"/>
      <c r="U83" s="87"/>
      <c r="V83" s="87" t="str">
        <f ca="1">IF(NOT(AP83=""),IF(AP83&lt;&gt;AP82,IF(COUNTIF(OFFSET(AP83,0,0,pMaxUnitPerPlantInData),AP83)=COUNTIFS(OFFSET(AP83,0,0,pMaxUnitPerPlantInData),AP83,OFFSET(F83,0,0,pMaxUnitPerPlantInData),F83),"N","Y"),V82),"")</f>
        <v>N</v>
      </c>
      <c r="W83" s="87" t="str">
        <f>IF($AP83="",W84,SUBSTITUTE(SUBSTITUTE(SUBSTITUTE(AP83," ","_"),"&amp;","and"),"-","_"))</f>
        <v>Baytown</v>
      </c>
      <c r="X83" s="87">
        <f>IF($AP83="","-",BB83)</f>
        <v>4</v>
      </c>
      <c r="Y83" s="4"/>
      <c r="Z83" s="8" t="b">
        <v>1</v>
      </c>
      <c r="AA83" s="8" t="b">
        <f>VLOOKUP(L83,map_fuel,3,0)</f>
        <v>0</v>
      </c>
      <c r="AB83" s="8" t="b">
        <f>C83&gt;=filt_gen_size</f>
        <v>0</v>
      </c>
      <c r="AC83" s="8" t="b">
        <f>AV83&gt;=filt_age</f>
        <v>1</v>
      </c>
      <c r="AD83" s="39">
        <f>IF(filt_status="ALL",TRUE,IFERROR(SEARCH(I83,filt_status),FALSE))</f>
        <v>1</v>
      </c>
      <c r="AE83" s="8" t="b">
        <f>IF(filt_chp,TRUE,J83="N")</f>
        <v>1</v>
      </c>
      <c r="AF83" s="8" t="b">
        <f>IF(filt_hydro,TRUE,D83&lt;&gt;"water")</f>
        <v>1</v>
      </c>
      <c r="AG83" s="8" t="b">
        <f>IF(filt_use_bad_data,TRUE,NOT(OR(O83="Y",O83=1)))</f>
        <v>1</v>
      </c>
      <c r="AH83" s="8" t="b">
        <f>IF(filt_use_bad_data,TRUE,NOT(OR(Q83="Y",Q83=1)))</f>
        <v>1</v>
      </c>
      <c r="AI83" s="8" t="b">
        <f>IF(filt_allow_combos,AND(AJ83:AK83),OR(UPPER($S83)="Y",UPPER($T83)=""))</f>
        <v>1</v>
      </c>
      <c r="AJ83" s="8" t="b">
        <f>IF(UPPER($U83)="CCGT",IF(filt_combine_ccgt,OR(UPPER($T83)="Y",UPPER($S83)=""),OR(UPPER($S83)="Y",UPPER($T83)="")),TRUE)</f>
        <v>1</v>
      </c>
      <c r="AK83" s="8" t="b">
        <f>IF(UPPER($U83)="WIND",IF(filt_combine_wind,OR(UPPER($T83)="Y",UPPER($S83)=""),OR(UPPER($S83)="Y",UPPER($T83)="")),TRUE)</f>
        <v>1</v>
      </c>
      <c r="AL83" s="9"/>
      <c r="AM83" s="2" t="b">
        <f>AND(Z83:AL83)</f>
        <v>0</v>
      </c>
      <c r="AN83" s="2">
        <f>A83-COUNTIF($K$31:$K83,"&lt;&gt;"&amp;AN$31)+1</f>
        <v>49</v>
      </c>
      <c r="AO83" s="2"/>
      <c r="AP83" s="8" t="s">
        <v>58</v>
      </c>
      <c r="AQ83" s="8" t="s">
        <v>62</v>
      </c>
      <c r="AR83" s="8">
        <v>55551</v>
      </c>
      <c r="AS83" s="8">
        <v>14040</v>
      </c>
      <c r="AT83" s="8" t="s">
        <v>11</v>
      </c>
      <c r="AU83" s="8" t="s">
        <v>45</v>
      </c>
      <c r="AV83" s="8">
        <v>2003</v>
      </c>
      <c r="AW83" s="8">
        <v>1.3</v>
      </c>
      <c r="AX83" s="8" t="s">
        <v>44</v>
      </c>
      <c r="AY83" s="8" t="s">
        <v>15</v>
      </c>
      <c r="AZ83">
        <v>0</v>
      </c>
      <c r="BA83" s="5">
        <v>11512.604499999999</v>
      </c>
      <c r="BB83" s="5">
        <v>4</v>
      </c>
      <c r="BC83" s="4"/>
      <c r="BD83"/>
    </row>
    <row r="84" spans="1:56" hidden="1">
      <c r="A84">
        <f>ROW(B84)-ROW($B$31)</f>
        <v>53</v>
      </c>
      <c r="B84" t="str">
        <f>SUBSTITUTE(SUBSTITUTE(SUBSTITUTE(AP84&amp;"_"&amp;AQ84," ","_"),"&amp;","and"),"-","_")</f>
        <v>Baytown_Energy_Center_CTG2</v>
      </c>
      <c r="C84">
        <f>AW84/1000</f>
        <v>0.21480000000000002</v>
      </c>
      <c r="D84" s="23" t="str">
        <f>VLOOKUP(L84,map_fuel,2,0)</f>
        <v>ng</v>
      </c>
      <c r="E84" s="23" t="str">
        <f>VLOOKUP(M84,map_prime_mover,2,0)</f>
        <v>cc_ct_part</v>
      </c>
      <c r="F84" s="23" t="str">
        <f>D84&amp;IF(NOT(E84=""),"_"&amp;LOWER(E84),"")</f>
        <v>ng_cc_ct_part</v>
      </c>
      <c r="G84" s="58">
        <f>IF(ISNUMBER(BA84),BA84/1000,1)</f>
        <v>7.8279094999999996</v>
      </c>
      <c r="H84" s="8">
        <f>AV84</f>
        <v>2002</v>
      </c>
      <c r="I84" s="39" t="str">
        <f>AY84</f>
        <v>OP</v>
      </c>
      <c r="J84" s="39" t="str">
        <f>IF(AZ84=1,"Y",IF(AZ84=0,"N","?"))</f>
        <v>Y</v>
      </c>
      <c r="K84" s="39" t="s">
        <v>594</v>
      </c>
      <c r="L84" s="8" t="str">
        <f>AU84</f>
        <v>NG</v>
      </c>
      <c r="M84" s="8" t="str">
        <f>AX84</f>
        <v>CT</v>
      </c>
      <c r="N84" s="8">
        <f>C84*G84</f>
        <v>1.6814349606000001</v>
      </c>
      <c r="O84" s="8"/>
      <c r="P84" s="8"/>
      <c r="Q84" s="8"/>
      <c r="R84" s="87"/>
      <c r="S84" s="8"/>
      <c r="T84" s="8"/>
      <c r="U84" s="87"/>
      <c r="V84" s="87" t="str">
        <f ca="1">IF(NOT(AP84=""),IF(AP84&lt;&gt;AP83,IF(COUNTIF(OFFSET(AP84,0,0,pMaxUnitPerPlantInData),AP84)=COUNTIFS(OFFSET(AP84,0,0,pMaxUnitPerPlantInData),AP84,OFFSET(F84,0,0,pMaxUnitPerPlantInData),F84),"N","Y"),V83),"")</f>
        <v>Y</v>
      </c>
      <c r="W84" s="87" t="str">
        <f>IF($AP84="",W85,AP84)</f>
        <v>Baytown Energy Center</v>
      </c>
      <c r="X84" s="87">
        <f>IF($AP84="","-",BB84)</f>
        <v>4</v>
      </c>
      <c r="Y84" s="4"/>
      <c r="Z84" s="8" t="b">
        <v>1</v>
      </c>
      <c r="AA84" s="8" t="b">
        <f>VLOOKUP(L84,map_fuel,3,0)</f>
        <v>1</v>
      </c>
      <c r="AB84" s="8" t="b">
        <f>C84&gt;=filt_gen_size</f>
        <v>1</v>
      </c>
      <c r="AC84" s="8" t="b">
        <f>AV84&gt;=filt_age</f>
        <v>1</v>
      </c>
      <c r="AD84" s="39">
        <f>IF(filt_status="ALL",TRUE,IFERROR(SEARCH(I84,filt_status),FALSE))</f>
        <v>1</v>
      </c>
      <c r="AE84" s="8" t="b">
        <f>IF(filt_chp,TRUE,J84="N")</f>
        <v>0</v>
      </c>
      <c r="AF84" s="8" t="b">
        <f>IF(filt_hydro,TRUE,D84&lt;&gt;"water")</f>
        <v>1</v>
      </c>
      <c r="AG84" s="8" t="b">
        <f>IF(filt_use_bad_data,TRUE,NOT(OR(O84="Y",O84=1)))</f>
        <v>1</v>
      </c>
      <c r="AH84" s="8" t="b">
        <f>IF(filt_use_bad_data,TRUE,NOT(OR(Q84="Y",Q84=1)))</f>
        <v>1</v>
      </c>
      <c r="AI84" s="8" t="b">
        <f>IF(filt_allow_combos,AND(AJ84:AK84),OR(UPPER($S84)="Y",UPPER($T84)=""))</f>
        <v>1</v>
      </c>
      <c r="AJ84" s="8" t="b">
        <f>IF(UPPER($U84)="CCGT",IF(filt_combine_ccgt,OR(UPPER($T84)="Y",UPPER($S84)=""),OR(UPPER($S84)="Y",UPPER($T84)="")),TRUE)</f>
        <v>1</v>
      </c>
      <c r="AK84" s="8" t="b">
        <f>IF(UPPER($U84)="WIND",IF(filt_combine_wind,OR(UPPER($T84)="Y",UPPER($S84)=""),OR(UPPER($S84)="Y",UPPER($T84)="")),TRUE)</f>
        <v>1</v>
      </c>
      <c r="AL84" s="9"/>
      <c r="AM84" s="2" t="b">
        <f>AND(Z84:AL84)</f>
        <v>0</v>
      </c>
      <c r="AN84" s="2">
        <f>A84-COUNTIF($K$31:$K84,"&lt;&gt;"&amp;AN$31)+1</f>
        <v>50</v>
      </c>
      <c r="AO84" s="2"/>
      <c r="AP84" s="8" t="s">
        <v>56</v>
      </c>
      <c r="AQ84" s="8" t="s">
        <v>63</v>
      </c>
      <c r="AR84" s="8">
        <v>55327</v>
      </c>
      <c r="AS84" s="8">
        <v>14042</v>
      </c>
      <c r="AT84" s="8" t="s">
        <v>11</v>
      </c>
      <c r="AU84" s="8" t="s">
        <v>33</v>
      </c>
      <c r="AV84" s="8">
        <v>2002</v>
      </c>
      <c r="AW84" s="8">
        <v>214.8</v>
      </c>
      <c r="AX84" s="8" t="s">
        <v>32</v>
      </c>
      <c r="AY84" s="8" t="s">
        <v>15</v>
      </c>
      <c r="AZ84">
        <v>1</v>
      </c>
      <c r="BA84" s="5">
        <v>7827.9094999999998</v>
      </c>
      <c r="BB84" s="5">
        <v>4</v>
      </c>
      <c r="BC84" s="4"/>
      <c r="BD84"/>
    </row>
    <row r="85" spans="1:56" hidden="1">
      <c r="A85">
        <f>ROW(B85)-ROW($B$31)</f>
        <v>54</v>
      </c>
      <c r="B85" t="str">
        <f>SUBSTITUTE(SUBSTITUTE(SUBSTITUTE(AP85&amp;"_"&amp;AQ85," ","_"),"&amp;","and"),"-","_")</f>
        <v>Baytown_Energy_Center_CTG3</v>
      </c>
      <c r="C85">
        <f>AW85/1000</f>
        <v>0.21480000000000002</v>
      </c>
      <c r="D85" s="23" t="str">
        <f>VLOOKUP(L85,map_fuel,2,0)</f>
        <v>ng</v>
      </c>
      <c r="E85" s="23" t="str">
        <f>VLOOKUP(M85,map_prime_mover,2,0)</f>
        <v>cc_ct_part</v>
      </c>
      <c r="F85" s="23" t="str">
        <f>D85&amp;IF(NOT(E85=""),"_"&amp;LOWER(E85),"")</f>
        <v>ng_cc_ct_part</v>
      </c>
      <c r="G85" s="58">
        <f>IF(ISNUMBER(BA85),BA85/1000,1)</f>
        <v>7.8279094999999996</v>
      </c>
      <c r="H85" s="8">
        <f>AV85</f>
        <v>2002</v>
      </c>
      <c r="I85" s="39" t="str">
        <f>AY85</f>
        <v>OP</v>
      </c>
      <c r="J85" s="39" t="str">
        <f>IF(AZ85=1,"Y",IF(AZ85=0,"N","?"))</f>
        <v>Y</v>
      </c>
      <c r="K85" s="39" t="s">
        <v>594</v>
      </c>
      <c r="L85" s="8" t="str">
        <f>AU85</f>
        <v>NG</v>
      </c>
      <c r="M85" s="8" t="str">
        <f>AX85</f>
        <v>CT</v>
      </c>
      <c r="N85" s="8">
        <f>C85*G85</f>
        <v>1.6814349606000001</v>
      </c>
      <c r="O85" s="8"/>
      <c r="P85" s="8"/>
      <c r="Q85" s="8"/>
      <c r="R85" s="87"/>
      <c r="S85" s="8"/>
      <c r="T85" s="8"/>
      <c r="U85" s="87"/>
      <c r="V85" s="87" t="str">
        <f ca="1">IF(NOT(AP85=""),IF(AP85&lt;&gt;AP84,IF(COUNTIF(OFFSET(AP85,0,0,pMaxUnitPerPlantInData),AP85)=COUNTIFS(OFFSET(AP85,0,0,pMaxUnitPerPlantInData),AP85,OFFSET(F85,0,0,pMaxUnitPerPlantInData),F85),"N","Y"),V84),"")</f>
        <v>Y</v>
      </c>
      <c r="W85" s="87" t="str">
        <f>IF($AP85="",W86,AP85)</f>
        <v>Baytown Energy Center</v>
      </c>
      <c r="X85" s="87">
        <f>IF($AP85="","-",BB85)</f>
        <v>4</v>
      </c>
      <c r="Y85" s="4"/>
      <c r="Z85" s="8" t="b">
        <v>1</v>
      </c>
      <c r="AA85" s="8" t="b">
        <f>VLOOKUP(L85,map_fuel,3,0)</f>
        <v>1</v>
      </c>
      <c r="AB85" s="8" t="b">
        <f>C85&gt;=filt_gen_size</f>
        <v>1</v>
      </c>
      <c r="AC85" s="8" t="b">
        <f>AV85&gt;=filt_age</f>
        <v>1</v>
      </c>
      <c r="AD85" s="39">
        <f>IF(filt_status="ALL",TRUE,IFERROR(SEARCH(I85,filt_status),FALSE))</f>
        <v>1</v>
      </c>
      <c r="AE85" s="8" t="b">
        <f>IF(filt_chp,TRUE,J85="N")</f>
        <v>0</v>
      </c>
      <c r="AF85" s="8" t="b">
        <f>IF(filt_hydro,TRUE,D85&lt;&gt;"water")</f>
        <v>1</v>
      </c>
      <c r="AG85" s="8" t="b">
        <f>IF(filt_use_bad_data,TRUE,NOT(OR(O85="Y",O85=1)))</f>
        <v>1</v>
      </c>
      <c r="AH85" s="8" t="b">
        <f>IF(filt_use_bad_data,TRUE,NOT(OR(Q85="Y",Q85=1)))</f>
        <v>1</v>
      </c>
      <c r="AI85" s="8" t="b">
        <f>IF(filt_allow_combos,AND(AJ85:AK85),OR(UPPER($S85)="Y",UPPER($T85)=""))</f>
        <v>1</v>
      </c>
      <c r="AJ85" s="8" t="b">
        <f>IF(UPPER($U85)="CCGT",IF(filt_combine_ccgt,OR(UPPER($T85)="Y",UPPER($S85)=""),OR(UPPER($S85)="Y",UPPER($T85)="")),TRUE)</f>
        <v>1</v>
      </c>
      <c r="AK85" s="8" t="b">
        <f>IF(UPPER($U85)="WIND",IF(filt_combine_wind,OR(UPPER($T85)="Y",UPPER($S85)=""),OR(UPPER($S85)="Y",UPPER($T85)="")),TRUE)</f>
        <v>1</v>
      </c>
      <c r="AL85" s="9"/>
      <c r="AM85" s="2" t="b">
        <f>AND(Z85:AL85)</f>
        <v>0</v>
      </c>
      <c r="AN85" s="2">
        <f>A85-COUNTIF($K$31:$K85,"&lt;&gt;"&amp;AN$31)+1</f>
        <v>51</v>
      </c>
      <c r="AO85" s="2"/>
      <c r="AP85" s="8" t="s">
        <v>56</v>
      </c>
      <c r="AQ85" s="8" t="s">
        <v>64</v>
      </c>
      <c r="AR85" s="8">
        <v>55327</v>
      </c>
      <c r="AS85" s="8">
        <v>14043</v>
      </c>
      <c r="AT85" s="8" t="s">
        <v>11</v>
      </c>
      <c r="AU85" s="8" t="s">
        <v>33</v>
      </c>
      <c r="AV85" s="8">
        <v>2002</v>
      </c>
      <c r="AW85" s="8">
        <v>214.8</v>
      </c>
      <c r="AX85" s="8" t="s">
        <v>32</v>
      </c>
      <c r="AY85" s="8" t="s">
        <v>15</v>
      </c>
      <c r="AZ85">
        <v>1</v>
      </c>
      <c r="BA85" s="5">
        <v>7827.9094999999998</v>
      </c>
      <c r="BB85" s="5">
        <v>4</v>
      </c>
      <c r="BC85" s="4"/>
      <c r="BD85"/>
    </row>
    <row r="86" spans="1:56" hidden="1">
      <c r="A86">
        <f>ROW(B86)-ROW($B$31)</f>
        <v>55</v>
      </c>
      <c r="B86" t="str">
        <f>SUBSTITUTE(SUBSTITUTE(SUBSTITUTE(AP86&amp;"_"&amp;AQ86," ","_"),"&amp;","and"),"-","_")</f>
        <v>Baytown_Energy_Center_STG1</v>
      </c>
      <c r="C86">
        <f>AW86/1000</f>
        <v>0.27500000000000002</v>
      </c>
      <c r="D86" s="23" t="str">
        <f>VLOOKUP(L86,map_fuel,2,0)</f>
        <v>ng</v>
      </c>
      <c r="E86" s="23" t="str">
        <f>VLOOKUP(M86,map_prime_mover,2,0)</f>
        <v>cc_st_part</v>
      </c>
      <c r="F86" s="23" t="str">
        <f>D86&amp;IF(NOT(E86=""),"_"&amp;LOWER(E86),"")</f>
        <v>ng_cc_st_part</v>
      </c>
      <c r="G86" s="58">
        <f>IF(ISNUMBER(BA86),BA86/1000,1)</f>
        <v>7.8279094999999996</v>
      </c>
      <c r="H86" s="8">
        <f>AV86</f>
        <v>2002</v>
      </c>
      <c r="I86" s="39" t="str">
        <f>AY86</f>
        <v>OP</v>
      </c>
      <c r="J86" s="39" t="str">
        <f>IF(AZ86=1,"Y",IF(AZ86=0,"N","?"))</f>
        <v>Y</v>
      </c>
      <c r="K86" s="39" t="s">
        <v>594</v>
      </c>
      <c r="L86" s="8" t="str">
        <f>AU86</f>
        <v>NG</v>
      </c>
      <c r="M86" s="8" t="str">
        <f>AX86</f>
        <v>CA</v>
      </c>
      <c r="N86" s="8">
        <f>C86*G86</f>
        <v>2.1526751124999999</v>
      </c>
      <c r="O86" s="8"/>
      <c r="P86" s="8"/>
      <c r="Q86" s="8"/>
      <c r="R86" s="87"/>
      <c r="S86" s="8"/>
      <c r="T86" s="8"/>
      <c r="U86" s="87"/>
      <c r="V86" s="87" t="str">
        <f ca="1">IF(NOT(AP86=""),IF(AP86&lt;&gt;AP85,IF(COUNTIF(OFFSET(AP86,0,0,pMaxUnitPerPlantInData),AP86)=COUNTIFS(OFFSET(AP86,0,0,pMaxUnitPerPlantInData),AP86,OFFSET(F86,0,0,pMaxUnitPerPlantInData),F86),"N","Y"),V85),"")</f>
        <v>Y</v>
      </c>
      <c r="W86" s="87" t="str">
        <f>IF($AP86="",W87,AP86)</f>
        <v>Baytown Energy Center</v>
      </c>
      <c r="X86" s="87">
        <f>IF($AP86="","-",BB86)</f>
        <v>4</v>
      </c>
      <c r="Y86" s="4"/>
      <c r="Z86" s="8" t="b">
        <v>1</v>
      </c>
      <c r="AA86" s="8" t="b">
        <f>VLOOKUP(L86,map_fuel,3,0)</f>
        <v>1</v>
      </c>
      <c r="AB86" s="8" t="b">
        <f>C86&gt;=filt_gen_size</f>
        <v>1</v>
      </c>
      <c r="AC86" s="8" t="b">
        <f>AV86&gt;=filt_age</f>
        <v>1</v>
      </c>
      <c r="AD86" s="39">
        <f>IF(filt_status="ALL",TRUE,IFERROR(SEARCH(I86,filt_status),FALSE))</f>
        <v>1</v>
      </c>
      <c r="AE86" s="8" t="b">
        <f>IF(filt_chp,TRUE,J86="N")</f>
        <v>0</v>
      </c>
      <c r="AF86" s="8" t="b">
        <f>IF(filt_hydro,TRUE,D86&lt;&gt;"water")</f>
        <v>1</v>
      </c>
      <c r="AG86" s="8" t="b">
        <f>IF(filt_use_bad_data,TRUE,NOT(OR(O86="Y",O86=1)))</f>
        <v>1</v>
      </c>
      <c r="AH86" s="8" t="b">
        <f>IF(filt_use_bad_data,TRUE,NOT(OR(Q86="Y",Q86=1)))</f>
        <v>1</v>
      </c>
      <c r="AI86" s="8" t="b">
        <f>IF(filt_allow_combos,AND(AJ86:AK86),OR(UPPER($S86)="Y",UPPER($T86)=""))</f>
        <v>1</v>
      </c>
      <c r="AJ86" s="8" t="b">
        <f>IF(UPPER($U86)="CCGT",IF(filt_combine_ccgt,OR(UPPER($T86)="Y",UPPER($S86)=""),OR(UPPER($S86)="Y",UPPER($T86)="")),TRUE)</f>
        <v>1</v>
      </c>
      <c r="AK86" s="8" t="b">
        <f>IF(UPPER($U86)="WIND",IF(filt_combine_wind,OR(UPPER($T86)="Y",UPPER($S86)=""),OR(UPPER($S86)="Y",UPPER($T86)="")),TRUE)</f>
        <v>1</v>
      </c>
      <c r="AL86" s="9"/>
      <c r="AM86" s="2" t="b">
        <f>AND(Z86:AL86)</f>
        <v>0</v>
      </c>
      <c r="AN86" s="2">
        <f>A86-COUNTIF($K$31:$K86,"&lt;&gt;"&amp;AN$31)+1</f>
        <v>52</v>
      </c>
      <c r="AO86" s="2"/>
      <c r="AP86" s="8" t="s">
        <v>56</v>
      </c>
      <c r="AQ86" s="8" t="s">
        <v>65</v>
      </c>
      <c r="AR86" s="8">
        <v>55327</v>
      </c>
      <c r="AS86" s="8">
        <v>14044</v>
      </c>
      <c r="AT86" s="8" t="s">
        <v>11</v>
      </c>
      <c r="AU86" s="8" t="s">
        <v>33</v>
      </c>
      <c r="AV86" s="8">
        <v>2002</v>
      </c>
      <c r="AW86" s="8">
        <v>275</v>
      </c>
      <c r="AX86" s="8" t="s">
        <v>29</v>
      </c>
      <c r="AY86" s="8" t="s">
        <v>15</v>
      </c>
      <c r="AZ86">
        <v>1</v>
      </c>
      <c r="BA86" s="5">
        <v>7827.9094999999998</v>
      </c>
      <c r="BB86" s="5">
        <v>4</v>
      </c>
      <c r="BC86" s="4"/>
      <c r="BD86"/>
    </row>
    <row r="87" spans="1:56" hidden="1">
      <c r="A87">
        <f>ROW(B87)-ROW($B$31)</f>
        <v>56</v>
      </c>
      <c r="B87" t="str">
        <f>SUBSTITUTE(SUBSTITUTE(SUBSTITUTE(AP87&amp;"_"&amp;AQ87," ","_"),"&amp;","and"),"-","_")</f>
        <v>Big_Brown_2</v>
      </c>
      <c r="C87">
        <f>AW87/1000</f>
        <v>0.59339999999999993</v>
      </c>
      <c r="D87" s="23" t="str">
        <f>VLOOKUP(L87,map_fuel,2,0)</f>
        <v>coal_lig</v>
      </c>
      <c r="E87" s="23" t="str">
        <f>VLOOKUP(M87,map_prime_mover,2,0)</f>
        <v>st</v>
      </c>
      <c r="F87" s="23" t="str">
        <f>D87&amp;IF(NOT(E87=""),"_"&amp;LOWER(E87),"")</f>
        <v>coal_lig_st</v>
      </c>
      <c r="G87" s="58">
        <f>IF(ISNUMBER(BA87),BA87/1000,1)</f>
        <v>10.6978676</v>
      </c>
      <c r="H87" s="8">
        <f>AV87</f>
        <v>1972</v>
      </c>
      <c r="I87" s="39" t="str">
        <f>AY87</f>
        <v>OP</v>
      </c>
      <c r="J87" s="39" t="str">
        <f>IF(AZ87=1,"Y",IF(AZ87=0,"N","?"))</f>
        <v>N</v>
      </c>
      <c r="K87" s="39" t="s">
        <v>594</v>
      </c>
      <c r="L87" s="8" t="str">
        <f>AU87</f>
        <v>LIG</v>
      </c>
      <c r="M87" s="8" t="str">
        <f>AX87</f>
        <v>ST</v>
      </c>
      <c r="N87" s="8">
        <f>C87*G87</f>
        <v>6.3481146338399999</v>
      </c>
      <c r="O87" s="8"/>
      <c r="P87" s="39"/>
      <c r="Q87" s="39" t="s">
        <v>651</v>
      </c>
      <c r="R87" s="87" t="s">
        <v>1072</v>
      </c>
      <c r="S87" s="39"/>
      <c r="T87" s="39"/>
      <c r="U87" s="87"/>
      <c r="V87" s="87" t="str">
        <f ca="1">IF(NOT(AP87=""),IF(AP87&lt;&gt;AP86,IF(COUNTIF(OFFSET(AP87,0,0,pMaxUnitPerPlantInData),AP87)=COUNTIFS(OFFSET(AP87,0,0,pMaxUnitPerPlantInData),AP87,OFFSET(F87,0,0,pMaxUnitPerPlantInData),F87),"N","Y"),V86),"")</f>
        <v>N</v>
      </c>
      <c r="W87" s="87" t="str">
        <f>IF($AP87="",W88,SUBSTITUTE(SUBSTITUTE(SUBSTITUTE(AP87," ","_"),"&amp;","and"),"-","_"))</f>
        <v>Big_Brown</v>
      </c>
      <c r="X87" s="87">
        <f>IF($AP87="","-",BB87)</f>
        <v>2</v>
      </c>
      <c r="Y87" s="4"/>
      <c r="Z87" s="8" t="b">
        <v>1</v>
      </c>
      <c r="AA87" s="8" t="b">
        <f>VLOOKUP(L87,map_fuel,3,0)</f>
        <v>1</v>
      </c>
      <c r="AB87" s="8" t="b">
        <f>C87&gt;=filt_gen_size</f>
        <v>1</v>
      </c>
      <c r="AC87" s="8" t="b">
        <f>AV87&gt;=filt_age</f>
        <v>1</v>
      </c>
      <c r="AD87" s="39">
        <f>IF(filt_status="ALL",TRUE,IFERROR(SEARCH(I87,filt_status),FALSE))</f>
        <v>1</v>
      </c>
      <c r="AE87" s="8" t="b">
        <f>IF(filt_chp,TRUE,J87="N")</f>
        <v>1</v>
      </c>
      <c r="AF87" s="8" t="b">
        <f>IF(filt_hydro,TRUE,D87&lt;&gt;"water")</f>
        <v>1</v>
      </c>
      <c r="AG87" s="8" t="b">
        <f>IF(filt_use_bad_data,TRUE,NOT(OR(O87="Y",O87=1)))</f>
        <v>1</v>
      </c>
      <c r="AH87" s="8" t="b">
        <f>IF(filt_use_bad_data,TRUE,NOT(OR(Q87="Y",Q87=1)))</f>
        <v>0</v>
      </c>
      <c r="AI87" s="8" t="b">
        <f>IF(filt_allow_combos,AND(AJ87:AK87),OR(UPPER($S87)="Y",UPPER($T87)=""))</f>
        <v>1</v>
      </c>
      <c r="AJ87" s="8" t="b">
        <f>IF(UPPER($U87)="CCGT",IF(filt_combine_ccgt,OR(UPPER($T87)="Y",UPPER($S87)=""),OR(UPPER($S87)="Y",UPPER($T87)="")),TRUE)</f>
        <v>1</v>
      </c>
      <c r="AK87" s="8" t="b">
        <f>IF(UPPER($U87)="WIND",IF(filt_combine_wind,OR(UPPER($T87)="Y",UPPER($S87)=""),OR(UPPER($S87)="Y",UPPER($T87)="")),TRUE)</f>
        <v>1</v>
      </c>
      <c r="AL87" s="9"/>
      <c r="AM87" s="2" t="b">
        <f>AND(Z87:AL87)</f>
        <v>0</v>
      </c>
      <c r="AN87" s="2">
        <f>A87-COUNTIF($K$31:$K87,"&lt;&gt;"&amp;AN$31)+1</f>
        <v>53</v>
      </c>
      <c r="AO87" s="2"/>
      <c r="AP87" s="8" t="s">
        <v>66</v>
      </c>
      <c r="AQ87" s="8" t="s">
        <v>22</v>
      </c>
      <c r="AR87" s="8">
        <v>3497</v>
      </c>
      <c r="AS87" s="8">
        <v>14048</v>
      </c>
      <c r="AT87" s="8" t="s">
        <v>11</v>
      </c>
      <c r="AU87" s="8" t="s">
        <v>67</v>
      </c>
      <c r="AV87" s="8">
        <v>1972</v>
      </c>
      <c r="AW87" s="8">
        <v>593.4</v>
      </c>
      <c r="AX87" s="8" t="s">
        <v>16</v>
      </c>
      <c r="AY87" s="8" t="s">
        <v>15</v>
      </c>
      <c r="AZ87">
        <v>0</v>
      </c>
      <c r="BA87" s="5">
        <v>10697.8676</v>
      </c>
      <c r="BB87" s="5">
        <v>2</v>
      </c>
      <c r="BC87" s="4"/>
      <c r="BD87"/>
    </row>
    <row r="88" spans="1:56" hidden="1">
      <c r="A88">
        <f>ROW(B88)-ROW($B$31)</f>
        <v>57</v>
      </c>
      <c r="B88" t="str">
        <f>SUBSTITUTE(SUBSTITUTE(SUBSTITUTE(AP88&amp;"_"&amp;AQ88," ","_"),"&amp;","and"),"-","_")</f>
        <v>Benedum_Plant_BG3A</v>
      </c>
      <c r="C88">
        <f>AW88/1000</f>
        <v>1E-3</v>
      </c>
      <c r="D88" s="23" t="str">
        <f>VLOOKUP(L88,map_fuel,2,0)</f>
        <v>ng</v>
      </c>
      <c r="E88" s="23" t="str">
        <f>VLOOKUP(M88,map_prime_mover,2,0)</f>
        <v>ic</v>
      </c>
      <c r="F88" s="23" t="str">
        <f>D88&amp;IF(NOT(E88=""),"_"&amp;LOWER(E88),"")</f>
        <v>ng_ic</v>
      </c>
      <c r="G88" s="58">
        <f>IF(ISNUMBER(BA88),BA88/1000,1)</f>
        <v>12.761722299999999</v>
      </c>
      <c r="H88" s="8">
        <f>AV88</f>
        <v>1996</v>
      </c>
      <c r="I88" s="39" t="str">
        <f>AY88</f>
        <v>OP</v>
      </c>
      <c r="J88" s="39" t="str">
        <f>IF(AZ88=1,"Y",IF(AZ88=0,"N","?"))</f>
        <v>N</v>
      </c>
      <c r="K88" s="39" t="s">
        <v>594</v>
      </c>
      <c r="L88" s="8" t="str">
        <f>AU88</f>
        <v>NG</v>
      </c>
      <c r="M88" s="8" t="str">
        <f>AX88</f>
        <v>IC</v>
      </c>
      <c r="N88" s="8">
        <f>C88*G88</f>
        <v>1.2761722299999998E-2</v>
      </c>
      <c r="O88" s="8"/>
      <c r="P88" s="39"/>
      <c r="Q88" s="39"/>
      <c r="R88" s="87"/>
      <c r="S88" s="39"/>
      <c r="T88" s="39"/>
      <c r="U88" s="87"/>
      <c r="V88" s="87" t="str">
        <f ca="1">IF(NOT(AP88=""),IF(AP88&lt;&gt;AP87,IF(COUNTIF(OFFSET(AP88,0,0,pMaxUnitPerPlantInData),AP88)=COUNTIFS(OFFSET(AP88,0,0,pMaxUnitPerPlantInData),AP88,OFFSET(F88,0,0,pMaxUnitPerPlantInData),F88),"N","Y"),V87),"")</f>
        <v>N</v>
      </c>
      <c r="W88" s="87" t="str">
        <f>IF($AP88="",W89,SUBSTITUTE(SUBSTITUTE(SUBSTITUTE(AP88," ","_"),"&amp;","and"),"-","_"))</f>
        <v>Benedum_Plant</v>
      </c>
      <c r="X88" s="87">
        <f>IF($AP88="","-",BB88)</f>
        <v>2</v>
      </c>
      <c r="Y88" s="4"/>
      <c r="Z88" s="8" t="b">
        <v>1</v>
      </c>
      <c r="AA88" s="8" t="b">
        <f>VLOOKUP(L88,map_fuel,3,0)</f>
        <v>1</v>
      </c>
      <c r="AB88" s="8" t="b">
        <f>C88&gt;=filt_gen_size</f>
        <v>0</v>
      </c>
      <c r="AC88" s="8" t="b">
        <f>AV88&gt;=filt_age</f>
        <v>1</v>
      </c>
      <c r="AD88" s="39">
        <f>IF(filt_status="ALL",TRUE,IFERROR(SEARCH(I88,filt_status),FALSE))</f>
        <v>1</v>
      </c>
      <c r="AE88" s="8" t="b">
        <f>IF(filt_chp,TRUE,J88="N")</f>
        <v>1</v>
      </c>
      <c r="AF88" s="8" t="b">
        <f>IF(filt_hydro,TRUE,D88&lt;&gt;"water")</f>
        <v>1</v>
      </c>
      <c r="AG88" s="8" t="b">
        <f>IF(filt_use_bad_data,TRUE,NOT(OR(O88="Y",O88=1)))</f>
        <v>1</v>
      </c>
      <c r="AH88" s="8" t="b">
        <f>IF(filt_use_bad_data,TRUE,NOT(OR(Q88="Y",Q88=1)))</f>
        <v>1</v>
      </c>
      <c r="AI88" s="8" t="b">
        <f>IF(filt_allow_combos,AND(AJ88:AK88),OR(UPPER($S88)="Y",UPPER($T88)=""))</f>
        <v>1</v>
      </c>
      <c r="AJ88" s="8" t="b">
        <f>IF(UPPER($U88)="CCGT",IF(filt_combine_ccgt,OR(UPPER($T88)="Y",UPPER($S88)=""),OR(UPPER($S88)="Y",UPPER($T88)="")),TRUE)</f>
        <v>1</v>
      </c>
      <c r="AK88" s="8" t="b">
        <f>IF(UPPER($U88)="WIND",IF(filt_combine_wind,OR(UPPER($T88)="Y",UPPER($S88)=""),OR(UPPER($S88)="Y",UPPER($T88)="")),TRUE)</f>
        <v>1</v>
      </c>
      <c r="AL88" s="9"/>
      <c r="AM88" s="2" t="b">
        <f>AND(Z88:AL88)</f>
        <v>0</v>
      </c>
      <c r="AN88" s="2">
        <f>A88-COUNTIF($K$31:$K88,"&lt;&gt;"&amp;AN$31)+1</f>
        <v>54</v>
      </c>
      <c r="AO88" s="2"/>
      <c r="AP88" s="8" t="s">
        <v>68</v>
      </c>
      <c r="AQ88" s="8" t="s">
        <v>69</v>
      </c>
      <c r="AR88" s="8">
        <v>54458</v>
      </c>
      <c r="AS88" s="8">
        <v>14045</v>
      </c>
      <c r="AT88" s="8" t="s">
        <v>11</v>
      </c>
      <c r="AU88" s="8" t="s">
        <v>33</v>
      </c>
      <c r="AV88" s="8">
        <v>1996</v>
      </c>
      <c r="AW88" s="8">
        <v>1</v>
      </c>
      <c r="AX88" s="8" t="s">
        <v>44</v>
      </c>
      <c r="AY88" s="8" t="s">
        <v>15</v>
      </c>
      <c r="AZ88">
        <v>0</v>
      </c>
      <c r="BA88" s="5">
        <v>12761.722299999999</v>
      </c>
      <c r="BB88" s="5">
        <v>2</v>
      </c>
      <c r="BC88" s="4"/>
      <c r="BD88"/>
    </row>
    <row r="89" spans="1:56" hidden="1">
      <c r="A89">
        <f>ROW(B89)-ROW($B$31)</f>
        <v>58</v>
      </c>
      <c r="B89" t="str">
        <f>SUBSTITUTE(SUBSTITUTE(SUBSTITUTE(AP89&amp;"_"&amp;AQ89," ","_"),"&amp;","and"),"-","_")</f>
        <v>Benedum_Plant_BG6</v>
      </c>
      <c r="C89">
        <f>AW89/1000</f>
        <v>1E-3</v>
      </c>
      <c r="D89" s="23" t="str">
        <f>VLOOKUP(L89,map_fuel,2,0)</f>
        <v>ng</v>
      </c>
      <c r="E89" s="23" t="str">
        <f>VLOOKUP(M89,map_prime_mover,2,0)</f>
        <v>ic</v>
      </c>
      <c r="F89" s="23" t="str">
        <f>D89&amp;IF(NOT(E89=""),"_"&amp;LOWER(E89),"")</f>
        <v>ng_ic</v>
      </c>
      <c r="G89" s="58">
        <f>IF(ISNUMBER(BA89),BA89/1000,1)</f>
        <v>12.761722299999999</v>
      </c>
      <c r="H89" s="8">
        <f>AV89</f>
        <v>1998</v>
      </c>
      <c r="I89" s="39" t="str">
        <f>AY89</f>
        <v>OP</v>
      </c>
      <c r="J89" s="39" t="str">
        <f>IF(AZ89=1,"Y",IF(AZ89=0,"N","?"))</f>
        <v>N</v>
      </c>
      <c r="K89" s="39" t="s">
        <v>594</v>
      </c>
      <c r="L89" s="8" t="str">
        <f>AU89</f>
        <v>NG</v>
      </c>
      <c r="M89" s="8" t="str">
        <f>AX89</f>
        <v>IC</v>
      </c>
      <c r="N89" s="8">
        <f>C89*G89</f>
        <v>1.2761722299999998E-2</v>
      </c>
      <c r="O89" s="8"/>
      <c r="P89" s="39"/>
      <c r="Q89" s="39"/>
      <c r="R89" s="87"/>
      <c r="S89" s="39"/>
      <c r="T89" s="39"/>
      <c r="U89" s="87"/>
      <c r="V89" s="87" t="str">
        <f ca="1">IF(NOT(AP89=""),IF(AP89&lt;&gt;AP88,IF(COUNTIF(OFFSET(AP89,0,0,pMaxUnitPerPlantInData),AP89)=COUNTIFS(OFFSET(AP89,0,0,pMaxUnitPerPlantInData),AP89,OFFSET(F89,0,0,pMaxUnitPerPlantInData),F89),"N","Y"),V88),"")</f>
        <v>N</v>
      </c>
      <c r="W89" s="87" t="str">
        <f>IF($AP89="",W90,SUBSTITUTE(SUBSTITUTE(SUBSTITUTE(AP89," ","_"),"&amp;","and"),"-","_"))</f>
        <v>Benedum_Plant</v>
      </c>
      <c r="X89" s="87">
        <f>IF($AP89="","-",BB89)</f>
        <v>2</v>
      </c>
      <c r="Y89" s="4"/>
      <c r="Z89" s="8" t="b">
        <v>1</v>
      </c>
      <c r="AA89" s="8" t="b">
        <f>VLOOKUP(L89,map_fuel,3,0)</f>
        <v>1</v>
      </c>
      <c r="AB89" s="8" t="b">
        <f>C89&gt;=filt_gen_size</f>
        <v>0</v>
      </c>
      <c r="AC89" s="8" t="b">
        <f>AV89&gt;=filt_age</f>
        <v>1</v>
      </c>
      <c r="AD89" s="39">
        <f>IF(filt_status="ALL",TRUE,IFERROR(SEARCH(I89,filt_status),FALSE))</f>
        <v>1</v>
      </c>
      <c r="AE89" s="8" t="b">
        <f>IF(filt_chp,TRUE,J89="N")</f>
        <v>1</v>
      </c>
      <c r="AF89" s="8" t="b">
        <f>IF(filt_hydro,TRUE,D89&lt;&gt;"water")</f>
        <v>1</v>
      </c>
      <c r="AG89" s="8" t="b">
        <f>IF(filt_use_bad_data,TRUE,NOT(OR(O89="Y",O89=1)))</f>
        <v>1</v>
      </c>
      <c r="AH89" s="8" t="b">
        <f>IF(filt_use_bad_data,TRUE,NOT(OR(Q89="Y",Q89=1)))</f>
        <v>1</v>
      </c>
      <c r="AI89" s="8" t="b">
        <f>IF(filt_allow_combos,AND(AJ89:AK89),OR(UPPER($S89)="Y",UPPER($T89)=""))</f>
        <v>1</v>
      </c>
      <c r="AJ89" s="8" t="b">
        <f>IF(UPPER($U89)="CCGT",IF(filt_combine_ccgt,OR(UPPER($T89)="Y",UPPER($S89)=""),OR(UPPER($S89)="Y",UPPER($T89)="")),TRUE)</f>
        <v>1</v>
      </c>
      <c r="AK89" s="8" t="b">
        <f>IF(UPPER($U89)="WIND",IF(filt_combine_wind,OR(UPPER($T89)="Y",UPPER($S89)=""),OR(UPPER($S89)="Y",UPPER($T89)="")),TRUE)</f>
        <v>1</v>
      </c>
      <c r="AL89" s="9"/>
      <c r="AM89" s="2" t="b">
        <f>AND(Z89:AL89)</f>
        <v>0</v>
      </c>
      <c r="AN89" s="2">
        <f>A89-COUNTIF($K$31:$K89,"&lt;&gt;"&amp;AN$31)+1</f>
        <v>55</v>
      </c>
      <c r="AO89" s="2"/>
      <c r="AP89" s="8" t="s">
        <v>68</v>
      </c>
      <c r="AQ89" s="8" t="s">
        <v>70</v>
      </c>
      <c r="AR89" s="8">
        <v>54458</v>
      </c>
      <c r="AS89" s="8">
        <v>14046</v>
      </c>
      <c r="AT89" s="8" t="s">
        <v>11</v>
      </c>
      <c r="AU89" s="8" t="s">
        <v>33</v>
      </c>
      <c r="AV89" s="8">
        <v>1998</v>
      </c>
      <c r="AW89" s="8">
        <v>1</v>
      </c>
      <c r="AX89" s="8" t="s">
        <v>44</v>
      </c>
      <c r="AY89" s="8" t="s">
        <v>15</v>
      </c>
      <c r="AZ89">
        <v>0</v>
      </c>
      <c r="BA89" s="5">
        <v>12761.722299999999</v>
      </c>
      <c r="BB89" s="5">
        <v>2</v>
      </c>
      <c r="BC89" s="4"/>
      <c r="BD89"/>
    </row>
    <row r="90" spans="1:56" hidden="1">
      <c r="A90">
        <f>ROW(B90)-ROW($B$31)</f>
        <v>59</v>
      </c>
      <c r="B90" t="str">
        <f>SUBSTITUTE(SUBSTITUTE(SUBSTITUTE(AP90&amp;"_"&amp;AQ90," ","_"),"&amp;","and"),"-","_")</f>
        <v>Big_Brown_1</v>
      </c>
      <c r="C90">
        <f>AW90/1000</f>
        <v>0.59339999999999993</v>
      </c>
      <c r="D90" s="23" t="str">
        <f>VLOOKUP(L90,map_fuel,2,0)</f>
        <v>coal_lig</v>
      </c>
      <c r="E90" s="23" t="str">
        <f>VLOOKUP(M90,map_prime_mover,2,0)</f>
        <v>st</v>
      </c>
      <c r="F90" s="23" t="str">
        <f>D90&amp;IF(NOT(E90=""),"_"&amp;LOWER(E90),"")</f>
        <v>coal_lig_st</v>
      </c>
      <c r="G90" s="58">
        <f>IF(ISNUMBER(BA90),BA90/1000,1)</f>
        <v>10.6978676</v>
      </c>
      <c r="H90" s="8">
        <f>AV90</f>
        <v>1971</v>
      </c>
      <c r="I90" s="39" t="str">
        <f>AY90</f>
        <v>OP</v>
      </c>
      <c r="J90" s="39" t="str">
        <f>IF(AZ90=1,"Y",IF(AZ90=0,"N","?"))</f>
        <v>N</v>
      </c>
      <c r="K90" s="39" t="s">
        <v>594</v>
      </c>
      <c r="L90" s="8" t="str">
        <f>AU90</f>
        <v>LIG</v>
      </c>
      <c r="M90" s="8" t="str">
        <f>AX90</f>
        <v>ST</v>
      </c>
      <c r="N90" s="8">
        <f>C90*G90</f>
        <v>6.3481146338399999</v>
      </c>
      <c r="O90" s="8"/>
      <c r="P90" s="39"/>
      <c r="Q90" s="39" t="s">
        <v>651</v>
      </c>
      <c r="R90" s="87" t="s">
        <v>1072</v>
      </c>
      <c r="S90" s="39"/>
      <c r="T90" s="39"/>
      <c r="U90" s="87"/>
      <c r="V90" s="87" t="str">
        <f ca="1">IF(NOT(AP90=""),IF(AP90&lt;&gt;AP89,IF(COUNTIF(OFFSET(AP90,0,0,pMaxUnitPerPlantInData),AP90)=COUNTIFS(OFFSET(AP90,0,0,pMaxUnitPerPlantInData),AP90,OFFSET(F90,0,0,pMaxUnitPerPlantInData),F90),"N","Y"),V89),"")</f>
        <v>N</v>
      </c>
      <c r="W90" s="87" t="str">
        <f>IF($AP90="",W91,SUBSTITUTE(SUBSTITUTE(SUBSTITUTE(AP90," ","_"),"&amp;","and"),"-","_"))</f>
        <v>Big_Brown</v>
      </c>
      <c r="X90" s="87">
        <f>IF($AP90="","-",BB90)</f>
        <v>2</v>
      </c>
      <c r="Y90" s="4"/>
      <c r="Z90" s="8" t="b">
        <v>1</v>
      </c>
      <c r="AA90" s="8" t="b">
        <f>VLOOKUP(L90,map_fuel,3,0)</f>
        <v>1</v>
      </c>
      <c r="AB90" s="8" t="b">
        <f>C90&gt;=filt_gen_size</f>
        <v>1</v>
      </c>
      <c r="AC90" s="8" t="b">
        <f>AV90&gt;=filt_age</f>
        <v>1</v>
      </c>
      <c r="AD90" s="39">
        <f>IF(filt_status="ALL",TRUE,IFERROR(SEARCH(I90,filt_status),FALSE))</f>
        <v>1</v>
      </c>
      <c r="AE90" s="8" t="b">
        <f>IF(filt_chp,TRUE,J90="N")</f>
        <v>1</v>
      </c>
      <c r="AF90" s="8" t="b">
        <f>IF(filt_hydro,TRUE,D90&lt;&gt;"water")</f>
        <v>1</v>
      </c>
      <c r="AG90" s="8" t="b">
        <f>IF(filt_use_bad_data,TRUE,NOT(OR(O90="Y",O90=1)))</f>
        <v>1</v>
      </c>
      <c r="AH90" s="8" t="b">
        <f>IF(filt_use_bad_data,TRUE,NOT(OR(Q90="Y",Q90=1)))</f>
        <v>0</v>
      </c>
      <c r="AI90" s="8" t="b">
        <f>IF(filt_allow_combos,AND(AJ90:AK90),OR(UPPER($S90)="Y",UPPER($T90)=""))</f>
        <v>1</v>
      </c>
      <c r="AJ90" s="8" t="b">
        <f>IF(UPPER($U90)="CCGT",IF(filt_combine_ccgt,OR(UPPER($T90)="Y",UPPER($S90)=""),OR(UPPER($S90)="Y",UPPER($T90)="")),TRUE)</f>
        <v>1</v>
      </c>
      <c r="AK90" s="8" t="b">
        <f>IF(UPPER($U90)="WIND",IF(filt_combine_wind,OR(UPPER($T90)="Y",UPPER($S90)=""),OR(UPPER($S90)="Y",UPPER($T90)="")),TRUE)</f>
        <v>1</v>
      </c>
      <c r="AL90" s="9"/>
      <c r="AM90" s="2" t="b">
        <f>AND(Z90:AL90)</f>
        <v>0</v>
      </c>
      <c r="AN90" s="2">
        <f>A90-COUNTIF($K$31:$K90,"&lt;&gt;"&amp;AN$31)+1</f>
        <v>56</v>
      </c>
      <c r="AO90" s="2"/>
      <c r="AP90" s="8" t="s">
        <v>66</v>
      </c>
      <c r="AQ90" s="8" t="s">
        <v>19</v>
      </c>
      <c r="AR90" s="8">
        <v>3497</v>
      </c>
      <c r="AS90" s="8">
        <v>14047</v>
      </c>
      <c r="AT90" s="8" t="s">
        <v>11</v>
      </c>
      <c r="AU90" s="8" t="s">
        <v>67</v>
      </c>
      <c r="AV90" s="8">
        <v>1971</v>
      </c>
      <c r="AW90" s="8">
        <v>593.4</v>
      </c>
      <c r="AX90" s="8" t="s">
        <v>16</v>
      </c>
      <c r="AY90" s="8" t="s">
        <v>15</v>
      </c>
      <c r="AZ90">
        <v>0</v>
      </c>
      <c r="BA90" s="5">
        <v>10697.8676</v>
      </c>
      <c r="BB90" s="5">
        <v>2</v>
      </c>
      <c r="BC90" s="4"/>
      <c r="BD90"/>
    </row>
    <row r="91" spans="1:56" hidden="1">
      <c r="A91">
        <f>ROW(B91)-ROW($B$31)</f>
        <v>60</v>
      </c>
      <c r="B91" t="str">
        <f>SUBSTITUTE(SUBSTITUTE(SUBSTITUTE(AP91&amp;"_"&amp;AQ91," ","_"),"&amp;","and"),"-","_")</f>
        <v>Big_Spring_Wind_Power_Facility_WIND</v>
      </c>
      <c r="C91">
        <f>AW91/1000</f>
        <v>3.4299999999999997E-2</v>
      </c>
      <c r="D91" s="23" t="str">
        <f>VLOOKUP(L91,map_fuel,2,0)</f>
        <v>wind</v>
      </c>
      <c r="E91" s="23" t="str">
        <f>VLOOKUP(M91,map_prime_mover,2,0)</f>
        <v/>
      </c>
      <c r="F91" s="23" t="str">
        <f>D91&amp;IF(NOT(E91=""),"_"&amp;LOWER(E91),"")</f>
        <v>wind</v>
      </c>
      <c r="G91" s="58">
        <f>IF(ISNUMBER(BA91),BA91/1000,1)</f>
        <v>1</v>
      </c>
      <c r="H91" s="8">
        <f>AV91</f>
        <v>1998</v>
      </c>
      <c r="I91" s="39" t="str">
        <f>AY91</f>
        <v>OP</v>
      </c>
      <c r="J91" s="39" t="str">
        <f>IF(AZ91=1,"Y",IF(AZ91=0,"N","?"))</f>
        <v>N</v>
      </c>
      <c r="K91" s="39" t="s">
        <v>594</v>
      </c>
      <c r="L91" s="8" t="str">
        <f>AU91</f>
        <v>WND</v>
      </c>
      <c r="M91" s="8" t="str">
        <f>AX91</f>
        <v>WT</v>
      </c>
      <c r="N91" s="8">
        <f>C91*G91</f>
        <v>3.4299999999999997E-2</v>
      </c>
      <c r="O91" s="8"/>
      <c r="P91" s="39"/>
      <c r="Q91" s="39"/>
      <c r="R91" s="87"/>
      <c r="S91" s="39" t="s">
        <v>651</v>
      </c>
      <c r="T91" s="39"/>
      <c r="U91" s="87" t="s">
        <v>72</v>
      </c>
      <c r="V91" s="87" t="str">
        <f ca="1">IF(NOT(AP91=""),IF(AP91&lt;&gt;AP90,IF(COUNTIF(OFFSET(AP91,0,0,pMaxUnitPerPlantInData),AP91)=COUNTIFS(OFFSET(AP91,0,0,pMaxUnitPerPlantInData),AP91,OFFSET(F91,0,0,pMaxUnitPerPlantInData),F91),"N","Y"),V90),"")</f>
        <v>N</v>
      </c>
      <c r="W91" s="87" t="str">
        <f>IF($AP91="",W92,SUBSTITUTE(SUBSTITUTE(SUBSTITUTE(AP91," ","_"),"&amp;","and"),"-","_"))</f>
        <v>Big_Spring_Wind_Power_Facility</v>
      </c>
      <c r="X91" s="87">
        <f>IF($AP91="","-",BB91)</f>
        <v>1</v>
      </c>
      <c r="Y91" s="4"/>
      <c r="Z91" s="8" t="b">
        <v>1</v>
      </c>
      <c r="AA91" s="8" t="b">
        <f>VLOOKUP(L91,map_fuel,3,0)</f>
        <v>1</v>
      </c>
      <c r="AB91" s="8" t="b">
        <f>C91&gt;=filt_gen_size</f>
        <v>0</v>
      </c>
      <c r="AC91" s="8" t="b">
        <f>AV91&gt;=filt_age</f>
        <v>1</v>
      </c>
      <c r="AD91" s="39">
        <f>IF(filt_status="ALL",TRUE,IFERROR(SEARCH(I91,filt_status),FALSE))</f>
        <v>1</v>
      </c>
      <c r="AE91" s="8" t="b">
        <f>IF(filt_chp,TRUE,J91="N")</f>
        <v>1</v>
      </c>
      <c r="AF91" s="8" t="b">
        <f>IF(filt_hydro,TRUE,D91&lt;&gt;"water")</f>
        <v>1</v>
      </c>
      <c r="AG91" s="8" t="b">
        <f>IF(filt_use_bad_data,TRUE,NOT(OR(O91="Y",O91=1)))</f>
        <v>1</v>
      </c>
      <c r="AH91" s="8" t="b">
        <f>IF(filt_use_bad_data,TRUE,NOT(OR(Q91="Y",Q91=1)))</f>
        <v>1</v>
      </c>
      <c r="AI91" s="8" t="b">
        <f>IF(filt_allow_combos,AND(AJ91:AK91),OR(UPPER($S91)="Y",UPPER($T91)=""))</f>
        <v>0</v>
      </c>
      <c r="AJ91" s="8" t="b">
        <f>IF(UPPER($U91)="CCGT",IF(filt_combine_ccgt,OR(UPPER($T91)="Y",UPPER($S91)=""),OR(UPPER($S91)="Y",UPPER($T91)="")),TRUE)</f>
        <v>1</v>
      </c>
      <c r="AK91" s="8" t="b">
        <f>IF(UPPER($U91)="WIND",IF(filt_combine_wind,OR(UPPER($T91)="Y",UPPER($S91)=""),OR(UPPER($S91)="Y",UPPER($T91)="")),TRUE)</f>
        <v>0</v>
      </c>
      <c r="AL91" s="9"/>
      <c r="AM91" s="2" t="b">
        <f>AND(Z91:AL91)</f>
        <v>0</v>
      </c>
      <c r="AN91" s="2">
        <f>A91-COUNTIF($K$31:$K91,"&lt;&gt;"&amp;AN$31)+1</f>
        <v>57</v>
      </c>
      <c r="AO91" s="2"/>
      <c r="AP91" s="8" t="s">
        <v>71</v>
      </c>
      <c r="AQ91" s="8" t="s">
        <v>72</v>
      </c>
      <c r="AR91" s="8">
        <v>54979</v>
      </c>
      <c r="AS91" s="8">
        <v>14049</v>
      </c>
      <c r="AT91" s="8" t="s">
        <v>11</v>
      </c>
      <c r="AU91" s="8" t="s">
        <v>26</v>
      </c>
      <c r="AV91" s="8">
        <v>1998</v>
      </c>
      <c r="AW91" s="8">
        <v>34.299999999999997</v>
      </c>
      <c r="AX91" s="8" t="s">
        <v>25</v>
      </c>
      <c r="AY91" s="8" t="s">
        <v>15</v>
      </c>
      <c r="AZ91">
        <v>0</v>
      </c>
      <c r="BA91" s="5" t="s">
        <v>14</v>
      </c>
      <c r="BB91" s="5">
        <v>1</v>
      </c>
      <c r="BC91" s="4"/>
      <c r="BD91"/>
    </row>
    <row r="92" spans="1:56" hidden="1">
      <c r="A92">
        <f>ROW(B92)-ROW($B$31)</f>
        <v>61</v>
      </c>
      <c r="B92" t="str">
        <f>SUBSTITUTE(SUBSTITUTE(SUBSTITUTE(AP92&amp;"_"&amp;AQ92," ","_"),"&amp;","and"),"-","_")</f>
        <v>Black_Hawk_Station_UNT1</v>
      </c>
      <c r="C92">
        <f>AW92/1000</f>
        <v>0.12690000000000001</v>
      </c>
      <c r="D92" s="23" t="str">
        <f>VLOOKUP(L92,map_fuel,2,0)</f>
        <v>ng</v>
      </c>
      <c r="E92" s="23" t="str">
        <f>VLOOKUP(M92,map_prime_mover,2,0)</f>
        <v>gt</v>
      </c>
      <c r="F92" s="23" t="str">
        <f>D92&amp;IF(NOT(E92=""),"_"&amp;LOWER(E92),"")</f>
        <v>ng_gt</v>
      </c>
      <c r="G92" s="58">
        <f>IF(ISNUMBER(BA92),BA92/1000,1)</f>
        <v>1</v>
      </c>
      <c r="H92" s="8">
        <f>AV92</f>
        <v>1999</v>
      </c>
      <c r="I92" s="39" t="str">
        <f>AY92</f>
        <v>OP</v>
      </c>
      <c r="J92" s="39" t="str">
        <f>IF(AZ92=1,"Y",IF(AZ92=0,"N","?"))</f>
        <v>?</v>
      </c>
      <c r="K92" s="39" t="s">
        <v>594</v>
      </c>
      <c r="L92" s="8" t="str">
        <f>AU92</f>
        <v>NG</v>
      </c>
      <c r="M92" s="8" t="str">
        <f>AX92</f>
        <v>GT</v>
      </c>
      <c r="N92" s="8">
        <f>C92*G92</f>
        <v>0.12690000000000001</v>
      </c>
      <c r="O92" s="8"/>
      <c r="P92" s="8"/>
      <c r="Q92" s="8"/>
      <c r="R92" s="87"/>
      <c r="S92" s="8"/>
      <c r="T92" s="8"/>
      <c r="U92" s="87"/>
      <c r="V92" s="87" t="str">
        <f ca="1">IF(NOT(AP92=""),IF(AP92&lt;&gt;AP91,IF(COUNTIF(OFFSET(AP92,0,0,pMaxUnitPerPlantInData),AP92)=COUNTIFS(OFFSET(AP92,0,0,pMaxUnitPerPlantInData),AP92,OFFSET(F92,0,0,pMaxUnitPerPlantInData),F92),"N","Y"),V91),"")</f>
        <v>N</v>
      </c>
      <c r="W92" s="87" t="str">
        <f>IF($AP92="",W93,AP92)</f>
        <v>Black Hawk Station</v>
      </c>
      <c r="X92" s="87" t="str">
        <f>IF($AP92="","-",BB92)</f>
        <v>Plant unknown</v>
      </c>
      <c r="Y92" s="4"/>
      <c r="Z92" s="8" t="b">
        <v>0</v>
      </c>
      <c r="AA92" s="8" t="b">
        <f>VLOOKUP(L92,map_fuel,3,0)</f>
        <v>1</v>
      </c>
      <c r="AB92" s="8" t="b">
        <f>C92&gt;=filt_gen_size</f>
        <v>1</v>
      </c>
      <c r="AC92" s="8" t="b">
        <f>AV92&gt;=filt_age</f>
        <v>1</v>
      </c>
      <c r="AD92" s="39">
        <f>IF(filt_status="ALL",TRUE,IFERROR(SEARCH(I92,filt_status),FALSE))</f>
        <v>1</v>
      </c>
      <c r="AE92" s="8" t="b">
        <f>IF(filt_chp,TRUE,J92="N")</f>
        <v>0</v>
      </c>
      <c r="AF92" s="8" t="b">
        <f>IF(filt_hydro,TRUE,D92&lt;&gt;"water")</f>
        <v>1</v>
      </c>
      <c r="AG92" s="8" t="b">
        <f>IF(filt_use_bad_data,TRUE,NOT(OR(O92="Y",O92=1)))</f>
        <v>1</v>
      </c>
      <c r="AH92" s="8" t="b">
        <f>IF(filt_use_bad_data,TRUE,NOT(OR(Q92="Y",Q92=1)))</f>
        <v>1</v>
      </c>
      <c r="AI92" s="8" t="b">
        <f>IF(filt_allow_combos,AND(AJ92:AK92),OR(UPPER($S92)="Y",UPPER($T92)=""))</f>
        <v>1</v>
      </c>
      <c r="AJ92" s="8" t="b">
        <f>IF(UPPER($U92)="CCGT",IF(filt_combine_ccgt,OR(UPPER($T92)="Y",UPPER($S92)=""),OR(UPPER($S92)="Y",UPPER($T92)="")),TRUE)</f>
        <v>1</v>
      </c>
      <c r="AK92" s="8" t="b">
        <f>IF(UPPER($U92)="WIND",IF(filt_combine_wind,OR(UPPER($T92)="Y",UPPER($S92)=""),OR(UPPER($S92)="Y",UPPER($T92)="")),TRUE)</f>
        <v>1</v>
      </c>
      <c r="AL92" s="9"/>
      <c r="AM92" s="2" t="b">
        <f>AND(Z92:AL92)</f>
        <v>0</v>
      </c>
      <c r="AN92" s="2">
        <f>A92-COUNTIF($K$31:$K92,"&lt;&gt;"&amp;AN$31)+1</f>
        <v>58</v>
      </c>
      <c r="AO92" s="2"/>
      <c r="AP92" s="8" t="s">
        <v>73</v>
      </c>
      <c r="AQ92" s="8" t="s">
        <v>59</v>
      </c>
      <c r="AR92" s="8">
        <v>55064</v>
      </c>
      <c r="AS92" s="8">
        <v>14050</v>
      </c>
      <c r="AT92" s="8" t="s">
        <v>11</v>
      </c>
      <c r="AU92" s="8" t="s">
        <v>33</v>
      </c>
      <c r="AV92" s="8">
        <v>1999</v>
      </c>
      <c r="AW92" s="8">
        <v>126.9</v>
      </c>
      <c r="AX92" s="8" t="s">
        <v>54</v>
      </c>
      <c r="AY92" s="8" t="s">
        <v>15</v>
      </c>
      <c r="AZ92" t="s">
        <v>1069</v>
      </c>
      <c r="BA92" s="5" t="s">
        <v>1069</v>
      </c>
      <c r="BB92" s="5" t="s">
        <v>1069</v>
      </c>
      <c r="BC92" s="4"/>
      <c r="BD92"/>
    </row>
    <row r="93" spans="1:56" hidden="1">
      <c r="A93">
        <f>ROW(B93)-ROW($B$31)</f>
        <v>62</v>
      </c>
      <c r="B93" t="str">
        <f>SUBSTITUTE(SUBSTITUTE(SUBSTITUTE(AP93&amp;"_"&amp;AQ93," ","_"),"&amp;","and"),"-","_")</f>
        <v>Black_Hawk_Station_UNT2</v>
      </c>
      <c r="C93">
        <f>AW93/1000</f>
        <v>0.12690000000000001</v>
      </c>
      <c r="D93" s="23" t="str">
        <f>VLOOKUP(L93,map_fuel,2,0)</f>
        <v>ng</v>
      </c>
      <c r="E93" s="23" t="str">
        <f>VLOOKUP(M93,map_prime_mover,2,0)</f>
        <v>gt</v>
      </c>
      <c r="F93" s="23" t="str">
        <f>D93&amp;IF(NOT(E93=""),"_"&amp;LOWER(E93),"")</f>
        <v>ng_gt</v>
      </c>
      <c r="G93" s="58">
        <f>IF(ISNUMBER(BA93),BA93/1000,1)</f>
        <v>1</v>
      </c>
      <c r="H93" s="8">
        <f>AV93</f>
        <v>1999</v>
      </c>
      <c r="I93" s="39" t="str">
        <f>AY93</f>
        <v>OP</v>
      </c>
      <c r="J93" s="39" t="str">
        <f>IF(AZ93=1,"Y",IF(AZ93=0,"N","?"))</f>
        <v>?</v>
      </c>
      <c r="K93" s="39" t="s">
        <v>594</v>
      </c>
      <c r="L93" s="8" t="str">
        <f>AU93</f>
        <v>NG</v>
      </c>
      <c r="M93" s="8" t="str">
        <f>AX93</f>
        <v>GT</v>
      </c>
      <c r="N93" s="8">
        <f>C93*G93</f>
        <v>0.12690000000000001</v>
      </c>
      <c r="O93" s="8"/>
      <c r="P93" s="8"/>
      <c r="Q93" s="8"/>
      <c r="R93" s="87"/>
      <c r="S93" s="8"/>
      <c r="T93" s="8"/>
      <c r="U93" s="87"/>
      <c r="V93" s="87" t="str">
        <f ca="1">IF(NOT(AP93=""),IF(AP93&lt;&gt;AP92,IF(COUNTIF(OFFSET(AP93,0,0,pMaxUnitPerPlantInData),AP93)=COUNTIFS(OFFSET(AP93,0,0,pMaxUnitPerPlantInData),AP93,OFFSET(F93,0,0,pMaxUnitPerPlantInData),F93),"N","Y"),V92),"")</f>
        <v>N</v>
      </c>
      <c r="W93" s="87" t="str">
        <f>IF($AP93="",W94,AP93)</f>
        <v>Black Hawk Station</v>
      </c>
      <c r="X93" s="87" t="str">
        <f>IF($AP93="","-",BB93)</f>
        <v>Plant unknown</v>
      </c>
      <c r="Y93" s="4"/>
      <c r="Z93" s="8" t="b">
        <v>0</v>
      </c>
      <c r="AA93" s="8" t="b">
        <f>VLOOKUP(L93,map_fuel,3,0)</f>
        <v>1</v>
      </c>
      <c r="AB93" s="8" t="b">
        <f>C93&gt;=filt_gen_size</f>
        <v>1</v>
      </c>
      <c r="AC93" s="8" t="b">
        <f>AV93&gt;=filt_age</f>
        <v>1</v>
      </c>
      <c r="AD93" s="39">
        <f>IF(filt_status="ALL",TRUE,IFERROR(SEARCH(I93,filt_status),FALSE))</f>
        <v>1</v>
      </c>
      <c r="AE93" s="8" t="b">
        <f>IF(filt_chp,TRUE,J93="N")</f>
        <v>0</v>
      </c>
      <c r="AF93" s="8" t="b">
        <f>IF(filt_hydro,TRUE,D93&lt;&gt;"water")</f>
        <v>1</v>
      </c>
      <c r="AG93" s="8" t="b">
        <f>IF(filt_use_bad_data,TRUE,NOT(OR(O93="Y",O93=1)))</f>
        <v>1</v>
      </c>
      <c r="AH93" s="8" t="b">
        <f>IF(filt_use_bad_data,TRUE,NOT(OR(Q93="Y",Q93=1)))</f>
        <v>1</v>
      </c>
      <c r="AI93" s="8" t="b">
        <f>IF(filt_allow_combos,AND(AJ93:AK93),OR(UPPER($S93)="Y",UPPER($T93)=""))</f>
        <v>1</v>
      </c>
      <c r="AJ93" s="8" t="b">
        <f>IF(UPPER($U93)="CCGT",IF(filt_combine_ccgt,OR(UPPER($T93)="Y",UPPER($S93)=""),OR(UPPER($S93)="Y",UPPER($T93)="")),TRUE)</f>
        <v>1</v>
      </c>
      <c r="AK93" s="8" t="b">
        <f>IF(UPPER($U93)="WIND",IF(filt_combine_wind,OR(UPPER($T93)="Y",UPPER($S93)=""),OR(UPPER($S93)="Y",UPPER($T93)="")),TRUE)</f>
        <v>1</v>
      </c>
      <c r="AL93" s="9"/>
      <c r="AM93" s="2" t="b">
        <f>AND(Z93:AL93)</f>
        <v>0</v>
      </c>
      <c r="AN93" s="2">
        <f>A93-COUNTIF($K$31:$K93,"&lt;&gt;"&amp;AN$31)+1</f>
        <v>59</v>
      </c>
      <c r="AO93" s="2"/>
      <c r="AP93" s="8" t="s">
        <v>73</v>
      </c>
      <c r="AQ93" s="8" t="s">
        <v>60</v>
      </c>
      <c r="AR93" s="8">
        <v>55064</v>
      </c>
      <c r="AS93" s="8">
        <v>14051</v>
      </c>
      <c r="AT93" s="8" t="s">
        <v>11</v>
      </c>
      <c r="AU93" s="8" t="s">
        <v>33</v>
      </c>
      <c r="AV93" s="8">
        <v>1999</v>
      </c>
      <c r="AW93" s="8">
        <v>126.9</v>
      </c>
      <c r="AX93" s="8" t="s">
        <v>54</v>
      </c>
      <c r="AY93" s="8" t="s">
        <v>15</v>
      </c>
      <c r="AZ93" t="s">
        <v>1069</v>
      </c>
      <c r="BA93" s="5" t="s">
        <v>1069</v>
      </c>
      <c r="BB93" s="5" t="s">
        <v>1069</v>
      </c>
      <c r="BC93" s="4"/>
      <c r="BD93"/>
    </row>
    <row r="94" spans="1:56" hidden="1">
      <c r="A94">
        <f>ROW(B94)-ROW($B$31)</f>
        <v>63</v>
      </c>
      <c r="B94" t="str">
        <f>SUBSTITUTE(SUBSTITUTE(SUBSTITUTE(AP94&amp;"_"&amp;AQ94," ","_"),"&amp;","and"),"-","_")</f>
        <v>Borger_Plant_GEN1</v>
      </c>
      <c r="C94">
        <f>AW94/1000</f>
        <v>3.7499999999999999E-2</v>
      </c>
      <c r="D94" s="23" t="str">
        <f>VLOOKUP(L94,map_fuel,2,0)</f>
        <v>waste</v>
      </c>
      <c r="E94" s="23" t="str">
        <f>VLOOKUP(M94,map_prime_mover,2,0)</f>
        <v>st</v>
      </c>
      <c r="F94" s="23" t="str">
        <f>D94&amp;IF(NOT(E94=""),"_"&amp;LOWER(E94),"")</f>
        <v>waste_st</v>
      </c>
      <c r="G94" s="58">
        <f>IF(ISNUMBER(BA94),BA94/1000,1)</f>
        <v>1</v>
      </c>
      <c r="H94" s="8">
        <f>AV94</f>
        <v>1985</v>
      </c>
      <c r="I94" s="39" t="str">
        <f>AY94</f>
        <v>OP</v>
      </c>
      <c r="J94" s="39" t="str">
        <f>IF(AZ94=1,"Y",IF(AZ94=0,"N","?"))</f>
        <v>?</v>
      </c>
      <c r="K94" s="39" t="s">
        <v>594</v>
      </c>
      <c r="L94" s="8" t="str">
        <f>AU94</f>
        <v>OG</v>
      </c>
      <c r="M94" s="8" t="str">
        <f>AX94</f>
        <v>ST</v>
      </c>
      <c r="N94" s="8">
        <f>C94*G94</f>
        <v>3.7499999999999999E-2</v>
      </c>
      <c r="O94" s="8"/>
      <c r="P94" s="8"/>
      <c r="Q94" s="8"/>
      <c r="R94" s="87"/>
      <c r="S94" s="8"/>
      <c r="T94" s="8"/>
      <c r="U94" s="87"/>
      <c r="V94" s="87" t="str">
        <f ca="1">IF(NOT(AP94=""),IF(AP94&lt;&gt;AP93,IF(COUNTIF(OFFSET(AP94,0,0,pMaxUnitPerPlantInData),AP94)=COUNTIFS(OFFSET(AP94,0,0,pMaxUnitPerPlantInData),AP94,OFFSET(F94,0,0,pMaxUnitPerPlantInData),F94),"N","Y"),V93),"")</f>
        <v>N</v>
      </c>
      <c r="W94" s="87" t="str">
        <f>IF($AP94="",W95,AP94)</f>
        <v>Borger Plant</v>
      </c>
      <c r="X94" s="87" t="str">
        <f>IF($AP94="","-",BB94)</f>
        <v>Plant unknown</v>
      </c>
      <c r="Y94" s="4"/>
      <c r="Z94" s="8" t="b">
        <v>0</v>
      </c>
      <c r="AA94" s="8" t="b">
        <f>VLOOKUP(L94,map_fuel,3,0)</f>
        <v>0</v>
      </c>
      <c r="AB94" s="8" t="b">
        <f>C94&gt;=filt_gen_size</f>
        <v>0</v>
      </c>
      <c r="AC94" s="8" t="b">
        <f>AV94&gt;=filt_age</f>
        <v>1</v>
      </c>
      <c r="AD94" s="39">
        <f>IF(filt_status="ALL",TRUE,IFERROR(SEARCH(I94,filt_status),FALSE))</f>
        <v>1</v>
      </c>
      <c r="AE94" s="8" t="b">
        <f>IF(filt_chp,TRUE,J94="N")</f>
        <v>0</v>
      </c>
      <c r="AF94" s="8" t="b">
        <f>IF(filt_hydro,TRUE,D94&lt;&gt;"water")</f>
        <v>1</v>
      </c>
      <c r="AG94" s="8" t="b">
        <f>IF(filt_use_bad_data,TRUE,NOT(OR(O94="Y",O94=1)))</f>
        <v>1</v>
      </c>
      <c r="AH94" s="8" t="b">
        <f>IF(filt_use_bad_data,TRUE,NOT(OR(Q94="Y",Q94=1)))</f>
        <v>1</v>
      </c>
      <c r="AI94" s="8" t="b">
        <f>IF(filt_allow_combos,AND(AJ94:AK94),OR(UPPER($S94)="Y",UPPER($T94)=""))</f>
        <v>1</v>
      </c>
      <c r="AJ94" s="8" t="b">
        <f>IF(UPPER($U94)="CCGT",IF(filt_combine_ccgt,OR(UPPER($T94)="Y",UPPER($S94)=""),OR(UPPER($S94)="Y",UPPER($T94)="")),TRUE)</f>
        <v>1</v>
      </c>
      <c r="AK94" s="8" t="b">
        <f>IF(UPPER($U94)="WIND",IF(filt_combine_wind,OR(UPPER($T94)="Y",UPPER($S94)=""),OR(UPPER($S94)="Y",UPPER($T94)="")),TRUE)</f>
        <v>1</v>
      </c>
      <c r="AL94" s="9"/>
      <c r="AM94" s="2" t="b">
        <f>AND(Z94:AL94)</f>
        <v>0</v>
      </c>
      <c r="AN94" s="2">
        <f>A94-COUNTIF($K$31:$K94,"&lt;&gt;"&amp;AN$31)+1</f>
        <v>60</v>
      </c>
      <c r="AO94" s="2"/>
      <c r="AP94" s="8" t="s">
        <v>74</v>
      </c>
      <c r="AQ94" s="8" t="s">
        <v>13</v>
      </c>
      <c r="AR94" s="8">
        <v>50067</v>
      </c>
      <c r="AS94" s="8">
        <v>14056</v>
      </c>
      <c r="AT94" s="8" t="s">
        <v>11</v>
      </c>
      <c r="AU94" s="8" t="s">
        <v>30</v>
      </c>
      <c r="AV94" s="8">
        <v>1985</v>
      </c>
      <c r="AW94" s="8">
        <v>37.5</v>
      </c>
      <c r="AX94" s="8" t="s">
        <v>16</v>
      </c>
      <c r="AY94" s="8" t="s">
        <v>15</v>
      </c>
      <c r="AZ94" t="s">
        <v>1069</v>
      </c>
      <c r="BA94" s="5" t="s">
        <v>1069</v>
      </c>
      <c r="BB94" s="5" t="s">
        <v>1069</v>
      </c>
      <c r="BC94" s="4"/>
      <c r="BD94"/>
    </row>
    <row r="95" spans="1:56" hidden="1">
      <c r="A95">
        <f>ROW(B95)-ROW($B$31)</f>
        <v>64</v>
      </c>
      <c r="B95" t="str">
        <f>SUBSTITUTE(SUBSTITUTE(SUBSTITUTE(AP95&amp;"_"&amp;AQ95," ","_"),"&amp;","and"),"-","_")</f>
        <v>Bluebonnet_UNT1</v>
      </c>
      <c r="C95">
        <f>AW95/1000</f>
        <v>1E-3</v>
      </c>
      <c r="D95" s="23" t="str">
        <f>VLOOKUP(L95,map_fuel,2,0)</f>
        <v>waste</v>
      </c>
      <c r="E95" s="23" t="str">
        <f>VLOOKUP(M95,map_prime_mover,2,0)</f>
        <v>ic</v>
      </c>
      <c r="F95" s="23" t="str">
        <f>D95&amp;IF(NOT(E95=""),"_"&amp;LOWER(E95),"")</f>
        <v>waste_ic</v>
      </c>
      <c r="G95" s="58">
        <f>IF(ISNUMBER(BA95),BA95/1000,1)</f>
        <v>12.0232782</v>
      </c>
      <c r="H95" s="8">
        <f>AV95</f>
        <v>2003</v>
      </c>
      <c r="I95" s="39" t="str">
        <f>AY95</f>
        <v>OP</v>
      </c>
      <c r="J95" s="39" t="str">
        <f>IF(AZ95=1,"Y",IF(AZ95=0,"N","?"))</f>
        <v>N</v>
      </c>
      <c r="K95" s="39" t="s">
        <v>594</v>
      </c>
      <c r="L95" s="8" t="str">
        <f>AU95</f>
        <v>LFG</v>
      </c>
      <c r="M95" s="8" t="str">
        <f>AX95</f>
        <v>IC</v>
      </c>
      <c r="N95" s="8">
        <f>C95*G95</f>
        <v>1.2023278200000001E-2</v>
      </c>
      <c r="O95" s="8"/>
      <c r="P95" s="39"/>
      <c r="Q95" s="39"/>
      <c r="R95" s="87"/>
      <c r="S95" s="39"/>
      <c r="T95" s="39"/>
      <c r="U95" s="87"/>
      <c r="V95" s="87" t="str">
        <f ca="1">IF(NOT(AP95=""),IF(AP95&lt;&gt;AP94,IF(COUNTIF(OFFSET(AP95,0,0,pMaxUnitPerPlantInData),AP95)=COUNTIFS(OFFSET(AP95,0,0,pMaxUnitPerPlantInData),AP95,OFFSET(F95,0,0,pMaxUnitPerPlantInData),F95),"N","Y"),V94),"")</f>
        <v>N</v>
      </c>
      <c r="W95" s="87" t="str">
        <f>IF($AP95="",W96,SUBSTITUTE(SUBSTITUTE(SUBSTITUTE(AP95," ","_"),"&amp;","and"),"-","_"))</f>
        <v>Bluebonnet</v>
      </c>
      <c r="X95" s="87">
        <f>IF($AP95="","-",BB95)</f>
        <v>4</v>
      </c>
      <c r="Y95" s="4"/>
      <c r="Z95" s="8" t="b">
        <v>1</v>
      </c>
      <c r="AA95" s="8" t="b">
        <f>VLOOKUP(L95,map_fuel,3,0)</f>
        <v>0</v>
      </c>
      <c r="AB95" s="8" t="b">
        <f>C95&gt;=filt_gen_size</f>
        <v>0</v>
      </c>
      <c r="AC95" s="8" t="b">
        <f>AV95&gt;=filt_age</f>
        <v>1</v>
      </c>
      <c r="AD95" s="39">
        <f>IF(filt_status="ALL",TRUE,IFERROR(SEARCH(I95,filt_status),FALSE))</f>
        <v>1</v>
      </c>
      <c r="AE95" s="8" t="b">
        <f>IF(filt_chp,TRUE,J95="N")</f>
        <v>1</v>
      </c>
      <c r="AF95" s="8" t="b">
        <f>IF(filt_hydro,TRUE,D95&lt;&gt;"water")</f>
        <v>1</v>
      </c>
      <c r="AG95" s="8" t="b">
        <f>IF(filt_use_bad_data,TRUE,NOT(OR(O95="Y",O95=1)))</f>
        <v>1</v>
      </c>
      <c r="AH95" s="8" t="b">
        <f>IF(filt_use_bad_data,TRUE,NOT(OR(Q95="Y",Q95=1)))</f>
        <v>1</v>
      </c>
      <c r="AI95" s="8" t="b">
        <f>IF(filt_allow_combos,AND(AJ95:AK95),OR(UPPER($S95)="Y",UPPER($T95)=""))</f>
        <v>1</v>
      </c>
      <c r="AJ95" s="8" t="b">
        <f>IF(UPPER($U95)="CCGT",IF(filt_combine_ccgt,OR(UPPER($T95)="Y",UPPER($S95)=""),OR(UPPER($S95)="Y",UPPER($T95)="")),TRUE)</f>
        <v>1</v>
      </c>
      <c r="AK95" s="8" t="b">
        <f>IF(UPPER($U95)="WIND",IF(filt_combine_wind,OR(UPPER($T95)="Y",UPPER($S95)=""),OR(UPPER($S95)="Y",UPPER($T95)="")),TRUE)</f>
        <v>1</v>
      </c>
      <c r="AL95" s="9"/>
      <c r="AM95" s="2" t="b">
        <f>AND(Z95:AL95)</f>
        <v>0</v>
      </c>
      <c r="AN95" s="2">
        <f>A95-COUNTIF($K$31:$K95,"&lt;&gt;"&amp;AN$31)+1</f>
        <v>61</v>
      </c>
      <c r="AO95" s="2"/>
      <c r="AP95" s="8" t="s">
        <v>75</v>
      </c>
      <c r="AQ95" s="8" t="s">
        <v>59</v>
      </c>
      <c r="AR95" s="8">
        <v>55552</v>
      </c>
      <c r="AS95" s="8">
        <v>14052</v>
      </c>
      <c r="AT95" s="8" t="s">
        <v>11</v>
      </c>
      <c r="AU95" s="8" t="s">
        <v>45</v>
      </c>
      <c r="AV95" s="8">
        <v>2003</v>
      </c>
      <c r="AW95" s="8">
        <v>1</v>
      </c>
      <c r="AX95" s="8" t="s">
        <v>44</v>
      </c>
      <c r="AY95" s="8" t="s">
        <v>15</v>
      </c>
      <c r="AZ95">
        <v>0</v>
      </c>
      <c r="BA95" s="5">
        <v>12023.278200000001</v>
      </c>
      <c r="BB95" s="5">
        <v>4</v>
      </c>
      <c r="BC95" s="4"/>
      <c r="BD95"/>
    </row>
    <row r="96" spans="1:56" hidden="1">
      <c r="A96">
        <f>ROW(B96)-ROW($B$31)</f>
        <v>65</v>
      </c>
      <c r="B96" t="str">
        <f>SUBSTITUTE(SUBSTITUTE(SUBSTITUTE(AP96&amp;"_"&amp;AQ96," ","_"),"&amp;","and"),"-","_")</f>
        <v>Bluebonnet_UNT2</v>
      </c>
      <c r="C96">
        <f>AW96/1000</f>
        <v>1E-3</v>
      </c>
      <c r="D96" s="23" t="str">
        <f>VLOOKUP(L96,map_fuel,2,0)</f>
        <v>waste</v>
      </c>
      <c r="E96" s="23" t="str">
        <f>VLOOKUP(M96,map_prime_mover,2,0)</f>
        <v>ic</v>
      </c>
      <c r="F96" s="23" t="str">
        <f>D96&amp;IF(NOT(E96=""),"_"&amp;LOWER(E96),"")</f>
        <v>waste_ic</v>
      </c>
      <c r="G96" s="58">
        <f>IF(ISNUMBER(BA96),BA96/1000,1)</f>
        <v>12.0232782</v>
      </c>
      <c r="H96" s="8">
        <f>AV96</f>
        <v>2003</v>
      </c>
      <c r="I96" s="39" t="str">
        <f>AY96</f>
        <v>OS</v>
      </c>
      <c r="J96" s="39" t="str">
        <f>IF(AZ96=1,"Y",IF(AZ96=0,"N","?"))</f>
        <v>N</v>
      </c>
      <c r="K96" s="39" t="s">
        <v>594</v>
      </c>
      <c r="L96" s="8" t="str">
        <f>AU96</f>
        <v>LFG</v>
      </c>
      <c r="M96" s="8" t="str">
        <f>AX96</f>
        <v>IC</v>
      </c>
      <c r="N96" s="8">
        <f>C96*G96</f>
        <v>1.2023278200000001E-2</v>
      </c>
      <c r="O96" s="8"/>
      <c r="P96" s="39"/>
      <c r="Q96" s="39"/>
      <c r="R96" s="87"/>
      <c r="S96" s="39"/>
      <c r="T96" s="39"/>
      <c r="U96" s="87"/>
      <c r="V96" s="87" t="str">
        <f ca="1">IF(NOT(AP96=""),IF(AP96&lt;&gt;AP95,IF(COUNTIF(OFFSET(AP96,0,0,pMaxUnitPerPlantInData),AP96)=COUNTIFS(OFFSET(AP96,0,0,pMaxUnitPerPlantInData),AP96,OFFSET(F96,0,0,pMaxUnitPerPlantInData),F96),"N","Y"),V95),"")</f>
        <v>N</v>
      </c>
      <c r="W96" s="87" t="str">
        <f>IF($AP96="",W97,SUBSTITUTE(SUBSTITUTE(SUBSTITUTE(AP96," ","_"),"&amp;","and"),"-","_"))</f>
        <v>Bluebonnet</v>
      </c>
      <c r="X96" s="87">
        <f>IF($AP96="","-",BB96)</f>
        <v>4</v>
      </c>
      <c r="Y96" s="4"/>
      <c r="Z96" s="8" t="b">
        <v>1</v>
      </c>
      <c r="AA96" s="8" t="b">
        <f>VLOOKUP(L96,map_fuel,3,0)</f>
        <v>0</v>
      </c>
      <c r="AB96" s="8" t="b">
        <f>C96&gt;=filt_gen_size</f>
        <v>0</v>
      </c>
      <c r="AC96" s="8" t="b">
        <f>AV96&gt;=filt_age</f>
        <v>1</v>
      </c>
      <c r="AD96" s="39">
        <f>IF(filt_status="ALL",TRUE,IFERROR(SEARCH(I96,filt_status),FALSE))</f>
        <v>6</v>
      </c>
      <c r="AE96" s="8" t="b">
        <f>IF(filt_chp,TRUE,J96="N")</f>
        <v>1</v>
      </c>
      <c r="AF96" s="8" t="b">
        <f>IF(filt_hydro,TRUE,D96&lt;&gt;"water")</f>
        <v>1</v>
      </c>
      <c r="AG96" s="8" t="b">
        <f>IF(filt_use_bad_data,TRUE,NOT(OR(O96="Y",O96=1)))</f>
        <v>1</v>
      </c>
      <c r="AH96" s="8" t="b">
        <f>IF(filt_use_bad_data,TRUE,NOT(OR(Q96="Y",Q96=1)))</f>
        <v>1</v>
      </c>
      <c r="AI96" s="8" t="b">
        <f>IF(filt_allow_combos,AND(AJ96:AK96),OR(UPPER($S96)="Y",UPPER($T96)=""))</f>
        <v>1</v>
      </c>
      <c r="AJ96" s="8" t="b">
        <f>IF(UPPER($U96)="CCGT",IF(filt_combine_ccgt,OR(UPPER($T96)="Y",UPPER($S96)=""),OR(UPPER($S96)="Y",UPPER($T96)="")),TRUE)</f>
        <v>1</v>
      </c>
      <c r="AK96" s="8" t="b">
        <f>IF(UPPER($U96)="WIND",IF(filt_combine_wind,OR(UPPER($T96)="Y",UPPER($S96)=""),OR(UPPER($S96)="Y",UPPER($T96)="")),TRUE)</f>
        <v>1</v>
      </c>
      <c r="AL96" s="9"/>
      <c r="AM96" s="2" t="b">
        <f>AND(Z96:AL96)</f>
        <v>0</v>
      </c>
      <c r="AN96" s="2">
        <f>A96-COUNTIF($K$31:$K96,"&lt;&gt;"&amp;AN$31)+1</f>
        <v>62</v>
      </c>
      <c r="AO96" s="2"/>
      <c r="AP96" s="8" t="s">
        <v>75</v>
      </c>
      <c r="AQ96" s="8" t="s">
        <v>60</v>
      </c>
      <c r="AR96" s="8">
        <v>55552</v>
      </c>
      <c r="AS96" s="8">
        <v>14053</v>
      </c>
      <c r="AT96" s="8" t="s">
        <v>11</v>
      </c>
      <c r="AU96" s="8" t="s">
        <v>45</v>
      </c>
      <c r="AV96" s="8">
        <v>2003</v>
      </c>
      <c r="AW96" s="8">
        <v>1</v>
      </c>
      <c r="AX96" s="8" t="s">
        <v>44</v>
      </c>
      <c r="AY96" s="8" t="s">
        <v>76</v>
      </c>
      <c r="AZ96">
        <v>0</v>
      </c>
      <c r="BA96" s="5">
        <v>12023.278200000001</v>
      </c>
      <c r="BB96" s="5">
        <v>4</v>
      </c>
      <c r="BC96" s="4"/>
      <c r="BD96"/>
    </row>
    <row r="97" spans="1:56" hidden="1">
      <c r="A97">
        <f>ROW(B97)-ROW($B$31)</f>
        <v>66</v>
      </c>
      <c r="B97" t="str">
        <f>SUBSTITUTE(SUBSTITUTE(SUBSTITUTE(AP97&amp;"_"&amp;AQ97," ","_"),"&amp;","and"),"-","_")</f>
        <v>Bluebonnet_UNT3</v>
      </c>
      <c r="C97">
        <f>AW97/1000</f>
        <v>1E-3</v>
      </c>
      <c r="D97" s="23" t="str">
        <f>VLOOKUP(L97,map_fuel,2,0)</f>
        <v>waste</v>
      </c>
      <c r="E97" s="23" t="str">
        <f>VLOOKUP(M97,map_prime_mover,2,0)</f>
        <v>ic</v>
      </c>
      <c r="F97" s="23" t="str">
        <f>D97&amp;IF(NOT(E97=""),"_"&amp;LOWER(E97),"")</f>
        <v>waste_ic</v>
      </c>
      <c r="G97" s="58">
        <f>IF(ISNUMBER(BA97),BA97/1000,1)</f>
        <v>12.0232782</v>
      </c>
      <c r="H97" s="8">
        <f>AV97</f>
        <v>2003</v>
      </c>
      <c r="I97" s="39" t="str">
        <f>AY97</f>
        <v>OP</v>
      </c>
      <c r="J97" s="39" t="str">
        <f>IF(AZ97=1,"Y",IF(AZ97=0,"N","?"))</f>
        <v>N</v>
      </c>
      <c r="K97" s="39" t="s">
        <v>594</v>
      </c>
      <c r="L97" s="8" t="str">
        <f>AU97</f>
        <v>LFG</v>
      </c>
      <c r="M97" s="8" t="str">
        <f>AX97</f>
        <v>IC</v>
      </c>
      <c r="N97" s="8">
        <f>C97*G97</f>
        <v>1.2023278200000001E-2</v>
      </c>
      <c r="O97" s="8"/>
      <c r="P97" s="39"/>
      <c r="Q97" s="39"/>
      <c r="R97" s="87"/>
      <c r="S97" s="39"/>
      <c r="T97" s="39"/>
      <c r="U97" s="87"/>
      <c r="V97" s="87" t="str">
        <f ca="1">IF(NOT(AP97=""),IF(AP97&lt;&gt;AP96,IF(COUNTIF(OFFSET(AP97,0,0,pMaxUnitPerPlantInData),AP97)=COUNTIFS(OFFSET(AP97,0,0,pMaxUnitPerPlantInData),AP97,OFFSET(F97,0,0,pMaxUnitPerPlantInData),F97),"N","Y"),V96),"")</f>
        <v>N</v>
      </c>
      <c r="W97" s="87" t="str">
        <f>IF($AP97="",W98,SUBSTITUTE(SUBSTITUTE(SUBSTITUTE(AP97," ","_"),"&amp;","and"),"-","_"))</f>
        <v>Bluebonnet</v>
      </c>
      <c r="X97" s="87">
        <f>IF($AP97="","-",BB97)</f>
        <v>4</v>
      </c>
      <c r="Y97" s="4"/>
      <c r="Z97" s="8" t="b">
        <v>1</v>
      </c>
      <c r="AA97" s="8" t="b">
        <f>VLOOKUP(L97,map_fuel,3,0)</f>
        <v>0</v>
      </c>
      <c r="AB97" s="8" t="b">
        <f>C97&gt;=filt_gen_size</f>
        <v>0</v>
      </c>
      <c r="AC97" s="8" t="b">
        <f>AV97&gt;=filt_age</f>
        <v>1</v>
      </c>
      <c r="AD97" s="39">
        <f>IF(filt_status="ALL",TRUE,IFERROR(SEARCH(I97,filt_status),FALSE))</f>
        <v>1</v>
      </c>
      <c r="AE97" s="8" t="b">
        <f>IF(filt_chp,TRUE,J97="N")</f>
        <v>1</v>
      </c>
      <c r="AF97" s="8" t="b">
        <f>IF(filt_hydro,TRUE,D97&lt;&gt;"water")</f>
        <v>1</v>
      </c>
      <c r="AG97" s="8" t="b">
        <f>IF(filt_use_bad_data,TRUE,NOT(OR(O97="Y",O97=1)))</f>
        <v>1</v>
      </c>
      <c r="AH97" s="8" t="b">
        <f>IF(filt_use_bad_data,TRUE,NOT(OR(Q97="Y",Q97=1)))</f>
        <v>1</v>
      </c>
      <c r="AI97" s="8" t="b">
        <f>IF(filt_allow_combos,AND(AJ97:AK97),OR(UPPER($S97)="Y",UPPER($T97)=""))</f>
        <v>1</v>
      </c>
      <c r="AJ97" s="8" t="b">
        <f>IF(UPPER($U97)="CCGT",IF(filt_combine_ccgt,OR(UPPER($T97)="Y",UPPER($S97)=""),OR(UPPER($S97)="Y",UPPER($T97)="")),TRUE)</f>
        <v>1</v>
      </c>
      <c r="AK97" s="8" t="b">
        <f>IF(UPPER($U97)="WIND",IF(filt_combine_wind,OR(UPPER($T97)="Y",UPPER($S97)=""),OR(UPPER($S97)="Y",UPPER($T97)="")),TRUE)</f>
        <v>1</v>
      </c>
      <c r="AL97" s="9"/>
      <c r="AM97" s="2" t="b">
        <f>AND(Z97:AL97)</f>
        <v>0</v>
      </c>
      <c r="AN97" s="2">
        <f>A97-COUNTIF($K$31:$K97,"&lt;&gt;"&amp;AN$31)+1</f>
        <v>63</v>
      </c>
      <c r="AO97" s="2"/>
      <c r="AP97" s="8" t="s">
        <v>75</v>
      </c>
      <c r="AQ97" s="8" t="s">
        <v>61</v>
      </c>
      <c r="AR97" s="8">
        <v>55552</v>
      </c>
      <c r="AS97" s="8">
        <v>14054</v>
      </c>
      <c r="AT97" s="8" t="s">
        <v>11</v>
      </c>
      <c r="AU97" s="8" t="s">
        <v>45</v>
      </c>
      <c r="AV97" s="8">
        <v>2003</v>
      </c>
      <c r="AW97" s="8">
        <v>1</v>
      </c>
      <c r="AX97" s="8" t="s">
        <v>44</v>
      </c>
      <c r="AY97" s="8" t="s">
        <v>15</v>
      </c>
      <c r="AZ97">
        <v>0</v>
      </c>
      <c r="BA97" s="5">
        <v>12023.278200000001</v>
      </c>
      <c r="BB97" s="5">
        <v>4</v>
      </c>
      <c r="BC97" s="4"/>
      <c r="BD97"/>
    </row>
    <row r="98" spans="1:56" hidden="1">
      <c r="A98">
        <f>ROW(B98)-ROW($B$31)</f>
        <v>67</v>
      </c>
      <c r="B98" t="str">
        <f>SUBSTITUTE(SUBSTITUTE(SUBSTITUTE(AP98&amp;"_"&amp;AQ98," ","_"),"&amp;","and"),"-","_")</f>
        <v>Bluebonnet_UNT4</v>
      </c>
      <c r="C98">
        <f>AW98/1000</f>
        <v>1E-3</v>
      </c>
      <c r="D98" s="23" t="str">
        <f>VLOOKUP(L98,map_fuel,2,0)</f>
        <v>waste</v>
      </c>
      <c r="E98" s="23" t="str">
        <f>VLOOKUP(M98,map_prime_mover,2,0)</f>
        <v>ic</v>
      </c>
      <c r="F98" s="23" t="str">
        <f>D98&amp;IF(NOT(E98=""),"_"&amp;LOWER(E98),"")</f>
        <v>waste_ic</v>
      </c>
      <c r="G98" s="58">
        <f>IF(ISNUMBER(BA98),BA98/1000,1)</f>
        <v>12.0232782</v>
      </c>
      <c r="H98" s="8">
        <f>AV98</f>
        <v>2003</v>
      </c>
      <c r="I98" s="39" t="str">
        <f>AY98</f>
        <v>OP</v>
      </c>
      <c r="J98" s="39" t="str">
        <f>IF(AZ98=1,"Y",IF(AZ98=0,"N","?"))</f>
        <v>N</v>
      </c>
      <c r="K98" s="39" t="s">
        <v>594</v>
      </c>
      <c r="L98" s="8" t="str">
        <f>AU98</f>
        <v>LFG</v>
      </c>
      <c r="M98" s="8" t="str">
        <f>AX98</f>
        <v>IC</v>
      </c>
      <c r="N98" s="8">
        <f>C98*G98</f>
        <v>1.2023278200000001E-2</v>
      </c>
      <c r="O98" s="8"/>
      <c r="P98" s="39"/>
      <c r="Q98" s="39"/>
      <c r="R98" s="87"/>
      <c r="S98" s="39"/>
      <c r="T98" s="39"/>
      <c r="U98" s="87"/>
      <c r="V98" s="87" t="str">
        <f ca="1">IF(NOT(AP98=""),IF(AP98&lt;&gt;AP97,IF(COUNTIF(OFFSET(AP98,0,0,pMaxUnitPerPlantInData),AP98)=COUNTIFS(OFFSET(AP98,0,0,pMaxUnitPerPlantInData),AP98,OFFSET(F98,0,0,pMaxUnitPerPlantInData),F98),"N","Y"),V97),"")</f>
        <v>N</v>
      </c>
      <c r="W98" s="87" t="str">
        <f>IF($AP98="",W99,SUBSTITUTE(SUBSTITUTE(SUBSTITUTE(AP98," ","_"),"&amp;","and"),"-","_"))</f>
        <v>Bluebonnet</v>
      </c>
      <c r="X98" s="87">
        <f>IF($AP98="","-",BB98)</f>
        <v>4</v>
      </c>
      <c r="Y98" s="4"/>
      <c r="Z98" s="8" t="b">
        <v>1</v>
      </c>
      <c r="AA98" s="8" t="b">
        <f>VLOOKUP(L98,map_fuel,3,0)</f>
        <v>0</v>
      </c>
      <c r="AB98" s="8" t="b">
        <f>C98&gt;=filt_gen_size</f>
        <v>0</v>
      </c>
      <c r="AC98" s="8" t="b">
        <f>AV98&gt;=filt_age</f>
        <v>1</v>
      </c>
      <c r="AD98" s="39">
        <f>IF(filt_status="ALL",TRUE,IFERROR(SEARCH(I98,filt_status),FALSE))</f>
        <v>1</v>
      </c>
      <c r="AE98" s="8" t="b">
        <f>IF(filt_chp,TRUE,J98="N")</f>
        <v>1</v>
      </c>
      <c r="AF98" s="8" t="b">
        <f>IF(filt_hydro,TRUE,D98&lt;&gt;"water")</f>
        <v>1</v>
      </c>
      <c r="AG98" s="8" t="b">
        <f>IF(filt_use_bad_data,TRUE,NOT(OR(O98="Y",O98=1)))</f>
        <v>1</v>
      </c>
      <c r="AH98" s="8" t="b">
        <f>IF(filt_use_bad_data,TRUE,NOT(OR(Q98="Y",Q98=1)))</f>
        <v>1</v>
      </c>
      <c r="AI98" s="8" t="b">
        <f>IF(filt_allow_combos,AND(AJ98:AK98),OR(UPPER($S98)="Y",UPPER($T98)=""))</f>
        <v>1</v>
      </c>
      <c r="AJ98" s="8" t="b">
        <f>IF(UPPER($U98)="CCGT",IF(filt_combine_ccgt,OR(UPPER($T98)="Y",UPPER($S98)=""),OR(UPPER($S98)="Y",UPPER($T98)="")),TRUE)</f>
        <v>1</v>
      </c>
      <c r="AK98" s="8" t="b">
        <f>IF(UPPER($U98)="WIND",IF(filt_combine_wind,OR(UPPER($T98)="Y",UPPER($S98)=""),OR(UPPER($S98)="Y",UPPER($T98)="")),TRUE)</f>
        <v>1</v>
      </c>
      <c r="AL98" s="9"/>
      <c r="AM98" s="2" t="b">
        <f>AND(Z98:AL98)</f>
        <v>0</v>
      </c>
      <c r="AN98" s="2">
        <f>A98-COUNTIF($K$31:$K98,"&lt;&gt;"&amp;AN$31)+1</f>
        <v>64</v>
      </c>
      <c r="AO98" s="2"/>
      <c r="AP98" s="8" t="s">
        <v>75</v>
      </c>
      <c r="AQ98" s="8" t="s">
        <v>62</v>
      </c>
      <c r="AR98" s="8">
        <v>55552</v>
      </c>
      <c r="AS98" s="8">
        <v>14055</v>
      </c>
      <c r="AT98" s="8" t="s">
        <v>11</v>
      </c>
      <c r="AU98" s="8" t="s">
        <v>45</v>
      </c>
      <c r="AV98" s="8">
        <v>2003</v>
      </c>
      <c r="AW98" s="8">
        <v>1</v>
      </c>
      <c r="AX98" s="8" t="s">
        <v>44</v>
      </c>
      <c r="AY98" s="8" t="s">
        <v>15</v>
      </c>
      <c r="AZ98">
        <v>0</v>
      </c>
      <c r="BA98" s="5">
        <v>12023.278200000001</v>
      </c>
      <c r="BB98" s="5">
        <v>4</v>
      </c>
      <c r="BC98" s="4"/>
      <c r="BD98"/>
    </row>
    <row r="99" spans="1:56">
      <c r="A99">
        <f>ROW(B99)-ROW($B$31)</f>
        <v>68</v>
      </c>
      <c r="B99" s="3" t="s">
        <v>795</v>
      </c>
      <c r="C99" s="3">
        <f>SUM(C100:C102)</f>
        <v>0.499</v>
      </c>
      <c r="D99" s="23" t="str">
        <f>VLOOKUP(L99,map_fuel,2,0)</f>
        <v>ng</v>
      </c>
      <c r="E99" s="23" t="str">
        <f>VLOOKUP(M99,map_prime_mover,2,0)</f>
        <v>cc</v>
      </c>
      <c r="F99" s="23" t="str">
        <f>D99&amp;IF(NOT(E99=""),"_"&amp;LOWER(E99),"")</f>
        <v>ng_cc</v>
      </c>
      <c r="G99" s="60">
        <f>G101</f>
        <v>7.6393871999999998</v>
      </c>
      <c r="H99" s="81">
        <f>H101</f>
        <v>2001</v>
      </c>
      <c r="I99" s="61" t="s">
        <v>15</v>
      </c>
      <c r="J99" s="61" t="s">
        <v>686</v>
      </c>
      <c r="K99" s="61" t="s">
        <v>791</v>
      </c>
      <c r="L99" s="81" t="s">
        <v>33</v>
      </c>
      <c r="M99" s="81" t="s">
        <v>702</v>
      </c>
      <c r="N99" s="81">
        <f>C99*G99</f>
        <v>3.8120542128000001</v>
      </c>
      <c r="O99" s="8"/>
      <c r="P99" s="39"/>
      <c r="Q99" s="39"/>
      <c r="R99" s="87"/>
      <c r="S99" s="39"/>
      <c r="T99" s="39" t="s">
        <v>651</v>
      </c>
      <c r="U99" s="87" t="s">
        <v>790</v>
      </c>
      <c r="V99" s="87" t="str">
        <f ca="1">IF(NOT(AP99=""),IF(AP99&lt;&gt;AP98,IF(COUNTIF(OFFSET(AP99,0,0,pMaxUnitPerPlantInData),AP99)=COUNTIFS(OFFSET(AP99,0,0,pMaxUnitPerPlantInData),AP99,OFFSET(F99,0,0,pMaxUnitPerPlantInData),F99),"N","Y"),V98),"")</f>
        <v/>
      </c>
      <c r="W99" s="152" t="s">
        <v>929</v>
      </c>
      <c r="X99" s="152">
        <v>1</v>
      </c>
      <c r="Y99" s="4"/>
      <c r="Z99" s="8" t="b">
        <v>1</v>
      </c>
      <c r="AA99" s="8" t="b">
        <f>VLOOKUP(L99,map_fuel,3,0)</f>
        <v>1</v>
      </c>
      <c r="AB99" s="8" t="b">
        <f>C99&gt;=filt_gen_size</f>
        <v>1</v>
      </c>
      <c r="AC99" s="8" t="b">
        <f>AV99&gt;=filt_age</f>
        <v>1</v>
      </c>
      <c r="AD99" s="39">
        <f>IF(filt_status="ALL",TRUE,IFERROR(SEARCH(I99,filt_status),FALSE))</f>
        <v>1</v>
      </c>
      <c r="AE99" s="8" t="b">
        <f>IF(filt_chp,TRUE,J99="N")</f>
        <v>1</v>
      </c>
      <c r="AF99" s="8" t="b">
        <f>IF(filt_hydro,TRUE,D99&lt;&gt;"water")</f>
        <v>1</v>
      </c>
      <c r="AG99" s="8" t="b">
        <f>IF(filt_use_bad_data,TRUE,NOT(OR(O99="Y",O99=1)))</f>
        <v>1</v>
      </c>
      <c r="AH99" s="8" t="b">
        <f>IF(filt_use_bad_data,TRUE,NOT(OR(Q99="Y",Q99=1)))</f>
        <v>1</v>
      </c>
      <c r="AI99" s="8" t="b">
        <f>IF(filt_allow_combos,AND(AJ99:AK99),OR(UPPER($S99)="Y",UPPER($T99)=""))</f>
        <v>1</v>
      </c>
      <c r="AJ99" s="8" t="b">
        <f>IF(UPPER($U99)="CCGT",IF(filt_combine_ccgt,OR(UPPER($T99)="Y",UPPER($S99)=""),OR(UPPER($S99)="Y",UPPER($T99)="")),TRUE)</f>
        <v>1</v>
      </c>
      <c r="AK99" s="8" t="b">
        <f>IF(UPPER($U99)="WIND",IF(filt_combine_wind,OR(UPPER($T99)="Y",UPPER($S99)=""),OR(UPPER($S99)="Y",UPPER($T99)="")),TRUE)</f>
        <v>1</v>
      </c>
      <c r="AL99" s="9"/>
      <c r="AM99" s="2" t="b">
        <f>AND(Z99:AL99)</f>
        <v>1</v>
      </c>
      <c r="AN99" s="2">
        <f>A99-COUNTIF($K$31:$K100,"&lt;&gt;"&amp;AN$31)+1</f>
        <v>64</v>
      </c>
      <c r="AO99" s="2"/>
      <c r="AP99" s="8" t="s">
        <v>1068</v>
      </c>
      <c r="AQ99" s="8" t="s">
        <v>1068</v>
      </c>
      <c r="AR99" s="8" t="s">
        <v>1068</v>
      </c>
      <c r="AS99" s="8" t="s">
        <v>1068</v>
      </c>
      <c r="AT99" s="8" t="s">
        <v>1068</v>
      </c>
      <c r="AU99" s="8" t="s">
        <v>1068</v>
      </c>
      <c r="AV99" s="8" t="s">
        <v>1068</v>
      </c>
      <c r="AW99" s="8" t="s">
        <v>1068</v>
      </c>
      <c r="AX99" s="8" t="s">
        <v>1068</v>
      </c>
      <c r="AY99" s="8" t="s">
        <v>1068</v>
      </c>
      <c r="AZ99" t="e">
        <v>#N/A</v>
      </c>
      <c r="BA99" s="5" t="e">
        <v>#N/A</v>
      </c>
      <c r="BB99" s="5" t="e">
        <v>#N/A</v>
      </c>
      <c r="BC99" s="4"/>
      <c r="BD99"/>
    </row>
    <row r="100" spans="1:56" hidden="1">
      <c r="A100">
        <f>ROW(B100)-ROW($B$31)</f>
        <v>69</v>
      </c>
      <c r="B100" t="str">
        <f>SUBSTITUTE(SUBSTITUTE(SUBSTITUTE(AP100&amp;"_"&amp;AQ100," ","_"),"&amp;","and"),"-","_")</f>
        <v>Bosque_County_Peaking_ST_5</v>
      </c>
      <c r="C100">
        <f>AW100/1000</f>
        <v>0.25</v>
      </c>
      <c r="D100" s="23" t="str">
        <f>VLOOKUP(L100,map_fuel,2,0)</f>
        <v>ng</v>
      </c>
      <c r="E100" s="23" t="str">
        <f>VLOOKUP(M100,map_prime_mover,2,0)</f>
        <v>cc_st_part</v>
      </c>
      <c r="F100" s="23" t="str">
        <f>D100&amp;IF(NOT(E100=""),"_"&amp;LOWER(E100),"")</f>
        <v>ng_cc_st_part</v>
      </c>
      <c r="G100" s="58">
        <f>IF(ISNUMBER(BA100),BA100/1000,1)</f>
        <v>7.6393871999999998</v>
      </c>
      <c r="H100" s="8">
        <f>AV100</f>
        <v>2009</v>
      </c>
      <c r="I100" s="39" t="str">
        <f>AY100</f>
        <v>V</v>
      </c>
      <c r="J100" s="39" t="str">
        <f>IF(AZ100=1,"Y",IF(AZ100=0,"N","?"))</f>
        <v>N</v>
      </c>
      <c r="K100" s="39" t="s">
        <v>594</v>
      </c>
      <c r="L100" s="8" t="str">
        <f>AU100</f>
        <v>NG</v>
      </c>
      <c r="M100" s="8" t="str">
        <f>AX100</f>
        <v>CA</v>
      </c>
      <c r="N100" s="8">
        <f>C100*G100</f>
        <v>1.9098468</v>
      </c>
      <c r="O100" s="8"/>
      <c r="P100" s="39"/>
      <c r="Q100" s="39"/>
      <c r="R100" s="87"/>
      <c r="S100" s="39" t="s">
        <v>651</v>
      </c>
      <c r="T100" s="39"/>
      <c r="U100" s="87" t="s">
        <v>790</v>
      </c>
      <c r="V100" s="87" t="str">
        <f ca="1">IF(NOT(AP100=""),IF(AP100&lt;&gt;AP99,IF(COUNTIF(OFFSET(AP100,0,0,pMaxUnitPerPlantInData),AP100)=COUNTIFS(OFFSET(AP100,0,0,pMaxUnitPerPlantInData),AP100,OFFSET(F100,0,0,pMaxUnitPerPlantInData),F100),"N","Y"),V99),"")</f>
        <v>Y</v>
      </c>
      <c r="W100" s="87" t="str">
        <f>IF($AP100="",W101,SUBSTITUTE(SUBSTITUTE(SUBSTITUTE(AP100," ","_"),"&amp;","and"),"-","_"))</f>
        <v>Bosque_County_Peaking</v>
      </c>
      <c r="X100" s="87">
        <f>IF($AP100="","-",BB100)</f>
        <v>5</v>
      </c>
      <c r="Y100" s="4"/>
      <c r="Z100" s="8" t="b">
        <v>1</v>
      </c>
      <c r="AA100" s="8" t="b">
        <f>VLOOKUP(L100,map_fuel,3,0)</f>
        <v>1</v>
      </c>
      <c r="AB100" s="8" t="b">
        <f>C100&gt;=filt_gen_size</f>
        <v>1</v>
      </c>
      <c r="AC100" s="8" t="b">
        <f>AV100&gt;=filt_age</f>
        <v>1</v>
      </c>
      <c r="AD100" s="39">
        <f>IF(filt_status="ALL",TRUE,IFERROR(SEARCH(I100,filt_status),FALSE))</f>
        <v>4</v>
      </c>
      <c r="AE100" s="8" t="b">
        <f>IF(filt_chp,TRUE,J100="N")</f>
        <v>1</v>
      </c>
      <c r="AF100" s="8" t="b">
        <f>IF(filt_hydro,TRUE,D100&lt;&gt;"water")</f>
        <v>1</v>
      </c>
      <c r="AG100" s="8" t="b">
        <f>IF(filt_use_bad_data,TRUE,NOT(OR(O100="Y",O100=1)))</f>
        <v>1</v>
      </c>
      <c r="AH100" s="8" t="b">
        <f>IF(filt_use_bad_data,TRUE,NOT(OR(Q100="Y",Q100=1)))</f>
        <v>1</v>
      </c>
      <c r="AI100" s="8" t="b">
        <f>IF(filt_allow_combos,AND(AJ100:AK100),OR(UPPER($S100)="Y",UPPER($T100)=""))</f>
        <v>0</v>
      </c>
      <c r="AJ100" s="8" t="b">
        <f>IF(UPPER($U100)="CCGT",IF(filt_combine_ccgt,OR(UPPER($T100)="Y",UPPER($S100)=""),OR(UPPER($S100)="Y",UPPER($T100)="")),TRUE)</f>
        <v>0</v>
      </c>
      <c r="AK100" s="8" t="b">
        <f>IF(UPPER($U100)="WIND",IF(filt_combine_wind,OR(UPPER($T100)="Y",UPPER($S100)=""),OR(UPPER($S100)="Y",UPPER($T100)="")),TRUE)</f>
        <v>1</v>
      </c>
      <c r="AL100" s="9"/>
      <c r="AM100" s="2" t="b">
        <f>AND(Z100:AL100)</f>
        <v>0</v>
      </c>
      <c r="AN100" s="2">
        <f>A100-COUNTIF($K$31:$K100,"&lt;&gt;"&amp;AN$31)+1</f>
        <v>65</v>
      </c>
      <c r="AO100" s="2"/>
      <c r="AP100" s="8" t="s">
        <v>77</v>
      </c>
      <c r="AQ100" s="8" t="s">
        <v>78</v>
      </c>
      <c r="AR100" s="8">
        <v>55172</v>
      </c>
      <c r="AS100" s="8">
        <v>14061</v>
      </c>
      <c r="AT100" s="8" t="s">
        <v>11</v>
      </c>
      <c r="AU100" s="8" t="s">
        <v>33</v>
      </c>
      <c r="AV100" s="8">
        <v>2009</v>
      </c>
      <c r="AW100" s="8">
        <v>250</v>
      </c>
      <c r="AX100" s="8" t="s">
        <v>29</v>
      </c>
      <c r="AY100" s="8" t="s">
        <v>79</v>
      </c>
      <c r="AZ100">
        <v>0</v>
      </c>
      <c r="BA100" s="5">
        <v>7639.3872000000001</v>
      </c>
      <c r="BB100" s="5">
        <v>5</v>
      </c>
      <c r="BC100" s="4"/>
      <c r="BD100"/>
    </row>
    <row r="101" spans="1:56" hidden="1">
      <c r="A101">
        <f>ROW(B101)-ROW($B$31)</f>
        <v>70</v>
      </c>
      <c r="B101" t="str">
        <f>SUBSTITUTE(SUBSTITUTE(SUBSTITUTE(AP101&amp;"_"&amp;AQ101," ","_"),"&amp;","and"),"-","_")</f>
        <v>Bosque_County_Peaking_GT_3</v>
      </c>
      <c r="C101">
        <f>AW101/1000</f>
        <v>0.154</v>
      </c>
      <c r="D101" s="23" t="str">
        <f>VLOOKUP(L101,map_fuel,2,0)</f>
        <v>ng</v>
      </c>
      <c r="E101" s="23" t="str">
        <f>VLOOKUP(M101,map_prime_mover,2,0)</f>
        <v>cc_ct_part</v>
      </c>
      <c r="F101" s="23" t="str">
        <f>D101&amp;IF(NOT(E101=""),"_"&amp;LOWER(E101),"")</f>
        <v>ng_cc_ct_part</v>
      </c>
      <c r="G101" s="58">
        <f>IF(ISNUMBER(BA101),BA101/1000,1)</f>
        <v>7.6393871999999998</v>
      </c>
      <c r="H101" s="8">
        <f>AV101</f>
        <v>2001</v>
      </c>
      <c r="I101" s="39" t="str">
        <f>AY101</f>
        <v>OP</v>
      </c>
      <c r="J101" s="39" t="str">
        <f>IF(AZ101=1,"Y",IF(AZ101=0,"N","?"))</f>
        <v>N</v>
      </c>
      <c r="K101" s="39" t="s">
        <v>594</v>
      </c>
      <c r="L101" s="8" t="str">
        <f>AU101</f>
        <v>NG</v>
      </c>
      <c r="M101" s="8" t="str">
        <f>AX101</f>
        <v>CT</v>
      </c>
      <c r="N101" s="8">
        <f>C101*G101</f>
        <v>1.1764656287999999</v>
      </c>
      <c r="O101" s="8"/>
      <c r="P101" s="39"/>
      <c r="Q101" s="39"/>
      <c r="R101" s="87"/>
      <c r="S101" s="39" t="s">
        <v>651</v>
      </c>
      <c r="T101" s="39"/>
      <c r="U101" s="87" t="s">
        <v>790</v>
      </c>
      <c r="V101" s="87" t="str">
        <f ca="1">IF(NOT(AP101=""),IF(AP101&lt;&gt;AP100,IF(COUNTIF(OFFSET(AP101,0,0,pMaxUnitPerPlantInData),AP101)=COUNTIFS(OFFSET(AP101,0,0,pMaxUnitPerPlantInData),AP101,OFFSET(F101,0,0,pMaxUnitPerPlantInData),F101),"N","Y"),V100),"")</f>
        <v>Y</v>
      </c>
      <c r="W101" s="87" t="str">
        <f>IF($AP101="",W102,SUBSTITUTE(SUBSTITUTE(SUBSTITUTE(AP101," ","_"),"&amp;","and"),"-","_"))</f>
        <v>Bosque_County_Peaking</v>
      </c>
      <c r="X101" s="87">
        <f>IF($AP101="","-",BB101)</f>
        <v>5</v>
      </c>
      <c r="Y101" s="4"/>
      <c r="Z101" s="8" t="b">
        <v>1</v>
      </c>
      <c r="AA101" s="8" t="b">
        <f>VLOOKUP(L101,map_fuel,3,0)</f>
        <v>1</v>
      </c>
      <c r="AB101" s="8" t="b">
        <f>C101&gt;=filt_gen_size</f>
        <v>1</v>
      </c>
      <c r="AC101" s="8" t="b">
        <f>AV101&gt;=filt_age</f>
        <v>1</v>
      </c>
      <c r="AD101" s="39">
        <f>IF(filt_status="ALL",TRUE,IFERROR(SEARCH(I101,filt_status),FALSE))</f>
        <v>1</v>
      </c>
      <c r="AE101" s="8" t="b">
        <f>IF(filt_chp,TRUE,J101="N")</f>
        <v>1</v>
      </c>
      <c r="AF101" s="8" t="b">
        <f>IF(filt_hydro,TRUE,D101&lt;&gt;"water")</f>
        <v>1</v>
      </c>
      <c r="AG101" s="8" t="b">
        <f>IF(filt_use_bad_data,TRUE,NOT(OR(O101="Y",O101=1)))</f>
        <v>1</v>
      </c>
      <c r="AH101" s="8" t="b">
        <f>IF(filt_use_bad_data,TRUE,NOT(OR(Q101="Y",Q101=1)))</f>
        <v>1</v>
      </c>
      <c r="AI101" s="8" t="b">
        <f>IF(filt_allow_combos,AND(AJ101:AK101),OR(UPPER($S101)="Y",UPPER($T101)=""))</f>
        <v>0</v>
      </c>
      <c r="AJ101" s="8" t="b">
        <f>IF(UPPER($U101)="CCGT",IF(filt_combine_ccgt,OR(UPPER($T101)="Y",UPPER($S101)=""),OR(UPPER($S101)="Y",UPPER($T101)="")),TRUE)</f>
        <v>0</v>
      </c>
      <c r="AK101" s="8" t="b">
        <f>IF(UPPER($U101)="WIND",IF(filt_combine_wind,OR(UPPER($T101)="Y",UPPER($S101)=""),OR(UPPER($S101)="Y",UPPER($T101)="")),TRUE)</f>
        <v>1</v>
      </c>
      <c r="AL101" s="9"/>
      <c r="AM101" s="2" t="b">
        <f>AND(Z101:AL101)</f>
        <v>0</v>
      </c>
      <c r="AN101" s="2">
        <f>A101-COUNTIF($K$31:$K101,"&lt;&gt;"&amp;AN$31)+1</f>
        <v>66</v>
      </c>
      <c r="AO101" s="2"/>
      <c r="AP101" s="8" t="s">
        <v>77</v>
      </c>
      <c r="AQ101" s="8" t="s">
        <v>80</v>
      </c>
      <c r="AR101" s="8">
        <v>55172</v>
      </c>
      <c r="AS101" s="8">
        <v>14059</v>
      </c>
      <c r="AT101" s="8" t="s">
        <v>11</v>
      </c>
      <c r="AU101" s="8" t="s">
        <v>33</v>
      </c>
      <c r="AV101" s="8">
        <v>2001</v>
      </c>
      <c r="AW101" s="8">
        <v>154</v>
      </c>
      <c r="AX101" s="8" t="s">
        <v>32</v>
      </c>
      <c r="AY101" s="8" t="s">
        <v>15</v>
      </c>
      <c r="AZ101">
        <v>0</v>
      </c>
      <c r="BA101" s="5">
        <v>7639.3872000000001</v>
      </c>
      <c r="BB101" s="5">
        <v>5</v>
      </c>
      <c r="BC101" s="4"/>
      <c r="BD101"/>
    </row>
    <row r="102" spans="1:56" hidden="1">
      <c r="A102">
        <f>ROW(B102)-ROW($B$31)</f>
        <v>71</v>
      </c>
      <c r="B102" t="str">
        <f>SUBSTITUTE(SUBSTITUTE(SUBSTITUTE(AP102&amp;"_"&amp;AQ102," ","_"),"&amp;","and"),"-","_")</f>
        <v>Bosque_County_Peaking_GT_4</v>
      </c>
      <c r="C102">
        <f>AW102/1000</f>
        <v>9.5000000000000001E-2</v>
      </c>
      <c r="D102" s="23" t="str">
        <f>VLOOKUP(L102,map_fuel,2,0)</f>
        <v>ng</v>
      </c>
      <c r="E102" s="23" t="str">
        <f>VLOOKUP(M102,map_prime_mover,2,0)</f>
        <v>cc_st_part</v>
      </c>
      <c r="F102" s="23" t="str">
        <f>D102&amp;IF(NOT(E102=""),"_"&amp;LOWER(E102),"")</f>
        <v>ng_cc_st_part</v>
      </c>
      <c r="G102" s="58">
        <f>IF(ISNUMBER(BA102),BA102/1000,1)</f>
        <v>7.6393871999999998</v>
      </c>
      <c r="H102" s="8">
        <f>AV102</f>
        <v>2001</v>
      </c>
      <c r="I102" s="39" t="str">
        <f>AY102</f>
        <v>OP</v>
      </c>
      <c r="J102" s="39" t="str">
        <f>IF(AZ102=1,"Y",IF(AZ102=0,"N","?"))</f>
        <v>N</v>
      </c>
      <c r="K102" s="39" t="s">
        <v>594</v>
      </c>
      <c r="L102" s="8" t="str">
        <f>AU102</f>
        <v>NG</v>
      </c>
      <c r="M102" s="8" t="str">
        <f>AX102</f>
        <v>CA</v>
      </c>
      <c r="N102" s="8">
        <f>C102*G102</f>
        <v>0.725741784</v>
      </c>
      <c r="O102" s="8"/>
      <c r="P102" s="39"/>
      <c r="Q102" s="39"/>
      <c r="R102" s="87"/>
      <c r="S102" s="39" t="s">
        <v>651</v>
      </c>
      <c r="T102" s="39"/>
      <c r="U102" s="87" t="s">
        <v>790</v>
      </c>
      <c r="V102" s="87" t="str">
        <f ca="1">IF(NOT(AP102=""),IF(AP102&lt;&gt;AP101,IF(COUNTIF(OFFSET(AP102,0,0,pMaxUnitPerPlantInData),AP102)=COUNTIFS(OFFSET(AP102,0,0,pMaxUnitPerPlantInData),AP102,OFFSET(F102,0,0,pMaxUnitPerPlantInData),F102),"N","Y"),V101),"")</f>
        <v>Y</v>
      </c>
      <c r="W102" s="87" t="str">
        <f>IF($AP102="",W103,SUBSTITUTE(SUBSTITUTE(SUBSTITUTE(AP102," ","_"),"&amp;","and"),"-","_"))</f>
        <v>Bosque_County_Peaking</v>
      </c>
      <c r="X102" s="87">
        <f>IF($AP102="","-",BB102)</f>
        <v>5</v>
      </c>
      <c r="Y102" s="4"/>
      <c r="Z102" s="8" t="b">
        <v>1</v>
      </c>
      <c r="AA102" s="8" t="b">
        <f>VLOOKUP(L102,map_fuel,3,0)</f>
        <v>1</v>
      </c>
      <c r="AB102" s="8" t="b">
        <f>C102&gt;=filt_gen_size</f>
        <v>1</v>
      </c>
      <c r="AC102" s="8" t="b">
        <f>AV102&gt;=filt_age</f>
        <v>1</v>
      </c>
      <c r="AD102" s="39">
        <f>IF(filt_status="ALL",TRUE,IFERROR(SEARCH(I102,filt_status),FALSE))</f>
        <v>1</v>
      </c>
      <c r="AE102" s="8" t="b">
        <f>IF(filt_chp,TRUE,J102="N")</f>
        <v>1</v>
      </c>
      <c r="AF102" s="8" t="b">
        <f>IF(filt_hydro,TRUE,D102&lt;&gt;"water")</f>
        <v>1</v>
      </c>
      <c r="AG102" s="8" t="b">
        <f>IF(filt_use_bad_data,TRUE,NOT(OR(O102="Y",O102=1)))</f>
        <v>1</v>
      </c>
      <c r="AH102" s="8" t="b">
        <f>IF(filt_use_bad_data,TRUE,NOT(OR(Q102="Y",Q102=1)))</f>
        <v>1</v>
      </c>
      <c r="AI102" s="8" t="b">
        <f>IF(filt_allow_combos,AND(AJ102:AK102),OR(UPPER($S102)="Y",UPPER($T102)=""))</f>
        <v>0</v>
      </c>
      <c r="AJ102" s="8" t="b">
        <f>IF(UPPER($U102)="CCGT",IF(filt_combine_ccgt,OR(UPPER($T102)="Y",UPPER($S102)=""),OR(UPPER($S102)="Y",UPPER($T102)="")),TRUE)</f>
        <v>0</v>
      </c>
      <c r="AK102" s="8" t="b">
        <f>IF(UPPER($U102)="WIND",IF(filt_combine_wind,OR(UPPER($T102)="Y",UPPER($S102)=""),OR(UPPER($S102)="Y",UPPER($T102)="")),TRUE)</f>
        <v>1</v>
      </c>
      <c r="AL102" s="9"/>
      <c r="AM102" s="2" t="b">
        <f>AND(Z102:AL102)</f>
        <v>0</v>
      </c>
      <c r="AN102" s="2">
        <f>A102-COUNTIF($K$31:$K102,"&lt;&gt;"&amp;AN$31)+1</f>
        <v>67</v>
      </c>
      <c r="AO102" s="2"/>
      <c r="AP102" s="8" t="s">
        <v>77</v>
      </c>
      <c r="AQ102" s="8" t="s">
        <v>81</v>
      </c>
      <c r="AR102" s="8">
        <v>55172</v>
      </c>
      <c r="AS102" s="8">
        <v>14060</v>
      </c>
      <c r="AT102" s="8" t="s">
        <v>11</v>
      </c>
      <c r="AU102" s="8" t="s">
        <v>33</v>
      </c>
      <c r="AV102" s="8">
        <v>2001</v>
      </c>
      <c r="AW102" s="8">
        <v>95</v>
      </c>
      <c r="AX102" s="8" t="s">
        <v>29</v>
      </c>
      <c r="AY102" s="8" t="s">
        <v>15</v>
      </c>
      <c r="AZ102">
        <v>0</v>
      </c>
      <c r="BA102" s="5">
        <v>7639.3872000000001</v>
      </c>
      <c r="BB102" s="5">
        <v>5</v>
      </c>
      <c r="BC102" s="4"/>
      <c r="BD102"/>
    </row>
    <row r="103" spans="1:56" hidden="1">
      <c r="A103">
        <f>ROW(B103)-ROW($B$31)</f>
        <v>72</v>
      </c>
      <c r="B103" t="str">
        <f>SUBSTITUTE(SUBSTITUTE(SUBSTITUTE(AP103&amp;"_"&amp;AQ103," ","_"),"&amp;","and"),"-","_")</f>
        <v>Bosque_County_Peaking_GT_1</v>
      </c>
      <c r="C103">
        <f>AW103/1000</f>
        <v>0.154</v>
      </c>
      <c r="D103" s="23" t="str">
        <f>VLOOKUP(L103,map_fuel,2,0)</f>
        <v>ng</v>
      </c>
      <c r="E103" s="23" t="str">
        <f>VLOOKUP(M103,map_prime_mover,2,0)</f>
        <v>gt</v>
      </c>
      <c r="F103" s="23" t="str">
        <f>D103&amp;IF(NOT(E103=""),"_"&amp;LOWER(E103),"")</f>
        <v>ng_gt</v>
      </c>
      <c r="G103" s="58">
        <f>IF(ISNUMBER(BA103),BA103/1000,1)</f>
        <v>7.6393871999999998</v>
      </c>
      <c r="H103" s="8">
        <f>AV103</f>
        <v>2000</v>
      </c>
      <c r="I103" s="39" t="str">
        <f>AY103</f>
        <v>OP</v>
      </c>
      <c r="J103" s="39" t="str">
        <f>IF(AZ103=1,"Y",IF(AZ103=0,"N","?"))</f>
        <v>N</v>
      </c>
      <c r="K103" s="39" t="s">
        <v>594</v>
      </c>
      <c r="L103" s="8" t="str">
        <f>AU103</f>
        <v>NG</v>
      </c>
      <c r="M103" s="8" t="str">
        <f>AX103</f>
        <v>GT</v>
      </c>
      <c r="N103" s="8">
        <f>C103*G103</f>
        <v>1.1764656287999999</v>
      </c>
      <c r="O103" s="8"/>
      <c r="P103" s="39"/>
      <c r="Q103" s="39"/>
      <c r="R103" s="87"/>
      <c r="S103" s="39"/>
      <c r="T103" s="39"/>
      <c r="U103" s="87"/>
      <c r="V103" s="87" t="str">
        <f ca="1">IF(NOT(AP103=""),IF(AP103&lt;&gt;AP102,IF(COUNTIF(OFFSET(AP103,0,0,pMaxUnitPerPlantInData),AP103)=COUNTIFS(OFFSET(AP103,0,0,pMaxUnitPerPlantInData),AP103,OFFSET(F103,0,0,pMaxUnitPerPlantInData),F103),"N","Y"),V102),"")</f>
        <v>Y</v>
      </c>
      <c r="W103" s="152" t="s">
        <v>930</v>
      </c>
      <c r="X103" s="152">
        <v>2</v>
      </c>
      <c r="Y103" s="4"/>
      <c r="Z103" s="8" t="b">
        <v>1</v>
      </c>
      <c r="AA103" s="8" t="b">
        <f>VLOOKUP(L103,map_fuel,3,0)</f>
        <v>1</v>
      </c>
      <c r="AB103" s="8" t="b">
        <f>C103&gt;=filt_gen_size</f>
        <v>1</v>
      </c>
      <c r="AC103" s="8" t="b">
        <f>AV103&gt;=filt_age</f>
        <v>1</v>
      </c>
      <c r="AD103" s="39">
        <f>IF(filt_status="ALL",TRUE,IFERROR(SEARCH(I103,filt_status),FALSE))</f>
        <v>1</v>
      </c>
      <c r="AE103" s="8" t="b">
        <f>IF(filt_chp,TRUE,J103="N")</f>
        <v>1</v>
      </c>
      <c r="AF103" s="8" t="b">
        <f>IF(filt_hydro,TRUE,D103&lt;&gt;"water")</f>
        <v>1</v>
      </c>
      <c r="AG103" s="8" t="b">
        <f>IF(filt_use_bad_data,TRUE,NOT(OR(O103="Y",O103=1)))</f>
        <v>1</v>
      </c>
      <c r="AH103" s="8" t="b">
        <f>IF(filt_use_bad_data,TRUE,NOT(OR(Q103="Y",Q103=1)))</f>
        <v>1</v>
      </c>
      <c r="AI103" s="8" t="b">
        <f>IF(filt_allow_combos,AND(AJ103:AK103),OR(UPPER($S103)="Y",UPPER($T103)=""))</f>
        <v>1</v>
      </c>
      <c r="AJ103" s="8" t="b">
        <f>IF(UPPER($U103)="CCGT",IF(filt_combine_ccgt,OR(UPPER($T103)="Y",UPPER($S103)=""),OR(UPPER($S103)="Y",UPPER($T103)="")),TRUE)</f>
        <v>1</v>
      </c>
      <c r="AK103" s="8" t="b">
        <f>IF(UPPER($U103)="WIND",IF(filt_combine_wind,OR(UPPER($T103)="Y",UPPER($S103)=""),OR(UPPER($S103)="Y",UPPER($T103)="")),TRUE)</f>
        <v>1</v>
      </c>
      <c r="AL103" s="9"/>
      <c r="AM103" s="2" t="b">
        <f>AND(Z103:AL103)</f>
        <v>1</v>
      </c>
      <c r="AN103" s="2">
        <f>A103-COUNTIF($K$31:$K103,"&lt;&gt;"&amp;AN$31)+1</f>
        <v>68</v>
      </c>
      <c r="AO103" s="2"/>
      <c r="AP103" s="8" t="s">
        <v>77</v>
      </c>
      <c r="AQ103" s="8" t="s">
        <v>82</v>
      </c>
      <c r="AR103" s="8">
        <v>55172</v>
      </c>
      <c r="AS103" s="8">
        <v>14057</v>
      </c>
      <c r="AT103" s="8" t="s">
        <v>11</v>
      </c>
      <c r="AU103" s="8" t="s">
        <v>33</v>
      </c>
      <c r="AV103" s="8">
        <v>2000</v>
      </c>
      <c r="AW103" s="8">
        <v>154</v>
      </c>
      <c r="AX103" s="8" t="s">
        <v>54</v>
      </c>
      <c r="AY103" s="8" t="s">
        <v>15</v>
      </c>
      <c r="AZ103">
        <v>0</v>
      </c>
      <c r="BA103" s="5">
        <v>7639.3872000000001</v>
      </c>
      <c r="BB103" s="5">
        <v>5</v>
      </c>
      <c r="BC103" s="4"/>
      <c r="BD103"/>
    </row>
    <row r="104" spans="1:56" hidden="1">
      <c r="A104">
        <f>ROW(B104)-ROW($B$31)</f>
        <v>73</v>
      </c>
      <c r="B104" t="str">
        <f>SUBSTITUTE(SUBSTITUTE(SUBSTITUTE(AP104&amp;"_"&amp;AQ104," ","_"),"&amp;","and"),"-","_")</f>
        <v>Bosque_County_Peaking_GT_2</v>
      </c>
      <c r="C104">
        <f>AW104/1000</f>
        <v>0.154</v>
      </c>
      <c r="D104" s="23" t="str">
        <f>VLOOKUP(L104,map_fuel,2,0)</f>
        <v>ng</v>
      </c>
      <c r="E104" s="23" t="str">
        <f>VLOOKUP(M104,map_prime_mover,2,0)</f>
        <v>gt</v>
      </c>
      <c r="F104" s="23" t="str">
        <f>D104&amp;IF(NOT(E104=""),"_"&amp;LOWER(E104),"")</f>
        <v>ng_gt</v>
      </c>
      <c r="G104" s="58">
        <f>IF(ISNUMBER(BA104),BA104/1000,1)</f>
        <v>7.6393871999999998</v>
      </c>
      <c r="H104" s="8">
        <f>AV104</f>
        <v>2000</v>
      </c>
      <c r="I104" s="39" t="str">
        <f>AY104</f>
        <v>OP</v>
      </c>
      <c r="J104" s="39" t="str">
        <f>IF(AZ104=1,"Y",IF(AZ104=0,"N","?"))</f>
        <v>N</v>
      </c>
      <c r="K104" s="39" t="s">
        <v>594</v>
      </c>
      <c r="L104" s="8" t="str">
        <f>AU104</f>
        <v>NG</v>
      </c>
      <c r="M104" s="8" t="str">
        <f>AX104</f>
        <v>GT</v>
      </c>
      <c r="N104" s="8">
        <f>C104*G104</f>
        <v>1.1764656287999999</v>
      </c>
      <c r="O104" s="8"/>
      <c r="P104" s="39"/>
      <c r="Q104" s="39"/>
      <c r="R104" s="87"/>
      <c r="S104" s="39"/>
      <c r="T104" s="39"/>
      <c r="U104" s="87"/>
      <c r="V104" s="87" t="str">
        <f ca="1">IF(NOT(AP104=""),IF(AP104&lt;&gt;AP103,IF(COUNTIF(OFFSET(AP104,0,0,pMaxUnitPerPlantInData),AP104)=COUNTIFS(OFFSET(AP104,0,0,pMaxUnitPerPlantInData),AP104,OFFSET(F104,0,0,pMaxUnitPerPlantInData),F104),"N","Y"),V103),"")</f>
        <v>Y</v>
      </c>
      <c r="W104" s="152" t="s">
        <v>930</v>
      </c>
      <c r="X104" s="152">
        <v>2</v>
      </c>
      <c r="Y104" s="4"/>
      <c r="Z104" s="8" t="b">
        <v>1</v>
      </c>
      <c r="AA104" s="8" t="b">
        <f>VLOOKUP(L104,map_fuel,3,0)</f>
        <v>1</v>
      </c>
      <c r="AB104" s="8" t="b">
        <f>C104&gt;=filt_gen_size</f>
        <v>1</v>
      </c>
      <c r="AC104" s="8" t="b">
        <f>AV104&gt;=filt_age</f>
        <v>1</v>
      </c>
      <c r="AD104" s="39">
        <f>IF(filt_status="ALL",TRUE,IFERROR(SEARCH(I104,filt_status),FALSE))</f>
        <v>1</v>
      </c>
      <c r="AE104" s="8" t="b">
        <f>IF(filt_chp,TRUE,J104="N")</f>
        <v>1</v>
      </c>
      <c r="AF104" s="8" t="b">
        <f>IF(filt_hydro,TRUE,D104&lt;&gt;"water")</f>
        <v>1</v>
      </c>
      <c r="AG104" s="8" t="b">
        <f>IF(filt_use_bad_data,TRUE,NOT(OR(O104="Y",O104=1)))</f>
        <v>1</v>
      </c>
      <c r="AH104" s="8" t="b">
        <f>IF(filt_use_bad_data,TRUE,NOT(OR(Q104="Y",Q104=1)))</f>
        <v>1</v>
      </c>
      <c r="AI104" s="8" t="b">
        <f>IF(filt_allow_combos,AND(AJ104:AK104),OR(UPPER($S104)="Y",UPPER($T104)=""))</f>
        <v>1</v>
      </c>
      <c r="AJ104" s="8" t="b">
        <f>IF(UPPER($U104)="CCGT",IF(filt_combine_ccgt,OR(UPPER($T104)="Y",UPPER($S104)=""),OR(UPPER($S104)="Y",UPPER($T104)="")),TRUE)</f>
        <v>1</v>
      </c>
      <c r="AK104" s="8" t="b">
        <f>IF(UPPER($U104)="WIND",IF(filt_combine_wind,OR(UPPER($T104)="Y",UPPER($S104)=""),OR(UPPER($S104)="Y",UPPER($T104)="")),TRUE)</f>
        <v>1</v>
      </c>
      <c r="AL104" s="9"/>
      <c r="AM104" s="2" t="b">
        <f>AND(Z104:AL104)</f>
        <v>1</v>
      </c>
      <c r="AN104" s="2">
        <f>A104-COUNTIF($K$31:$K104,"&lt;&gt;"&amp;AN$31)+1</f>
        <v>69</v>
      </c>
      <c r="AO104" s="2"/>
      <c r="AP104" s="8" t="s">
        <v>77</v>
      </c>
      <c r="AQ104" s="8" t="s">
        <v>83</v>
      </c>
      <c r="AR104" s="8">
        <v>55172</v>
      </c>
      <c r="AS104" s="8">
        <v>14058</v>
      </c>
      <c r="AT104" s="8" t="s">
        <v>11</v>
      </c>
      <c r="AU104" s="8" t="s">
        <v>33</v>
      </c>
      <c r="AV104" s="8">
        <v>2000</v>
      </c>
      <c r="AW104" s="8">
        <v>154</v>
      </c>
      <c r="AX104" s="8" t="s">
        <v>54</v>
      </c>
      <c r="AY104" s="8" t="s">
        <v>15</v>
      </c>
      <c r="AZ104">
        <v>0</v>
      </c>
      <c r="BA104" s="5">
        <v>7639.3872000000001</v>
      </c>
      <c r="BB104" s="5">
        <v>5</v>
      </c>
      <c r="BC104" s="4"/>
      <c r="BD104"/>
    </row>
    <row r="105" spans="1:56" hidden="1">
      <c r="A105">
        <f>ROW(B105)-ROW($B$31)</f>
        <v>74</v>
      </c>
      <c r="B105" t="str">
        <f>SUBSTITUTE(SUBSTITUTE(SUBSTITUTE(AP105&amp;"_"&amp;AQ105," ","_"),"&amp;","and"),"-","_")</f>
        <v>BP_Chemicals_Green_Lake_Plant_TG3</v>
      </c>
      <c r="C105">
        <f>AW105/1000</f>
        <v>2.3800000000000002E-2</v>
      </c>
      <c r="D105" s="23" t="str">
        <f>VLOOKUP(L105,map_fuel,2,0)</f>
        <v>waste</v>
      </c>
      <c r="E105" s="23" t="str">
        <f>VLOOKUP(M105,map_prime_mover,2,0)</f>
        <v>st</v>
      </c>
      <c r="F105" s="23" t="str">
        <f>D105&amp;IF(NOT(E105=""),"_"&amp;LOWER(E105),"")</f>
        <v>waste_st</v>
      </c>
      <c r="G105" s="58">
        <f>IF(ISNUMBER(BA105),BA105/1000,1)</f>
        <v>0</v>
      </c>
      <c r="H105" s="8">
        <f>AV105</f>
        <v>1997</v>
      </c>
      <c r="I105" s="39" t="str">
        <f>AY105</f>
        <v>OP</v>
      </c>
      <c r="J105" s="39" t="str">
        <f>IF(AZ105=1,"Y",IF(AZ105=0,"N","?"))</f>
        <v>Y</v>
      </c>
      <c r="K105" s="39" t="s">
        <v>594</v>
      </c>
      <c r="L105" s="8" t="str">
        <f>AU105</f>
        <v>WH</v>
      </c>
      <c r="M105" s="8" t="str">
        <f>AX105</f>
        <v>ST</v>
      </c>
      <c r="N105" s="8">
        <f>C105*G105</f>
        <v>0</v>
      </c>
      <c r="O105" s="8"/>
      <c r="P105" s="8"/>
      <c r="Q105" s="8"/>
      <c r="R105" s="87"/>
      <c r="S105" s="8"/>
      <c r="T105" s="8"/>
      <c r="U105" s="87"/>
      <c r="V105" s="87" t="str">
        <f ca="1">IF(NOT(AP105=""),IF(AP105&lt;&gt;AP104,IF(COUNTIF(OFFSET(AP105,0,0,pMaxUnitPerPlantInData),AP105)=COUNTIFS(OFFSET(AP105,0,0,pMaxUnitPerPlantInData),AP105,OFFSET(F105,0,0,pMaxUnitPerPlantInData),F105),"N","Y"),V104),"")</f>
        <v>N</v>
      </c>
      <c r="W105" s="87" t="str">
        <f>IF($AP105="",W106,AP105)</f>
        <v>BP Chemicals Green Lake Plant</v>
      </c>
      <c r="X105" s="87">
        <f>IF($AP105="","-",BB105)</f>
        <v>2</v>
      </c>
      <c r="Y105" s="4"/>
      <c r="Z105" s="8" t="b">
        <v>1</v>
      </c>
      <c r="AA105" s="8" t="b">
        <f>VLOOKUP(L105,map_fuel,3,0)</f>
        <v>0</v>
      </c>
      <c r="AB105" s="8" t="b">
        <f>C105&gt;=filt_gen_size</f>
        <v>0</v>
      </c>
      <c r="AC105" s="8" t="b">
        <f>AV105&gt;=filt_age</f>
        <v>1</v>
      </c>
      <c r="AD105" s="39">
        <f>IF(filt_status="ALL",TRUE,IFERROR(SEARCH(I105,filt_status),FALSE))</f>
        <v>1</v>
      </c>
      <c r="AE105" s="8" t="b">
        <f>IF(filt_chp,TRUE,J105="N")</f>
        <v>0</v>
      </c>
      <c r="AF105" s="8" t="b">
        <f>IF(filt_hydro,TRUE,D105&lt;&gt;"water")</f>
        <v>1</v>
      </c>
      <c r="AG105" s="8" t="b">
        <f>IF(filt_use_bad_data,TRUE,NOT(OR(O105="Y",O105=1)))</f>
        <v>1</v>
      </c>
      <c r="AH105" s="8" t="b">
        <f>IF(filt_use_bad_data,TRUE,NOT(OR(Q105="Y",Q105=1)))</f>
        <v>1</v>
      </c>
      <c r="AI105" s="8" t="b">
        <f>IF(filt_allow_combos,AND(AJ105:AK105),OR(UPPER($S105)="Y",UPPER($T105)=""))</f>
        <v>1</v>
      </c>
      <c r="AJ105" s="8" t="b">
        <f>IF(UPPER($U105)="CCGT",IF(filt_combine_ccgt,OR(UPPER($T105)="Y",UPPER($S105)=""),OR(UPPER($S105)="Y",UPPER($T105)="")),TRUE)</f>
        <v>1</v>
      </c>
      <c r="AK105" s="8" t="b">
        <f>IF(UPPER($U105)="WIND",IF(filt_combine_wind,OR(UPPER($T105)="Y",UPPER($S105)=""),OR(UPPER($S105)="Y",UPPER($T105)="")),TRUE)</f>
        <v>1</v>
      </c>
      <c r="AL105" s="9"/>
      <c r="AM105" s="2" t="b">
        <f>AND(Z105:AL105)</f>
        <v>0</v>
      </c>
      <c r="AN105" s="2">
        <f>A105-COUNTIF($K$31:$K105,"&lt;&gt;"&amp;AN$31)+1</f>
        <v>70</v>
      </c>
      <c r="AO105" s="2"/>
      <c r="AP105" s="8" t="s">
        <v>84</v>
      </c>
      <c r="AQ105" s="8" t="s">
        <v>85</v>
      </c>
      <c r="AR105" s="8">
        <v>50404</v>
      </c>
      <c r="AS105" s="8">
        <v>14063</v>
      </c>
      <c r="AT105" s="8" t="s">
        <v>11</v>
      </c>
      <c r="AU105" s="8" t="s">
        <v>86</v>
      </c>
      <c r="AV105" s="8">
        <v>1997</v>
      </c>
      <c r="AW105" s="8">
        <v>23.8</v>
      </c>
      <c r="AX105" s="8" t="s">
        <v>16</v>
      </c>
      <c r="AY105" s="8" t="s">
        <v>15</v>
      </c>
      <c r="AZ105">
        <v>1</v>
      </c>
      <c r="BA105" s="5">
        <v>0</v>
      </c>
      <c r="BB105" s="5">
        <v>2</v>
      </c>
      <c r="BC105" s="4"/>
      <c r="BD105"/>
    </row>
    <row r="106" spans="1:56" hidden="1">
      <c r="A106">
        <f>ROW(B106)-ROW($B$31)</f>
        <v>75</v>
      </c>
      <c r="B106" t="str">
        <f>SUBSTITUTE(SUBSTITUTE(SUBSTITUTE(AP106&amp;"_"&amp;AQ106," ","_"),"&amp;","and"),"-","_")</f>
        <v>BP_Chemicals_Green_Lake_Plant_TG2</v>
      </c>
      <c r="C106">
        <f>AW106/1000</f>
        <v>1.4999999999999999E-2</v>
      </c>
      <c r="D106" s="23" t="str">
        <f>VLOOKUP(L106,map_fuel,2,0)</f>
        <v>waste</v>
      </c>
      <c r="E106" s="23" t="str">
        <f>VLOOKUP(M106,map_prime_mover,2,0)</f>
        <v>st</v>
      </c>
      <c r="F106" s="23" t="str">
        <f>D106&amp;IF(NOT(E106=""),"_"&amp;LOWER(E106),"")</f>
        <v>waste_st</v>
      </c>
      <c r="G106" s="58">
        <f>IF(ISNUMBER(BA106),BA106/1000,1)</f>
        <v>0</v>
      </c>
      <c r="H106" s="8">
        <f>AV106</f>
        <v>1989</v>
      </c>
      <c r="I106" s="39" t="str">
        <f>AY106</f>
        <v>OP</v>
      </c>
      <c r="J106" s="39" t="str">
        <f>IF(AZ106=1,"Y",IF(AZ106=0,"N","?"))</f>
        <v>Y</v>
      </c>
      <c r="K106" s="39" t="s">
        <v>594</v>
      </c>
      <c r="L106" s="8" t="str">
        <f>AU106</f>
        <v>WH</v>
      </c>
      <c r="M106" s="8" t="str">
        <f>AX106</f>
        <v>ST</v>
      </c>
      <c r="N106" s="8">
        <f>C106*G106</f>
        <v>0</v>
      </c>
      <c r="O106" s="8"/>
      <c r="P106" s="8"/>
      <c r="Q106" s="8"/>
      <c r="R106" s="87"/>
      <c r="S106" s="8"/>
      <c r="T106" s="8"/>
      <c r="U106" s="87"/>
      <c r="V106" s="87" t="str">
        <f ca="1">IF(NOT(AP106=""),IF(AP106&lt;&gt;AP105,IF(COUNTIF(OFFSET(AP106,0,0,pMaxUnitPerPlantInData),AP106)=COUNTIFS(OFFSET(AP106,0,0,pMaxUnitPerPlantInData),AP106,OFFSET(F106,0,0,pMaxUnitPerPlantInData),F106),"N","Y"),V105),"")</f>
        <v>N</v>
      </c>
      <c r="W106" s="87" t="str">
        <f>IF($AP106="",W107,AP106)</f>
        <v>BP Chemicals Green Lake Plant</v>
      </c>
      <c r="X106" s="87">
        <f>IF($AP106="","-",BB106)</f>
        <v>2</v>
      </c>
      <c r="Y106" s="4"/>
      <c r="Z106" s="8" t="b">
        <v>1</v>
      </c>
      <c r="AA106" s="8" t="b">
        <f>VLOOKUP(L106,map_fuel,3,0)</f>
        <v>0</v>
      </c>
      <c r="AB106" s="8" t="b">
        <f>C106&gt;=filt_gen_size</f>
        <v>0</v>
      </c>
      <c r="AC106" s="8" t="b">
        <f>AV106&gt;=filt_age</f>
        <v>1</v>
      </c>
      <c r="AD106" s="39">
        <f>IF(filt_status="ALL",TRUE,IFERROR(SEARCH(I106,filt_status),FALSE))</f>
        <v>1</v>
      </c>
      <c r="AE106" s="8" t="b">
        <f>IF(filt_chp,TRUE,J106="N")</f>
        <v>0</v>
      </c>
      <c r="AF106" s="8" t="b">
        <f>IF(filt_hydro,TRUE,D106&lt;&gt;"water")</f>
        <v>1</v>
      </c>
      <c r="AG106" s="8" t="b">
        <f>IF(filt_use_bad_data,TRUE,NOT(OR(O106="Y",O106=1)))</f>
        <v>1</v>
      </c>
      <c r="AH106" s="8" t="b">
        <f>IF(filt_use_bad_data,TRUE,NOT(OR(Q106="Y",Q106=1)))</f>
        <v>1</v>
      </c>
      <c r="AI106" s="8" t="b">
        <f>IF(filt_allow_combos,AND(AJ106:AK106),OR(UPPER($S106)="Y",UPPER($T106)=""))</f>
        <v>1</v>
      </c>
      <c r="AJ106" s="8" t="b">
        <f>IF(UPPER($U106)="CCGT",IF(filt_combine_ccgt,OR(UPPER($T106)="Y",UPPER($S106)=""),OR(UPPER($S106)="Y",UPPER($T106)="")),TRUE)</f>
        <v>1</v>
      </c>
      <c r="AK106" s="8" t="b">
        <f>IF(UPPER($U106)="WIND",IF(filt_combine_wind,OR(UPPER($T106)="Y",UPPER($S106)=""),OR(UPPER($S106)="Y",UPPER($T106)="")),TRUE)</f>
        <v>1</v>
      </c>
      <c r="AL106" s="9"/>
      <c r="AM106" s="2" t="b">
        <f>AND(Z106:AL106)</f>
        <v>0</v>
      </c>
      <c r="AN106" s="2">
        <f>A106-COUNTIF($K$31:$K106,"&lt;&gt;"&amp;AN$31)+1</f>
        <v>71</v>
      </c>
      <c r="AO106" s="2"/>
      <c r="AP106" s="8" t="s">
        <v>84</v>
      </c>
      <c r="AQ106" s="8" t="s">
        <v>87</v>
      </c>
      <c r="AR106" s="8">
        <v>50404</v>
      </c>
      <c r="AS106" s="8">
        <v>14062</v>
      </c>
      <c r="AT106" s="8" t="s">
        <v>11</v>
      </c>
      <c r="AU106" s="8" t="s">
        <v>86</v>
      </c>
      <c r="AV106" s="8">
        <v>1989</v>
      </c>
      <c r="AW106" s="8">
        <v>15</v>
      </c>
      <c r="AX106" s="8" t="s">
        <v>16</v>
      </c>
      <c r="AY106" s="8" t="s">
        <v>15</v>
      </c>
      <c r="AZ106">
        <v>1</v>
      </c>
      <c r="BA106" s="5">
        <v>0</v>
      </c>
      <c r="BB106" s="5">
        <v>2</v>
      </c>
      <c r="BC106" s="4"/>
      <c r="BD106"/>
    </row>
    <row r="107" spans="1:56" hidden="1">
      <c r="A107">
        <f>ROW(B107)-ROW($B$31)</f>
        <v>76</v>
      </c>
      <c r="B107" t="str">
        <f>SUBSTITUTE(SUBSTITUTE(SUBSTITUTE(AP107&amp;"_"&amp;AQ107," ","_"),"&amp;","and"),"-","_")</f>
        <v>Brandon_Station_1</v>
      </c>
      <c r="C107">
        <f>AW107/1000</f>
        <v>2.1000000000000001E-2</v>
      </c>
      <c r="D107" s="23" t="str">
        <f>VLOOKUP(L107,map_fuel,2,0)</f>
        <v>ng</v>
      </c>
      <c r="E107" s="23" t="str">
        <f>VLOOKUP(M107,map_prime_mover,2,0)</f>
        <v>gt</v>
      </c>
      <c r="F107" s="23" t="str">
        <f>D107&amp;IF(NOT(E107=""),"_"&amp;LOWER(E107),"")</f>
        <v>ng_gt</v>
      </c>
      <c r="G107" s="58">
        <f>IF(ISNUMBER(BA107),BA107/1000,1)</f>
        <v>1</v>
      </c>
      <c r="H107" s="8">
        <f>AV107</f>
        <v>1990</v>
      </c>
      <c r="I107" s="39" t="str">
        <f>AY107</f>
        <v>OP</v>
      </c>
      <c r="J107" s="39" t="str">
        <f>IF(AZ107=1,"Y",IF(AZ107=0,"N","?"))</f>
        <v>?</v>
      </c>
      <c r="K107" s="39" t="s">
        <v>594</v>
      </c>
      <c r="L107" s="8" t="str">
        <f>AU107</f>
        <v>NG</v>
      </c>
      <c r="M107" s="8" t="str">
        <f>AX107</f>
        <v>GT</v>
      </c>
      <c r="N107" s="8">
        <f>C107*G107</f>
        <v>2.1000000000000001E-2</v>
      </c>
      <c r="O107" s="8"/>
      <c r="P107" s="8"/>
      <c r="Q107" s="8"/>
      <c r="R107" s="87"/>
      <c r="S107" s="8"/>
      <c r="T107" s="8"/>
      <c r="U107" s="87"/>
      <c r="V107" s="87" t="str">
        <f ca="1">IF(NOT(AP107=""),IF(AP107&lt;&gt;AP106,IF(COUNTIF(OFFSET(AP107,0,0,pMaxUnitPerPlantInData),AP107)=COUNTIFS(OFFSET(AP107,0,0,pMaxUnitPerPlantInData),AP107,OFFSET(F107,0,0,pMaxUnitPerPlantInData),F107),"N","Y"),V106),"")</f>
        <v>N</v>
      </c>
      <c r="W107" s="87" t="str">
        <f>IF($AP107="",W108,AP107)</f>
        <v>Brandon Station</v>
      </c>
      <c r="X107" s="87" t="str">
        <f>IF($AP107="","-",BB107)</f>
        <v>Plant unknown</v>
      </c>
      <c r="Y107" s="4"/>
      <c r="Z107" s="8" t="b">
        <v>0</v>
      </c>
      <c r="AA107" s="8" t="b">
        <f>VLOOKUP(L107,map_fuel,3,0)</f>
        <v>1</v>
      </c>
      <c r="AB107" s="8" t="b">
        <f>C107&gt;=filt_gen_size</f>
        <v>0</v>
      </c>
      <c r="AC107" s="8" t="b">
        <f>AV107&gt;=filt_age</f>
        <v>1</v>
      </c>
      <c r="AD107" s="39">
        <f>IF(filt_status="ALL",TRUE,IFERROR(SEARCH(I107,filt_status),FALSE))</f>
        <v>1</v>
      </c>
      <c r="AE107" s="8" t="b">
        <f>IF(filt_chp,TRUE,J107="N")</f>
        <v>0</v>
      </c>
      <c r="AF107" s="8" t="b">
        <f>IF(filt_hydro,TRUE,D107&lt;&gt;"water")</f>
        <v>1</v>
      </c>
      <c r="AG107" s="8" t="b">
        <f>IF(filt_use_bad_data,TRUE,NOT(OR(O107="Y",O107=1)))</f>
        <v>1</v>
      </c>
      <c r="AH107" s="8" t="b">
        <f>IF(filt_use_bad_data,TRUE,NOT(OR(Q107="Y",Q107=1)))</f>
        <v>1</v>
      </c>
      <c r="AI107" s="8" t="b">
        <f>IF(filt_allow_combos,AND(AJ107:AK107),OR(UPPER($S107)="Y",UPPER($T107)=""))</f>
        <v>1</v>
      </c>
      <c r="AJ107" s="8" t="b">
        <f>IF(UPPER($U107)="CCGT",IF(filt_combine_ccgt,OR(UPPER($T107)="Y",UPPER($S107)=""),OR(UPPER($S107)="Y",UPPER($T107)="")),TRUE)</f>
        <v>1</v>
      </c>
      <c r="AK107" s="8" t="b">
        <f>IF(UPPER($U107)="WIND",IF(filt_combine_wind,OR(UPPER($T107)="Y",UPPER($S107)=""),OR(UPPER($S107)="Y",UPPER($T107)="")),TRUE)</f>
        <v>1</v>
      </c>
      <c r="AL107" s="9"/>
      <c r="AM107" s="2" t="b">
        <f>AND(Z107:AL107)</f>
        <v>0</v>
      </c>
      <c r="AN107" s="2">
        <f>A107-COUNTIF($K$31:$K107,"&lt;&gt;"&amp;AN$31)+1</f>
        <v>72</v>
      </c>
      <c r="AO107" s="2"/>
      <c r="AP107" s="8" t="s">
        <v>88</v>
      </c>
      <c r="AQ107" s="8" t="s">
        <v>19</v>
      </c>
      <c r="AR107" s="8">
        <v>7131</v>
      </c>
      <c r="AS107" s="8">
        <v>14064</v>
      </c>
      <c r="AT107" s="8" t="s">
        <v>11</v>
      </c>
      <c r="AU107" s="8" t="s">
        <v>33</v>
      </c>
      <c r="AV107" s="8">
        <v>1990</v>
      </c>
      <c r="AW107" s="8">
        <v>21</v>
      </c>
      <c r="AX107" s="8" t="s">
        <v>54</v>
      </c>
      <c r="AY107" s="8" t="s">
        <v>15</v>
      </c>
      <c r="AZ107" t="s">
        <v>1069</v>
      </c>
      <c r="BA107" s="5" t="s">
        <v>1069</v>
      </c>
      <c r="BB107" s="5" t="s">
        <v>1069</v>
      </c>
      <c r="BC107" s="4"/>
      <c r="BD107"/>
    </row>
    <row r="108" spans="1:56">
      <c r="A108">
        <f>ROW(B108)-ROW($B$31)</f>
        <v>77</v>
      </c>
      <c r="B108" s="3" t="s">
        <v>796</v>
      </c>
      <c r="C108" s="3">
        <f>SUM(C109:C111)</f>
        <v>0.67559999999999998</v>
      </c>
      <c r="D108" s="23" t="str">
        <f>VLOOKUP(L108,map_fuel,2,0)</f>
        <v>ng</v>
      </c>
      <c r="E108" s="23" t="str">
        <f>VLOOKUP(M108,map_prime_mover,2,0)</f>
        <v>cc</v>
      </c>
      <c r="F108" s="23" t="str">
        <f>D108&amp;IF(NOT(E108=""),"_"&amp;LOWER(E108),"")</f>
        <v>ng_cc</v>
      </c>
      <c r="G108" s="60">
        <f>G110</f>
        <v>7.4617038000000004</v>
      </c>
      <c r="H108" s="81">
        <f>H110</f>
        <v>2003</v>
      </c>
      <c r="I108" s="61" t="s">
        <v>15</v>
      </c>
      <c r="J108" s="61" t="s">
        <v>686</v>
      </c>
      <c r="K108" s="61" t="s">
        <v>791</v>
      </c>
      <c r="L108" s="81" t="s">
        <v>33</v>
      </c>
      <c r="M108" s="81" t="s">
        <v>702</v>
      </c>
      <c r="N108" s="81">
        <f>C108*G108</f>
        <v>5.0411270872800005</v>
      </c>
      <c r="O108" s="8"/>
      <c r="P108" s="39"/>
      <c r="Q108" s="39"/>
      <c r="R108" s="87"/>
      <c r="S108" s="39"/>
      <c r="T108" s="39" t="s">
        <v>651</v>
      </c>
      <c r="U108" s="87" t="s">
        <v>790</v>
      </c>
      <c r="V108" s="87" t="str">
        <f ca="1">IF(NOT(AP108=""),IF(AP108&lt;&gt;AP107,IF(COUNTIF(OFFSET(AP108,0,0,pMaxUnitPerPlantInData),AP108)=COUNTIFS(OFFSET(AP108,0,0,pMaxUnitPerPlantInData),AP108,OFFSET(F108,0,0,pMaxUnitPerPlantInData),F108),"N","Y"),V107),"")</f>
        <v/>
      </c>
      <c r="W108" s="87" t="str">
        <f>IF($AP108="",W109,SUBSTITUTE(SUBSTITUTE(SUBSTITUTE(AP108," ","_"),"&amp;","and"),"-","_"))</f>
        <v>Brazos_Valley_Generating_Facility</v>
      </c>
      <c r="X108" s="152">
        <v>1</v>
      </c>
      <c r="Y108" s="4"/>
      <c r="Z108" s="8" t="b">
        <v>1</v>
      </c>
      <c r="AA108" s="8" t="b">
        <f>VLOOKUP(L108,map_fuel,3,0)</f>
        <v>1</v>
      </c>
      <c r="AB108" s="8" t="b">
        <f>C108&gt;=filt_gen_size</f>
        <v>1</v>
      </c>
      <c r="AC108" s="8" t="b">
        <f>AV108&gt;=filt_age</f>
        <v>1</v>
      </c>
      <c r="AD108" s="39">
        <f>IF(filt_status="ALL",TRUE,IFERROR(SEARCH(I108,filt_status),FALSE))</f>
        <v>1</v>
      </c>
      <c r="AE108" s="8" t="b">
        <f>IF(filt_chp,TRUE,J108="N")</f>
        <v>1</v>
      </c>
      <c r="AF108" s="8" t="b">
        <f>IF(filt_hydro,TRUE,D108&lt;&gt;"water")</f>
        <v>1</v>
      </c>
      <c r="AG108" s="8" t="b">
        <f>IF(filt_use_bad_data,TRUE,NOT(OR(O108="Y",O108=1)))</f>
        <v>1</v>
      </c>
      <c r="AH108" s="8" t="b">
        <f>IF(filt_use_bad_data,TRUE,NOT(OR(Q108="Y",Q108=1)))</f>
        <v>1</v>
      </c>
      <c r="AI108" s="8" t="b">
        <f>IF(filt_allow_combos,AND(AJ108:AK108),OR(UPPER($S108)="Y",UPPER($T108)=""))</f>
        <v>1</v>
      </c>
      <c r="AJ108" s="8" t="b">
        <f>IF(UPPER($U108)="CCGT",IF(filt_combine_ccgt,OR(UPPER($T108)="Y",UPPER($S108)=""),OR(UPPER($S108)="Y",UPPER($T108)="")),TRUE)</f>
        <v>1</v>
      </c>
      <c r="AK108" s="8" t="b">
        <f>IF(UPPER($U108)="WIND",IF(filt_combine_wind,OR(UPPER($T108)="Y",UPPER($S108)=""),OR(UPPER($S108)="Y",UPPER($T108)="")),TRUE)</f>
        <v>1</v>
      </c>
      <c r="AL108" s="9"/>
      <c r="AM108" s="2" t="b">
        <f>AND(Z108:AL108)</f>
        <v>1</v>
      </c>
      <c r="AN108" s="2">
        <f>A108-COUNTIF($K$31:$K109,"&lt;&gt;"&amp;AN$31)+1</f>
        <v>72</v>
      </c>
      <c r="AO108" s="2"/>
      <c r="AP108" s="8" t="s">
        <v>1068</v>
      </c>
      <c r="AQ108" s="8" t="s">
        <v>1068</v>
      </c>
      <c r="AR108" s="8" t="s">
        <v>1068</v>
      </c>
      <c r="AS108" s="8" t="s">
        <v>1068</v>
      </c>
      <c r="AT108" s="8" t="s">
        <v>1068</v>
      </c>
      <c r="AU108" s="8" t="s">
        <v>1068</v>
      </c>
      <c r="AV108" s="8" t="s">
        <v>1068</v>
      </c>
      <c r="AW108" s="8" t="s">
        <v>1068</v>
      </c>
      <c r="AX108" s="8" t="s">
        <v>1068</v>
      </c>
      <c r="AY108" s="8" t="s">
        <v>1068</v>
      </c>
      <c r="AZ108" t="e">
        <v>#N/A</v>
      </c>
      <c r="BA108" s="5" t="e">
        <v>#N/A</v>
      </c>
      <c r="BB108" s="5" t="e">
        <v>#N/A</v>
      </c>
      <c r="BC108" s="4"/>
      <c r="BD108"/>
    </row>
    <row r="109" spans="1:56" hidden="1">
      <c r="A109">
        <f>ROW(B109)-ROW($B$31)</f>
        <v>78</v>
      </c>
      <c r="B109" t="str">
        <f>SUBSTITUTE(SUBSTITUTE(SUBSTITUTE(AP109&amp;"_"&amp;AQ109," ","_"),"&amp;","and"),"-","_")</f>
        <v>Brazos_Valley_Generating_Facility_CTG1</v>
      </c>
      <c r="C109">
        <f>AW109/1000</f>
        <v>0.2</v>
      </c>
      <c r="D109" s="23" t="str">
        <f>VLOOKUP(L109,map_fuel,2,0)</f>
        <v>ng</v>
      </c>
      <c r="E109" s="23" t="str">
        <f>VLOOKUP(M109,map_prime_mover,2,0)</f>
        <v>cc_ct_part</v>
      </c>
      <c r="F109" s="23" t="str">
        <f>D109&amp;IF(NOT(E109=""),"_"&amp;LOWER(E109),"")</f>
        <v>ng_cc_ct_part</v>
      </c>
      <c r="G109" s="58">
        <f>IF(ISNUMBER(BA109),BA109/1000,1)</f>
        <v>7.4617038000000004</v>
      </c>
      <c r="H109" s="8">
        <f>AV109</f>
        <v>2003</v>
      </c>
      <c r="I109" s="39" t="str">
        <f>AY109</f>
        <v>OP</v>
      </c>
      <c r="J109" s="39" t="str">
        <f>IF(AZ109=1,"Y",IF(AZ109=0,"N","?"))</f>
        <v>N</v>
      </c>
      <c r="K109" s="39" t="s">
        <v>594</v>
      </c>
      <c r="L109" s="8" t="str">
        <f>AU109</f>
        <v>NG</v>
      </c>
      <c r="M109" s="8" t="str">
        <f>AX109</f>
        <v>CT</v>
      </c>
      <c r="N109" s="8">
        <f>C109*G109</f>
        <v>1.4923407600000003</v>
      </c>
      <c r="O109" s="8"/>
      <c r="P109" s="39"/>
      <c r="Q109" s="39"/>
      <c r="R109" s="87"/>
      <c r="S109" s="39" t="s">
        <v>651</v>
      </c>
      <c r="T109" s="39"/>
      <c r="U109" s="87" t="s">
        <v>790</v>
      </c>
      <c r="V109" s="87" t="str">
        <f ca="1">IF(NOT(AP109=""),IF(AP109&lt;&gt;AP108,IF(COUNTIF(OFFSET(AP109,0,0,pMaxUnitPerPlantInData),AP109)=COUNTIFS(OFFSET(AP109,0,0,pMaxUnitPerPlantInData),AP109,OFFSET(F109,0,0,pMaxUnitPerPlantInData),F109),"N","Y"),V108),"")</f>
        <v>Y</v>
      </c>
      <c r="W109" s="87" t="str">
        <f>IF($AP109="",W110,SUBSTITUTE(SUBSTITUTE(SUBSTITUTE(AP109," ","_"),"&amp;","and"),"-","_"))</f>
        <v>Brazos_Valley_Generating_Facility</v>
      </c>
      <c r="X109" s="87">
        <f>IF($AP109="","-",BB109)</f>
        <v>3</v>
      </c>
      <c r="Y109" s="4"/>
      <c r="Z109" s="8" t="b">
        <v>1</v>
      </c>
      <c r="AA109" s="8" t="b">
        <f>VLOOKUP(L109,map_fuel,3,0)</f>
        <v>1</v>
      </c>
      <c r="AB109" s="8" t="b">
        <f>C109&gt;=filt_gen_size</f>
        <v>1</v>
      </c>
      <c r="AC109" s="8" t="b">
        <f>AV109&gt;=filt_age</f>
        <v>1</v>
      </c>
      <c r="AD109" s="39">
        <f>IF(filt_status="ALL",TRUE,IFERROR(SEARCH(I109,filt_status),FALSE))</f>
        <v>1</v>
      </c>
      <c r="AE109" s="8" t="b">
        <f>IF(filt_chp,TRUE,J109="N")</f>
        <v>1</v>
      </c>
      <c r="AF109" s="8" t="b">
        <f>IF(filt_hydro,TRUE,D109&lt;&gt;"water")</f>
        <v>1</v>
      </c>
      <c r="AG109" s="8" t="b">
        <f>IF(filt_use_bad_data,TRUE,NOT(OR(O109="Y",O109=1)))</f>
        <v>1</v>
      </c>
      <c r="AH109" s="8" t="b">
        <f>IF(filt_use_bad_data,TRUE,NOT(OR(Q109="Y",Q109=1)))</f>
        <v>1</v>
      </c>
      <c r="AI109" s="8" t="b">
        <f>IF(filt_allow_combos,AND(AJ109:AK109),OR(UPPER($S109)="Y",UPPER($T109)=""))</f>
        <v>0</v>
      </c>
      <c r="AJ109" s="8" t="b">
        <f>IF(UPPER($U109)="CCGT",IF(filt_combine_ccgt,OR(UPPER($T109)="Y",UPPER($S109)=""),OR(UPPER($S109)="Y",UPPER($T109)="")),TRUE)</f>
        <v>0</v>
      </c>
      <c r="AK109" s="8" t="b">
        <f>IF(UPPER($U109)="WIND",IF(filt_combine_wind,OR(UPPER($T109)="Y",UPPER($S109)=""),OR(UPPER($S109)="Y",UPPER($T109)="")),TRUE)</f>
        <v>1</v>
      </c>
      <c r="AL109" s="9"/>
      <c r="AM109" s="2" t="b">
        <f>AND(Z109:AL109)</f>
        <v>0</v>
      </c>
      <c r="AN109" s="2">
        <f>A109-COUNTIF($K$31:$K109,"&lt;&gt;"&amp;AN$31)+1</f>
        <v>73</v>
      </c>
      <c r="AO109" s="2"/>
      <c r="AP109" s="8" t="s">
        <v>89</v>
      </c>
      <c r="AQ109" s="8" t="s">
        <v>57</v>
      </c>
      <c r="AR109" s="8">
        <v>55357</v>
      </c>
      <c r="AS109" s="8">
        <v>14065</v>
      </c>
      <c r="AT109" s="8" t="s">
        <v>11</v>
      </c>
      <c r="AU109" s="8" t="s">
        <v>33</v>
      </c>
      <c r="AV109" s="8">
        <v>2003</v>
      </c>
      <c r="AW109" s="8">
        <v>200</v>
      </c>
      <c r="AX109" s="8" t="s">
        <v>32</v>
      </c>
      <c r="AY109" s="8" t="s">
        <v>15</v>
      </c>
      <c r="AZ109">
        <v>0</v>
      </c>
      <c r="BA109" s="5">
        <v>7461.7038000000002</v>
      </c>
      <c r="BB109" s="5">
        <v>3</v>
      </c>
      <c r="BC109" s="4"/>
      <c r="BD109"/>
    </row>
    <row r="110" spans="1:56" hidden="1">
      <c r="A110">
        <f>ROW(B110)-ROW($B$31)</f>
        <v>79</v>
      </c>
      <c r="B110" t="str">
        <f>SUBSTITUTE(SUBSTITUTE(SUBSTITUTE(AP110&amp;"_"&amp;AQ110," ","_"),"&amp;","and"),"-","_")</f>
        <v>Brazos_Valley_Generating_Facility_CTG2</v>
      </c>
      <c r="C110">
        <f>AW110/1000</f>
        <v>0.2</v>
      </c>
      <c r="D110" s="23" t="str">
        <f>VLOOKUP(L110,map_fuel,2,0)</f>
        <v>ng</v>
      </c>
      <c r="E110" s="23" t="str">
        <f>VLOOKUP(M110,map_prime_mover,2,0)</f>
        <v>cc_ct_part</v>
      </c>
      <c r="F110" s="23" t="str">
        <f>D110&amp;IF(NOT(E110=""),"_"&amp;LOWER(E110),"")</f>
        <v>ng_cc_ct_part</v>
      </c>
      <c r="G110" s="58">
        <f>IF(ISNUMBER(BA110),BA110/1000,1)</f>
        <v>7.4617038000000004</v>
      </c>
      <c r="H110" s="8">
        <f>AV110</f>
        <v>2003</v>
      </c>
      <c r="I110" s="39" t="str">
        <f>AY110</f>
        <v>OP</v>
      </c>
      <c r="J110" s="39" t="str">
        <f>IF(AZ110=1,"Y",IF(AZ110=0,"N","?"))</f>
        <v>N</v>
      </c>
      <c r="K110" s="39" t="s">
        <v>594</v>
      </c>
      <c r="L110" s="8" t="str">
        <f>AU110</f>
        <v>NG</v>
      </c>
      <c r="M110" s="8" t="str">
        <f>AX110</f>
        <v>CT</v>
      </c>
      <c r="N110" s="8">
        <f>C110*G110</f>
        <v>1.4923407600000003</v>
      </c>
      <c r="O110" s="8"/>
      <c r="P110" s="39"/>
      <c r="Q110" s="39"/>
      <c r="R110" s="87"/>
      <c r="S110" s="39" t="s">
        <v>651</v>
      </c>
      <c r="T110" s="39"/>
      <c r="U110" s="87" t="s">
        <v>790</v>
      </c>
      <c r="V110" s="87" t="str">
        <f ca="1">IF(NOT(AP110=""),IF(AP110&lt;&gt;AP109,IF(COUNTIF(OFFSET(AP110,0,0,pMaxUnitPerPlantInData),AP110)=COUNTIFS(OFFSET(AP110,0,0,pMaxUnitPerPlantInData),AP110,OFFSET(F110,0,0,pMaxUnitPerPlantInData),F110),"N","Y"),V109),"")</f>
        <v>Y</v>
      </c>
      <c r="W110" s="87" t="str">
        <f>IF($AP110="",W111,SUBSTITUTE(SUBSTITUTE(SUBSTITUTE(AP110," ","_"),"&amp;","and"),"-","_"))</f>
        <v>Brazos_Valley_Generating_Facility</v>
      </c>
      <c r="X110" s="87">
        <f>IF($AP110="","-",BB110)</f>
        <v>3</v>
      </c>
      <c r="Y110" s="4"/>
      <c r="Z110" s="8" t="b">
        <v>1</v>
      </c>
      <c r="AA110" s="8" t="b">
        <f>VLOOKUP(L110,map_fuel,3,0)</f>
        <v>1</v>
      </c>
      <c r="AB110" s="8" t="b">
        <f>C110&gt;=filt_gen_size</f>
        <v>1</v>
      </c>
      <c r="AC110" s="8" t="b">
        <f>AV110&gt;=filt_age</f>
        <v>1</v>
      </c>
      <c r="AD110" s="39">
        <f>IF(filt_status="ALL",TRUE,IFERROR(SEARCH(I110,filt_status),FALSE))</f>
        <v>1</v>
      </c>
      <c r="AE110" s="8" t="b">
        <f>IF(filt_chp,TRUE,J110="N")</f>
        <v>1</v>
      </c>
      <c r="AF110" s="8" t="b">
        <f>IF(filt_hydro,TRUE,D110&lt;&gt;"water")</f>
        <v>1</v>
      </c>
      <c r="AG110" s="8" t="b">
        <f>IF(filt_use_bad_data,TRUE,NOT(OR(O110="Y",O110=1)))</f>
        <v>1</v>
      </c>
      <c r="AH110" s="8" t="b">
        <f>IF(filt_use_bad_data,TRUE,NOT(OR(Q110="Y",Q110=1)))</f>
        <v>1</v>
      </c>
      <c r="AI110" s="8" t="b">
        <f>IF(filt_allow_combos,AND(AJ110:AK110),OR(UPPER($S110)="Y",UPPER($T110)=""))</f>
        <v>0</v>
      </c>
      <c r="AJ110" s="8" t="b">
        <f>IF(UPPER($U110)="CCGT",IF(filt_combine_ccgt,OR(UPPER($T110)="Y",UPPER($S110)=""),OR(UPPER($S110)="Y",UPPER($T110)="")),TRUE)</f>
        <v>0</v>
      </c>
      <c r="AK110" s="8" t="b">
        <f>IF(UPPER($U110)="WIND",IF(filt_combine_wind,OR(UPPER($T110)="Y",UPPER($S110)=""),OR(UPPER($S110)="Y",UPPER($T110)="")),TRUE)</f>
        <v>1</v>
      </c>
      <c r="AL110" s="9"/>
      <c r="AM110" s="2" t="b">
        <f>AND(Z110:AL110)</f>
        <v>0</v>
      </c>
      <c r="AN110" s="2">
        <f>A110-COUNTIF($K$31:$K110,"&lt;&gt;"&amp;AN$31)+1</f>
        <v>74</v>
      </c>
      <c r="AO110" s="2"/>
      <c r="AP110" s="8" t="s">
        <v>89</v>
      </c>
      <c r="AQ110" s="8" t="s">
        <v>63</v>
      </c>
      <c r="AR110" s="8">
        <v>55357</v>
      </c>
      <c r="AS110" s="8">
        <v>14066</v>
      </c>
      <c r="AT110" s="8" t="s">
        <v>11</v>
      </c>
      <c r="AU110" s="8" t="s">
        <v>33</v>
      </c>
      <c r="AV110" s="8">
        <v>2003</v>
      </c>
      <c r="AW110" s="8">
        <v>200</v>
      </c>
      <c r="AX110" s="8" t="s">
        <v>32</v>
      </c>
      <c r="AY110" s="8" t="s">
        <v>15</v>
      </c>
      <c r="AZ110">
        <v>0</v>
      </c>
      <c r="BA110" s="5">
        <v>7461.7038000000002</v>
      </c>
      <c r="BB110" s="5">
        <v>3</v>
      </c>
      <c r="BC110" s="4"/>
      <c r="BD110"/>
    </row>
    <row r="111" spans="1:56" hidden="1">
      <c r="A111">
        <f>ROW(B111)-ROW($B$31)</f>
        <v>80</v>
      </c>
      <c r="B111" t="str">
        <f>SUBSTITUTE(SUBSTITUTE(SUBSTITUTE(AP111&amp;"_"&amp;AQ111," ","_"),"&amp;","and"),"-","_")</f>
        <v>Brazos_Valley_Generating_Facility_STG1</v>
      </c>
      <c r="C111">
        <f>AW111/1000</f>
        <v>0.27560000000000001</v>
      </c>
      <c r="D111" s="23" t="str">
        <f>VLOOKUP(L111,map_fuel,2,0)</f>
        <v>ng</v>
      </c>
      <c r="E111" s="23" t="str">
        <f>VLOOKUP(M111,map_prime_mover,2,0)</f>
        <v>cc_st_part</v>
      </c>
      <c r="F111" s="23" t="str">
        <f>D111&amp;IF(NOT(E111=""),"_"&amp;LOWER(E111),"")</f>
        <v>ng_cc_st_part</v>
      </c>
      <c r="G111" s="58">
        <f>IF(ISNUMBER(BA111),BA111/1000,1)</f>
        <v>7.4617038000000004</v>
      </c>
      <c r="H111" s="8">
        <f>AV111</f>
        <v>2003</v>
      </c>
      <c r="I111" s="39" t="str">
        <f>AY111</f>
        <v>OP</v>
      </c>
      <c r="J111" s="39" t="str">
        <f>IF(AZ111=1,"Y",IF(AZ111=0,"N","?"))</f>
        <v>N</v>
      </c>
      <c r="K111" s="39" t="s">
        <v>594</v>
      </c>
      <c r="L111" s="8" t="str">
        <f>AU111</f>
        <v>NG</v>
      </c>
      <c r="M111" s="8" t="str">
        <f>AX111</f>
        <v>CA</v>
      </c>
      <c r="N111" s="8">
        <f>C111*G111</f>
        <v>2.0564455672800004</v>
      </c>
      <c r="O111" s="8"/>
      <c r="P111" s="39"/>
      <c r="Q111" s="39"/>
      <c r="R111" s="87"/>
      <c r="S111" s="39" t="s">
        <v>651</v>
      </c>
      <c r="T111" s="39"/>
      <c r="U111" s="87" t="s">
        <v>790</v>
      </c>
      <c r="V111" s="87" t="str">
        <f ca="1">IF(NOT(AP111=""),IF(AP111&lt;&gt;AP110,IF(COUNTIF(OFFSET(AP111,0,0,pMaxUnitPerPlantInData),AP111)=COUNTIFS(OFFSET(AP111,0,0,pMaxUnitPerPlantInData),AP111,OFFSET(F111,0,0,pMaxUnitPerPlantInData),F111),"N","Y"),V110),"")</f>
        <v>Y</v>
      </c>
      <c r="W111" s="87" t="str">
        <f>IF($AP111="",W112,SUBSTITUTE(SUBSTITUTE(SUBSTITUTE(AP111," ","_"),"&amp;","and"),"-","_"))</f>
        <v>Brazos_Valley_Generating_Facility</v>
      </c>
      <c r="X111" s="87">
        <f>IF($AP111="","-",BB111)</f>
        <v>3</v>
      </c>
      <c r="Y111" s="4"/>
      <c r="Z111" s="8" t="b">
        <v>1</v>
      </c>
      <c r="AA111" s="8" t="b">
        <f>VLOOKUP(L111,map_fuel,3,0)</f>
        <v>1</v>
      </c>
      <c r="AB111" s="8" t="b">
        <f>C111&gt;=filt_gen_size</f>
        <v>1</v>
      </c>
      <c r="AC111" s="8" t="b">
        <f>AV111&gt;=filt_age</f>
        <v>1</v>
      </c>
      <c r="AD111" s="39">
        <f>IF(filt_status="ALL",TRUE,IFERROR(SEARCH(I111,filt_status),FALSE))</f>
        <v>1</v>
      </c>
      <c r="AE111" s="8" t="b">
        <f>IF(filt_chp,TRUE,J111="N")</f>
        <v>1</v>
      </c>
      <c r="AF111" s="8" t="b">
        <f>IF(filt_hydro,TRUE,D111&lt;&gt;"water")</f>
        <v>1</v>
      </c>
      <c r="AG111" s="8" t="b">
        <f>IF(filt_use_bad_data,TRUE,NOT(OR(O111="Y",O111=1)))</f>
        <v>1</v>
      </c>
      <c r="AH111" s="8" t="b">
        <f>IF(filt_use_bad_data,TRUE,NOT(OR(Q111="Y",Q111=1)))</f>
        <v>1</v>
      </c>
      <c r="AI111" s="8" t="b">
        <f>IF(filt_allow_combos,AND(AJ111:AK111),OR(UPPER($S111)="Y",UPPER($T111)=""))</f>
        <v>0</v>
      </c>
      <c r="AJ111" s="8" t="b">
        <f>IF(UPPER($U111)="CCGT",IF(filt_combine_ccgt,OR(UPPER($T111)="Y",UPPER($S111)=""),OR(UPPER($S111)="Y",UPPER($T111)="")),TRUE)</f>
        <v>0</v>
      </c>
      <c r="AK111" s="8" t="b">
        <f>IF(UPPER($U111)="WIND",IF(filt_combine_wind,OR(UPPER($T111)="Y",UPPER($S111)=""),OR(UPPER($S111)="Y",UPPER($T111)="")),TRUE)</f>
        <v>1</v>
      </c>
      <c r="AL111" s="9"/>
      <c r="AM111" s="2" t="b">
        <f>AND(Z111:AL111)</f>
        <v>0</v>
      </c>
      <c r="AN111" s="2">
        <f>A111-COUNTIF($K$31:$K111,"&lt;&gt;"&amp;AN$31)+1</f>
        <v>75</v>
      </c>
      <c r="AO111" s="2"/>
      <c r="AP111" s="8" t="s">
        <v>89</v>
      </c>
      <c r="AQ111" s="8" t="s">
        <v>65</v>
      </c>
      <c r="AR111" s="8">
        <v>55357</v>
      </c>
      <c r="AS111" s="8">
        <v>14067</v>
      </c>
      <c r="AT111" s="8" t="s">
        <v>11</v>
      </c>
      <c r="AU111" s="8" t="s">
        <v>33</v>
      </c>
      <c r="AV111" s="8">
        <v>2003</v>
      </c>
      <c r="AW111" s="8">
        <v>275.60000000000002</v>
      </c>
      <c r="AX111" s="8" t="s">
        <v>29</v>
      </c>
      <c r="AY111" s="8" t="s">
        <v>15</v>
      </c>
      <c r="AZ111">
        <v>0</v>
      </c>
      <c r="BA111" s="5">
        <v>7461.7038000000002</v>
      </c>
      <c r="BB111" s="5">
        <v>3</v>
      </c>
      <c r="BC111" s="4"/>
      <c r="BD111"/>
    </row>
    <row r="112" spans="1:56" hidden="1">
      <c r="A112">
        <f>ROW(B112)-ROW($B$31)</f>
        <v>81</v>
      </c>
      <c r="B112" t="str">
        <f>SUBSTITUTE(SUBSTITUTE(SUBSTITUTE(AP112&amp;"_"&amp;AQ112," ","_"),"&amp;","and"),"-","_")</f>
        <v>Brazos_Wind_Farm_GEN1</v>
      </c>
      <c r="C112">
        <f>AW112/1000</f>
        <v>0.16</v>
      </c>
      <c r="D112" s="23" t="str">
        <f>VLOOKUP(L112,map_fuel,2,0)</f>
        <v>wind</v>
      </c>
      <c r="E112" s="23" t="str">
        <f>VLOOKUP(M112,map_prime_mover,2,0)</f>
        <v/>
      </c>
      <c r="F112" s="23" t="str">
        <f>D112&amp;IF(NOT(E112=""),"_"&amp;LOWER(E112),"")</f>
        <v>wind</v>
      </c>
      <c r="G112" s="58">
        <f>IF(ISNUMBER(BA112),BA112/1000,1)</f>
        <v>1</v>
      </c>
      <c r="H112" s="8">
        <f>AV112</f>
        <v>2003</v>
      </c>
      <c r="I112" s="39" t="str">
        <f>AY112</f>
        <v>OP</v>
      </c>
      <c r="J112" s="39" t="str">
        <f>IF(AZ112=1,"Y",IF(AZ112=0,"N","?"))</f>
        <v>N</v>
      </c>
      <c r="K112" s="39" t="s">
        <v>594</v>
      </c>
      <c r="L112" s="8" t="str">
        <f>AU112</f>
        <v>WND</v>
      </c>
      <c r="M112" s="8" t="str">
        <f>AX112</f>
        <v>WT</v>
      </c>
      <c r="N112" s="8">
        <f>C112*G112</f>
        <v>0.16</v>
      </c>
      <c r="O112" s="8"/>
      <c r="P112" s="39"/>
      <c r="Q112" s="39"/>
      <c r="R112" s="87"/>
      <c r="S112" s="39" t="s">
        <v>651</v>
      </c>
      <c r="T112" s="39"/>
      <c r="U112" s="87" t="s">
        <v>72</v>
      </c>
      <c r="V112" s="87" t="str">
        <f ca="1">IF(NOT(AP112=""),IF(AP112&lt;&gt;AP111,IF(COUNTIF(OFFSET(AP112,0,0,pMaxUnitPerPlantInData),AP112)=COUNTIFS(OFFSET(AP112,0,0,pMaxUnitPerPlantInData),AP112,OFFSET(F112,0,0,pMaxUnitPerPlantInData),F112),"N","Y"),V111),"")</f>
        <v>N</v>
      </c>
      <c r="W112" s="87" t="str">
        <f>IF($AP112="",W113,SUBSTITUTE(SUBSTITUTE(SUBSTITUTE(AP112," ","_"),"&amp;","and"),"-","_"))</f>
        <v>Brazos_Wind_Farm</v>
      </c>
      <c r="X112" s="87">
        <f>IF($AP112="","-",BB112)</f>
        <v>1</v>
      </c>
      <c r="Y112" s="4"/>
      <c r="Z112" s="8" t="b">
        <v>1</v>
      </c>
      <c r="AA112" s="8" t="b">
        <f>VLOOKUP(L112,map_fuel,3,0)</f>
        <v>1</v>
      </c>
      <c r="AB112" s="8" t="b">
        <f>C112&gt;=filt_gen_size</f>
        <v>1</v>
      </c>
      <c r="AC112" s="8" t="b">
        <f>AV112&gt;=filt_age</f>
        <v>1</v>
      </c>
      <c r="AD112" s="39">
        <f>IF(filt_status="ALL",TRUE,IFERROR(SEARCH(I112,filt_status),FALSE))</f>
        <v>1</v>
      </c>
      <c r="AE112" s="8" t="b">
        <f>IF(filt_chp,TRUE,J112="N")</f>
        <v>1</v>
      </c>
      <c r="AF112" s="8" t="b">
        <f>IF(filt_hydro,TRUE,D112&lt;&gt;"water")</f>
        <v>1</v>
      </c>
      <c r="AG112" s="8" t="b">
        <f>IF(filt_use_bad_data,TRUE,NOT(OR(O112="Y",O112=1)))</f>
        <v>1</v>
      </c>
      <c r="AH112" s="8" t="b">
        <f>IF(filt_use_bad_data,TRUE,NOT(OR(Q112="Y",Q112=1)))</f>
        <v>1</v>
      </c>
      <c r="AI112" s="8" t="b">
        <f>IF(filt_allow_combos,AND(AJ112:AK112),OR(UPPER($S112)="Y",UPPER($T112)=""))</f>
        <v>0</v>
      </c>
      <c r="AJ112" s="8" t="b">
        <f>IF(UPPER($U112)="CCGT",IF(filt_combine_ccgt,OR(UPPER($T112)="Y",UPPER($S112)=""),OR(UPPER($S112)="Y",UPPER($T112)="")),TRUE)</f>
        <v>1</v>
      </c>
      <c r="AK112" s="8" t="b">
        <f>IF(UPPER($U112)="WIND",IF(filt_combine_wind,OR(UPPER($T112)="Y",UPPER($S112)=""),OR(UPPER($S112)="Y",UPPER($T112)="")),TRUE)</f>
        <v>0</v>
      </c>
      <c r="AL112" s="9"/>
      <c r="AM112" s="2" t="b">
        <f>AND(Z112:AL112)</f>
        <v>0</v>
      </c>
      <c r="AN112" s="2">
        <f>A112-COUNTIF($K$31:$K112,"&lt;&gt;"&amp;AN$31)+1</f>
        <v>76</v>
      </c>
      <c r="AO112" s="2"/>
      <c r="AP112" s="8" t="s">
        <v>90</v>
      </c>
      <c r="AQ112" s="8" t="s">
        <v>13</v>
      </c>
      <c r="AR112" s="8">
        <v>56111</v>
      </c>
      <c r="AS112" s="8">
        <v>14068</v>
      </c>
      <c r="AT112" s="8" t="s">
        <v>11</v>
      </c>
      <c r="AU112" s="8" t="s">
        <v>26</v>
      </c>
      <c r="AV112" s="8">
        <v>2003</v>
      </c>
      <c r="AW112" s="8">
        <v>160</v>
      </c>
      <c r="AX112" s="8" t="s">
        <v>25</v>
      </c>
      <c r="AY112" s="8" t="s">
        <v>15</v>
      </c>
      <c r="AZ112">
        <v>0</v>
      </c>
      <c r="BA112" s="5" t="s">
        <v>14</v>
      </c>
      <c r="BB112" s="5">
        <v>1</v>
      </c>
      <c r="BC112" s="4"/>
      <c r="BD112"/>
    </row>
    <row r="113" spans="1:56" hidden="1">
      <c r="A113">
        <f>ROW(B113)-ROW($B$31)</f>
        <v>82</v>
      </c>
      <c r="B113" t="str">
        <f>SUBSTITUTE(SUBSTITUTE(SUBSTITUTE(AP113&amp;"_"&amp;AQ113," ","_"),"&amp;","and"),"-","_")</f>
        <v>Bryan_7</v>
      </c>
      <c r="C113">
        <f>AW113/1000</f>
        <v>2.1999999999999999E-2</v>
      </c>
      <c r="D113" s="23" t="str">
        <f>VLOOKUP(L113,map_fuel,2,0)</f>
        <v>ng</v>
      </c>
      <c r="E113" s="23" t="str">
        <f>VLOOKUP(M113,map_prime_mover,2,0)</f>
        <v>gt</v>
      </c>
      <c r="F113" s="23" t="str">
        <f>D113&amp;IF(NOT(E113=""),"_"&amp;LOWER(E113),"")</f>
        <v>ng_gt</v>
      </c>
      <c r="G113" s="58">
        <f>IF(ISNUMBER(BA113),BA113/1000,1)</f>
        <v>21.683015899999997</v>
      </c>
      <c r="H113" s="8">
        <f>AV113</f>
        <v>1975</v>
      </c>
      <c r="I113" s="39" t="str">
        <f>AY113</f>
        <v>OP</v>
      </c>
      <c r="J113" s="39" t="str">
        <f>IF(AZ113=1,"Y",IF(AZ113=0,"N","?"))</f>
        <v>N</v>
      </c>
      <c r="K113" s="39" t="s">
        <v>594</v>
      </c>
      <c r="L113" s="8" t="str">
        <f>AU113</f>
        <v>NG</v>
      </c>
      <c r="M113" s="8" t="str">
        <f>AX113</f>
        <v>GT</v>
      </c>
      <c r="N113" s="8">
        <f>C113*G113</f>
        <v>0.47702634979999992</v>
      </c>
      <c r="O113" s="8"/>
      <c r="P113" s="39"/>
      <c r="Q113" s="39"/>
      <c r="R113" s="87"/>
      <c r="S113" s="39"/>
      <c r="T113" s="39"/>
      <c r="U113" s="87"/>
      <c r="V113" s="87" t="str">
        <f ca="1">IF(NOT(AP113=""),IF(AP113&lt;&gt;AP112,IF(COUNTIF(OFFSET(AP113,0,0,pMaxUnitPerPlantInData),AP113)=COUNTIFS(OFFSET(AP113,0,0,pMaxUnitPerPlantInData),AP113,OFFSET(F113,0,0,pMaxUnitPerPlantInData),F113),"N","Y"),V112),"")</f>
        <v>N</v>
      </c>
      <c r="W113" s="87" t="str">
        <f>IF($AP113="",W114,SUBSTITUTE(SUBSTITUTE(SUBSTITUTE(AP113," ","_"),"&amp;","and"),"-","_"))</f>
        <v>Bryan</v>
      </c>
      <c r="X113" s="87">
        <f>IF($AP113="","-",BB113)</f>
        <v>5</v>
      </c>
      <c r="Y113" s="4"/>
      <c r="Z113" s="8" t="b">
        <v>1</v>
      </c>
      <c r="AA113" s="8" t="b">
        <f>VLOOKUP(L113,map_fuel,3,0)</f>
        <v>1</v>
      </c>
      <c r="AB113" s="8" t="b">
        <f>C113&gt;=filt_gen_size</f>
        <v>0</v>
      </c>
      <c r="AC113" s="8" t="b">
        <f>AV113&gt;=filt_age</f>
        <v>1</v>
      </c>
      <c r="AD113" s="39">
        <f>IF(filt_status="ALL",TRUE,IFERROR(SEARCH(I113,filt_status),FALSE))</f>
        <v>1</v>
      </c>
      <c r="AE113" s="8" t="b">
        <f>IF(filt_chp,TRUE,J113="N")</f>
        <v>1</v>
      </c>
      <c r="AF113" s="8" t="b">
        <f>IF(filt_hydro,TRUE,D113&lt;&gt;"water")</f>
        <v>1</v>
      </c>
      <c r="AG113" s="8" t="b">
        <f>IF(filt_use_bad_data,TRUE,NOT(OR(O113="Y",O113=1)))</f>
        <v>1</v>
      </c>
      <c r="AH113" s="8" t="b">
        <f>IF(filt_use_bad_data,TRUE,NOT(OR(Q113="Y",Q113=1)))</f>
        <v>1</v>
      </c>
      <c r="AI113" s="8" t="b">
        <f>IF(filt_allow_combos,AND(AJ113:AK113),OR(UPPER($S113)="Y",UPPER($T113)=""))</f>
        <v>1</v>
      </c>
      <c r="AJ113" s="8" t="b">
        <f>IF(UPPER($U113)="CCGT",IF(filt_combine_ccgt,OR(UPPER($T113)="Y",UPPER($S113)=""),OR(UPPER($S113)="Y",UPPER($T113)="")),TRUE)</f>
        <v>1</v>
      </c>
      <c r="AK113" s="8" t="b">
        <f>IF(UPPER($U113)="WIND",IF(filt_combine_wind,OR(UPPER($T113)="Y",UPPER($S113)=""),OR(UPPER($S113)="Y",UPPER($T113)="")),TRUE)</f>
        <v>1</v>
      </c>
      <c r="AL113" s="9"/>
      <c r="AM113" s="2" t="b">
        <f>AND(Z113:AL113)</f>
        <v>0</v>
      </c>
      <c r="AN113" s="2">
        <f>A113-COUNTIF($K$31:$K113,"&lt;&gt;"&amp;AN$31)+1</f>
        <v>77</v>
      </c>
      <c r="AO113" s="2"/>
      <c r="AP113" s="8" t="s">
        <v>91</v>
      </c>
      <c r="AQ113" s="8" t="s">
        <v>92</v>
      </c>
      <c r="AR113" s="8">
        <v>3561</v>
      </c>
      <c r="AS113" s="8">
        <v>14088</v>
      </c>
      <c r="AT113" s="8" t="s">
        <v>11</v>
      </c>
      <c r="AU113" s="8" t="s">
        <v>33</v>
      </c>
      <c r="AV113" s="8">
        <v>1975</v>
      </c>
      <c r="AW113" s="8">
        <v>22</v>
      </c>
      <c r="AX113" s="8" t="s">
        <v>54</v>
      </c>
      <c r="AY113" s="8" t="s">
        <v>15</v>
      </c>
      <c r="AZ113">
        <v>0</v>
      </c>
      <c r="BA113" s="5">
        <v>21683.015899999999</v>
      </c>
      <c r="BB113" s="5">
        <v>5</v>
      </c>
      <c r="BC113" s="4"/>
      <c r="BD113"/>
    </row>
    <row r="114" spans="1:56" hidden="1">
      <c r="A114">
        <f>ROW(B114)-ROW($B$31)</f>
        <v>83</v>
      </c>
      <c r="B114" t="str">
        <f>SUBSTITUTE(SUBSTITUTE(SUBSTITUTE(AP114&amp;"_"&amp;AQ114," ","_"),"&amp;","and"),"-","_")</f>
        <v>Bridgeport_Gas_Processing_Plant_324</v>
      </c>
      <c r="C114">
        <f>AW114/1000</f>
        <v>2.9999999999999997E-4</v>
      </c>
      <c r="D114" s="23" t="str">
        <f>VLOOKUP(L114,map_fuel,2,0)</f>
        <v>ng</v>
      </c>
      <c r="E114" s="23" t="str">
        <f>VLOOKUP(M114,map_prime_mover,2,0)</f>
        <v>ic</v>
      </c>
      <c r="F114" s="23" t="str">
        <f>D114&amp;IF(NOT(E114=""),"_"&amp;LOWER(E114),"")</f>
        <v>ng_ic</v>
      </c>
      <c r="G114" s="58">
        <f>IF(ISNUMBER(BA114),BA114/1000,1)</f>
        <v>10.146281999999999</v>
      </c>
      <c r="H114" s="8">
        <f>AV114</f>
        <v>1958</v>
      </c>
      <c r="I114" s="39" t="str">
        <f>AY114</f>
        <v>SB</v>
      </c>
      <c r="J114" s="39" t="str">
        <f>IF(AZ114=1,"Y",IF(AZ114=0,"N","?"))</f>
        <v>N</v>
      </c>
      <c r="K114" s="39" t="s">
        <v>594</v>
      </c>
      <c r="L114" s="8" t="str">
        <f>AU114</f>
        <v>NG</v>
      </c>
      <c r="M114" s="8" t="str">
        <f>AX114</f>
        <v>IC</v>
      </c>
      <c r="N114" s="8">
        <f>C114*G114</f>
        <v>3.0438845999999995E-3</v>
      </c>
      <c r="O114" s="8"/>
      <c r="P114" s="39"/>
      <c r="Q114" s="39"/>
      <c r="R114" s="87"/>
      <c r="S114" s="39"/>
      <c r="T114" s="39"/>
      <c r="U114" s="87"/>
      <c r="V114" s="87" t="str">
        <f ca="1">IF(NOT(AP114=""),IF(AP114&lt;&gt;AP113,IF(COUNTIF(OFFSET(AP114,0,0,pMaxUnitPerPlantInData),AP114)=COUNTIFS(OFFSET(AP114,0,0,pMaxUnitPerPlantInData),AP114,OFFSET(F114,0,0,pMaxUnitPerPlantInData),F114),"N","Y"),V113),"")</f>
        <v>N</v>
      </c>
      <c r="W114" s="87" t="str">
        <f>IF($AP114="",W115,SUBSTITUTE(SUBSTITUTE(SUBSTITUTE(AP114," ","_"),"&amp;","and"),"-","_"))</f>
        <v>Bridgeport_Gas_Processing_Plant</v>
      </c>
      <c r="X114" s="87">
        <f>IF($AP114="","-",BB114)</f>
        <v>10</v>
      </c>
      <c r="Y114" s="4"/>
      <c r="Z114" s="8" t="b">
        <v>1</v>
      </c>
      <c r="AA114" s="8" t="b">
        <f>VLOOKUP(L114,map_fuel,3,0)</f>
        <v>1</v>
      </c>
      <c r="AB114" s="8" t="b">
        <f>C114&gt;=filt_gen_size</f>
        <v>0</v>
      </c>
      <c r="AC114" s="8" t="b">
        <f>AV114&gt;=filt_age</f>
        <v>1</v>
      </c>
      <c r="AD114" s="39">
        <f>IF(filt_status="ALL",TRUE,IFERROR(SEARCH(I114,filt_status),FALSE))</f>
        <v>9</v>
      </c>
      <c r="AE114" s="8" t="b">
        <f>IF(filt_chp,TRUE,J114="N")</f>
        <v>1</v>
      </c>
      <c r="AF114" s="8" t="b">
        <f>IF(filt_hydro,TRUE,D114&lt;&gt;"water")</f>
        <v>1</v>
      </c>
      <c r="AG114" s="8" t="b">
        <f>IF(filt_use_bad_data,TRUE,NOT(OR(O114="Y",O114=1)))</f>
        <v>1</v>
      </c>
      <c r="AH114" s="8" t="b">
        <f>IF(filt_use_bad_data,TRUE,NOT(OR(Q114="Y",Q114=1)))</f>
        <v>1</v>
      </c>
      <c r="AI114" s="8" t="b">
        <f>IF(filt_allow_combos,AND(AJ114:AK114),OR(UPPER($S114)="Y",UPPER($T114)=""))</f>
        <v>1</v>
      </c>
      <c r="AJ114" s="8" t="b">
        <f>IF(UPPER($U114)="CCGT",IF(filt_combine_ccgt,OR(UPPER($T114)="Y",UPPER($S114)=""),OR(UPPER($S114)="Y",UPPER($T114)="")),TRUE)</f>
        <v>1</v>
      </c>
      <c r="AK114" s="8" t="b">
        <f>IF(UPPER($U114)="WIND",IF(filt_combine_wind,OR(UPPER($T114)="Y",UPPER($S114)=""),OR(UPPER($S114)="Y",UPPER($T114)="")),TRUE)</f>
        <v>1</v>
      </c>
      <c r="AL114" s="9"/>
      <c r="AM114" s="2" t="b">
        <f>AND(Z114:AL114)</f>
        <v>0</v>
      </c>
      <c r="AN114" s="2">
        <f>A114-COUNTIF($K$31:$K114,"&lt;&gt;"&amp;AN$31)+1</f>
        <v>78</v>
      </c>
      <c r="AO114" s="2"/>
      <c r="AP114" s="8" t="s">
        <v>93</v>
      </c>
      <c r="AQ114" s="8" t="s">
        <v>94</v>
      </c>
      <c r="AR114" s="8">
        <v>55053</v>
      </c>
      <c r="AS114" s="8">
        <v>14069</v>
      </c>
      <c r="AT114" s="8" t="s">
        <v>11</v>
      </c>
      <c r="AU114" s="8" t="s">
        <v>33</v>
      </c>
      <c r="AV114" s="8">
        <v>1958</v>
      </c>
      <c r="AW114" s="8">
        <v>0.3</v>
      </c>
      <c r="AX114" s="8" t="s">
        <v>44</v>
      </c>
      <c r="AY114" s="8" t="s">
        <v>95</v>
      </c>
      <c r="AZ114">
        <v>0</v>
      </c>
      <c r="BA114" s="5">
        <v>10146.281999999999</v>
      </c>
      <c r="BB114" s="5">
        <v>10</v>
      </c>
      <c r="BC114" s="4"/>
      <c r="BD114"/>
    </row>
    <row r="115" spans="1:56" hidden="1">
      <c r="A115">
        <f>ROW(B115)-ROW($B$31)</f>
        <v>84</v>
      </c>
      <c r="B115" t="str">
        <f>SUBSTITUTE(SUBSTITUTE(SUBSTITUTE(AP115&amp;"_"&amp;AQ115," ","_"),"&amp;","and"),"-","_")</f>
        <v>Bridgeport_Gas_Processing_Plant_325</v>
      </c>
      <c r="C115">
        <f>AW115/1000</f>
        <v>2.9999999999999997E-4</v>
      </c>
      <c r="D115" s="23" t="str">
        <f>VLOOKUP(L115,map_fuel,2,0)</f>
        <v>ng</v>
      </c>
      <c r="E115" s="23" t="str">
        <f>VLOOKUP(M115,map_prime_mover,2,0)</f>
        <v>ic</v>
      </c>
      <c r="F115" s="23" t="str">
        <f>D115&amp;IF(NOT(E115=""),"_"&amp;LOWER(E115),"")</f>
        <v>ng_ic</v>
      </c>
      <c r="G115" s="58">
        <f>IF(ISNUMBER(BA115),BA115/1000,1)</f>
        <v>10.146281999999999</v>
      </c>
      <c r="H115" s="8">
        <f>AV115</f>
        <v>1958</v>
      </c>
      <c r="I115" s="39" t="str">
        <f>AY115</f>
        <v>SB</v>
      </c>
      <c r="J115" s="39" t="str">
        <f>IF(AZ115=1,"Y",IF(AZ115=0,"N","?"))</f>
        <v>N</v>
      </c>
      <c r="K115" s="39" t="s">
        <v>594</v>
      </c>
      <c r="L115" s="8" t="str">
        <f>AU115</f>
        <v>NG</v>
      </c>
      <c r="M115" s="8" t="str">
        <f>AX115</f>
        <v>IC</v>
      </c>
      <c r="N115" s="8">
        <f>C115*G115</f>
        <v>3.0438845999999995E-3</v>
      </c>
      <c r="O115" s="8"/>
      <c r="P115" s="39"/>
      <c r="Q115" s="39"/>
      <c r="R115" s="87"/>
      <c r="S115" s="39"/>
      <c r="T115" s="39"/>
      <c r="U115" s="87"/>
      <c r="V115" s="87" t="str">
        <f ca="1">IF(NOT(AP115=""),IF(AP115&lt;&gt;AP114,IF(COUNTIF(OFFSET(AP115,0,0,pMaxUnitPerPlantInData),AP115)=COUNTIFS(OFFSET(AP115,0,0,pMaxUnitPerPlantInData),AP115,OFFSET(F115,0,0,pMaxUnitPerPlantInData),F115),"N","Y"),V114),"")</f>
        <v>N</v>
      </c>
      <c r="W115" s="87" t="str">
        <f>IF($AP115="",W116,SUBSTITUTE(SUBSTITUTE(SUBSTITUTE(AP115," ","_"),"&amp;","and"),"-","_"))</f>
        <v>Bridgeport_Gas_Processing_Plant</v>
      </c>
      <c r="X115" s="87">
        <f>IF($AP115="","-",BB115)</f>
        <v>10</v>
      </c>
      <c r="Y115" s="4"/>
      <c r="Z115" s="8" t="b">
        <v>1</v>
      </c>
      <c r="AA115" s="8" t="b">
        <f>VLOOKUP(L115,map_fuel,3,0)</f>
        <v>1</v>
      </c>
      <c r="AB115" s="8" t="b">
        <f>C115&gt;=filt_gen_size</f>
        <v>0</v>
      </c>
      <c r="AC115" s="8" t="b">
        <f>AV115&gt;=filt_age</f>
        <v>1</v>
      </c>
      <c r="AD115" s="39">
        <f>IF(filt_status="ALL",TRUE,IFERROR(SEARCH(I115,filt_status),FALSE))</f>
        <v>9</v>
      </c>
      <c r="AE115" s="8" t="b">
        <f>IF(filt_chp,TRUE,J115="N")</f>
        <v>1</v>
      </c>
      <c r="AF115" s="8" t="b">
        <f>IF(filt_hydro,TRUE,D115&lt;&gt;"water")</f>
        <v>1</v>
      </c>
      <c r="AG115" s="8" t="b">
        <f>IF(filt_use_bad_data,TRUE,NOT(OR(O115="Y",O115=1)))</f>
        <v>1</v>
      </c>
      <c r="AH115" s="8" t="b">
        <f>IF(filt_use_bad_data,TRUE,NOT(OR(Q115="Y",Q115=1)))</f>
        <v>1</v>
      </c>
      <c r="AI115" s="8" t="b">
        <f>IF(filt_allow_combos,AND(AJ115:AK115),OR(UPPER($S115)="Y",UPPER($T115)=""))</f>
        <v>1</v>
      </c>
      <c r="AJ115" s="8" t="b">
        <f>IF(UPPER($U115)="CCGT",IF(filt_combine_ccgt,OR(UPPER($T115)="Y",UPPER($S115)=""),OR(UPPER($S115)="Y",UPPER($T115)="")),TRUE)</f>
        <v>1</v>
      </c>
      <c r="AK115" s="8" t="b">
        <f>IF(UPPER($U115)="WIND",IF(filt_combine_wind,OR(UPPER($T115)="Y",UPPER($S115)=""),OR(UPPER($S115)="Y",UPPER($T115)="")),TRUE)</f>
        <v>1</v>
      </c>
      <c r="AL115" s="9"/>
      <c r="AM115" s="2" t="b">
        <f>AND(Z115:AL115)</f>
        <v>0</v>
      </c>
      <c r="AN115" s="2">
        <f>A115-COUNTIF($K$31:$K115,"&lt;&gt;"&amp;AN$31)+1</f>
        <v>79</v>
      </c>
      <c r="AO115" s="2"/>
      <c r="AP115" s="8" t="s">
        <v>93</v>
      </c>
      <c r="AQ115" s="8" t="s">
        <v>96</v>
      </c>
      <c r="AR115" s="8">
        <v>55053</v>
      </c>
      <c r="AS115" s="8">
        <v>14070</v>
      </c>
      <c r="AT115" s="8" t="s">
        <v>11</v>
      </c>
      <c r="AU115" s="8" t="s">
        <v>33</v>
      </c>
      <c r="AV115" s="8">
        <v>1958</v>
      </c>
      <c r="AW115" s="8">
        <v>0.3</v>
      </c>
      <c r="AX115" s="8" t="s">
        <v>44</v>
      </c>
      <c r="AY115" s="8" t="s">
        <v>95</v>
      </c>
      <c r="AZ115">
        <v>0</v>
      </c>
      <c r="BA115" s="5">
        <v>10146.281999999999</v>
      </c>
      <c r="BB115" s="5">
        <v>10</v>
      </c>
      <c r="BC115" s="4"/>
      <c r="BD115"/>
    </row>
    <row r="116" spans="1:56" hidden="1">
      <c r="A116">
        <f>ROW(B116)-ROW($B$31)</f>
        <v>85</v>
      </c>
      <c r="B116" t="str">
        <f>SUBSTITUTE(SUBSTITUTE(SUBSTITUTE(AP116&amp;"_"&amp;AQ116," ","_"),"&amp;","and"),"-","_")</f>
        <v>Bridgeport_Gas_Processing_Plant_654</v>
      </c>
      <c r="C116">
        <f>AW116/1000</f>
        <v>8.0000000000000004E-4</v>
      </c>
      <c r="D116" s="23" t="str">
        <f>VLOOKUP(L116,map_fuel,2,0)</f>
        <v>ng</v>
      </c>
      <c r="E116" s="23" t="str">
        <f>VLOOKUP(M116,map_prime_mover,2,0)</f>
        <v>ic</v>
      </c>
      <c r="F116" s="23" t="str">
        <f>D116&amp;IF(NOT(E116=""),"_"&amp;LOWER(E116),"")</f>
        <v>ng_ic</v>
      </c>
      <c r="G116" s="58">
        <f>IF(ISNUMBER(BA116),BA116/1000,1)</f>
        <v>10.146281999999999</v>
      </c>
      <c r="H116" s="8">
        <f>AV116</f>
        <v>2000</v>
      </c>
      <c r="I116" s="39" t="str">
        <f>AY116</f>
        <v>OP</v>
      </c>
      <c r="J116" s="39" t="str">
        <f>IF(AZ116=1,"Y",IF(AZ116=0,"N","?"))</f>
        <v>N</v>
      </c>
      <c r="K116" s="39" t="s">
        <v>594</v>
      </c>
      <c r="L116" s="8" t="str">
        <f>AU116</f>
        <v>NG</v>
      </c>
      <c r="M116" s="8" t="str">
        <f>AX116</f>
        <v>IC</v>
      </c>
      <c r="N116" s="8">
        <f>C116*G116</f>
        <v>8.1170255999999993E-3</v>
      </c>
      <c r="O116" s="8"/>
      <c r="P116" s="39"/>
      <c r="Q116" s="39"/>
      <c r="R116" s="87"/>
      <c r="S116" s="39"/>
      <c r="T116" s="39"/>
      <c r="U116" s="87"/>
      <c r="V116" s="87" t="str">
        <f ca="1">IF(NOT(AP116=""),IF(AP116&lt;&gt;AP115,IF(COUNTIF(OFFSET(AP116,0,0,pMaxUnitPerPlantInData),AP116)=COUNTIFS(OFFSET(AP116,0,0,pMaxUnitPerPlantInData),AP116,OFFSET(F116,0,0,pMaxUnitPerPlantInData),F116),"N","Y"),V115),"")</f>
        <v>N</v>
      </c>
      <c r="W116" s="87" t="str">
        <f>IF($AP116="",W117,SUBSTITUTE(SUBSTITUTE(SUBSTITUTE(AP116," ","_"),"&amp;","and"),"-","_"))</f>
        <v>Bridgeport_Gas_Processing_Plant</v>
      </c>
      <c r="X116" s="87">
        <f>IF($AP116="","-",BB116)</f>
        <v>10</v>
      </c>
      <c r="Y116" s="4"/>
      <c r="Z116" s="8" t="b">
        <v>1</v>
      </c>
      <c r="AA116" s="8" t="b">
        <f>VLOOKUP(L116,map_fuel,3,0)</f>
        <v>1</v>
      </c>
      <c r="AB116" s="8" t="b">
        <f>C116&gt;=filt_gen_size</f>
        <v>0</v>
      </c>
      <c r="AC116" s="8" t="b">
        <f>AV116&gt;=filt_age</f>
        <v>1</v>
      </c>
      <c r="AD116" s="39">
        <f>IF(filt_status="ALL",TRUE,IFERROR(SEARCH(I116,filt_status),FALSE))</f>
        <v>1</v>
      </c>
      <c r="AE116" s="8" t="b">
        <f>IF(filt_chp,TRUE,J116="N")</f>
        <v>1</v>
      </c>
      <c r="AF116" s="8" t="b">
        <f>IF(filt_hydro,TRUE,D116&lt;&gt;"water")</f>
        <v>1</v>
      </c>
      <c r="AG116" s="8" t="b">
        <f>IF(filt_use_bad_data,TRUE,NOT(OR(O116="Y",O116=1)))</f>
        <v>1</v>
      </c>
      <c r="AH116" s="8" t="b">
        <f>IF(filt_use_bad_data,TRUE,NOT(OR(Q116="Y",Q116=1)))</f>
        <v>1</v>
      </c>
      <c r="AI116" s="8" t="b">
        <f>IF(filt_allow_combos,AND(AJ116:AK116),OR(UPPER($S116)="Y",UPPER($T116)=""))</f>
        <v>1</v>
      </c>
      <c r="AJ116" s="8" t="b">
        <f>IF(UPPER($U116)="CCGT",IF(filt_combine_ccgt,OR(UPPER($T116)="Y",UPPER($S116)=""),OR(UPPER($S116)="Y",UPPER($T116)="")),TRUE)</f>
        <v>1</v>
      </c>
      <c r="AK116" s="8" t="b">
        <f>IF(UPPER($U116)="WIND",IF(filt_combine_wind,OR(UPPER($T116)="Y",UPPER($S116)=""),OR(UPPER($S116)="Y",UPPER($T116)="")),TRUE)</f>
        <v>1</v>
      </c>
      <c r="AL116" s="9"/>
      <c r="AM116" s="2" t="b">
        <f>AND(Z116:AL116)</f>
        <v>0</v>
      </c>
      <c r="AN116" s="2">
        <f>A116-COUNTIF($K$31:$K116,"&lt;&gt;"&amp;AN$31)+1</f>
        <v>80</v>
      </c>
      <c r="AO116" s="2"/>
      <c r="AP116" s="8" t="s">
        <v>93</v>
      </c>
      <c r="AQ116" s="8" t="s">
        <v>97</v>
      </c>
      <c r="AR116" s="8">
        <v>55053</v>
      </c>
      <c r="AS116" s="8">
        <v>14071</v>
      </c>
      <c r="AT116" s="8" t="s">
        <v>11</v>
      </c>
      <c r="AU116" s="8" t="s">
        <v>33</v>
      </c>
      <c r="AV116" s="8">
        <v>2000</v>
      </c>
      <c r="AW116" s="8">
        <v>0.8</v>
      </c>
      <c r="AX116" s="8" t="s">
        <v>44</v>
      </c>
      <c r="AY116" s="8" t="s">
        <v>15</v>
      </c>
      <c r="AZ116">
        <v>0</v>
      </c>
      <c r="BA116" s="5">
        <v>10146.281999999999</v>
      </c>
      <c r="BB116" s="5">
        <v>10</v>
      </c>
      <c r="BC116" s="4"/>
      <c r="BD116"/>
    </row>
    <row r="117" spans="1:56" hidden="1">
      <c r="A117">
        <f>ROW(B117)-ROW($B$31)</f>
        <v>86</v>
      </c>
      <c r="B117" t="str">
        <f>SUBSTITUTE(SUBSTITUTE(SUBSTITUTE(AP117&amp;"_"&amp;AQ117," ","_"),"&amp;","and"),"-","_")</f>
        <v>Bridgeport_Gas_Processing_Plant_655</v>
      </c>
      <c r="C117">
        <f>AW117/1000</f>
        <v>8.0000000000000004E-4</v>
      </c>
      <c r="D117" s="23" t="str">
        <f>VLOOKUP(L117,map_fuel,2,0)</f>
        <v>ng</v>
      </c>
      <c r="E117" s="23" t="str">
        <f>VLOOKUP(M117,map_prime_mover,2,0)</f>
        <v>ic</v>
      </c>
      <c r="F117" s="23" t="str">
        <f>D117&amp;IF(NOT(E117=""),"_"&amp;LOWER(E117),"")</f>
        <v>ng_ic</v>
      </c>
      <c r="G117" s="58">
        <f>IF(ISNUMBER(BA117),BA117/1000,1)</f>
        <v>10.146281999999999</v>
      </c>
      <c r="H117" s="8">
        <f>AV117</f>
        <v>2001</v>
      </c>
      <c r="I117" s="39" t="str">
        <f>AY117</f>
        <v>OP</v>
      </c>
      <c r="J117" s="39" t="str">
        <f>IF(AZ117=1,"Y",IF(AZ117=0,"N","?"))</f>
        <v>N</v>
      </c>
      <c r="K117" s="39" t="s">
        <v>594</v>
      </c>
      <c r="L117" s="8" t="str">
        <f>AU117</f>
        <v>NG</v>
      </c>
      <c r="M117" s="8" t="str">
        <f>AX117</f>
        <v>IC</v>
      </c>
      <c r="N117" s="8">
        <f>C117*G117</f>
        <v>8.1170255999999993E-3</v>
      </c>
      <c r="O117" s="8"/>
      <c r="P117" s="39"/>
      <c r="Q117" s="39"/>
      <c r="R117" s="87"/>
      <c r="S117" s="39"/>
      <c r="T117" s="39"/>
      <c r="U117" s="87"/>
      <c r="V117" s="87" t="str">
        <f ca="1">IF(NOT(AP117=""),IF(AP117&lt;&gt;AP116,IF(COUNTIF(OFFSET(AP117,0,0,pMaxUnitPerPlantInData),AP117)=COUNTIFS(OFFSET(AP117,0,0,pMaxUnitPerPlantInData),AP117,OFFSET(F117,0,0,pMaxUnitPerPlantInData),F117),"N","Y"),V116),"")</f>
        <v>N</v>
      </c>
      <c r="W117" s="87" t="str">
        <f>IF($AP117="",W118,SUBSTITUTE(SUBSTITUTE(SUBSTITUTE(AP117," ","_"),"&amp;","and"),"-","_"))</f>
        <v>Bridgeport_Gas_Processing_Plant</v>
      </c>
      <c r="X117" s="87">
        <f>IF($AP117="","-",BB117)</f>
        <v>10</v>
      </c>
      <c r="Y117" s="4"/>
      <c r="Z117" s="8" t="b">
        <v>1</v>
      </c>
      <c r="AA117" s="8" t="b">
        <f>VLOOKUP(L117,map_fuel,3,0)</f>
        <v>1</v>
      </c>
      <c r="AB117" s="8" t="b">
        <f>C117&gt;=filt_gen_size</f>
        <v>0</v>
      </c>
      <c r="AC117" s="8" t="b">
        <f>AV117&gt;=filt_age</f>
        <v>1</v>
      </c>
      <c r="AD117" s="39">
        <f>IF(filt_status="ALL",TRUE,IFERROR(SEARCH(I117,filt_status),FALSE))</f>
        <v>1</v>
      </c>
      <c r="AE117" s="8" t="b">
        <f>IF(filt_chp,TRUE,J117="N")</f>
        <v>1</v>
      </c>
      <c r="AF117" s="8" t="b">
        <f>IF(filt_hydro,TRUE,D117&lt;&gt;"water")</f>
        <v>1</v>
      </c>
      <c r="AG117" s="8" t="b">
        <f>IF(filt_use_bad_data,TRUE,NOT(OR(O117="Y",O117=1)))</f>
        <v>1</v>
      </c>
      <c r="AH117" s="8" t="b">
        <f>IF(filt_use_bad_data,TRUE,NOT(OR(Q117="Y",Q117=1)))</f>
        <v>1</v>
      </c>
      <c r="AI117" s="8" t="b">
        <f>IF(filt_allow_combos,AND(AJ117:AK117),OR(UPPER($S117)="Y",UPPER($T117)=""))</f>
        <v>1</v>
      </c>
      <c r="AJ117" s="8" t="b">
        <f>IF(UPPER($U117)="CCGT",IF(filt_combine_ccgt,OR(UPPER($T117)="Y",UPPER($S117)=""),OR(UPPER($S117)="Y",UPPER($T117)="")),TRUE)</f>
        <v>1</v>
      </c>
      <c r="AK117" s="8" t="b">
        <f>IF(UPPER($U117)="WIND",IF(filt_combine_wind,OR(UPPER($T117)="Y",UPPER($S117)=""),OR(UPPER($S117)="Y",UPPER($T117)="")),TRUE)</f>
        <v>1</v>
      </c>
      <c r="AL117" s="9"/>
      <c r="AM117" s="2" t="b">
        <f>AND(Z117:AL117)</f>
        <v>0</v>
      </c>
      <c r="AN117" s="2">
        <f>A117-COUNTIF($K$31:$K117,"&lt;&gt;"&amp;AN$31)+1</f>
        <v>81</v>
      </c>
      <c r="AO117" s="2"/>
      <c r="AP117" s="8" t="s">
        <v>93</v>
      </c>
      <c r="AQ117" s="8" t="s">
        <v>98</v>
      </c>
      <c r="AR117" s="8">
        <v>55053</v>
      </c>
      <c r="AS117" s="8">
        <v>14072</v>
      </c>
      <c r="AT117" s="8" t="s">
        <v>11</v>
      </c>
      <c r="AU117" s="8" t="s">
        <v>33</v>
      </c>
      <c r="AV117" s="8">
        <v>2001</v>
      </c>
      <c r="AW117" s="8">
        <v>0.8</v>
      </c>
      <c r="AX117" s="8" t="s">
        <v>44</v>
      </c>
      <c r="AY117" s="8" t="s">
        <v>15</v>
      </c>
      <c r="AZ117">
        <v>0</v>
      </c>
      <c r="BA117" s="5">
        <v>10146.281999999999</v>
      </c>
      <c r="BB117" s="5">
        <v>10</v>
      </c>
      <c r="BC117" s="4"/>
      <c r="BD117"/>
    </row>
    <row r="118" spans="1:56" hidden="1">
      <c r="A118">
        <f>ROW(B118)-ROW($B$31)</f>
        <v>87</v>
      </c>
      <c r="B118" t="str">
        <f>SUBSTITUTE(SUBSTITUTE(SUBSTITUTE(AP118&amp;"_"&amp;AQ118," ","_"),"&amp;","and"),"-","_")</f>
        <v>Bridgeport_Gas_Processing_Plant_656</v>
      </c>
      <c r="C118">
        <f>AW118/1000</f>
        <v>8.0000000000000004E-4</v>
      </c>
      <c r="D118" s="23" t="str">
        <f>VLOOKUP(L118,map_fuel,2,0)</f>
        <v>ng</v>
      </c>
      <c r="E118" s="23" t="str">
        <f>VLOOKUP(M118,map_prime_mover,2,0)</f>
        <v>ic</v>
      </c>
      <c r="F118" s="23" t="str">
        <f>D118&amp;IF(NOT(E118=""),"_"&amp;LOWER(E118),"")</f>
        <v>ng_ic</v>
      </c>
      <c r="G118" s="58">
        <f>IF(ISNUMBER(BA118),BA118/1000,1)</f>
        <v>10.146281999999999</v>
      </c>
      <c r="H118" s="8">
        <f>AV118</f>
        <v>2001</v>
      </c>
      <c r="I118" s="39" t="str">
        <f>AY118</f>
        <v>OP</v>
      </c>
      <c r="J118" s="39" t="str">
        <f>IF(AZ118=1,"Y",IF(AZ118=0,"N","?"))</f>
        <v>N</v>
      </c>
      <c r="K118" s="39" t="s">
        <v>594</v>
      </c>
      <c r="L118" s="8" t="str">
        <f>AU118</f>
        <v>NG</v>
      </c>
      <c r="M118" s="8" t="str">
        <f>AX118</f>
        <v>IC</v>
      </c>
      <c r="N118" s="8">
        <f>C118*G118</f>
        <v>8.1170255999999993E-3</v>
      </c>
      <c r="O118" s="8"/>
      <c r="P118" s="39"/>
      <c r="Q118" s="39"/>
      <c r="R118" s="87"/>
      <c r="S118" s="39"/>
      <c r="T118" s="39"/>
      <c r="U118" s="87"/>
      <c r="V118" s="87" t="str">
        <f ca="1">IF(NOT(AP118=""),IF(AP118&lt;&gt;AP117,IF(COUNTIF(OFFSET(AP118,0,0,pMaxUnitPerPlantInData),AP118)=COUNTIFS(OFFSET(AP118,0,0,pMaxUnitPerPlantInData),AP118,OFFSET(F118,0,0,pMaxUnitPerPlantInData),F118),"N","Y"),V117),"")</f>
        <v>N</v>
      </c>
      <c r="W118" s="87" t="str">
        <f>IF($AP118="",W119,SUBSTITUTE(SUBSTITUTE(SUBSTITUTE(AP118," ","_"),"&amp;","and"),"-","_"))</f>
        <v>Bridgeport_Gas_Processing_Plant</v>
      </c>
      <c r="X118" s="87">
        <f>IF($AP118="","-",BB118)</f>
        <v>10</v>
      </c>
      <c r="Y118" s="4"/>
      <c r="Z118" s="8" t="b">
        <v>1</v>
      </c>
      <c r="AA118" s="8" t="b">
        <f>VLOOKUP(L118,map_fuel,3,0)</f>
        <v>1</v>
      </c>
      <c r="AB118" s="8" t="b">
        <f>C118&gt;=filt_gen_size</f>
        <v>0</v>
      </c>
      <c r="AC118" s="8" t="b">
        <f>AV118&gt;=filt_age</f>
        <v>1</v>
      </c>
      <c r="AD118" s="39">
        <f>IF(filt_status="ALL",TRUE,IFERROR(SEARCH(I118,filt_status),FALSE))</f>
        <v>1</v>
      </c>
      <c r="AE118" s="8" t="b">
        <f>IF(filt_chp,TRUE,J118="N")</f>
        <v>1</v>
      </c>
      <c r="AF118" s="8" t="b">
        <f>IF(filt_hydro,TRUE,D118&lt;&gt;"water")</f>
        <v>1</v>
      </c>
      <c r="AG118" s="8" t="b">
        <f>IF(filt_use_bad_data,TRUE,NOT(OR(O118="Y",O118=1)))</f>
        <v>1</v>
      </c>
      <c r="AH118" s="8" t="b">
        <f>IF(filt_use_bad_data,TRUE,NOT(OR(Q118="Y",Q118=1)))</f>
        <v>1</v>
      </c>
      <c r="AI118" s="8" t="b">
        <f>IF(filt_allow_combos,AND(AJ118:AK118),OR(UPPER($S118)="Y",UPPER($T118)=""))</f>
        <v>1</v>
      </c>
      <c r="AJ118" s="8" t="b">
        <f>IF(UPPER($U118)="CCGT",IF(filt_combine_ccgt,OR(UPPER($T118)="Y",UPPER($S118)=""),OR(UPPER($S118)="Y",UPPER($T118)="")),TRUE)</f>
        <v>1</v>
      </c>
      <c r="AK118" s="8" t="b">
        <f>IF(UPPER($U118)="WIND",IF(filt_combine_wind,OR(UPPER($T118)="Y",UPPER($S118)=""),OR(UPPER($S118)="Y",UPPER($T118)="")),TRUE)</f>
        <v>1</v>
      </c>
      <c r="AL118" s="9"/>
      <c r="AM118" s="2" t="b">
        <f>AND(Z118:AL118)</f>
        <v>0</v>
      </c>
      <c r="AN118" s="2">
        <f>A118-COUNTIF($K$31:$K118,"&lt;&gt;"&amp;AN$31)+1</f>
        <v>82</v>
      </c>
      <c r="AO118" s="2"/>
      <c r="AP118" s="8" t="s">
        <v>93</v>
      </c>
      <c r="AQ118" s="8" t="s">
        <v>99</v>
      </c>
      <c r="AR118" s="8">
        <v>55053</v>
      </c>
      <c r="AS118" s="8">
        <v>14073</v>
      </c>
      <c r="AT118" s="8" t="s">
        <v>11</v>
      </c>
      <c r="AU118" s="8" t="s">
        <v>33</v>
      </c>
      <c r="AV118" s="8">
        <v>2001</v>
      </c>
      <c r="AW118" s="8">
        <v>0.8</v>
      </c>
      <c r="AX118" s="8" t="s">
        <v>44</v>
      </c>
      <c r="AY118" s="8" t="s">
        <v>15</v>
      </c>
      <c r="AZ118">
        <v>0</v>
      </c>
      <c r="BA118" s="5">
        <v>10146.281999999999</v>
      </c>
      <c r="BB118" s="5">
        <v>10</v>
      </c>
      <c r="BC118" s="4"/>
      <c r="BD118"/>
    </row>
    <row r="119" spans="1:56" hidden="1">
      <c r="A119">
        <f>ROW(B119)-ROW($B$31)</f>
        <v>88</v>
      </c>
      <c r="B119" t="str">
        <f>SUBSTITUTE(SUBSTITUTE(SUBSTITUTE(AP119&amp;"_"&amp;AQ119," ","_"),"&amp;","and"),"-","_")</f>
        <v>Bridgeport_Gas_Processing_Plant_657</v>
      </c>
      <c r="C119">
        <f>AW119/1000</f>
        <v>8.0000000000000004E-4</v>
      </c>
      <c r="D119" s="23" t="str">
        <f>VLOOKUP(L119,map_fuel,2,0)</f>
        <v>ng</v>
      </c>
      <c r="E119" s="23" t="str">
        <f>VLOOKUP(M119,map_prime_mover,2,0)</f>
        <v>ic</v>
      </c>
      <c r="F119" s="23" t="str">
        <f>D119&amp;IF(NOT(E119=""),"_"&amp;LOWER(E119),"")</f>
        <v>ng_ic</v>
      </c>
      <c r="G119" s="58">
        <f>IF(ISNUMBER(BA119),BA119/1000,1)</f>
        <v>10.146281999999999</v>
      </c>
      <c r="H119" s="8">
        <f>AV119</f>
        <v>2001</v>
      </c>
      <c r="I119" s="39" t="str">
        <f>AY119</f>
        <v>OP</v>
      </c>
      <c r="J119" s="39" t="str">
        <f>IF(AZ119=1,"Y",IF(AZ119=0,"N","?"))</f>
        <v>N</v>
      </c>
      <c r="K119" s="39" t="s">
        <v>594</v>
      </c>
      <c r="L119" s="8" t="str">
        <f>AU119</f>
        <v>NG</v>
      </c>
      <c r="M119" s="8" t="str">
        <f>AX119</f>
        <v>IC</v>
      </c>
      <c r="N119" s="8">
        <f>C119*G119</f>
        <v>8.1170255999999993E-3</v>
      </c>
      <c r="O119" s="8"/>
      <c r="P119" s="39"/>
      <c r="Q119" s="39"/>
      <c r="R119" s="87"/>
      <c r="S119" s="39"/>
      <c r="T119" s="39"/>
      <c r="U119" s="87"/>
      <c r="V119" s="87" t="str">
        <f ca="1">IF(NOT(AP119=""),IF(AP119&lt;&gt;AP118,IF(COUNTIF(OFFSET(AP119,0,0,pMaxUnitPerPlantInData),AP119)=COUNTIFS(OFFSET(AP119,0,0,pMaxUnitPerPlantInData),AP119,OFFSET(F119,0,0,pMaxUnitPerPlantInData),F119),"N","Y"),V118),"")</f>
        <v>N</v>
      </c>
      <c r="W119" s="87" t="str">
        <f>IF($AP119="",W120,SUBSTITUTE(SUBSTITUTE(SUBSTITUTE(AP119," ","_"),"&amp;","and"),"-","_"))</f>
        <v>Bridgeport_Gas_Processing_Plant</v>
      </c>
      <c r="X119" s="87">
        <f>IF($AP119="","-",BB119)</f>
        <v>10</v>
      </c>
      <c r="Y119" s="4"/>
      <c r="Z119" s="8" t="b">
        <v>1</v>
      </c>
      <c r="AA119" s="8" t="b">
        <f>VLOOKUP(L119,map_fuel,3,0)</f>
        <v>1</v>
      </c>
      <c r="AB119" s="8" t="b">
        <f>C119&gt;=filt_gen_size</f>
        <v>0</v>
      </c>
      <c r="AC119" s="8" t="b">
        <f>AV119&gt;=filt_age</f>
        <v>1</v>
      </c>
      <c r="AD119" s="39">
        <f>IF(filt_status="ALL",TRUE,IFERROR(SEARCH(I119,filt_status),FALSE))</f>
        <v>1</v>
      </c>
      <c r="AE119" s="8" t="b">
        <f>IF(filt_chp,TRUE,J119="N")</f>
        <v>1</v>
      </c>
      <c r="AF119" s="8" t="b">
        <f>IF(filt_hydro,TRUE,D119&lt;&gt;"water")</f>
        <v>1</v>
      </c>
      <c r="AG119" s="8" t="b">
        <f>IF(filt_use_bad_data,TRUE,NOT(OR(O119="Y",O119=1)))</f>
        <v>1</v>
      </c>
      <c r="AH119" s="8" t="b">
        <f>IF(filt_use_bad_data,TRUE,NOT(OR(Q119="Y",Q119=1)))</f>
        <v>1</v>
      </c>
      <c r="AI119" s="8" t="b">
        <f>IF(filt_allow_combos,AND(AJ119:AK119),OR(UPPER($S119)="Y",UPPER($T119)=""))</f>
        <v>1</v>
      </c>
      <c r="AJ119" s="8" t="b">
        <f>IF(UPPER($U119)="CCGT",IF(filt_combine_ccgt,OR(UPPER($T119)="Y",UPPER($S119)=""),OR(UPPER($S119)="Y",UPPER($T119)="")),TRUE)</f>
        <v>1</v>
      </c>
      <c r="AK119" s="8" t="b">
        <f>IF(UPPER($U119)="WIND",IF(filt_combine_wind,OR(UPPER($T119)="Y",UPPER($S119)=""),OR(UPPER($S119)="Y",UPPER($T119)="")),TRUE)</f>
        <v>1</v>
      </c>
      <c r="AL119" s="9"/>
      <c r="AM119" s="2" t="b">
        <f>AND(Z119:AL119)</f>
        <v>0</v>
      </c>
      <c r="AN119" s="2">
        <f>A119-COUNTIF($K$31:$K119,"&lt;&gt;"&amp;AN$31)+1</f>
        <v>83</v>
      </c>
      <c r="AO119" s="2"/>
      <c r="AP119" s="8" t="s">
        <v>93</v>
      </c>
      <c r="AQ119" s="8" t="s">
        <v>100</v>
      </c>
      <c r="AR119" s="8">
        <v>55053</v>
      </c>
      <c r="AS119" s="8">
        <v>14074</v>
      </c>
      <c r="AT119" s="8" t="s">
        <v>11</v>
      </c>
      <c r="AU119" s="8" t="s">
        <v>33</v>
      </c>
      <c r="AV119" s="8">
        <v>2001</v>
      </c>
      <c r="AW119" s="8">
        <v>0.8</v>
      </c>
      <c r="AX119" s="8" t="s">
        <v>44</v>
      </c>
      <c r="AY119" s="8" t="s">
        <v>15</v>
      </c>
      <c r="AZ119">
        <v>0</v>
      </c>
      <c r="BA119" s="5">
        <v>10146.281999999999</v>
      </c>
      <c r="BB119" s="5">
        <v>10</v>
      </c>
      <c r="BC119" s="4"/>
      <c r="BD119"/>
    </row>
    <row r="120" spans="1:56" hidden="1">
      <c r="A120">
        <f>ROW(B120)-ROW($B$31)</f>
        <v>89</v>
      </c>
      <c r="B120" t="str">
        <f>SUBSTITUTE(SUBSTITUTE(SUBSTITUTE(AP120&amp;"_"&amp;AQ120," ","_"),"&amp;","and"),"-","_")</f>
        <v>Bridgeport_Gas_Processing_Plant_658</v>
      </c>
      <c r="C120">
        <f>AW120/1000</f>
        <v>8.0000000000000004E-4</v>
      </c>
      <c r="D120" s="23" t="str">
        <f>VLOOKUP(L120,map_fuel,2,0)</f>
        <v>ng</v>
      </c>
      <c r="E120" s="23" t="str">
        <f>VLOOKUP(M120,map_prime_mover,2,0)</f>
        <v>ic</v>
      </c>
      <c r="F120" s="23" t="str">
        <f>D120&amp;IF(NOT(E120=""),"_"&amp;LOWER(E120),"")</f>
        <v>ng_ic</v>
      </c>
      <c r="G120" s="58">
        <f>IF(ISNUMBER(BA120),BA120/1000,1)</f>
        <v>10.146281999999999</v>
      </c>
      <c r="H120" s="8">
        <f>AV120</f>
        <v>2001</v>
      </c>
      <c r="I120" s="39" t="str">
        <f>AY120</f>
        <v>OP</v>
      </c>
      <c r="J120" s="39" t="str">
        <f>IF(AZ120=1,"Y",IF(AZ120=0,"N","?"))</f>
        <v>N</v>
      </c>
      <c r="K120" s="39" t="s">
        <v>594</v>
      </c>
      <c r="L120" s="8" t="str">
        <f>AU120</f>
        <v>NG</v>
      </c>
      <c r="M120" s="8" t="str">
        <f>AX120</f>
        <v>IC</v>
      </c>
      <c r="N120" s="8">
        <f>C120*G120</f>
        <v>8.1170255999999993E-3</v>
      </c>
      <c r="O120" s="8"/>
      <c r="P120" s="39"/>
      <c r="Q120" s="39"/>
      <c r="R120" s="87"/>
      <c r="S120" s="39"/>
      <c r="T120" s="39"/>
      <c r="U120" s="87"/>
      <c r="V120" s="87" t="str">
        <f ca="1">IF(NOT(AP120=""),IF(AP120&lt;&gt;AP119,IF(COUNTIF(OFFSET(AP120,0,0,pMaxUnitPerPlantInData),AP120)=COUNTIFS(OFFSET(AP120,0,0,pMaxUnitPerPlantInData),AP120,OFFSET(F120,0,0,pMaxUnitPerPlantInData),F120),"N","Y"),V119),"")</f>
        <v>N</v>
      </c>
      <c r="W120" s="87" t="str">
        <f>IF($AP120="",W121,SUBSTITUTE(SUBSTITUTE(SUBSTITUTE(AP120," ","_"),"&amp;","and"),"-","_"))</f>
        <v>Bridgeport_Gas_Processing_Plant</v>
      </c>
      <c r="X120" s="87">
        <f>IF($AP120="","-",BB120)</f>
        <v>10</v>
      </c>
      <c r="Y120" s="4"/>
      <c r="Z120" s="8" t="b">
        <v>1</v>
      </c>
      <c r="AA120" s="8" t="b">
        <f>VLOOKUP(L120,map_fuel,3,0)</f>
        <v>1</v>
      </c>
      <c r="AB120" s="8" t="b">
        <f>C120&gt;=filt_gen_size</f>
        <v>0</v>
      </c>
      <c r="AC120" s="8" t="b">
        <f>AV120&gt;=filt_age</f>
        <v>1</v>
      </c>
      <c r="AD120" s="39">
        <f>IF(filt_status="ALL",TRUE,IFERROR(SEARCH(I120,filt_status),FALSE))</f>
        <v>1</v>
      </c>
      <c r="AE120" s="8" t="b">
        <f>IF(filt_chp,TRUE,J120="N")</f>
        <v>1</v>
      </c>
      <c r="AF120" s="8" t="b">
        <f>IF(filt_hydro,TRUE,D120&lt;&gt;"water")</f>
        <v>1</v>
      </c>
      <c r="AG120" s="8" t="b">
        <f>IF(filt_use_bad_data,TRUE,NOT(OR(O120="Y",O120=1)))</f>
        <v>1</v>
      </c>
      <c r="AH120" s="8" t="b">
        <f>IF(filt_use_bad_data,TRUE,NOT(OR(Q120="Y",Q120=1)))</f>
        <v>1</v>
      </c>
      <c r="AI120" s="8" t="b">
        <f>IF(filt_allow_combos,AND(AJ120:AK120),OR(UPPER($S120)="Y",UPPER($T120)=""))</f>
        <v>1</v>
      </c>
      <c r="AJ120" s="8" t="b">
        <f>IF(UPPER($U120)="CCGT",IF(filt_combine_ccgt,OR(UPPER($T120)="Y",UPPER($S120)=""),OR(UPPER($S120)="Y",UPPER($T120)="")),TRUE)</f>
        <v>1</v>
      </c>
      <c r="AK120" s="8" t="b">
        <f>IF(UPPER($U120)="WIND",IF(filt_combine_wind,OR(UPPER($T120)="Y",UPPER($S120)=""),OR(UPPER($S120)="Y",UPPER($T120)="")),TRUE)</f>
        <v>1</v>
      </c>
      <c r="AL120" s="9"/>
      <c r="AM120" s="2" t="b">
        <f>AND(Z120:AL120)</f>
        <v>0</v>
      </c>
      <c r="AN120" s="2">
        <f>A120-COUNTIF($K$31:$K120,"&lt;&gt;"&amp;AN$31)+1</f>
        <v>84</v>
      </c>
      <c r="AO120" s="2"/>
      <c r="AP120" s="8" t="s">
        <v>93</v>
      </c>
      <c r="AQ120" s="8" t="s">
        <v>101</v>
      </c>
      <c r="AR120" s="8">
        <v>55053</v>
      </c>
      <c r="AS120" s="8">
        <v>14075</v>
      </c>
      <c r="AT120" s="8" t="s">
        <v>11</v>
      </c>
      <c r="AU120" s="8" t="s">
        <v>33</v>
      </c>
      <c r="AV120" s="8">
        <v>2001</v>
      </c>
      <c r="AW120" s="8">
        <v>0.8</v>
      </c>
      <c r="AX120" s="8" t="s">
        <v>44</v>
      </c>
      <c r="AY120" s="8" t="s">
        <v>15</v>
      </c>
      <c r="AZ120">
        <v>0</v>
      </c>
      <c r="BA120" s="5">
        <v>10146.281999999999</v>
      </c>
      <c r="BB120" s="5">
        <v>10</v>
      </c>
      <c r="BC120" s="4"/>
      <c r="BD120"/>
    </row>
    <row r="121" spans="1:56" hidden="1">
      <c r="A121">
        <f>ROW(B121)-ROW($B$31)</f>
        <v>90</v>
      </c>
      <c r="B121" t="str">
        <f>SUBSTITUTE(SUBSTITUTE(SUBSTITUTE(AP121&amp;"_"&amp;AQ121," ","_"),"&amp;","and"),"-","_")</f>
        <v>Bridgeport_Gas_Processing_Plant_666</v>
      </c>
      <c r="C121">
        <f>AW121/1000</f>
        <v>8.0000000000000004E-4</v>
      </c>
      <c r="D121" s="23" t="str">
        <f>VLOOKUP(L121,map_fuel,2,0)</f>
        <v>ng</v>
      </c>
      <c r="E121" s="23" t="str">
        <f>VLOOKUP(M121,map_prime_mover,2,0)</f>
        <v>ic</v>
      </c>
      <c r="F121" s="23" t="str">
        <f>D121&amp;IF(NOT(E121=""),"_"&amp;LOWER(E121),"")</f>
        <v>ng_ic</v>
      </c>
      <c r="G121" s="58">
        <f>IF(ISNUMBER(BA121),BA121/1000,1)</f>
        <v>10.146281999999999</v>
      </c>
      <c r="H121" s="8">
        <f>AV121</f>
        <v>2001</v>
      </c>
      <c r="I121" s="39" t="str">
        <f>AY121</f>
        <v>OP</v>
      </c>
      <c r="J121" s="39" t="str">
        <f>IF(AZ121=1,"Y",IF(AZ121=0,"N","?"))</f>
        <v>N</v>
      </c>
      <c r="K121" s="39" t="s">
        <v>594</v>
      </c>
      <c r="L121" s="8" t="str">
        <f>AU121</f>
        <v>NG</v>
      </c>
      <c r="M121" s="8" t="str">
        <f>AX121</f>
        <v>IC</v>
      </c>
      <c r="N121" s="8">
        <f>C121*G121</f>
        <v>8.1170255999999993E-3</v>
      </c>
      <c r="O121" s="8"/>
      <c r="P121" s="39"/>
      <c r="Q121" s="39"/>
      <c r="R121" s="87"/>
      <c r="S121" s="39"/>
      <c r="T121" s="39"/>
      <c r="U121" s="87"/>
      <c r="V121" s="87" t="str">
        <f ca="1">IF(NOT(AP121=""),IF(AP121&lt;&gt;AP120,IF(COUNTIF(OFFSET(AP121,0,0,pMaxUnitPerPlantInData),AP121)=COUNTIFS(OFFSET(AP121,0,0,pMaxUnitPerPlantInData),AP121,OFFSET(F121,0,0,pMaxUnitPerPlantInData),F121),"N","Y"),V120),"")</f>
        <v>N</v>
      </c>
      <c r="W121" s="87" t="str">
        <f>IF($AP121="",W122,SUBSTITUTE(SUBSTITUTE(SUBSTITUTE(AP121," ","_"),"&amp;","and"),"-","_"))</f>
        <v>Bridgeport_Gas_Processing_Plant</v>
      </c>
      <c r="X121" s="87">
        <f>IF($AP121="","-",BB121)</f>
        <v>10</v>
      </c>
      <c r="Y121" s="4"/>
      <c r="Z121" s="8" t="b">
        <v>1</v>
      </c>
      <c r="AA121" s="8" t="b">
        <f>VLOOKUP(L121,map_fuel,3,0)</f>
        <v>1</v>
      </c>
      <c r="AB121" s="8" t="b">
        <f>C121&gt;=filt_gen_size</f>
        <v>0</v>
      </c>
      <c r="AC121" s="8" t="b">
        <f>AV121&gt;=filt_age</f>
        <v>1</v>
      </c>
      <c r="AD121" s="39">
        <f>IF(filt_status="ALL",TRUE,IFERROR(SEARCH(I121,filt_status),FALSE))</f>
        <v>1</v>
      </c>
      <c r="AE121" s="8" t="b">
        <f>IF(filt_chp,TRUE,J121="N")</f>
        <v>1</v>
      </c>
      <c r="AF121" s="8" t="b">
        <f>IF(filt_hydro,TRUE,D121&lt;&gt;"water")</f>
        <v>1</v>
      </c>
      <c r="AG121" s="8" t="b">
        <f>IF(filt_use_bad_data,TRUE,NOT(OR(O121="Y",O121=1)))</f>
        <v>1</v>
      </c>
      <c r="AH121" s="8" t="b">
        <f>IF(filt_use_bad_data,TRUE,NOT(OR(Q121="Y",Q121=1)))</f>
        <v>1</v>
      </c>
      <c r="AI121" s="8" t="b">
        <f>IF(filt_allow_combos,AND(AJ121:AK121),OR(UPPER($S121)="Y",UPPER($T121)=""))</f>
        <v>1</v>
      </c>
      <c r="AJ121" s="8" t="b">
        <f>IF(UPPER($U121)="CCGT",IF(filt_combine_ccgt,OR(UPPER($T121)="Y",UPPER($S121)=""),OR(UPPER($S121)="Y",UPPER($T121)="")),TRUE)</f>
        <v>1</v>
      </c>
      <c r="AK121" s="8" t="b">
        <f>IF(UPPER($U121)="WIND",IF(filt_combine_wind,OR(UPPER($T121)="Y",UPPER($S121)=""),OR(UPPER($S121)="Y",UPPER($T121)="")),TRUE)</f>
        <v>1</v>
      </c>
      <c r="AL121" s="9"/>
      <c r="AM121" s="2" t="b">
        <f>AND(Z121:AL121)</f>
        <v>0</v>
      </c>
      <c r="AN121" s="2">
        <f>A121-COUNTIF($K$31:$K121,"&lt;&gt;"&amp;AN$31)+1</f>
        <v>85</v>
      </c>
      <c r="AO121" s="2"/>
      <c r="AP121" s="8" t="s">
        <v>93</v>
      </c>
      <c r="AQ121" s="8" t="s">
        <v>102</v>
      </c>
      <c r="AR121" s="8">
        <v>55053</v>
      </c>
      <c r="AS121" s="8">
        <v>14076</v>
      </c>
      <c r="AT121" s="8" t="s">
        <v>11</v>
      </c>
      <c r="AU121" s="8" t="s">
        <v>33</v>
      </c>
      <c r="AV121" s="8">
        <v>2001</v>
      </c>
      <c r="AW121" s="8">
        <v>0.8</v>
      </c>
      <c r="AX121" s="8" t="s">
        <v>44</v>
      </c>
      <c r="AY121" s="8" t="s">
        <v>15</v>
      </c>
      <c r="AZ121">
        <v>0</v>
      </c>
      <c r="BA121" s="5">
        <v>10146.281999999999</v>
      </c>
      <c r="BB121" s="5">
        <v>10</v>
      </c>
      <c r="BC121" s="4"/>
      <c r="BD121"/>
    </row>
    <row r="122" spans="1:56" hidden="1">
      <c r="A122">
        <f>ROW(B122)-ROW($B$31)</f>
        <v>91</v>
      </c>
      <c r="B122" t="str">
        <f>SUBSTITUTE(SUBSTITUTE(SUBSTITUTE(AP122&amp;"_"&amp;AQ122," ","_"),"&amp;","and"),"-","_")</f>
        <v>Bridgeport_Gas_Processing_Plant_667</v>
      </c>
      <c r="C122">
        <f>AW122/1000</f>
        <v>8.0000000000000004E-4</v>
      </c>
      <c r="D122" s="23" t="str">
        <f>VLOOKUP(L122,map_fuel,2,0)</f>
        <v>ng</v>
      </c>
      <c r="E122" s="23" t="str">
        <f>VLOOKUP(M122,map_prime_mover,2,0)</f>
        <v>ic</v>
      </c>
      <c r="F122" s="23" t="str">
        <f>D122&amp;IF(NOT(E122=""),"_"&amp;LOWER(E122),"")</f>
        <v>ng_ic</v>
      </c>
      <c r="G122" s="58">
        <f>IF(ISNUMBER(BA122),BA122/1000,1)</f>
        <v>10.146281999999999</v>
      </c>
      <c r="H122" s="8">
        <f>AV122</f>
        <v>2001</v>
      </c>
      <c r="I122" s="39" t="str">
        <f>AY122</f>
        <v>OP</v>
      </c>
      <c r="J122" s="39" t="str">
        <f>IF(AZ122=1,"Y",IF(AZ122=0,"N","?"))</f>
        <v>N</v>
      </c>
      <c r="K122" s="39" t="s">
        <v>594</v>
      </c>
      <c r="L122" s="8" t="str">
        <f>AU122</f>
        <v>NG</v>
      </c>
      <c r="M122" s="8" t="str">
        <f>AX122</f>
        <v>IC</v>
      </c>
      <c r="N122" s="8">
        <f>C122*G122</f>
        <v>8.1170255999999993E-3</v>
      </c>
      <c r="O122" s="8"/>
      <c r="P122" s="39"/>
      <c r="Q122" s="39"/>
      <c r="R122" s="87"/>
      <c r="S122" s="39"/>
      <c r="T122" s="39"/>
      <c r="U122" s="87"/>
      <c r="V122" s="87" t="str">
        <f ca="1">IF(NOT(AP122=""),IF(AP122&lt;&gt;AP121,IF(COUNTIF(OFFSET(AP122,0,0,pMaxUnitPerPlantInData),AP122)=COUNTIFS(OFFSET(AP122,0,0,pMaxUnitPerPlantInData),AP122,OFFSET(F122,0,0,pMaxUnitPerPlantInData),F122),"N","Y"),V121),"")</f>
        <v>N</v>
      </c>
      <c r="W122" s="87" t="str">
        <f>IF($AP122="",W123,SUBSTITUTE(SUBSTITUTE(SUBSTITUTE(AP122," ","_"),"&amp;","and"),"-","_"))</f>
        <v>Bridgeport_Gas_Processing_Plant</v>
      </c>
      <c r="X122" s="87">
        <f>IF($AP122="","-",BB122)</f>
        <v>10</v>
      </c>
      <c r="Y122" s="4"/>
      <c r="Z122" s="8" t="b">
        <v>1</v>
      </c>
      <c r="AA122" s="8" t="b">
        <f>VLOOKUP(L122,map_fuel,3,0)</f>
        <v>1</v>
      </c>
      <c r="AB122" s="8" t="b">
        <f>C122&gt;=filt_gen_size</f>
        <v>0</v>
      </c>
      <c r="AC122" s="8" t="b">
        <f>AV122&gt;=filt_age</f>
        <v>1</v>
      </c>
      <c r="AD122" s="39">
        <f>IF(filt_status="ALL",TRUE,IFERROR(SEARCH(I122,filt_status),FALSE))</f>
        <v>1</v>
      </c>
      <c r="AE122" s="8" t="b">
        <f>IF(filt_chp,TRUE,J122="N")</f>
        <v>1</v>
      </c>
      <c r="AF122" s="8" t="b">
        <f>IF(filt_hydro,TRUE,D122&lt;&gt;"water")</f>
        <v>1</v>
      </c>
      <c r="AG122" s="8" t="b">
        <f>IF(filt_use_bad_data,TRUE,NOT(OR(O122="Y",O122=1)))</f>
        <v>1</v>
      </c>
      <c r="AH122" s="8" t="b">
        <f>IF(filt_use_bad_data,TRUE,NOT(OR(Q122="Y",Q122=1)))</f>
        <v>1</v>
      </c>
      <c r="AI122" s="8" t="b">
        <f>IF(filt_allow_combos,AND(AJ122:AK122),OR(UPPER($S122)="Y",UPPER($T122)=""))</f>
        <v>1</v>
      </c>
      <c r="AJ122" s="8" t="b">
        <f>IF(UPPER($U122)="CCGT",IF(filt_combine_ccgt,OR(UPPER($T122)="Y",UPPER($S122)=""),OR(UPPER($S122)="Y",UPPER($T122)="")),TRUE)</f>
        <v>1</v>
      </c>
      <c r="AK122" s="8" t="b">
        <f>IF(UPPER($U122)="WIND",IF(filt_combine_wind,OR(UPPER($T122)="Y",UPPER($S122)=""),OR(UPPER($S122)="Y",UPPER($T122)="")),TRUE)</f>
        <v>1</v>
      </c>
      <c r="AL122" s="9"/>
      <c r="AM122" s="2" t="b">
        <f>AND(Z122:AL122)</f>
        <v>0</v>
      </c>
      <c r="AN122" s="2">
        <f>A122-COUNTIF($K$31:$K122,"&lt;&gt;"&amp;AN$31)+1</f>
        <v>86</v>
      </c>
      <c r="AO122" s="2"/>
      <c r="AP122" s="8" t="s">
        <v>93</v>
      </c>
      <c r="AQ122" s="8" t="s">
        <v>103</v>
      </c>
      <c r="AR122" s="8">
        <v>55053</v>
      </c>
      <c r="AS122" s="8">
        <v>14077</v>
      </c>
      <c r="AT122" s="8" t="s">
        <v>11</v>
      </c>
      <c r="AU122" s="8" t="s">
        <v>33</v>
      </c>
      <c r="AV122" s="8">
        <v>2001</v>
      </c>
      <c r="AW122" s="8">
        <v>0.8</v>
      </c>
      <c r="AX122" s="8" t="s">
        <v>44</v>
      </c>
      <c r="AY122" s="8" t="s">
        <v>15</v>
      </c>
      <c r="AZ122">
        <v>0</v>
      </c>
      <c r="BA122" s="5">
        <v>10146.281999999999</v>
      </c>
      <c r="BB122" s="5">
        <v>10</v>
      </c>
      <c r="BC122" s="4"/>
      <c r="BD122"/>
    </row>
    <row r="123" spans="1:56" hidden="1">
      <c r="A123">
        <f>ROW(B123)-ROW($B$31)</f>
        <v>92</v>
      </c>
      <c r="B123" t="str">
        <f>SUBSTITUTE(SUBSTITUTE(SUBSTITUTE(AP123&amp;"_"&amp;AQ123," ","_"),"&amp;","and"),"-","_")</f>
        <v>Bridgeport_Gas_Processing_Plant_671</v>
      </c>
      <c r="C123">
        <f>AW123/1000</f>
        <v>8.0000000000000004E-4</v>
      </c>
      <c r="D123" s="23" t="str">
        <f>VLOOKUP(L123,map_fuel,2,0)</f>
        <v>ng</v>
      </c>
      <c r="E123" s="23" t="str">
        <f>VLOOKUP(M123,map_prime_mover,2,0)</f>
        <v>ic</v>
      </c>
      <c r="F123" s="23" t="str">
        <f>D123&amp;IF(NOT(E123=""),"_"&amp;LOWER(E123),"")</f>
        <v>ng_ic</v>
      </c>
      <c r="G123" s="58">
        <f>IF(ISNUMBER(BA123),BA123/1000,1)</f>
        <v>10.146281999999999</v>
      </c>
      <c r="H123" s="8">
        <f>AV123</f>
        <v>2002</v>
      </c>
      <c r="I123" s="39" t="str">
        <f>AY123</f>
        <v>OP</v>
      </c>
      <c r="J123" s="39" t="str">
        <f>IF(AZ123=1,"Y",IF(AZ123=0,"N","?"))</f>
        <v>N</v>
      </c>
      <c r="K123" s="39" t="s">
        <v>594</v>
      </c>
      <c r="L123" s="8" t="str">
        <f>AU123</f>
        <v>NG</v>
      </c>
      <c r="M123" s="8" t="str">
        <f>AX123</f>
        <v>IC</v>
      </c>
      <c r="N123" s="8">
        <f>C123*G123</f>
        <v>8.1170255999999993E-3</v>
      </c>
      <c r="O123" s="8"/>
      <c r="P123" s="39"/>
      <c r="Q123" s="39"/>
      <c r="R123" s="87"/>
      <c r="S123" s="39"/>
      <c r="T123" s="39"/>
      <c r="U123" s="87"/>
      <c r="V123" s="87" t="str">
        <f ca="1">IF(NOT(AP123=""),IF(AP123&lt;&gt;AP122,IF(COUNTIF(OFFSET(AP123,0,0,pMaxUnitPerPlantInData),AP123)=COUNTIFS(OFFSET(AP123,0,0,pMaxUnitPerPlantInData),AP123,OFFSET(F123,0,0,pMaxUnitPerPlantInData),F123),"N","Y"),V122),"")</f>
        <v>N</v>
      </c>
      <c r="W123" s="87" t="str">
        <f>IF($AP123="",W124,SUBSTITUTE(SUBSTITUTE(SUBSTITUTE(AP123," ","_"),"&amp;","and"),"-","_"))</f>
        <v>Bridgeport_Gas_Processing_Plant</v>
      </c>
      <c r="X123" s="87">
        <f>IF($AP123="","-",BB123)</f>
        <v>10</v>
      </c>
      <c r="Y123" s="4"/>
      <c r="Z123" s="8" t="b">
        <v>1</v>
      </c>
      <c r="AA123" s="8" t="b">
        <f>VLOOKUP(L123,map_fuel,3,0)</f>
        <v>1</v>
      </c>
      <c r="AB123" s="8" t="b">
        <f>C123&gt;=filt_gen_size</f>
        <v>0</v>
      </c>
      <c r="AC123" s="8" t="b">
        <f>AV123&gt;=filt_age</f>
        <v>1</v>
      </c>
      <c r="AD123" s="39">
        <f>IF(filt_status="ALL",TRUE,IFERROR(SEARCH(I123,filt_status),FALSE))</f>
        <v>1</v>
      </c>
      <c r="AE123" s="8" t="b">
        <f>IF(filt_chp,TRUE,J123="N")</f>
        <v>1</v>
      </c>
      <c r="AF123" s="8" t="b">
        <f>IF(filt_hydro,TRUE,D123&lt;&gt;"water")</f>
        <v>1</v>
      </c>
      <c r="AG123" s="8" t="b">
        <f>IF(filt_use_bad_data,TRUE,NOT(OR(O123="Y",O123=1)))</f>
        <v>1</v>
      </c>
      <c r="AH123" s="8" t="b">
        <f>IF(filt_use_bad_data,TRUE,NOT(OR(Q123="Y",Q123=1)))</f>
        <v>1</v>
      </c>
      <c r="AI123" s="8" t="b">
        <f>IF(filt_allow_combos,AND(AJ123:AK123),OR(UPPER($S123)="Y",UPPER($T123)=""))</f>
        <v>1</v>
      </c>
      <c r="AJ123" s="8" t="b">
        <f>IF(UPPER($U123)="CCGT",IF(filt_combine_ccgt,OR(UPPER($T123)="Y",UPPER($S123)=""),OR(UPPER($S123)="Y",UPPER($T123)="")),TRUE)</f>
        <v>1</v>
      </c>
      <c r="AK123" s="8" t="b">
        <f>IF(UPPER($U123)="WIND",IF(filt_combine_wind,OR(UPPER($T123)="Y",UPPER($S123)=""),OR(UPPER($S123)="Y",UPPER($T123)="")),TRUE)</f>
        <v>1</v>
      </c>
      <c r="AL123" s="9"/>
      <c r="AM123" s="2" t="b">
        <f>AND(Z123:AL123)</f>
        <v>0</v>
      </c>
      <c r="AN123" s="2">
        <f>A123-COUNTIF($K$31:$K123,"&lt;&gt;"&amp;AN$31)+1</f>
        <v>87</v>
      </c>
      <c r="AO123" s="2"/>
      <c r="AP123" s="8" t="s">
        <v>93</v>
      </c>
      <c r="AQ123" s="8" t="s">
        <v>104</v>
      </c>
      <c r="AR123" s="8">
        <v>55053</v>
      </c>
      <c r="AS123" s="8">
        <v>14078</v>
      </c>
      <c r="AT123" s="8" t="s">
        <v>11</v>
      </c>
      <c r="AU123" s="8" t="s">
        <v>33</v>
      </c>
      <c r="AV123" s="8">
        <v>2002</v>
      </c>
      <c r="AW123" s="8">
        <v>0.8</v>
      </c>
      <c r="AX123" s="8" t="s">
        <v>44</v>
      </c>
      <c r="AY123" s="8" t="s">
        <v>15</v>
      </c>
      <c r="AZ123">
        <v>0</v>
      </c>
      <c r="BA123" s="5">
        <v>10146.281999999999</v>
      </c>
      <c r="BB123" s="5">
        <v>10</v>
      </c>
      <c r="BC123" s="4"/>
      <c r="BD123"/>
    </row>
    <row r="124" spans="1:56" hidden="1">
      <c r="A124">
        <f>ROW(B124)-ROW($B$31)</f>
        <v>93</v>
      </c>
      <c r="B124" t="str">
        <f>SUBSTITUTE(SUBSTITUTE(SUBSTITUTE(AP124&amp;"_"&amp;AQ124," ","_"),"&amp;","and"),"-","_")</f>
        <v>Brownfield_GT1</v>
      </c>
      <c r="C124">
        <f>AW124/1000</f>
        <v>6.4999999999999997E-3</v>
      </c>
      <c r="D124" s="23" t="str">
        <f>VLOOKUP(L124,map_fuel,2,0)</f>
        <v>ng</v>
      </c>
      <c r="E124" s="23" t="str">
        <f>VLOOKUP(M124,map_prime_mover,2,0)</f>
        <v>gt</v>
      </c>
      <c r="F124" s="23" t="str">
        <f>D124&amp;IF(NOT(E124=""),"_"&amp;LOWER(E124),"")</f>
        <v>ng_gt</v>
      </c>
      <c r="G124" s="58">
        <f>IF(ISNUMBER(BA124),BA124/1000,1)</f>
        <v>1</v>
      </c>
      <c r="H124" s="8">
        <f>AV124</f>
        <v>1973</v>
      </c>
      <c r="I124" s="39" t="str">
        <f>AY124</f>
        <v>SB</v>
      </c>
      <c r="J124" s="39" t="str">
        <f>IF(AZ124=1,"Y",IF(AZ124=0,"N","?"))</f>
        <v>?</v>
      </c>
      <c r="K124" s="39" t="s">
        <v>594</v>
      </c>
      <c r="L124" s="8" t="str">
        <f>AU124</f>
        <v>NG</v>
      </c>
      <c r="M124" s="8" t="str">
        <f>AX124</f>
        <v>GT</v>
      </c>
      <c r="N124" s="8">
        <f>C124*G124</f>
        <v>6.4999999999999997E-3</v>
      </c>
      <c r="O124" s="8"/>
      <c r="P124" s="8"/>
      <c r="Q124" s="8"/>
      <c r="R124" s="87"/>
      <c r="S124" s="8"/>
      <c r="T124" s="8"/>
      <c r="U124" s="87"/>
      <c r="V124" s="87" t="str">
        <f ca="1">IF(NOT(AP124=""),IF(AP124&lt;&gt;AP123,IF(COUNTIF(OFFSET(AP124,0,0,pMaxUnitPerPlantInData),AP124)=COUNTIFS(OFFSET(AP124,0,0,pMaxUnitPerPlantInData),AP124,OFFSET(F124,0,0,pMaxUnitPerPlantInData),F124),"N","Y"),V123),"")</f>
        <v>Y</v>
      </c>
      <c r="W124" s="87" t="str">
        <f>IF($AP124="",W125,AP124)</f>
        <v>Brownfield</v>
      </c>
      <c r="X124" s="87" t="str">
        <f>IF($AP124="","-",BB124)</f>
        <v>Plant unknown</v>
      </c>
      <c r="Y124" s="4"/>
      <c r="Z124" s="8" t="b">
        <v>0</v>
      </c>
      <c r="AA124" s="8" t="b">
        <f>VLOOKUP(L124,map_fuel,3,0)</f>
        <v>1</v>
      </c>
      <c r="AB124" s="8" t="b">
        <f>C124&gt;=filt_gen_size</f>
        <v>0</v>
      </c>
      <c r="AC124" s="8" t="b">
        <f>AV124&gt;=filt_age</f>
        <v>1</v>
      </c>
      <c r="AD124" s="39">
        <f>IF(filt_status="ALL",TRUE,IFERROR(SEARCH(I124,filt_status),FALSE))</f>
        <v>9</v>
      </c>
      <c r="AE124" s="8" t="b">
        <f>IF(filt_chp,TRUE,J124="N")</f>
        <v>0</v>
      </c>
      <c r="AF124" s="8" t="b">
        <f>IF(filt_hydro,TRUE,D124&lt;&gt;"water")</f>
        <v>1</v>
      </c>
      <c r="AG124" s="8" t="b">
        <f>IF(filt_use_bad_data,TRUE,NOT(OR(O124="Y",O124=1)))</f>
        <v>1</v>
      </c>
      <c r="AH124" s="8" t="b">
        <f>IF(filt_use_bad_data,TRUE,NOT(OR(Q124="Y",Q124=1)))</f>
        <v>1</v>
      </c>
      <c r="AI124" s="8" t="b">
        <f>IF(filt_allow_combos,AND(AJ124:AK124),OR(UPPER($S124)="Y",UPPER($T124)=""))</f>
        <v>1</v>
      </c>
      <c r="AJ124" s="8" t="b">
        <f>IF(UPPER($U124)="CCGT",IF(filt_combine_ccgt,OR(UPPER($T124)="Y",UPPER($S124)=""),OR(UPPER($S124)="Y",UPPER($T124)="")),TRUE)</f>
        <v>1</v>
      </c>
      <c r="AK124" s="8" t="b">
        <f>IF(UPPER($U124)="WIND",IF(filt_combine_wind,OR(UPPER($T124)="Y",UPPER($S124)=""),OR(UPPER($S124)="Y",UPPER($T124)="")),TRUE)</f>
        <v>1</v>
      </c>
      <c r="AL124" s="9"/>
      <c r="AM124" s="2" t="b">
        <f>AND(Z124:AL124)</f>
        <v>0</v>
      </c>
      <c r="AN124" s="2">
        <f>A124-COUNTIF($K$31:$K124,"&lt;&gt;"&amp;AN$31)+1</f>
        <v>88</v>
      </c>
      <c r="AO124" s="2"/>
      <c r="AP124" s="8" t="s">
        <v>105</v>
      </c>
      <c r="AQ124" s="8" t="s">
        <v>106</v>
      </c>
      <c r="AR124" s="8">
        <v>3558</v>
      </c>
      <c r="AS124" s="8">
        <v>14079</v>
      </c>
      <c r="AT124" s="8" t="s">
        <v>11</v>
      </c>
      <c r="AU124" s="8" t="s">
        <v>33</v>
      </c>
      <c r="AV124" s="8">
        <v>1973</v>
      </c>
      <c r="AW124" s="8">
        <v>6.5</v>
      </c>
      <c r="AX124" s="8" t="s">
        <v>54</v>
      </c>
      <c r="AY124" s="8" t="s">
        <v>95</v>
      </c>
      <c r="AZ124" t="s">
        <v>1069</v>
      </c>
      <c r="BA124" s="5" t="s">
        <v>1069</v>
      </c>
      <c r="BB124" s="5" t="s">
        <v>1069</v>
      </c>
      <c r="BC124" s="4"/>
      <c r="BD124"/>
    </row>
    <row r="125" spans="1:56" hidden="1">
      <c r="A125">
        <f>ROW(B125)-ROW($B$31)</f>
        <v>94</v>
      </c>
      <c r="B125" t="str">
        <f>SUBSTITUTE(SUBSTITUTE(SUBSTITUTE(AP125&amp;"_"&amp;AQ125," ","_"),"&amp;","and"),"-","_")</f>
        <v>Brownfield_1</v>
      </c>
      <c r="C125">
        <f>AW125/1000</f>
        <v>2E-3</v>
      </c>
      <c r="D125" s="23" t="str">
        <f>VLOOKUP(L125,map_fuel,2,0)</f>
        <v>ng</v>
      </c>
      <c r="E125" s="23" t="str">
        <f>VLOOKUP(M125,map_prime_mover,2,0)</f>
        <v>ic</v>
      </c>
      <c r="F125" s="23" t="str">
        <f>D125&amp;IF(NOT(E125=""),"_"&amp;LOWER(E125),"")</f>
        <v>ng_ic</v>
      </c>
      <c r="G125" s="58">
        <f>IF(ISNUMBER(BA125),BA125/1000,1)</f>
        <v>1</v>
      </c>
      <c r="H125" s="8">
        <f>AV125</f>
        <v>1951</v>
      </c>
      <c r="I125" s="39" t="str">
        <f>AY125</f>
        <v>SB</v>
      </c>
      <c r="J125" s="39" t="str">
        <f>IF(AZ125=1,"Y",IF(AZ125=0,"N","?"))</f>
        <v>?</v>
      </c>
      <c r="K125" s="39" t="s">
        <v>594</v>
      </c>
      <c r="L125" s="8" t="str">
        <f>AU125</f>
        <v>NG</v>
      </c>
      <c r="M125" s="8" t="str">
        <f>AX125</f>
        <v>IC</v>
      </c>
      <c r="N125" s="8">
        <f>C125*G125</f>
        <v>2E-3</v>
      </c>
      <c r="O125" s="8"/>
      <c r="P125" s="8"/>
      <c r="Q125" s="8"/>
      <c r="R125" s="87"/>
      <c r="S125" s="8"/>
      <c r="T125" s="8"/>
      <c r="U125" s="87"/>
      <c r="V125" s="87" t="str">
        <f ca="1">IF(NOT(AP125=""),IF(AP125&lt;&gt;AP124,IF(COUNTIF(OFFSET(AP125,0,0,pMaxUnitPerPlantInData),AP125)=COUNTIFS(OFFSET(AP125,0,0,pMaxUnitPerPlantInData),AP125,OFFSET(F125,0,0,pMaxUnitPerPlantInData),F125),"N","Y"),V124),"")</f>
        <v>Y</v>
      </c>
      <c r="W125" s="87" t="str">
        <f>IF($AP125="",W126,AP125)</f>
        <v>Brownfield</v>
      </c>
      <c r="X125" s="87" t="str">
        <f>IF($AP125="","-",BB125)</f>
        <v>Plant unknown</v>
      </c>
      <c r="Y125" s="4"/>
      <c r="Z125" s="8" t="b">
        <v>0</v>
      </c>
      <c r="AA125" s="8" t="b">
        <f>VLOOKUP(L125,map_fuel,3,0)</f>
        <v>1</v>
      </c>
      <c r="AB125" s="8" t="b">
        <f>C125&gt;=filt_gen_size</f>
        <v>0</v>
      </c>
      <c r="AC125" s="8" t="b">
        <f>AV125&gt;=filt_age</f>
        <v>1</v>
      </c>
      <c r="AD125" s="39">
        <f>IF(filt_status="ALL",TRUE,IFERROR(SEARCH(I125,filt_status),FALSE))</f>
        <v>9</v>
      </c>
      <c r="AE125" s="8" t="b">
        <f>IF(filt_chp,TRUE,J125="N")</f>
        <v>0</v>
      </c>
      <c r="AF125" s="8" t="b">
        <f>IF(filt_hydro,TRUE,D125&lt;&gt;"water")</f>
        <v>1</v>
      </c>
      <c r="AG125" s="8" t="b">
        <f>IF(filt_use_bad_data,TRUE,NOT(OR(O125="Y",O125=1)))</f>
        <v>1</v>
      </c>
      <c r="AH125" s="8" t="b">
        <f>IF(filt_use_bad_data,TRUE,NOT(OR(Q125="Y",Q125=1)))</f>
        <v>1</v>
      </c>
      <c r="AI125" s="8" t="b">
        <f>IF(filt_allow_combos,AND(AJ125:AK125),OR(UPPER($S125)="Y",UPPER($T125)=""))</f>
        <v>1</v>
      </c>
      <c r="AJ125" s="8" t="b">
        <f>IF(UPPER($U125)="CCGT",IF(filt_combine_ccgt,OR(UPPER($T125)="Y",UPPER($S125)=""),OR(UPPER($S125)="Y",UPPER($T125)="")),TRUE)</f>
        <v>1</v>
      </c>
      <c r="AK125" s="8" t="b">
        <f>IF(UPPER($U125)="WIND",IF(filt_combine_wind,OR(UPPER($T125)="Y",UPPER($S125)=""),OR(UPPER($S125)="Y",UPPER($T125)="")),TRUE)</f>
        <v>1</v>
      </c>
      <c r="AL125" s="9"/>
      <c r="AM125" s="2" t="b">
        <f>AND(Z125:AL125)</f>
        <v>0</v>
      </c>
      <c r="AN125" s="2">
        <f>A125-COUNTIF($K$31:$K125,"&lt;&gt;"&amp;AN$31)+1</f>
        <v>89</v>
      </c>
      <c r="AO125" s="2"/>
      <c r="AP125" s="8" t="s">
        <v>105</v>
      </c>
      <c r="AQ125" s="8" t="s">
        <v>19</v>
      </c>
      <c r="AR125" s="8">
        <v>3558</v>
      </c>
      <c r="AS125" s="8">
        <v>14080</v>
      </c>
      <c r="AT125" s="8" t="s">
        <v>11</v>
      </c>
      <c r="AU125" s="8" t="s">
        <v>33</v>
      </c>
      <c r="AV125" s="8">
        <v>1951</v>
      </c>
      <c r="AW125" s="8">
        <v>2</v>
      </c>
      <c r="AX125" s="8" t="s">
        <v>44</v>
      </c>
      <c r="AY125" s="8" t="s">
        <v>95</v>
      </c>
      <c r="AZ125" t="s">
        <v>1069</v>
      </c>
      <c r="BA125" s="5" t="s">
        <v>1069</v>
      </c>
      <c r="BB125" s="5" t="s">
        <v>1069</v>
      </c>
      <c r="BC125" s="4"/>
      <c r="BD125"/>
    </row>
    <row r="126" spans="1:56" hidden="1">
      <c r="A126">
        <f>ROW(B126)-ROW($B$31)</f>
        <v>95</v>
      </c>
      <c r="B126" t="str">
        <f>SUBSTITUTE(SUBSTITUTE(SUBSTITUTE(AP126&amp;"_"&amp;AQ126," ","_"),"&amp;","and"),"-","_")</f>
        <v>Brownfield_3</v>
      </c>
      <c r="C126">
        <f>AW126/1000</f>
        <v>3.0999999999999999E-3</v>
      </c>
      <c r="D126" s="23" t="str">
        <f>VLOOKUP(L126,map_fuel,2,0)</f>
        <v>ng</v>
      </c>
      <c r="E126" s="23" t="str">
        <f>VLOOKUP(M126,map_prime_mover,2,0)</f>
        <v>ic</v>
      </c>
      <c r="F126" s="23" t="str">
        <f>D126&amp;IF(NOT(E126=""),"_"&amp;LOWER(E126),"")</f>
        <v>ng_ic</v>
      </c>
      <c r="G126" s="58">
        <f>IF(ISNUMBER(BA126),BA126/1000,1)</f>
        <v>1</v>
      </c>
      <c r="H126" s="8">
        <f>AV126</f>
        <v>1964</v>
      </c>
      <c r="I126" s="39" t="str">
        <f>AY126</f>
        <v>SB</v>
      </c>
      <c r="J126" s="39" t="str">
        <f>IF(AZ126=1,"Y",IF(AZ126=0,"N","?"))</f>
        <v>?</v>
      </c>
      <c r="K126" s="39" t="s">
        <v>594</v>
      </c>
      <c r="L126" s="8" t="str">
        <f>AU126</f>
        <v>NG</v>
      </c>
      <c r="M126" s="8" t="str">
        <f>AX126</f>
        <v>IC</v>
      </c>
      <c r="N126" s="8">
        <f>C126*G126</f>
        <v>3.0999999999999999E-3</v>
      </c>
      <c r="O126" s="8"/>
      <c r="P126" s="8"/>
      <c r="Q126" s="8"/>
      <c r="R126" s="87"/>
      <c r="S126" s="8"/>
      <c r="T126" s="8"/>
      <c r="U126" s="87"/>
      <c r="V126" s="87" t="str">
        <f ca="1">IF(NOT(AP126=""),IF(AP126&lt;&gt;AP125,IF(COUNTIF(OFFSET(AP126,0,0,pMaxUnitPerPlantInData),AP126)=COUNTIFS(OFFSET(AP126,0,0,pMaxUnitPerPlantInData),AP126,OFFSET(F126,0,0,pMaxUnitPerPlantInData),F126),"N","Y"),V125),"")</f>
        <v>Y</v>
      </c>
      <c r="W126" s="87" t="str">
        <f>IF($AP126="",W127,AP126)</f>
        <v>Brownfield</v>
      </c>
      <c r="X126" s="87" t="str">
        <f>IF($AP126="","-",BB126)</f>
        <v>Plant unknown</v>
      </c>
      <c r="Y126" s="4"/>
      <c r="Z126" s="8" t="b">
        <v>0</v>
      </c>
      <c r="AA126" s="8" t="b">
        <f>VLOOKUP(L126,map_fuel,3,0)</f>
        <v>1</v>
      </c>
      <c r="AB126" s="8" t="b">
        <f>C126&gt;=filt_gen_size</f>
        <v>0</v>
      </c>
      <c r="AC126" s="8" t="b">
        <f>AV126&gt;=filt_age</f>
        <v>1</v>
      </c>
      <c r="AD126" s="39">
        <f>IF(filt_status="ALL",TRUE,IFERROR(SEARCH(I126,filt_status),FALSE))</f>
        <v>9</v>
      </c>
      <c r="AE126" s="8" t="b">
        <f>IF(filt_chp,TRUE,J126="N")</f>
        <v>0</v>
      </c>
      <c r="AF126" s="8" t="b">
        <f>IF(filt_hydro,TRUE,D126&lt;&gt;"water")</f>
        <v>1</v>
      </c>
      <c r="AG126" s="8" t="b">
        <f>IF(filt_use_bad_data,TRUE,NOT(OR(O126="Y",O126=1)))</f>
        <v>1</v>
      </c>
      <c r="AH126" s="8" t="b">
        <f>IF(filt_use_bad_data,TRUE,NOT(OR(Q126="Y",Q126=1)))</f>
        <v>1</v>
      </c>
      <c r="AI126" s="8" t="b">
        <f>IF(filt_allow_combos,AND(AJ126:AK126),OR(UPPER($S126)="Y",UPPER($T126)=""))</f>
        <v>1</v>
      </c>
      <c r="AJ126" s="8" t="b">
        <f>IF(UPPER($U126)="CCGT",IF(filt_combine_ccgt,OR(UPPER($T126)="Y",UPPER($S126)=""),OR(UPPER($S126)="Y",UPPER($T126)="")),TRUE)</f>
        <v>1</v>
      </c>
      <c r="AK126" s="8" t="b">
        <f>IF(UPPER($U126)="WIND",IF(filt_combine_wind,OR(UPPER($T126)="Y",UPPER($S126)=""),OR(UPPER($S126)="Y",UPPER($T126)="")),TRUE)</f>
        <v>1</v>
      </c>
      <c r="AL126" s="9"/>
      <c r="AM126" s="2" t="b">
        <f>AND(Z126:AL126)</f>
        <v>0</v>
      </c>
      <c r="AN126" s="2">
        <f>A126-COUNTIF($K$31:$K126,"&lt;&gt;"&amp;AN$31)+1</f>
        <v>90</v>
      </c>
      <c r="AO126" s="2"/>
      <c r="AP126" s="8" t="s">
        <v>105</v>
      </c>
      <c r="AQ126" s="8" t="s">
        <v>41</v>
      </c>
      <c r="AR126" s="8">
        <v>3558</v>
      </c>
      <c r="AS126" s="8">
        <v>14081</v>
      </c>
      <c r="AT126" s="8" t="s">
        <v>11</v>
      </c>
      <c r="AU126" s="8" t="s">
        <v>33</v>
      </c>
      <c r="AV126" s="8">
        <v>1964</v>
      </c>
      <c r="AW126" s="8">
        <v>3.1</v>
      </c>
      <c r="AX126" s="8" t="s">
        <v>44</v>
      </c>
      <c r="AY126" s="8" t="s">
        <v>95</v>
      </c>
      <c r="AZ126" t="s">
        <v>1069</v>
      </c>
      <c r="BA126" s="5" t="s">
        <v>1069</v>
      </c>
      <c r="BB126" s="5" t="s">
        <v>1069</v>
      </c>
      <c r="BC126" s="4"/>
      <c r="BD126"/>
    </row>
    <row r="127" spans="1:56" hidden="1">
      <c r="A127">
        <f>ROW(B127)-ROW($B$31)</f>
        <v>96</v>
      </c>
      <c r="B127" t="str">
        <f>SUBSTITUTE(SUBSTITUTE(SUBSTITUTE(AP127&amp;"_"&amp;AQ127," ","_"),"&amp;","and"),"-","_")</f>
        <v>Brownfield_4</v>
      </c>
      <c r="C127">
        <f>AW127/1000</f>
        <v>2.7000000000000001E-3</v>
      </c>
      <c r="D127" s="23" t="str">
        <f>VLOOKUP(L127,map_fuel,2,0)</f>
        <v>ng</v>
      </c>
      <c r="E127" s="23" t="str">
        <f>VLOOKUP(M127,map_prime_mover,2,0)</f>
        <v>ic</v>
      </c>
      <c r="F127" s="23" t="str">
        <f>D127&amp;IF(NOT(E127=""),"_"&amp;LOWER(E127),"")</f>
        <v>ng_ic</v>
      </c>
      <c r="G127" s="58">
        <f>IF(ISNUMBER(BA127),BA127/1000,1)</f>
        <v>1</v>
      </c>
      <c r="H127" s="8">
        <f>AV127</f>
        <v>1954</v>
      </c>
      <c r="I127" s="39" t="str">
        <f>AY127</f>
        <v>SB</v>
      </c>
      <c r="J127" s="39" t="str">
        <f>IF(AZ127=1,"Y",IF(AZ127=0,"N","?"))</f>
        <v>?</v>
      </c>
      <c r="K127" s="39" t="s">
        <v>594</v>
      </c>
      <c r="L127" s="8" t="str">
        <f>AU127</f>
        <v>NG</v>
      </c>
      <c r="M127" s="8" t="str">
        <f>AX127</f>
        <v>IC</v>
      </c>
      <c r="N127" s="8">
        <f>C127*G127</f>
        <v>2.7000000000000001E-3</v>
      </c>
      <c r="O127" s="8"/>
      <c r="P127" s="8"/>
      <c r="Q127" s="8"/>
      <c r="R127" s="87"/>
      <c r="S127" s="8"/>
      <c r="T127" s="8"/>
      <c r="U127" s="87"/>
      <c r="V127" s="87" t="str">
        <f ca="1">IF(NOT(AP127=""),IF(AP127&lt;&gt;AP126,IF(COUNTIF(OFFSET(AP127,0,0,pMaxUnitPerPlantInData),AP127)=COUNTIFS(OFFSET(AP127,0,0,pMaxUnitPerPlantInData),AP127,OFFSET(F127,0,0,pMaxUnitPerPlantInData),F127),"N","Y"),V126),"")</f>
        <v>Y</v>
      </c>
      <c r="W127" s="87" t="str">
        <f>IF($AP127="",W128,AP127)</f>
        <v>Brownfield</v>
      </c>
      <c r="X127" s="87" t="str">
        <f>IF($AP127="","-",BB127)</f>
        <v>Plant unknown</v>
      </c>
      <c r="Y127" s="4"/>
      <c r="Z127" s="8" t="b">
        <v>0</v>
      </c>
      <c r="AA127" s="8" t="b">
        <f>VLOOKUP(L127,map_fuel,3,0)</f>
        <v>1</v>
      </c>
      <c r="AB127" s="8" t="b">
        <f>C127&gt;=filt_gen_size</f>
        <v>0</v>
      </c>
      <c r="AC127" s="8" t="b">
        <f>AV127&gt;=filt_age</f>
        <v>1</v>
      </c>
      <c r="AD127" s="39">
        <f>IF(filt_status="ALL",TRUE,IFERROR(SEARCH(I127,filt_status),FALSE))</f>
        <v>9</v>
      </c>
      <c r="AE127" s="8" t="b">
        <f>IF(filt_chp,TRUE,J127="N")</f>
        <v>0</v>
      </c>
      <c r="AF127" s="8" t="b">
        <f>IF(filt_hydro,TRUE,D127&lt;&gt;"water")</f>
        <v>1</v>
      </c>
      <c r="AG127" s="8" t="b">
        <f>IF(filt_use_bad_data,TRUE,NOT(OR(O127="Y",O127=1)))</f>
        <v>1</v>
      </c>
      <c r="AH127" s="8" t="b">
        <f>IF(filt_use_bad_data,TRUE,NOT(OR(Q127="Y",Q127=1)))</f>
        <v>1</v>
      </c>
      <c r="AI127" s="8" t="b">
        <f>IF(filt_allow_combos,AND(AJ127:AK127),OR(UPPER($S127)="Y",UPPER($T127)=""))</f>
        <v>1</v>
      </c>
      <c r="AJ127" s="8" t="b">
        <f>IF(UPPER($U127)="CCGT",IF(filt_combine_ccgt,OR(UPPER($T127)="Y",UPPER($S127)=""),OR(UPPER($S127)="Y",UPPER($T127)="")),TRUE)</f>
        <v>1</v>
      </c>
      <c r="AK127" s="8" t="b">
        <f>IF(UPPER($U127)="WIND",IF(filt_combine_wind,OR(UPPER($T127)="Y",UPPER($S127)=""),OR(UPPER($S127)="Y",UPPER($T127)="")),TRUE)</f>
        <v>1</v>
      </c>
      <c r="AL127" s="9"/>
      <c r="AM127" s="2" t="b">
        <f>AND(Z127:AL127)</f>
        <v>0</v>
      </c>
      <c r="AN127" s="2">
        <f>A127-COUNTIF($K$31:$K127,"&lt;&gt;"&amp;AN$31)+1</f>
        <v>91</v>
      </c>
      <c r="AO127" s="2"/>
      <c r="AP127" s="8" t="s">
        <v>105</v>
      </c>
      <c r="AQ127" s="8" t="s">
        <v>107</v>
      </c>
      <c r="AR127" s="8">
        <v>3558</v>
      </c>
      <c r="AS127" s="8">
        <v>14082</v>
      </c>
      <c r="AT127" s="8" t="s">
        <v>11</v>
      </c>
      <c r="AU127" s="8" t="s">
        <v>33</v>
      </c>
      <c r="AV127" s="8">
        <v>1954</v>
      </c>
      <c r="AW127" s="8">
        <v>2.7</v>
      </c>
      <c r="AX127" s="8" t="s">
        <v>44</v>
      </c>
      <c r="AY127" s="8" t="s">
        <v>95</v>
      </c>
      <c r="AZ127" t="s">
        <v>1069</v>
      </c>
      <c r="BA127" s="5" t="s">
        <v>1069</v>
      </c>
      <c r="BB127" s="5" t="s">
        <v>1069</v>
      </c>
      <c r="BC127" s="4"/>
      <c r="BD127"/>
    </row>
    <row r="128" spans="1:56" hidden="1">
      <c r="A128">
        <f>ROW(B128)-ROW($B$31)</f>
        <v>97</v>
      </c>
      <c r="B128" t="str">
        <f>SUBSTITUTE(SUBSTITUTE(SUBSTITUTE(AP128&amp;"_"&amp;AQ128," ","_"),"&amp;","and"),"-","_")</f>
        <v>Brownfield_5</v>
      </c>
      <c r="C128">
        <f>AW128/1000</f>
        <v>3.5999999999999999E-3</v>
      </c>
      <c r="D128" s="23" t="str">
        <f>VLOOKUP(L128,map_fuel,2,0)</f>
        <v>ng</v>
      </c>
      <c r="E128" s="23" t="str">
        <f>VLOOKUP(M128,map_prime_mover,2,0)</f>
        <v>ic</v>
      </c>
      <c r="F128" s="23" t="str">
        <f>D128&amp;IF(NOT(E128=""),"_"&amp;LOWER(E128),"")</f>
        <v>ng_ic</v>
      </c>
      <c r="G128" s="58">
        <f>IF(ISNUMBER(BA128),BA128/1000,1)</f>
        <v>1</v>
      </c>
      <c r="H128" s="8">
        <f>AV128</f>
        <v>1957</v>
      </c>
      <c r="I128" s="39" t="str">
        <f>AY128</f>
        <v>SB</v>
      </c>
      <c r="J128" s="39" t="str">
        <f>IF(AZ128=1,"Y",IF(AZ128=0,"N","?"))</f>
        <v>?</v>
      </c>
      <c r="K128" s="39" t="s">
        <v>594</v>
      </c>
      <c r="L128" s="8" t="str">
        <f>AU128</f>
        <v>NG</v>
      </c>
      <c r="M128" s="8" t="str">
        <f>AX128</f>
        <v>IC</v>
      </c>
      <c r="N128" s="8">
        <f>C128*G128</f>
        <v>3.5999999999999999E-3</v>
      </c>
      <c r="O128" s="8"/>
      <c r="P128" s="8"/>
      <c r="Q128" s="8"/>
      <c r="R128" s="87"/>
      <c r="S128" s="8"/>
      <c r="T128" s="8"/>
      <c r="U128" s="87"/>
      <c r="V128" s="87" t="str">
        <f ca="1">IF(NOT(AP128=""),IF(AP128&lt;&gt;AP127,IF(COUNTIF(OFFSET(AP128,0,0,pMaxUnitPerPlantInData),AP128)=COUNTIFS(OFFSET(AP128,0,0,pMaxUnitPerPlantInData),AP128,OFFSET(F128,0,0,pMaxUnitPerPlantInData),F128),"N","Y"),V127),"")</f>
        <v>Y</v>
      </c>
      <c r="W128" s="87" t="str">
        <f>IF($AP128="",W129,AP128)</f>
        <v>Brownfield</v>
      </c>
      <c r="X128" s="87" t="str">
        <f>IF($AP128="","-",BB128)</f>
        <v>Plant unknown</v>
      </c>
      <c r="Y128" s="4"/>
      <c r="Z128" s="8" t="b">
        <v>0</v>
      </c>
      <c r="AA128" s="8" t="b">
        <f>VLOOKUP(L128,map_fuel,3,0)</f>
        <v>1</v>
      </c>
      <c r="AB128" s="8" t="b">
        <f>C128&gt;=filt_gen_size</f>
        <v>0</v>
      </c>
      <c r="AC128" s="8" t="b">
        <f>AV128&gt;=filt_age</f>
        <v>1</v>
      </c>
      <c r="AD128" s="39">
        <f>IF(filt_status="ALL",TRUE,IFERROR(SEARCH(I128,filt_status),FALSE))</f>
        <v>9</v>
      </c>
      <c r="AE128" s="8" t="b">
        <f>IF(filt_chp,TRUE,J128="N")</f>
        <v>0</v>
      </c>
      <c r="AF128" s="8" t="b">
        <f>IF(filt_hydro,TRUE,D128&lt;&gt;"water")</f>
        <v>1</v>
      </c>
      <c r="AG128" s="8" t="b">
        <f>IF(filt_use_bad_data,TRUE,NOT(OR(O128="Y",O128=1)))</f>
        <v>1</v>
      </c>
      <c r="AH128" s="8" t="b">
        <f>IF(filt_use_bad_data,TRUE,NOT(OR(Q128="Y",Q128=1)))</f>
        <v>1</v>
      </c>
      <c r="AI128" s="8" t="b">
        <f>IF(filt_allow_combos,AND(AJ128:AK128),OR(UPPER($S128)="Y",UPPER($T128)=""))</f>
        <v>1</v>
      </c>
      <c r="AJ128" s="8" t="b">
        <f>IF(UPPER($U128)="CCGT",IF(filt_combine_ccgt,OR(UPPER($T128)="Y",UPPER($S128)=""),OR(UPPER($S128)="Y",UPPER($T128)="")),TRUE)</f>
        <v>1</v>
      </c>
      <c r="AK128" s="8" t="b">
        <f>IF(UPPER($U128)="WIND",IF(filt_combine_wind,OR(UPPER($T128)="Y",UPPER($S128)=""),OR(UPPER($S128)="Y",UPPER($T128)="")),TRUE)</f>
        <v>1</v>
      </c>
      <c r="AL128" s="9"/>
      <c r="AM128" s="2" t="b">
        <f>AND(Z128:AL128)</f>
        <v>0</v>
      </c>
      <c r="AN128" s="2">
        <f>A128-COUNTIF($K$31:$K128,"&lt;&gt;"&amp;AN$31)+1</f>
        <v>92</v>
      </c>
      <c r="AO128" s="2"/>
      <c r="AP128" s="8" t="s">
        <v>105</v>
      </c>
      <c r="AQ128" s="8" t="s">
        <v>108</v>
      </c>
      <c r="AR128" s="8">
        <v>3558</v>
      </c>
      <c r="AS128" s="8">
        <v>14083</v>
      </c>
      <c r="AT128" s="8" t="s">
        <v>11</v>
      </c>
      <c r="AU128" s="8" t="s">
        <v>33</v>
      </c>
      <c r="AV128" s="8">
        <v>1957</v>
      </c>
      <c r="AW128" s="8">
        <v>3.6</v>
      </c>
      <c r="AX128" s="8" t="s">
        <v>44</v>
      </c>
      <c r="AY128" s="8" t="s">
        <v>95</v>
      </c>
      <c r="AZ128" t="s">
        <v>1069</v>
      </c>
      <c r="BA128" s="5" t="s">
        <v>1069</v>
      </c>
      <c r="BB128" s="5" t="s">
        <v>1069</v>
      </c>
      <c r="BC128" s="4"/>
      <c r="BD128"/>
    </row>
    <row r="129" spans="1:56" hidden="1">
      <c r="A129">
        <f>ROW(B129)-ROW($B$31)</f>
        <v>98</v>
      </c>
      <c r="B129" t="str">
        <f>SUBSTITUTE(SUBSTITUTE(SUBSTITUTE(AP129&amp;"_"&amp;AQ129," ","_"),"&amp;","and"),"-","_")</f>
        <v>Bryan_6</v>
      </c>
      <c r="C129">
        <f>AW129/1000</f>
        <v>5.3999999999999999E-2</v>
      </c>
      <c r="D129" s="23" t="str">
        <f>VLOOKUP(L129,map_fuel,2,0)</f>
        <v>ng</v>
      </c>
      <c r="E129" s="23" t="str">
        <f>VLOOKUP(M129,map_prime_mover,2,0)</f>
        <v>st</v>
      </c>
      <c r="F129" s="23" t="str">
        <f>D129&amp;IF(NOT(E129=""),"_"&amp;LOWER(E129),"")</f>
        <v>ng_st</v>
      </c>
      <c r="G129" s="58">
        <f>IF(ISNUMBER(BA129),BA129/1000,1)</f>
        <v>21.683015899999997</v>
      </c>
      <c r="H129" s="8">
        <f>AV129</f>
        <v>1969</v>
      </c>
      <c r="I129" s="39" t="str">
        <f>AY129</f>
        <v>OS</v>
      </c>
      <c r="J129" s="39" t="str">
        <f>IF(AZ129=1,"Y",IF(AZ129=0,"N","?"))</f>
        <v>N</v>
      </c>
      <c r="K129" s="39" t="s">
        <v>594</v>
      </c>
      <c r="L129" s="8" t="str">
        <f>AU129</f>
        <v>NG</v>
      </c>
      <c r="M129" s="8" t="str">
        <f>AX129</f>
        <v>ST</v>
      </c>
      <c r="N129" s="8">
        <f>C129*G129</f>
        <v>1.1708828585999997</v>
      </c>
      <c r="O129" s="8"/>
      <c r="P129" s="39"/>
      <c r="Q129" s="39" t="s">
        <v>651</v>
      </c>
      <c r="R129" s="87"/>
      <c r="S129" s="39"/>
      <c r="T129" s="39"/>
      <c r="U129" s="87"/>
      <c r="V129" s="87" t="str">
        <f ca="1">IF(NOT(AP129=""),IF(AP129&lt;&gt;AP128,IF(COUNTIF(OFFSET(AP129,0,0,pMaxUnitPerPlantInData),AP129)=COUNTIFS(OFFSET(AP129,0,0,pMaxUnitPerPlantInData),AP129,OFFSET(F129,0,0,pMaxUnitPerPlantInData),F129),"N","Y"),V128),"")</f>
        <v>N</v>
      </c>
      <c r="W129" s="87" t="str">
        <f>IF($AP129="",W130,SUBSTITUTE(SUBSTITUTE(SUBSTITUTE(AP129," ","_"),"&amp;","and"),"-","_"))</f>
        <v>Bryan</v>
      </c>
      <c r="X129" s="87">
        <f>IF($AP129="","-",BB129)</f>
        <v>5</v>
      </c>
      <c r="Y129" s="4"/>
      <c r="Z129" s="8" t="b">
        <v>1</v>
      </c>
      <c r="AA129" s="8" t="b">
        <f>VLOOKUP(L129,map_fuel,3,0)</f>
        <v>1</v>
      </c>
      <c r="AB129" s="8" t="b">
        <f>C129&gt;=filt_gen_size</f>
        <v>1</v>
      </c>
      <c r="AC129" s="8" t="b">
        <f>AV129&gt;=filt_age</f>
        <v>1</v>
      </c>
      <c r="AD129" s="39">
        <f>IF(filt_status="ALL",TRUE,IFERROR(SEARCH(I129,filt_status),FALSE))</f>
        <v>6</v>
      </c>
      <c r="AE129" s="8" t="b">
        <f>IF(filt_chp,TRUE,J129="N")</f>
        <v>1</v>
      </c>
      <c r="AF129" s="8" t="b">
        <f>IF(filt_hydro,TRUE,D129&lt;&gt;"water")</f>
        <v>1</v>
      </c>
      <c r="AG129" s="8" t="b">
        <f>IF(filt_use_bad_data,TRUE,NOT(OR(O129="Y",O129=1)))</f>
        <v>1</v>
      </c>
      <c r="AH129" s="8" t="b">
        <f>IF(filt_use_bad_data,TRUE,NOT(OR(Q129="Y",Q129=1)))</f>
        <v>0</v>
      </c>
      <c r="AI129" s="8" t="b">
        <f>IF(filt_allow_combos,AND(AJ129:AK129),OR(UPPER($S129)="Y",UPPER($T129)=""))</f>
        <v>1</v>
      </c>
      <c r="AJ129" s="8" t="b">
        <f>IF(UPPER($U129)="CCGT",IF(filt_combine_ccgt,OR(UPPER($T129)="Y",UPPER($S129)=""),OR(UPPER($S129)="Y",UPPER($T129)="")),TRUE)</f>
        <v>1</v>
      </c>
      <c r="AK129" s="8" t="b">
        <f>IF(UPPER($U129)="WIND",IF(filt_combine_wind,OR(UPPER($T129)="Y",UPPER($S129)=""),OR(UPPER($S129)="Y",UPPER($T129)="")),TRUE)</f>
        <v>1</v>
      </c>
      <c r="AL129" s="9"/>
      <c r="AM129" s="2" t="b">
        <f>AND(Z129:AL129)</f>
        <v>0</v>
      </c>
      <c r="AN129" s="2">
        <f>A129-COUNTIF($K$31:$K129,"&lt;&gt;"&amp;AN$31)+1</f>
        <v>93</v>
      </c>
      <c r="AO129" s="2"/>
      <c r="AP129" s="8" t="s">
        <v>91</v>
      </c>
      <c r="AQ129" s="8" t="s">
        <v>109</v>
      </c>
      <c r="AR129" s="8">
        <v>3561</v>
      </c>
      <c r="AS129" s="8">
        <v>14087</v>
      </c>
      <c r="AT129" s="8" t="s">
        <v>11</v>
      </c>
      <c r="AU129" s="8" t="s">
        <v>33</v>
      </c>
      <c r="AV129" s="8">
        <v>1969</v>
      </c>
      <c r="AW129" s="8">
        <v>54</v>
      </c>
      <c r="AX129" s="8" t="s">
        <v>16</v>
      </c>
      <c r="AY129" s="8" t="s">
        <v>76</v>
      </c>
      <c r="AZ129">
        <v>0</v>
      </c>
      <c r="BA129" s="5">
        <v>21683.015899999999</v>
      </c>
      <c r="BB129" s="5">
        <v>5</v>
      </c>
      <c r="BC129" s="4"/>
      <c r="BD129"/>
    </row>
    <row r="130" spans="1:56" hidden="1">
      <c r="A130">
        <f>ROW(B130)-ROW($B$31)</f>
        <v>99</v>
      </c>
      <c r="B130" t="str">
        <f>SUBSTITUTE(SUBSTITUTE(SUBSTITUTE(AP130&amp;"_"&amp;AQ130," ","_"),"&amp;","and"),"-","_")</f>
        <v>Bryan_5</v>
      </c>
      <c r="C130">
        <f>AW130/1000</f>
        <v>2.5000000000000001E-2</v>
      </c>
      <c r="D130" s="23" t="str">
        <f>VLOOKUP(L130,map_fuel,2,0)</f>
        <v>ng</v>
      </c>
      <c r="E130" s="23" t="str">
        <f>VLOOKUP(M130,map_prime_mover,2,0)</f>
        <v>st</v>
      </c>
      <c r="F130" s="23" t="str">
        <f>D130&amp;IF(NOT(E130=""),"_"&amp;LOWER(E130),"")</f>
        <v>ng_st</v>
      </c>
      <c r="G130" s="58">
        <f>IF(ISNUMBER(BA130),BA130/1000,1)</f>
        <v>21.683015899999997</v>
      </c>
      <c r="H130" s="8">
        <f>AV130</f>
        <v>1966</v>
      </c>
      <c r="I130" s="39" t="str">
        <f>AY130</f>
        <v>OS</v>
      </c>
      <c r="J130" s="39" t="str">
        <f>IF(AZ130=1,"Y",IF(AZ130=0,"N","?"))</f>
        <v>N</v>
      </c>
      <c r="K130" s="39" t="s">
        <v>594</v>
      </c>
      <c r="L130" s="8" t="str">
        <f>AU130</f>
        <v>NG</v>
      </c>
      <c r="M130" s="8" t="str">
        <f>AX130</f>
        <v>ST</v>
      </c>
      <c r="N130" s="8">
        <f>C130*G130</f>
        <v>0.5420753975</v>
      </c>
      <c r="O130" s="8"/>
      <c r="P130" s="39"/>
      <c r="Q130" s="39" t="s">
        <v>651</v>
      </c>
      <c r="R130" s="87"/>
      <c r="S130" s="39"/>
      <c r="T130" s="39"/>
      <c r="U130" s="87"/>
      <c r="V130" s="87" t="str">
        <f ca="1">IF(NOT(AP130=""),IF(AP130&lt;&gt;AP129,IF(COUNTIF(OFFSET(AP130,0,0,pMaxUnitPerPlantInData),AP130)=COUNTIFS(OFFSET(AP130,0,0,pMaxUnitPerPlantInData),AP130,OFFSET(F130,0,0,pMaxUnitPerPlantInData),F130),"N","Y"),V129),"")</f>
        <v>N</v>
      </c>
      <c r="W130" s="87" t="str">
        <f>IF($AP130="",W131,SUBSTITUTE(SUBSTITUTE(SUBSTITUTE(AP130," ","_"),"&amp;","and"),"-","_"))</f>
        <v>Bryan</v>
      </c>
      <c r="X130" s="87">
        <f>IF($AP130="","-",BB130)</f>
        <v>5</v>
      </c>
      <c r="Y130" s="4"/>
      <c r="Z130" s="8" t="b">
        <v>1</v>
      </c>
      <c r="AA130" s="8" t="b">
        <f>VLOOKUP(L130,map_fuel,3,0)</f>
        <v>1</v>
      </c>
      <c r="AB130" s="8" t="b">
        <f>C130&gt;=filt_gen_size</f>
        <v>0</v>
      </c>
      <c r="AC130" s="8" t="b">
        <f>AV130&gt;=filt_age</f>
        <v>1</v>
      </c>
      <c r="AD130" s="39">
        <f>IF(filt_status="ALL",TRUE,IFERROR(SEARCH(I130,filt_status),FALSE))</f>
        <v>6</v>
      </c>
      <c r="AE130" s="8" t="b">
        <f>IF(filt_chp,TRUE,J130="N")</f>
        <v>1</v>
      </c>
      <c r="AF130" s="8" t="b">
        <f>IF(filt_hydro,TRUE,D130&lt;&gt;"water")</f>
        <v>1</v>
      </c>
      <c r="AG130" s="8" t="b">
        <f>IF(filt_use_bad_data,TRUE,NOT(OR(O130="Y",O130=1)))</f>
        <v>1</v>
      </c>
      <c r="AH130" s="8" t="b">
        <f>IF(filt_use_bad_data,TRUE,NOT(OR(Q130="Y",Q130=1)))</f>
        <v>0</v>
      </c>
      <c r="AI130" s="8" t="b">
        <f>IF(filt_allow_combos,AND(AJ130:AK130),OR(UPPER($S130)="Y",UPPER($T130)=""))</f>
        <v>1</v>
      </c>
      <c r="AJ130" s="8" t="b">
        <f>IF(UPPER($U130)="CCGT",IF(filt_combine_ccgt,OR(UPPER($T130)="Y",UPPER($S130)=""),OR(UPPER($S130)="Y",UPPER($T130)="")),TRUE)</f>
        <v>1</v>
      </c>
      <c r="AK130" s="8" t="b">
        <f>IF(UPPER($U130)="WIND",IF(filt_combine_wind,OR(UPPER($T130)="Y",UPPER($S130)=""),OR(UPPER($S130)="Y",UPPER($T130)="")),TRUE)</f>
        <v>1</v>
      </c>
      <c r="AL130" s="9"/>
      <c r="AM130" s="2" t="b">
        <f>AND(Z130:AL130)</f>
        <v>0</v>
      </c>
      <c r="AN130" s="2">
        <f>A130-COUNTIF($K$31:$K130,"&lt;&gt;"&amp;AN$31)+1</f>
        <v>94</v>
      </c>
      <c r="AO130" s="2"/>
      <c r="AP130" s="8" t="s">
        <v>91</v>
      </c>
      <c r="AQ130" s="8" t="s">
        <v>108</v>
      </c>
      <c r="AR130" s="8">
        <v>3561</v>
      </c>
      <c r="AS130" s="8">
        <v>14086</v>
      </c>
      <c r="AT130" s="8" t="s">
        <v>11</v>
      </c>
      <c r="AU130" s="8" t="s">
        <v>33</v>
      </c>
      <c r="AV130" s="8">
        <v>1966</v>
      </c>
      <c r="AW130" s="8">
        <v>25</v>
      </c>
      <c r="AX130" s="8" t="s">
        <v>16</v>
      </c>
      <c r="AY130" s="8" t="s">
        <v>76</v>
      </c>
      <c r="AZ130">
        <v>0</v>
      </c>
      <c r="BA130" s="5">
        <v>21683.015899999999</v>
      </c>
      <c r="BB130" s="5">
        <v>5</v>
      </c>
      <c r="BC130" s="4"/>
      <c r="BD130"/>
    </row>
    <row r="131" spans="1:56" hidden="1">
      <c r="A131">
        <f>ROW(B131)-ROW($B$31)</f>
        <v>100</v>
      </c>
      <c r="B131" t="str">
        <f>SUBSTITUTE(SUBSTITUTE(SUBSTITUTE(AP131&amp;"_"&amp;AQ131," ","_"),"&amp;","and"),"-","_")</f>
        <v>Bryan_4</v>
      </c>
      <c r="C131">
        <f>AW131/1000</f>
        <v>2.4E-2</v>
      </c>
      <c r="D131" s="23" t="str">
        <f>VLOOKUP(L131,map_fuel,2,0)</f>
        <v>ng</v>
      </c>
      <c r="E131" s="23" t="str">
        <f>VLOOKUP(M131,map_prime_mover,2,0)</f>
        <v>st</v>
      </c>
      <c r="F131" s="23" t="str">
        <f>D131&amp;IF(NOT(E131=""),"_"&amp;LOWER(E131),"")</f>
        <v>ng_st</v>
      </c>
      <c r="G131" s="58">
        <f>IF(ISNUMBER(BA131),BA131/1000,1)</f>
        <v>21.683015899999997</v>
      </c>
      <c r="H131" s="8">
        <f>AV131</f>
        <v>1958</v>
      </c>
      <c r="I131" s="39" t="str">
        <f>AY131</f>
        <v>OS</v>
      </c>
      <c r="J131" s="39" t="str">
        <f>IF(AZ131=1,"Y",IF(AZ131=0,"N","?"))</f>
        <v>N</v>
      </c>
      <c r="K131" s="39" t="s">
        <v>594</v>
      </c>
      <c r="L131" s="8" t="str">
        <f>AU131</f>
        <v>NG</v>
      </c>
      <c r="M131" s="8" t="str">
        <f>AX131</f>
        <v>ST</v>
      </c>
      <c r="N131" s="8">
        <f>C131*G131</f>
        <v>0.5203923815999999</v>
      </c>
      <c r="O131" s="8"/>
      <c r="P131" s="39"/>
      <c r="Q131" s="39" t="s">
        <v>651</v>
      </c>
      <c r="R131" s="87"/>
      <c r="S131" s="39"/>
      <c r="T131" s="39"/>
      <c r="U131" s="87"/>
      <c r="V131" s="87" t="str">
        <f ca="1">IF(NOT(AP131=""),IF(AP131&lt;&gt;AP130,IF(COUNTIF(OFFSET(AP131,0,0,pMaxUnitPerPlantInData),AP131)=COUNTIFS(OFFSET(AP131,0,0,pMaxUnitPerPlantInData),AP131,OFFSET(F131,0,0,pMaxUnitPerPlantInData),F131),"N","Y"),V130),"")</f>
        <v>N</v>
      </c>
      <c r="W131" s="87" t="str">
        <f>IF($AP131="",W132,SUBSTITUTE(SUBSTITUTE(SUBSTITUTE(AP131," ","_"),"&amp;","and"),"-","_"))</f>
        <v>Bryan</v>
      </c>
      <c r="X131" s="87">
        <f>IF($AP131="","-",BB131)</f>
        <v>5</v>
      </c>
      <c r="Y131" s="4"/>
      <c r="Z131" s="8" t="b">
        <v>1</v>
      </c>
      <c r="AA131" s="8" t="b">
        <f>VLOOKUP(L131,map_fuel,3,0)</f>
        <v>1</v>
      </c>
      <c r="AB131" s="8" t="b">
        <f>C131&gt;=filt_gen_size</f>
        <v>0</v>
      </c>
      <c r="AC131" s="8" t="b">
        <f>AV131&gt;=filt_age</f>
        <v>1</v>
      </c>
      <c r="AD131" s="39">
        <f>IF(filt_status="ALL",TRUE,IFERROR(SEARCH(I131,filt_status),FALSE))</f>
        <v>6</v>
      </c>
      <c r="AE131" s="8" t="b">
        <f>IF(filt_chp,TRUE,J131="N")</f>
        <v>1</v>
      </c>
      <c r="AF131" s="8" t="b">
        <f>IF(filt_hydro,TRUE,D131&lt;&gt;"water")</f>
        <v>1</v>
      </c>
      <c r="AG131" s="8" t="b">
        <f>IF(filt_use_bad_data,TRUE,NOT(OR(O131="Y",O131=1)))</f>
        <v>1</v>
      </c>
      <c r="AH131" s="8" t="b">
        <f>IF(filt_use_bad_data,TRUE,NOT(OR(Q131="Y",Q131=1)))</f>
        <v>0</v>
      </c>
      <c r="AI131" s="8" t="b">
        <f>IF(filt_allow_combos,AND(AJ131:AK131),OR(UPPER($S131)="Y",UPPER($T131)=""))</f>
        <v>1</v>
      </c>
      <c r="AJ131" s="8" t="b">
        <f>IF(UPPER($U131)="CCGT",IF(filt_combine_ccgt,OR(UPPER($T131)="Y",UPPER($S131)=""),OR(UPPER($S131)="Y",UPPER($T131)="")),TRUE)</f>
        <v>1</v>
      </c>
      <c r="AK131" s="8" t="b">
        <f>IF(UPPER($U131)="WIND",IF(filt_combine_wind,OR(UPPER($T131)="Y",UPPER($S131)=""),OR(UPPER($S131)="Y",UPPER($T131)="")),TRUE)</f>
        <v>1</v>
      </c>
      <c r="AL131" s="9"/>
      <c r="AM131" s="2" t="b">
        <f>AND(Z131:AL131)</f>
        <v>0</v>
      </c>
      <c r="AN131" s="2">
        <f>A131-COUNTIF($K$31:$K131,"&lt;&gt;"&amp;AN$31)+1</f>
        <v>95</v>
      </c>
      <c r="AO131" s="2"/>
      <c r="AP131" s="8" t="s">
        <v>91</v>
      </c>
      <c r="AQ131" s="8" t="s">
        <v>107</v>
      </c>
      <c r="AR131" s="8">
        <v>3561</v>
      </c>
      <c r="AS131" s="8">
        <v>14085</v>
      </c>
      <c r="AT131" s="8" t="s">
        <v>11</v>
      </c>
      <c r="AU131" s="8" t="s">
        <v>33</v>
      </c>
      <c r="AV131" s="8">
        <v>1958</v>
      </c>
      <c r="AW131" s="8">
        <v>24</v>
      </c>
      <c r="AX131" s="8" t="s">
        <v>16</v>
      </c>
      <c r="AY131" s="8" t="s">
        <v>76</v>
      </c>
      <c r="AZ131">
        <v>0</v>
      </c>
      <c r="BA131" s="5">
        <v>21683.015899999999</v>
      </c>
      <c r="BB131" s="5">
        <v>5</v>
      </c>
      <c r="BC131" s="4"/>
      <c r="BD131"/>
    </row>
    <row r="132" spans="1:56" hidden="1">
      <c r="A132">
        <f>ROW(B132)-ROW($B$31)</f>
        <v>101</v>
      </c>
      <c r="B132" t="str">
        <f>SUBSTITUTE(SUBSTITUTE(SUBSTITUTE(AP132&amp;"_"&amp;AQ132," ","_"),"&amp;","and"),"-","_")</f>
        <v>Bryan_3</v>
      </c>
      <c r="C132">
        <f>AW132/1000</f>
        <v>1.2999999999999999E-2</v>
      </c>
      <c r="D132" s="23" t="str">
        <f>VLOOKUP(L132,map_fuel,2,0)</f>
        <v>ng</v>
      </c>
      <c r="E132" s="23" t="str">
        <f>VLOOKUP(M132,map_prime_mover,2,0)</f>
        <v>st</v>
      </c>
      <c r="F132" s="23" t="str">
        <f>D132&amp;IF(NOT(E132=""),"_"&amp;LOWER(E132),"")</f>
        <v>ng_st</v>
      </c>
      <c r="G132" s="58">
        <f>IF(ISNUMBER(BA132),BA132/1000,1)</f>
        <v>21.683015899999997</v>
      </c>
      <c r="H132" s="8">
        <f>AV132</f>
        <v>1955</v>
      </c>
      <c r="I132" s="39" t="str">
        <f>AY132</f>
        <v>OS</v>
      </c>
      <c r="J132" s="39" t="str">
        <f>IF(AZ132=1,"Y",IF(AZ132=0,"N","?"))</f>
        <v>N</v>
      </c>
      <c r="K132" s="39" t="s">
        <v>594</v>
      </c>
      <c r="L132" s="8" t="str">
        <f>AU132</f>
        <v>NG</v>
      </c>
      <c r="M132" s="8" t="str">
        <f>AX132</f>
        <v>ST</v>
      </c>
      <c r="N132" s="8">
        <f>C132*G132</f>
        <v>0.28187920669999994</v>
      </c>
      <c r="O132" s="8"/>
      <c r="P132" s="39"/>
      <c r="Q132" s="39" t="s">
        <v>651</v>
      </c>
      <c r="R132" s="87"/>
      <c r="S132" s="39"/>
      <c r="T132" s="39"/>
      <c r="U132" s="87"/>
      <c r="V132" s="87" t="str">
        <f ca="1">IF(NOT(AP132=""),IF(AP132&lt;&gt;AP131,IF(COUNTIF(OFFSET(AP132,0,0,pMaxUnitPerPlantInData),AP132)=COUNTIFS(OFFSET(AP132,0,0,pMaxUnitPerPlantInData),AP132,OFFSET(F132,0,0,pMaxUnitPerPlantInData),F132),"N","Y"),V131),"")</f>
        <v>N</v>
      </c>
      <c r="W132" s="87" t="str">
        <f>IF($AP132="",W133,SUBSTITUTE(SUBSTITUTE(SUBSTITUTE(AP132," ","_"),"&amp;","and"),"-","_"))</f>
        <v>Bryan</v>
      </c>
      <c r="X132" s="87">
        <f>IF($AP132="","-",BB132)</f>
        <v>5</v>
      </c>
      <c r="Y132" s="4"/>
      <c r="Z132" s="8" t="b">
        <v>1</v>
      </c>
      <c r="AA132" s="8" t="b">
        <f>VLOOKUP(L132,map_fuel,3,0)</f>
        <v>1</v>
      </c>
      <c r="AB132" s="8" t="b">
        <f>C132&gt;=filt_gen_size</f>
        <v>0</v>
      </c>
      <c r="AC132" s="8" t="b">
        <f>AV132&gt;=filt_age</f>
        <v>1</v>
      </c>
      <c r="AD132" s="39">
        <f>IF(filt_status="ALL",TRUE,IFERROR(SEARCH(I132,filt_status),FALSE))</f>
        <v>6</v>
      </c>
      <c r="AE132" s="8" t="b">
        <f>IF(filt_chp,TRUE,J132="N")</f>
        <v>1</v>
      </c>
      <c r="AF132" s="8" t="b">
        <f>IF(filt_hydro,TRUE,D132&lt;&gt;"water")</f>
        <v>1</v>
      </c>
      <c r="AG132" s="8" t="b">
        <f>IF(filt_use_bad_data,TRUE,NOT(OR(O132="Y",O132=1)))</f>
        <v>1</v>
      </c>
      <c r="AH132" s="8" t="b">
        <f>IF(filt_use_bad_data,TRUE,NOT(OR(Q132="Y",Q132=1)))</f>
        <v>0</v>
      </c>
      <c r="AI132" s="8" t="b">
        <f>IF(filt_allow_combos,AND(AJ132:AK132),OR(UPPER($S132)="Y",UPPER($T132)=""))</f>
        <v>1</v>
      </c>
      <c r="AJ132" s="8" t="b">
        <f>IF(UPPER($U132)="CCGT",IF(filt_combine_ccgt,OR(UPPER($T132)="Y",UPPER($S132)=""),OR(UPPER($S132)="Y",UPPER($T132)="")),TRUE)</f>
        <v>1</v>
      </c>
      <c r="AK132" s="8" t="b">
        <f>IF(UPPER($U132)="WIND",IF(filt_combine_wind,OR(UPPER($T132)="Y",UPPER($S132)=""),OR(UPPER($S132)="Y",UPPER($T132)="")),TRUE)</f>
        <v>1</v>
      </c>
      <c r="AL132" s="9"/>
      <c r="AM132" s="2" t="b">
        <f>AND(Z132:AL132)</f>
        <v>0</v>
      </c>
      <c r="AN132" s="2">
        <f>A132-COUNTIF($K$31:$K132,"&lt;&gt;"&amp;AN$31)+1</f>
        <v>96</v>
      </c>
      <c r="AO132" s="2"/>
      <c r="AP132" s="8" t="s">
        <v>91</v>
      </c>
      <c r="AQ132" s="8" t="s">
        <v>41</v>
      </c>
      <c r="AR132" s="8">
        <v>3561</v>
      </c>
      <c r="AS132" s="8">
        <v>14084</v>
      </c>
      <c r="AT132" s="8" t="s">
        <v>11</v>
      </c>
      <c r="AU132" s="8" t="s">
        <v>33</v>
      </c>
      <c r="AV132" s="8">
        <v>1955</v>
      </c>
      <c r="AW132" s="8">
        <v>13</v>
      </c>
      <c r="AX132" s="8" t="s">
        <v>16</v>
      </c>
      <c r="AY132" s="8" t="s">
        <v>76</v>
      </c>
      <c r="AZ132">
        <v>0</v>
      </c>
      <c r="BA132" s="5">
        <v>21683.015899999999</v>
      </c>
      <c r="BB132" s="5">
        <v>5</v>
      </c>
      <c r="BC132" s="4"/>
      <c r="BD132"/>
    </row>
    <row r="133" spans="1:56" hidden="1">
      <c r="A133">
        <f>ROW(B133)-ROW($B$31)</f>
        <v>102</v>
      </c>
      <c r="B133" t="str">
        <f>SUBSTITUTE(SUBSTITUTE(SUBSTITUTE(AP133&amp;"_"&amp;AQ133," ","_"),"&amp;","and"),"-","_")</f>
        <v>Buchanan_1</v>
      </c>
      <c r="C133">
        <f>AW133/1000</f>
        <v>1.83E-2</v>
      </c>
      <c r="D133" s="23" t="str">
        <f>VLOOKUP(L133,map_fuel,2,0)</f>
        <v>water</v>
      </c>
      <c r="E133" s="23" t="str">
        <f>VLOOKUP(M133,map_prime_mover,2,0)</f>
        <v/>
      </c>
      <c r="F133" s="23" t="str">
        <f>D133&amp;IF(NOT(E133=""),"_"&amp;LOWER(E133),"")</f>
        <v>water</v>
      </c>
      <c r="G133" s="58">
        <f>IF(ISNUMBER(BA133),BA133/1000,1)</f>
        <v>1</v>
      </c>
      <c r="H133" s="8">
        <f>AV133</f>
        <v>1938</v>
      </c>
      <c r="I133" s="39" t="str">
        <f>AY133</f>
        <v>OP</v>
      </c>
      <c r="J133" s="39" t="str">
        <f>IF(AZ133=1,"Y",IF(AZ133=0,"N","?"))</f>
        <v>N</v>
      </c>
      <c r="K133" s="39" t="s">
        <v>594</v>
      </c>
      <c r="L133" s="8" t="str">
        <f>AU133</f>
        <v>WAT</v>
      </c>
      <c r="M133" s="8" t="str">
        <f>AX133</f>
        <v>HY</v>
      </c>
      <c r="N133" s="8">
        <f>C133*G133</f>
        <v>1.83E-2</v>
      </c>
      <c r="O133" s="8"/>
      <c r="P133" s="8"/>
      <c r="Q133" s="8"/>
      <c r="R133" s="87"/>
      <c r="S133" s="8"/>
      <c r="T133" s="8"/>
      <c r="U133" s="87"/>
      <c r="V133" s="87" t="str">
        <f ca="1">IF(NOT(AP133=""),IF(AP133&lt;&gt;AP132,IF(COUNTIF(OFFSET(AP133,0,0,pMaxUnitPerPlantInData),AP133)=COUNTIFS(OFFSET(AP133,0,0,pMaxUnitPerPlantInData),AP133,OFFSET(F133,0,0,pMaxUnitPerPlantInData),F133),"N","Y"),V132),"")</f>
        <v>N</v>
      </c>
      <c r="W133" s="87" t="str">
        <f>IF($AP133="",W134,SUBSTITUTE(SUBSTITUTE(SUBSTITUTE(AP133," ","_"),"&amp;","and"),"-","_"))</f>
        <v>Buchanan</v>
      </c>
      <c r="X133" s="87">
        <f>IF($AP133="","-",BB133)</f>
        <v>3</v>
      </c>
      <c r="Y133" s="4"/>
      <c r="Z133" s="8" t="b">
        <v>1</v>
      </c>
      <c r="AA133" s="8" t="b">
        <f>VLOOKUP(L133,map_fuel,3,0)</f>
        <v>1</v>
      </c>
      <c r="AB133" s="8" t="b">
        <f>C133&gt;=filt_gen_size</f>
        <v>0</v>
      </c>
      <c r="AC133" s="8" t="b">
        <f>AV133&gt;=filt_age</f>
        <v>1</v>
      </c>
      <c r="AD133" s="39">
        <f>IF(filt_status="ALL",TRUE,IFERROR(SEARCH(I133,filt_status),FALSE))</f>
        <v>1</v>
      </c>
      <c r="AE133" s="8" t="b">
        <f>IF(filt_chp,TRUE,J133="N")</f>
        <v>1</v>
      </c>
      <c r="AF133" s="8" t="b">
        <f>IF(filt_hydro,TRUE,D133&lt;&gt;"water")</f>
        <v>0</v>
      </c>
      <c r="AG133" s="8" t="b">
        <f>IF(filt_use_bad_data,TRUE,NOT(OR(O133="Y",O133=1)))</f>
        <v>1</v>
      </c>
      <c r="AH133" s="8" t="b">
        <f>IF(filt_use_bad_data,TRUE,NOT(OR(Q133="Y",Q133=1)))</f>
        <v>1</v>
      </c>
      <c r="AI133" s="8" t="b">
        <f>IF(filt_allow_combos,AND(AJ133:AK133),OR(UPPER($S133)="Y",UPPER($T133)=""))</f>
        <v>1</v>
      </c>
      <c r="AJ133" s="8" t="b">
        <f>IF(UPPER($U133)="CCGT",IF(filt_combine_ccgt,OR(UPPER($T133)="Y",UPPER($S133)=""),OR(UPPER($S133)="Y",UPPER($T133)="")),TRUE)</f>
        <v>1</v>
      </c>
      <c r="AK133" s="8" t="b">
        <f>IF(UPPER($U133)="WIND",IF(filt_combine_wind,OR(UPPER($T133)="Y",UPPER($S133)=""),OR(UPPER($S133)="Y",UPPER($T133)="")),TRUE)</f>
        <v>1</v>
      </c>
      <c r="AL133" s="9"/>
      <c r="AM133" s="2" t="b">
        <f>AND(Z133:AL133)</f>
        <v>0</v>
      </c>
      <c r="AN133" s="2">
        <f>A133-COUNTIF($K$31:$K133,"&lt;&gt;"&amp;AN$31)+1</f>
        <v>97</v>
      </c>
      <c r="AO133" s="2"/>
      <c r="AP133" s="8" t="s">
        <v>110</v>
      </c>
      <c r="AQ133" s="8" t="s">
        <v>19</v>
      </c>
      <c r="AR133" s="8">
        <v>3595</v>
      </c>
      <c r="AS133" s="8">
        <v>14089</v>
      </c>
      <c r="AT133" s="8" t="s">
        <v>11</v>
      </c>
      <c r="AU133" s="8" t="s">
        <v>21</v>
      </c>
      <c r="AV133" s="8">
        <v>1938</v>
      </c>
      <c r="AW133" s="8">
        <v>18.3</v>
      </c>
      <c r="AX133" s="8" t="s">
        <v>20</v>
      </c>
      <c r="AY133" s="8" t="s">
        <v>15</v>
      </c>
      <c r="AZ133">
        <v>0</v>
      </c>
      <c r="BA133" s="5" t="s">
        <v>14</v>
      </c>
      <c r="BB133" s="5">
        <v>3</v>
      </c>
      <c r="BC133" s="4"/>
      <c r="BD133"/>
    </row>
    <row r="134" spans="1:56" hidden="1">
      <c r="A134">
        <f>ROW(B134)-ROW($B$31)</f>
        <v>103</v>
      </c>
      <c r="B134" t="str">
        <f>SUBSTITUTE(SUBSTITUTE(SUBSTITUTE(AP134&amp;"_"&amp;AQ134," ","_"),"&amp;","and"),"-","_")</f>
        <v>Buchanan_2</v>
      </c>
      <c r="C134">
        <f>AW134/1000</f>
        <v>1.83E-2</v>
      </c>
      <c r="D134" s="23" t="str">
        <f>VLOOKUP(L134,map_fuel,2,0)</f>
        <v>water</v>
      </c>
      <c r="E134" s="23" t="str">
        <f>VLOOKUP(M134,map_prime_mover,2,0)</f>
        <v/>
      </c>
      <c r="F134" s="23" t="str">
        <f>D134&amp;IF(NOT(E134=""),"_"&amp;LOWER(E134),"")</f>
        <v>water</v>
      </c>
      <c r="G134" s="58">
        <f>IF(ISNUMBER(BA134),BA134/1000,1)</f>
        <v>1</v>
      </c>
      <c r="H134" s="8">
        <f>AV134</f>
        <v>1938</v>
      </c>
      <c r="I134" s="39" t="str">
        <f>AY134</f>
        <v>OP</v>
      </c>
      <c r="J134" s="39" t="str">
        <f>IF(AZ134=1,"Y",IF(AZ134=0,"N","?"))</f>
        <v>N</v>
      </c>
      <c r="K134" s="39" t="s">
        <v>594</v>
      </c>
      <c r="L134" s="8" t="str">
        <f>AU134</f>
        <v>WAT</v>
      </c>
      <c r="M134" s="8" t="str">
        <f>AX134</f>
        <v>HY</v>
      </c>
      <c r="N134" s="8">
        <f>C134*G134</f>
        <v>1.83E-2</v>
      </c>
      <c r="O134" s="8"/>
      <c r="P134" s="8"/>
      <c r="Q134" s="8"/>
      <c r="R134" s="87"/>
      <c r="S134" s="8"/>
      <c r="T134" s="8"/>
      <c r="U134" s="87"/>
      <c r="V134" s="87" t="str">
        <f ca="1">IF(NOT(AP134=""),IF(AP134&lt;&gt;AP133,IF(COUNTIF(OFFSET(AP134,0,0,pMaxUnitPerPlantInData),AP134)=COUNTIFS(OFFSET(AP134,0,0,pMaxUnitPerPlantInData),AP134,OFFSET(F134,0,0,pMaxUnitPerPlantInData),F134),"N","Y"),V133),"")</f>
        <v>N</v>
      </c>
      <c r="W134" s="87" t="str">
        <f>IF($AP134="",W135,SUBSTITUTE(SUBSTITUTE(SUBSTITUTE(AP134," ","_"),"&amp;","and"),"-","_"))</f>
        <v>Buchanan</v>
      </c>
      <c r="X134" s="87">
        <f>IF($AP134="","-",BB134)</f>
        <v>3</v>
      </c>
      <c r="Y134" s="4"/>
      <c r="Z134" s="8" t="b">
        <v>1</v>
      </c>
      <c r="AA134" s="8" t="b">
        <f>VLOOKUP(L134,map_fuel,3,0)</f>
        <v>1</v>
      </c>
      <c r="AB134" s="8" t="b">
        <f>C134&gt;=filt_gen_size</f>
        <v>0</v>
      </c>
      <c r="AC134" s="8" t="b">
        <f>AV134&gt;=filt_age</f>
        <v>1</v>
      </c>
      <c r="AD134" s="39">
        <f>IF(filt_status="ALL",TRUE,IFERROR(SEARCH(I134,filt_status),FALSE))</f>
        <v>1</v>
      </c>
      <c r="AE134" s="8" t="b">
        <f>IF(filt_chp,TRUE,J134="N")</f>
        <v>1</v>
      </c>
      <c r="AF134" s="8" t="b">
        <f>IF(filt_hydro,TRUE,D134&lt;&gt;"water")</f>
        <v>0</v>
      </c>
      <c r="AG134" s="8" t="b">
        <f>IF(filt_use_bad_data,TRUE,NOT(OR(O134="Y",O134=1)))</f>
        <v>1</v>
      </c>
      <c r="AH134" s="8" t="b">
        <f>IF(filt_use_bad_data,TRUE,NOT(OR(Q134="Y",Q134=1)))</f>
        <v>1</v>
      </c>
      <c r="AI134" s="8" t="b">
        <f>IF(filt_allow_combos,AND(AJ134:AK134),OR(UPPER($S134)="Y",UPPER($T134)=""))</f>
        <v>1</v>
      </c>
      <c r="AJ134" s="8" t="b">
        <f>IF(UPPER($U134)="CCGT",IF(filt_combine_ccgt,OR(UPPER($T134)="Y",UPPER($S134)=""),OR(UPPER($S134)="Y",UPPER($T134)="")),TRUE)</f>
        <v>1</v>
      </c>
      <c r="AK134" s="8" t="b">
        <f>IF(UPPER($U134)="WIND",IF(filt_combine_wind,OR(UPPER($T134)="Y",UPPER($S134)=""),OR(UPPER($S134)="Y",UPPER($T134)="")),TRUE)</f>
        <v>1</v>
      </c>
      <c r="AL134" s="9"/>
      <c r="AM134" s="2" t="b">
        <f>AND(Z134:AL134)</f>
        <v>0</v>
      </c>
      <c r="AN134" s="2">
        <f>A134-COUNTIF($K$31:$K134,"&lt;&gt;"&amp;AN$31)+1</f>
        <v>98</v>
      </c>
      <c r="AO134" s="2"/>
      <c r="AP134" s="8" t="s">
        <v>110</v>
      </c>
      <c r="AQ134" s="8" t="s">
        <v>22</v>
      </c>
      <c r="AR134" s="8">
        <v>3595</v>
      </c>
      <c r="AS134" s="8">
        <v>14090</v>
      </c>
      <c r="AT134" s="8" t="s">
        <v>11</v>
      </c>
      <c r="AU134" s="8" t="s">
        <v>21</v>
      </c>
      <c r="AV134" s="8">
        <v>1938</v>
      </c>
      <c r="AW134" s="8">
        <v>18.3</v>
      </c>
      <c r="AX134" s="8" t="s">
        <v>20</v>
      </c>
      <c r="AY134" s="8" t="s">
        <v>15</v>
      </c>
      <c r="AZ134">
        <v>0</v>
      </c>
      <c r="BA134" s="5" t="s">
        <v>14</v>
      </c>
      <c r="BB134" s="5">
        <v>3</v>
      </c>
      <c r="BC134" s="4"/>
      <c r="BD134"/>
    </row>
    <row r="135" spans="1:56" hidden="1">
      <c r="A135">
        <f>ROW(B135)-ROW($B$31)</f>
        <v>104</v>
      </c>
      <c r="B135" t="str">
        <f>SUBSTITUTE(SUBSTITUTE(SUBSTITUTE(AP135&amp;"_"&amp;AQ135," ","_"),"&amp;","and"),"-","_")</f>
        <v>Buchanan_3</v>
      </c>
      <c r="C135">
        <f>AW135/1000</f>
        <v>1.12E-2</v>
      </c>
      <c r="D135" s="23" t="str">
        <f>VLOOKUP(L135,map_fuel,2,0)</f>
        <v>water</v>
      </c>
      <c r="E135" s="23" t="str">
        <f>VLOOKUP(M135,map_prime_mover,2,0)</f>
        <v/>
      </c>
      <c r="F135" s="23" t="str">
        <f>D135&amp;IF(NOT(E135=""),"_"&amp;LOWER(E135),"")</f>
        <v>water</v>
      </c>
      <c r="G135" s="58">
        <f>IF(ISNUMBER(BA135),BA135/1000,1)</f>
        <v>1</v>
      </c>
      <c r="H135" s="8">
        <f>AV135</f>
        <v>1938</v>
      </c>
      <c r="I135" s="39" t="str">
        <f>AY135</f>
        <v>OP</v>
      </c>
      <c r="J135" s="39" t="str">
        <f>IF(AZ135=1,"Y",IF(AZ135=0,"N","?"))</f>
        <v>N</v>
      </c>
      <c r="K135" s="39" t="s">
        <v>594</v>
      </c>
      <c r="L135" s="8" t="str">
        <f>AU135</f>
        <v>WAT</v>
      </c>
      <c r="M135" s="8" t="str">
        <f>AX135</f>
        <v>HY</v>
      </c>
      <c r="N135" s="8">
        <f>C135*G135</f>
        <v>1.12E-2</v>
      </c>
      <c r="O135" s="8"/>
      <c r="P135" s="8"/>
      <c r="Q135" s="8"/>
      <c r="R135" s="87"/>
      <c r="S135" s="8"/>
      <c r="T135" s="8"/>
      <c r="U135" s="87"/>
      <c r="V135" s="87" t="str">
        <f ca="1">IF(NOT(AP135=""),IF(AP135&lt;&gt;AP134,IF(COUNTIF(OFFSET(AP135,0,0,pMaxUnitPerPlantInData),AP135)=COUNTIFS(OFFSET(AP135,0,0,pMaxUnitPerPlantInData),AP135,OFFSET(F135,0,0,pMaxUnitPerPlantInData),F135),"N","Y"),V134),"")</f>
        <v>N</v>
      </c>
      <c r="W135" s="87" t="str">
        <f>IF($AP135="",W136,SUBSTITUTE(SUBSTITUTE(SUBSTITUTE(AP135," ","_"),"&amp;","and"),"-","_"))</f>
        <v>Buchanan</v>
      </c>
      <c r="X135" s="87">
        <f>IF($AP135="","-",BB135)</f>
        <v>3</v>
      </c>
      <c r="Y135" s="4"/>
      <c r="Z135" s="8" t="b">
        <v>1</v>
      </c>
      <c r="AA135" s="8" t="b">
        <f>VLOOKUP(L135,map_fuel,3,0)</f>
        <v>1</v>
      </c>
      <c r="AB135" s="8" t="b">
        <f>C135&gt;=filt_gen_size</f>
        <v>0</v>
      </c>
      <c r="AC135" s="8" t="b">
        <f>AV135&gt;=filt_age</f>
        <v>1</v>
      </c>
      <c r="AD135" s="39">
        <f>IF(filt_status="ALL",TRUE,IFERROR(SEARCH(I135,filt_status),FALSE))</f>
        <v>1</v>
      </c>
      <c r="AE135" s="8" t="b">
        <f>IF(filt_chp,TRUE,J135="N")</f>
        <v>1</v>
      </c>
      <c r="AF135" s="8" t="b">
        <f>IF(filt_hydro,TRUE,D135&lt;&gt;"water")</f>
        <v>0</v>
      </c>
      <c r="AG135" s="8" t="b">
        <f>IF(filt_use_bad_data,TRUE,NOT(OR(O135="Y",O135=1)))</f>
        <v>1</v>
      </c>
      <c r="AH135" s="8" t="b">
        <f>IF(filt_use_bad_data,TRUE,NOT(OR(Q135="Y",Q135=1)))</f>
        <v>1</v>
      </c>
      <c r="AI135" s="8" t="b">
        <f>IF(filt_allow_combos,AND(AJ135:AK135),OR(UPPER($S135)="Y",UPPER($T135)=""))</f>
        <v>1</v>
      </c>
      <c r="AJ135" s="8" t="b">
        <f>IF(UPPER($U135)="CCGT",IF(filt_combine_ccgt,OR(UPPER($T135)="Y",UPPER($S135)=""),OR(UPPER($S135)="Y",UPPER($T135)="")),TRUE)</f>
        <v>1</v>
      </c>
      <c r="AK135" s="8" t="b">
        <f>IF(UPPER($U135)="WIND",IF(filt_combine_wind,OR(UPPER($T135)="Y",UPPER($S135)=""),OR(UPPER($S135)="Y",UPPER($T135)="")),TRUE)</f>
        <v>1</v>
      </c>
      <c r="AL135" s="9"/>
      <c r="AM135" s="2" t="b">
        <f>AND(Z135:AL135)</f>
        <v>0</v>
      </c>
      <c r="AN135" s="2">
        <f>A135-COUNTIF($K$31:$K135,"&lt;&gt;"&amp;AN$31)+1</f>
        <v>99</v>
      </c>
      <c r="AO135" s="2"/>
      <c r="AP135" s="8" t="s">
        <v>110</v>
      </c>
      <c r="AQ135" s="8" t="s">
        <v>41</v>
      </c>
      <c r="AR135" s="8">
        <v>3595</v>
      </c>
      <c r="AS135" s="8">
        <v>14091</v>
      </c>
      <c r="AT135" s="8" t="s">
        <v>11</v>
      </c>
      <c r="AU135" s="8" t="s">
        <v>21</v>
      </c>
      <c r="AV135" s="8">
        <v>1938</v>
      </c>
      <c r="AW135" s="8">
        <v>11.2</v>
      </c>
      <c r="AX135" s="8" t="s">
        <v>20</v>
      </c>
      <c r="AY135" s="8" t="s">
        <v>15</v>
      </c>
      <c r="AZ135">
        <v>0</v>
      </c>
      <c r="BA135" s="5" t="s">
        <v>14</v>
      </c>
      <c r="BB135" s="5">
        <v>3</v>
      </c>
      <c r="BC135" s="4"/>
      <c r="BD135"/>
    </row>
    <row r="136" spans="1:56" hidden="1">
      <c r="A136">
        <f>ROW(B136)-ROW($B$31)</f>
        <v>105</v>
      </c>
      <c r="B136" t="str">
        <f>SUBSTITUTE(SUBSTITUTE(SUBSTITUTE(AP136&amp;"_"&amp;AQ136," ","_"),"&amp;","and"),"-","_")</f>
        <v>Buffalo_Gap_II_1</v>
      </c>
      <c r="C136">
        <f>AW136/1000</f>
        <v>0.23250000000000001</v>
      </c>
      <c r="D136" s="23" t="str">
        <f>VLOOKUP(L136,map_fuel,2,0)</f>
        <v>wind</v>
      </c>
      <c r="E136" s="23" t="str">
        <f>VLOOKUP(M136,map_prime_mover,2,0)</f>
        <v/>
      </c>
      <c r="F136" s="23" t="str">
        <f>D136&amp;IF(NOT(E136=""),"_"&amp;LOWER(E136),"")</f>
        <v>wind</v>
      </c>
      <c r="G136" s="58">
        <f>IF(ISNUMBER(BA136),BA136/1000,1)</f>
        <v>1</v>
      </c>
      <c r="H136" s="8">
        <f>AV136</f>
        <v>2007</v>
      </c>
      <c r="I136" s="39" t="str">
        <f>AY136</f>
        <v>OP</v>
      </c>
      <c r="J136" s="39" t="str">
        <f>IF(AZ136=1,"Y",IF(AZ136=0,"N","?"))</f>
        <v>N</v>
      </c>
      <c r="K136" s="39" t="s">
        <v>594</v>
      </c>
      <c r="L136" s="8" t="str">
        <f>AU136</f>
        <v>WND</v>
      </c>
      <c r="M136" s="8" t="str">
        <f>AX136</f>
        <v>WT</v>
      </c>
      <c r="N136" s="8">
        <f>C136*G136</f>
        <v>0.23250000000000001</v>
      </c>
      <c r="O136" s="8"/>
      <c r="P136" s="39"/>
      <c r="Q136" s="39"/>
      <c r="R136" s="87"/>
      <c r="S136" s="39" t="s">
        <v>651</v>
      </c>
      <c r="T136" s="39"/>
      <c r="U136" s="87" t="s">
        <v>72</v>
      </c>
      <c r="V136" s="87" t="str">
        <f ca="1">IF(NOT(AP136=""),IF(AP136&lt;&gt;AP135,IF(COUNTIF(OFFSET(AP136,0,0,pMaxUnitPerPlantInData),AP136)=COUNTIFS(OFFSET(AP136,0,0,pMaxUnitPerPlantInData),AP136,OFFSET(F136,0,0,pMaxUnitPerPlantInData),F136),"N","Y"),V135),"")</f>
        <v>N</v>
      </c>
      <c r="W136" s="87" t="str">
        <f>IF($AP136="",W137,SUBSTITUTE(SUBSTITUTE(SUBSTITUTE(AP136," ","_"),"&amp;","and"),"-","_"))</f>
        <v>Buffalo_Gap_II</v>
      </c>
      <c r="X136" s="87">
        <f>IF($AP136="","-",BB136)</f>
        <v>1</v>
      </c>
      <c r="Y136" s="4"/>
      <c r="Z136" s="8" t="b">
        <v>1</v>
      </c>
      <c r="AA136" s="8" t="b">
        <f>VLOOKUP(L136,map_fuel,3,0)</f>
        <v>1</v>
      </c>
      <c r="AB136" s="8" t="b">
        <f>C136&gt;=filt_gen_size</f>
        <v>1</v>
      </c>
      <c r="AC136" s="8" t="b">
        <f>AV136&gt;=filt_age</f>
        <v>1</v>
      </c>
      <c r="AD136" s="39">
        <f>IF(filt_status="ALL",TRUE,IFERROR(SEARCH(I136,filt_status),FALSE))</f>
        <v>1</v>
      </c>
      <c r="AE136" s="8" t="b">
        <f>IF(filt_chp,TRUE,J136="N")</f>
        <v>1</v>
      </c>
      <c r="AF136" s="8" t="b">
        <f>IF(filt_hydro,TRUE,D136&lt;&gt;"water")</f>
        <v>1</v>
      </c>
      <c r="AG136" s="8" t="b">
        <f>IF(filt_use_bad_data,TRUE,NOT(OR(O136="Y",O136=1)))</f>
        <v>1</v>
      </c>
      <c r="AH136" s="8" t="b">
        <f>IF(filt_use_bad_data,TRUE,NOT(OR(Q136="Y",Q136=1)))</f>
        <v>1</v>
      </c>
      <c r="AI136" s="8" t="b">
        <f>IF(filt_allow_combos,AND(AJ136:AK136),OR(UPPER($S136)="Y",UPPER($T136)=""))</f>
        <v>0</v>
      </c>
      <c r="AJ136" s="8" t="b">
        <f>IF(UPPER($U136)="CCGT",IF(filt_combine_ccgt,OR(UPPER($T136)="Y",UPPER($S136)=""),OR(UPPER($S136)="Y",UPPER($T136)="")),TRUE)</f>
        <v>1</v>
      </c>
      <c r="AK136" s="8" t="b">
        <f>IF(UPPER($U136)="WIND",IF(filt_combine_wind,OR(UPPER($T136)="Y",UPPER($S136)=""),OR(UPPER($S136)="Y",UPPER($T136)="")),TRUE)</f>
        <v>0</v>
      </c>
      <c r="AL136" s="9"/>
      <c r="AM136" s="2" t="b">
        <f>AND(Z136:AL136)</f>
        <v>0</v>
      </c>
      <c r="AN136" s="2">
        <f>A136-COUNTIF($K$31:$K136,"&lt;&gt;"&amp;AN$31)+1</f>
        <v>100</v>
      </c>
      <c r="AO136" s="2"/>
      <c r="AP136" s="8" t="s">
        <v>111</v>
      </c>
      <c r="AQ136" s="8" t="s">
        <v>19</v>
      </c>
      <c r="AR136" s="8">
        <v>56484</v>
      </c>
      <c r="AS136" s="8">
        <v>14092</v>
      </c>
      <c r="AT136" s="8" t="s">
        <v>11</v>
      </c>
      <c r="AU136" s="8" t="s">
        <v>26</v>
      </c>
      <c r="AV136" s="8">
        <v>2007</v>
      </c>
      <c r="AW136" s="8">
        <v>232.5</v>
      </c>
      <c r="AX136" s="8" t="s">
        <v>25</v>
      </c>
      <c r="AY136" s="8" t="s">
        <v>15</v>
      </c>
      <c r="AZ136">
        <v>0</v>
      </c>
      <c r="BA136" s="5" t="s">
        <v>14</v>
      </c>
      <c r="BB136" s="5">
        <v>1</v>
      </c>
      <c r="BC136" s="4"/>
      <c r="BD136"/>
    </row>
    <row r="137" spans="1:56" hidden="1">
      <c r="A137">
        <f>ROW(B137)-ROW($B$31)</f>
        <v>106</v>
      </c>
      <c r="B137" t="str">
        <f>SUBSTITUTE(SUBSTITUTE(SUBSTITUTE(AP137&amp;"_"&amp;AQ137," ","_"),"&amp;","and"),"-","_")</f>
        <v>Buffalo_Gap_Wind_Farm_1</v>
      </c>
      <c r="C137">
        <f>AW137/1000</f>
        <v>0.1206</v>
      </c>
      <c r="D137" s="23" t="str">
        <f>VLOOKUP(L137,map_fuel,2,0)</f>
        <v>wind</v>
      </c>
      <c r="E137" s="23" t="str">
        <f>VLOOKUP(M137,map_prime_mover,2,0)</f>
        <v/>
      </c>
      <c r="F137" s="23" t="str">
        <f>D137&amp;IF(NOT(E137=""),"_"&amp;LOWER(E137),"")</f>
        <v>wind</v>
      </c>
      <c r="G137" s="58">
        <f>IF(ISNUMBER(BA137),BA137/1000,1)</f>
        <v>1</v>
      </c>
      <c r="H137" s="8">
        <f>AV137</f>
        <v>2006</v>
      </c>
      <c r="I137" s="39" t="str">
        <f>AY137</f>
        <v>OP</v>
      </c>
      <c r="J137" s="39" t="str">
        <f>IF(AZ137=1,"Y",IF(AZ137=0,"N","?"))</f>
        <v>N</v>
      </c>
      <c r="K137" s="39" t="s">
        <v>594</v>
      </c>
      <c r="L137" s="8" t="str">
        <f>AU137</f>
        <v>WND</v>
      </c>
      <c r="M137" s="8" t="str">
        <f>AX137</f>
        <v>WT</v>
      </c>
      <c r="N137" s="8">
        <f>C137*G137</f>
        <v>0.1206</v>
      </c>
      <c r="O137" s="8"/>
      <c r="P137" s="39"/>
      <c r="Q137" s="39"/>
      <c r="R137" s="87"/>
      <c r="S137" s="39" t="s">
        <v>651</v>
      </c>
      <c r="T137" s="39"/>
      <c r="U137" s="87" t="s">
        <v>72</v>
      </c>
      <c r="V137" s="87" t="str">
        <f ca="1">IF(NOT(AP137=""),IF(AP137&lt;&gt;AP136,IF(COUNTIF(OFFSET(AP137,0,0,pMaxUnitPerPlantInData),AP137)=COUNTIFS(OFFSET(AP137,0,0,pMaxUnitPerPlantInData),AP137,OFFSET(F137,0,0,pMaxUnitPerPlantInData),F137),"N","Y"),V136),"")</f>
        <v>N</v>
      </c>
      <c r="W137" s="87" t="str">
        <f>IF($AP137="",W138,SUBSTITUTE(SUBSTITUTE(SUBSTITUTE(AP137," ","_"),"&amp;","and"),"-","_"))</f>
        <v>Buffalo_Gap_Wind_Farm</v>
      </c>
      <c r="X137" s="87">
        <f>IF($AP137="","-",BB137)</f>
        <v>1</v>
      </c>
      <c r="Y137" s="4"/>
      <c r="Z137" s="8" t="b">
        <v>1</v>
      </c>
      <c r="AA137" s="8" t="b">
        <f>VLOOKUP(L137,map_fuel,3,0)</f>
        <v>1</v>
      </c>
      <c r="AB137" s="8" t="b">
        <f>C137&gt;=filt_gen_size</f>
        <v>1</v>
      </c>
      <c r="AC137" s="8" t="b">
        <f>AV137&gt;=filt_age</f>
        <v>1</v>
      </c>
      <c r="AD137" s="39">
        <f>IF(filt_status="ALL",TRUE,IFERROR(SEARCH(I137,filt_status),FALSE))</f>
        <v>1</v>
      </c>
      <c r="AE137" s="8" t="b">
        <f>IF(filt_chp,TRUE,J137="N")</f>
        <v>1</v>
      </c>
      <c r="AF137" s="8" t="b">
        <f>IF(filt_hydro,TRUE,D137&lt;&gt;"water")</f>
        <v>1</v>
      </c>
      <c r="AG137" s="8" t="b">
        <f>IF(filt_use_bad_data,TRUE,NOT(OR(O137="Y",O137=1)))</f>
        <v>1</v>
      </c>
      <c r="AH137" s="8" t="b">
        <f>IF(filt_use_bad_data,TRUE,NOT(OR(Q137="Y",Q137=1)))</f>
        <v>1</v>
      </c>
      <c r="AI137" s="8" t="b">
        <f>IF(filt_allow_combos,AND(AJ137:AK137),OR(UPPER($S137)="Y",UPPER($T137)=""))</f>
        <v>0</v>
      </c>
      <c r="AJ137" s="8" t="b">
        <f>IF(UPPER($U137)="CCGT",IF(filt_combine_ccgt,OR(UPPER($T137)="Y",UPPER($S137)=""),OR(UPPER($S137)="Y",UPPER($T137)="")),TRUE)</f>
        <v>1</v>
      </c>
      <c r="AK137" s="8" t="b">
        <f>IF(UPPER($U137)="WIND",IF(filt_combine_wind,OR(UPPER($T137)="Y",UPPER($S137)=""),OR(UPPER($S137)="Y",UPPER($T137)="")),TRUE)</f>
        <v>0</v>
      </c>
      <c r="AL137" s="9"/>
      <c r="AM137" s="2" t="b">
        <f>AND(Z137:AL137)</f>
        <v>0</v>
      </c>
      <c r="AN137" s="2">
        <f>A137-COUNTIF($K$31:$K137,"&lt;&gt;"&amp;AN$31)+1</f>
        <v>101</v>
      </c>
      <c r="AO137" s="2"/>
      <c r="AP137" s="8" t="s">
        <v>112</v>
      </c>
      <c r="AQ137" s="8" t="s">
        <v>19</v>
      </c>
      <c r="AR137" s="8">
        <v>56240</v>
      </c>
      <c r="AS137" s="8">
        <v>14093</v>
      </c>
      <c r="AT137" s="8" t="s">
        <v>11</v>
      </c>
      <c r="AU137" s="8" t="s">
        <v>26</v>
      </c>
      <c r="AV137" s="8">
        <v>2006</v>
      </c>
      <c r="AW137" s="8">
        <v>120.6</v>
      </c>
      <c r="AX137" s="8" t="s">
        <v>25</v>
      </c>
      <c r="AY137" s="8" t="s">
        <v>15</v>
      </c>
      <c r="AZ137">
        <v>0</v>
      </c>
      <c r="BA137" s="5" t="s">
        <v>14</v>
      </c>
      <c r="BB137" s="5">
        <v>1</v>
      </c>
      <c r="BC137" s="4"/>
      <c r="BD137"/>
    </row>
    <row r="138" spans="1:56" hidden="1">
      <c r="A138">
        <f>ROW(B138)-ROW($B$31)</f>
        <v>107</v>
      </c>
      <c r="B138" t="str">
        <f>SUBSTITUTE(SUBSTITUTE(SUBSTITUTE(AP138&amp;"_"&amp;AQ138," ","_"),"&amp;","and"),"-","_")</f>
        <v>C_E_Newman_5</v>
      </c>
      <c r="C138">
        <f>AW138/1000</f>
        <v>4.3999999999999997E-2</v>
      </c>
      <c r="D138" s="23" t="str">
        <f>VLOOKUP(L138,map_fuel,2,0)</f>
        <v>ng</v>
      </c>
      <c r="E138" s="23" t="str">
        <f>VLOOKUP(M138,map_prime_mover,2,0)</f>
        <v>st</v>
      </c>
      <c r="F138" s="23" t="str">
        <f>D138&amp;IF(NOT(E138=""),"_"&amp;LOWER(E138),"")</f>
        <v>ng_st</v>
      </c>
      <c r="G138" s="58">
        <f>IF(ISNUMBER(BA138),BA138/1000,1)</f>
        <v>27.014824400000002</v>
      </c>
      <c r="H138" s="8">
        <f>AV138</f>
        <v>1963</v>
      </c>
      <c r="I138" s="39" t="str">
        <f>AY138</f>
        <v>OP</v>
      </c>
      <c r="J138" s="39" t="str">
        <f>IF(AZ138=1,"Y",IF(AZ138=0,"N","?"))</f>
        <v>N</v>
      </c>
      <c r="K138" s="39" t="s">
        <v>594</v>
      </c>
      <c r="L138" s="8" t="str">
        <f>AU138</f>
        <v>NG</v>
      </c>
      <c r="M138" s="8" t="str">
        <f>AX138</f>
        <v>ST</v>
      </c>
      <c r="N138" s="8">
        <f>C138*G138</f>
        <v>1.1886522736</v>
      </c>
      <c r="O138" s="8"/>
      <c r="P138" s="39"/>
      <c r="Q138" s="39" t="s">
        <v>651</v>
      </c>
      <c r="R138" s="87"/>
      <c r="S138" s="39"/>
      <c r="T138" s="39"/>
      <c r="U138" s="87"/>
      <c r="V138" s="87" t="str">
        <f ca="1">IF(NOT(AP138=""),IF(AP138&lt;&gt;AP137,IF(COUNTIF(OFFSET(AP138,0,0,pMaxUnitPerPlantInData),AP138)=COUNTIFS(OFFSET(AP138,0,0,pMaxUnitPerPlantInData),AP138,OFFSET(F138,0,0,pMaxUnitPerPlantInData),F138),"N","Y"),V137),"")</f>
        <v>N</v>
      </c>
      <c r="W138" s="87" t="str">
        <f>IF($AP138="",W139,SUBSTITUTE(SUBSTITUTE(SUBSTITUTE(AP138," ","_"),"&amp;","and"),"-","_"))</f>
        <v>C_E_Newman</v>
      </c>
      <c r="X138" s="87">
        <f>IF($AP138="","-",BB138)</f>
        <v>1</v>
      </c>
      <c r="Y138" s="4"/>
      <c r="Z138" s="8" t="b">
        <v>1</v>
      </c>
      <c r="AA138" s="8" t="b">
        <f>VLOOKUP(L138,map_fuel,3,0)</f>
        <v>1</v>
      </c>
      <c r="AB138" s="8" t="b">
        <f>C138&gt;=filt_gen_size</f>
        <v>0</v>
      </c>
      <c r="AC138" s="8" t="b">
        <f>AV138&gt;=filt_age</f>
        <v>1</v>
      </c>
      <c r="AD138" s="39">
        <f>IF(filt_status="ALL",TRUE,IFERROR(SEARCH(I138,filt_status),FALSE))</f>
        <v>1</v>
      </c>
      <c r="AE138" s="8" t="b">
        <f>IF(filt_chp,TRUE,J138="N")</f>
        <v>1</v>
      </c>
      <c r="AF138" s="8" t="b">
        <f>IF(filt_hydro,TRUE,D138&lt;&gt;"water")</f>
        <v>1</v>
      </c>
      <c r="AG138" s="8" t="b">
        <f>IF(filt_use_bad_data,TRUE,NOT(OR(O138="Y",O138=1)))</f>
        <v>1</v>
      </c>
      <c r="AH138" s="8" t="b">
        <f>IF(filt_use_bad_data,TRUE,NOT(OR(Q138="Y",Q138=1)))</f>
        <v>0</v>
      </c>
      <c r="AI138" s="8" t="b">
        <f>IF(filt_allow_combos,AND(AJ138:AK138),OR(UPPER($S138)="Y",UPPER($T138)=""))</f>
        <v>1</v>
      </c>
      <c r="AJ138" s="8" t="b">
        <f>IF(UPPER($U138)="CCGT",IF(filt_combine_ccgt,OR(UPPER($T138)="Y",UPPER($S138)=""),OR(UPPER($S138)="Y",UPPER($T138)="")),TRUE)</f>
        <v>1</v>
      </c>
      <c r="AK138" s="8" t="b">
        <f>IF(UPPER($U138)="WIND",IF(filt_combine_wind,OR(UPPER($T138)="Y",UPPER($S138)=""),OR(UPPER($S138)="Y",UPPER($T138)="")),TRUE)</f>
        <v>1</v>
      </c>
      <c r="AL138" s="9"/>
      <c r="AM138" s="2" t="b">
        <f>AND(Z138:AL138)</f>
        <v>0</v>
      </c>
      <c r="AN138" s="2">
        <f>A138-COUNTIF($K$31:$K138,"&lt;&gt;"&amp;AN$31)+1</f>
        <v>102</v>
      </c>
      <c r="AO138" s="2"/>
      <c r="AP138" s="8" t="s">
        <v>113</v>
      </c>
      <c r="AQ138" s="8" t="s">
        <v>108</v>
      </c>
      <c r="AR138" s="8">
        <v>3574</v>
      </c>
      <c r="AS138" s="8">
        <v>14094</v>
      </c>
      <c r="AT138" s="8" t="s">
        <v>11</v>
      </c>
      <c r="AU138" s="8" t="s">
        <v>33</v>
      </c>
      <c r="AV138" s="8">
        <v>1963</v>
      </c>
      <c r="AW138" s="8">
        <v>44</v>
      </c>
      <c r="AX138" s="8" t="s">
        <v>16</v>
      </c>
      <c r="AY138" s="8" t="s">
        <v>15</v>
      </c>
      <c r="AZ138">
        <v>0</v>
      </c>
      <c r="BA138" s="5">
        <v>27014.824400000001</v>
      </c>
      <c r="BB138" s="5">
        <v>1</v>
      </c>
      <c r="BC138" s="4"/>
      <c r="BD138"/>
    </row>
    <row r="139" spans="1:56" hidden="1">
      <c r="A139">
        <f>ROW(B139)-ROW($B$31)</f>
        <v>108</v>
      </c>
      <c r="B139" t="str">
        <f>SUBSTITUTE(SUBSTITUTE(SUBSTITUTE(AP139&amp;"_"&amp;AQ139," ","_"),"&amp;","and"),"-","_")</f>
        <v>C_R_Wing_Cogen_Plant_GEN3</v>
      </c>
      <c r="C139">
        <f>AW139/1000</f>
        <v>7.4999999999999997E-2</v>
      </c>
      <c r="D139" s="23" t="str">
        <f>VLOOKUP(L139,map_fuel,2,0)</f>
        <v>ng</v>
      </c>
      <c r="E139" s="23" t="str">
        <f>VLOOKUP(M139,map_prime_mover,2,0)</f>
        <v>cc_st_part</v>
      </c>
      <c r="F139" s="23" t="str">
        <f>D139&amp;IF(NOT(E139=""),"_"&amp;LOWER(E139),"")</f>
        <v>ng_cc_st_part</v>
      </c>
      <c r="G139" s="58">
        <f>IF(ISNUMBER(BA139),BA139/1000,1)</f>
        <v>7.1680593999999997</v>
      </c>
      <c r="H139" s="8">
        <f>AV139</f>
        <v>1988</v>
      </c>
      <c r="I139" s="39" t="str">
        <f>AY139</f>
        <v>OP</v>
      </c>
      <c r="J139" s="39" t="str">
        <f>IF(AZ139=1,"Y",IF(AZ139=0,"N","?"))</f>
        <v>Y</v>
      </c>
      <c r="K139" s="39" t="s">
        <v>594</v>
      </c>
      <c r="L139" s="8" t="str">
        <f>AU139</f>
        <v>NG</v>
      </c>
      <c r="M139" s="8" t="str">
        <f>AX139</f>
        <v>CA</v>
      </c>
      <c r="N139" s="8">
        <f>C139*G139</f>
        <v>0.53760445499999998</v>
      </c>
      <c r="O139" s="8"/>
      <c r="P139" s="8"/>
      <c r="Q139" s="8"/>
      <c r="R139" s="87"/>
      <c r="S139" s="8"/>
      <c r="T139" s="8"/>
      <c r="U139" s="87"/>
      <c r="V139" s="87" t="str">
        <f ca="1">IF(NOT(AP139=""),IF(AP139&lt;&gt;AP138,IF(COUNTIF(OFFSET(AP139,0,0,pMaxUnitPerPlantInData),AP139)=COUNTIFS(OFFSET(AP139,0,0,pMaxUnitPerPlantInData),AP139,OFFSET(F139,0,0,pMaxUnitPerPlantInData),F139),"N","Y"),V138),"")</f>
        <v>Y</v>
      </c>
      <c r="W139" s="87" t="str">
        <f>IF($AP139="",W140,AP139)</f>
        <v>C R Wing Cogen Plant</v>
      </c>
      <c r="X139" s="87">
        <f>IF($AP139="","-",BB139)</f>
        <v>3</v>
      </c>
      <c r="Y139" s="4"/>
      <c r="Z139" s="8" t="b">
        <v>1</v>
      </c>
      <c r="AA139" s="8" t="b">
        <f>VLOOKUP(L139,map_fuel,3,0)</f>
        <v>1</v>
      </c>
      <c r="AB139" s="8" t="b">
        <f>C139&gt;=filt_gen_size</f>
        <v>1</v>
      </c>
      <c r="AC139" s="8" t="b">
        <f>AV139&gt;=filt_age</f>
        <v>1</v>
      </c>
      <c r="AD139" s="39">
        <f>IF(filt_status="ALL",TRUE,IFERROR(SEARCH(I139,filt_status),FALSE))</f>
        <v>1</v>
      </c>
      <c r="AE139" s="8" t="b">
        <f>IF(filt_chp,TRUE,J139="N")</f>
        <v>0</v>
      </c>
      <c r="AF139" s="8" t="b">
        <f>IF(filt_hydro,TRUE,D139&lt;&gt;"water")</f>
        <v>1</v>
      </c>
      <c r="AG139" s="8" t="b">
        <f>IF(filt_use_bad_data,TRUE,NOT(OR(O139="Y",O139=1)))</f>
        <v>1</v>
      </c>
      <c r="AH139" s="8" t="b">
        <f>IF(filt_use_bad_data,TRUE,NOT(OR(Q139="Y",Q139=1)))</f>
        <v>1</v>
      </c>
      <c r="AI139" s="8" t="b">
        <f>IF(filt_allow_combos,AND(AJ139:AK139),OR(UPPER($S139)="Y",UPPER($T139)=""))</f>
        <v>1</v>
      </c>
      <c r="AJ139" s="8" t="b">
        <f>IF(UPPER($U139)="CCGT",IF(filt_combine_ccgt,OR(UPPER($T139)="Y",UPPER($S139)=""),OR(UPPER($S139)="Y",UPPER($T139)="")),TRUE)</f>
        <v>1</v>
      </c>
      <c r="AK139" s="8" t="b">
        <f>IF(UPPER($U139)="WIND",IF(filt_combine_wind,OR(UPPER($T139)="Y",UPPER($S139)=""),OR(UPPER($S139)="Y",UPPER($T139)="")),TRUE)</f>
        <v>1</v>
      </c>
      <c r="AL139" s="9"/>
      <c r="AM139" s="2" t="b">
        <f>AND(Z139:AL139)</f>
        <v>0</v>
      </c>
      <c r="AN139" s="2">
        <f>A139-COUNTIF($K$31:$K139,"&lt;&gt;"&amp;AN$31)+1</f>
        <v>103</v>
      </c>
      <c r="AO139" s="2"/>
      <c r="AP139" s="8" t="s">
        <v>114</v>
      </c>
      <c r="AQ139" s="8" t="s">
        <v>28</v>
      </c>
      <c r="AR139" s="8">
        <v>52176</v>
      </c>
      <c r="AS139" s="8">
        <v>14097</v>
      </c>
      <c r="AT139" s="8" t="s">
        <v>11</v>
      </c>
      <c r="AU139" s="8" t="s">
        <v>33</v>
      </c>
      <c r="AV139" s="8">
        <v>1988</v>
      </c>
      <c r="AW139" s="8">
        <v>75</v>
      </c>
      <c r="AX139" s="8" t="s">
        <v>29</v>
      </c>
      <c r="AY139" s="8" t="s">
        <v>15</v>
      </c>
      <c r="AZ139">
        <v>1</v>
      </c>
      <c r="BA139" s="5">
        <v>7168.0594000000001</v>
      </c>
      <c r="BB139" s="5">
        <v>3</v>
      </c>
      <c r="BC139" s="4"/>
      <c r="BD139"/>
    </row>
    <row r="140" spans="1:56" hidden="1">
      <c r="A140">
        <f>ROW(B140)-ROW($B$31)</f>
        <v>109</v>
      </c>
      <c r="B140" t="str">
        <f>SUBSTITUTE(SUBSTITUTE(SUBSTITUTE(AP140&amp;"_"&amp;AQ140," ","_"),"&amp;","and"),"-","_")</f>
        <v>C_R_Wing_Cogen_Plant_GEN1</v>
      </c>
      <c r="C140">
        <f>AW140/1000</f>
        <v>7.7499999999999999E-2</v>
      </c>
      <c r="D140" s="23" t="str">
        <f>VLOOKUP(L140,map_fuel,2,0)</f>
        <v>ng</v>
      </c>
      <c r="E140" s="23" t="str">
        <f>VLOOKUP(M140,map_prime_mover,2,0)</f>
        <v>cc_ct_part</v>
      </c>
      <c r="F140" s="23" t="str">
        <f>D140&amp;IF(NOT(E140=""),"_"&amp;LOWER(E140),"")</f>
        <v>ng_cc_ct_part</v>
      </c>
      <c r="G140" s="58">
        <f>IF(ISNUMBER(BA140),BA140/1000,1)</f>
        <v>7.1680593999999997</v>
      </c>
      <c r="H140" s="8">
        <f>AV140</f>
        <v>1987</v>
      </c>
      <c r="I140" s="39" t="str">
        <f>AY140</f>
        <v>OP</v>
      </c>
      <c r="J140" s="39" t="str">
        <f>IF(AZ140=1,"Y",IF(AZ140=0,"N","?"))</f>
        <v>Y</v>
      </c>
      <c r="K140" s="39" t="s">
        <v>594</v>
      </c>
      <c r="L140" s="8" t="str">
        <f>AU140</f>
        <v>NG</v>
      </c>
      <c r="M140" s="8" t="str">
        <f>AX140</f>
        <v>CT</v>
      </c>
      <c r="N140" s="8">
        <f>C140*G140</f>
        <v>0.55552460349999999</v>
      </c>
      <c r="O140" s="8"/>
      <c r="P140" s="8"/>
      <c r="Q140" s="8"/>
      <c r="R140" s="87"/>
      <c r="S140" s="8"/>
      <c r="T140" s="8"/>
      <c r="U140" s="87"/>
      <c r="V140" s="87" t="str">
        <f ca="1">IF(NOT(AP140=""),IF(AP140&lt;&gt;AP139,IF(COUNTIF(OFFSET(AP140,0,0,pMaxUnitPerPlantInData),AP140)=COUNTIFS(OFFSET(AP140,0,0,pMaxUnitPerPlantInData),AP140,OFFSET(F140,0,0,pMaxUnitPerPlantInData),F140),"N","Y"),V139),"")</f>
        <v>Y</v>
      </c>
      <c r="W140" s="87" t="str">
        <f>IF($AP140="",W141,AP140)</f>
        <v>C R Wing Cogen Plant</v>
      </c>
      <c r="X140" s="87">
        <f>IF($AP140="","-",BB140)</f>
        <v>3</v>
      </c>
      <c r="Y140" s="4"/>
      <c r="Z140" s="8" t="b">
        <v>1</v>
      </c>
      <c r="AA140" s="8" t="b">
        <f>VLOOKUP(L140,map_fuel,3,0)</f>
        <v>1</v>
      </c>
      <c r="AB140" s="8" t="b">
        <f>C140&gt;=filt_gen_size</f>
        <v>1</v>
      </c>
      <c r="AC140" s="8" t="b">
        <f>AV140&gt;=filt_age</f>
        <v>1</v>
      </c>
      <c r="AD140" s="39">
        <f>IF(filt_status="ALL",TRUE,IFERROR(SEARCH(I140,filt_status),FALSE))</f>
        <v>1</v>
      </c>
      <c r="AE140" s="8" t="b">
        <f>IF(filt_chp,TRUE,J140="N")</f>
        <v>0</v>
      </c>
      <c r="AF140" s="8" t="b">
        <f>IF(filt_hydro,TRUE,D140&lt;&gt;"water")</f>
        <v>1</v>
      </c>
      <c r="AG140" s="8" t="b">
        <f>IF(filt_use_bad_data,TRUE,NOT(OR(O140="Y",O140=1)))</f>
        <v>1</v>
      </c>
      <c r="AH140" s="8" t="b">
        <f>IF(filt_use_bad_data,TRUE,NOT(OR(Q140="Y",Q140=1)))</f>
        <v>1</v>
      </c>
      <c r="AI140" s="8" t="b">
        <f>IF(filt_allow_combos,AND(AJ140:AK140),OR(UPPER($S140)="Y",UPPER($T140)=""))</f>
        <v>1</v>
      </c>
      <c r="AJ140" s="8" t="b">
        <f>IF(UPPER($U140)="CCGT",IF(filt_combine_ccgt,OR(UPPER($T140)="Y",UPPER($S140)=""),OR(UPPER($S140)="Y",UPPER($T140)="")),TRUE)</f>
        <v>1</v>
      </c>
      <c r="AK140" s="8" t="b">
        <f>IF(UPPER($U140)="WIND",IF(filt_combine_wind,OR(UPPER($T140)="Y",UPPER($S140)=""),OR(UPPER($S140)="Y",UPPER($T140)="")),TRUE)</f>
        <v>1</v>
      </c>
      <c r="AL140" s="9"/>
      <c r="AM140" s="2" t="b">
        <f>AND(Z140:AL140)</f>
        <v>0</v>
      </c>
      <c r="AN140" s="2">
        <f>A140-COUNTIF($K$31:$K140,"&lt;&gt;"&amp;AN$31)+1</f>
        <v>104</v>
      </c>
      <c r="AO140" s="2"/>
      <c r="AP140" s="8" t="s">
        <v>114</v>
      </c>
      <c r="AQ140" s="8" t="s">
        <v>13</v>
      </c>
      <c r="AR140" s="8">
        <v>52176</v>
      </c>
      <c r="AS140" s="8">
        <v>14095</v>
      </c>
      <c r="AT140" s="8" t="s">
        <v>11</v>
      </c>
      <c r="AU140" s="8" t="s">
        <v>33</v>
      </c>
      <c r="AV140" s="8">
        <v>1987</v>
      </c>
      <c r="AW140" s="8">
        <v>77.5</v>
      </c>
      <c r="AX140" s="8" t="s">
        <v>32</v>
      </c>
      <c r="AY140" s="8" t="s">
        <v>15</v>
      </c>
      <c r="AZ140">
        <v>1</v>
      </c>
      <c r="BA140" s="5">
        <v>7168.0594000000001</v>
      </c>
      <c r="BB140" s="5">
        <v>3</v>
      </c>
      <c r="BC140" s="4"/>
      <c r="BD140"/>
    </row>
    <row r="141" spans="1:56" hidden="1">
      <c r="A141">
        <f>ROW(B141)-ROW($B$31)</f>
        <v>110</v>
      </c>
      <c r="B141" t="str">
        <f>SUBSTITUTE(SUBSTITUTE(SUBSTITUTE(AP141&amp;"_"&amp;AQ141," ","_"),"&amp;","and"),"-","_")</f>
        <v>C_R_Wing_Cogen_Plant_GEN2</v>
      </c>
      <c r="C141">
        <f>AW141/1000</f>
        <v>7.7499999999999999E-2</v>
      </c>
      <c r="D141" s="23" t="str">
        <f>VLOOKUP(L141,map_fuel,2,0)</f>
        <v>ng</v>
      </c>
      <c r="E141" s="23" t="str">
        <f>VLOOKUP(M141,map_prime_mover,2,0)</f>
        <v>cc_ct_part</v>
      </c>
      <c r="F141" s="23" t="str">
        <f>D141&amp;IF(NOT(E141=""),"_"&amp;LOWER(E141),"")</f>
        <v>ng_cc_ct_part</v>
      </c>
      <c r="G141" s="58">
        <f>IF(ISNUMBER(BA141),BA141/1000,1)</f>
        <v>7.1680593999999997</v>
      </c>
      <c r="H141" s="8">
        <f>AV141</f>
        <v>1987</v>
      </c>
      <c r="I141" s="39" t="str">
        <f>AY141</f>
        <v>OP</v>
      </c>
      <c r="J141" s="39" t="str">
        <f>IF(AZ141=1,"Y",IF(AZ141=0,"N","?"))</f>
        <v>Y</v>
      </c>
      <c r="K141" s="39" t="s">
        <v>594</v>
      </c>
      <c r="L141" s="8" t="str">
        <f>AU141</f>
        <v>NG</v>
      </c>
      <c r="M141" s="8" t="str">
        <f>AX141</f>
        <v>CT</v>
      </c>
      <c r="N141" s="8">
        <f>C141*G141</f>
        <v>0.55552460349999999</v>
      </c>
      <c r="O141" s="8"/>
      <c r="P141" s="8"/>
      <c r="Q141" s="8"/>
      <c r="R141" s="87"/>
      <c r="S141" s="8"/>
      <c r="T141" s="8"/>
      <c r="U141" s="87"/>
      <c r="V141" s="87" t="str">
        <f ca="1">IF(NOT(AP141=""),IF(AP141&lt;&gt;AP140,IF(COUNTIF(OFFSET(AP141,0,0,pMaxUnitPerPlantInData),AP141)=COUNTIFS(OFFSET(AP141,0,0,pMaxUnitPerPlantInData),AP141,OFFSET(F141,0,0,pMaxUnitPerPlantInData),F141),"N","Y"),V140),"")</f>
        <v>Y</v>
      </c>
      <c r="W141" s="87" t="str">
        <f>IF($AP141="",W142,AP141)</f>
        <v>C R Wing Cogen Plant</v>
      </c>
      <c r="X141" s="87">
        <f>IF($AP141="","-",BB141)</f>
        <v>3</v>
      </c>
      <c r="Y141" s="4"/>
      <c r="Z141" s="8" t="b">
        <v>1</v>
      </c>
      <c r="AA141" s="8" t="b">
        <f>VLOOKUP(L141,map_fuel,3,0)</f>
        <v>1</v>
      </c>
      <c r="AB141" s="8" t="b">
        <f>C141&gt;=filt_gen_size</f>
        <v>1</v>
      </c>
      <c r="AC141" s="8" t="b">
        <f>AV141&gt;=filt_age</f>
        <v>1</v>
      </c>
      <c r="AD141" s="39">
        <f>IF(filt_status="ALL",TRUE,IFERROR(SEARCH(I141,filt_status),FALSE))</f>
        <v>1</v>
      </c>
      <c r="AE141" s="8" t="b">
        <f>IF(filt_chp,TRUE,J141="N")</f>
        <v>0</v>
      </c>
      <c r="AF141" s="8" t="b">
        <f>IF(filt_hydro,TRUE,D141&lt;&gt;"water")</f>
        <v>1</v>
      </c>
      <c r="AG141" s="8" t="b">
        <f>IF(filt_use_bad_data,TRUE,NOT(OR(O141="Y",O141=1)))</f>
        <v>1</v>
      </c>
      <c r="AH141" s="8" t="b">
        <f>IF(filt_use_bad_data,TRUE,NOT(OR(Q141="Y",Q141=1)))</f>
        <v>1</v>
      </c>
      <c r="AI141" s="8" t="b">
        <f>IF(filt_allow_combos,AND(AJ141:AK141),OR(UPPER($S141)="Y",UPPER($T141)=""))</f>
        <v>1</v>
      </c>
      <c r="AJ141" s="8" t="b">
        <f>IF(UPPER($U141)="CCGT",IF(filt_combine_ccgt,OR(UPPER($T141)="Y",UPPER($S141)=""),OR(UPPER($S141)="Y",UPPER($T141)="")),TRUE)</f>
        <v>1</v>
      </c>
      <c r="AK141" s="8" t="b">
        <f>IF(UPPER($U141)="WIND",IF(filt_combine_wind,OR(UPPER($T141)="Y",UPPER($S141)=""),OR(UPPER($S141)="Y",UPPER($T141)="")),TRUE)</f>
        <v>1</v>
      </c>
      <c r="AL141" s="9"/>
      <c r="AM141" s="2" t="b">
        <f>AND(Z141:AL141)</f>
        <v>0</v>
      </c>
      <c r="AN141" s="2">
        <f>A141-COUNTIF($K$31:$K141,"&lt;&gt;"&amp;AN$31)+1</f>
        <v>105</v>
      </c>
      <c r="AO141" s="2"/>
      <c r="AP141" s="8" t="s">
        <v>114</v>
      </c>
      <c r="AQ141" s="8" t="s">
        <v>34</v>
      </c>
      <c r="AR141" s="8">
        <v>52176</v>
      </c>
      <c r="AS141" s="8">
        <v>14096</v>
      </c>
      <c r="AT141" s="8" t="s">
        <v>11</v>
      </c>
      <c r="AU141" s="8" t="s">
        <v>33</v>
      </c>
      <c r="AV141" s="8">
        <v>1987</v>
      </c>
      <c r="AW141" s="8">
        <v>77.5</v>
      </c>
      <c r="AX141" s="8" t="s">
        <v>32</v>
      </c>
      <c r="AY141" s="8" t="s">
        <v>15</v>
      </c>
      <c r="AZ141">
        <v>1</v>
      </c>
      <c r="BA141" s="5">
        <v>7168.0594000000001</v>
      </c>
      <c r="BB141" s="5">
        <v>3</v>
      </c>
      <c r="BC141" s="4"/>
      <c r="BD141"/>
    </row>
    <row r="142" spans="1:56" hidden="1">
      <c r="A142">
        <f>ROW(B142)-ROW($B$31)</f>
        <v>111</v>
      </c>
      <c r="B142" t="str">
        <f>SUBSTITUTE(SUBSTITUTE(SUBSTITUTE(AP142&amp;"_"&amp;AQ142," ","_"),"&amp;","and"),"-","_")</f>
        <v>Callahan_Divide_Wind_Energy_Center_1</v>
      </c>
      <c r="C142">
        <f>AW142/1000</f>
        <v>0.114</v>
      </c>
      <c r="D142" s="23" t="str">
        <f>VLOOKUP(L142,map_fuel,2,0)</f>
        <v>wind</v>
      </c>
      <c r="E142" s="23" t="str">
        <f>VLOOKUP(M142,map_prime_mover,2,0)</f>
        <v/>
      </c>
      <c r="F142" s="23" t="str">
        <f>D142&amp;IF(NOT(E142=""),"_"&amp;LOWER(E142),"")</f>
        <v>wind</v>
      </c>
      <c r="G142" s="58">
        <f>IF(ISNUMBER(BA142),BA142/1000,1)</f>
        <v>1</v>
      </c>
      <c r="H142" s="8">
        <f>AV142</f>
        <v>2005</v>
      </c>
      <c r="I142" s="39" t="str">
        <f>AY142</f>
        <v>OP</v>
      </c>
      <c r="J142" s="39" t="str">
        <f>IF(AZ142=1,"Y",IF(AZ142=0,"N","?"))</f>
        <v>N</v>
      </c>
      <c r="K142" s="39" t="s">
        <v>594</v>
      </c>
      <c r="L142" s="8" t="str">
        <f>AU142</f>
        <v>WND</v>
      </c>
      <c r="M142" s="8" t="str">
        <f>AX142</f>
        <v>WT</v>
      </c>
      <c r="N142" s="8">
        <f>C142*G142</f>
        <v>0.114</v>
      </c>
      <c r="O142" s="8"/>
      <c r="P142" s="39"/>
      <c r="Q142" s="39"/>
      <c r="R142" s="87"/>
      <c r="S142" s="39" t="s">
        <v>651</v>
      </c>
      <c r="T142" s="39"/>
      <c r="U142" s="87" t="s">
        <v>72</v>
      </c>
      <c r="V142" s="87" t="str">
        <f ca="1">IF(NOT(AP142=""),IF(AP142&lt;&gt;AP141,IF(COUNTIF(OFFSET(AP142,0,0,pMaxUnitPerPlantInData),AP142)=COUNTIFS(OFFSET(AP142,0,0,pMaxUnitPerPlantInData),AP142,OFFSET(F142,0,0,pMaxUnitPerPlantInData),F142),"N","Y"),V141),"")</f>
        <v>N</v>
      </c>
      <c r="W142" s="87" t="str">
        <f>IF($AP142="",W143,SUBSTITUTE(SUBSTITUTE(SUBSTITUTE(AP142," ","_"),"&amp;","and"),"-","_"))</f>
        <v>Callahan_Divide_Wind_Energy_Center</v>
      </c>
      <c r="X142" s="87">
        <f>IF($AP142="","-",BB142)</f>
        <v>1</v>
      </c>
      <c r="Y142" s="4"/>
      <c r="Z142" s="8" t="b">
        <v>1</v>
      </c>
      <c r="AA142" s="8" t="b">
        <f>VLOOKUP(L142,map_fuel,3,0)</f>
        <v>1</v>
      </c>
      <c r="AB142" s="8" t="b">
        <f>C142&gt;=filt_gen_size</f>
        <v>1</v>
      </c>
      <c r="AC142" s="8" t="b">
        <f>AV142&gt;=filt_age</f>
        <v>1</v>
      </c>
      <c r="AD142" s="39">
        <f>IF(filt_status="ALL",TRUE,IFERROR(SEARCH(I142,filt_status),FALSE))</f>
        <v>1</v>
      </c>
      <c r="AE142" s="8" t="b">
        <f>IF(filt_chp,TRUE,J142="N")</f>
        <v>1</v>
      </c>
      <c r="AF142" s="8" t="b">
        <f>IF(filt_hydro,TRUE,D142&lt;&gt;"water")</f>
        <v>1</v>
      </c>
      <c r="AG142" s="8" t="b">
        <f>IF(filt_use_bad_data,TRUE,NOT(OR(O142="Y",O142=1)))</f>
        <v>1</v>
      </c>
      <c r="AH142" s="8" t="b">
        <f>IF(filt_use_bad_data,TRUE,NOT(OR(Q142="Y",Q142=1)))</f>
        <v>1</v>
      </c>
      <c r="AI142" s="8" t="b">
        <f>IF(filt_allow_combos,AND(AJ142:AK142),OR(UPPER($S142)="Y",UPPER($T142)=""))</f>
        <v>0</v>
      </c>
      <c r="AJ142" s="8" t="b">
        <f>IF(UPPER($U142)="CCGT",IF(filt_combine_ccgt,OR(UPPER($T142)="Y",UPPER($S142)=""),OR(UPPER($S142)="Y",UPPER($T142)="")),TRUE)</f>
        <v>1</v>
      </c>
      <c r="AK142" s="8" t="b">
        <f>IF(UPPER($U142)="WIND",IF(filt_combine_wind,OR(UPPER($T142)="Y",UPPER($S142)=""),OR(UPPER($S142)="Y",UPPER($T142)="")),TRUE)</f>
        <v>0</v>
      </c>
      <c r="AL142" s="9"/>
      <c r="AM142" s="2" t="b">
        <f>AND(Z142:AL142)</f>
        <v>0</v>
      </c>
      <c r="AN142" s="2">
        <f>A142-COUNTIF($K$31:$K142,"&lt;&gt;"&amp;AN$31)+1</f>
        <v>106</v>
      </c>
      <c r="AO142" s="2"/>
      <c r="AP142" s="8" t="s">
        <v>115</v>
      </c>
      <c r="AQ142" s="8" t="s">
        <v>19</v>
      </c>
      <c r="AR142" s="8">
        <v>56270</v>
      </c>
      <c r="AS142" s="8">
        <v>14098</v>
      </c>
      <c r="AT142" s="8" t="s">
        <v>11</v>
      </c>
      <c r="AU142" s="8" t="s">
        <v>26</v>
      </c>
      <c r="AV142" s="8">
        <v>2005</v>
      </c>
      <c r="AW142" s="8">
        <v>114</v>
      </c>
      <c r="AX142" s="8" t="s">
        <v>25</v>
      </c>
      <c r="AY142" s="8" t="s">
        <v>15</v>
      </c>
      <c r="AZ142">
        <v>0</v>
      </c>
      <c r="BA142" s="5" t="s">
        <v>14</v>
      </c>
      <c r="BB142" s="5">
        <v>1</v>
      </c>
      <c r="BC142" s="4"/>
      <c r="BD142"/>
    </row>
    <row r="143" spans="1:56" hidden="1">
      <c r="A143">
        <f>ROW(B143)-ROW($B$31)</f>
        <v>112</v>
      </c>
      <c r="B143" t="str">
        <f>SUBSTITUTE(SUBSTITUTE(SUBSTITUTE(AP143&amp;"_"&amp;AQ143," ","_"),"&amp;","and"),"-","_")</f>
        <v>Cedar_Bayou_3</v>
      </c>
      <c r="C143">
        <f>AW143/1000</f>
        <v>0.76500000000000001</v>
      </c>
      <c r="D143" s="23" t="str">
        <f>VLOOKUP(L143,map_fuel,2,0)</f>
        <v>ng</v>
      </c>
      <c r="E143" s="23" t="str">
        <f>VLOOKUP(M143,map_prime_mover,2,0)</f>
        <v>st</v>
      </c>
      <c r="F143" s="23" t="str">
        <f>D143&amp;IF(NOT(E143=""),"_"&amp;LOWER(E143),"")</f>
        <v>ng_st</v>
      </c>
      <c r="G143" s="58">
        <f>IF(ISNUMBER(BA143),BA143/1000,1)</f>
        <v>10.7293395</v>
      </c>
      <c r="H143" s="8">
        <f>AV143</f>
        <v>1974</v>
      </c>
      <c r="I143" s="39" t="str">
        <f>AY143</f>
        <v>RE</v>
      </c>
      <c r="J143" s="39" t="str">
        <f>IF(AZ143=1,"Y",IF(AZ143=0,"N","?"))</f>
        <v>N</v>
      </c>
      <c r="K143" s="39" t="s">
        <v>594</v>
      </c>
      <c r="L143" s="8" t="str">
        <f>AU143</f>
        <v>NG</v>
      </c>
      <c r="M143" s="8" t="str">
        <f>AX143</f>
        <v>ST</v>
      </c>
      <c r="N143" s="8">
        <f>C143*G143</f>
        <v>8.2079447175000002</v>
      </c>
      <c r="O143" s="8"/>
      <c r="P143" s="39"/>
      <c r="Q143" s="39" t="s">
        <v>651</v>
      </c>
      <c r="R143" s="87"/>
      <c r="S143" s="39"/>
      <c r="T143" s="39"/>
      <c r="U143" s="87"/>
      <c r="V143" s="87" t="str">
        <f ca="1">IF(NOT(AP143=""),IF(AP143&lt;&gt;AP142,IF(COUNTIF(OFFSET(AP143,0,0,pMaxUnitPerPlantInData),AP143)=COUNTIFS(OFFSET(AP143,0,0,pMaxUnitPerPlantInData),AP143,OFFSET(F143,0,0,pMaxUnitPerPlantInData),F143),"N","Y"),V142),"")</f>
        <v>N</v>
      </c>
      <c r="W143" s="87" t="str">
        <f>IF($AP143="",W144,SUBSTITUTE(SUBSTITUTE(SUBSTITUTE(AP143," ","_"),"&amp;","and"),"-","_"))</f>
        <v>Cedar_Bayou</v>
      </c>
      <c r="X143" s="87">
        <f>IF($AP143="","-",BB143)</f>
        <v>3</v>
      </c>
      <c r="Y143" s="4"/>
      <c r="Z143" s="8" t="b">
        <v>1</v>
      </c>
      <c r="AA143" s="8" t="b">
        <f>VLOOKUP(L143,map_fuel,3,0)</f>
        <v>1</v>
      </c>
      <c r="AB143" s="8" t="b">
        <f>C143&gt;=filt_gen_size</f>
        <v>1</v>
      </c>
      <c r="AC143" s="8" t="b">
        <f>AV143&gt;=filt_age</f>
        <v>1</v>
      </c>
      <c r="AD143" s="39" t="b">
        <f>IF(filt_status="ALL",TRUE,IFERROR(SEARCH(I143,filt_status),FALSE))</f>
        <v>0</v>
      </c>
      <c r="AE143" s="8" t="b">
        <f>IF(filt_chp,TRUE,J143="N")</f>
        <v>1</v>
      </c>
      <c r="AF143" s="8" t="b">
        <f>IF(filt_hydro,TRUE,D143&lt;&gt;"water")</f>
        <v>1</v>
      </c>
      <c r="AG143" s="8" t="b">
        <f>IF(filt_use_bad_data,TRUE,NOT(OR(O143="Y",O143=1)))</f>
        <v>1</v>
      </c>
      <c r="AH143" s="8" t="b">
        <f>IF(filt_use_bad_data,TRUE,NOT(OR(Q143="Y",Q143=1)))</f>
        <v>0</v>
      </c>
      <c r="AI143" s="8" t="b">
        <f>IF(filt_allow_combos,AND(AJ143:AK143),OR(UPPER($S143)="Y",UPPER($T143)=""))</f>
        <v>1</v>
      </c>
      <c r="AJ143" s="8" t="b">
        <f>IF(UPPER($U143)="CCGT",IF(filt_combine_ccgt,OR(UPPER($T143)="Y",UPPER($S143)=""),OR(UPPER($S143)="Y",UPPER($T143)="")),TRUE)</f>
        <v>1</v>
      </c>
      <c r="AK143" s="8" t="b">
        <f>IF(UPPER($U143)="WIND",IF(filt_combine_wind,OR(UPPER($T143)="Y",UPPER($S143)=""),OR(UPPER($S143)="Y",UPPER($T143)="")),TRUE)</f>
        <v>1</v>
      </c>
      <c r="AL143" s="9"/>
      <c r="AM143" s="2" t="b">
        <f>AND(Z143:AL143)</f>
        <v>0</v>
      </c>
      <c r="AN143" s="2">
        <f>A143-COUNTIF($K$31:$K143,"&lt;&gt;"&amp;AN$31)+1</f>
        <v>107</v>
      </c>
      <c r="AO143" s="2"/>
      <c r="AP143" s="8" t="s">
        <v>116</v>
      </c>
      <c r="AQ143" s="8" t="s">
        <v>41</v>
      </c>
      <c r="AR143" s="8">
        <v>3460</v>
      </c>
      <c r="AS143" s="8">
        <v>14103</v>
      </c>
      <c r="AT143" s="8" t="s">
        <v>11</v>
      </c>
      <c r="AU143" s="8" t="s">
        <v>33</v>
      </c>
      <c r="AV143" s="8">
        <v>1974</v>
      </c>
      <c r="AW143" s="8">
        <v>765</v>
      </c>
      <c r="AX143" s="8" t="s">
        <v>16</v>
      </c>
      <c r="AY143" s="8" t="s">
        <v>117</v>
      </c>
      <c r="AZ143">
        <v>0</v>
      </c>
      <c r="BA143" s="5">
        <v>10729.3395</v>
      </c>
      <c r="BB143" s="5">
        <v>3</v>
      </c>
      <c r="BC143" s="4"/>
      <c r="BD143"/>
    </row>
    <row r="144" spans="1:56" hidden="1">
      <c r="A144">
        <f>ROW(B144)-ROW($B$31)</f>
        <v>113</v>
      </c>
      <c r="B144" t="str">
        <f>SUBSTITUTE(SUBSTITUTE(SUBSTITUTE(AP144&amp;"_"&amp;AQ144," ","_"),"&amp;","and"),"-","_")</f>
        <v>Canyon_1</v>
      </c>
      <c r="C144">
        <f>AW144/1000</f>
        <v>3.0000000000000001E-3</v>
      </c>
      <c r="D144" s="23" t="str">
        <f>VLOOKUP(L144,map_fuel,2,0)</f>
        <v>water</v>
      </c>
      <c r="E144" s="23" t="str">
        <f>VLOOKUP(M144,map_prime_mover,2,0)</f>
        <v/>
      </c>
      <c r="F144" s="23" t="str">
        <f>D144&amp;IF(NOT(E144=""),"_"&amp;LOWER(E144),"")</f>
        <v>water</v>
      </c>
      <c r="G144" s="58">
        <f>IF(ISNUMBER(BA144),BA144/1000,1)</f>
        <v>1</v>
      </c>
      <c r="H144" s="8">
        <f>AV144</f>
        <v>1989</v>
      </c>
      <c r="I144" s="39" t="str">
        <f>AY144</f>
        <v>OP</v>
      </c>
      <c r="J144" s="39" t="str">
        <f>IF(AZ144=1,"Y",IF(AZ144=0,"N","?"))</f>
        <v>N</v>
      </c>
      <c r="K144" s="39" t="s">
        <v>594</v>
      </c>
      <c r="L144" s="8" t="str">
        <f>AU144</f>
        <v>WAT</v>
      </c>
      <c r="M144" s="8" t="str">
        <f>AX144</f>
        <v>HY</v>
      </c>
      <c r="N144" s="8">
        <f>C144*G144</f>
        <v>3.0000000000000001E-3</v>
      </c>
      <c r="O144" s="8"/>
      <c r="P144" s="8"/>
      <c r="Q144" s="8"/>
      <c r="R144" s="87"/>
      <c r="S144" s="8"/>
      <c r="T144" s="8"/>
      <c r="U144" s="87"/>
      <c r="V144" s="87" t="str">
        <f ca="1">IF(NOT(AP144=""),IF(AP144&lt;&gt;AP143,IF(COUNTIF(OFFSET(AP144,0,0,pMaxUnitPerPlantInData),AP144)=COUNTIFS(OFFSET(AP144,0,0,pMaxUnitPerPlantInData),AP144,OFFSET(F144,0,0,pMaxUnitPerPlantInData),F144),"N","Y"),V143),"")</f>
        <v>N</v>
      </c>
      <c r="W144" s="87" t="str">
        <f>IF($AP144="",W145,SUBSTITUTE(SUBSTITUTE(SUBSTITUTE(AP144," ","_"),"&amp;","and"),"-","_"))</f>
        <v>Canyon</v>
      </c>
      <c r="X144" s="87">
        <f>IF($AP144="","-",BB144)</f>
        <v>2</v>
      </c>
      <c r="Y144" s="4"/>
      <c r="Z144" s="8" t="b">
        <v>1</v>
      </c>
      <c r="AA144" s="8" t="b">
        <f>VLOOKUP(L144,map_fuel,3,0)</f>
        <v>1</v>
      </c>
      <c r="AB144" s="8" t="b">
        <f>C144&gt;=filt_gen_size</f>
        <v>0</v>
      </c>
      <c r="AC144" s="8" t="b">
        <f>AV144&gt;=filt_age</f>
        <v>1</v>
      </c>
      <c r="AD144" s="39">
        <f>IF(filt_status="ALL",TRUE,IFERROR(SEARCH(I144,filt_status),FALSE))</f>
        <v>1</v>
      </c>
      <c r="AE144" s="8" t="b">
        <f>IF(filt_chp,TRUE,J144="N")</f>
        <v>1</v>
      </c>
      <c r="AF144" s="8" t="b">
        <f>IF(filt_hydro,TRUE,D144&lt;&gt;"water")</f>
        <v>0</v>
      </c>
      <c r="AG144" s="8" t="b">
        <f>IF(filt_use_bad_data,TRUE,NOT(OR(O144="Y",O144=1)))</f>
        <v>1</v>
      </c>
      <c r="AH144" s="8" t="b">
        <f>IF(filt_use_bad_data,TRUE,NOT(OR(Q144="Y",Q144=1)))</f>
        <v>1</v>
      </c>
      <c r="AI144" s="8" t="b">
        <f>IF(filt_allow_combos,AND(AJ144:AK144),OR(UPPER($S144)="Y",UPPER($T144)=""))</f>
        <v>1</v>
      </c>
      <c r="AJ144" s="8" t="b">
        <f>IF(UPPER($U144)="CCGT",IF(filt_combine_ccgt,OR(UPPER($T144)="Y",UPPER($S144)=""),OR(UPPER($S144)="Y",UPPER($T144)="")),TRUE)</f>
        <v>1</v>
      </c>
      <c r="AK144" s="8" t="b">
        <f>IF(UPPER($U144)="WIND",IF(filt_combine_wind,OR(UPPER($T144)="Y",UPPER($S144)=""),OR(UPPER($S144)="Y",UPPER($T144)="")),TRUE)</f>
        <v>1</v>
      </c>
      <c r="AL144" s="9"/>
      <c r="AM144" s="2" t="b">
        <f>AND(Z144:AL144)</f>
        <v>0</v>
      </c>
      <c r="AN144" s="2">
        <f>A144-COUNTIF($K$31:$K144,"&lt;&gt;"&amp;AN$31)+1</f>
        <v>108</v>
      </c>
      <c r="AO144" s="2"/>
      <c r="AP144" s="8" t="s">
        <v>118</v>
      </c>
      <c r="AQ144" s="8" t="s">
        <v>19</v>
      </c>
      <c r="AR144" s="8">
        <v>791</v>
      </c>
      <c r="AS144" s="8">
        <v>14099</v>
      </c>
      <c r="AT144" s="8" t="s">
        <v>11</v>
      </c>
      <c r="AU144" s="8" t="s">
        <v>21</v>
      </c>
      <c r="AV144" s="8">
        <v>1989</v>
      </c>
      <c r="AW144" s="8">
        <v>3</v>
      </c>
      <c r="AX144" s="8" t="s">
        <v>20</v>
      </c>
      <c r="AY144" s="8" t="s">
        <v>15</v>
      </c>
      <c r="AZ144">
        <v>0</v>
      </c>
      <c r="BA144" s="5" t="s">
        <v>14</v>
      </c>
      <c r="BB144" s="5">
        <v>2</v>
      </c>
      <c r="BC144" s="4"/>
      <c r="BD144"/>
    </row>
    <row r="145" spans="1:56" hidden="1">
      <c r="A145">
        <f>ROW(B145)-ROW($B$31)</f>
        <v>114</v>
      </c>
      <c r="B145" t="str">
        <f>SUBSTITUTE(SUBSTITUTE(SUBSTITUTE(AP145&amp;"_"&amp;AQ145," ","_"),"&amp;","and"),"-","_")</f>
        <v>Canyon_2</v>
      </c>
      <c r="C145">
        <f>AW145/1000</f>
        <v>3.0000000000000001E-3</v>
      </c>
      <c r="D145" s="23" t="str">
        <f>VLOOKUP(L145,map_fuel,2,0)</f>
        <v>water</v>
      </c>
      <c r="E145" s="23" t="str">
        <f>VLOOKUP(M145,map_prime_mover,2,0)</f>
        <v/>
      </c>
      <c r="F145" s="23" t="str">
        <f>D145&amp;IF(NOT(E145=""),"_"&amp;LOWER(E145),"")</f>
        <v>water</v>
      </c>
      <c r="G145" s="58">
        <f>IF(ISNUMBER(BA145),BA145/1000,1)</f>
        <v>1</v>
      </c>
      <c r="H145" s="8">
        <f>AV145</f>
        <v>1989</v>
      </c>
      <c r="I145" s="39" t="str">
        <f>AY145</f>
        <v>OP</v>
      </c>
      <c r="J145" s="39" t="str">
        <f>IF(AZ145=1,"Y",IF(AZ145=0,"N","?"))</f>
        <v>N</v>
      </c>
      <c r="K145" s="39" t="s">
        <v>594</v>
      </c>
      <c r="L145" s="8" t="str">
        <f>AU145</f>
        <v>WAT</v>
      </c>
      <c r="M145" s="8" t="str">
        <f>AX145</f>
        <v>HY</v>
      </c>
      <c r="N145" s="8">
        <f>C145*G145</f>
        <v>3.0000000000000001E-3</v>
      </c>
      <c r="O145" s="8"/>
      <c r="P145" s="8"/>
      <c r="Q145" s="8"/>
      <c r="R145" s="87"/>
      <c r="S145" s="8"/>
      <c r="T145" s="8"/>
      <c r="U145" s="87"/>
      <c r="V145" s="87" t="str">
        <f ca="1">IF(NOT(AP145=""),IF(AP145&lt;&gt;AP144,IF(COUNTIF(OFFSET(AP145,0,0,pMaxUnitPerPlantInData),AP145)=COUNTIFS(OFFSET(AP145,0,0,pMaxUnitPerPlantInData),AP145,OFFSET(F145,0,0,pMaxUnitPerPlantInData),F145),"N","Y"),V144),"")</f>
        <v>N</v>
      </c>
      <c r="W145" s="87" t="str">
        <f>IF($AP145="",W146,SUBSTITUTE(SUBSTITUTE(SUBSTITUTE(AP145," ","_"),"&amp;","and"),"-","_"))</f>
        <v>Canyon</v>
      </c>
      <c r="X145" s="87">
        <f>IF($AP145="","-",BB145)</f>
        <v>2</v>
      </c>
      <c r="Y145" s="4"/>
      <c r="Z145" s="8" t="b">
        <v>1</v>
      </c>
      <c r="AA145" s="8" t="b">
        <f>VLOOKUP(L145,map_fuel,3,0)</f>
        <v>1</v>
      </c>
      <c r="AB145" s="8" t="b">
        <f>C145&gt;=filt_gen_size</f>
        <v>0</v>
      </c>
      <c r="AC145" s="8" t="b">
        <f>AV145&gt;=filt_age</f>
        <v>1</v>
      </c>
      <c r="AD145" s="39">
        <f>IF(filt_status="ALL",TRUE,IFERROR(SEARCH(I145,filt_status),FALSE))</f>
        <v>1</v>
      </c>
      <c r="AE145" s="8" t="b">
        <f>IF(filt_chp,TRUE,J145="N")</f>
        <v>1</v>
      </c>
      <c r="AF145" s="8" t="b">
        <f>IF(filt_hydro,TRUE,D145&lt;&gt;"water")</f>
        <v>0</v>
      </c>
      <c r="AG145" s="8" t="b">
        <f>IF(filt_use_bad_data,TRUE,NOT(OR(O145="Y",O145=1)))</f>
        <v>1</v>
      </c>
      <c r="AH145" s="8" t="b">
        <f>IF(filt_use_bad_data,TRUE,NOT(OR(Q145="Y",Q145=1)))</f>
        <v>1</v>
      </c>
      <c r="AI145" s="8" t="b">
        <f>IF(filt_allow_combos,AND(AJ145:AK145),OR(UPPER($S145)="Y",UPPER($T145)=""))</f>
        <v>1</v>
      </c>
      <c r="AJ145" s="8" t="b">
        <f>IF(UPPER($U145)="CCGT",IF(filt_combine_ccgt,OR(UPPER($T145)="Y",UPPER($S145)=""),OR(UPPER($S145)="Y",UPPER($T145)="")),TRUE)</f>
        <v>1</v>
      </c>
      <c r="AK145" s="8" t="b">
        <f>IF(UPPER($U145)="WIND",IF(filt_combine_wind,OR(UPPER($T145)="Y",UPPER($S145)=""),OR(UPPER($S145)="Y",UPPER($T145)="")),TRUE)</f>
        <v>1</v>
      </c>
      <c r="AL145" s="9"/>
      <c r="AM145" s="2" t="b">
        <f>AND(Z145:AL145)</f>
        <v>0</v>
      </c>
      <c r="AN145" s="2">
        <f>A145-COUNTIF($K$31:$K145,"&lt;&gt;"&amp;AN$31)+1</f>
        <v>109</v>
      </c>
      <c r="AO145" s="2"/>
      <c r="AP145" s="8" t="s">
        <v>118</v>
      </c>
      <c r="AQ145" s="8" t="s">
        <v>22</v>
      </c>
      <c r="AR145" s="8">
        <v>791</v>
      </c>
      <c r="AS145" s="8">
        <v>14100</v>
      </c>
      <c r="AT145" s="8" t="s">
        <v>11</v>
      </c>
      <c r="AU145" s="8" t="s">
        <v>21</v>
      </c>
      <c r="AV145" s="8">
        <v>1989</v>
      </c>
      <c r="AW145" s="8">
        <v>3</v>
      </c>
      <c r="AX145" s="8" t="s">
        <v>20</v>
      </c>
      <c r="AY145" s="8" t="s">
        <v>15</v>
      </c>
      <c r="AZ145">
        <v>0</v>
      </c>
      <c r="BA145" s="5" t="s">
        <v>14</v>
      </c>
      <c r="BB145" s="5">
        <v>2</v>
      </c>
      <c r="BC145" s="4"/>
      <c r="BD145"/>
    </row>
    <row r="146" spans="1:56" hidden="1">
      <c r="A146">
        <f>ROW(B146)-ROW($B$31)</f>
        <v>115</v>
      </c>
      <c r="B146" t="str">
        <f>SUBSTITUTE(SUBSTITUTE(SUBSTITUTE(AP146&amp;"_"&amp;AQ146," ","_"),"&amp;","and"),"-","_")</f>
        <v>Cedar_Bayou_2</v>
      </c>
      <c r="C146">
        <f>AW146/1000</f>
        <v>0.76500000000000001</v>
      </c>
      <c r="D146" s="23" t="str">
        <f>VLOOKUP(L146,map_fuel,2,0)</f>
        <v>ng</v>
      </c>
      <c r="E146" s="23" t="str">
        <f>VLOOKUP(M146,map_prime_mover,2,0)</f>
        <v>st</v>
      </c>
      <c r="F146" s="23" t="str">
        <f>D146&amp;IF(NOT(E146=""),"_"&amp;LOWER(E146),"")</f>
        <v>ng_st</v>
      </c>
      <c r="G146" s="58">
        <f>IF(ISNUMBER(BA146),BA146/1000,1)</f>
        <v>10.7293395</v>
      </c>
      <c r="H146" s="8">
        <f>AV146</f>
        <v>1972</v>
      </c>
      <c r="I146" s="39" t="str">
        <f>AY146</f>
        <v>OP</v>
      </c>
      <c r="J146" s="39" t="str">
        <f>IF(AZ146=1,"Y",IF(AZ146=0,"N","?"))</f>
        <v>N</v>
      </c>
      <c r="K146" s="39" t="s">
        <v>594</v>
      </c>
      <c r="L146" s="8" t="str">
        <f>AU146</f>
        <v>NG</v>
      </c>
      <c r="M146" s="8" t="str">
        <f>AX146</f>
        <v>ST</v>
      </c>
      <c r="N146" s="8">
        <f>C146*G146</f>
        <v>8.2079447175000002</v>
      </c>
      <c r="O146" s="8"/>
      <c r="P146" s="39"/>
      <c r="Q146" s="39" t="s">
        <v>651</v>
      </c>
      <c r="R146" s="87"/>
      <c r="S146" s="39"/>
      <c r="T146" s="39"/>
      <c r="U146" s="87"/>
      <c r="V146" s="87" t="str">
        <f ca="1">IF(NOT(AP146=""),IF(AP146&lt;&gt;AP145,IF(COUNTIF(OFFSET(AP146,0,0,pMaxUnitPerPlantInData),AP146)=COUNTIFS(OFFSET(AP146,0,0,pMaxUnitPerPlantInData),AP146,OFFSET(F146,0,0,pMaxUnitPerPlantInData),F146),"N","Y"),V145),"")</f>
        <v>N</v>
      </c>
      <c r="W146" s="87" t="str">
        <f>IF($AP146="",W147,SUBSTITUTE(SUBSTITUTE(SUBSTITUTE(AP146," ","_"),"&amp;","and"),"-","_"))</f>
        <v>Cedar_Bayou</v>
      </c>
      <c r="X146" s="87">
        <f>IF($AP146="","-",BB146)</f>
        <v>3</v>
      </c>
      <c r="Y146" s="4"/>
      <c r="Z146" s="8" t="b">
        <v>1</v>
      </c>
      <c r="AA146" s="8" t="b">
        <f>VLOOKUP(L146,map_fuel,3,0)</f>
        <v>1</v>
      </c>
      <c r="AB146" s="8" t="b">
        <f>C146&gt;=filt_gen_size</f>
        <v>1</v>
      </c>
      <c r="AC146" s="8" t="b">
        <f>AV146&gt;=filt_age</f>
        <v>1</v>
      </c>
      <c r="AD146" s="39">
        <f>IF(filt_status="ALL",TRUE,IFERROR(SEARCH(I146,filt_status),FALSE))</f>
        <v>1</v>
      </c>
      <c r="AE146" s="8" t="b">
        <f>IF(filt_chp,TRUE,J146="N")</f>
        <v>1</v>
      </c>
      <c r="AF146" s="8" t="b">
        <f>IF(filt_hydro,TRUE,D146&lt;&gt;"water")</f>
        <v>1</v>
      </c>
      <c r="AG146" s="8" t="b">
        <f>IF(filt_use_bad_data,TRUE,NOT(OR(O146="Y",O146=1)))</f>
        <v>1</v>
      </c>
      <c r="AH146" s="8" t="b">
        <f>IF(filt_use_bad_data,TRUE,NOT(OR(Q146="Y",Q146=1)))</f>
        <v>0</v>
      </c>
      <c r="AI146" s="8" t="b">
        <f>IF(filt_allow_combos,AND(AJ146:AK146),OR(UPPER($S146)="Y",UPPER($T146)=""))</f>
        <v>1</v>
      </c>
      <c r="AJ146" s="8" t="b">
        <f>IF(UPPER($U146)="CCGT",IF(filt_combine_ccgt,OR(UPPER($T146)="Y",UPPER($S146)=""),OR(UPPER($S146)="Y",UPPER($T146)="")),TRUE)</f>
        <v>1</v>
      </c>
      <c r="AK146" s="8" t="b">
        <f>IF(UPPER($U146)="WIND",IF(filt_combine_wind,OR(UPPER($T146)="Y",UPPER($S146)=""),OR(UPPER($S146)="Y",UPPER($T146)="")),TRUE)</f>
        <v>1</v>
      </c>
      <c r="AL146" s="9"/>
      <c r="AM146" s="2" t="b">
        <f>AND(Z146:AL146)</f>
        <v>0</v>
      </c>
      <c r="AN146" s="2">
        <f>A146-COUNTIF($K$31:$K146,"&lt;&gt;"&amp;AN$31)+1</f>
        <v>110</v>
      </c>
      <c r="AO146" s="2"/>
      <c r="AP146" s="8" t="s">
        <v>116</v>
      </c>
      <c r="AQ146" s="8" t="s">
        <v>22</v>
      </c>
      <c r="AR146" s="8">
        <v>3460</v>
      </c>
      <c r="AS146" s="8">
        <v>14102</v>
      </c>
      <c r="AT146" s="8" t="s">
        <v>11</v>
      </c>
      <c r="AU146" s="8" t="s">
        <v>33</v>
      </c>
      <c r="AV146" s="8">
        <v>1972</v>
      </c>
      <c r="AW146" s="8">
        <v>765</v>
      </c>
      <c r="AX146" s="8" t="s">
        <v>16</v>
      </c>
      <c r="AY146" s="8" t="s">
        <v>15</v>
      </c>
      <c r="AZ146">
        <v>0</v>
      </c>
      <c r="BA146" s="5">
        <v>10729.3395</v>
      </c>
      <c r="BB146" s="5">
        <v>3</v>
      </c>
      <c r="BC146" s="4"/>
      <c r="BD146"/>
    </row>
    <row r="147" spans="1:56" hidden="1">
      <c r="A147">
        <f>ROW(B147)-ROW($B$31)</f>
        <v>116</v>
      </c>
      <c r="B147" t="str">
        <f>SUBSTITUTE(SUBSTITUTE(SUBSTITUTE(AP147&amp;"_"&amp;AQ147," ","_"),"&amp;","and"),"-","_")</f>
        <v>Cedar_Bayou_1</v>
      </c>
      <c r="C147">
        <f>AW147/1000</f>
        <v>0.76500000000000001</v>
      </c>
      <c r="D147" s="23" t="str">
        <f>VLOOKUP(L147,map_fuel,2,0)</f>
        <v>ng</v>
      </c>
      <c r="E147" s="23" t="str">
        <f>VLOOKUP(M147,map_prime_mover,2,0)</f>
        <v>st</v>
      </c>
      <c r="F147" s="23" t="str">
        <f>D147&amp;IF(NOT(E147=""),"_"&amp;LOWER(E147),"")</f>
        <v>ng_st</v>
      </c>
      <c r="G147" s="58">
        <f>IF(ISNUMBER(BA147),BA147/1000,1)</f>
        <v>10.7293395</v>
      </c>
      <c r="H147" s="8">
        <f>AV147</f>
        <v>1970</v>
      </c>
      <c r="I147" s="39" t="str">
        <f>AY147</f>
        <v>OP</v>
      </c>
      <c r="J147" s="39" t="str">
        <f>IF(AZ147=1,"Y",IF(AZ147=0,"N","?"))</f>
        <v>N</v>
      </c>
      <c r="K147" s="39" t="s">
        <v>594</v>
      </c>
      <c r="L147" s="8" t="str">
        <f>AU147</f>
        <v>NG</v>
      </c>
      <c r="M147" s="8" t="str">
        <f>AX147</f>
        <v>ST</v>
      </c>
      <c r="N147" s="8">
        <f>C147*G147</f>
        <v>8.2079447175000002</v>
      </c>
      <c r="O147" s="8"/>
      <c r="P147" s="39"/>
      <c r="Q147" s="39" t="s">
        <v>651</v>
      </c>
      <c r="R147" s="87"/>
      <c r="S147" s="39"/>
      <c r="T147" s="39"/>
      <c r="U147" s="87"/>
      <c r="V147" s="87" t="str">
        <f ca="1">IF(NOT(AP147=""),IF(AP147&lt;&gt;AP146,IF(COUNTIF(OFFSET(AP147,0,0,pMaxUnitPerPlantInData),AP147)=COUNTIFS(OFFSET(AP147,0,0,pMaxUnitPerPlantInData),AP147,OFFSET(F147,0,0,pMaxUnitPerPlantInData),F147),"N","Y"),V146),"")</f>
        <v>N</v>
      </c>
      <c r="W147" s="87" t="str">
        <f>IF($AP147="",W148,SUBSTITUTE(SUBSTITUTE(SUBSTITUTE(AP147," ","_"),"&amp;","and"),"-","_"))</f>
        <v>Cedar_Bayou</v>
      </c>
      <c r="X147" s="87">
        <f>IF($AP147="","-",BB147)</f>
        <v>3</v>
      </c>
      <c r="Y147" s="4"/>
      <c r="Z147" s="8" t="b">
        <v>1</v>
      </c>
      <c r="AA147" s="8" t="b">
        <f>VLOOKUP(L147,map_fuel,3,0)</f>
        <v>1</v>
      </c>
      <c r="AB147" s="8" t="b">
        <f>C147&gt;=filt_gen_size</f>
        <v>1</v>
      </c>
      <c r="AC147" s="8" t="b">
        <f>AV147&gt;=filt_age</f>
        <v>1</v>
      </c>
      <c r="AD147" s="39">
        <f>IF(filt_status="ALL",TRUE,IFERROR(SEARCH(I147,filt_status),FALSE))</f>
        <v>1</v>
      </c>
      <c r="AE147" s="8" t="b">
        <f>IF(filt_chp,TRUE,J147="N")</f>
        <v>1</v>
      </c>
      <c r="AF147" s="8" t="b">
        <f>IF(filt_hydro,TRUE,D147&lt;&gt;"water")</f>
        <v>1</v>
      </c>
      <c r="AG147" s="8" t="b">
        <f>IF(filt_use_bad_data,TRUE,NOT(OR(O147="Y",O147=1)))</f>
        <v>1</v>
      </c>
      <c r="AH147" s="8" t="b">
        <f>IF(filt_use_bad_data,TRUE,NOT(OR(Q147="Y",Q147=1)))</f>
        <v>0</v>
      </c>
      <c r="AI147" s="8" t="b">
        <f>IF(filt_allow_combos,AND(AJ147:AK147),OR(UPPER($S147)="Y",UPPER($T147)=""))</f>
        <v>1</v>
      </c>
      <c r="AJ147" s="8" t="b">
        <f>IF(UPPER($U147)="CCGT",IF(filt_combine_ccgt,OR(UPPER($T147)="Y",UPPER($S147)=""),OR(UPPER($S147)="Y",UPPER($T147)="")),TRUE)</f>
        <v>1</v>
      </c>
      <c r="AK147" s="8" t="b">
        <f>IF(UPPER($U147)="WIND",IF(filt_combine_wind,OR(UPPER($T147)="Y",UPPER($S147)=""),OR(UPPER($S147)="Y",UPPER($T147)="")),TRUE)</f>
        <v>1</v>
      </c>
      <c r="AL147" s="9"/>
      <c r="AM147" s="2" t="b">
        <f>AND(Z147:AL147)</f>
        <v>0</v>
      </c>
      <c r="AN147" s="2">
        <f>A147-COUNTIF($K$31:$K147,"&lt;&gt;"&amp;AN$31)+1</f>
        <v>111</v>
      </c>
      <c r="AO147" s="2"/>
      <c r="AP147" s="8" t="s">
        <v>116</v>
      </c>
      <c r="AQ147" s="8" t="s">
        <v>19</v>
      </c>
      <c r="AR147" s="8">
        <v>3460</v>
      </c>
      <c r="AS147" s="8">
        <v>14101</v>
      </c>
      <c r="AT147" s="8" t="s">
        <v>11</v>
      </c>
      <c r="AU147" s="8" t="s">
        <v>33</v>
      </c>
      <c r="AV147" s="8">
        <v>1970</v>
      </c>
      <c r="AW147" s="8">
        <v>765</v>
      </c>
      <c r="AX147" s="8" t="s">
        <v>16</v>
      </c>
      <c r="AY147" s="8" t="s">
        <v>15</v>
      </c>
      <c r="AZ147">
        <v>0</v>
      </c>
      <c r="BA147" s="5">
        <v>10729.3395</v>
      </c>
      <c r="BB147" s="5">
        <v>3</v>
      </c>
      <c r="BC147" s="4"/>
      <c r="BD147"/>
    </row>
    <row r="148" spans="1:56" hidden="1">
      <c r="A148">
        <f>ROW(B148)-ROW($B$31)</f>
        <v>117</v>
      </c>
      <c r="B148" t="str">
        <f>SUBSTITUTE(SUBSTITUTE(SUBSTITUTE(AP148&amp;"_"&amp;AQ148," ","_"),"&amp;","and"),"-","_")</f>
        <v>Celanese_2</v>
      </c>
      <c r="C148">
        <f>AW148/1000</f>
        <v>3.6999999999999998E-2</v>
      </c>
      <c r="D148" s="23" t="str">
        <f>VLOOKUP(L148,map_fuel,2,0)</f>
        <v>steam</v>
      </c>
      <c r="E148" s="23" t="str">
        <f>VLOOKUP(M148,map_prime_mover,2,0)</f>
        <v>st</v>
      </c>
      <c r="F148" s="23" t="str">
        <f>D148&amp;IF(NOT(E148=""),"_"&amp;LOWER(E148),"")</f>
        <v>steam_st</v>
      </c>
      <c r="G148" s="58">
        <f>IF(ISNUMBER(BA148),BA148/1000,1)</f>
        <v>1</v>
      </c>
      <c r="H148" s="8">
        <f>AV148</f>
        <v>1979</v>
      </c>
      <c r="I148" s="39" t="str">
        <f>AY148</f>
        <v>OP</v>
      </c>
      <c r="J148" s="39" t="str">
        <f>IF(AZ148=1,"Y",IF(AZ148=0,"N","?"))</f>
        <v>?</v>
      </c>
      <c r="K148" s="39" t="s">
        <v>594</v>
      </c>
      <c r="L148" s="8" t="str">
        <f>AU148</f>
        <v>PUR</v>
      </c>
      <c r="M148" s="8" t="str">
        <f>AX148</f>
        <v>ST</v>
      </c>
      <c r="N148" s="8">
        <f>C148*G148</f>
        <v>3.6999999999999998E-2</v>
      </c>
      <c r="O148" s="8"/>
      <c r="P148" s="8"/>
      <c r="Q148" s="8"/>
      <c r="R148" s="87"/>
      <c r="S148" s="8"/>
      <c r="T148" s="8"/>
      <c r="U148" s="87"/>
      <c r="V148" s="87" t="str">
        <f ca="1">IF(NOT(AP148=""),IF(AP148&lt;&gt;AP147,IF(COUNTIF(OFFSET(AP148,0,0,pMaxUnitPerPlantInData),AP148)=COUNTIFS(OFFSET(AP148,0,0,pMaxUnitPerPlantInData),AP148,OFFSET(F148,0,0,pMaxUnitPerPlantInData),F148),"N","Y"),V147),"")</f>
        <v>Y</v>
      </c>
      <c r="W148" s="87" t="str">
        <f>IF($AP148="",W149,AP148)</f>
        <v>Celanese</v>
      </c>
      <c r="X148" s="87" t="str">
        <f>IF($AP148="","-",BB148)</f>
        <v>Plant unknown</v>
      </c>
      <c r="Y148" s="4"/>
      <c r="Z148" s="8" t="b">
        <v>0</v>
      </c>
      <c r="AA148" s="8" t="b">
        <f>VLOOKUP(L148,map_fuel,3,0)</f>
        <v>0</v>
      </c>
      <c r="AB148" s="8" t="b">
        <f>C148&gt;=filt_gen_size</f>
        <v>0</v>
      </c>
      <c r="AC148" s="8" t="b">
        <f>AV148&gt;=filt_age</f>
        <v>1</v>
      </c>
      <c r="AD148" s="39">
        <f>IF(filt_status="ALL",TRUE,IFERROR(SEARCH(I148,filt_status),FALSE))</f>
        <v>1</v>
      </c>
      <c r="AE148" s="8" t="b">
        <f>IF(filt_chp,TRUE,J148="N")</f>
        <v>0</v>
      </c>
      <c r="AF148" s="8" t="b">
        <f>IF(filt_hydro,TRUE,D148&lt;&gt;"water")</f>
        <v>1</v>
      </c>
      <c r="AG148" s="8" t="b">
        <f>IF(filt_use_bad_data,TRUE,NOT(OR(O148="Y",O148=1)))</f>
        <v>1</v>
      </c>
      <c r="AH148" s="8" t="b">
        <f>IF(filt_use_bad_data,TRUE,NOT(OR(Q148="Y",Q148=1)))</f>
        <v>1</v>
      </c>
      <c r="AI148" s="8" t="b">
        <f>IF(filt_allow_combos,AND(AJ148:AK148),OR(UPPER($S148)="Y",UPPER($T148)=""))</f>
        <v>1</v>
      </c>
      <c r="AJ148" s="8" t="b">
        <f>IF(UPPER($U148)="CCGT",IF(filt_combine_ccgt,OR(UPPER($T148)="Y",UPPER($S148)=""),OR(UPPER($S148)="Y",UPPER($T148)="")),TRUE)</f>
        <v>1</v>
      </c>
      <c r="AK148" s="8" t="b">
        <f>IF(UPPER($U148)="WIND",IF(filt_combine_wind,OR(UPPER($T148)="Y",UPPER($S148)=""),OR(UPPER($S148)="Y",UPPER($T148)="")),TRUE)</f>
        <v>1</v>
      </c>
      <c r="AL148" s="9"/>
      <c r="AM148" s="2" t="b">
        <f>AND(Z148:AL148)</f>
        <v>0</v>
      </c>
      <c r="AN148" s="2">
        <f>A148-COUNTIF($K$31:$K148,"&lt;&gt;"&amp;AN$31)+1</f>
        <v>112</v>
      </c>
      <c r="AO148" s="2"/>
      <c r="AP148" s="8" t="s">
        <v>119</v>
      </c>
      <c r="AQ148" s="8" t="s">
        <v>22</v>
      </c>
      <c r="AR148" s="8">
        <v>7678</v>
      </c>
      <c r="AS148" s="8">
        <v>14105</v>
      </c>
      <c r="AT148" s="8" t="s">
        <v>11</v>
      </c>
      <c r="AU148" s="8" t="s">
        <v>120</v>
      </c>
      <c r="AV148" s="8">
        <v>1979</v>
      </c>
      <c r="AW148" s="8">
        <v>37</v>
      </c>
      <c r="AX148" s="8" t="s">
        <v>16</v>
      </c>
      <c r="AY148" s="8" t="s">
        <v>15</v>
      </c>
      <c r="AZ148" t="s">
        <v>1069</v>
      </c>
      <c r="BA148" s="5" t="s">
        <v>1069</v>
      </c>
      <c r="BB148" s="5" t="s">
        <v>1069</v>
      </c>
      <c r="BC148" s="4"/>
      <c r="BD148"/>
    </row>
    <row r="149" spans="1:56" hidden="1">
      <c r="A149">
        <f>ROW(B149)-ROW($B$31)</f>
        <v>118</v>
      </c>
      <c r="B149" t="str">
        <f>SUBSTITUTE(SUBSTITUTE(SUBSTITUTE(AP149&amp;"_"&amp;AQ149," ","_"),"&amp;","and"),"-","_")</f>
        <v>Celanese_1</v>
      </c>
      <c r="C149">
        <f>AW149/1000</f>
        <v>1.2999999999999999E-2</v>
      </c>
      <c r="D149" s="23" t="str">
        <f>VLOOKUP(L149,map_fuel,2,0)</f>
        <v>other</v>
      </c>
      <c r="E149" s="23" t="str">
        <f>VLOOKUP(M149,map_prime_mover,2,0)</f>
        <v>gt</v>
      </c>
      <c r="F149" s="23" t="str">
        <f>D149&amp;IF(NOT(E149=""),"_"&amp;LOWER(E149),"")</f>
        <v>other_gt</v>
      </c>
      <c r="G149" s="58">
        <f>IF(ISNUMBER(BA149),BA149/1000,1)</f>
        <v>1</v>
      </c>
      <c r="H149" s="8">
        <f>AV149</f>
        <v>1964</v>
      </c>
      <c r="I149" s="39" t="str">
        <f>AY149</f>
        <v>OP</v>
      </c>
      <c r="J149" s="39" t="str">
        <f>IF(AZ149=1,"Y",IF(AZ149=0,"N","?"))</f>
        <v>?</v>
      </c>
      <c r="K149" s="39" t="s">
        <v>594</v>
      </c>
      <c r="L149" s="8" t="str">
        <f>AU149</f>
        <v>OTH</v>
      </c>
      <c r="M149" s="8" t="str">
        <f>AX149</f>
        <v>OT</v>
      </c>
      <c r="N149" s="8">
        <f>C149*G149</f>
        <v>1.2999999999999999E-2</v>
      </c>
      <c r="O149" s="8"/>
      <c r="P149" s="8"/>
      <c r="Q149" s="8"/>
      <c r="R149" s="87"/>
      <c r="S149" s="8"/>
      <c r="T149" s="8"/>
      <c r="U149" s="87"/>
      <c r="V149" s="87" t="str">
        <f ca="1">IF(NOT(AP149=""),IF(AP149&lt;&gt;AP148,IF(COUNTIF(OFFSET(AP149,0,0,pMaxUnitPerPlantInData),AP149)=COUNTIFS(OFFSET(AP149,0,0,pMaxUnitPerPlantInData),AP149,OFFSET(F149,0,0,pMaxUnitPerPlantInData),F149),"N","Y"),V148),"")</f>
        <v>Y</v>
      </c>
      <c r="W149" s="87" t="str">
        <f>IF($AP149="",W150,AP149)</f>
        <v>Celanese</v>
      </c>
      <c r="X149" s="87" t="str">
        <f>IF($AP149="","-",BB149)</f>
        <v>Plant unknown</v>
      </c>
      <c r="Y149" s="4"/>
      <c r="Z149" s="8" t="b">
        <v>0</v>
      </c>
      <c r="AA149" s="8" t="b">
        <f>VLOOKUP(L149,map_fuel,3,0)</f>
        <v>0</v>
      </c>
      <c r="AB149" s="8" t="b">
        <f>C149&gt;=filt_gen_size</f>
        <v>0</v>
      </c>
      <c r="AC149" s="8" t="b">
        <f>AV149&gt;=filt_age</f>
        <v>1</v>
      </c>
      <c r="AD149" s="39">
        <f>IF(filt_status="ALL",TRUE,IFERROR(SEARCH(I149,filt_status),FALSE))</f>
        <v>1</v>
      </c>
      <c r="AE149" s="8" t="b">
        <f>IF(filt_chp,TRUE,J149="N")</f>
        <v>0</v>
      </c>
      <c r="AF149" s="8" t="b">
        <f>IF(filt_hydro,TRUE,D149&lt;&gt;"water")</f>
        <v>1</v>
      </c>
      <c r="AG149" s="8" t="b">
        <f>IF(filt_use_bad_data,TRUE,NOT(OR(O149="Y",O149=1)))</f>
        <v>1</v>
      </c>
      <c r="AH149" s="8" t="b">
        <f>IF(filt_use_bad_data,TRUE,NOT(OR(Q149="Y",Q149=1)))</f>
        <v>1</v>
      </c>
      <c r="AI149" s="8" t="b">
        <f>IF(filt_allow_combos,AND(AJ149:AK149),OR(UPPER($S149)="Y",UPPER($T149)=""))</f>
        <v>1</v>
      </c>
      <c r="AJ149" s="8" t="b">
        <f>IF(UPPER($U149)="CCGT",IF(filt_combine_ccgt,OR(UPPER($T149)="Y",UPPER($S149)=""),OR(UPPER($S149)="Y",UPPER($T149)="")),TRUE)</f>
        <v>1</v>
      </c>
      <c r="AK149" s="8" t="b">
        <f>IF(UPPER($U149)="WIND",IF(filt_combine_wind,OR(UPPER($T149)="Y",UPPER($S149)=""),OR(UPPER($S149)="Y",UPPER($T149)="")),TRUE)</f>
        <v>1</v>
      </c>
      <c r="AL149" s="9"/>
      <c r="AM149" s="2" t="b">
        <f>AND(Z149:AL149)</f>
        <v>0</v>
      </c>
      <c r="AN149" s="2">
        <f>A149-COUNTIF($K$31:$K149,"&lt;&gt;"&amp;AN$31)+1</f>
        <v>113</v>
      </c>
      <c r="AO149" s="2"/>
      <c r="AP149" s="8" t="s">
        <v>119</v>
      </c>
      <c r="AQ149" s="8" t="s">
        <v>19</v>
      </c>
      <c r="AR149" s="8">
        <v>7678</v>
      </c>
      <c r="AS149" s="8">
        <v>14104</v>
      </c>
      <c r="AT149" s="8" t="s">
        <v>11</v>
      </c>
      <c r="AU149" s="8" t="s">
        <v>122</v>
      </c>
      <c r="AV149" s="8">
        <v>1964</v>
      </c>
      <c r="AW149" s="8">
        <v>13</v>
      </c>
      <c r="AX149" s="8" t="s">
        <v>121</v>
      </c>
      <c r="AY149" s="8" t="s">
        <v>15</v>
      </c>
      <c r="AZ149" t="s">
        <v>1069</v>
      </c>
      <c r="BA149" s="5" t="s">
        <v>1069</v>
      </c>
      <c r="BB149" s="5" t="s">
        <v>1069</v>
      </c>
      <c r="BC149" s="4"/>
      <c r="BD149"/>
    </row>
    <row r="150" spans="1:56" hidden="1">
      <c r="A150">
        <f>ROW(B150)-ROW($B$31)</f>
        <v>119</v>
      </c>
      <c r="B150" t="str">
        <f>SUBSTITUTE(SUBSTITUTE(SUBSTITUTE(AP150&amp;"_"&amp;AQ150," ","_"),"&amp;","and"),"-","_")</f>
        <v>Celanese_Engineering_Resin_GEN5</v>
      </c>
      <c r="C150">
        <f>AW150/1000</f>
        <v>4.4200000000000003E-2</v>
      </c>
      <c r="D150" s="23" t="str">
        <f>VLOOKUP(L150,map_fuel,2,0)</f>
        <v>ng</v>
      </c>
      <c r="E150" s="23" t="str">
        <f>VLOOKUP(M150,map_prime_mover,2,0)</f>
        <v>gt</v>
      </c>
      <c r="F150" s="23" t="str">
        <f>D150&amp;IF(NOT(E150=""),"_"&amp;LOWER(E150),"")</f>
        <v>ng_gt</v>
      </c>
      <c r="G150" s="58">
        <f>IF(ISNUMBER(BA150),BA150/1000,1)</f>
        <v>61.723168999999999</v>
      </c>
      <c r="H150" s="8">
        <f>AV150</f>
        <v>1989</v>
      </c>
      <c r="I150" s="39" t="str">
        <f>AY150</f>
        <v>OP</v>
      </c>
      <c r="J150" s="39" t="str">
        <f>IF(AZ150=1,"Y",IF(AZ150=0,"N","?"))</f>
        <v>Y</v>
      </c>
      <c r="K150" s="39" t="s">
        <v>594</v>
      </c>
      <c r="L150" s="8" t="str">
        <f>AU150</f>
        <v>NG</v>
      </c>
      <c r="M150" s="8" t="str">
        <f>AX150</f>
        <v>GT</v>
      </c>
      <c r="N150" s="8">
        <f>C150*G150</f>
        <v>2.7281640698</v>
      </c>
      <c r="O150" s="8"/>
      <c r="P150" s="8"/>
      <c r="Q150" s="8"/>
      <c r="R150" s="87"/>
      <c r="S150" s="8"/>
      <c r="T150" s="8"/>
      <c r="U150" s="87"/>
      <c r="V150" s="87" t="str">
        <f ca="1">IF(NOT(AP150=""),IF(AP150&lt;&gt;AP149,IF(COUNTIF(OFFSET(AP150,0,0,pMaxUnitPerPlantInData),AP150)=COUNTIFS(OFFSET(AP150,0,0,pMaxUnitPerPlantInData),AP150,OFFSET(F150,0,0,pMaxUnitPerPlantInData),F150),"N","Y"),V149),"")</f>
        <v>N</v>
      </c>
      <c r="W150" s="87" t="str">
        <f>IF($AP150="",W151,AP150)</f>
        <v>Celanese Engineering Resin</v>
      </c>
      <c r="X150" s="87">
        <f>IF($AP150="","-",BB150)</f>
        <v>1</v>
      </c>
      <c r="Y150" s="4"/>
      <c r="Z150" s="8" t="b">
        <v>1</v>
      </c>
      <c r="AA150" s="8" t="b">
        <f>VLOOKUP(L150,map_fuel,3,0)</f>
        <v>1</v>
      </c>
      <c r="AB150" s="8" t="b">
        <f>C150&gt;=filt_gen_size</f>
        <v>0</v>
      </c>
      <c r="AC150" s="8" t="b">
        <f>AV150&gt;=filt_age</f>
        <v>1</v>
      </c>
      <c r="AD150" s="39">
        <f>IF(filt_status="ALL",TRUE,IFERROR(SEARCH(I150,filt_status),FALSE))</f>
        <v>1</v>
      </c>
      <c r="AE150" s="8" t="b">
        <f>IF(filt_chp,TRUE,J150="N")</f>
        <v>0</v>
      </c>
      <c r="AF150" s="8" t="b">
        <f>IF(filt_hydro,TRUE,D150&lt;&gt;"water")</f>
        <v>1</v>
      </c>
      <c r="AG150" s="8" t="b">
        <f>IF(filt_use_bad_data,TRUE,NOT(OR(O150="Y",O150=1)))</f>
        <v>1</v>
      </c>
      <c r="AH150" s="8" t="b">
        <f>IF(filt_use_bad_data,TRUE,NOT(OR(Q150="Y",Q150=1)))</f>
        <v>1</v>
      </c>
      <c r="AI150" s="8" t="b">
        <f>IF(filt_allow_combos,AND(AJ150:AK150),OR(UPPER($S150)="Y",UPPER($T150)=""))</f>
        <v>1</v>
      </c>
      <c r="AJ150" s="8" t="b">
        <f>IF(UPPER($U150)="CCGT",IF(filt_combine_ccgt,OR(UPPER($T150)="Y",UPPER($S150)=""),OR(UPPER($S150)="Y",UPPER($T150)="")),TRUE)</f>
        <v>1</v>
      </c>
      <c r="AK150" s="8" t="b">
        <f>IF(UPPER($U150)="WIND",IF(filt_combine_wind,OR(UPPER($T150)="Y",UPPER($S150)=""),OR(UPPER($S150)="Y",UPPER($T150)="")),TRUE)</f>
        <v>1</v>
      </c>
      <c r="AL150" s="9"/>
      <c r="AM150" s="2" t="b">
        <f>AND(Z150:AL150)</f>
        <v>0</v>
      </c>
      <c r="AN150" s="2">
        <f>A150-COUNTIF($K$31:$K150,"&lt;&gt;"&amp;AN$31)+1</f>
        <v>114</v>
      </c>
      <c r="AO150" s="2"/>
      <c r="AP150" s="8" t="s">
        <v>123</v>
      </c>
      <c r="AQ150" s="8" t="s">
        <v>37</v>
      </c>
      <c r="AR150" s="8">
        <v>10243</v>
      </c>
      <c r="AS150" s="8">
        <v>14106</v>
      </c>
      <c r="AT150" s="8" t="s">
        <v>11</v>
      </c>
      <c r="AU150" s="8" t="s">
        <v>33</v>
      </c>
      <c r="AV150" s="8">
        <v>1989</v>
      </c>
      <c r="AW150" s="8">
        <v>44.2</v>
      </c>
      <c r="AX150" s="8" t="s">
        <v>54</v>
      </c>
      <c r="AY150" s="8" t="s">
        <v>15</v>
      </c>
      <c r="AZ150">
        <v>1</v>
      </c>
      <c r="BA150" s="5">
        <v>61723.169000000002</v>
      </c>
      <c r="BB150" s="5">
        <v>1</v>
      </c>
      <c r="BC150" s="4"/>
      <c r="BD150"/>
    </row>
    <row r="151" spans="1:56" hidden="1">
      <c r="A151">
        <f>ROW(B151)-ROW($B$31)</f>
        <v>120</v>
      </c>
      <c r="B151" t="str">
        <f>SUBSTITUTE(SUBSTITUTE(SUBSTITUTE(AP151&amp;"_"&amp;AQ151," ","_"),"&amp;","and"),"-","_")</f>
        <v>Channel_Energy_Center_CTG2</v>
      </c>
      <c r="C151">
        <f>AW151/1000</f>
        <v>0.215</v>
      </c>
      <c r="D151" s="23" t="str">
        <f>VLOOKUP(L151,map_fuel,2,0)</f>
        <v>ng</v>
      </c>
      <c r="E151" s="23" t="str">
        <f>VLOOKUP(M151,map_prime_mover,2,0)</f>
        <v>cc_ct_part</v>
      </c>
      <c r="F151" s="23" t="str">
        <f>D151&amp;IF(NOT(E151=""),"_"&amp;LOWER(E151),"")</f>
        <v>ng_cc_ct_part</v>
      </c>
      <c r="G151" s="58">
        <f>IF(ISNUMBER(BA151),BA151/1000,1)</f>
        <v>6.1850146000000006</v>
      </c>
      <c r="H151" s="8">
        <f>AV151</f>
        <v>2002</v>
      </c>
      <c r="I151" s="39" t="str">
        <f>AY151</f>
        <v>OP</v>
      </c>
      <c r="J151" s="39" t="str">
        <f>IF(AZ151=1,"Y",IF(AZ151=0,"N","?"))</f>
        <v>Y</v>
      </c>
      <c r="K151" s="39" t="s">
        <v>594</v>
      </c>
      <c r="L151" s="8" t="str">
        <f>AU151</f>
        <v>NG</v>
      </c>
      <c r="M151" s="8" t="str">
        <f>AX151</f>
        <v>CT</v>
      </c>
      <c r="N151" s="8">
        <f>C151*G151</f>
        <v>1.3297781390000001</v>
      </c>
      <c r="O151" s="8"/>
      <c r="P151" s="8"/>
      <c r="Q151" s="8"/>
      <c r="R151" s="87"/>
      <c r="S151" s="8"/>
      <c r="T151" s="8"/>
      <c r="U151" s="87"/>
      <c r="V151" s="87" t="str">
        <f ca="1">IF(NOT(AP151=""),IF(AP151&lt;&gt;AP150,IF(COUNTIF(OFFSET(AP151,0,0,pMaxUnitPerPlantInData),AP151)=COUNTIFS(OFFSET(AP151,0,0,pMaxUnitPerPlantInData),AP151,OFFSET(F151,0,0,pMaxUnitPerPlantInData),F151),"N","Y"),V150),"")</f>
        <v>Y</v>
      </c>
      <c r="W151" s="87" t="str">
        <f>IF($AP151="",W152,AP151)</f>
        <v>Channel Energy Center</v>
      </c>
      <c r="X151" s="87">
        <f>IF($AP151="","-",BB151)</f>
        <v>3</v>
      </c>
      <c r="Y151" s="4"/>
      <c r="Z151" s="8" t="b">
        <v>1</v>
      </c>
      <c r="AA151" s="8" t="b">
        <f>VLOOKUP(L151,map_fuel,3,0)</f>
        <v>1</v>
      </c>
      <c r="AB151" s="8" t="b">
        <f>C151&gt;=filt_gen_size</f>
        <v>1</v>
      </c>
      <c r="AC151" s="8" t="b">
        <f>AV151&gt;=filt_age</f>
        <v>1</v>
      </c>
      <c r="AD151" s="39">
        <f>IF(filt_status="ALL",TRUE,IFERROR(SEARCH(I151,filt_status),FALSE))</f>
        <v>1</v>
      </c>
      <c r="AE151" s="8" t="b">
        <f>IF(filt_chp,TRUE,J151="N")</f>
        <v>0</v>
      </c>
      <c r="AF151" s="8" t="b">
        <f>IF(filt_hydro,TRUE,D151&lt;&gt;"water")</f>
        <v>1</v>
      </c>
      <c r="AG151" s="8" t="b">
        <f>IF(filt_use_bad_data,TRUE,NOT(OR(O151="Y",O151=1)))</f>
        <v>1</v>
      </c>
      <c r="AH151" s="8" t="b">
        <f>IF(filt_use_bad_data,TRUE,NOT(OR(Q151="Y",Q151=1)))</f>
        <v>1</v>
      </c>
      <c r="AI151" s="8" t="b">
        <f>IF(filt_allow_combos,AND(AJ151:AK151),OR(UPPER($S151)="Y",UPPER($T151)=""))</f>
        <v>1</v>
      </c>
      <c r="AJ151" s="8" t="b">
        <f>IF(UPPER($U151)="CCGT",IF(filt_combine_ccgt,OR(UPPER($T151)="Y",UPPER($S151)=""),OR(UPPER($S151)="Y",UPPER($T151)="")),TRUE)</f>
        <v>1</v>
      </c>
      <c r="AK151" s="8" t="b">
        <f>IF(UPPER($U151)="WIND",IF(filt_combine_wind,OR(UPPER($T151)="Y",UPPER($S151)=""),OR(UPPER($S151)="Y",UPPER($T151)="")),TRUE)</f>
        <v>1</v>
      </c>
      <c r="AL151" s="9"/>
      <c r="AM151" s="2" t="b">
        <f>AND(Z151:AL151)</f>
        <v>0</v>
      </c>
      <c r="AN151" s="2">
        <f>A151-COUNTIF($K$31:$K151,"&lt;&gt;"&amp;AN$31)+1</f>
        <v>115</v>
      </c>
      <c r="AO151" s="2"/>
      <c r="AP151" s="8" t="s">
        <v>124</v>
      </c>
      <c r="AQ151" s="8" t="s">
        <v>63</v>
      </c>
      <c r="AR151" s="8">
        <v>55299</v>
      </c>
      <c r="AS151" s="8">
        <v>14111</v>
      </c>
      <c r="AT151" s="8" t="s">
        <v>11</v>
      </c>
      <c r="AU151" s="8" t="s">
        <v>33</v>
      </c>
      <c r="AV151" s="8">
        <v>2002</v>
      </c>
      <c r="AW151" s="8">
        <v>215</v>
      </c>
      <c r="AX151" s="8" t="s">
        <v>32</v>
      </c>
      <c r="AY151" s="8" t="s">
        <v>15</v>
      </c>
      <c r="AZ151">
        <v>1</v>
      </c>
      <c r="BA151" s="5">
        <v>6185.0146000000004</v>
      </c>
      <c r="BB151" s="5">
        <v>3</v>
      </c>
      <c r="BC151" s="4"/>
      <c r="BD151"/>
    </row>
    <row r="152" spans="1:56" hidden="1">
      <c r="A152">
        <f>ROW(B152)-ROW($B$31)</f>
        <v>121</v>
      </c>
      <c r="B152" t="str">
        <f>SUBSTITUTE(SUBSTITUTE(SUBSTITUTE(AP152&amp;"_"&amp;AQ152," ","_"),"&amp;","and"),"-","_")</f>
        <v>Central_Utility_Plant_EG1</v>
      </c>
      <c r="C152">
        <f>AW152/1000</f>
        <v>6.0000000000000001E-3</v>
      </c>
      <c r="D152" s="23" t="str">
        <f>VLOOKUP(L152,map_fuel,2,0)</f>
        <v>ng</v>
      </c>
      <c r="E152" s="23" t="str">
        <f>VLOOKUP(M152,map_prime_mover,2,0)</f>
        <v>ic</v>
      </c>
      <c r="F152" s="23" t="str">
        <f>D152&amp;IF(NOT(E152=""),"_"&amp;LOWER(E152),"")</f>
        <v>ng_ic</v>
      </c>
      <c r="G152" s="58">
        <f>IF(ISNUMBER(BA152),BA152/1000,1)</f>
        <v>16.861140599999999</v>
      </c>
      <c r="H152" s="8">
        <f>AV152</f>
        <v>1988</v>
      </c>
      <c r="I152" s="39" t="str">
        <f>AY152</f>
        <v>OP</v>
      </c>
      <c r="J152" s="39" t="str">
        <f>IF(AZ152=1,"Y",IF(AZ152=0,"N","?"))</f>
        <v>Y</v>
      </c>
      <c r="K152" s="39" t="s">
        <v>594</v>
      </c>
      <c r="L152" s="8" t="str">
        <f>AU152</f>
        <v>NG</v>
      </c>
      <c r="M152" s="8" t="str">
        <f>AX152</f>
        <v>IC</v>
      </c>
      <c r="N152" s="8">
        <f>C152*G152</f>
        <v>0.1011668436</v>
      </c>
      <c r="O152" s="8"/>
      <c r="P152" s="8"/>
      <c r="Q152" s="8"/>
      <c r="R152" s="87"/>
      <c r="S152" s="8"/>
      <c r="T152" s="8"/>
      <c r="U152" s="87"/>
      <c r="V152" s="87" t="str">
        <f ca="1">IF(NOT(AP152=""),IF(AP152&lt;&gt;AP151,IF(COUNTIF(OFFSET(AP152,0,0,pMaxUnitPerPlantInData),AP152)=COUNTIFS(OFFSET(AP152,0,0,pMaxUnitPerPlantInData),AP152,OFFSET(F152,0,0,pMaxUnitPerPlantInData),F152),"N","Y"),V151),"")</f>
        <v>Y</v>
      </c>
      <c r="W152" s="87" t="str">
        <f>IF($AP152="",W153,AP152)</f>
        <v>Central Utility Plant</v>
      </c>
      <c r="X152" s="87">
        <f>IF($AP152="","-",BB152)</f>
        <v>3</v>
      </c>
      <c r="Y152" s="4"/>
      <c r="Z152" s="8" t="b">
        <v>1</v>
      </c>
      <c r="AA152" s="8" t="b">
        <f>VLOOKUP(L152,map_fuel,3,0)</f>
        <v>1</v>
      </c>
      <c r="AB152" s="8" t="b">
        <f>C152&gt;=filt_gen_size</f>
        <v>0</v>
      </c>
      <c r="AC152" s="8" t="b">
        <f>AV152&gt;=filt_age</f>
        <v>1</v>
      </c>
      <c r="AD152" s="39">
        <f>IF(filt_status="ALL",TRUE,IFERROR(SEARCH(I152,filt_status),FALSE))</f>
        <v>1</v>
      </c>
      <c r="AE152" s="8" t="b">
        <f>IF(filt_chp,TRUE,J152="N")</f>
        <v>0</v>
      </c>
      <c r="AF152" s="8" t="b">
        <f>IF(filt_hydro,TRUE,D152&lt;&gt;"water")</f>
        <v>1</v>
      </c>
      <c r="AG152" s="8" t="b">
        <f>IF(filt_use_bad_data,TRUE,NOT(OR(O152="Y",O152=1)))</f>
        <v>1</v>
      </c>
      <c r="AH152" s="8" t="b">
        <f>IF(filt_use_bad_data,TRUE,NOT(OR(Q152="Y",Q152=1)))</f>
        <v>1</v>
      </c>
      <c r="AI152" s="8" t="b">
        <f>IF(filt_allow_combos,AND(AJ152:AK152),OR(UPPER($S152)="Y",UPPER($T152)=""))</f>
        <v>1</v>
      </c>
      <c r="AJ152" s="8" t="b">
        <f>IF(UPPER($U152)="CCGT",IF(filt_combine_ccgt,OR(UPPER($T152)="Y",UPPER($S152)=""),OR(UPPER($S152)="Y",UPPER($T152)="")),TRUE)</f>
        <v>1</v>
      </c>
      <c r="AK152" s="8" t="b">
        <f>IF(UPPER($U152)="WIND",IF(filt_combine_wind,OR(UPPER($T152)="Y",UPPER($S152)=""),OR(UPPER($S152)="Y",UPPER($T152)="")),TRUE)</f>
        <v>1</v>
      </c>
      <c r="AL152" s="9"/>
      <c r="AM152" s="2" t="b">
        <f>AND(Z152:AL152)</f>
        <v>0</v>
      </c>
      <c r="AN152" s="2">
        <f>A152-COUNTIF($K$31:$K152,"&lt;&gt;"&amp;AN$31)+1</f>
        <v>116</v>
      </c>
      <c r="AO152" s="2"/>
      <c r="AP152" s="8" t="s">
        <v>125</v>
      </c>
      <c r="AQ152" s="8" t="s">
        <v>126</v>
      </c>
      <c r="AR152" s="8">
        <v>10184</v>
      </c>
      <c r="AS152" s="8">
        <v>14107</v>
      </c>
      <c r="AT152" s="8" t="s">
        <v>11</v>
      </c>
      <c r="AU152" s="8" t="s">
        <v>33</v>
      </c>
      <c r="AV152" s="8">
        <v>1988</v>
      </c>
      <c r="AW152" s="8">
        <v>6</v>
      </c>
      <c r="AX152" s="8" t="s">
        <v>44</v>
      </c>
      <c r="AY152" s="8" t="s">
        <v>15</v>
      </c>
      <c r="AZ152">
        <v>1</v>
      </c>
      <c r="BA152" s="5">
        <v>16861.140599999999</v>
      </c>
      <c r="BB152" s="5">
        <v>3</v>
      </c>
      <c r="BC152" s="4"/>
      <c r="BD152"/>
    </row>
    <row r="153" spans="1:56" hidden="1">
      <c r="A153">
        <f>ROW(B153)-ROW($B$31)</f>
        <v>122</v>
      </c>
      <c r="B153" t="str">
        <f>SUBSTITUTE(SUBSTITUTE(SUBSTITUTE(AP153&amp;"_"&amp;AQ153," ","_"),"&amp;","and"),"-","_")</f>
        <v>Central_Utility_Plant_EG2</v>
      </c>
      <c r="C153">
        <f>AW153/1000</f>
        <v>6.0000000000000001E-3</v>
      </c>
      <c r="D153" s="23" t="str">
        <f>VLOOKUP(L153,map_fuel,2,0)</f>
        <v>ng</v>
      </c>
      <c r="E153" s="23" t="str">
        <f>VLOOKUP(M153,map_prime_mover,2,0)</f>
        <v>ic</v>
      </c>
      <c r="F153" s="23" t="str">
        <f>D153&amp;IF(NOT(E153=""),"_"&amp;LOWER(E153),"")</f>
        <v>ng_ic</v>
      </c>
      <c r="G153" s="58">
        <f>IF(ISNUMBER(BA153),BA153/1000,1)</f>
        <v>16.861140599999999</v>
      </c>
      <c r="H153" s="8">
        <f>AV153</f>
        <v>1988</v>
      </c>
      <c r="I153" s="39" t="str">
        <f>AY153</f>
        <v>OP</v>
      </c>
      <c r="J153" s="39" t="str">
        <f>IF(AZ153=1,"Y",IF(AZ153=0,"N","?"))</f>
        <v>Y</v>
      </c>
      <c r="K153" s="39" t="s">
        <v>594</v>
      </c>
      <c r="L153" s="8" t="str">
        <f>AU153</f>
        <v>NG</v>
      </c>
      <c r="M153" s="8" t="str">
        <f>AX153</f>
        <v>IC</v>
      </c>
      <c r="N153" s="8">
        <f>C153*G153</f>
        <v>0.1011668436</v>
      </c>
      <c r="O153" s="8"/>
      <c r="P153" s="8"/>
      <c r="Q153" s="8"/>
      <c r="R153" s="87"/>
      <c r="S153" s="8"/>
      <c r="T153" s="8"/>
      <c r="U153" s="87"/>
      <c r="V153" s="87" t="str">
        <f ca="1">IF(NOT(AP153=""),IF(AP153&lt;&gt;AP152,IF(COUNTIF(OFFSET(AP153,0,0,pMaxUnitPerPlantInData),AP153)=COUNTIFS(OFFSET(AP153,0,0,pMaxUnitPerPlantInData),AP153,OFFSET(F153,0,0,pMaxUnitPerPlantInData),F153),"N","Y"),V152),"")</f>
        <v>Y</v>
      </c>
      <c r="W153" s="87" t="str">
        <f>IF($AP153="",W154,AP153)</f>
        <v>Central Utility Plant</v>
      </c>
      <c r="X153" s="87">
        <f>IF($AP153="","-",BB153)</f>
        <v>3</v>
      </c>
      <c r="Y153" s="4"/>
      <c r="Z153" s="8" t="b">
        <v>1</v>
      </c>
      <c r="AA153" s="8" t="b">
        <f>VLOOKUP(L153,map_fuel,3,0)</f>
        <v>1</v>
      </c>
      <c r="AB153" s="8" t="b">
        <f>C153&gt;=filt_gen_size</f>
        <v>0</v>
      </c>
      <c r="AC153" s="8" t="b">
        <f>AV153&gt;=filt_age</f>
        <v>1</v>
      </c>
      <c r="AD153" s="39">
        <f>IF(filt_status="ALL",TRUE,IFERROR(SEARCH(I153,filt_status),FALSE))</f>
        <v>1</v>
      </c>
      <c r="AE153" s="8" t="b">
        <f>IF(filt_chp,TRUE,J153="N")</f>
        <v>0</v>
      </c>
      <c r="AF153" s="8" t="b">
        <f>IF(filt_hydro,TRUE,D153&lt;&gt;"water")</f>
        <v>1</v>
      </c>
      <c r="AG153" s="8" t="b">
        <f>IF(filt_use_bad_data,TRUE,NOT(OR(O153="Y",O153=1)))</f>
        <v>1</v>
      </c>
      <c r="AH153" s="8" t="b">
        <f>IF(filt_use_bad_data,TRUE,NOT(OR(Q153="Y",Q153=1)))</f>
        <v>1</v>
      </c>
      <c r="AI153" s="8" t="b">
        <f>IF(filt_allow_combos,AND(AJ153:AK153),OR(UPPER($S153)="Y",UPPER($T153)=""))</f>
        <v>1</v>
      </c>
      <c r="AJ153" s="8" t="b">
        <f>IF(UPPER($U153)="CCGT",IF(filt_combine_ccgt,OR(UPPER($T153)="Y",UPPER($S153)=""),OR(UPPER($S153)="Y",UPPER($T153)="")),TRUE)</f>
        <v>1</v>
      </c>
      <c r="AK153" s="8" t="b">
        <f>IF(UPPER($U153)="WIND",IF(filt_combine_wind,OR(UPPER($T153)="Y",UPPER($S153)=""),OR(UPPER($S153)="Y",UPPER($T153)="")),TRUE)</f>
        <v>1</v>
      </c>
      <c r="AL153" s="9"/>
      <c r="AM153" s="2" t="b">
        <f>AND(Z153:AL153)</f>
        <v>0</v>
      </c>
      <c r="AN153" s="2">
        <f>A153-COUNTIF($K$31:$K153,"&lt;&gt;"&amp;AN$31)+1</f>
        <v>117</v>
      </c>
      <c r="AO153" s="2"/>
      <c r="AP153" s="8" t="s">
        <v>125</v>
      </c>
      <c r="AQ153" s="8" t="s">
        <v>127</v>
      </c>
      <c r="AR153" s="8">
        <v>10184</v>
      </c>
      <c r="AS153" s="8">
        <v>14108</v>
      </c>
      <c r="AT153" s="8" t="s">
        <v>11</v>
      </c>
      <c r="AU153" s="8" t="s">
        <v>33</v>
      </c>
      <c r="AV153" s="8">
        <v>1988</v>
      </c>
      <c r="AW153" s="8">
        <v>6</v>
      </c>
      <c r="AX153" s="8" t="s">
        <v>44</v>
      </c>
      <c r="AY153" s="8" t="s">
        <v>15</v>
      </c>
      <c r="AZ153">
        <v>1</v>
      </c>
      <c r="BA153" s="5">
        <v>16861.140599999999</v>
      </c>
      <c r="BB153" s="5">
        <v>3</v>
      </c>
      <c r="BC153" s="4"/>
      <c r="BD153"/>
    </row>
    <row r="154" spans="1:56" hidden="1">
      <c r="A154">
        <f>ROW(B154)-ROW($B$31)</f>
        <v>123</v>
      </c>
      <c r="B154" t="str">
        <f>SUBSTITUTE(SUBSTITUTE(SUBSTITUTE(AP154&amp;"_"&amp;AQ154," ","_"),"&amp;","and"),"-","_")</f>
        <v>Central_Utility_Plant_TG1</v>
      </c>
      <c r="C154">
        <f>AW154/1000</f>
        <v>2.3E-3</v>
      </c>
      <c r="D154" s="23" t="str">
        <f>VLOOKUP(L154,map_fuel,2,0)</f>
        <v>ng</v>
      </c>
      <c r="E154" s="23" t="str">
        <f>VLOOKUP(M154,map_prime_mover,2,0)</f>
        <v>st</v>
      </c>
      <c r="F154" s="23" t="str">
        <f>D154&amp;IF(NOT(E154=""),"_"&amp;LOWER(E154),"")</f>
        <v>ng_st</v>
      </c>
      <c r="G154" s="58">
        <f>IF(ISNUMBER(BA154),BA154/1000,1)</f>
        <v>16.861140599999999</v>
      </c>
      <c r="H154" s="8">
        <f>AV154</f>
        <v>1988</v>
      </c>
      <c r="I154" s="39" t="str">
        <f>AY154</f>
        <v>OP</v>
      </c>
      <c r="J154" s="39" t="str">
        <f>IF(AZ154=1,"Y",IF(AZ154=0,"N","?"))</f>
        <v>Y</v>
      </c>
      <c r="K154" s="39" t="s">
        <v>594</v>
      </c>
      <c r="L154" s="8" t="str">
        <f>AU154</f>
        <v>NG</v>
      </c>
      <c r="M154" s="8" t="str">
        <f>AX154</f>
        <v>ST</v>
      </c>
      <c r="N154" s="8">
        <f>C154*G154</f>
        <v>3.8780623379999997E-2</v>
      </c>
      <c r="O154" s="8"/>
      <c r="P154" s="8"/>
      <c r="Q154" s="39" t="s">
        <v>651</v>
      </c>
      <c r="R154" s="87"/>
      <c r="S154" s="8"/>
      <c r="T154" s="8"/>
      <c r="U154" s="87"/>
      <c r="V154" s="87" t="str">
        <f ca="1">IF(NOT(AP154=""),IF(AP154&lt;&gt;AP153,IF(COUNTIF(OFFSET(AP154,0,0,pMaxUnitPerPlantInData),AP154)=COUNTIFS(OFFSET(AP154,0,0,pMaxUnitPerPlantInData),AP154,OFFSET(F154,0,0,pMaxUnitPerPlantInData),F154),"N","Y"),V153),"")</f>
        <v>Y</v>
      </c>
      <c r="W154" s="87" t="str">
        <f>IF($AP154="",W155,AP154)</f>
        <v>Central Utility Plant</v>
      </c>
      <c r="X154" s="87">
        <f>IF($AP154="","-",BB154)</f>
        <v>3</v>
      </c>
      <c r="Y154" s="4"/>
      <c r="Z154" s="8" t="b">
        <v>1</v>
      </c>
      <c r="AA154" s="8" t="b">
        <f>VLOOKUP(L154,map_fuel,3,0)</f>
        <v>1</v>
      </c>
      <c r="AB154" s="8" t="b">
        <f>C154&gt;=filt_gen_size</f>
        <v>0</v>
      </c>
      <c r="AC154" s="8" t="b">
        <f>AV154&gt;=filt_age</f>
        <v>1</v>
      </c>
      <c r="AD154" s="39">
        <f>IF(filt_status="ALL",TRUE,IFERROR(SEARCH(I154,filt_status),FALSE))</f>
        <v>1</v>
      </c>
      <c r="AE154" s="8" t="b">
        <f>IF(filt_chp,TRUE,J154="N")</f>
        <v>0</v>
      </c>
      <c r="AF154" s="8" t="b">
        <f>IF(filt_hydro,TRUE,D154&lt;&gt;"water")</f>
        <v>1</v>
      </c>
      <c r="AG154" s="8" t="b">
        <f>IF(filt_use_bad_data,TRUE,NOT(OR(O154="Y",O154=1)))</f>
        <v>1</v>
      </c>
      <c r="AH154" s="8" t="b">
        <f>IF(filt_use_bad_data,TRUE,NOT(OR(Q154="Y",Q154=1)))</f>
        <v>0</v>
      </c>
      <c r="AI154" s="8" t="b">
        <f>IF(filt_allow_combos,AND(AJ154:AK154),OR(UPPER($S154)="Y",UPPER($T154)=""))</f>
        <v>1</v>
      </c>
      <c r="AJ154" s="8" t="b">
        <f>IF(UPPER($U154)="CCGT",IF(filt_combine_ccgt,OR(UPPER($T154)="Y",UPPER($S154)=""),OR(UPPER($S154)="Y",UPPER($T154)="")),TRUE)</f>
        <v>1</v>
      </c>
      <c r="AK154" s="8" t="b">
        <f>IF(UPPER($U154)="WIND",IF(filt_combine_wind,OR(UPPER($T154)="Y",UPPER($S154)=""),OR(UPPER($S154)="Y",UPPER($T154)="")),TRUE)</f>
        <v>1</v>
      </c>
      <c r="AL154" s="9"/>
      <c r="AM154" s="2" t="b">
        <f>AND(Z154:AL154)</f>
        <v>0</v>
      </c>
      <c r="AN154" s="2">
        <f>A154-COUNTIF($K$31:$K154,"&lt;&gt;"&amp;AN$31)+1</f>
        <v>118</v>
      </c>
      <c r="AO154" s="2"/>
      <c r="AP154" s="8" t="s">
        <v>125</v>
      </c>
      <c r="AQ154" s="8" t="s">
        <v>128</v>
      </c>
      <c r="AR154" s="8">
        <v>10184</v>
      </c>
      <c r="AS154" s="8">
        <v>14109</v>
      </c>
      <c r="AT154" s="8" t="s">
        <v>11</v>
      </c>
      <c r="AU154" s="8" t="s">
        <v>33</v>
      </c>
      <c r="AV154" s="8">
        <v>1988</v>
      </c>
      <c r="AW154" s="8">
        <v>2.2999999999999998</v>
      </c>
      <c r="AX154" s="8" t="s">
        <v>16</v>
      </c>
      <c r="AY154" s="8" t="s">
        <v>15</v>
      </c>
      <c r="AZ154">
        <v>1</v>
      </c>
      <c r="BA154" s="5">
        <v>16861.140599999999</v>
      </c>
      <c r="BB154" s="5">
        <v>3</v>
      </c>
      <c r="BC154" s="4"/>
      <c r="BD154"/>
    </row>
    <row r="155" spans="1:56" hidden="1">
      <c r="A155">
        <f>ROW(B155)-ROW($B$31)</f>
        <v>124</v>
      </c>
      <c r="B155" t="str">
        <f>SUBSTITUTE(SUBSTITUTE(SUBSTITUTE(AP155&amp;"_"&amp;AQ155," ","_"),"&amp;","and"),"-","_")</f>
        <v>Channel_Energy_Center_ST_1</v>
      </c>
      <c r="C155">
        <f>AW155/1000</f>
        <v>0.28499999999999998</v>
      </c>
      <c r="D155" s="23" t="str">
        <f>VLOOKUP(L155,map_fuel,2,0)</f>
        <v>ng</v>
      </c>
      <c r="E155" s="23" t="str">
        <f>VLOOKUP(M155,map_prime_mover,2,0)</f>
        <v>cc_st_part</v>
      </c>
      <c r="F155" s="23" t="str">
        <f>D155&amp;IF(NOT(E155=""),"_"&amp;LOWER(E155),"")</f>
        <v>ng_cc_st_part</v>
      </c>
      <c r="G155" s="58">
        <f>IF(ISNUMBER(BA155),BA155/1000,1)</f>
        <v>6.1850146000000006</v>
      </c>
      <c r="H155" s="8">
        <f>AV155</f>
        <v>2002</v>
      </c>
      <c r="I155" s="39" t="str">
        <f>AY155</f>
        <v>OP</v>
      </c>
      <c r="J155" s="39" t="str">
        <f>IF(AZ155=1,"Y",IF(AZ155=0,"N","?"))</f>
        <v>Y</v>
      </c>
      <c r="K155" s="39" t="s">
        <v>594</v>
      </c>
      <c r="L155" s="8" t="str">
        <f>AU155</f>
        <v>NG</v>
      </c>
      <c r="M155" s="8" t="str">
        <f>AX155</f>
        <v>CA</v>
      </c>
      <c r="N155" s="8">
        <f>C155*G155</f>
        <v>1.762729161</v>
      </c>
      <c r="O155" s="8"/>
      <c r="P155" s="8"/>
      <c r="Q155" s="8"/>
      <c r="R155" s="87"/>
      <c r="S155" s="8"/>
      <c r="T155" s="8"/>
      <c r="U155" s="87"/>
      <c r="V155" s="87" t="str">
        <f ca="1">IF(NOT(AP155=""),IF(AP155&lt;&gt;AP154,IF(COUNTIF(OFFSET(AP155,0,0,pMaxUnitPerPlantInData),AP155)=COUNTIFS(OFFSET(AP155,0,0,pMaxUnitPerPlantInData),AP155,OFFSET(F155,0,0,pMaxUnitPerPlantInData),F155),"N","Y"),V154),"")</f>
        <v>Y</v>
      </c>
      <c r="W155" s="87" t="str">
        <f>IF($AP155="",W156,AP155)</f>
        <v>Channel Energy Center</v>
      </c>
      <c r="X155" s="87">
        <f>IF($AP155="","-",BB155)</f>
        <v>3</v>
      </c>
      <c r="Y155" s="4"/>
      <c r="Z155" s="8" t="b">
        <v>1</v>
      </c>
      <c r="AA155" s="8" t="b">
        <f>VLOOKUP(L155,map_fuel,3,0)</f>
        <v>1</v>
      </c>
      <c r="AB155" s="8" t="b">
        <f>C155&gt;=filt_gen_size</f>
        <v>1</v>
      </c>
      <c r="AC155" s="8" t="b">
        <f>AV155&gt;=filt_age</f>
        <v>1</v>
      </c>
      <c r="AD155" s="39">
        <f>IF(filt_status="ALL",TRUE,IFERROR(SEARCH(I155,filt_status),FALSE))</f>
        <v>1</v>
      </c>
      <c r="AE155" s="8" t="b">
        <f>IF(filt_chp,TRUE,J155="N")</f>
        <v>0</v>
      </c>
      <c r="AF155" s="8" t="b">
        <f>IF(filt_hydro,TRUE,D155&lt;&gt;"water")</f>
        <v>1</v>
      </c>
      <c r="AG155" s="8" t="b">
        <f>IF(filt_use_bad_data,TRUE,NOT(OR(O155="Y",O155=1)))</f>
        <v>1</v>
      </c>
      <c r="AH155" s="8" t="b">
        <f>IF(filt_use_bad_data,TRUE,NOT(OR(Q155="Y",Q155=1)))</f>
        <v>1</v>
      </c>
      <c r="AI155" s="8" t="b">
        <f>IF(filt_allow_combos,AND(AJ155:AK155),OR(UPPER($S155)="Y",UPPER($T155)=""))</f>
        <v>1</v>
      </c>
      <c r="AJ155" s="8" t="b">
        <f>IF(UPPER($U155)="CCGT",IF(filt_combine_ccgt,OR(UPPER($T155)="Y",UPPER($S155)=""),OR(UPPER($S155)="Y",UPPER($T155)="")),TRUE)</f>
        <v>1</v>
      </c>
      <c r="AK155" s="8" t="b">
        <f>IF(UPPER($U155)="WIND",IF(filt_combine_wind,OR(UPPER($T155)="Y",UPPER($S155)=""),OR(UPPER($S155)="Y",UPPER($T155)="")),TRUE)</f>
        <v>1</v>
      </c>
      <c r="AL155" s="9"/>
      <c r="AM155" s="2" t="b">
        <f>AND(Z155:AL155)</f>
        <v>0</v>
      </c>
      <c r="AN155" s="2">
        <f>A155-COUNTIF($K$31:$K155,"&lt;&gt;"&amp;AN$31)+1</f>
        <v>119</v>
      </c>
      <c r="AO155" s="2"/>
      <c r="AP155" s="8" t="s">
        <v>124</v>
      </c>
      <c r="AQ155" s="8" t="s">
        <v>129</v>
      </c>
      <c r="AR155" s="8">
        <v>55299</v>
      </c>
      <c r="AS155" s="8">
        <v>14112</v>
      </c>
      <c r="AT155" s="8" t="s">
        <v>11</v>
      </c>
      <c r="AU155" s="8" t="s">
        <v>33</v>
      </c>
      <c r="AV155" s="8">
        <v>2002</v>
      </c>
      <c r="AW155" s="8">
        <v>285</v>
      </c>
      <c r="AX155" s="8" t="s">
        <v>29</v>
      </c>
      <c r="AY155" s="8" t="s">
        <v>15</v>
      </c>
      <c r="AZ155">
        <v>1</v>
      </c>
      <c r="BA155" s="5">
        <v>6185.0146000000004</v>
      </c>
      <c r="BB155" s="5">
        <v>3</v>
      </c>
      <c r="BC155" s="4"/>
      <c r="BD155"/>
    </row>
    <row r="156" spans="1:56" hidden="1">
      <c r="A156">
        <f>ROW(B156)-ROW($B$31)</f>
        <v>125</v>
      </c>
      <c r="B156" t="str">
        <f>SUBSTITUTE(SUBSTITUTE(SUBSTITUTE(AP156&amp;"_"&amp;AQ156," ","_"),"&amp;","and"),"-","_")</f>
        <v>Channel_Energy_Center_CTG1</v>
      </c>
      <c r="C156">
        <f>AW156/1000</f>
        <v>0.215</v>
      </c>
      <c r="D156" s="23" t="str">
        <f>VLOOKUP(L156,map_fuel,2,0)</f>
        <v>ng</v>
      </c>
      <c r="E156" s="23" t="str">
        <f>VLOOKUP(M156,map_prime_mover,2,0)</f>
        <v>cc_ct_part</v>
      </c>
      <c r="F156" s="23" t="str">
        <f>D156&amp;IF(NOT(E156=""),"_"&amp;LOWER(E156),"")</f>
        <v>ng_cc_ct_part</v>
      </c>
      <c r="G156" s="58">
        <f>IF(ISNUMBER(BA156),BA156/1000,1)</f>
        <v>6.1850146000000006</v>
      </c>
      <c r="H156" s="8">
        <f>AV156</f>
        <v>2001</v>
      </c>
      <c r="I156" s="39" t="str">
        <f>AY156</f>
        <v>OP</v>
      </c>
      <c r="J156" s="39" t="str">
        <f>IF(AZ156=1,"Y",IF(AZ156=0,"N","?"))</f>
        <v>Y</v>
      </c>
      <c r="K156" s="39" t="s">
        <v>594</v>
      </c>
      <c r="L156" s="8" t="str">
        <f>AU156</f>
        <v>NG</v>
      </c>
      <c r="M156" s="8" t="str">
        <f>AX156</f>
        <v>CT</v>
      </c>
      <c r="N156" s="8">
        <f>C156*G156</f>
        <v>1.3297781390000001</v>
      </c>
      <c r="O156" s="8"/>
      <c r="P156" s="8"/>
      <c r="Q156" s="8"/>
      <c r="R156" s="87"/>
      <c r="S156" s="8"/>
      <c r="T156" s="8"/>
      <c r="U156" s="87"/>
      <c r="V156" s="87" t="str">
        <f ca="1">IF(NOT(AP156=""),IF(AP156&lt;&gt;AP155,IF(COUNTIF(OFFSET(AP156,0,0,pMaxUnitPerPlantInData),AP156)=COUNTIFS(OFFSET(AP156,0,0,pMaxUnitPerPlantInData),AP156,OFFSET(F156,0,0,pMaxUnitPerPlantInData),F156),"N","Y"),V155),"")</f>
        <v>Y</v>
      </c>
      <c r="W156" s="87" t="str">
        <f>IF($AP156="",W157,AP156)</f>
        <v>Channel Energy Center</v>
      </c>
      <c r="X156" s="87">
        <f>IF($AP156="","-",BB156)</f>
        <v>3</v>
      </c>
      <c r="Y156" s="4"/>
      <c r="Z156" s="8" t="b">
        <v>1</v>
      </c>
      <c r="AA156" s="8" t="b">
        <f>VLOOKUP(L156,map_fuel,3,0)</f>
        <v>1</v>
      </c>
      <c r="AB156" s="8" t="b">
        <f>C156&gt;=filt_gen_size</f>
        <v>1</v>
      </c>
      <c r="AC156" s="8" t="b">
        <f>AV156&gt;=filt_age</f>
        <v>1</v>
      </c>
      <c r="AD156" s="39">
        <f>IF(filt_status="ALL",TRUE,IFERROR(SEARCH(I156,filt_status),FALSE))</f>
        <v>1</v>
      </c>
      <c r="AE156" s="8" t="b">
        <f>IF(filt_chp,TRUE,J156="N")</f>
        <v>0</v>
      </c>
      <c r="AF156" s="8" t="b">
        <f>IF(filt_hydro,TRUE,D156&lt;&gt;"water")</f>
        <v>1</v>
      </c>
      <c r="AG156" s="8" t="b">
        <f>IF(filt_use_bad_data,TRUE,NOT(OR(O156="Y",O156=1)))</f>
        <v>1</v>
      </c>
      <c r="AH156" s="8" t="b">
        <f>IF(filt_use_bad_data,TRUE,NOT(OR(Q156="Y",Q156=1)))</f>
        <v>1</v>
      </c>
      <c r="AI156" s="8" t="b">
        <f>IF(filt_allow_combos,AND(AJ156:AK156),OR(UPPER($S156)="Y",UPPER($T156)=""))</f>
        <v>1</v>
      </c>
      <c r="AJ156" s="8" t="b">
        <f>IF(UPPER($U156)="CCGT",IF(filt_combine_ccgt,OR(UPPER($T156)="Y",UPPER($S156)=""),OR(UPPER($S156)="Y",UPPER($T156)="")),TRUE)</f>
        <v>1</v>
      </c>
      <c r="AK156" s="8" t="b">
        <f>IF(UPPER($U156)="WIND",IF(filt_combine_wind,OR(UPPER($T156)="Y",UPPER($S156)=""),OR(UPPER($S156)="Y",UPPER($T156)="")),TRUE)</f>
        <v>1</v>
      </c>
      <c r="AL156" s="9"/>
      <c r="AM156" s="2" t="b">
        <f>AND(Z156:AL156)</f>
        <v>0</v>
      </c>
      <c r="AN156" s="2">
        <f>A156-COUNTIF($K$31:$K156,"&lt;&gt;"&amp;AN$31)+1</f>
        <v>120</v>
      </c>
      <c r="AO156" s="2"/>
      <c r="AP156" s="8" t="s">
        <v>124</v>
      </c>
      <c r="AQ156" s="8" t="s">
        <v>57</v>
      </c>
      <c r="AR156" s="8">
        <v>55299</v>
      </c>
      <c r="AS156" s="8">
        <v>14110</v>
      </c>
      <c r="AT156" s="8" t="s">
        <v>11</v>
      </c>
      <c r="AU156" s="8" t="s">
        <v>33</v>
      </c>
      <c r="AV156" s="8">
        <v>2001</v>
      </c>
      <c r="AW156" s="8">
        <v>215</v>
      </c>
      <c r="AX156" s="8" t="s">
        <v>32</v>
      </c>
      <c r="AY156" s="8" t="s">
        <v>15</v>
      </c>
      <c r="AZ156">
        <v>1</v>
      </c>
      <c r="BA156" s="5">
        <v>6185.0146000000004</v>
      </c>
      <c r="BB156" s="5">
        <v>3</v>
      </c>
      <c r="BC156" s="4"/>
      <c r="BD156"/>
    </row>
    <row r="157" spans="1:56" hidden="1">
      <c r="A157">
        <f>ROW(B157)-ROW($B$31)</f>
        <v>126</v>
      </c>
      <c r="B157" t="str">
        <f>SUBSTITUTE(SUBSTITUTE(SUBSTITUTE(AP157&amp;"_"&amp;AQ157," ","_"),"&amp;","and"),"-","_")</f>
        <v>Channelview_Cogeneration_Plant_GT1</v>
      </c>
      <c r="C157">
        <f>AW157/1000</f>
        <v>0.19209999999999999</v>
      </c>
      <c r="D157" s="23" t="str">
        <f>VLOOKUP(L157,map_fuel,2,0)</f>
        <v>ng</v>
      </c>
      <c r="E157" s="23" t="str">
        <f>VLOOKUP(M157,map_prime_mover,2,0)</f>
        <v>cc_ct_part</v>
      </c>
      <c r="F157" s="23" t="str">
        <f>D157&amp;IF(NOT(E157=""),"_"&amp;LOWER(E157),"")</f>
        <v>ng_cc_ct_part</v>
      </c>
      <c r="G157" s="58">
        <f>IF(ISNUMBER(BA157),BA157/1000,1)</f>
        <v>5.2143131999999994</v>
      </c>
      <c r="H157" s="8">
        <f>AV157</f>
        <v>2002</v>
      </c>
      <c r="I157" s="39" t="str">
        <f>AY157</f>
        <v>OP</v>
      </c>
      <c r="J157" s="39" t="str">
        <f>IF(AZ157=1,"Y",IF(AZ157=0,"N","?"))</f>
        <v>Y</v>
      </c>
      <c r="K157" s="39" t="s">
        <v>594</v>
      </c>
      <c r="L157" s="8" t="str">
        <f>AU157</f>
        <v>NG</v>
      </c>
      <c r="M157" s="8" t="str">
        <f>AX157</f>
        <v>CT</v>
      </c>
      <c r="N157" s="8">
        <f>C157*G157</f>
        <v>1.0016695657199999</v>
      </c>
      <c r="O157" s="8"/>
      <c r="P157" s="8"/>
      <c r="Q157" s="8"/>
      <c r="R157" s="87"/>
      <c r="S157" s="8"/>
      <c r="T157" s="8"/>
      <c r="U157" s="87"/>
      <c r="V157" s="87" t="str">
        <f ca="1">IF(NOT(AP157=""),IF(AP157&lt;&gt;AP156,IF(COUNTIF(OFFSET(AP157,0,0,pMaxUnitPerPlantInData),AP157)=COUNTIFS(OFFSET(AP157,0,0,pMaxUnitPerPlantInData),AP157,OFFSET(F157,0,0,pMaxUnitPerPlantInData),F157),"N","Y"),V156),"")</f>
        <v>Y</v>
      </c>
      <c r="W157" s="87" t="str">
        <f>IF($AP157="",W158,AP157)</f>
        <v>Channelview Cogeneration Plant</v>
      </c>
      <c r="X157" s="87">
        <f>IF($AP157="","-",BB157)</f>
        <v>5</v>
      </c>
      <c r="Y157" s="4"/>
      <c r="Z157" s="8" t="b">
        <v>1</v>
      </c>
      <c r="AA157" s="8" t="b">
        <f>VLOOKUP(L157,map_fuel,3,0)</f>
        <v>1</v>
      </c>
      <c r="AB157" s="8" t="b">
        <f>C157&gt;=filt_gen_size</f>
        <v>1</v>
      </c>
      <c r="AC157" s="8" t="b">
        <f>AV157&gt;=filt_age</f>
        <v>1</v>
      </c>
      <c r="AD157" s="39">
        <f>IF(filt_status="ALL",TRUE,IFERROR(SEARCH(I157,filt_status),FALSE))</f>
        <v>1</v>
      </c>
      <c r="AE157" s="8" t="b">
        <f>IF(filt_chp,TRUE,J157="N")</f>
        <v>0</v>
      </c>
      <c r="AF157" s="8" t="b">
        <f>IF(filt_hydro,TRUE,D157&lt;&gt;"water")</f>
        <v>1</v>
      </c>
      <c r="AG157" s="8" t="b">
        <f>IF(filt_use_bad_data,TRUE,NOT(OR(O157="Y",O157=1)))</f>
        <v>1</v>
      </c>
      <c r="AH157" s="8" t="b">
        <f>IF(filt_use_bad_data,TRUE,NOT(OR(Q157="Y",Q157=1)))</f>
        <v>1</v>
      </c>
      <c r="AI157" s="8" t="b">
        <f>IF(filt_allow_combos,AND(AJ157:AK157),OR(UPPER($S157)="Y",UPPER($T157)=""))</f>
        <v>1</v>
      </c>
      <c r="AJ157" s="8" t="b">
        <f>IF(UPPER($U157)="CCGT",IF(filt_combine_ccgt,OR(UPPER($T157)="Y",UPPER($S157)=""),OR(UPPER($S157)="Y",UPPER($T157)="")),TRUE)</f>
        <v>1</v>
      </c>
      <c r="AK157" s="8" t="b">
        <f>IF(UPPER($U157)="WIND",IF(filt_combine_wind,OR(UPPER($T157)="Y",UPPER($S157)=""),OR(UPPER($S157)="Y",UPPER($T157)="")),TRUE)</f>
        <v>1</v>
      </c>
      <c r="AL157" s="9"/>
      <c r="AM157" s="2" t="b">
        <f>AND(Z157:AL157)</f>
        <v>0</v>
      </c>
      <c r="AN157" s="2">
        <f>A157-COUNTIF($K$31:$K157,"&lt;&gt;"&amp;AN$31)+1</f>
        <v>121</v>
      </c>
      <c r="AO157" s="2"/>
      <c r="AP157" s="8" t="s">
        <v>130</v>
      </c>
      <c r="AQ157" s="8" t="s">
        <v>106</v>
      </c>
      <c r="AR157" s="8">
        <v>55187</v>
      </c>
      <c r="AS157" s="8">
        <v>14113</v>
      </c>
      <c r="AT157" s="8" t="s">
        <v>11</v>
      </c>
      <c r="AU157" s="8" t="s">
        <v>33</v>
      </c>
      <c r="AV157" s="8">
        <v>2002</v>
      </c>
      <c r="AW157" s="8">
        <v>192.1</v>
      </c>
      <c r="AX157" s="8" t="s">
        <v>32</v>
      </c>
      <c r="AY157" s="8" t="s">
        <v>15</v>
      </c>
      <c r="AZ157">
        <v>1</v>
      </c>
      <c r="BA157" s="5">
        <v>5214.3131999999996</v>
      </c>
      <c r="BB157" s="5">
        <v>5</v>
      </c>
      <c r="BC157" s="4"/>
      <c r="BD157"/>
    </row>
    <row r="158" spans="1:56" hidden="1">
      <c r="A158">
        <f>ROW(B158)-ROW($B$31)</f>
        <v>127</v>
      </c>
      <c r="B158" t="str">
        <f>SUBSTITUTE(SUBSTITUTE(SUBSTITUTE(AP158&amp;"_"&amp;AQ158," ","_"),"&amp;","and"),"-","_")</f>
        <v>Channelview_Cogeneration_Plant_GT2</v>
      </c>
      <c r="C158">
        <f>AW158/1000</f>
        <v>0.19209999999999999</v>
      </c>
      <c r="D158" s="23" t="str">
        <f>VLOOKUP(L158,map_fuel,2,0)</f>
        <v>ng</v>
      </c>
      <c r="E158" s="23" t="str">
        <f>VLOOKUP(M158,map_prime_mover,2,0)</f>
        <v>cc_ct_part</v>
      </c>
      <c r="F158" s="23" t="str">
        <f>D158&amp;IF(NOT(E158=""),"_"&amp;LOWER(E158),"")</f>
        <v>ng_cc_ct_part</v>
      </c>
      <c r="G158" s="58">
        <f>IF(ISNUMBER(BA158),BA158/1000,1)</f>
        <v>5.2143131999999994</v>
      </c>
      <c r="H158" s="8">
        <f>AV158</f>
        <v>2002</v>
      </c>
      <c r="I158" s="39" t="str">
        <f>AY158</f>
        <v>OP</v>
      </c>
      <c r="J158" s="39" t="str">
        <f>IF(AZ158=1,"Y",IF(AZ158=0,"N","?"))</f>
        <v>Y</v>
      </c>
      <c r="K158" s="39" t="s">
        <v>594</v>
      </c>
      <c r="L158" s="8" t="str">
        <f>AU158</f>
        <v>NG</v>
      </c>
      <c r="M158" s="8" t="str">
        <f>AX158</f>
        <v>CT</v>
      </c>
      <c r="N158" s="8">
        <f>C158*G158</f>
        <v>1.0016695657199999</v>
      </c>
      <c r="O158" s="8"/>
      <c r="P158" s="8"/>
      <c r="Q158" s="8"/>
      <c r="R158" s="87"/>
      <c r="S158" s="8"/>
      <c r="T158" s="8"/>
      <c r="U158" s="87"/>
      <c r="V158" s="87" t="str">
        <f ca="1">IF(NOT(AP158=""),IF(AP158&lt;&gt;AP157,IF(COUNTIF(OFFSET(AP158,0,0,pMaxUnitPerPlantInData),AP158)=COUNTIFS(OFFSET(AP158,0,0,pMaxUnitPerPlantInData),AP158,OFFSET(F158,0,0,pMaxUnitPerPlantInData),F158),"N","Y"),V157),"")</f>
        <v>Y</v>
      </c>
      <c r="W158" s="87" t="str">
        <f>IF($AP158="",W159,AP158)</f>
        <v>Channelview Cogeneration Plant</v>
      </c>
      <c r="X158" s="87">
        <f>IF($AP158="","-",BB158)</f>
        <v>5</v>
      </c>
      <c r="Y158" s="4"/>
      <c r="Z158" s="8" t="b">
        <v>1</v>
      </c>
      <c r="AA158" s="8" t="b">
        <f>VLOOKUP(L158,map_fuel,3,0)</f>
        <v>1</v>
      </c>
      <c r="AB158" s="8" t="b">
        <f>C158&gt;=filt_gen_size</f>
        <v>1</v>
      </c>
      <c r="AC158" s="8" t="b">
        <f>AV158&gt;=filt_age</f>
        <v>1</v>
      </c>
      <c r="AD158" s="39">
        <f>IF(filt_status="ALL",TRUE,IFERROR(SEARCH(I158,filt_status),FALSE))</f>
        <v>1</v>
      </c>
      <c r="AE158" s="8" t="b">
        <f>IF(filt_chp,TRUE,J158="N")</f>
        <v>0</v>
      </c>
      <c r="AF158" s="8" t="b">
        <f>IF(filt_hydro,TRUE,D158&lt;&gt;"water")</f>
        <v>1</v>
      </c>
      <c r="AG158" s="8" t="b">
        <f>IF(filt_use_bad_data,TRUE,NOT(OR(O158="Y",O158=1)))</f>
        <v>1</v>
      </c>
      <c r="AH158" s="8" t="b">
        <f>IF(filt_use_bad_data,TRUE,NOT(OR(Q158="Y",Q158=1)))</f>
        <v>1</v>
      </c>
      <c r="AI158" s="8" t="b">
        <f>IF(filt_allow_combos,AND(AJ158:AK158),OR(UPPER($S158)="Y",UPPER($T158)=""))</f>
        <v>1</v>
      </c>
      <c r="AJ158" s="8" t="b">
        <f>IF(UPPER($U158)="CCGT",IF(filt_combine_ccgt,OR(UPPER($T158)="Y",UPPER($S158)=""),OR(UPPER($S158)="Y",UPPER($T158)="")),TRUE)</f>
        <v>1</v>
      </c>
      <c r="AK158" s="8" t="b">
        <f>IF(UPPER($U158)="WIND",IF(filt_combine_wind,OR(UPPER($T158)="Y",UPPER($S158)=""),OR(UPPER($S158)="Y",UPPER($T158)="")),TRUE)</f>
        <v>1</v>
      </c>
      <c r="AL158" s="9"/>
      <c r="AM158" s="2" t="b">
        <f>AND(Z158:AL158)</f>
        <v>0</v>
      </c>
      <c r="AN158" s="2">
        <f>A158-COUNTIF($K$31:$K158,"&lt;&gt;"&amp;AN$31)+1</f>
        <v>122</v>
      </c>
      <c r="AO158" s="2"/>
      <c r="AP158" s="8" t="s">
        <v>130</v>
      </c>
      <c r="AQ158" s="8" t="s">
        <v>131</v>
      </c>
      <c r="AR158" s="8">
        <v>55187</v>
      </c>
      <c r="AS158" s="8">
        <v>14114</v>
      </c>
      <c r="AT158" s="8" t="s">
        <v>11</v>
      </c>
      <c r="AU158" s="8" t="s">
        <v>33</v>
      </c>
      <c r="AV158" s="8">
        <v>2002</v>
      </c>
      <c r="AW158" s="8">
        <v>192.1</v>
      </c>
      <c r="AX158" s="8" t="s">
        <v>32</v>
      </c>
      <c r="AY158" s="8" t="s">
        <v>15</v>
      </c>
      <c r="AZ158">
        <v>1</v>
      </c>
      <c r="BA158" s="5">
        <v>5214.3131999999996</v>
      </c>
      <c r="BB158" s="5">
        <v>5</v>
      </c>
      <c r="BC158" s="4"/>
      <c r="BD158"/>
    </row>
    <row r="159" spans="1:56" hidden="1">
      <c r="A159">
        <f>ROW(B159)-ROW($B$31)</f>
        <v>128</v>
      </c>
      <c r="B159" t="str">
        <f>SUBSTITUTE(SUBSTITUTE(SUBSTITUTE(AP159&amp;"_"&amp;AQ159," ","_"),"&amp;","and"),"-","_")</f>
        <v>Channelview_Cogeneration_Plant_GT3</v>
      </c>
      <c r="C159">
        <f>AW159/1000</f>
        <v>0.19209999999999999</v>
      </c>
      <c r="D159" s="23" t="str">
        <f>VLOOKUP(L159,map_fuel,2,0)</f>
        <v>ng</v>
      </c>
      <c r="E159" s="23" t="str">
        <f>VLOOKUP(M159,map_prime_mover,2,0)</f>
        <v>cc_ct_part</v>
      </c>
      <c r="F159" s="23" t="str">
        <f>D159&amp;IF(NOT(E159=""),"_"&amp;LOWER(E159),"")</f>
        <v>ng_cc_ct_part</v>
      </c>
      <c r="G159" s="58">
        <f>IF(ISNUMBER(BA159),BA159/1000,1)</f>
        <v>5.2143131999999994</v>
      </c>
      <c r="H159" s="8">
        <f>AV159</f>
        <v>2002</v>
      </c>
      <c r="I159" s="39" t="str">
        <f>AY159</f>
        <v>OP</v>
      </c>
      <c r="J159" s="39" t="str">
        <f>IF(AZ159=1,"Y",IF(AZ159=0,"N","?"))</f>
        <v>Y</v>
      </c>
      <c r="K159" s="39" t="s">
        <v>594</v>
      </c>
      <c r="L159" s="8" t="str">
        <f>AU159</f>
        <v>NG</v>
      </c>
      <c r="M159" s="8" t="str">
        <f>AX159</f>
        <v>CT</v>
      </c>
      <c r="N159" s="8">
        <f>C159*G159</f>
        <v>1.0016695657199999</v>
      </c>
      <c r="O159" s="8"/>
      <c r="P159" s="8"/>
      <c r="Q159" s="8"/>
      <c r="R159" s="87"/>
      <c r="S159" s="8"/>
      <c r="T159" s="8"/>
      <c r="U159" s="87"/>
      <c r="V159" s="87" t="str">
        <f ca="1">IF(NOT(AP159=""),IF(AP159&lt;&gt;AP158,IF(COUNTIF(OFFSET(AP159,0,0,pMaxUnitPerPlantInData),AP159)=COUNTIFS(OFFSET(AP159,0,0,pMaxUnitPerPlantInData),AP159,OFFSET(F159,0,0,pMaxUnitPerPlantInData),F159),"N","Y"),V158),"")</f>
        <v>Y</v>
      </c>
      <c r="W159" s="87" t="str">
        <f>IF($AP159="",W160,AP159)</f>
        <v>Channelview Cogeneration Plant</v>
      </c>
      <c r="X159" s="87">
        <f>IF($AP159="","-",BB159)</f>
        <v>5</v>
      </c>
      <c r="Y159" s="4"/>
      <c r="Z159" s="8" t="b">
        <v>1</v>
      </c>
      <c r="AA159" s="8" t="b">
        <f>VLOOKUP(L159,map_fuel,3,0)</f>
        <v>1</v>
      </c>
      <c r="AB159" s="8" t="b">
        <f>C159&gt;=filt_gen_size</f>
        <v>1</v>
      </c>
      <c r="AC159" s="8" t="b">
        <f>AV159&gt;=filt_age</f>
        <v>1</v>
      </c>
      <c r="AD159" s="39">
        <f>IF(filt_status="ALL",TRUE,IFERROR(SEARCH(I159,filt_status),FALSE))</f>
        <v>1</v>
      </c>
      <c r="AE159" s="8" t="b">
        <f>IF(filt_chp,TRUE,J159="N")</f>
        <v>0</v>
      </c>
      <c r="AF159" s="8" t="b">
        <f>IF(filt_hydro,TRUE,D159&lt;&gt;"water")</f>
        <v>1</v>
      </c>
      <c r="AG159" s="8" t="b">
        <f>IF(filt_use_bad_data,TRUE,NOT(OR(O159="Y",O159=1)))</f>
        <v>1</v>
      </c>
      <c r="AH159" s="8" t="b">
        <f>IF(filt_use_bad_data,TRUE,NOT(OR(Q159="Y",Q159=1)))</f>
        <v>1</v>
      </c>
      <c r="AI159" s="8" t="b">
        <f>IF(filt_allow_combos,AND(AJ159:AK159),OR(UPPER($S159)="Y",UPPER($T159)=""))</f>
        <v>1</v>
      </c>
      <c r="AJ159" s="8" t="b">
        <f>IF(UPPER($U159)="CCGT",IF(filt_combine_ccgt,OR(UPPER($T159)="Y",UPPER($S159)=""),OR(UPPER($S159)="Y",UPPER($T159)="")),TRUE)</f>
        <v>1</v>
      </c>
      <c r="AK159" s="8" t="b">
        <f>IF(UPPER($U159)="WIND",IF(filt_combine_wind,OR(UPPER($T159)="Y",UPPER($S159)=""),OR(UPPER($S159)="Y",UPPER($T159)="")),TRUE)</f>
        <v>1</v>
      </c>
      <c r="AL159" s="9"/>
      <c r="AM159" s="2" t="b">
        <f>AND(Z159:AL159)</f>
        <v>0</v>
      </c>
      <c r="AN159" s="2">
        <f>A159-COUNTIF($K$31:$K159,"&lt;&gt;"&amp;AN$31)+1</f>
        <v>123</v>
      </c>
      <c r="AO159" s="2"/>
      <c r="AP159" s="8" t="s">
        <v>130</v>
      </c>
      <c r="AQ159" s="8" t="s">
        <v>132</v>
      </c>
      <c r="AR159" s="8">
        <v>55187</v>
      </c>
      <c r="AS159" s="8">
        <v>14115</v>
      </c>
      <c r="AT159" s="8" t="s">
        <v>11</v>
      </c>
      <c r="AU159" s="8" t="s">
        <v>33</v>
      </c>
      <c r="AV159" s="8">
        <v>2002</v>
      </c>
      <c r="AW159" s="8">
        <v>192.1</v>
      </c>
      <c r="AX159" s="8" t="s">
        <v>32</v>
      </c>
      <c r="AY159" s="8" t="s">
        <v>15</v>
      </c>
      <c r="AZ159">
        <v>1</v>
      </c>
      <c r="BA159" s="5">
        <v>5214.3131999999996</v>
      </c>
      <c r="BB159" s="5">
        <v>5</v>
      </c>
      <c r="BC159" s="4"/>
      <c r="BD159"/>
    </row>
    <row r="160" spans="1:56" hidden="1">
      <c r="A160">
        <f>ROW(B160)-ROW($B$31)</f>
        <v>129</v>
      </c>
      <c r="B160" t="str">
        <f>SUBSTITUTE(SUBSTITUTE(SUBSTITUTE(AP160&amp;"_"&amp;AQ160," ","_"),"&amp;","and"),"-","_")</f>
        <v>Channelview_Cogeneration_Plant_ST1</v>
      </c>
      <c r="C160">
        <f>AW160/1000</f>
        <v>0.14990000000000001</v>
      </c>
      <c r="D160" s="23" t="str">
        <f>VLOOKUP(L160,map_fuel,2,0)</f>
        <v>ng</v>
      </c>
      <c r="E160" s="23" t="str">
        <f>VLOOKUP(M160,map_prime_mover,2,0)</f>
        <v>cc_st_part</v>
      </c>
      <c r="F160" s="23" t="str">
        <f>D160&amp;IF(NOT(E160=""),"_"&amp;LOWER(E160),"")</f>
        <v>ng_cc_st_part</v>
      </c>
      <c r="G160" s="58">
        <f>IF(ISNUMBER(BA160),BA160/1000,1)</f>
        <v>5.2143131999999994</v>
      </c>
      <c r="H160" s="8">
        <f>AV160</f>
        <v>2002</v>
      </c>
      <c r="I160" s="39" t="str">
        <f>AY160</f>
        <v>OP</v>
      </c>
      <c r="J160" s="39" t="str">
        <f>IF(AZ160=1,"Y",IF(AZ160=0,"N","?"))</f>
        <v>Y</v>
      </c>
      <c r="K160" s="39" t="s">
        <v>594</v>
      </c>
      <c r="L160" s="8" t="str">
        <f>AU160</f>
        <v>NG</v>
      </c>
      <c r="M160" s="8" t="str">
        <f>AX160</f>
        <v>CA</v>
      </c>
      <c r="N160" s="8">
        <f>C160*G160</f>
        <v>0.78162554867999989</v>
      </c>
      <c r="O160" s="8"/>
      <c r="P160" s="8"/>
      <c r="Q160" s="8"/>
      <c r="R160" s="87"/>
      <c r="S160" s="8"/>
      <c r="T160" s="8"/>
      <c r="U160" s="87"/>
      <c r="V160" s="87" t="str">
        <f ca="1">IF(NOT(AP160=""),IF(AP160&lt;&gt;AP159,IF(COUNTIF(OFFSET(AP160,0,0,pMaxUnitPerPlantInData),AP160)=COUNTIFS(OFFSET(AP160,0,0,pMaxUnitPerPlantInData),AP160,OFFSET(F160,0,0,pMaxUnitPerPlantInData),F160),"N","Y"),V159),"")</f>
        <v>Y</v>
      </c>
      <c r="W160" s="87" t="str">
        <f>IF($AP160="",W161,AP160)</f>
        <v>Channelview Cogeneration Plant</v>
      </c>
      <c r="X160" s="87">
        <f>IF($AP160="","-",BB160)</f>
        <v>5</v>
      </c>
      <c r="Y160" s="4"/>
      <c r="Z160" s="8" t="b">
        <v>1</v>
      </c>
      <c r="AA160" s="8" t="b">
        <f>VLOOKUP(L160,map_fuel,3,0)</f>
        <v>1</v>
      </c>
      <c r="AB160" s="8" t="b">
        <f>C160&gt;=filt_gen_size</f>
        <v>1</v>
      </c>
      <c r="AC160" s="8" t="b">
        <f>AV160&gt;=filt_age</f>
        <v>1</v>
      </c>
      <c r="AD160" s="39">
        <f>IF(filt_status="ALL",TRUE,IFERROR(SEARCH(I160,filt_status),FALSE))</f>
        <v>1</v>
      </c>
      <c r="AE160" s="8" t="b">
        <f>IF(filt_chp,TRUE,J160="N")</f>
        <v>0</v>
      </c>
      <c r="AF160" s="8" t="b">
        <f>IF(filt_hydro,TRUE,D160&lt;&gt;"water")</f>
        <v>1</v>
      </c>
      <c r="AG160" s="8" t="b">
        <f>IF(filt_use_bad_data,TRUE,NOT(OR(O160="Y",O160=1)))</f>
        <v>1</v>
      </c>
      <c r="AH160" s="8" t="b">
        <f>IF(filt_use_bad_data,TRUE,NOT(OR(Q160="Y",Q160=1)))</f>
        <v>1</v>
      </c>
      <c r="AI160" s="8" t="b">
        <f>IF(filt_allow_combos,AND(AJ160:AK160),OR(UPPER($S160)="Y",UPPER($T160)=""))</f>
        <v>1</v>
      </c>
      <c r="AJ160" s="8" t="b">
        <f>IF(UPPER($U160)="CCGT",IF(filt_combine_ccgt,OR(UPPER($T160)="Y",UPPER($S160)=""),OR(UPPER($S160)="Y",UPPER($T160)="")),TRUE)</f>
        <v>1</v>
      </c>
      <c r="AK160" s="8" t="b">
        <f>IF(UPPER($U160)="WIND",IF(filt_combine_wind,OR(UPPER($T160)="Y",UPPER($S160)=""),OR(UPPER($S160)="Y",UPPER($T160)="")),TRUE)</f>
        <v>1</v>
      </c>
      <c r="AL160" s="9"/>
      <c r="AM160" s="2" t="b">
        <f>AND(Z160:AL160)</f>
        <v>0</v>
      </c>
      <c r="AN160" s="2">
        <f>A160-COUNTIF($K$31:$K160,"&lt;&gt;"&amp;AN$31)+1</f>
        <v>124</v>
      </c>
      <c r="AO160" s="2"/>
      <c r="AP160" s="8" t="s">
        <v>130</v>
      </c>
      <c r="AQ160" s="8" t="s">
        <v>133</v>
      </c>
      <c r="AR160" s="8">
        <v>55187</v>
      </c>
      <c r="AS160" s="8">
        <v>14117</v>
      </c>
      <c r="AT160" s="8" t="s">
        <v>11</v>
      </c>
      <c r="AU160" s="8" t="s">
        <v>33</v>
      </c>
      <c r="AV160" s="8">
        <v>2002</v>
      </c>
      <c r="AW160" s="8">
        <v>149.9</v>
      </c>
      <c r="AX160" s="8" t="s">
        <v>29</v>
      </c>
      <c r="AY160" s="8" t="s">
        <v>15</v>
      </c>
      <c r="AZ160">
        <v>1</v>
      </c>
      <c r="BA160" s="5">
        <v>5214.3131999999996</v>
      </c>
      <c r="BB160" s="5">
        <v>5</v>
      </c>
      <c r="BC160" s="4"/>
      <c r="BD160"/>
    </row>
    <row r="161" spans="1:56" hidden="1">
      <c r="A161">
        <f>ROW(B161)-ROW($B$31)</f>
        <v>130</v>
      </c>
      <c r="B161" t="str">
        <f>SUBSTITUTE(SUBSTITUTE(SUBSTITUTE(AP161&amp;"_"&amp;AQ161," ","_"),"&amp;","and"),"-","_")</f>
        <v>Channelview_Cogeneration_Plant_GT4</v>
      </c>
      <c r="C161">
        <f>AW161/1000</f>
        <v>0.19209999999999999</v>
      </c>
      <c r="D161" s="23" t="str">
        <f>VLOOKUP(L161,map_fuel,2,0)</f>
        <v>ng</v>
      </c>
      <c r="E161" s="23" t="str">
        <f>VLOOKUP(M161,map_prime_mover,2,0)</f>
        <v>cc_ct_part</v>
      </c>
      <c r="F161" s="23" t="str">
        <f>D161&amp;IF(NOT(E161=""),"_"&amp;LOWER(E161),"")</f>
        <v>ng_cc_ct_part</v>
      </c>
      <c r="G161" s="58">
        <f>IF(ISNUMBER(BA161),BA161/1000,1)</f>
        <v>5.2143131999999994</v>
      </c>
      <c r="H161" s="8">
        <f>AV161</f>
        <v>2001</v>
      </c>
      <c r="I161" s="39" t="str">
        <f>AY161</f>
        <v>OP</v>
      </c>
      <c r="J161" s="39" t="str">
        <f>IF(AZ161=1,"Y",IF(AZ161=0,"N","?"))</f>
        <v>Y</v>
      </c>
      <c r="K161" s="39" t="s">
        <v>594</v>
      </c>
      <c r="L161" s="8" t="str">
        <f>AU161</f>
        <v>NG</v>
      </c>
      <c r="M161" s="8" t="str">
        <f>AX161</f>
        <v>CT</v>
      </c>
      <c r="N161" s="8">
        <f>C161*G161</f>
        <v>1.0016695657199999</v>
      </c>
      <c r="O161" s="8"/>
      <c r="P161" s="8"/>
      <c r="Q161" s="8"/>
      <c r="R161" s="87"/>
      <c r="S161" s="8"/>
      <c r="T161" s="8"/>
      <c r="U161" s="87"/>
      <c r="V161" s="87" t="str">
        <f ca="1">IF(NOT(AP161=""),IF(AP161&lt;&gt;AP160,IF(COUNTIF(OFFSET(AP161,0,0,pMaxUnitPerPlantInData),AP161)=COUNTIFS(OFFSET(AP161,0,0,pMaxUnitPerPlantInData),AP161,OFFSET(F161,0,0,pMaxUnitPerPlantInData),F161),"N","Y"),V160),"")</f>
        <v>Y</v>
      </c>
      <c r="W161" s="87" t="str">
        <f>IF($AP161="",W162,AP161)</f>
        <v>Channelview Cogeneration Plant</v>
      </c>
      <c r="X161" s="87">
        <f>IF($AP161="","-",BB161)</f>
        <v>5</v>
      </c>
      <c r="Y161" s="4"/>
      <c r="Z161" s="8" t="b">
        <v>1</v>
      </c>
      <c r="AA161" s="8" t="b">
        <f>VLOOKUP(L161,map_fuel,3,0)</f>
        <v>1</v>
      </c>
      <c r="AB161" s="8" t="b">
        <f>C161&gt;=filt_gen_size</f>
        <v>1</v>
      </c>
      <c r="AC161" s="8" t="b">
        <f>AV161&gt;=filt_age</f>
        <v>1</v>
      </c>
      <c r="AD161" s="39">
        <f>IF(filt_status="ALL",TRUE,IFERROR(SEARCH(I161,filt_status),FALSE))</f>
        <v>1</v>
      </c>
      <c r="AE161" s="8" t="b">
        <f>IF(filt_chp,TRUE,J161="N")</f>
        <v>0</v>
      </c>
      <c r="AF161" s="8" t="b">
        <f>IF(filt_hydro,TRUE,D161&lt;&gt;"water")</f>
        <v>1</v>
      </c>
      <c r="AG161" s="8" t="b">
        <f>IF(filt_use_bad_data,TRUE,NOT(OR(O161="Y",O161=1)))</f>
        <v>1</v>
      </c>
      <c r="AH161" s="8" t="b">
        <f>IF(filt_use_bad_data,TRUE,NOT(OR(Q161="Y",Q161=1)))</f>
        <v>1</v>
      </c>
      <c r="AI161" s="8" t="b">
        <f>IF(filt_allow_combos,AND(AJ161:AK161),OR(UPPER($S161)="Y",UPPER($T161)=""))</f>
        <v>1</v>
      </c>
      <c r="AJ161" s="8" t="b">
        <f>IF(UPPER($U161)="CCGT",IF(filt_combine_ccgt,OR(UPPER($T161)="Y",UPPER($S161)=""),OR(UPPER($S161)="Y",UPPER($T161)="")),TRUE)</f>
        <v>1</v>
      </c>
      <c r="AK161" s="8" t="b">
        <f>IF(UPPER($U161)="WIND",IF(filt_combine_wind,OR(UPPER($T161)="Y",UPPER($S161)=""),OR(UPPER($S161)="Y",UPPER($T161)="")),TRUE)</f>
        <v>1</v>
      </c>
      <c r="AL161" s="9"/>
      <c r="AM161" s="2" t="b">
        <f>AND(Z161:AL161)</f>
        <v>0</v>
      </c>
      <c r="AN161" s="2">
        <f>A161-COUNTIF($K$31:$K161,"&lt;&gt;"&amp;AN$31)+1</f>
        <v>125</v>
      </c>
      <c r="AO161" s="2"/>
      <c r="AP161" s="8" t="s">
        <v>130</v>
      </c>
      <c r="AQ161" s="8" t="s">
        <v>134</v>
      </c>
      <c r="AR161" s="8">
        <v>55187</v>
      </c>
      <c r="AS161" s="8">
        <v>14116</v>
      </c>
      <c r="AT161" s="8" t="s">
        <v>11</v>
      </c>
      <c r="AU161" s="8" t="s">
        <v>33</v>
      </c>
      <c r="AV161" s="8">
        <v>2001</v>
      </c>
      <c r="AW161" s="8">
        <v>192.1</v>
      </c>
      <c r="AX161" s="8" t="s">
        <v>32</v>
      </c>
      <c r="AY161" s="8" t="s">
        <v>15</v>
      </c>
      <c r="AZ161">
        <v>1</v>
      </c>
      <c r="BA161" s="5">
        <v>5214.3131999999996</v>
      </c>
      <c r="BB161" s="5">
        <v>5</v>
      </c>
      <c r="BC161" s="4"/>
      <c r="BD161"/>
    </row>
    <row r="162" spans="1:56" hidden="1">
      <c r="A162">
        <f>ROW(B162)-ROW($B$31)</f>
        <v>131</v>
      </c>
      <c r="B162" t="str">
        <f>SUBSTITUTE(SUBSTITUTE(SUBSTITUTE(AP162&amp;"_"&amp;AQ162," ","_"),"&amp;","and"),"-","_")</f>
        <v>Chocolate_Bayou_Plant_GEN4</v>
      </c>
      <c r="C162">
        <f>AW162/1000</f>
        <v>4.6100000000000002E-2</v>
      </c>
      <c r="D162" s="23" t="str">
        <f>VLOOKUP(L162,map_fuel,2,0)</f>
        <v>waste</v>
      </c>
      <c r="E162" s="23" t="str">
        <f>VLOOKUP(M162,map_prime_mover,2,0)</f>
        <v>st</v>
      </c>
      <c r="F162" s="23" t="str">
        <f>D162&amp;IF(NOT(E162=""),"_"&amp;LOWER(E162),"")</f>
        <v>waste_st</v>
      </c>
      <c r="G162" s="58">
        <f>IF(ISNUMBER(BA162),BA162/1000,1)</f>
        <v>6.2698016000000001</v>
      </c>
      <c r="H162" s="8">
        <f>AV162</f>
        <v>2000</v>
      </c>
      <c r="I162" s="39" t="str">
        <f>AY162</f>
        <v>OP</v>
      </c>
      <c r="J162" s="39" t="str">
        <f>IF(AZ162=1,"Y",IF(AZ162=0,"N","?"))</f>
        <v>Y</v>
      </c>
      <c r="K162" s="39" t="s">
        <v>594</v>
      </c>
      <c r="L162" s="8" t="str">
        <f>AU162</f>
        <v>OG</v>
      </c>
      <c r="M162" s="8" t="str">
        <f>AX162</f>
        <v>ST</v>
      </c>
      <c r="N162" s="8">
        <f>C162*G162</f>
        <v>0.28903785376000002</v>
      </c>
      <c r="O162" s="8"/>
      <c r="P162" s="8"/>
      <c r="Q162" s="8"/>
      <c r="R162" s="87"/>
      <c r="S162" s="8"/>
      <c r="T162" s="8"/>
      <c r="U162" s="87"/>
      <c r="V162" s="87" t="str">
        <f ca="1">IF(NOT(AP162=""),IF(AP162&lt;&gt;AP161,IF(COUNTIF(OFFSET(AP162,0,0,pMaxUnitPerPlantInData),AP162)=COUNTIFS(OFFSET(AP162,0,0,pMaxUnitPerPlantInData),AP162,OFFSET(F162,0,0,pMaxUnitPerPlantInData),F162),"N","Y"),V161),"")</f>
        <v>N</v>
      </c>
      <c r="W162" s="87" t="str">
        <f>IF($AP162="",W163,AP162)</f>
        <v>Chocolate Bayou Plant</v>
      </c>
      <c r="X162" s="87">
        <f>IF($AP162="","-",BB162)</f>
        <v>4</v>
      </c>
      <c r="Y162" s="4"/>
      <c r="Z162" s="8" t="b">
        <v>1</v>
      </c>
      <c r="AA162" s="8" t="b">
        <f>VLOOKUP(L162,map_fuel,3,0)</f>
        <v>0</v>
      </c>
      <c r="AB162" s="8" t="b">
        <f>C162&gt;=filt_gen_size</f>
        <v>0</v>
      </c>
      <c r="AC162" s="8" t="b">
        <f>AV162&gt;=filt_age</f>
        <v>1</v>
      </c>
      <c r="AD162" s="39">
        <f>IF(filt_status="ALL",TRUE,IFERROR(SEARCH(I162,filt_status),FALSE))</f>
        <v>1</v>
      </c>
      <c r="AE162" s="8" t="b">
        <f>IF(filt_chp,TRUE,J162="N")</f>
        <v>0</v>
      </c>
      <c r="AF162" s="8" t="b">
        <f>IF(filt_hydro,TRUE,D162&lt;&gt;"water")</f>
        <v>1</v>
      </c>
      <c r="AG162" s="8" t="b">
        <f>IF(filt_use_bad_data,TRUE,NOT(OR(O162="Y",O162=1)))</f>
        <v>1</v>
      </c>
      <c r="AH162" s="8" t="b">
        <f>IF(filt_use_bad_data,TRUE,NOT(OR(Q162="Y",Q162=1)))</f>
        <v>1</v>
      </c>
      <c r="AI162" s="8" t="b">
        <f>IF(filt_allow_combos,AND(AJ162:AK162),OR(UPPER($S162)="Y",UPPER($T162)=""))</f>
        <v>1</v>
      </c>
      <c r="AJ162" s="8" t="b">
        <f>IF(UPPER($U162)="CCGT",IF(filt_combine_ccgt,OR(UPPER($T162)="Y",UPPER($S162)=""),OR(UPPER($S162)="Y",UPPER($T162)="")),TRUE)</f>
        <v>1</v>
      </c>
      <c r="AK162" s="8" t="b">
        <f>IF(UPPER($U162)="WIND",IF(filt_combine_wind,OR(UPPER($T162)="Y",UPPER($S162)=""),OR(UPPER($S162)="Y",UPPER($T162)="")),TRUE)</f>
        <v>1</v>
      </c>
      <c r="AL162" s="9"/>
      <c r="AM162" s="2" t="b">
        <f>AND(Z162:AL162)</f>
        <v>0</v>
      </c>
      <c r="AN162" s="2">
        <f>A162-COUNTIF($K$31:$K162,"&lt;&gt;"&amp;AN$31)+1</f>
        <v>126</v>
      </c>
      <c r="AO162" s="2"/>
      <c r="AP162" s="8" t="s">
        <v>135</v>
      </c>
      <c r="AQ162" s="8" t="s">
        <v>31</v>
      </c>
      <c r="AR162" s="8">
        <v>10418</v>
      </c>
      <c r="AS162" s="8">
        <v>14121</v>
      </c>
      <c r="AT162" s="8" t="s">
        <v>11</v>
      </c>
      <c r="AU162" s="8" t="s">
        <v>30</v>
      </c>
      <c r="AV162" s="8">
        <v>2000</v>
      </c>
      <c r="AW162" s="8">
        <v>46.1</v>
      </c>
      <c r="AX162" s="8" t="s">
        <v>16</v>
      </c>
      <c r="AY162" s="8" t="s">
        <v>15</v>
      </c>
      <c r="AZ162">
        <v>1</v>
      </c>
      <c r="BA162" s="5">
        <v>6269.8015999999998</v>
      </c>
      <c r="BB162" s="5">
        <v>4</v>
      </c>
      <c r="BC162" s="4"/>
      <c r="BD162"/>
    </row>
    <row r="163" spans="1:56" hidden="1">
      <c r="A163">
        <f>ROW(B163)-ROW($B$31)</f>
        <v>132</v>
      </c>
      <c r="B163" t="str">
        <f>SUBSTITUTE(SUBSTITUTE(SUBSTITUTE(AP163&amp;"_"&amp;AQ163," ","_"),"&amp;","and"),"-","_")</f>
        <v>Chocolate_Bayou_Plant_GEN1</v>
      </c>
      <c r="C163">
        <f>AW163/1000</f>
        <v>6.0000000000000001E-3</v>
      </c>
      <c r="D163" s="23" t="str">
        <f>VLOOKUP(L163,map_fuel,2,0)</f>
        <v>waste</v>
      </c>
      <c r="E163" s="23" t="str">
        <f>VLOOKUP(M163,map_prime_mover,2,0)</f>
        <v>st</v>
      </c>
      <c r="F163" s="23" t="str">
        <f>D163&amp;IF(NOT(E163=""),"_"&amp;LOWER(E163),"")</f>
        <v>waste_st</v>
      </c>
      <c r="G163" s="58">
        <f>IF(ISNUMBER(BA163),BA163/1000,1)</f>
        <v>6.2698016000000001</v>
      </c>
      <c r="H163" s="8">
        <f>AV163</f>
        <v>1993</v>
      </c>
      <c r="I163" s="39" t="str">
        <f>AY163</f>
        <v>OP</v>
      </c>
      <c r="J163" s="39" t="str">
        <f>IF(AZ163=1,"Y",IF(AZ163=0,"N","?"))</f>
        <v>Y</v>
      </c>
      <c r="K163" s="39" t="s">
        <v>594</v>
      </c>
      <c r="L163" s="8" t="str">
        <f>AU163</f>
        <v>OG</v>
      </c>
      <c r="M163" s="8" t="str">
        <f>AX163</f>
        <v>ST</v>
      </c>
      <c r="N163" s="8">
        <f>C163*G163</f>
        <v>3.7618809600000004E-2</v>
      </c>
      <c r="O163" s="8"/>
      <c r="P163" s="8"/>
      <c r="Q163" s="8"/>
      <c r="R163" s="87"/>
      <c r="S163" s="8"/>
      <c r="T163" s="8"/>
      <c r="U163" s="87"/>
      <c r="V163" s="87" t="str">
        <f ca="1">IF(NOT(AP163=""),IF(AP163&lt;&gt;AP162,IF(COUNTIF(OFFSET(AP163,0,0,pMaxUnitPerPlantInData),AP163)=COUNTIFS(OFFSET(AP163,0,0,pMaxUnitPerPlantInData),AP163,OFFSET(F163,0,0,pMaxUnitPerPlantInData),F163),"N","Y"),V162),"")</f>
        <v>N</v>
      </c>
      <c r="W163" s="87" t="str">
        <f>IF($AP163="",W164,AP163)</f>
        <v>Chocolate Bayou Plant</v>
      </c>
      <c r="X163" s="87">
        <f>IF($AP163="","-",BB163)</f>
        <v>4</v>
      </c>
      <c r="Y163" s="4"/>
      <c r="Z163" s="8" t="b">
        <v>1</v>
      </c>
      <c r="AA163" s="8" t="b">
        <f>VLOOKUP(L163,map_fuel,3,0)</f>
        <v>0</v>
      </c>
      <c r="AB163" s="8" t="b">
        <f>C163&gt;=filt_gen_size</f>
        <v>0</v>
      </c>
      <c r="AC163" s="8" t="b">
        <f>AV163&gt;=filt_age</f>
        <v>1</v>
      </c>
      <c r="AD163" s="39">
        <f>IF(filt_status="ALL",TRUE,IFERROR(SEARCH(I163,filt_status),FALSE))</f>
        <v>1</v>
      </c>
      <c r="AE163" s="8" t="b">
        <f>IF(filt_chp,TRUE,J163="N")</f>
        <v>0</v>
      </c>
      <c r="AF163" s="8" t="b">
        <f>IF(filt_hydro,TRUE,D163&lt;&gt;"water")</f>
        <v>1</v>
      </c>
      <c r="AG163" s="8" t="b">
        <f>IF(filt_use_bad_data,TRUE,NOT(OR(O163="Y",O163=1)))</f>
        <v>1</v>
      </c>
      <c r="AH163" s="8" t="b">
        <f>IF(filt_use_bad_data,TRUE,NOT(OR(Q163="Y",Q163=1)))</f>
        <v>1</v>
      </c>
      <c r="AI163" s="8" t="b">
        <f>IF(filt_allow_combos,AND(AJ163:AK163),OR(UPPER($S163)="Y",UPPER($T163)=""))</f>
        <v>1</v>
      </c>
      <c r="AJ163" s="8" t="b">
        <f>IF(UPPER($U163)="CCGT",IF(filt_combine_ccgt,OR(UPPER($T163)="Y",UPPER($S163)=""),OR(UPPER($S163)="Y",UPPER($T163)="")),TRUE)</f>
        <v>1</v>
      </c>
      <c r="AK163" s="8" t="b">
        <f>IF(UPPER($U163)="WIND",IF(filt_combine_wind,OR(UPPER($T163)="Y",UPPER($S163)=""),OR(UPPER($S163)="Y",UPPER($T163)="")),TRUE)</f>
        <v>1</v>
      </c>
      <c r="AL163" s="9"/>
      <c r="AM163" s="2" t="b">
        <f>AND(Z163:AL163)</f>
        <v>0</v>
      </c>
      <c r="AN163" s="2">
        <f>A163-COUNTIF($K$31:$K163,"&lt;&gt;"&amp;AN$31)+1</f>
        <v>127</v>
      </c>
      <c r="AO163" s="2"/>
      <c r="AP163" s="8" t="s">
        <v>135</v>
      </c>
      <c r="AQ163" s="8" t="s">
        <v>13</v>
      </c>
      <c r="AR163" s="8">
        <v>10418</v>
      </c>
      <c r="AS163" s="8">
        <v>14118</v>
      </c>
      <c r="AT163" s="8" t="s">
        <v>11</v>
      </c>
      <c r="AU163" s="8" t="s">
        <v>30</v>
      </c>
      <c r="AV163" s="8">
        <v>1993</v>
      </c>
      <c r="AW163" s="8">
        <v>6</v>
      </c>
      <c r="AX163" s="8" t="s">
        <v>16</v>
      </c>
      <c r="AY163" s="8" t="s">
        <v>15</v>
      </c>
      <c r="AZ163">
        <v>1</v>
      </c>
      <c r="BA163" s="5">
        <v>6269.8015999999998</v>
      </c>
      <c r="BB163" s="5">
        <v>4</v>
      </c>
      <c r="BC163" s="4"/>
      <c r="BD163"/>
    </row>
    <row r="164" spans="1:56" hidden="1">
      <c r="A164">
        <f>ROW(B164)-ROW($B$31)</f>
        <v>133</v>
      </c>
      <c r="B164" t="str">
        <f>SUBSTITUTE(SUBSTITUTE(SUBSTITUTE(AP164&amp;"_"&amp;AQ164," ","_"),"&amp;","and"),"-","_")</f>
        <v>Chocolate_Bayou_Plant_GEN2</v>
      </c>
      <c r="C164">
        <f>AW164/1000</f>
        <v>1.1999999999999999E-3</v>
      </c>
      <c r="D164" s="23" t="str">
        <f>VLOOKUP(L164,map_fuel,2,0)</f>
        <v>waste</v>
      </c>
      <c r="E164" s="23" t="str">
        <f>VLOOKUP(M164,map_prime_mover,2,0)</f>
        <v>st</v>
      </c>
      <c r="F164" s="23" t="str">
        <f>D164&amp;IF(NOT(E164=""),"_"&amp;LOWER(E164),"")</f>
        <v>waste_st</v>
      </c>
      <c r="G164" s="58">
        <f>IF(ISNUMBER(BA164),BA164/1000,1)</f>
        <v>6.2698016000000001</v>
      </c>
      <c r="H164" s="8">
        <f>AV164</f>
        <v>1990</v>
      </c>
      <c r="I164" s="39" t="str">
        <f>AY164</f>
        <v>OS</v>
      </c>
      <c r="J164" s="39" t="str">
        <f>IF(AZ164=1,"Y",IF(AZ164=0,"N","?"))</f>
        <v>Y</v>
      </c>
      <c r="K164" s="39" t="s">
        <v>594</v>
      </c>
      <c r="L164" s="8" t="str">
        <f>AU164</f>
        <v>OG</v>
      </c>
      <c r="M164" s="8" t="str">
        <f>AX164</f>
        <v>ST</v>
      </c>
      <c r="N164" s="8">
        <f>C164*G164</f>
        <v>7.5237619199999993E-3</v>
      </c>
      <c r="O164" s="8"/>
      <c r="P164" s="8"/>
      <c r="Q164" s="8"/>
      <c r="R164" s="87"/>
      <c r="S164" s="8"/>
      <c r="T164" s="8"/>
      <c r="U164" s="87"/>
      <c r="V164" s="87" t="str">
        <f ca="1">IF(NOT(AP164=""),IF(AP164&lt;&gt;AP163,IF(COUNTIF(OFFSET(AP164,0,0,pMaxUnitPerPlantInData),AP164)=COUNTIFS(OFFSET(AP164,0,0,pMaxUnitPerPlantInData),AP164,OFFSET(F164,0,0,pMaxUnitPerPlantInData),F164),"N","Y"),V163),"")</f>
        <v>N</v>
      </c>
      <c r="W164" s="87" t="str">
        <f>IF($AP164="",W165,AP164)</f>
        <v>Chocolate Bayou Plant</v>
      </c>
      <c r="X164" s="87">
        <f>IF($AP164="","-",BB164)</f>
        <v>4</v>
      </c>
      <c r="Y164" s="4"/>
      <c r="Z164" s="8" t="b">
        <v>1</v>
      </c>
      <c r="AA164" s="8" t="b">
        <f>VLOOKUP(L164,map_fuel,3,0)</f>
        <v>0</v>
      </c>
      <c r="AB164" s="8" t="b">
        <f>C164&gt;=filt_gen_size</f>
        <v>0</v>
      </c>
      <c r="AC164" s="8" t="b">
        <f>AV164&gt;=filt_age</f>
        <v>1</v>
      </c>
      <c r="AD164" s="39">
        <f>IF(filt_status="ALL",TRUE,IFERROR(SEARCH(I164,filt_status),FALSE))</f>
        <v>6</v>
      </c>
      <c r="AE164" s="8" t="b">
        <f>IF(filt_chp,TRUE,J164="N")</f>
        <v>0</v>
      </c>
      <c r="AF164" s="8" t="b">
        <f>IF(filt_hydro,TRUE,D164&lt;&gt;"water")</f>
        <v>1</v>
      </c>
      <c r="AG164" s="8" t="b">
        <f>IF(filt_use_bad_data,TRUE,NOT(OR(O164="Y",O164=1)))</f>
        <v>1</v>
      </c>
      <c r="AH164" s="8" t="b">
        <f>IF(filt_use_bad_data,TRUE,NOT(OR(Q164="Y",Q164=1)))</f>
        <v>1</v>
      </c>
      <c r="AI164" s="8" t="b">
        <f>IF(filt_allow_combos,AND(AJ164:AK164),OR(UPPER($S164)="Y",UPPER($T164)=""))</f>
        <v>1</v>
      </c>
      <c r="AJ164" s="8" t="b">
        <f>IF(UPPER($U164)="CCGT",IF(filt_combine_ccgt,OR(UPPER($T164)="Y",UPPER($S164)=""),OR(UPPER($S164)="Y",UPPER($T164)="")),TRUE)</f>
        <v>1</v>
      </c>
      <c r="AK164" s="8" t="b">
        <f>IF(UPPER($U164)="WIND",IF(filt_combine_wind,OR(UPPER($T164)="Y",UPPER($S164)=""),OR(UPPER($S164)="Y",UPPER($T164)="")),TRUE)</f>
        <v>1</v>
      </c>
      <c r="AL164" s="9"/>
      <c r="AM164" s="2" t="b">
        <f>AND(Z164:AL164)</f>
        <v>0</v>
      </c>
      <c r="AN164" s="2">
        <f>A164-COUNTIF($K$31:$K164,"&lt;&gt;"&amp;AN$31)+1</f>
        <v>128</v>
      </c>
      <c r="AO164" s="2"/>
      <c r="AP164" s="8" t="s">
        <v>135</v>
      </c>
      <c r="AQ164" s="8" t="s">
        <v>34</v>
      </c>
      <c r="AR164" s="8">
        <v>10418</v>
      </c>
      <c r="AS164" s="8">
        <v>14119</v>
      </c>
      <c r="AT164" s="8" t="s">
        <v>11</v>
      </c>
      <c r="AU164" s="8" t="s">
        <v>30</v>
      </c>
      <c r="AV164" s="8">
        <v>1990</v>
      </c>
      <c r="AW164" s="8">
        <v>1.2</v>
      </c>
      <c r="AX164" s="8" t="s">
        <v>16</v>
      </c>
      <c r="AY164" s="8" t="s">
        <v>76</v>
      </c>
      <c r="AZ164">
        <v>1</v>
      </c>
      <c r="BA164" s="5">
        <v>6269.8015999999998</v>
      </c>
      <c r="BB164" s="5">
        <v>4</v>
      </c>
      <c r="BC164" s="4"/>
      <c r="BD164"/>
    </row>
    <row r="165" spans="1:56" hidden="1">
      <c r="A165">
        <f>ROW(B165)-ROW($B$31)</f>
        <v>134</v>
      </c>
      <c r="B165" t="str">
        <f>SUBSTITUTE(SUBSTITUTE(SUBSTITUTE(AP165&amp;"_"&amp;AQ165," ","_"),"&amp;","and"),"-","_")</f>
        <v>Chocolate_Bayou_Plant_GEN3</v>
      </c>
      <c r="C165">
        <f>AW165/1000</f>
        <v>2E-3</v>
      </c>
      <c r="D165" s="23" t="str">
        <f>VLOOKUP(L165,map_fuel,2,0)</f>
        <v>waste</v>
      </c>
      <c r="E165" s="23" t="str">
        <f>VLOOKUP(M165,map_prime_mover,2,0)</f>
        <v>st</v>
      </c>
      <c r="F165" s="23" t="str">
        <f>D165&amp;IF(NOT(E165=""),"_"&amp;LOWER(E165),"")</f>
        <v>waste_st</v>
      </c>
      <c r="G165" s="58">
        <f>IF(ISNUMBER(BA165),BA165/1000,1)</f>
        <v>6.2698016000000001</v>
      </c>
      <c r="H165" s="8">
        <f>AV165</f>
        <v>1990</v>
      </c>
      <c r="I165" s="39" t="str">
        <f>AY165</f>
        <v>OS</v>
      </c>
      <c r="J165" s="39" t="str">
        <f>IF(AZ165=1,"Y",IF(AZ165=0,"N","?"))</f>
        <v>Y</v>
      </c>
      <c r="K165" s="39" t="s">
        <v>594</v>
      </c>
      <c r="L165" s="8" t="str">
        <f>AU165</f>
        <v>OG</v>
      </c>
      <c r="M165" s="8" t="str">
        <f>AX165</f>
        <v>ST</v>
      </c>
      <c r="N165" s="8">
        <f>C165*G165</f>
        <v>1.2539603200000001E-2</v>
      </c>
      <c r="O165" s="8"/>
      <c r="P165" s="8"/>
      <c r="Q165" s="8"/>
      <c r="R165" s="87"/>
      <c r="S165" s="8"/>
      <c r="T165" s="8"/>
      <c r="U165" s="87"/>
      <c r="V165" s="87" t="str">
        <f ca="1">IF(NOT(AP165=""),IF(AP165&lt;&gt;AP164,IF(COUNTIF(OFFSET(AP165,0,0,pMaxUnitPerPlantInData),AP165)=COUNTIFS(OFFSET(AP165,0,0,pMaxUnitPerPlantInData),AP165,OFFSET(F165,0,0,pMaxUnitPerPlantInData),F165),"N","Y"),V164),"")</f>
        <v>N</v>
      </c>
      <c r="W165" s="87" t="str">
        <f>IF($AP165="",W166,AP165)</f>
        <v>Chocolate Bayou Plant</v>
      </c>
      <c r="X165" s="87">
        <f>IF($AP165="","-",BB165)</f>
        <v>4</v>
      </c>
      <c r="Y165" s="4"/>
      <c r="Z165" s="8" t="b">
        <v>1</v>
      </c>
      <c r="AA165" s="8" t="b">
        <f>VLOOKUP(L165,map_fuel,3,0)</f>
        <v>0</v>
      </c>
      <c r="AB165" s="8" t="b">
        <f>C165&gt;=filt_gen_size</f>
        <v>0</v>
      </c>
      <c r="AC165" s="8" t="b">
        <f>AV165&gt;=filt_age</f>
        <v>1</v>
      </c>
      <c r="AD165" s="39">
        <f>IF(filt_status="ALL",TRUE,IFERROR(SEARCH(I165,filt_status),FALSE))</f>
        <v>6</v>
      </c>
      <c r="AE165" s="8" t="b">
        <f>IF(filt_chp,TRUE,J165="N")</f>
        <v>0</v>
      </c>
      <c r="AF165" s="8" t="b">
        <f>IF(filt_hydro,TRUE,D165&lt;&gt;"water")</f>
        <v>1</v>
      </c>
      <c r="AG165" s="8" t="b">
        <f>IF(filt_use_bad_data,TRUE,NOT(OR(O165="Y",O165=1)))</f>
        <v>1</v>
      </c>
      <c r="AH165" s="8" t="b">
        <f>IF(filt_use_bad_data,TRUE,NOT(OR(Q165="Y",Q165=1)))</f>
        <v>1</v>
      </c>
      <c r="AI165" s="8" t="b">
        <f>IF(filt_allow_combos,AND(AJ165:AK165),OR(UPPER($S165)="Y",UPPER($T165)=""))</f>
        <v>1</v>
      </c>
      <c r="AJ165" s="8" t="b">
        <f>IF(UPPER($U165)="CCGT",IF(filt_combine_ccgt,OR(UPPER($T165)="Y",UPPER($S165)=""),OR(UPPER($S165)="Y",UPPER($T165)="")),TRUE)</f>
        <v>1</v>
      </c>
      <c r="AK165" s="8" t="b">
        <f>IF(UPPER($U165)="WIND",IF(filt_combine_wind,OR(UPPER($T165)="Y",UPPER($S165)=""),OR(UPPER($S165)="Y",UPPER($T165)="")),TRUE)</f>
        <v>1</v>
      </c>
      <c r="AL165" s="9"/>
      <c r="AM165" s="2" t="b">
        <f>AND(Z165:AL165)</f>
        <v>0</v>
      </c>
      <c r="AN165" s="2">
        <f>A165-COUNTIF($K$31:$K165,"&lt;&gt;"&amp;AN$31)+1</f>
        <v>129</v>
      </c>
      <c r="AO165" s="2"/>
      <c r="AP165" s="8" t="s">
        <v>135</v>
      </c>
      <c r="AQ165" s="8" t="s">
        <v>28</v>
      </c>
      <c r="AR165" s="8">
        <v>10418</v>
      </c>
      <c r="AS165" s="8">
        <v>14120</v>
      </c>
      <c r="AT165" s="8" t="s">
        <v>11</v>
      </c>
      <c r="AU165" s="8" t="s">
        <v>30</v>
      </c>
      <c r="AV165" s="8">
        <v>1990</v>
      </c>
      <c r="AW165" s="8">
        <v>2</v>
      </c>
      <c r="AX165" s="8" t="s">
        <v>16</v>
      </c>
      <c r="AY165" s="8" t="s">
        <v>76</v>
      </c>
      <c r="AZ165">
        <v>1</v>
      </c>
      <c r="BA165" s="5">
        <v>6269.8015999999998</v>
      </c>
      <c r="BB165" s="5">
        <v>4</v>
      </c>
      <c r="BC165" s="4"/>
      <c r="BD165"/>
    </row>
    <row r="166" spans="1:56" hidden="1">
      <c r="A166">
        <f>ROW(B166)-ROW($B$31)</f>
        <v>135</v>
      </c>
      <c r="B166" t="str">
        <f>SUBSTITUTE(SUBSTITUTE(SUBSTITUTE(AP166&amp;"_"&amp;AQ166," ","_"),"&amp;","and"),"-","_")</f>
        <v>Chocolate_Bayou_Works_GEN1</v>
      </c>
      <c r="C166">
        <f>AW166/1000</f>
        <v>4.1000000000000002E-2</v>
      </c>
      <c r="D166" s="23" t="str">
        <f>VLOOKUP(L166,map_fuel,2,0)</f>
        <v>ng</v>
      </c>
      <c r="E166" s="23" t="str">
        <f>VLOOKUP(M166,map_prime_mover,2,0)</f>
        <v>gt</v>
      </c>
      <c r="F166" s="23" t="str">
        <f>D166&amp;IF(NOT(E166=""),"_"&amp;LOWER(E166),"")</f>
        <v>ng_gt</v>
      </c>
      <c r="G166" s="58">
        <f>IF(ISNUMBER(BA166),BA166/1000,1)</f>
        <v>5.2691249999999998</v>
      </c>
      <c r="H166" s="8">
        <f>AV166</f>
        <v>1985</v>
      </c>
      <c r="I166" s="39" t="str">
        <f>AY166</f>
        <v>OP</v>
      </c>
      <c r="J166" s="39" t="str">
        <f>IF(AZ166=1,"Y",IF(AZ166=0,"N","?"))</f>
        <v>Y</v>
      </c>
      <c r="K166" s="39" t="s">
        <v>594</v>
      </c>
      <c r="L166" s="8" t="str">
        <f>AU166</f>
        <v>NG</v>
      </c>
      <c r="M166" s="8" t="str">
        <f>AX166</f>
        <v>GT</v>
      </c>
      <c r="N166" s="8">
        <f>C166*G166</f>
        <v>0.21603412499999999</v>
      </c>
      <c r="O166" s="8"/>
      <c r="P166" s="8"/>
      <c r="Q166" s="8"/>
      <c r="R166" s="87"/>
      <c r="S166" s="8"/>
      <c r="T166" s="8"/>
      <c r="U166" s="87"/>
      <c r="V166" s="87" t="str">
        <f ca="1">IF(NOT(AP166=""),IF(AP166&lt;&gt;AP165,IF(COUNTIF(OFFSET(AP166,0,0,pMaxUnitPerPlantInData),AP166)=COUNTIFS(OFFSET(AP166,0,0,pMaxUnitPerPlantInData),AP166,OFFSET(F166,0,0,pMaxUnitPerPlantInData),F166),"N","Y"),V165),"")</f>
        <v>N</v>
      </c>
      <c r="W166" s="87" t="str">
        <f>IF($AP166="",W167,AP166)</f>
        <v>Chocolate Bayou Works</v>
      </c>
      <c r="X166" s="87">
        <f>IF($AP166="","-",BB166)</f>
        <v>1</v>
      </c>
      <c r="Y166" s="4"/>
      <c r="Z166" s="8" t="b">
        <v>1</v>
      </c>
      <c r="AA166" s="8" t="b">
        <f>VLOOKUP(L166,map_fuel,3,0)</f>
        <v>1</v>
      </c>
      <c r="AB166" s="8" t="b">
        <f>C166&gt;=filt_gen_size</f>
        <v>0</v>
      </c>
      <c r="AC166" s="8" t="b">
        <f>AV166&gt;=filt_age</f>
        <v>1</v>
      </c>
      <c r="AD166" s="39">
        <f>IF(filt_status="ALL",TRUE,IFERROR(SEARCH(I166,filt_status),FALSE))</f>
        <v>1</v>
      </c>
      <c r="AE166" s="8" t="b">
        <f>IF(filt_chp,TRUE,J166="N")</f>
        <v>0</v>
      </c>
      <c r="AF166" s="8" t="b">
        <f>IF(filt_hydro,TRUE,D166&lt;&gt;"water")</f>
        <v>1</v>
      </c>
      <c r="AG166" s="8" t="b">
        <f>IF(filt_use_bad_data,TRUE,NOT(OR(O166="Y",O166=1)))</f>
        <v>1</v>
      </c>
      <c r="AH166" s="8" t="b">
        <f>IF(filt_use_bad_data,TRUE,NOT(OR(Q166="Y",Q166=1)))</f>
        <v>1</v>
      </c>
      <c r="AI166" s="8" t="b">
        <f>IF(filt_allow_combos,AND(AJ166:AK166),OR(UPPER($S166)="Y",UPPER($T166)=""))</f>
        <v>1</v>
      </c>
      <c r="AJ166" s="8" t="b">
        <f>IF(UPPER($U166)="CCGT",IF(filt_combine_ccgt,OR(UPPER($T166)="Y",UPPER($S166)=""),OR(UPPER($S166)="Y",UPPER($T166)="")),TRUE)</f>
        <v>1</v>
      </c>
      <c r="AK166" s="8" t="b">
        <f>IF(UPPER($U166)="WIND",IF(filt_combine_wind,OR(UPPER($T166)="Y",UPPER($S166)=""),OR(UPPER($S166)="Y",UPPER($T166)="")),TRUE)</f>
        <v>1</v>
      </c>
      <c r="AL166" s="9"/>
      <c r="AM166" s="2" t="b">
        <f>AND(Z166:AL166)</f>
        <v>0</v>
      </c>
      <c r="AN166" s="2">
        <f>A166-COUNTIF($K$31:$K166,"&lt;&gt;"&amp;AN$31)+1</f>
        <v>130</v>
      </c>
      <c r="AO166" s="2"/>
      <c r="AP166" s="8" t="s">
        <v>136</v>
      </c>
      <c r="AQ166" s="8" t="s">
        <v>13</v>
      </c>
      <c r="AR166" s="8">
        <v>10154</v>
      </c>
      <c r="AS166" s="8">
        <v>14122</v>
      </c>
      <c r="AT166" s="8" t="s">
        <v>11</v>
      </c>
      <c r="AU166" s="8" t="s">
        <v>33</v>
      </c>
      <c r="AV166" s="8">
        <v>1985</v>
      </c>
      <c r="AW166" s="8">
        <v>41</v>
      </c>
      <c r="AX166" s="8" t="s">
        <v>54</v>
      </c>
      <c r="AY166" s="8" t="s">
        <v>15</v>
      </c>
      <c r="AZ166">
        <v>1</v>
      </c>
      <c r="BA166" s="5">
        <v>5269.125</v>
      </c>
      <c r="BB166" s="5">
        <v>1</v>
      </c>
      <c r="BC166" s="4"/>
      <c r="BD166"/>
    </row>
    <row r="167" spans="1:56" hidden="1">
      <c r="A167">
        <f>ROW(B167)-ROW($B$31)</f>
        <v>136</v>
      </c>
      <c r="B167" t="str">
        <f>SUBSTITUTE(SUBSTITUTE(SUBSTITUTE(AP167&amp;"_"&amp;AQ167," ","_"),"&amp;","and"),"-","_")</f>
        <v>Clear_Lake_Cogeneration_Ltd_G102</v>
      </c>
      <c r="C167">
        <f>AW167/1000</f>
        <v>0.129</v>
      </c>
      <c r="D167" s="23" t="str">
        <f>VLOOKUP(L167,map_fuel,2,0)</f>
        <v>ng</v>
      </c>
      <c r="E167" s="23" t="str">
        <f>VLOOKUP(M167,map_prime_mover,2,0)</f>
        <v>cc_ct_part</v>
      </c>
      <c r="F167" s="23" t="str">
        <f>D167&amp;IF(NOT(E167=""),"_"&amp;LOWER(E167),"")</f>
        <v>ng_cc_ct_part</v>
      </c>
      <c r="G167" s="58">
        <f>IF(ISNUMBER(BA167),BA167/1000,1)</f>
        <v>5.6304596</v>
      </c>
      <c r="H167" s="8">
        <f>AV167</f>
        <v>1985</v>
      </c>
      <c r="I167" s="39" t="str">
        <f>AY167</f>
        <v>OP</v>
      </c>
      <c r="J167" s="39" t="str">
        <f>IF(AZ167=1,"Y",IF(AZ167=0,"N","?"))</f>
        <v>Y</v>
      </c>
      <c r="K167" s="39" t="s">
        <v>594</v>
      </c>
      <c r="L167" s="8" t="str">
        <f>AU167</f>
        <v>NG</v>
      </c>
      <c r="M167" s="8" t="str">
        <f>AX167</f>
        <v>CT</v>
      </c>
      <c r="N167" s="8">
        <f>C167*G167</f>
        <v>0.72632928839999999</v>
      </c>
      <c r="O167" s="8"/>
      <c r="P167" s="8"/>
      <c r="Q167" s="8"/>
      <c r="R167" s="87"/>
      <c r="S167" s="8"/>
      <c r="T167" s="8"/>
      <c r="U167" s="87"/>
      <c r="V167" s="87" t="str">
        <f ca="1">IF(NOT(AP167=""),IF(AP167&lt;&gt;AP166,IF(COUNTIF(OFFSET(AP167,0,0,pMaxUnitPerPlantInData),AP167)=COUNTIFS(OFFSET(AP167,0,0,pMaxUnitPerPlantInData),AP167,OFFSET(F167,0,0,pMaxUnitPerPlantInData),F167),"N","Y"),V166),"")</f>
        <v>Y</v>
      </c>
      <c r="W167" s="87" t="str">
        <f>IF($AP167="",W168,AP167)</f>
        <v>Clear Lake Cogeneration Ltd</v>
      </c>
      <c r="X167" s="87">
        <f>IF($AP167="","-",BB167)</f>
        <v>5</v>
      </c>
      <c r="Y167" s="4"/>
      <c r="Z167" s="8" t="b">
        <v>1</v>
      </c>
      <c r="AA167" s="8" t="b">
        <f>VLOOKUP(L167,map_fuel,3,0)</f>
        <v>1</v>
      </c>
      <c r="AB167" s="8" t="b">
        <f>C167&gt;=filt_gen_size</f>
        <v>1</v>
      </c>
      <c r="AC167" s="8" t="b">
        <f>AV167&gt;=filt_age</f>
        <v>1</v>
      </c>
      <c r="AD167" s="39">
        <f>IF(filt_status="ALL",TRUE,IFERROR(SEARCH(I167,filt_status),FALSE))</f>
        <v>1</v>
      </c>
      <c r="AE167" s="8" t="b">
        <f>IF(filt_chp,TRUE,J167="N")</f>
        <v>0</v>
      </c>
      <c r="AF167" s="8" t="b">
        <f>IF(filt_hydro,TRUE,D167&lt;&gt;"water")</f>
        <v>1</v>
      </c>
      <c r="AG167" s="8" t="b">
        <f>IF(filt_use_bad_data,TRUE,NOT(OR(O167="Y",O167=1)))</f>
        <v>1</v>
      </c>
      <c r="AH167" s="8" t="b">
        <f>IF(filt_use_bad_data,TRUE,NOT(OR(Q167="Y",Q167=1)))</f>
        <v>1</v>
      </c>
      <c r="AI167" s="8" t="b">
        <f>IF(filt_allow_combos,AND(AJ167:AK167),OR(UPPER($S167)="Y",UPPER($T167)=""))</f>
        <v>1</v>
      </c>
      <c r="AJ167" s="8" t="b">
        <f>IF(UPPER($U167)="CCGT",IF(filt_combine_ccgt,OR(UPPER($T167)="Y",UPPER($S167)=""),OR(UPPER($S167)="Y",UPPER($T167)="")),TRUE)</f>
        <v>1</v>
      </c>
      <c r="AK167" s="8" t="b">
        <f>IF(UPPER($U167)="WIND",IF(filt_combine_wind,OR(UPPER($T167)="Y",UPPER($S167)=""),OR(UPPER($S167)="Y",UPPER($T167)="")),TRUE)</f>
        <v>1</v>
      </c>
      <c r="AL167" s="9"/>
      <c r="AM167" s="2" t="b">
        <f>AND(Z167:AL167)</f>
        <v>0</v>
      </c>
      <c r="AN167" s="2">
        <f>A167-COUNTIF($K$31:$K167,"&lt;&gt;"&amp;AN$31)+1</f>
        <v>131</v>
      </c>
      <c r="AO167" s="2"/>
      <c r="AP167" s="8" t="s">
        <v>137</v>
      </c>
      <c r="AQ167" s="8" t="s">
        <v>138</v>
      </c>
      <c r="AR167" s="8">
        <v>10741</v>
      </c>
      <c r="AS167" s="8">
        <v>14123</v>
      </c>
      <c r="AT167" s="8" t="s">
        <v>11</v>
      </c>
      <c r="AU167" s="8" t="s">
        <v>33</v>
      </c>
      <c r="AV167" s="8">
        <v>1985</v>
      </c>
      <c r="AW167" s="8">
        <v>129</v>
      </c>
      <c r="AX167" s="8" t="s">
        <v>32</v>
      </c>
      <c r="AY167" s="8" t="s">
        <v>15</v>
      </c>
      <c r="AZ167">
        <v>1</v>
      </c>
      <c r="BA167" s="5">
        <v>5630.4596000000001</v>
      </c>
      <c r="BB167" s="5">
        <v>5</v>
      </c>
      <c r="BC167" s="4"/>
      <c r="BD167"/>
    </row>
    <row r="168" spans="1:56" hidden="1">
      <c r="A168">
        <f>ROW(B168)-ROW($B$31)</f>
        <v>137</v>
      </c>
      <c r="B168" t="str">
        <f>SUBSTITUTE(SUBSTITUTE(SUBSTITUTE(AP168&amp;"_"&amp;AQ168," ","_"),"&amp;","and"),"-","_")</f>
        <v>Clear_Lake_Cogeneration_Ltd_G103</v>
      </c>
      <c r="C168">
        <f>AW168/1000</f>
        <v>0.129</v>
      </c>
      <c r="D168" s="23" t="str">
        <f>VLOOKUP(L168,map_fuel,2,0)</f>
        <v>ng</v>
      </c>
      <c r="E168" s="23" t="str">
        <f>VLOOKUP(M168,map_prime_mover,2,0)</f>
        <v>cc_ct_part</v>
      </c>
      <c r="F168" s="23" t="str">
        <f>D168&amp;IF(NOT(E168=""),"_"&amp;LOWER(E168),"")</f>
        <v>ng_cc_ct_part</v>
      </c>
      <c r="G168" s="58">
        <f>IF(ISNUMBER(BA168),BA168/1000,1)</f>
        <v>5.6304596</v>
      </c>
      <c r="H168" s="8">
        <f>AV168</f>
        <v>1985</v>
      </c>
      <c r="I168" s="39" t="str">
        <f>AY168</f>
        <v>OP</v>
      </c>
      <c r="J168" s="39" t="str">
        <f>IF(AZ168=1,"Y",IF(AZ168=0,"N","?"))</f>
        <v>Y</v>
      </c>
      <c r="K168" s="39" t="s">
        <v>594</v>
      </c>
      <c r="L168" s="8" t="str">
        <f>AU168</f>
        <v>NG</v>
      </c>
      <c r="M168" s="8" t="str">
        <f>AX168</f>
        <v>CT</v>
      </c>
      <c r="N168" s="8">
        <f>C168*G168</f>
        <v>0.72632928839999999</v>
      </c>
      <c r="O168" s="8"/>
      <c r="P168" s="8"/>
      <c r="Q168" s="8"/>
      <c r="R168" s="87"/>
      <c r="S168" s="8"/>
      <c r="T168" s="8"/>
      <c r="U168" s="87"/>
      <c r="V168" s="87" t="str">
        <f ca="1">IF(NOT(AP168=""),IF(AP168&lt;&gt;AP167,IF(COUNTIF(OFFSET(AP168,0,0,pMaxUnitPerPlantInData),AP168)=COUNTIFS(OFFSET(AP168,0,0,pMaxUnitPerPlantInData),AP168,OFFSET(F168,0,0,pMaxUnitPerPlantInData),F168),"N","Y"),V167),"")</f>
        <v>Y</v>
      </c>
      <c r="W168" s="87" t="str">
        <f>IF($AP168="",W169,AP168)</f>
        <v>Clear Lake Cogeneration Ltd</v>
      </c>
      <c r="X168" s="87">
        <f>IF($AP168="","-",BB168)</f>
        <v>5</v>
      </c>
      <c r="Y168" s="4"/>
      <c r="Z168" s="8" t="b">
        <v>1</v>
      </c>
      <c r="AA168" s="8" t="b">
        <f>VLOOKUP(L168,map_fuel,3,0)</f>
        <v>1</v>
      </c>
      <c r="AB168" s="8" t="b">
        <f>C168&gt;=filt_gen_size</f>
        <v>1</v>
      </c>
      <c r="AC168" s="8" t="b">
        <f>AV168&gt;=filt_age</f>
        <v>1</v>
      </c>
      <c r="AD168" s="39">
        <f>IF(filt_status="ALL",TRUE,IFERROR(SEARCH(I168,filt_status),FALSE))</f>
        <v>1</v>
      </c>
      <c r="AE168" s="8" t="b">
        <f>IF(filt_chp,TRUE,J168="N")</f>
        <v>0</v>
      </c>
      <c r="AF168" s="8" t="b">
        <f>IF(filt_hydro,TRUE,D168&lt;&gt;"water")</f>
        <v>1</v>
      </c>
      <c r="AG168" s="8" t="b">
        <f>IF(filt_use_bad_data,TRUE,NOT(OR(O168="Y",O168=1)))</f>
        <v>1</v>
      </c>
      <c r="AH168" s="8" t="b">
        <f>IF(filt_use_bad_data,TRUE,NOT(OR(Q168="Y",Q168=1)))</f>
        <v>1</v>
      </c>
      <c r="AI168" s="8" t="b">
        <f>IF(filt_allow_combos,AND(AJ168:AK168),OR(UPPER($S168)="Y",UPPER($T168)=""))</f>
        <v>1</v>
      </c>
      <c r="AJ168" s="8" t="b">
        <f>IF(UPPER($U168)="CCGT",IF(filt_combine_ccgt,OR(UPPER($T168)="Y",UPPER($S168)=""),OR(UPPER($S168)="Y",UPPER($T168)="")),TRUE)</f>
        <v>1</v>
      </c>
      <c r="AK168" s="8" t="b">
        <f>IF(UPPER($U168)="WIND",IF(filt_combine_wind,OR(UPPER($T168)="Y",UPPER($S168)=""),OR(UPPER($S168)="Y",UPPER($T168)="")),TRUE)</f>
        <v>1</v>
      </c>
      <c r="AL168" s="9"/>
      <c r="AM168" s="2" t="b">
        <f>AND(Z168:AL168)</f>
        <v>0</v>
      </c>
      <c r="AN168" s="2">
        <f>A168-COUNTIF($K$31:$K168,"&lt;&gt;"&amp;AN$31)+1</f>
        <v>132</v>
      </c>
      <c r="AO168" s="2"/>
      <c r="AP168" s="8" t="s">
        <v>137</v>
      </c>
      <c r="AQ168" s="8" t="s">
        <v>139</v>
      </c>
      <c r="AR168" s="8">
        <v>10741</v>
      </c>
      <c r="AS168" s="8">
        <v>14124</v>
      </c>
      <c r="AT168" s="8" t="s">
        <v>11</v>
      </c>
      <c r="AU168" s="8" t="s">
        <v>33</v>
      </c>
      <c r="AV168" s="8">
        <v>1985</v>
      </c>
      <c r="AW168" s="8">
        <v>129</v>
      </c>
      <c r="AX168" s="8" t="s">
        <v>32</v>
      </c>
      <c r="AY168" s="8" t="s">
        <v>15</v>
      </c>
      <c r="AZ168">
        <v>1</v>
      </c>
      <c r="BA168" s="5">
        <v>5630.4596000000001</v>
      </c>
      <c r="BB168" s="5">
        <v>5</v>
      </c>
      <c r="BC168" s="4"/>
      <c r="BD168"/>
    </row>
    <row r="169" spans="1:56" hidden="1">
      <c r="A169">
        <f>ROW(B169)-ROW($B$31)</f>
        <v>138</v>
      </c>
      <c r="B169" t="str">
        <f>SUBSTITUTE(SUBSTITUTE(SUBSTITUTE(AP169&amp;"_"&amp;AQ169," ","_"),"&amp;","and"),"-","_")</f>
        <v>Clear_Lake_Cogeneration_Ltd_G104</v>
      </c>
      <c r="C169">
        <f>AW169/1000</f>
        <v>0.129</v>
      </c>
      <c r="D169" s="23" t="str">
        <f>VLOOKUP(L169,map_fuel,2,0)</f>
        <v>ng</v>
      </c>
      <c r="E169" s="23" t="str">
        <f>VLOOKUP(M169,map_prime_mover,2,0)</f>
        <v>cc_ct_part</v>
      </c>
      <c r="F169" s="23" t="str">
        <f>D169&amp;IF(NOT(E169=""),"_"&amp;LOWER(E169),"")</f>
        <v>ng_cc_ct_part</v>
      </c>
      <c r="G169" s="58">
        <f>IF(ISNUMBER(BA169),BA169/1000,1)</f>
        <v>5.6304596</v>
      </c>
      <c r="H169" s="8">
        <f>AV169</f>
        <v>1985</v>
      </c>
      <c r="I169" s="39" t="str">
        <f>AY169</f>
        <v>OP</v>
      </c>
      <c r="J169" s="39" t="str">
        <f>IF(AZ169=1,"Y",IF(AZ169=0,"N","?"))</f>
        <v>Y</v>
      </c>
      <c r="K169" s="39" t="s">
        <v>594</v>
      </c>
      <c r="L169" s="8" t="str">
        <f>AU169</f>
        <v>NG</v>
      </c>
      <c r="M169" s="8" t="str">
        <f>AX169</f>
        <v>CT</v>
      </c>
      <c r="N169" s="8">
        <f>C169*G169</f>
        <v>0.72632928839999999</v>
      </c>
      <c r="O169" s="8"/>
      <c r="P169" s="8"/>
      <c r="Q169" s="8"/>
      <c r="R169" s="87"/>
      <c r="S169" s="8"/>
      <c r="T169" s="8"/>
      <c r="U169" s="87"/>
      <c r="V169" s="87" t="str">
        <f ca="1">IF(NOT(AP169=""),IF(AP169&lt;&gt;AP168,IF(COUNTIF(OFFSET(AP169,0,0,pMaxUnitPerPlantInData),AP169)=COUNTIFS(OFFSET(AP169,0,0,pMaxUnitPerPlantInData),AP169,OFFSET(F169,0,0,pMaxUnitPerPlantInData),F169),"N","Y"),V168),"")</f>
        <v>Y</v>
      </c>
      <c r="W169" s="87" t="str">
        <f>IF($AP169="",W170,AP169)</f>
        <v>Clear Lake Cogeneration Ltd</v>
      </c>
      <c r="X169" s="87">
        <f>IF($AP169="","-",BB169)</f>
        <v>5</v>
      </c>
      <c r="Y169" s="4"/>
      <c r="Z169" s="8" t="b">
        <v>1</v>
      </c>
      <c r="AA169" s="8" t="b">
        <f>VLOOKUP(L169,map_fuel,3,0)</f>
        <v>1</v>
      </c>
      <c r="AB169" s="8" t="b">
        <f>C169&gt;=filt_gen_size</f>
        <v>1</v>
      </c>
      <c r="AC169" s="8" t="b">
        <f>AV169&gt;=filt_age</f>
        <v>1</v>
      </c>
      <c r="AD169" s="39">
        <f>IF(filt_status="ALL",TRUE,IFERROR(SEARCH(I169,filt_status),FALSE))</f>
        <v>1</v>
      </c>
      <c r="AE169" s="8" t="b">
        <f>IF(filt_chp,TRUE,J169="N")</f>
        <v>0</v>
      </c>
      <c r="AF169" s="8" t="b">
        <f>IF(filt_hydro,TRUE,D169&lt;&gt;"water")</f>
        <v>1</v>
      </c>
      <c r="AG169" s="8" t="b">
        <f>IF(filt_use_bad_data,TRUE,NOT(OR(O169="Y",O169=1)))</f>
        <v>1</v>
      </c>
      <c r="AH169" s="8" t="b">
        <f>IF(filt_use_bad_data,TRUE,NOT(OR(Q169="Y",Q169=1)))</f>
        <v>1</v>
      </c>
      <c r="AI169" s="8" t="b">
        <f>IF(filt_allow_combos,AND(AJ169:AK169),OR(UPPER($S169)="Y",UPPER($T169)=""))</f>
        <v>1</v>
      </c>
      <c r="AJ169" s="8" t="b">
        <f>IF(UPPER($U169)="CCGT",IF(filt_combine_ccgt,OR(UPPER($T169)="Y",UPPER($S169)=""),OR(UPPER($S169)="Y",UPPER($T169)="")),TRUE)</f>
        <v>1</v>
      </c>
      <c r="AK169" s="8" t="b">
        <f>IF(UPPER($U169)="WIND",IF(filt_combine_wind,OR(UPPER($T169)="Y",UPPER($S169)=""),OR(UPPER($S169)="Y",UPPER($T169)="")),TRUE)</f>
        <v>1</v>
      </c>
      <c r="AL169" s="9"/>
      <c r="AM169" s="2" t="b">
        <f>AND(Z169:AL169)</f>
        <v>0</v>
      </c>
      <c r="AN169" s="2">
        <f>A169-COUNTIF($K$31:$K169,"&lt;&gt;"&amp;AN$31)+1</f>
        <v>133</v>
      </c>
      <c r="AO169" s="2"/>
      <c r="AP169" s="8" t="s">
        <v>137</v>
      </c>
      <c r="AQ169" s="8" t="s">
        <v>140</v>
      </c>
      <c r="AR169" s="8">
        <v>10741</v>
      </c>
      <c r="AS169" s="8">
        <v>14125</v>
      </c>
      <c r="AT169" s="8" t="s">
        <v>11</v>
      </c>
      <c r="AU169" s="8" t="s">
        <v>33</v>
      </c>
      <c r="AV169" s="8">
        <v>1985</v>
      </c>
      <c r="AW169" s="8">
        <v>129</v>
      </c>
      <c r="AX169" s="8" t="s">
        <v>32</v>
      </c>
      <c r="AY169" s="8" t="s">
        <v>15</v>
      </c>
      <c r="AZ169">
        <v>1</v>
      </c>
      <c r="BA169" s="5">
        <v>5630.4596000000001</v>
      </c>
      <c r="BB169" s="5">
        <v>5</v>
      </c>
      <c r="BC169" s="4"/>
      <c r="BD169"/>
    </row>
    <row r="170" spans="1:56" hidden="1">
      <c r="A170">
        <f>ROW(B170)-ROW($B$31)</f>
        <v>139</v>
      </c>
      <c r="B170" t="str">
        <f>SUBSTITUTE(SUBSTITUTE(SUBSTITUTE(AP170&amp;"_"&amp;AQ170," ","_"),"&amp;","and"),"-","_")</f>
        <v>Clear_Lake_Cogeneration_Ltd_S101</v>
      </c>
      <c r="C170">
        <f>AW170/1000</f>
        <v>5.8999999999999997E-2</v>
      </c>
      <c r="D170" s="23" t="str">
        <f>VLOOKUP(L170,map_fuel,2,0)</f>
        <v>ng</v>
      </c>
      <c r="E170" s="23" t="str">
        <f>VLOOKUP(M170,map_prime_mover,2,0)</f>
        <v>cc_st_part</v>
      </c>
      <c r="F170" s="23" t="str">
        <f>D170&amp;IF(NOT(E170=""),"_"&amp;LOWER(E170),"")</f>
        <v>ng_cc_st_part</v>
      </c>
      <c r="G170" s="58">
        <f>IF(ISNUMBER(BA170),BA170/1000,1)</f>
        <v>5.6304596</v>
      </c>
      <c r="H170" s="8">
        <f>AV170</f>
        <v>1985</v>
      </c>
      <c r="I170" s="39" t="str">
        <f>AY170</f>
        <v>OP</v>
      </c>
      <c r="J170" s="39" t="str">
        <f>IF(AZ170=1,"Y",IF(AZ170=0,"N","?"))</f>
        <v>Y</v>
      </c>
      <c r="K170" s="39" t="s">
        <v>594</v>
      </c>
      <c r="L170" s="8" t="str">
        <f>AU170</f>
        <v>NG</v>
      </c>
      <c r="M170" s="8" t="str">
        <f>AX170</f>
        <v>CA</v>
      </c>
      <c r="N170" s="8">
        <f>C170*G170</f>
        <v>0.33219711639999999</v>
      </c>
      <c r="O170" s="8"/>
      <c r="P170" s="8"/>
      <c r="Q170" s="8"/>
      <c r="R170" s="87"/>
      <c r="S170" s="8"/>
      <c r="T170" s="8"/>
      <c r="U170" s="87"/>
      <c r="V170" s="87" t="str">
        <f ca="1">IF(NOT(AP170=""),IF(AP170&lt;&gt;AP169,IF(COUNTIF(OFFSET(AP170,0,0,pMaxUnitPerPlantInData),AP170)=COUNTIFS(OFFSET(AP170,0,0,pMaxUnitPerPlantInData),AP170,OFFSET(F170,0,0,pMaxUnitPerPlantInData),F170),"N","Y"),V169),"")</f>
        <v>Y</v>
      </c>
      <c r="W170" s="87" t="str">
        <f>IF($AP170="",W171,AP170)</f>
        <v>Clear Lake Cogeneration Ltd</v>
      </c>
      <c r="X170" s="87">
        <f>IF($AP170="","-",BB170)</f>
        <v>5</v>
      </c>
      <c r="Y170" s="4"/>
      <c r="Z170" s="8" t="b">
        <v>1</v>
      </c>
      <c r="AA170" s="8" t="b">
        <f>VLOOKUP(L170,map_fuel,3,0)</f>
        <v>1</v>
      </c>
      <c r="AB170" s="8" t="b">
        <f>C170&gt;=filt_gen_size</f>
        <v>1</v>
      </c>
      <c r="AC170" s="8" t="b">
        <f>AV170&gt;=filt_age</f>
        <v>1</v>
      </c>
      <c r="AD170" s="39">
        <f>IF(filt_status="ALL",TRUE,IFERROR(SEARCH(I170,filt_status),FALSE))</f>
        <v>1</v>
      </c>
      <c r="AE170" s="8" t="b">
        <f>IF(filt_chp,TRUE,J170="N")</f>
        <v>0</v>
      </c>
      <c r="AF170" s="8" t="b">
        <f>IF(filt_hydro,TRUE,D170&lt;&gt;"water")</f>
        <v>1</v>
      </c>
      <c r="AG170" s="8" t="b">
        <f>IF(filt_use_bad_data,TRUE,NOT(OR(O170="Y",O170=1)))</f>
        <v>1</v>
      </c>
      <c r="AH170" s="8" t="b">
        <f>IF(filt_use_bad_data,TRUE,NOT(OR(Q170="Y",Q170=1)))</f>
        <v>1</v>
      </c>
      <c r="AI170" s="8" t="b">
        <f>IF(filt_allow_combos,AND(AJ170:AK170),OR(UPPER($S170)="Y",UPPER($T170)=""))</f>
        <v>1</v>
      </c>
      <c r="AJ170" s="8" t="b">
        <f>IF(UPPER($U170)="CCGT",IF(filt_combine_ccgt,OR(UPPER($T170)="Y",UPPER($S170)=""),OR(UPPER($S170)="Y",UPPER($T170)="")),TRUE)</f>
        <v>1</v>
      </c>
      <c r="AK170" s="8" t="b">
        <f>IF(UPPER($U170)="WIND",IF(filt_combine_wind,OR(UPPER($T170)="Y",UPPER($S170)=""),OR(UPPER($S170)="Y",UPPER($T170)="")),TRUE)</f>
        <v>1</v>
      </c>
      <c r="AL170" s="9"/>
      <c r="AM170" s="2" t="b">
        <f>AND(Z170:AL170)</f>
        <v>0</v>
      </c>
      <c r="AN170" s="2">
        <f>A170-COUNTIF($K$31:$K170,"&lt;&gt;"&amp;AN$31)+1</f>
        <v>134</v>
      </c>
      <c r="AO170" s="2"/>
      <c r="AP170" s="8" t="s">
        <v>137</v>
      </c>
      <c r="AQ170" s="8" t="s">
        <v>141</v>
      </c>
      <c r="AR170" s="8">
        <v>10741</v>
      </c>
      <c r="AS170" s="8">
        <v>14126</v>
      </c>
      <c r="AT170" s="8" t="s">
        <v>11</v>
      </c>
      <c r="AU170" s="8" t="s">
        <v>33</v>
      </c>
      <c r="AV170" s="8">
        <v>1985</v>
      </c>
      <c r="AW170" s="8">
        <v>59</v>
      </c>
      <c r="AX170" s="8" t="s">
        <v>29</v>
      </c>
      <c r="AY170" s="8" t="s">
        <v>15</v>
      </c>
      <c r="AZ170">
        <v>1</v>
      </c>
      <c r="BA170" s="5">
        <v>5630.4596000000001</v>
      </c>
      <c r="BB170" s="5">
        <v>5</v>
      </c>
      <c r="BC170" s="4"/>
      <c r="BD170"/>
    </row>
    <row r="171" spans="1:56" hidden="1">
      <c r="A171">
        <f>ROW(B171)-ROW($B$31)</f>
        <v>140</v>
      </c>
      <c r="B171" t="str">
        <f>SUBSTITUTE(SUBSTITUTE(SUBSTITUTE(AP171&amp;"_"&amp;AQ171," ","_"),"&amp;","and"),"-","_")</f>
        <v>Clear_Lake_Cogeneration_Ltd_S102</v>
      </c>
      <c r="C171">
        <f>AW171/1000</f>
        <v>1.9199999999999998E-2</v>
      </c>
      <c r="D171" s="23" t="str">
        <f>VLOOKUP(L171,map_fuel,2,0)</f>
        <v>ng</v>
      </c>
      <c r="E171" s="23" t="str">
        <f>VLOOKUP(M171,map_prime_mover,2,0)</f>
        <v>cc_st_part</v>
      </c>
      <c r="F171" s="23" t="str">
        <f>D171&amp;IF(NOT(E171=""),"_"&amp;LOWER(E171),"")</f>
        <v>ng_cc_st_part</v>
      </c>
      <c r="G171" s="58">
        <f>IF(ISNUMBER(BA171),BA171/1000,1)</f>
        <v>5.6304596</v>
      </c>
      <c r="H171" s="8">
        <f>AV171</f>
        <v>1985</v>
      </c>
      <c r="I171" s="39" t="str">
        <f>AY171</f>
        <v>OP</v>
      </c>
      <c r="J171" s="39" t="str">
        <f>IF(AZ171=1,"Y",IF(AZ171=0,"N","?"))</f>
        <v>Y</v>
      </c>
      <c r="K171" s="39" t="s">
        <v>594</v>
      </c>
      <c r="L171" s="8" t="str">
        <f>AU171</f>
        <v>NG</v>
      </c>
      <c r="M171" s="8" t="str">
        <f>AX171</f>
        <v>CA</v>
      </c>
      <c r="N171" s="8">
        <f>C171*G171</f>
        <v>0.10810482431999999</v>
      </c>
      <c r="O171" s="8"/>
      <c r="P171" s="8"/>
      <c r="Q171" s="8"/>
      <c r="R171" s="87"/>
      <c r="S171" s="8"/>
      <c r="T171" s="8"/>
      <c r="U171" s="87"/>
      <c r="V171" s="87" t="str">
        <f ca="1">IF(NOT(AP171=""),IF(AP171&lt;&gt;AP170,IF(COUNTIF(OFFSET(AP171,0,0,pMaxUnitPerPlantInData),AP171)=COUNTIFS(OFFSET(AP171,0,0,pMaxUnitPerPlantInData),AP171,OFFSET(F171,0,0,pMaxUnitPerPlantInData),F171),"N","Y"),V170),"")</f>
        <v>Y</v>
      </c>
      <c r="W171" s="87" t="str">
        <f>IF($AP171="",W172,AP171)</f>
        <v>Clear Lake Cogeneration Ltd</v>
      </c>
      <c r="X171" s="87">
        <f>IF($AP171="","-",BB171)</f>
        <v>5</v>
      </c>
      <c r="Y171" s="4"/>
      <c r="Z171" s="8" t="b">
        <v>1</v>
      </c>
      <c r="AA171" s="8" t="b">
        <f>VLOOKUP(L171,map_fuel,3,0)</f>
        <v>1</v>
      </c>
      <c r="AB171" s="8" t="b">
        <f>C171&gt;=filt_gen_size</f>
        <v>0</v>
      </c>
      <c r="AC171" s="8" t="b">
        <f>AV171&gt;=filt_age</f>
        <v>1</v>
      </c>
      <c r="AD171" s="39">
        <f>IF(filt_status="ALL",TRUE,IFERROR(SEARCH(I171,filt_status),FALSE))</f>
        <v>1</v>
      </c>
      <c r="AE171" s="8" t="b">
        <f>IF(filt_chp,TRUE,J171="N")</f>
        <v>0</v>
      </c>
      <c r="AF171" s="8" t="b">
        <f>IF(filt_hydro,TRUE,D171&lt;&gt;"water")</f>
        <v>1</v>
      </c>
      <c r="AG171" s="8" t="b">
        <f>IF(filt_use_bad_data,TRUE,NOT(OR(O171="Y",O171=1)))</f>
        <v>1</v>
      </c>
      <c r="AH171" s="8" t="b">
        <f>IF(filt_use_bad_data,TRUE,NOT(OR(Q171="Y",Q171=1)))</f>
        <v>1</v>
      </c>
      <c r="AI171" s="8" t="b">
        <f>IF(filt_allow_combos,AND(AJ171:AK171),OR(UPPER($S171)="Y",UPPER($T171)=""))</f>
        <v>1</v>
      </c>
      <c r="AJ171" s="8" t="b">
        <f>IF(UPPER($U171)="CCGT",IF(filt_combine_ccgt,OR(UPPER($T171)="Y",UPPER($S171)=""),OR(UPPER($S171)="Y",UPPER($T171)="")),TRUE)</f>
        <v>1</v>
      </c>
      <c r="AK171" s="8" t="b">
        <f>IF(UPPER($U171)="WIND",IF(filt_combine_wind,OR(UPPER($T171)="Y",UPPER($S171)=""),OR(UPPER($S171)="Y",UPPER($T171)="")),TRUE)</f>
        <v>1</v>
      </c>
      <c r="AL171" s="9"/>
      <c r="AM171" s="2" t="b">
        <f>AND(Z171:AL171)</f>
        <v>0</v>
      </c>
      <c r="AN171" s="2">
        <f>A171-COUNTIF($K$31:$K171,"&lt;&gt;"&amp;AN$31)+1</f>
        <v>135</v>
      </c>
      <c r="AO171" s="2"/>
      <c r="AP171" s="8" t="s">
        <v>137</v>
      </c>
      <c r="AQ171" s="8" t="s">
        <v>142</v>
      </c>
      <c r="AR171" s="8">
        <v>10741</v>
      </c>
      <c r="AS171" s="8">
        <v>14127</v>
      </c>
      <c r="AT171" s="8" t="s">
        <v>11</v>
      </c>
      <c r="AU171" s="8" t="s">
        <v>33</v>
      </c>
      <c r="AV171" s="8">
        <v>1985</v>
      </c>
      <c r="AW171" s="8">
        <v>19.2</v>
      </c>
      <c r="AX171" s="8" t="s">
        <v>29</v>
      </c>
      <c r="AY171" s="8" t="s">
        <v>15</v>
      </c>
      <c r="AZ171">
        <v>1</v>
      </c>
      <c r="BA171" s="5">
        <v>5630.4596000000001</v>
      </c>
      <c r="BB171" s="5">
        <v>5</v>
      </c>
      <c r="BC171" s="4"/>
      <c r="BD171"/>
    </row>
    <row r="172" spans="1:56">
      <c r="A172">
        <f>ROW(B172)-ROW($B$31)</f>
        <v>141</v>
      </c>
      <c r="B172" t="str">
        <f>SUBSTITUTE(SUBSTITUTE(SUBSTITUTE(AP172&amp;"_"&amp;AQ172," ","_"),"&amp;","and"),"-","_")</f>
        <v>Coleto_Creek_1</v>
      </c>
      <c r="C172">
        <f>AW172/1000</f>
        <v>0.60039999999999993</v>
      </c>
      <c r="D172" s="23" t="str">
        <f>VLOOKUP(L172,map_fuel,2,0)</f>
        <v>coal_sub</v>
      </c>
      <c r="E172" s="23" t="str">
        <f>VLOOKUP(M172,map_prime_mover,2,0)</f>
        <v>st</v>
      </c>
      <c r="F172" s="23" t="str">
        <f>D172&amp;IF(NOT(E172=""),"_"&amp;LOWER(E172),"")</f>
        <v>coal_sub_st</v>
      </c>
      <c r="G172" s="58">
        <f>IF(ISNUMBER(BA172),BA172/1000,1)</f>
        <v>10.1327964</v>
      </c>
      <c r="H172" s="8">
        <f>AV172</f>
        <v>1980</v>
      </c>
      <c r="I172" s="39" t="str">
        <f>AY172</f>
        <v>OP</v>
      </c>
      <c r="J172" s="39" t="str">
        <f>IF(AZ172=1,"Y",IF(AZ172=0,"N","?"))</f>
        <v>N</v>
      </c>
      <c r="K172" s="39" t="s">
        <v>594</v>
      </c>
      <c r="L172" s="8" t="str">
        <f>AU172</f>
        <v>SUB</v>
      </c>
      <c r="M172" s="8" t="str">
        <f>AX172</f>
        <v>ST</v>
      </c>
      <c r="N172" s="8">
        <f>C172*G172</f>
        <v>6.0837309585599995</v>
      </c>
      <c r="O172" s="8"/>
      <c r="P172" s="39"/>
      <c r="Q172" s="39"/>
      <c r="R172" s="87"/>
      <c r="S172" s="39"/>
      <c r="T172" s="39"/>
      <c r="U172" s="87"/>
      <c r="V172" s="87" t="str">
        <f ca="1">IF(NOT(AP172=""),IF(AP172&lt;&gt;AP171,IF(COUNTIF(OFFSET(AP172,0,0,pMaxUnitPerPlantInData),AP172)=COUNTIFS(OFFSET(AP172,0,0,pMaxUnitPerPlantInData),AP172,OFFSET(F172,0,0,pMaxUnitPerPlantInData),F172),"N","Y"),V171),"")</f>
        <v>N</v>
      </c>
      <c r="W172" s="87" t="str">
        <f>IF($AP172="",W173,SUBSTITUTE(SUBSTITUTE(SUBSTITUTE(AP172," ","_"),"&amp;","and"),"-","_"))</f>
        <v>Coleto_Creek</v>
      </c>
      <c r="X172" s="87">
        <f>IF($AP172="","-",BB172)</f>
        <v>1</v>
      </c>
      <c r="Y172" s="4"/>
      <c r="Z172" s="8" t="b">
        <v>1</v>
      </c>
      <c r="AA172" s="8" t="b">
        <f>VLOOKUP(L172,map_fuel,3,0)</f>
        <v>1</v>
      </c>
      <c r="AB172" s="8" t="b">
        <f>C172&gt;=filt_gen_size</f>
        <v>1</v>
      </c>
      <c r="AC172" s="8" t="b">
        <f>AV172&gt;=filt_age</f>
        <v>1</v>
      </c>
      <c r="AD172" s="39">
        <f>IF(filt_status="ALL",TRUE,IFERROR(SEARCH(I172,filt_status),FALSE))</f>
        <v>1</v>
      </c>
      <c r="AE172" s="8" t="b">
        <f>IF(filt_chp,TRUE,J172="N")</f>
        <v>1</v>
      </c>
      <c r="AF172" s="8" t="b">
        <f>IF(filt_hydro,TRUE,D172&lt;&gt;"water")</f>
        <v>1</v>
      </c>
      <c r="AG172" s="8" t="b">
        <f>IF(filt_use_bad_data,TRUE,NOT(OR(O172="Y",O172=1)))</f>
        <v>1</v>
      </c>
      <c r="AH172" s="8" t="b">
        <f>IF(filt_use_bad_data,TRUE,NOT(OR(Q172="Y",Q172=1)))</f>
        <v>1</v>
      </c>
      <c r="AI172" s="8" t="b">
        <f>IF(filt_allow_combos,AND(AJ172:AK172),OR(UPPER($S172)="Y",UPPER($T172)=""))</f>
        <v>1</v>
      </c>
      <c r="AJ172" s="8" t="b">
        <f>IF(UPPER($U172)="CCGT",IF(filt_combine_ccgt,OR(UPPER($T172)="Y",UPPER($S172)=""),OR(UPPER($S172)="Y",UPPER($T172)="")),TRUE)</f>
        <v>1</v>
      </c>
      <c r="AK172" s="8" t="b">
        <f>IF(UPPER($U172)="WIND",IF(filt_combine_wind,OR(UPPER($T172)="Y",UPPER($S172)=""),OR(UPPER($S172)="Y",UPPER($T172)="")),TRUE)</f>
        <v>1</v>
      </c>
      <c r="AL172" s="9"/>
      <c r="AM172" s="2" t="b">
        <f>AND(Z172:AL172)</f>
        <v>1</v>
      </c>
      <c r="AN172" s="2">
        <f>A172-COUNTIF($K$31:$K172,"&lt;&gt;"&amp;AN$31)+1</f>
        <v>136</v>
      </c>
      <c r="AO172" s="2"/>
      <c r="AP172" s="8" t="s">
        <v>143</v>
      </c>
      <c r="AQ172" s="8" t="s">
        <v>19</v>
      </c>
      <c r="AR172" s="8">
        <v>6178</v>
      </c>
      <c r="AS172" s="8">
        <v>14132</v>
      </c>
      <c r="AT172" s="8" t="s">
        <v>11</v>
      </c>
      <c r="AU172" s="8" t="s">
        <v>144</v>
      </c>
      <c r="AV172" s="8">
        <v>1980</v>
      </c>
      <c r="AW172" s="8">
        <v>600.4</v>
      </c>
      <c r="AX172" s="8" t="s">
        <v>16</v>
      </c>
      <c r="AY172" s="8" t="s">
        <v>15</v>
      </c>
      <c r="AZ172">
        <v>0</v>
      </c>
      <c r="BA172" s="5">
        <v>10132.796399999999</v>
      </c>
      <c r="BB172" s="5">
        <v>1</v>
      </c>
      <c r="BC172" s="4"/>
      <c r="BD172"/>
    </row>
    <row r="173" spans="1:56" hidden="1">
      <c r="A173">
        <f>ROW(B173)-ROW($B$31)</f>
        <v>142</v>
      </c>
      <c r="B173" t="str">
        <f>SUBSTITUTE(SUBSTITUTE(SUBSTITUTE(AP173&amp;"_"&amp;AQ173," ","_"),"&amp;","and"),"-","_")</f>
        <v>Coastal_Plains_UNT1</v>
      </c>
      <c r="C173">
        <f>AW173/1000</f>
        <v>1.2999999999999999E-3</v>
      </c>
      <c r="D173" s="23" t="str">
        <f>VLOOKUP(L173,map_fuel,2,0)</f>
        <v>waste</v>
      </c>
      <c r="E173" s="23" t="str">
        <f>VLOOKUP(M173,map_prime_mover,2,0)</f>
        <v>ic</v>
      </c>
      <c r="F173" s="23" t="str">
        <f>D173&amp;IF(NOT(E173=""),"_"&amp;LOWER(E173),"")</f>
        <v>waste_ic</v>
      </c>
      <c r="G173" s="58">
        <f>IF(ISNUMBER(BA173),BA173/1000,1)</f>
        <v>11.229055599999999</v>
      </c>
      <c r="H173" s="8">
        <f>AV173</f>
        <v>2003</v>
      </c>
      <c r="I173" s="39" t="str">
        <f>AY173</f>
        <v>OP</v>
      </c>
      <c r="J173" s="39" t="str">
        <f>IF(AZ173=1,"Y",IF(AZ173=0,"N","?"))</f>
        <v>N</v>
      </c>
      <c r="K173" s="39" t="s">
        <v>594</v>
      </c>
      <c r="L173" s="8" t="str">
        <f>AU173</f>
        <v>LFG</v>
      </c>
      <c r="M173" s="8" t="str">
        <f>AX173</f>
        <v>IC</v>
      </c>
      <c r="N173" s="8">
        <f>C173*G173</f>
        <v>1.4597772279999997E-2</v>
      </c>
      <c r="O173" s="8"/>
      <c r="P173" s="39"/>
      <c r="Q173" s="39"/>
      <c r="R173" s="87"/>
      <c r="S173" s="39"/>
      <c r="T173" s="39"/>
      <c r="U173" s="87"/>
      <c r="V173" s="87" t="str">
        <f ca="1">IF(NOT(AP173=""),IF(AP173&lt;&gt;AP172,IF(COUNTIF(OFFSET(AP173,0,0,pMaxUnitPerPlantInData),AP173)=COUNTIFS(OFFSET(AP173,0,0,pMaxUnitPerPlantInData),AP173,OFFSET(F173,0,0,pMaxUnitPerPlantInData),F173),"N","Y"),V172),"")</f>
        <v>N</v>
      </c>
      <c r="W173" s="87" t="str">
        <f>IF($AP173="",W174,SUBSTITUTE(SUBSTITUTE(SUBSTITUTE(AP173," ","_"),"&amp;","and"),"-","_"))</f>
        <v>Coastal_Plains</v>
      </c>
      <c r="X173" s="87">
        <f>IF($AP173="","-",BB173)</f>
        <v>4</v>
      </c>
      <c r="Y173" s="4"/>
      <c r="Z173" s="8" t="b">
        <v>1</v>
      </c>
      <c r="AA173" s="8" t="b">
        <f>VLOOKUP(L173,map_fuel,3,0)</f>
        <v>0</v>
      </c>
      <c r="AB173" s="8" t="b">
        <f>C173&gt;=filt_gen_size</f>
        <v>0</v>
      </c>
      <c r="AC173" s="8" t="b">
        <f>AV173&gt;=filt_age</f>
        <v>1</v>
      </c>
      <c r="AD173" s="39">
        <f>IF(filt_status="ALL",TRUE,IFERROR(SEARCH(I173,filt_status),FALSE))</f>
        <v>1</v>
      </c>
      <c r="AE173" s="8" t="b">
        <f>IF(filt_chp,TRUE,J173="N")</f>
        <v>1</v>
      </c>
      <c r="AF173" s="8" t="b">
        <f>IF(filt_hydro,TRUE,D173&lt;&gt;"water")</f>
        <v>1</v>
      </c>
      <c r="AG173" s="8" t="b">
        <f>IF(filt_use_bad_data,TRUE,NOT(OR(O173="Y",O173=1)))</f>
        <v>1</v>
      </c>
      <c r="AH173" s="8" t="b">
        <f>IF(filt_use_bad_data,TRUE,NOT(OR(Q173="Y",Q173=1)))</f>
        <v>1</v>
      </c>
      <c r="AI173" s="8" t="b">
        <f>IF(filt_allow_combos,AND(AJ173:AK173),OR(UPPER($S173)="Y",UPPER($T173)=""))</f>
        <v>1</v>
      </c>
      <c r="AJ173" s="8" t="b">
        <f>IF(UPPER($U173)="CCGT",IF(filt_combine_ccgt,OR(UPPER($T173)="Y",UPPER($S173)=""),OR(UPPER($S173)="Y",UPPER($T173)="")),TRUE)</f>
        <v>1</v>
      </c>
      <c r="AK173" s="8" t="b">
        <f>IF(UPPER($U173)="WIND",IF(filt_combine_wind,OR(UPPER($T173)="Y",UPPER($S173)=""),OR(UPPER($S173)="Y",UPPER($T173)="")),TRUE)</f>
        <v>1</v>
      </c>
      <c r="AL173" s="9"/>
      <c r="AM173" s="2" t="b">
        <f>AND(Z173:AL173)</f>
        <v>0</v>
      </c>
      <c r="AN173" s="2">
        <f>A173-COUNTIF($K$31:$K173,"&lt;&gt;"&amp;AN$31)+1</f>
        <v>137</v>
      </c>
      <c r="AO173" s="2"/>
      <c r="AP173" s="8" t="s">
        <v>145</v>
      </c>
      <c r="AQ173" s="8" t="s">
        <v>59</v>
      </c>
      <c r="AR173" s="8">
        <v>55554</v>
      </c>
      <c r="AS173" s="8">
        <v>14128</v>
      </c>
      <c r="AT173" s="8" t="s">
        <v>11</v>
      </c>
      <c r="AU173" s="8" t="s">
        <v>45</v>
      </c>
      <c r="AV173" s="8">
        <v>2003</v>
      </c>
      <c r="AW173" s="8">
        <v>1.3</v>
      </c>
      <c r="AX173" s="8" t="s">
        <v>44</v>
      </c>
      <c r="AY173" s="8" t="s">
        <v>15</v>
      </c>
      <c r="AZ173">
        <v>0</v>
      </c>
      <c r="BA173" s="5">
        <v>11229.0556</v>
      </c>
      <c r="BB173" s="5">
        <v>4</v>
      </c>
      <c r="BC173" s="4"/>
      <c r="BD173"/>
    </row>
    <row r="174" spans="1:56" hidden="1">
      <c r="A174">
        <f>ROW(B174)-ROW($B$31)</f>
        <v>143</v>
      </c>
      <c r="B174" t="str">
        <f>SUBSTITUTE(SUBSTITUTE(SUBSTITUTE(AP174&amp;"_"&amp;AQ174," ","_"),"&amp;","and"),"-","_")</f>
        <v>Coastal_Plains_UNT2</v>
      </c>
      <c r="C174">
        <f>AW174/1000</f>
        <v>1.2999999999999999E-3</v>
      </c>
      <c r="D174" s="23" t="str">
        <f>VLOOKUP(L174,map_fuel,2,0)</f>
        <v>waste</v>
      </c>
      <c r="E174" s="23" t="str">
        <f>VLOOKUP(M174,map_prime_mover,2,0)</f>
        <v>ic</v>
      </c>
      <c r="F174" s="23" t="str">
        <f>D174&amp;IF(NOT(E174=""),"_"&amp;LOWER(E174),"")</f>
        <v>waste_ic</v>
      </c>
      <c r="G174" s="58">
        <f>IF(ISNUMBER(BA174),BA174/1000,1)</f>
        <v>11.229055599999999</v>
      </c>
      <c r="H174" s="8">
        <f>AV174</f>
        <v>2003</v>
      </c>
      <c r="I174" s="39" t="str">
        <f>AY174</f>
        <v>OP</v>
      </c>
      <c r="J174" s="39" t="str">
        <f>IF(AZ174=1,"Y",IF(AZ174=0,"N","?"))</f>
        <v>N</v>
      </c>
      <c r="K174" s="39" t="s">
        <v>594</v>
      </c>
      <c r="L174" s="8" t="str">
        <f>AU174</f>
        <v>LFG</v>
      </c>
      <c r="M174" s="8" t="str">
        <f>AX174</f>
        <v>IC</v>
      </c>
      <c r="N174" s="8">
        <f>C174*G174</f>
        <v>1.4597772279999997E-2</v>
      </c>
      <c r="O174" s="8"/>
      <c r="P174" s="39"/>
      <c r="Q174" s="39"/>
      <c r="R174" s="87"/>
      <c r="S174" s="39"/>
      <c r="T174" s="39"/>
      <c r="U174" s="87"/>
      <c r="V174" s="87" t="str">
        <f ca="1">IF(NOT(AP174=""),IF(AP174&lt;&gt;AP173,IF(COUNTIF(OFFSET(AP174,0,0,pMaxUnitPerPlantInData),AP174)=COUNTIFS(OFFSET(AP174,0,0,pMaxUnitPerPlantInData),AP174,OFFSET(F174,0,0,pMaxUnitPerPlantInData),F174),"N","Y"),V173),"")</f>
        <v>N</v>
      </c>
      <c r="W174" s="87" t="str">
        <f>IF($AP174="",W175,SUBSTITUTE(SUBSTITUTE(SUBSTITUTE(AP174," ","_"),"&amp;","and"),"-","_"))</f>
        <v>Coastal_Plains</v>
      </c>
      <c r="X174" s="87">
        <f>IF($AP174="","-",BB174)</f>
        <v>4</v>
      </c>
      <c r="Y174" s="4"/>
      <c r="Z174" s="8" t="b">
        <v>1</v>
      </c>
      <c r="AA174" s="8" t="b">
        <f>VLOOKUP(L174,map_fuel,3,0)</f>
        <v>0</v>
      </c>
      <c r="AB174" s="8" t="b">
        <f>C174&gt;=filt_gen_size</f>
        <v>0</v>
      </c>
      <c r="AC174" s="8" t="b">
        <f>AV174&gt;=filt_age</f>
        <v>1</v>
      </c>
      <c r="AD174" s="39">
        <f>IF(filt_status="ALL",TRUE,IFERROR(SEARCH(I174,filt_status),FALSE))</f>
        <v>1</v>
      </c>
      <c r="AE174" s="8" t="b">
        <f>IF(filt_chp,TRUE,J174="N")</f>
        <v>1</v>
      </c>
      <c r="AF174" s="8" t="b">
        <f>IF(filt_hydro,TRUE,D174&lt;&gt;"water")</f>
        <v>1</v>
      </c>
      <c r="AG174" s="8" t="b">
        <f>IF(filt_use_bad_data,TRUE,NOT(OR(O174="Y",O174=1)))</f>
        <v>1</v>
      </c>
      <c r="AH174" s="8" t="b">
        <f>IF(filt_use_bad_data,TRUE,NOT(OR(Q174="Y",Q174=1)))</f>
        <v>1</v>
      </c>
      <c r="AI174" s="8" t="b">
        <f>IF(filt_allow_combos,AND(AJ174:AK174),OR(UPPER($S174)="Y",UPPER($T174)=""))</f>
        <v>1</v>
      </c>
      <c r="AJ174" s="8" t="b">
        <f>IF(UPPER($U174)="CCGT",IF(filt_combine_ccgt,OR(UPPER($T174)="Y",UPPER($S174)=""),OR(UPPER($S174)="Y",UPPER($T174)="")),TRUE)</f>
        <v>1</v>
      </c>
      <c r="AK174" s="8" t="b">
        <f>IF(UPPER($U174)="WIND",IF(filt_combine_wind,OR(UPPER($T174)="Y",UPPER($S174)=""),OR(UPPER($S174)="Y",UPPER($T174)="")),TRUE)</f>
        <v>1</v>
      </c>
      <c r="AL174" s="9"/>
      <c r="AM174" s="2" t="b">
        <f>AND(Z174:AL174)</f>
        <v>0</v>
      </c>
      <c r="AN174" s="2">
        <f>A174-COUNTIF($K$31:$K174,"&lt;&gt;"&amp;AN$31)+1</f>
        <v>138</v>
      </c>
      <c r="AO174" s="2"/>
      <c r="AP174" s="8" t="s">
        <v>145</v>
      </c>
      <c r="AQ174" s="8" t="s">
        <v>60</v>
      </c>
      <c r="AR174" s="8">
        <v>55554</v>
      </c>
      <c r="AS174" s="8">
        <v>14129</v>
      </c>
      <c r="AT174" s="8" t="s">
        <v>11</v>
      </c>
      <c r="AU174" s="8" t="s">
        <v>45</v>
      </c>
      <c r="AV174" s="8">
        <v>2003</v>
      </c>
      <c r="AW174" s="8">
        <v>1.3</v>
      </c>
      <c r="AX174" s="8" t="s">
        <v>44</v>
      </c>
      <c r="AY174" s="8" t="s">
        <v>15</v>
      </c>
      <c r="AZ174">
        <v>0</v>
      </c>
      <c r="BA174" s="5">
        <v>11229.0556</v>
      </c>
      <c r="BB174" s="5">
        <v>4</v>
      </c>
      <c r="BC174" s="4"/>
      <c r="BD174"/>
    </row>
    <row r="175" spans="1:56" hidden="1">
      <c r="A175">
        <f>ROW(B175)-ROW($B$31)</f>
        <v>144</v>
      </c>
      <c r="B175" t="str">
        <f>SUBSTITUTE(SUBSTITUTE(SUBSTITUTE(AP175&amp;"_"&amp;AQ175," ","_"),"&amp;","and"),"-","_")</f>
        <v>Coastal_Plains_UNT3</v>
      </c>
      <c r="C175">
        <f>AW175/1000</f>
        <v>1.2999999999999999E-3</v>
      </c>
      <c r="D175" s="23" t="str">
        <f>VLOOKUP(L175,map_fuel,2,0)</f>
        <v>waste</v>
      </c>
      <c r="E175" s="23" t="str">
        <f>VLOOKUP(M175,map_prime_mover,2,0)</f>
        <v>ic</v>
      </c>
      <c r="F175" s="23" t="str">
        <f>D175&amp;IF(NOT(E175=""),"_"&amp;LOWER(E175),"")</f>
        <v>waste_ic</v>
      </c>
      <c r="G175" s="58">
        <f>IF(ISNUMBER(BA175),BA175/1000,1)</f>
        <v>11.229055599999999</v>
      </c>
      <c r="H175" s="8">
        <f>AV175</f>
        <v>2003</v>
      </c>
      <c r="I175" s="39" t="str">
        <f>AY175</f>
        <v>OP</v>
      </c>
      <c r="J175" s="39" t="str">
        <f>IF(AZ175=1,"Y",IF(AZ175=0,"N","?"))</f>
        <v>N</v>
      </c>
      <c r="K175" s="39" t="s">
        <v>594</v>
      </c>
      <c r="L175" s="8" t="str">
        <f>AU175</f>
        <v>LFG</v>
      </c>
      <c r="M175" s="8" t="str">
        <f>AX175</f>
        <v>IC</v>
      </c>
      <c r="N175" s="8">
        <f>C175*G175</f>
        <v>1.4597772279999997E-2</v>
      </c>
      <c r="O175" s="8"/>
      <c r="P175" s="39"/>
      <c r="Q175" s="39"/>
      <c r="R175" s="87"/>
      <c r="S175" s="39"/>
      <c r="T175" s="39"/>
      <c r="U175" s="87"/>
      <c r="V175" s="87" t="str">
        <f ca="1">IF(NOT(AP175=""),IF(AP175&lt;&gt;AP174,IF(COUNTIF(OFFSET(AP175,0,0,pMaxUnitPerPlantInData),AP175)=COUNTIFS(OFFSET(AP175,0,0,pMaxUnitPerPlantInData),AP175,OFFSET(F175,0,0,pMaxUnitPerPlantInData),F175),"N","Y"),V174),"")</f>
        <v>N</v>
      </c>
      <c r="W175" s="87" t="str">
        <f>IF($AP175="",W176,SUBSTITUTE(SUBSTITUTE(SUBSTITUTE(AP175," ","_"),"&amp;","and"),"-","_"))</f>
        <v>Coastal_Plains</v>
      </c>
      <c r="X175" s="87">
        <f>IF($AP175="","-",BB175)</f>
        <v>4</v>
      </c>
      <c r="Y175" s="4"/>
      <c r="Z175" s="8" t="b">
        <v>1</v>
      </c>
      <c r="AA175" s="8" t="b">
        <f>VLOOKUP(L175,map_fuel,3,0)</f>
        <v>0</v>
      </c>
      <c r="AB175" s="8" t="b">
        <f>C175&gt;=filt_gen_size</f>
        <v>0</v>
      </c>
      <c r="AC175" s="8" t="b">
        <f>AV175&gt;=filt_age</f>
        <v>1</v>
      </c>
      <c r="AD175" s="39">
        <f>IF(filt_status="ALL",TRUE,IFERROR(SEARCH(I175,filt_status),FALSE))</f>
        <v>1</v>
      </c>
      <c r="AE175" s="8" t="b">
        <f>IF(filt_chp,TRUE,J175="N")</f>
        <v>1</v>
      </c>
      <c r="AF175" s="8" t="b">
        <f>IF(filt_hydro,TRUE,D175&lt;&gt;"water")</f>
        <v>1</v>
      </c>
      <c r="AG175" s="8" t="b">
        <f>IF(filt_use_bad_data,TRUE,NOT(OR(O175="Y",O175=1)))</f>
        <v>1</v>
      </c>
      <c r="AH175" s="8" t="b">
        <f>IF(filt_use_bad_data,TRUE,NOT(OR(Q175="Y",Q175=1)))</f>
        <v>1</v>
      </c>
      <c r="AI175" s="8" t="b">
        <f>IF(filt_allow_combos,AND(AJ175:AK175),OR(UPPER($S175)="Y",UPPER($T175)=""))</f>
        <v>1</v>
      </c>
      <c r="AJ175" s="8" t="b">
        <f>IF(UPPER($U175)="CCGT",IF(filt_combine_ccgt,OR(UPPER($T175)="Y",UPPER($S175)=""),OR(UPPER($S175)="Y",UPPER($T175)="")),TRUE)</f>
        <v>1</v>
      </c>
      <c r="AK175" s="8" t="b">
        <f>IF(UPPER($U175)="WIND",IF(filt_combine_wind,OR(UPPER($T175)="Y",UPPER($S175)=""),OR(UPPER($S175)="Y",UPPER($T175)="")),TRUE)</f>
        <v>1</v>
      </c>
      <c r="AL175" s="9"/>
      <c r="AM175" s="2" t="b">
        <f>AND(Z175:AL175)</f>
        <v>0</v>
      </c>
      <c r="AN175" s="2">
        <f>A175-COUNTIF($K$31:$K175,"&lt;&gt;"&amp;AN$31)+1</f>
        <v>139</v>
      </c>
      <c r="AO175" s="2"/>
      <c r="AP175" s="8" t="s">
        <v>145</v>
      </c>
      <c r="AQ175" s="8" t="s">
        <v>61</v>
      </c>
      <c r="AR175" s="8">
        <v>55554</v>
      </c>
      <c r="AS175" s="8">
        <v>14130</v>
      </c>
      <c r="AT175" s="8" t="s">
        <v>11</v>
      </c>
      <c r="AU175" s="8" t="s">
        <v>45</v>
      </c>
      <c r="AV175" s="8">
        <v>2003</v>
      </c>
      <c r="AW175" s="8">
        <v>1.3</v>
      </c>
      <c r="AX175" s="8" t="s">
        <v>44</v>
      </c>
      <c r="AY175" s="8" t="s">
        <v>15</v>
      </c>
      <c r="AZ175">
        <v>0</v>
      </c>
      <c r="BA175" s="5">
        <v>11229.0556</v>
      </c>
      <c r="BB175" s="5">
        <v>4</v>
      </c>
      <c r="BC175" s="4"/>
      <c r="BD175"/>
    </row>
    <row r="176" spans="1:56" hidden="1">
      <c r="A176">
        <f>ROW(B176)-ROW($B$31)</f>
        <v>145</v>
      </c>
      <c r="B176" t="str">
        <f>SUBSTITUTE(SUBSTITUTE(SUBSTITUTE(AP176&amp;"_"&amp;AQ176," ","_"),"&amp;","and"),"-","_")</f>
        <v>Coastal_Plains_UNT4</v>
      </c>
      <c r="C176">
        <f>AW176/1000</f>
        <v>1.2999999999999999E-3</v>
      </c>
      <c r="D176" s="23" t="str">
        <f>VLOOKUP(L176,map_fuel,2,0)</f>
        <v>waste</v>
      </c>
      <c r="E176" s="23" t="str">
        <f>VLOOKUP(M176,map_prime_mover,2,0)</f>
        <v>ic</v>
      </c>
      <c r="F176" s="23" t="str">
        <f>D176&amp;IF(NOT(E176=""),"_"&amp;LOWER(E176),"")</f>
        <v>waste_ic</v>
      </c>
      <c r="G176" s="58">
        <f>IF(ISNUMBER(BA176),BA176/1000,1)</f>
        <v>11.229055599999999</v>
      </c>
      <c r="H176" s="8">
        <f>AV176</f>
        <v>2003</v>
      </c>
      <c r="I176" s="39" t="str">
        <f>AY176</f>
        <v>OP</v>
      </c>
      <c r="J176" s="39" t="str">
        <f>IF(AZ176=1,"Y",IF(AZ176=0,"N","?"))</f>
        <v>N</v>
      </c>
      <c r="K176" s="39" t="s">
        <v>594</v>
      </c>
      <c r="L176" s="8" t="str">
        <f>AU176</f>
        <v>LFG</v>
      </c>
      <c r="M176" s="8" t="str">
        <f>AX176</f>
        <v>IC</v>
      </c>
      <c r="N176" s="8">
        <f>C176*G176</f>
        <v>1.4597772279999997E-2</v>
      </c>
      <c r="O176" s="8"/>
      <c r="P176" s="39"/>
      <c r="Q176" s="39"/>
      <c r="R176" s="87"/>
      <c r="S176" s="39"/>
      <c r="T176" s="39"/>
      <c r="U176" s="87"/>
      <c r="V176" s="87" t="str">
        <f ca="1">IF(NOT(AP176=""),IF(AP176&lt;&gt;AP175,IF(COUNTIF(OFFSET(AP176,0,0,pMaxUnitPerPlantInData),AP176)=COUNTIFS(OFFSET(AP176,0,0,pMaxUnitPerPlantInData),AP176,OFFSET(F176,0,0,pMaxUnitPerPlantInData),F176),"N","Y"),V175),"")</f>
        <v>N</v>
      </c>
      <c r="W176" s="87" t="str">
        <f>IF($AP176="",W177,SUBSTITUTE(SUBSTITUTE(SUBSTITUTE(AP176," ","_"),"&amp;","and"),"-","_"))</f>
        <v>Coastal_Plains</v>
      </c>
      <c r="X176" s="87">
        <f>IF($AP176="","-",BB176)</f>
        <v>4</v>
      </c>
      <c r="Y176" s="4"/>
      <c r="Z176" s="8" t="b">
        <v>1</v>
      </c>
      <c r="AA176" s="8" t="b">
        <f>VLOOKUP(L176,map_fuel,3,0)</f>
        <v>0</v>
      </c>
      <c r="AB176" s="8" t="b">
        <f>C176&gt;=filt_gen_size</f>
        <v>0</v>
      </c>
      <c r="AC176" s="8" t="b">
        <f>AV176&gt;=filt_age</f>
        <v>1</v>
      </c>
      <c r="AD176" s="39">
        <f>IF(filt_status="ALL",TRUE,IFERROR(SEARCH(I176,filt_status),FALSE))</f>
        <v>1</v>
      </c>
      <c r="AE176" s="8" t="b">
        <f>IF(filt_chp,TRUE,J176="N")</f>
        <v>1</v>
      </c>
      <c r="AF176" s="8" t="b">
        <f>IF(filt_hydro,TRUE,D176&lt;&gt;"water")</f>
        <v>1</v>
      </c>
      <c r="AG176" s="8" t="b">
        <f>IF(filt_use_bad_data,TRUE,NOT(OR(O176="Y",O176=1)))</f>
        <v>1</v>
      </c>
      <c r="AH176" s="8" t="b">
        <f>IF(filt_use_bad_data,TRUE,NOT(OR(Q176="Y",Q176=1)))</f>
        <v>1</v>
      </c>
      <c r="AI176" s="8" t="b">
        <f>IF(filt_allow_combos,AND(AJ176:AK176),OR(UPPER($S176)="Y",UPPER($T176)=""))</f>
        <v>1</v>
      </c>
      <c r="AJ176" s="8" t="b">
        <f>IF(UPPER($U176)="CCGT",IF(filt_combine_ccgt,OR(UPPER($T176)="Y",UPPER($S176)=""),OR(UPPER($S176)="Y",UPPER($T176)="")),TRUE)</f>
        <v>1</v>
      </c>
      <c r="AK176" s="8" t="b">
        <f>IF(UPPER($U176)="WIND",IF(filt_combine_wind,OR(UPPER($T176)="Y",UPPER($S176)=""),OR(UPPER($S176)="Y",UPPER($T176)="")),TRUE)</f>
        <v>1</v>
      </c>
      <c r="AL176" s="9"/>
      <c r="AM176" s="2" t="b">
        <f>AND(Z176:AL176)</f>
        <v>0</v>
      </c>
      <c r="AN176" s="2">
        <f>A176-COUNTIF($K$31:$K176,"&lt;&gt;"&amp;AN$31)+1</f>
        <v>140</v>
      </c>
      <c r="AO176" s="2"/>
      <c r="AP176" s="8" t="s">
        <v>145</v>
      </c>
      <c r="AQ176" s="8" t="s">
        <v>62</v>
      </c>
      <c r="AR176" s="8">
        <v>55554</v>
      </c>
      <c r="AS176" s="8">
        <v>14131</v>
      </c>
      <c r="AT176" s="8" t="s">
        <v>11</v>
      </c>
      <c r="AU176" s="8" t="s">
        <v>45</v>
      </c>
      <c r="AV176" s="8">
        <v>2003</v>
      </c>
      <c r="AW176" s="8">
        <v>1.3</v>
      </c>
      <c r="AX176" s="8" t="s">
        <v>44</v>
      </c>
      <c r="AY176" s="8" t="s">
        <v>15</v>
      </c>
      <c r="AZ176">
        <v>0</v>
      </c>
      <c r="BA176" s="5">
        <v>11229.0556</v>
      </c>
      <c r="BB176" s="5">
        <v>4</v>
      </c>
      <c r="BC176" s="4"/>
      <c r="BD176"/>
    </row>
    <row r="177" spans="1:56">
      <c r="A177">
        <f>ROW(B177)-ROW($B$31)</f>
        <v>146</v>
      </c>
      <c r="B177" s="3" t="s">
        <v>798</v>
      </c>
      <c r="C177" s="3">
        <f>SUM(C178:C180)</f>
        <v>0.27810000000000001</v>
      </c>
      <c r="D177" s="23" t="str">
        <f>VLOOKUP(L177,map_fuel,2,0)</f>
        <v>ng</v>
      </c>
      <c r="E177" s="23" t="str">
        <f>VLOOKUP(M177,map_prime_mover,2,0)</f>
        <v>cc</v>
      </c>
      <c r="F177" s="23" t="str">
        <f>D177&amp;IF(NOT(E177=""),"_"&amp;LOWER(E177),"")</f>
        <v>ng_cc</v>
      </c>
      <c r="G177" s="60">
        <f>G178</f>
        <v>7.3855686999999994</v>
      </c>
      <c r="H177" s="81">
        <f>H178</f>
        <v>2007</v>
      </c>
      <c r="I177" s="61" t="str">
        <f>I178</f>
        <v>OP</v>
      </c>
      <c r="J177" s="61" t="str">
        <f>J178</f>
        <v>N</v>
      </c>
      <c r="K177" s="61" t="s">
        <v>791</v>
      </c>
      <c r="L177" s="81" t="s">
        <v>33</v>
      </c>
      <c r="M177" s="81" t="s">
        <v>702</v>
      </c>
      <c r="N177" s="81">
        <f>C177*G177</f>
        <v>2.0539266554699998</v>
      </c>
      <c r="O177" s="8"/>
      <c r="P177" s="39"/>
      <c r="Q177" s="39"/>
      <c r="R177" s="87"/>
      <c r="S177" s="39"/>
      <c r="T177" s="39" t="s">
        <v>651</v>
      </c>
      <c r="U177" s="87" t="s">
        <v>790</v>
      </c>
      <c r="V177" s="87" t="str">
        <f ca="1">IF(NOT(AP177=""),IF(AP177&lt;&gt;AP176,IF(COUNTIF(OFFSET(AP177,0,0,pMaxUnitPerPlantInData),AP177)=COUNTIFS(OFFSET(AP177,0,0,pMaxUnitPerPlantInData),AP177,OFFSET(F177,0,0,pMaxUnitPerPlantInData),F177),"N","Y"),V176),"")</f>
        <v/>
      </c>
      <c r="W177" s="87" t="str">
        <f>IF($AP177="",W178,SUBSTITUTE(SUBSTITUTE(SUBSTITUTE(AP177," ","_"),"&amp;","and"),"-","_"))</f>
        <v>Colorado_Bend_Energy_Center</v>
      </c>
      <c r="X177" s="152">
        <v>1</v>
      </c>
      <c r="Y177" s="4"/>
      <c r="Z177" s="8" t="b">
        <v>1</v>
      </c>
      <c r="AA177" s="8" t="b">
        <f>VLOOKUP(L177,map_fuel,3,0)</f>
        <v>1</v>
      </c>
      <c r="AB177" s="8" t="b">
        <f>C177&gt;=filt_gen_size</f>
        <v>1</v>
      </c>
      <c r="AC177" s="8" t="b">
        <f>AV177&gt;=filt_age</f>
        <v>1</v>
      </c>
      <c r="AD177" s="39">
        <f>IF(filt_status="ALL",TRUE,IFERROR(SEARCH(I177,filt_status),FALSE))</f>
        <v>1</v>
      </c>
      <c r="AE177" s="8" t="b">
        <f>IF(filt_chp,TRUE,J177="N")</f>
        <v>1</v>
      </c>
      <c r="AF177" s="8" t="b">
        <f>IF(filt_hydro,TRUE,D177&lt;&gt;"water")</f>
        <v>1</v>
      </c>
      <c r="AG177" s="8" t="b">
        <f>IF(filt_use_bad_data,TRUE,NOT(OR(O177="Y",O177=1)))</f>
        <v>1</v>
      </c>
      <c r="AH177" s="8" t="b">
        <f>IF(filt_use_bad_data,TRUE,NOT(OR(Q177="Y",Q177=1)))</f>
        <v>1</v>
      </c>
      <c r="AI177" s="8" t="b">
        <f>IF(filt_allow_combos,AND(AJ177:AK177),OR(UPPER($S177)="Y",UPPER($T177)=""))</f>
        <v>1</v>
      </c>
      <c r="AJ177" s="8" t="b">
        <f>IF(UPPER($U177)="CCGT",IF(filt_combine_ccgt,OR(UPPER($T177)="Y",UPPER($S177)=""),OR(UPPER($S177)="Y",UPPER($T177)="")),TRUE)</f>
        <v>1</v>
      </c>
      <c r="AK177" s="8" t="b">
        <f>IF(UPPER($U177)="WIND",IF(filt_combine_wind,OR(UPPER($T177)="Y",UPPER($S177)=""),OR(UPPER($S177)="Y",UPPER($T177)="")),TRUE)</f>
        <v>1</v>
      </c>
      <c r="AL177" s="9"/>
      <c r="AM177" s="2" t="b">
        <f>AND(Z177:AL177)</f>
        <v>1</v>
      </c>
      <c r="AN177" s="2">
        <f>A177-COUNTIF($K$31:$K177,"&lt;&gt;"&amp;AN$31)+1</f>
        <v>140</v>
      </c>
      <c r="AO177" s="2"/>
      <c r="AP177" s="8" t="s">
        <v>1068</v>
      </c>
      <c r="AQ177" s="8" t="s">
        <v>1068</v>
      </c>
      <c r="AR177" s="8" t="s">
        <v>1068</v>
      </c>
      <c r="AS177" s="8" t="s">
        <v>1068</v>
      </c>
      <c r="AT177" s="8" t="s">
        <v>1068</v>
      </c>
      <c r="AU177" s="8" t="s">
        <v>1068</v>
      </c>
      <c r="AV177" s="8" t="s">
        <v>1068</v>
      </c>
      <c r="AW177" s="8" t="s">
        <v>1068</v>
      </c>
      <c r="AX177" s="8" t="s">
        <v>1068</v>
      </c>
      <c r="AY177" s="8" t="s">
        <v>1068</v>
      </c>
      <c r="AZ177" t="e">
        <v>#N/A</v>
      </c>
      <c r="BA177" s="5" t="e">
        <v>#N/A</v>
      </c>
      <c r="BB177" s="5" t="e">
        <v>#N/A</v>
      </c>
      <c r="BC177" s="4"/>
      <c r="BD177"/>
    </row>
    <row r="178" spans="1:56" hidden="1">
      <c r="A178">
        <f>ROW(B178)-ROW($B$31)</f>
        <v>147</v>
      </c>
      <c r="B178" t="str">
        <f>SUBSTITUTE(SUBSTITUTE(SUBSTITUTE(AP178&amp;"_"&amp;AQ178," ","_"),"&amp;","and"),"-","_")</f>
        <v>Colorado_Bend_Energy_Center_ST1</v>
      </c>
      <c r="C178">
        <f>AW178/1000</f>
        <v>0.1051</v>
      </c>
      <c r="D178" s="23" t="str">
        <f>VLOOKUP(L178,map_fuel,2,0)</f>
        <v>ng</v>
      </c>
      <c r="E178" s="23" t="str">
        <f>VLOOKUP(M178,map_prime_mover,2,0)</f>
        <v>cc_st_part</v>
      </c>
      <c r="F178" s="23" t="str">
        <f>D178&amp;IF(NOT(E178=""),"_"&amp;LOWER(E178),"")</f>
        <v>ng_cc_st_part</v>
      </c>
      <c r="G178" s="58">
        <f>IF(ISNUMBER(BA178),BA178/1000,1)</f>
        <v>7.3855686999999994</v>
      </c>
      <c r="H178" s="8">
        <f>AV178</f>
        <v>2007</v>
      </c>
      <c r="I178" s="39" t="str">
        <f>AY178</f>
        <v>OP</v>
      </c>
      <c r="J178" s="39" t="str">
        <f>IF(AZ178=1,"Y",IF(AZ178=0,"N","?"))</f>
        <v>N</v>
      </c>
      <c r="K178" s="39" t="s">
        <v>594</v>
      </c>
      <c r="L178" s="8" t="str">
        <f>AU178</f>
        <v>NG</v>
      </c>
      <c r="M178" s="8" t="str">
        <f>AX178</f>
        <v>CA</v>
      </c>
      <c r="N178" s="8">
        <f>C178*G178</f>
        <v>0.77622327036999994</v>
      </c>
      <c r="O178" s="8"/>
      <c r="P178" s="39"/>
      <c r="Q178" s="39"/>
      <c r="R178" s="87"/>
      <c r="S178" s="39" t="s">
        <v>651</v>
      </c>
      <c r="T178" s="39"/>
      <c r="U178" s="87" t="s">
        <v>790</v>
      </c>
      <c r="V178" s="87" t="str">
        <f ca="1">IF(NOT(AP178=""),IF(AP178&lt;&gt;AP177,IF(COUNTIF(OFFSET(AP178,0,0,pMaxUnitPerPlantInData),AP178)=COUNTIFS(OFFSET(AP178,0,0,pMaxUnitPerPlantInData),AP178,OFFSET(F178,0,0,pMaxUnitPerPlantInData),F178),"N","Y"),V177),"")</f>
        <v>Y</v>
      </c>
      <c r="W178" s="87" t="str">
        <f>IF($AP178="",W179,SUBSTITUTE(SUBSTITUTE(SUBSTITUTE(AP178," ","_"),"&amp;","and"),"-","_"))</f>
        <v>Colorado_Bend_Energy_Center</v>
      </c>
      <c r="X178" s="87">
        <f>IF($AP178="","-",BB178)</f>
        <v>5</v>
      </c>
      <c r="Y178" s="4"/>
      <c r="Z178" s="8" t="b">
        <v>1</v>
      </c>
      <c r="AA178" s="8" t="b">
        <f>VLOOKUP(L178,map_fuel,3,0)</f>
        <v>1</v>
      </c>
      <c r="AB178" s="8" t="b">
        <f>C178&gt;=filt_gen_size</f>
        <v>1</v>
      </c>
      <c r="AC178" s="8" t="b">
        <f>AV178&gt;=filt_age</f>
        <v>1</v>
      </c>
      <c r="AD178" s="39">
        <f>IF(filt_status="ALL",TRUE,IFERROR(SEARCH(I178,filt_status),FALSE))</f>
        <v>1</v>
      </c>
      <c r="AE178" s="8" t="b">
        <f>IF(filt_chp,TRUE,J178="N")</f>
        <v>1</v>
      </c>
      <c r="AF178" s="8" t="b">
        <f>IF(filt_hydro,TRUE,D178&lt;&gt;"water")</f>
        <v>1</v>
      </c>
      <c r="AG178" s="8" t="b">
        <f>IF(filt_use_bad_data,TRUE,NOT(OR(O178="Y",O178=1)))</f>
        <v>1</v>
      </c>
      <c r="AH178" s="8" t="b">
        <f>IF(filt_use_bad_data,TRUE,NOT(OR(Q178="Y",Q178=1)))</f>
        <v>1</v>
      </c>
      <c r="AI178" s="8" t="b">
        <f>IF(filt_allow_combos,AND(AJ178:AK178),OR(UPPER($S178)="Y",UPPER($T178)=""))</f>
        <v>0</v>
      </c>
      <c r="AJ178" s="8" t="b">
        <f>IF(UPPER($U178)="CCGT",IF(filt_combine_ccgt,OR(UPPER($T178)="Y",UPPER($S178)=""),OR(UPPER($S178)="Y",UPPER($T178)="")),TRUE)</f>
        <v>0</v>
      </c>
      <c r="AK178" s="8" t="b">
        <f>IF(UPPER($U178)="WIND",IF(filt_combine_wind,OR(UPPER($T178)="Y",UPPER($S178)=""),OR(UPPER($S178)="Y",UPPER($T178)="")),TRUE)</f>
        <v>1</v>
      </c>
      <c r="AL178" s="9"/>
      <c r="AM178" s="2" t="b">
        <f>AND(Z178:AL178)</f>
        <v>0</v>
      </c>
      <c r="AN178" s="2">
        <f>A178-COUNTIF($K$31:$K178,"&lt;&gt;"&amp;AN$31)+1</f>
        <v>141</v>
      </c>
      <c r="AO178" s="2"/>
      <c r="AP178" s="8" t="s">
        <v>146</v>
      </c>
      <c r="AQ178" s="8" t="s">
        <v>133</v>
      </c>
      <c r="AR178" s="8">
        <v>56350</v>
      </c>
      <c r="AS178" s="8">
        <v>14137</v>
      </c>
      <c r="AT178" s="8" t="s">
        <v>11</v>
      </c>
      <c r="AU178" s="8" t="s">
        <v>33</v>
      </c>
      <c r="AV178" s="8">
        <v>2007</v>
      </c>
      <c r="AW178" s="8">
        <v>105.1</v>
      </c>
      <c r="AX178" s="8" t="s">
        <v>29</v>
      </c>
      <c r="AY178" s="8" t="s">
        <v>15</v>
      </c>
      <c r="AZ178">
        <v>0</v>
      </c>
      <c r="BA178" s="5">
        <v>7385.5686999999998</v>
      </c>
      <c r="BB178" s="5">
        <v>5</v>
      </c>
      <c r="BC178" s="4"/>
      <c r="BD178"/>
    </row>
    <row r="179" spans="1:56" hidden="1">
      <c r="A179">
        <f>ROW(B179)-ROW($B$31)</f>
        <v>148</v>
      </c>
      <c r="B179" t="str">
        <f>SUBSTITUTE(SUBSTITUTE(SUBSTITUTE(AP179&amp;"_"&amp;AQ179," ","_"),"&amp;","and"),"-","_")</f>
        <v>Colorado_Bend_Energy_Center_CT1A</v>
      </c>
      <c r="C179">
        <f>AW179/1000</f>
        <v>8.6499999999999994E-2</v>
      </c>
      <c r="D179" s="23" t="str">
        <f>VLOOKUP(L179,map_fuel,2,0)</f>
        <v>ng</v>
      </c>
      <c r="E179" s="23" t="str">
        <f>VLOOKUP(M179,map_prime_mover,2,0)</f>
        <v>cc_ct_part</v>
      </c>
      <c r="F179" s="23" t="str">
        <f>D179&amp;IF(NOT(E179=""),"_"&amp;LOWER(E179),"")</f>
        <v>ng_cc_ct_part</v>
      </c>
      <c r="G179" s="58">
        <f>IF(ISNUMBER(BA179),BA179/1000,1)</f>
        <v>7.3855686999999994</v>
      </c>
      <c r="H179" s="8">
        <f>AV179</f>
        <v>2002</v>
      </c>
      <c r="I179" s="39" t="str">
        <f>AY179</f>
        <v>OP</v>
      </c>
      <c r="J179" s="39" t="str">
        <f>IF(AZ179=1,"Y",IF(AZ179=0,"N","?"))</f>
        <v>N</v>
      </c>
      <c r="K179" s="39" t="s">
        <v>594</v>
      </c>
      <c r="L179" s="8" t="str">
        <f>AU179</f>
        <v>NG</v>
      </c>
      <c r="M179" s="8" t="str">
        <f>AX179</f>
        <v>CT</v>
      </c>
      <c r="N179" s="8">
        <f>C179*G179</f>
        <v>0.63885169254999985</v>
      </c>
      <c r="O179" s="8"/>
      <c r="P179" s="39"/>
      <c r="Q179" s="39"/>
      <c r="R179" s="87"/>
      <c r="S179" s="39" t="s">
        <v>651</v>
      </c>
      <c r="T179" s="39"/>
      <c r="U179" s="87" t="s">
        <v>790</v>
      </c>
      <c r="V179" s="87" t="str">
        <f ca="1">IF(NOT(AP179=""),IF(AP179&lt;&gt;AP178,IF(COUNTIF(OFFSET(AP179,0,0,pMaxUnitPerPlantInData),AP179)=COUNTIFS(OFFSET(AP179,0,0,pMaxUnitPerPlantInData),AP179,OFFSET(F179,0,0,pMaxUnitPerPlantInData),F179),"N","Y"),V178),"")</f>
        <v>Y</v>
      </c>
      <c r="W179" s="87" t="str">
        <f>IF($AP179="",W180,SUBSTITUTE(SUBSTITUTE(SUBSTITUTE(AP179," ","_"),"&amp;","and"),"-","_"))</f>
        <v>Colorado_Bend_Energy_Center</v>
      </c>
      <c r="X179" s="87">
        <f>IF($AP179="","-",BB179)</f>
        <v>5</v>
      </c>
      <c r="Y179" s="4"/>
      <c r="Z179" s="8" t="b">
        <v>1</v>
      </c>
      <c r="AA179" s="8" t="b">
        <f>VLOOKUP(L179,map_fuel,3,0)</f>
        <v>1</v>
      </c>
      <c r="AB179" s="8" t="b">
        <f>C179&gt;=filt_gen_size</f>
        <v>1</v>
      </c>
      <c r="AC179" s="8" t="b">
        <f>AV179&gt;=filt_age</f>
        <v>1</v>
      </c>
      <c r="AD179" s="39">
        <f>IF(filt_status="ALL",TRUE,IFERROR(SEARCH(I179,filt_status),FALSE))</f>
        <v>1</v>
      </c>
      <c r="AE179" s="8" t="b">
        <f>IF(filt_chp,TRUE,J179="N")</f>
        <v>1</v>
      </c>
      <c r="AF179" s="8" t="b">
        <f>IF(filt_hydro,TRUE,D179&lt;&gt;"water")</f>
        <v>1</v>
      </c>
      <c r="AG179" s="8" t="b">
        <f>IF(filt_use_bad_data,TRUE,NOT(OR(O179="Y",O179=1)))</f>
        <v>1</v>
      </c>
      <c r="AH179" s="8" t="b">
        <f>IF(filt_use_bad_data,TRUE,NOT(OR(Q179="Y",Q179=1)))</f>
        <v>1</v>
      </c>
      <c r="AI179" s="8" t="b">
        <f>IF(filt_allow_combos,AND(AJ179:AK179),OR(UPPER($S179)="Y",UPPER($T179)=""))</f>
        <v>0</v>
      </c>
      <c r="AJ179" s="8" t="b">
        <f>IF(UPPER($U179)="CCGT",IF(filt_combine_ccgt,OR(UPPER($T179)="Y",UPPER($S179)=""),OR(UPPER($S179)="Y",UPPER($T179)="")),TRUE)</f>
        <v>0</v>
      </c>
      <c r="AK179" s="8" t="b">
        <f>IF(UPPER($U179)="WIND",IF(filt_combine_wind,OR(UPPER($T179)="Y",UPPER($S179)=""),OR(UPPER($S179)="Y",UPPER($T179)="")),TRUE)</f>
        <v>1</v>
      </c>
      <c r="AL179" s="9"/>
      <c r="AM179" s="2" t="b">
        <f>AND(Z179:AL179)</f>
        <v>0</v>
      </c>
      <c r="AN179" s="2">
        <f>A179-COUNTIF($K$31:$K179,"&lt;&gt;"&amp;AN$31)+1</f>
        <v>142</v>
      </c>
      <c r="AO179" s="2"/>
      <c r="AP179" s="8" t="s">
        <v>146</v>
      </c>
      <c r="AQ179" s="8" t="s">
        <v>147</v>
      </c>
      <c r="AR179" s="8">
        <v>56350</v>
      </c>
      <c r="AS179" s="8">
        <v>14133</v>
      </c>
      <c r="AT179" s="8" t="s">
        <v>11</v>
      </c>
      <c r="AU179" s="8" t="s">
        <v>33</v>
      </c>
      <c r="AV179" s="8">
        <v>2002</v>
      </c>
      <c r="AW179" s="8">
        <v>86.5</v>
      </c>
      <c r="AX179" s="8" t="s">
        <v>32</v>
      </c>
      <c r="AY179" s="8" t="s">
        <v>15</v>
      </c>
      <c r="AZ179">
        <v>0</v>
      </c>
      <c r="BA179" s="5">
        <v>7385.5686999999998</v>
      </c>
      <c r="BB179" s="5">
        <v>5</v>
      </c>
      <c r="BC179" s="4"/>
      <c r="BD179"/>
    </row>
    <row r="180" spans="1:56" hidden="1">
      <c r="A180">
        <f>ROW(B180)-ROW($B$31)</f>
        <v>149</v>
      </c>
      <c r="B180" t="str">
        <f>SUBSTITUTE(SUBSTITUTE(SUBSTITUTE(AP180&amp;"_"&amp;AQ180," ","_"),"&amp;","and"),"-","_")</f>
        <v>Colorado_Bend_Energy_Center_CT1B</v>
      </c>
      <c r="C180">
        <f>AW180/1000</f>
        <v>8.6499999999999994E-2</v>
      </c>
      <c r="D180" s="23" t="str">
        <f>VLOOKUP(L180,map_fuel,2,0)</f>
        <v>ng</v>
      </c>
      <c r="E180" s="23" t="str">
        <f>VLOOKUP(M180,map_prime_mover,2,0)</f>
        <v>cc_ct_part</v>
      </c>
      <c r="F180" s="23" t="str">
        <f>D180&amp;IF(NOT(E180=""),"_"&amp;LOWER(E180),"")</f>
        <v>ng_cc_ct_part</v>
      </c>
      <c r="G180" s="58">
        <f>IF(ISNUMBER(BA180),BA180/1000,1)</f>
        <v>7.3855686999999994</v>
      </c>
      <c r="H180" s="8">
        <f>AV180</f>
        <v>2002</v>
      </c>
      <c r="I180" s="39" t="str">
        <f>AY180</f>
        <v>OP</v>
      </c>
      <c r="J180" s="39" t="str">
        <f>IF(AZ180=1,"Y",IF(AZ180=0,"N","?"))</f>
        <v>N</v>
      </c>
      <c r="K180" s="39" t="s">
        <v>594</v>
      </c>
      <c r="L180" s="8" t="str">
        <f>AU180</f>
        <v>NG</v>
      </c>
      <c r="M180" s="8" t="str">
        <f>AX180</f>
        <v>CT</v>
      </c>
      <c r="N180" s="8">
        <f>C180*G180</f>
        <v>0.63885169254999985</v>
      </c>
      <c r="O180" s="8"/>
      <c r="P180" s="39"/>
      <c r="Q180" s="39"/>
      <c r="R180" s="87"/>
      <c r="S180" s="39" t="s">
        <v>651</v>
      </c>
      <c r="T180" s="39"/>
      <c r="U180" s="87" t="s">
        <v>790</v>
      </c>
      <c r="V180" s="87" t="str">
        <f ca="1">IF(NOT(AP180=""),IF(AP180&lt;&gt;AP179,IF(COUNTIF(OFFSET(AP180,0,0,pMaxUnitPerPlantInData),AP180)=COUNTIFS(OFFSET(AP180,0,0,pMaxUnitPerPlantInData),AP180,OFFSET(F180,0,0,pMaxUnitPerPlantInData),F180),"N","Y"),V179),"")</f>
        <v>Y</v>
      </c>
      <c r="W180" s="87" t="str">
        <f>IF($AP180="",W181,SUBSTITUTE(SUBSTITUTE(SUBSTITUTE(AP180," ","_"),"&amp;","and"),"-","_"))</f>
        <v>Colorado_Bend_Energy_Center</v>
      </c>
      <c r="X180" s="87">
        <f>IF($AP180="","-",BB180)</f>
        <v>5</v>
      </c>
      <c r="Y180" s="4"/>
      <c r="Z180" s="8" t="b">
        <v>1</v>
      </c>
      <c r="AA180" s="8" t="b">
        <f>VLOOKUP(L180,map_fuel,3,0)</f>
        <v>1</v>
      </c>
      <c r="AB180" s="8" t="b">
        <f>C180&gt;=filt_gen_size</f>
        <v>1</v>
      </c>
      <c r="AC180" s="8" t="b">
        <f>AV180&gt;=filt_age</f>
        <v>1</v>
      </c>
      <c r="AD180" s="39">
        <f>IF(filt_status="ALL",TRUE,IFERROR(SEARCH(I180,filt_status),FALSE))</f>
        <v>1</v>
      </c>
      <c r="AE180" s="8" t="b">
        <f>IF(filt_chp,TRUE,J180="N")</f>
        <v>1</v>
      </c>
      <c r="AF180" s="8" t="b">
        <f>IF(filt_hydro,TRUE,D180&lt;&gt;"water")</f>
        <v>1</v>
      </c>
      <c r="AG180" s="8" t="b">
        <f>IF(filt_use_bad_data,TRUE,NOT(OR(O180="Y",O180=1)))</f>
        <v>1</v>
      </c>
      <c r="AH180" s="8" t="b">
        <f>IF(filt_use_bad_data,TRUE,NOT(OR(Q180="Y",Q180=1)))</f>
        <v>1</v>
      </c>
      <c r="AI180" s="8" t="b">
        <f>IF(filt_allow_combos,AND(AJ180:AK180),OR(UPPER($S180)="Y",UPPER($T180)=""))</f>
        <v>0</v>
      </c>
      <c r="AJ180" s="8" t="b">
        <f>IF(UPPER($U180)="CCGT",IF(filt_combine_ccgt,OR(UPPER($T180)="Y",UPPER($S180)=""),OR(UPPER($S180)="Y",UPPER($T180)="")),TRUE)</f>
        <v>0</v>
      </c>
      <c r="AK180" s="8" t="b">
        <f>IF(UPPER($U180)="WIND",IF(filt_combine_wind,OR(UPPER($T180)="Y",UPPER($S180)=""),OR(UPPER($S180)="Y",UPPER($T180)="")),TRUE)</f>
        <v>1</v>
      </c>
      <c r="AL180" s="9"/>
      <c r="AM180" s="2" t="b">
        <f>AND(Z180:AL180)</f>
        <v>0</v>
      </c>
      <c r="AN180" s="2">
        <f>A180-COUNTIF($K$31:$K180,"&lt;&gt;"&amp;AN$31)+1</f>
        <v>143</v>
      </c>
      <c r="AO180" s="2"/>
      <c r="AP180" s="8" t="s">
        <v>146</v>
      </c>
      <c r="AQ180" s="8" t="s">
        <v>148</v>
      </c>
      <c r="AR180" s="8">
        <v>56350</v>
      </c>
      <c r="AS180" s="8">
        <v>14134</v>
      </c>
      <c r="AT180" s="8" t="s">
        <v>11</v>
      </c>
      <c r="AU180" s="8" t="s">
        <v>33</v>
      </c>
      <c r="AV180" s="8">
        <v>2002</v>
      </c>
      <c r="AW180" s="8">
        <v>86.5</v>
      </c>
      <c r="AX180" s="8" t="s">
        <v>32</v>
      </c>
      <c r="AY180" s="8" t="s">
        <v>15</v>
      </c>
      <c r="AZ180">
        <v>0</v>
      </c>
      <c r="BA180" s="5">
        <v>7385.5686999999998</v>
      </c>
      <c r="BB180" s="5">
        <v>5</v>
      </c>
      <c r="BC180" s="4"/>
      <c r="BD180"/>
    </row>
    <row r="181" spans="1:56">
      <c r="A181">
        <f>ROW(B181)-ROW($B$31)</f>
        <v>150</v>
      </c>
      <c r="B181" s="3" t="s">
        <v>799</v>
      </c>
      <c r="C181" s="3">
        <f>SUM(C182:C184)</f>
        <v>0.27810000000000001</v>
      </c>
      <c r="D181" s="23" t="str">
        <f>VLOOKUP(L181,map_fuel,2,0)</f>
        <v>ng</v>
      </c>
      <c r="E181" s="23" t="str">
        <f>VLOOKUP(M181,map_prime_mover,2,0)</f>
        <v>cc</v>
      </c>
      <c r="F181" s="23" t="str">
        <f>D181&amp;IF(NOT(E181=""),"_"&amp;LOWER(E181),"")</f>
        <v>ng_cc</v>
      </c>
      <c r="G181" s="60">
        <f>G182</f>
        <v>7.3855686999999994</v>
      </c>
      <c r="H181" s="61">
        <v>2008</v>
      </c>
      <c r="I181" s="61" t="str">
        <f>I182</f>
        <v>OP</v>
      </c>
      <c r="J181" s="61" t="s">
        <v>686</v>
      </c>
      <c r="K181" s="61" t="s">
        <v>791</v>
      </c>
      <c r="L181" s="81" t="s">
        <v>33</v>
      </c>
      <c r="M181" s="81" t="s">
        <v>702</v>
      </c>
      <c r="N181" s="81">
        <f>C181*G181</f>
        <v>2.0539266554699998</v>
      </c>
      <c r="O181" s="8"/>
      <c r="P181" s="39"/>
      <c r="Q181" s="39"/>
      <c r="R181" s="87"/>
      <c r="S181" s="39"/>
      <c r="T181" s="39" t="s">
        <v>651</v>
      </c>
      <c r="U181" s="87" t="s">
        <v>790</v>
      </c>
      <c r="V181" s="87" t="str">
        <f ca="1">IF(NOT(AP181=""),IF(AP181&lt;&gt;AP180,IF(COUNTIF(OFFSET(AP181,0,0,pMaxUnitPerPlantInData),AP181)=COUNTIFS(OFFSET(AP181,0,0,pMaxUnitPerPlantInData),AP181,OFFSET(F181,0,0,pMaxUnitPerPlantInData),F181),"N","Y"),V180),"")</f>
        <v/>
      </c>
      <c r="W181" s="87" t="str">
        <f>IF($AP181="",W182,SUBSTITUTE(SUBSTITUTE(SUBSTITUTE(AP181," ","_"),"&amp;","and"),"-","_"))</f>
        <v>Colorado_Bend_Energy_Center</v>
      </c>
      <c r="X181" s="152">
        <v>2</v>
      </c>
      <c r="Y181" s="4"/>
      <c r="Z181" s="8" t="b">
        <v>1</v>
      </c>
      <c r="AA181" s="8" t="b">
        <f>VLOOKUP(L181,map_fuel,3,0)</f>
        <v>1</v>
      </c>
      <c r="AB181" s="8" t="b">
        <f>C181&gt;=filt_gen_size</f>
        <v>1</v>
      </c>
      <c r="AC181" s="8" t="b">
        <f>AV181&gt;=filt_age</f>
        <v>1</v>
      </c>
      <c r="AD181" s="39">
        <f>IF(filt_status="ALL",TRUE,IFERROR(SEARCH(I181,filt_status),FALSE))</f>
        <v>1</v>
      </c>
      <c r="AE181" s="8" t="b">
        <f>IF(filt_chp,TRUE,J181="N")</f>
        <v>1</v>
      </c>
      <c r="AF181" s="8" t="b">
        <f>IF(filt_hydro,TRUE,D181&lt;&gt;"water")</f>
        <v>1</v>
      </c>
      <c r="AG181" s="8" t="b">
        <f>IF(filt_use_bad_data,TRUE,NOT(OR(O181="Y",O181=1)))</f>
        <v>1</v>
      </c>
      <c r="AH181" s="8" t="b">
        <f>IF(filt_use_bad_data,TRUE,NOT(OR(Q181="Y",Q181=1)))</f>
        <v>1</v>
      </c>
      <c r="AI181" s="8" t="b">
        <f>IF(filt_allow_combos,AND(AJ181:AK181),OR(UPPER($S181)="Y",UPPER($T181)=""))</f>
        <v>1</v>
      </c>
      <c r="AJ181" s="8" t="b">
        <f>IF(UPPER($U181)="CCGT",IF(filt_combine_ccgt,OR(UPPER($T181)="Y",UPPER($S181)=""),OR(UPPER($S181)="Y",UPPER($T181)="")),TRUE)</f>
        <v>1</v>
      </c>
      <c r="AK181" s="8" t="b">
        <f>IF(UPPER($U181)="WIND",IF(filt_combine_wind,OR(UPPER($T181)="Y",UPPER($S181)=""),OR(UPPER($S181)="Y",UPPER($T181)="")),TRUE)</f>
        <v>1</v>
      </c>
      <c r="AL181" s="9"/>
      <c r="AM181" s="2" t="b">
        <f>AND(Z181:AL181)</f>
        <v>1</v>
      </c>
      <c r="AN181" s="2">
        <f>A181-COUNTIF($K$31:$K181,"&lt;&gt;"&amp;AN$31)+1</f>
        <v>143</v>
      </c>
      <c r="AO181" s="2"/>
      <c r="AP181" s="8" t="s">
        <v>1068</v>
      </c>
      <c r="AQ181" s="8" t="s">
        <v>1068</v>
      </c>
      <c r="AR181" s="8" t="s">
        <v>1068</v>
      </c>
      <c r="AS181" s="8" t="s">
        <v>1068</v>
      </c>
      <c r="AT181" s="8" t="s">
        <v>1068</v>
      </c>
      <c r="AU181" s="8" t="s">
        <v>1068</v>
      </c>
      <c r="AV181" s="8" t="s">
        <v>1068</v>
      </c>
      <c r="AW181" s="8" t="s">
        <v>1068</v>
      </c>
      <c r="AX181" s="8" t="s">
        <v>1068</v>
      </c>
      <c r="AY181" s="8" t="s">
        <v>1068</v>
      </c>
      <c r="AZ181" t="e">
        <v>#N/A</v>
      </c>
      <c r="BA181" s="5" t="e">
        <v>#N/A</v>
      </c>
      <c r="BB181" s="5" t="e">
        <v>#N/A</v>
      </c>
      <c r="BC181" s="4"/>
      <c r="BD181"/>
    </row>
    <row r="182" spans="1:56" hidden="1">
      <c r="A182">
        <f>ROW(B182)-ROW($B$31)</f>
        <v>151</v>
      </c>
      <c r="B182" s="3" t="s">
        <v>800</v>
      </c>
      <c r="C182" s="3">
        <f>105.1/1000</f>
        <v>0.1051</v>
      </c>
      <c r="D182" s="23" t="str">
        <f>VLOOKUP(L182,map_fuel,2,0)</f>
        <v>ng</v>
      </c>
      <c r="E182" s="23" t="s">
        <v>724</v>
      </c>
      <c r="F182" s="23" t="str">
        <f>D182&amp;IF(NOT(E182=""),"_"&amp;LOWER(E182),"")</f>
        <v>ng_cc_st_part</v>
      </c>
      <c r="G182" s="60">
        <f>G183</f>
        <v>7.3855686999999994</v>
      </c>
      <c r="H182" s="81">
        <f>H183</f>
        <v>2002</v>
      </c>
      <c r="I182" s="61" t="s">
        <v>15</v>
      </c>
      <c r="J182" s="61" t="s">
        <v>686</v>
      </c>
      <c r="K182" s="61" t="s">
        <v>801</v>
      </c>
      <c r="L182" s="81" t="s">
        <v>33</v>
      </c>
      <c r="M182" s="81" t="s">
        <v>702</v>
      </c>
      <c r="N182" s="81">
        <f>C182*G182</f>
        <v>0.77622327036999994</v>
      </c>
      <c r="O182" s="8"/>
      <c r="P182" s="39" t="s">
        <v>651</v>
      </c>
      <c r="Q182" s="39"/>
      <c r="R182" s="87" t="s">
        <v>844</v>
      </c>
      <c r="S182" s="39" t="s">
        <v>651</v>
      </c>
      <c r="T182" s="39"/>
      <c r="U182" s="87" t="s">
        <v>790</v>
      </c>
      <c r="V182" s="87" t="str">
        <f ca="1">IF(NOT(AP182=""),IF(AP182&lt;&gt;AP181,IF(COUNTIF(OFFSET(AP182,0,0,pMaxUnitPerPlantInData),AP182)=COUNTIFS(OFFSET(AP182,0,0,pMaxUnitPerPlantInData),AP182,OFFSET(F182,0,0,pMaxUnitPerPlantInData),F182),"N","Y"),V181),"")</f>
        <v/>
      </c>
      <c r="W182" s="87" t="str">
        <f>IF($AP182="",W183,SUBSTITUTE(SUBSTITUTE(SUBSTITUTE(AP182," ","_"),"&amp;","and"),"-","_"))</f>
        <v>Colorado_Bend_Energy_Center</v>
      </c>
      <c r="X182" s="152">
        <v>2</v>
      </c>
      <c r="Y182" s="4"/>
      <c r="Z182" s="8" t="b">
        <v>1</v>
      </c>
      <c r="AA182" s="8" t="b">
        <f>VLOOKUP(L182,map_fuel,3,0)</f>
        <v>1</v>
      </c>
      <c r="AB182" s="8" t="b">
        <f>C182&gt;=filt_gen_size</f>
        <v>1</v>
      </c>
      <c r="AC182" s="8" t="b">
        <f>AV182&gt;=filt_age</f>
        <v>1</v>
      </c>
      <c r="AD182" s="39">
        <f>IF(filt_status="ALL",TRUE,IFERROR(SEARCH(I182,filt_status),FALSE))</f>
        <v>1</v>
      </c>
      <c r="AE182" s="8" t="b">
        <f>IF(filt_chp,TRUE,J182="N")</f>
        <v>1</v>
      </c>
      <c r="AF182" s="8" t="b">
        <f>IF(filt_hydro,TRUE,D182&lt;&gt;"water")</f>
        <v>1</v>
      </c>
      <c r="AG182" s="8" t="b">
        <f>IF(filt_use_bad_data,TRUE,NOT(OR(O182="Y",O182=1)))</f>
        <v>1</v>
      </c>
      <c r="AH182" s="8" t="b">
        <f>IF(filt_use_bad_data,TRUE,NOT(OR(Q182="Y",Q182=1)))</f>
        <v>1</v>
      </c>
      <c r="AI182" s="8" t="b">
        <f>IF(filt_allow_combos,AND(AJ182:AK182),OR(UPPER($S182)="Y",UPPER($T182)=""))</f>
        <v>0</v>
      </c>
      <c r="AJ182" s="8" t="b">
        <f>IF(UPPER($U182)="CCGT",IF(filt_combine_ccgt,OR(UPPER($T182)="Y",UPPER($S182)=""),OR(UPPER($S182)="Y",UPPER($T182)="")),TRUE)</f>
        <v>0</v>
      </c>
      <c r="AK182" s="8" t="b">
        <f>IF(UPPER($U182)="WIND",IF(filt_combine_wind,OR(UPPER($T182)="Y",UPPER($S182)=""),OR(UPPER($S182)="Y",UPPER($T182)="")),TRUE)</f>
        <v>1</v>
      </c>
      <c r="AL182" s="9"/>
      <c r="AM182" s="2" t="b">
        <f>AND(Z182:AL182)</f>
        <v>0</v>
      </c>
      <c r="AN182" s="2">
        <f>A182-COUNTIF($K$31:$K182,"&lt;&gt;"&amp;AN$31)+1</f>
        <v>143</v>
      </c>
      <c r="AO182" s="2"/>
      <c r="AP182" s="8" t="s">
        <v>1068</v>
      </c>
      <c r="AQ182" s="8" t="s">
        <v>1068</v>
      </c>
      <c r="AR182" s="8" t="s">
        <v>1068</v>
      </c>
      <c r="AS182" s="8" t="s">
        <v>1068</v>
      </c>
      <c r="AT182" s="8" t="s">
        <v>1068</v>
      </c>
      <c r="AU182" s="8" t="s">
        <v>1068</v>
      </c>
      <c r="AV182" s="8" t="s">
        <v>1068</v>
      </c>
      <c r="AW182" s="8" t="s">
        <v>1068</v>
      </c>
      <c r="AX182" s="8" t="s">
        <v>1068</v>
      </c>
      <c r="AY182" s="8" t="s">
        <v>1068</v>
      </c>
      <c r="AZ182" t="e">
        <v>#N/A</v>
      </c>
      <c r="BA182" s="5" t="e">
        <v>#N/A</v>
      </c>
      <c r="BB182" s="5" t="e">
        <v>#N/A</v>
      </c>
      <c r="BC182" s="4"/>
      <c r="BD182"/>
    </row>
    <row r="183" spans="1:56" hidden="1">
      <c r="A183">
        <f>ROW(B183)-ROW($B$31)</f>
        <v>152</v>
      </c>
      <c r="B183" t="str">
        <f>SUBSTITUTE(SUBSTITUTE(SUBSTITUTE(AP183&amp;"_"&amp;AQ183," ","_"),"&amp;","and"),"-","_")</f>
        <v>Colorado_Bend_Energy_Center_CT2A</v>
      </c>
      <c r="C183">
        <f>AW183/1000</f>
        <v>8.6499999999999994E-2</v>
      </c>
      <c r="D183" s="23" t="str">
        <f>VLOOKUP(L183,map_fuel,2,0)</f>
        <v>ng</v>
      </c>
      <c r="E183" s="23" t="str">
        <f>VLOOKUP(M183,map_prime_mover,2,0)</f>
        <v>cc_ct_part</v>
      </c>
      <c r="F183" s="23" t="str">
        <f>D183&amp;IF(NOT(E183=""),"_"&amp;LOWER(E183),"")</f>
        <v>ng_cc_ct_part</v>
      </c>
      <c r="G183" s="58">
        <f>IF(ISNUMBER(BA183),BA183/1000,1)</f>
        <v>7.3855686999999994</v>
      </c>
      <c r="H183" s="8">
        <f>AV183</f>
        <v>2002</v>
      </c>
      <c r="I183" s="39" t="str">
        <f>AY183</f>
        <v>OP</v>
      </c>
      <c r="J183" s="39" t="str">
        <f>IF(AZ183=1,"Y",IF(AZ183=0,"N","?"))</f>
        <v>N</v>
      </c>
      <c r="K183" s="39" t="s">
        <v>594</v>
      </c>
      <c r="L183" s="8" t="str">
        <f>AU183</f>
        <v>NG</v>
      </c>
      <c r="M183" s="8" t="str">
        <f>AX183</f>
        <v>CT</v>
      </c>
      <c r="N183" s="8">
        <f>C183*G183</f>
        <v>0.63885169254999985</v>
      </c>
      <c r="O183" s="8"/>
      <c r="P183" s="39"/>
      <c r="Q183" s="39"/>
      <c r="R183" s="87"/>
      <c r="S183" s="39" t="s">
        <v>651</v>
      </c>
      <c r="T183" s="39"/>
      <c r="U183" s="87" t="s">
        <v>790</v>
      </c>
      <c r="V183" s="87" t="str">
        <f ca="1">IF(NOT(AP183=""),IF(AP183&lt;&gt;AP182,IF(COUNTIF(OFFSET(AP183,0,0,pMaxUnitPerPlantInData),AP183)=COUNTIFS(OFFSET(AP183,0,0,pMaxUnitPerPlantInData),AP183,OFFSET(F183,0,0,pMaxUnitPerPlantInData),F183),"N","Y"),V182),"")</f>
        <v>N</v>
      </c>
      <c r="W183" s="87" t="str">
        <f>IF($AP183="",W184,SUBSTITUTE(SUBSTITUTE(SUBSTITUTE(AP183," ","_"),"&amp;","and"),"-","_"))</f>
        <v>Colorado_Bend_Energy_Center</v>
      </c>
      <c r="X183" s="87">
        <f>IF($AP183="","-",BB183)</f>
        <v>5</v>
      </c>
      <c r="Y183" s="4"/>
      <c r="Z183" s="8" t="b">
        <v>1</v>
      </c>
      <c r="AA183" s="8" t="b">
        <f>VLOOKUP(L183,map_fuel,3,0)</f>
        <v>1</v>
      </c>
      <c r="AB183" s="8" t="b">
        <f>C183&gt;=filt_gen_size</f>
        <v>1</v>
      </c>
      <c r="AC183" s="8" t="b">
        <f>AV183&gt;=filt_age</f>
        <v>1</v>
      </c>
      <c r="AD183" s="39">
        <f>IF(filt_status="ALL",TRUE,IFERROR(SEARCH(I183,filt_status),FALSE))</f>
        <v>1</v>
      </c>
      <c r="AE183" s="8" t="b">
        <f>IF(filt_chp,TRUE,J183="N")</f>
        <v>1</v>
      </c>
      <c r="AF183" s="8" t="b">
        <f>IF(filt_hydro,TRUE,D183&lt;&gt;"water")</f>
        <v>1</v>
      </c>
      <c r="AG183" s="8" t="b">
        <f>IF(filt_use_bad_data,TRUE,NOT(OR(O183="Y",O183=1)))</f>
        <v>1</v>
      </c>
      <c r="AH183" s="8" t="b">
        <f>IF(filt_use_bad_data,TRUE,NOT(OR(Q183="Y",Q183=1)))</f>
        <v>1</v>
      </c>
      <c r="AI183" s="8" t="b">
        <f>IF(filt_allow_combos,AND(AJ183:AK183),OR(UPPER($S183)="Y",UPPER($T183)=""))</f>
        <v>0</v>
      </c>
      <c r="AJ183" s="8" t="b">
        <f>IF(UPPER($U183)="CCGT",IF(filt_combine_ccgt,OR(UPPER($T183)="Y",UPPER($S183)=""),OR(UPPER($S183)="Y",UPPER($T183)="")),TRUE)</f>
        <v>0</v>
      </c>
      <c r="AK183" s="8" t="b">
        <f>IF(UPPER($U183)="WIND",IF(filt_combine_wind,OR(UPPER($T183)="Y",UPPER($S183)=""),OR(UPPER($S183)="Y",UPPER($T183)="")),TRUE)</f>
        <v>1</v>
      </c>
      <c r="AL183" s="9"/>
      <c r="AM183" s="2" t="b">
        <f>AND(Z183:AL183)</f>
        <v>0</v>
      </c>
      <c r="AN183" s="2">
        <f>A183-COUNTIF($K$31:$K183,"&lt;&gt;"&amp;AN$31)+1</f>
        <v>144</v>
      </c>
      <c r="AO183" s="2"/>
      <c r="AP183" s="8" t="s">
        <v>146</v>
      </c>
      <c r="AQ183" s="8" t="s">
        <v>149</v>
      </c>
      <c r="AR183" s="8">
        <v>56350</v>
      </c>
      <c r="AS183" s="8">
        <v>14135</v>
      </c>
      <c r="AT183" s="8" t="s">
        <v>11</v>
      </c>
      <c r="AU183" s="8" t="s">
        <v>33</v>
      </c>
      <c r="AV183" s="8">
        <v>2002</v>
      </c>
      <c r="AW183" s="8">
        <v>86.5</v>
      </c>
      <c r="AX183" s="8" t="s">
        <v>32</v>
      </c>
      <c r="AY183" s="8" t="s">
        <v>15</v>
      </c>
      <c r="AZ183">
        <v>0</v>
      </c>
      <c r="BA183" s="5">
        <v>7385.5686999999998</v>
      </c>
      <c r="BB183" s="5">
        <v>5</v>
      </c>
      <c r="BC183" s="4"/>
      <c r="BD183"/>
    </row>
    <row r="184" spans="1:56" hidden="1">
      <c r="A184">
        <f>ROW(B184)-ROW($B$31)</f>
        <v>153</v>
      </c>
      <c r="B184" t="str">
        <f>SUBSTITUTE(SUBSTITUTE(SUBSTITUTE(AP184&amp;"_"&amp;AQ184," ","_"),"&amp;","and"),"-","_")</f>
        <v>Colorado_Bend_Energy_Center_CT2B</v>
      </c>
      <c r="C184">
        <f>AW184/1000</f>
        <v>8.6499999999999994E-2</v>
      </c>
      <c r="D184" s="23" t="str">
        <f>VLOOKUP(L184,map_fuel,2,0)</f>
        <v>ng</v>
      </c>
      <c r="E184" s="23" t="str">
        <f>VLOOKUP(M184,map_prime_mover,2,0)</f>
        <v>cc_ct_part</v>
      </c>
      <c r="F184" s="23" t="str">
        <f>D184&amp;IF(NOT(E184=""),"_"&amp;LOWER(E184),"")</f>
        <v>ng_cc_ct_part</v>
      </c>
      <c r="G184" s="58">
        <f>IF(ISNUMBER(BA184),BA184/1000,1)</f>
        <v>7.3855686999999994</v>
      </c>
      <c r="H184" s="8">
        <f>AV184</f>
        <v>2002</v>
      </c>
      <c r="I184" s="39" t="str">
        <f>AY184</f>
        <v>OS</v>
      </c>
      <c r="J184" s="39" t="str">
        <f>IF(AZ184=1,"Y",IF(AZ184=0,"N","?"))</f>
        <v>N</v>
      </c>
      <c r="K184" s="39" t="s">
        <v>594</v>
      </c>
      <c r="L184" s="8" t="str">
        <f>AU184</f>
        <v>NG</v>
      </c>
      <c r="M184" s="8" t="str">
        <f>AX184</f>
        <v>CT</v>
      </c>
      <c r="N184" s="8">
        <f>C184*G184</f>
        <v>0.63885169254999985</v>
      </c>
      <c r="O184" s="8"/>
      <c r="P184" s="39"/>
      <c r="Q184" s="39"/>
      <c r="R184" s="87"/>
      <c r="S184" s="39" t="s">
        <v>651</v>
      </c>
      <c r="T184" s="39"/>
      <c r="U184" s="87" t="s">
        <v>790</v>
      </c>
      <c r="V184" s="87" t="str">
        <f ca="1">IF(NOT(AP184=""),IF(AP184&lt;&gt;AP183,IF(COUNTIF(OFFSET(AP184,0,0,pMaxUnitPerPlantInData),AP184)=COUNTIFS(OFFSET(AP184,0,0,pMaxUnitPerPlantInData),AP184,OFFSET(F184,0,0,pMaxUnitPerPlantInData),F184),"N","Y"),V183),"")</f>
        <v>N</v>
      </c>
      <c r="W184" s="87" t="str">
        <f>IF($AP184="",W185,SUBSTITUTE(SUBSTITUTE(SUBSTITUTE(AP184," ","_"),"&amp;","and"),"-","_"))</f>
        <v>Colorado_Bend_Energy_Center</v>
      </c>
      <c r="X184" s="87">
        <f>IF($AP184="","-",BB184)</f>
        <v>5</v>
      </c>
      <c r="Y184" s="4"/>
      <c r="Z184" s="8" t="b">
        <v>1</v>
      </c>
      <c r="AA184" s="8" t="b">
        <f>VLOOKUP(L184,map_fuel,3,0)</f>
        <v>1</v>
      </c>
      <c r="AB184" s="8" t="b">
        <f>C184&gt;=filt_gen_size</f>
        <v>1</v>
      </c>
      <c r="AC184" s="8" t="b">
        <f>AV184&gt;=filt_age</f>
        <v>1</v>
      </c>
      <c r="AD184" s="39">
        <f>IF(filt_status="ALL",TRUE,IFERROR(SEARCH(I184,filt_status),FALSE))</f>
        <v>6</v>
      </c>
      <c r="AE184" s="8" t="b">
        <f>IF(filt_chp,TRUE,J184="N")</f>
        <v>1</v>
      </c>
      <c r="AF184" s="8" t="b">
        <f>IF(filt_hydro,TRUE,D184&lt;&gt;"water")</f>
        <v>1</v>
      </c>
      <c r="AG184" s="8" t="b">
        <f>IF(filt_use_bad_data,TRUE,NOT(OR(O184="Y",O184=1)))</f>
        <v>1</v>
      </c>
      <c r="AH184" s="8" t="b">
        <f>IF(filt_use_bad_data,TRUE,NOT(OR(Q184="Y",Q184=1)))</f>
        <v>1</v>
      </c>
      <c r="AI184" s="8" t="b">
        <f>IF(filt_allow_combos,AND(AJ184:AK184),OR(UPPER($S184)="Y",UPPER($T184)=""))</f>
        <v>0</v>
      </c>
      <c r="AJ184" s="8" t="b">
        <f>IF(UPPER($U184)="CCGT",IF(filt_combine_ccgt,OR(UPPER($T184)="Y",UPPER($S184)=""),OR(UPPER($S184)="Y",UPPER($T184)="")),TRUE)</f>
        <v>0</v>
      </c>
      <c r="AK184" s="8" t="b">
        <f>IF(UPPER($U184)="WIND",IF(filt_combine_wind,OR(UPPER($T184)="Y",UPPER($S184)=""),OR(UPPER($S184)="Y",UPPER($T184)="")),TRUE)</f>
        <v>1</v>
      </c>
      <c r="AL184" s="9"/>
      <c r="AM184" s="2" t="b">
        <f>AND(Z184:AL184)</f>
        <v>0</v>
      </c>
      <c r="AN184" s="2">
        <f>A184-COUNTIF($K$31:$K184,"&lt;&gt;"&amp;AN$31)+1</f>
        <v>145</v>
      </c>
      <c r="AO184" s="2"/>
      <c r="AP184" s="8" t="s">
        <v>146</v>
      </c>
      <c r="AQ184" s="8" t="s">
        <v>150</v>
      </c>
      <c r="AR184" s="8">
        <v>56350</v>
      </c>
      <c r="AS184" s="8">
        <v>14136</v>
      </c>
      <c r="AT184" s="8" t="s">
        <v>11</v>
      </c>
      <c r="AU184" s="8" t="s">
        <v>33</v>
      </c>
      <c r="AV184" s="8">
        <v>2002</v>
      </c>
      <c r="AW184" s="8">
        <v>86.5</v>
      </c>
      <c r="AX184" s="8" t="s">
        <v>32</v>
      </c>
      <c r="AY184" s="8" t="s">
        <v>76</v>
      </c>
      <c r="AZ184">
        <v>0</v>
      </c>
      <c r="BA184" s="5">
        <v>7385.5686999999998</v>
      </c>
      <c r="BB184" s="5">
        <v>5</v>
      </c>
      <c r="BC184" s="4"/>
      <c r="BD184"/>
    </row>
    <row r="185" spans="1:56" hidden="1">
      <c r="A185">
        <f>ROW(B185)-ROW($B$31)</f>
        <v>154</v>
      </c>
      <c r="B185" t="str">
        <f>SUBSTITUTE(SUBSTITUTE(SUBSTITUTE(AP185&amp;"_"&amp;AQ185," ","_"),"&amp;","and"),"-","_")</f>
        <v>Comanche_Peak_2</v>
      </c>
      <c r="C185">
        <f>AW185/1000</f>
        <v>1.2150000000000001</v>
      </c>
      <c r="D185" s="23" t="str">
        <f>VLOOKUP(L185,map_fuel,2,0)</f>
        <v>u235</v>
      </c>
      <c r="E185" s="23" t="str">
        <f>VLOOKUP(M185,map_prime_mover,2,0)</f>
        <v>st</v>
      </c>
      <c r="F185" s="23" t="str">
        <f>D185&amp;IF(NOT(E185=""),"_"&amp;LOWER(E185),"")</f>
        <v>u235_st</v>
      </c>
      <c r="G185" s="60">
        <f>10.4</f>
        <v>10.4</v>
      </c>
      <c r="H185" s="8">
        <f>AV185</f>
        <v>1993</v>
      </c>
      <c r="I185" s="39" t="str">
        <f>AY185</f>
        <v>OP</v>
      </c>
      <c r="J185" s="39" t="str">
        <f>IF(AZ185=1,"Y",IF(AZ185=0,"N","?"))</f>
        <v>N</v>
      </c>
      <c r="K185" s="39" t="s">
        <v>594</v>
      </c>
      <c r="L185" s="8" t="str">
        <f>AU185</f>
        <v>NUC</v>
      </c>
      <c r="M185" s="8" t="str">
        <f>AX185</f>
        <v>ST</v>
      </c>
      <c r="N185" s="8">
        <f>C185*G185</f>
        <v>12.636000000000001</v>
      </c>
      <c r="O185" s="8"/>
      <c r="P185" s="39"/>
      <c r="Q185" s="39" t="s">
        <v>651</v>
      </c>
      <c r="R185" s="87" t="s">
        <v>1072</v>
      </c>
      <c r="S185" s="39"/>
      <c r="T185" s="39"/>
      <c r="U185" s="87"/>
      <c r="V185" s="87" t="str">
        <f ca="1">IF(NOT(AP185=""),IF(AP185&lt;&gt;AP184,IF(COUNTIF(OFFSET(AP185,0,0,pMaxUnitPerPlantInData),AP185)=COUNTIFS(OFFSET(AP185,0,0,pMaxUnitPerPlantInData),AP185,OFFSET(F185,0,0,pMaxUnitPerPlantInData),F185),"N","Y"),V184),"")</f>
        <v>N</v>
      </c>
      <c r="W185" s="87" t="str">
        <f>IF($AP185="",W186,SUBSTITUTE(SUBSTITUTE(SUBSTITUTE(AP185," ","_"),"&amp;","and"),"-","_"))</f>
        <v>Comanche_Peak</v>
      </c>
      <c r="X185" s="87">
        <f>IF($AP185="","-",BB185)</f>
        <v>2</v>
      </c>
      <c r="Y185" s="4"/>
      <c r="Z185" s="8" t="b">
        <v>1</v>
      </c>
      <c r="AA185" s="8" t="b">
        <f>VLOOKUP(L185,map_fuel,3,0)</f>
        <v>1</v>
      </c>
      <c r="AB185" s="8" t="b">
        <f>C185&gt;=filt_gen_size</f>
        <v>1</v>
      </c>
      <c r="AC185" s="8" t="b">
        <f>AV185&gt;=filt_age</f>
        <v>1</v>
      </c>
      <c r="AD185" s="39">
        <f>IF(filt_status="ALL",TRUE,IFERROR(SEARCH(I185,filt_status),FALSE))</f>
        <v>1</v>
      </c>
      <c r="AE185" s="8" t="b">
        <f>IF(filt_chp,TRUE,J185="N")</f>
        <v>1</v>
      </c>
      <c r="AF185" s="8" t="b">
        <f>IF(filt_hydro,TRUE,D185&lt;&gt;"water")</f>
        <v>1</v>
      </c>
      <c r="AG185" s="8" t="b">
        <f>IF(filt_use_bad_data,TRUE,NOT(OR(O185="Y",O185=1)))</f>
        <v>1</v>
      </c>
      <c r="AH185" s="8" t="b">
        <f>IF(filt_use_bad_data,TRUE,NOT(OR(Q185="Y",Q185=1)))</f>
        <v>0</v>
      </c>
      <c r="AI185" s="8" t="b">
        <f>IF(filt_allow_combos,AND(AJ185:AK185),OR(UPPER($S185)="Y",UPPER($T185)=""))</f>
        <v>1</v>
      </c>
      <c r="AJ185" s="8" t="b">
        <f>IF(UPPER($U185)="CCGT",IF(filt_combine_ccgt,OR(UPPER($T185)="Y",UPPER($S185)=""),OR(UPPER($S185)="Y",UPPER($T185)="")),TRUE)</f>
        <v>1</v>
      </c>
      <c r="AK185" s="8" t="b">
        <f>IF(UPPER($U185)="WIND",IF(filt_combine_wind,OR(UPPER($T185)="Y",UPPER($S185)=""),OR(UPPER($S185)="Y",UPPER($T185)="")),TRUE)</f>
        <v>1</v>
      </c>
      <c r="AL185" s="9"/>
      <c r="AM185" s="2" t="b">
        <f>AND(Z185:AL185)</f>
        <v>0</v>
      </c>
      <c r="AN185" s="2">
        <f>A185-COUNTIF($K$31:$K185,"&lt;&gt;"&amp;AN$31)+1</f>
        <v>146</v>
      </c>
      <c r="AO185" s="2"/>
      <c r="AP185" s="8" t="s">
        <v>151</v>
      </c>
      <c r="AQ185" s="8" t="s">
        <v>22</v>
      </c>
      <c r="AR185" s="8">
        <v>6145</v>
      </c>
      <c r="AS185" s="8">
        <v>14139</v>
      </c>
      <c r="AT185" s="8" t="s">
        <v>11</v>
      </c>
      <c r="AU185" s="8" t="s">
        <v>152</v>
      </c>
      <c r="AV185" s="8">
        <v>1993</v>
      </c>
      <c r="AW185" s="8">
        <v>1215</v>
      </c>
      <c r="AX185" s="8" t="s">
        <v>16</v>
      </c>
      <c r="AY185" s="8" t="s">
        <v>15</v>
      </c>
      <c r="AZ185">
        <v>0</v>
      </c>
      <c r="BA185" s="5" t="s">
        <v>14</v>
      </c>
      <c r="BB185" s="5">
        <v>2</v>
      </c>
      <c r="BC185" s="4"/>
      <c r="BD185"/>
    </row>
    <row r="186" spans="1:56" hidden="1">
      <c r="A186">
        <f>ROW(B186)-ROW($B$31)</f>
        <v>155</v>
      </c>
      <c r="B186" t="str">
        <f>SUBSTITUTE(SUBSTITUTE(SUBSTITUTE(AP186&amp;"_"&amp;AQ186," ","_"),"&amp;","and"),"-","_")</f>
        <v>Comanche_Peak_1</v>
      </c>
      <c r="C186">
        <f>AW186/1000</f>
        <v>1.2150000000000001</v>
      </c>
      <c r="D186" s="23" t="str">
        <f>VLOOKUP(L186,map_fuel,2,0)</f>
        <v>u235</v>
      </c>
      <c r="E186" s="23" t="str">
        <f>VLOOKUP(M186,map_prime_mover,2,0)</f>
        <v>st</v>
      </c>
      <c r="F186" s="23" t="str">
        <f>D186&amp;IF(NOT(E186=""),"_"&amp;LOWER(E186),"")</f>
        <v>u235_st</v>
      </c>
      <c r="G186" s="60">
        <f>10.4</f>
        <v>10.4</v>
      </c>
      <c r="H186" s="8">
        <f>AV186</f>
        <v>1990</v>
      </c>
      <c r="I186" s="39" t="str">
        <f>AY186</f>
        <v>OP</v>
      </c>
      <c r="J186" s="39" t="str">
        <f>IF(AZ186=1,"Y",IF(AZ186=0,"N","?"))</f>
        <v>N</v>
      </c>
      <c r="K186" s="39" t="s">
        <v>594</v>
      </c>
      <c r="L186" s="8" t="str">
        <f>AU186</f>
        <v>NUC</v>
      </c>
      <c r="M186" s="8" t="str">
        <f>AX186</f>
        <v>ST</v>
      </c>
      <c r="N186" s="8">
        <f>C186*G186</f>
        <v>12.636000000000001</v>
      </c>
      <c r="O186" s="8"/>
      <c r="P186" s="39"/>
      <c r="Q186" s="39" t="s">
        <v>651</v>
      </c>
      <c r="R186" s="87" t="s">
        <v>1072</v>
      </c>
      <c r="S186" s="39"/>
      <c r="T186" s="39"/>
      <c r="U186" s="87"/>
      <c r="V186" s="87" t="str">
        <f ca="1">IF(NOT(AP186=""),IF(AP186&lt;&gt;AP185,IF(COUNTIF(OFFSET(AP186,0,0,pMaxUnitPerPlantInData),AP186)=COUNTIFS(OFFSET(AP186,0,0,pMaxUnitPerPlantInData),AP186,OFFSET(F186,0,0,pMaxUnitPerPlantInData),F186),"N","Y"),V185),"")</f>
        <v>N</v>
      </c>
      <c r="W186" s="87" t="str">
        <f>IF($AP186="",W187,SUBSTITUTE(SUBSTITUTE(SUBSTITUTE(AP186," ","_"),"&amp;","and"),"-","_"))</f>
        <v>Comanche_Peak</v>
      </c>
      <c r="X186" s="87">
        <f>IF($AP186="","-",BB186)</f>
        <v>2</v>
      </c>
      <c r="Y186" s="4"/>
      <c r="Z186" s="8" t="b">
        <v>1</v>
      </c>
      <c r="AA186" s="8" t="b">
        <f>VLOOKUP(L186,map_fuel,3,0)</f>
        <v>1</v>
      </c>
      <c r="AB186" s="8" t="b">
        <f>C186&gt;=filt_gen_size</f>
        <v>1</v>
      </c>
      <c r="AC186" s="8" t="b">
        <f>AV186&gt;=filt_age</f>
        <v>1</v>
      </c>
      <c r="AD186" s="39">
        <f>IF(filt_status="ALL",TRUE,IFERROR(SEARCH(I186,filt_status),FALSE))</f>
        <v>1</v>
      </c>
      <c r="AE186" s="8" t="b">
        <f>IF(filt_chp,TRUE,J186="N")</f>
        <v>1</v>
      </c>
      <c r="AF186" s="8" t="b">
        <f>IF(filt_hydro,TRUE,D186&lt;&gt;"water")</f>
        <v>1</v>
      </c>
      <c r="AG186" s="8" t="b">
        <f>IF(filt_use_bad_data,TRUE,NOT(OR(O186="Y",O186=1)))</f>
        <v>1</v>
      </c>
      <c r="AH186" s="8" t="b">
        <f>IF(filt_use_bad_data,TRUE,NOT(OR(Q186="Y",Q186=1)))</f>
        <v>0</v>
      </c>
      <c r="AI186" s="8" t="b">
        <f>IF(filt_allow_combos,AND(AJ186:AK186),OR(UPPER($S186)="Y",UPPER($T186)=""))</f>
        <v>1</v>
      </c>
      <c r="AJ186" s="8" t="b">
        <f>IF(UPPER($U186)="CCGT",IF(filt_combine_ccgt,OR(UPPER($T186)="Y",UPPER($S186)=""),OR(UPPER($S186)="Y",UPPER($T186)="")),TRUE)</f>
        <v>1</v>
      </c>
      <c r="AK186" s="8" t="b">
        <f>IF(UPPER($U186)="WIND",IF(filt_combine_wind,OR(UPPER($T186)="Y",UPPER($S186)=""),OR(UPPER($S186)="Y",UPPER($T186)="")),TRUE)</f>
        <v>1</v>
      </c>
      <c r="AL186" s="9"/>
      <c r="AM186" s="2" t="b">
        <f>AND(Z186:AL186)</f>
        <v>0</v>
      </c>
      <c r="AN186" s="2">
        <f>A186-COUNTIF($K$31:$K186,"&lt;&gt;"&amp;AN$31)+1</f>
        <v>147</v>
      </c>
      <c r="AO186" s="2"/>
      <c r="AP186" s="8" t="s">
        <v>151</v>
      </c>
      <c r="AQ186" s="8" t="s">
        <v>19</v>
      </c>
      <c r="AR186" s="8">
        <v>6145</v>
      </c>
      <c r="AS186" s="8">
        <v>14138</v>
      </c>
      <c r="AT186" s="8" t="s">
        <v>11</v>
      </c>
      <c r="AU186" s="8" t="s">
        <v>152</v>
      </c>
      <c r="AV186" s="8">
        <v>1990</v>
      </c>
      <c r="AW186" s="8">
        <v>1215</v>
      </c>
      <c r="AX186" s="8" t="s">
        <v>16</v>
      </c>
      <c r="AY186" s="8" t="s">
        <v>15</v>
      </c>
      <c r="AZ186">
        <v>0</v>
      </c>
      <c r="BA186" s="5" t="s">
        <v>14</v>
      </c>
      <c r="BB186" s="5">
        <v>2</v>
      </c>
      <c r="BC186" s="4"/>
      <c r="BD186"/>
    </row>
    <row r="187" spans="1:56" hidden="1">
      <c r="A187">
        <f>ROW(B187)-ROW($B$31)</f>
        <v>156</v>
      </c>
      <c r="B187" t="str">
        <f>SUBSTITUTE(SUBSTITUTE(SUBSTITUTE(AP187&amp;"_"&amp;AQ187," ","_"),"&amp;","and"),"-","_")</f>
        <v>Copper_1</v>
      </c>
      <c r="C187">
        <f>AW187/1000</f>
        <v>8.0500000000000002E-2</v>
      </c>
      <c r="D187" s="23" t="str">
        <f>VLOOKUP(L187,map_fuel,2,0)</f>
        <v>ng</v>
      </c>
      <c r="E187" s="23" t="str">
        <f>VLOOKUP(M187,map_prime_mover,2,0)</f>
        <v>gt</v>
      </c>
      <c r="F187" s="23" t="str">
        <f>D187&amp;IF(NOT(E187=""),"_"&amp;LOWER(E187),"")</f>
        <v>ng_gt</v>
      </c>
      <c r="G187" s="58">
        <f>IF(ISNUMBER(BA187),BA187/1000,1)</f>
        <v>1</v>
      </c>
      <c r="H187" s="8">
        <f>AV187</f>
        <v>1980</v>
      </c>
      <c r="I187" s="39" t="str">
        <f>AY187</f>
        <v>OP</v>
      </c>
      <c r="J187" s="39" t="str">
        <f>IF(AZ187=1,"Y",IF(AZ187=0,"N","?"))</f>
        <v>?</v>
      </c>
      <c r="K187" s="39" t="s">
        <v>594</v>
      </c>
      <c r="L187" s="8" t="str">
        <f>AU187</f>
        <v>NG</v>
      </c>
      <c r="M187" s="8" t="str">
        <f>AX187</f>
        <v>GT</v>
      </c>
      <c r="N187" s="8">
        <f>C187*G187</f>
        <v>8.0500000000000002E-2</v>
      </c>
      <c r="O187" s="8"/>
      <c r="P187" s="8"/>
      <c r="Q187" s="8"/>
      <c r="R187" s="87"/>
      <c r="S187" s="8"/>
      <c r="T187" s="8"/>
      <c r="U187" s="87"/>
      <c r="V187" s="87" t="str">
        <f ca="1">IF(NOT(AP187=""),IF(AP187&lt;&gt;AP186,IF(COUNTIF(OFFSET(AP187,0,0,pMaxUnitPerPlantInData),AP187)=COUNTIFS(OFFSET(AP187,0,0,pMaxUnitPerPlantInData),AP187,OFFSET(F187,0,0,pMaxUnitPerPlantInData),F187),"N","Y"),V186),"")</f>
        <v>N</v>
      </c>
      <c r="W187" s="87" t="str">
        <f>IF($AP187="",W188,AP187)</f>
        <v>Copper</v>
      </c>
      <c r="X187" s="87" t="str">
        <f>IF($AP187="","-",BB187)</f>
        <v>Plant unknown</v>
      </c>
      <c r="Y187" s="4"/>
      <c r="Z187" s="8" t="b">
        <v>0</v>
      </c>
      <c r="AA187" s="8" t="b">
        <f>VLOOKUP(L187,map_fuel,3,0)</f>
        <v>1</v>
      </c>
      <c r="AB187" s="8" t="b">
        <f>C187&gt;=filt_gen_size</f>
        <v>1</v>
      </c>
      <c r="AC187" s="8" t="b">
        <f>AV187&gt;=filt_age</f>
        <v>1</v>
      </c>
      <c r="AD187" s="39">
        <f>IF(filt_status="ALL",TRUE,IFERROR(SEARCH(I187,filt_status),FALSE))</f>
        <v>1</v>
      </c>
      <c r="AE187" s="8" t="b">
        <f>IF(filt_chp,TRUE,J187="N")</f>
        <v>0</v>
      </c>
      <c r="AF187" s="8" t="b">
        <f>IF(filt_hydro,TRUE,D187&lt;&gt;"water")</f>
        <v>1</v>
      </c>
      <c r="AG187" s="8" t="b">
        <f>IF(filt_use_bad_data,TRUE,NOT(OR(O187="Y",O187=1)))</f>
        <v>1</v>
      </c>
      <c r="AH187" s="8" t="b">
        <f>IF(filt_use_bad_data,TRUE,NOT(OR(Q187="Y",Q187=1)))</f>
        <v>1</v>
      </c>
      <c r="AI187" s="8" t="b">
        <f>IF(filt_allow_combos,AND(AJ187:AK187),OR(UPPER($S187)="Y",UPPER($T187)=""))</f>
        <v>1</v>
      </c>
      <c r="AJ187" s="8" t="b">
        <f>IF(UPPER($U187)="CCGT",IF(filt_combine_ccgt,OR(UPPER($T187)="Y",UPPER($S187)=""),OR(UPPER($S187)="Y",UPPER($T187)="")),TRUE)</f>
        <v>1</v>
      </c>
      <c r="AK187" s="8" t="b">
        <f>IF(UPPER($U187)="WIND",IF(filt_combine_wind,OR(UPPER($T187)="Y",UPPER($S187)=""),OR(UPPER($S187)="Y",UPPER($T187)="")),TRUE)</f>
        <v>1</v>
      </c>
      <c r="AL187" s="9"/>
      <c r="AM187" s="2" t="b">
        <f>AND(Z187:AL187)</f>
        <v>0</v>
      </c>
      <c r="AN187" s="2">
        <f>A187-COUNTIF($K$31:$K187,"&lt;&gt;"&amp;AN$31)+1</f>
        <v>148</v>
      </c>
      <c r="AO187" s="2"/>
      <c r="AP187" s="8" t="s">
        <v>153</v>
      </c>
      <c r="AQ187" s="8" t="s">
        <v>19</v>
      </c>
      <c r="AR187" s="8">
        <v>9</v>
      </c>
      <c r="AS187" s="8">
        <v>14143</v>
      </c>
      <c r="AT187" s="8" t="s">
        <v>11</v>
      </c>
      <c r="AU187" s="8" t="s">
        <v>33</v>
      </c>
      <c r="AV187" s="8">
        <v>1980</v>
      </c>
      <c r="AW187" s="8">
        <v>80.5</v>
      </c>
      <c r="AX187" s="8" t="s">
        <v>54</v>
      </c>
      <c r="AY187" s="8" t="s">
        <v>15</v>
      </c>
      <c r="AZ187" t="s">
        <v>1069</v>
      </c>
      <c r="BA187" s="5" t="s">
        <v>1069</v>
      </c>
      <c r="BB187" s="5" t="s">
        <v>1069</v>
      </c>
      <c r="BC187" s="4"/>
      <c r="BD187"/>
    </row>
    <row r="188" spans="1:56" hidden="1">
      <c r="A188">
        <f>ROW(B188)-ROW($B$31)</f>
        <v>157</v>
      </c>
      <c r="B188" t="str">
        <f>SUBSTITUTE(SUBSTITUTE(SUBSTITUTE(AP188&amp;"_"&amp;AQ188," ","_"),"&amp;","and"),"-","_")</f>
        <v>Conroe_UNT1</v>
      </c>
      <c r="C188">
        <f>AW188/1000</f>
        <v>1E-3</v>
      </c>
      <c r="D188" s="23" t="str">
        <f>VLOOKUP(L188,map_fuel,2,0)</f>
        <v>waste</v>
      </c>
      <c r="E188" s="23" t="str">
        <f>VLOOKUP(M188,map_prime_mover,2,0)</f>
        <v>ic</v>
      </c>
      <c r="F188" s="23" t="str">
        <f>D188&amp;IF(NOT(E188=""),"_"&amp;LOWER(E188),"")</f>
        <v>waste_ic</v>
      </c>
      <c r="G188" s="58">
        <f>IF(ISNUMBER(BA188),BA188/1000,1)</f>
        <v>1</v>
      </c>
      <c r="H188" s="8">
        <f>AV188</f>
        <v>2003</v>
      </c>
      <c r="I188" s="39" t="str">
        <f>AY188</f>
        <v>OP</v>
      </c>
      <c r="J188" s="39" t="str">
        <f>IF(AZ188=1,"Y",IF(AZ188=0,"N","?"))</f>
        <v>?</v>
      </c>
      <c r="K188" s="39" t="s">
        <v>594</v>
      </c>
      <c r="L188" s="8" t="str">
        <f>AU188</f>
        <v>LFG</v>
      </c>
      <c r="M188" s="8" t="str">
        <f>AX188</f>
        <v>IC</v>
      </c>
      <c r="N188" s="8">
        <f>C188*G188</f>
        <v>1E-3</v>
      </c>
      <c r="O188" s="8"/>
      <c r="P188" s="8"/>
      <c r="Q188" s="8"/>
      <c r="R188" s="87"/>
      <c r="S188" s="8"/>
      <c r="T188" s="8"/>
      <c r="U188" s="87"/>
      <c r="V188" s="87" t="str">
        <f ca="1">IF(NOT(AP188=""),IF(AP188&lt;&gt;AP187,IF(COUNTIF(OFFSET(AP188,0,0,pMaxUnitPerPlantInData),AP188)=COUNTIFS(OFFSET(AP188,0,0,pMaxUnitPerPlantInData),AP188,OFFSET(F188,0,0,pMaxUnitPerPlantInData),F188),"N","Y"),V187),"")</f>
        <v>N</v>
      </c>
      <c r="W188" s="87" t="str">
        <f>IF($AP188="",W189,AP188)</f>
        <v>Conroe</v>
      </c>
      <c r="X188" s="87" t="str">
        <f>IF($AP188="","-",BB188)</f>
        <v>Plant unknown</v>
      </c>
      <c r="Y188" s="4"/>
      <c r="Z188" s="8" t="b">
        <v>0</v>
      </c>
      <c r="AA188" s="8" t="b">
        <f>VLOOKUP(L188,map_fuel,3,0)</f>
        <v>0</v>
      </c>
      <c r="AB188" s="8" t="b">
        <f>C188&gt;=filt_gen_size</f>
        <v>0</v>
      </c>
      <c r="AC188" s="8" t="b">
        <f>AV188&gt;=filt_age</f>
        <v>1</v>
      </c>
      <c r="AD188" s="39">
        <f>IF(filt_status="ALL",TRUE,IFERROR(SEARCH(I188,filt_status),FALSE))</f>
        <v>1</v>
      </c>
      <c r="AE188" s="8" t="b">
        <f>IF(filt_chp,TRUE,J188="N")</f>
        <v>0</v>
      </c>
      <c r="AF188" s="8" t="b">
        <f>IF(filt_hydro,TRUE,D188&lt;&gt;"water")</f>
        <v>1</v>
      </c>
      <c r="AG188" s="8" t="b">
        <f>IF(filt_use_bad_data,TRUE,NOT(OR(O188="Y",O188=1)))</f>
        <v>1</v>
      </c>
      <c r="AH188" s="8" t="b">
        <f>IF(filt_use_bad_data,TRUE,NOT(OR(Q188="Y",Q188=1)))</f>
        <v>1</v>
      </c>
      <c r="AI188" s="8" t="b">
        <f>IF(filt_allow_combos,AND(AJ188:AK188),OR(UPPER($S188)="Y",UPPER($T188)=""))</f>
        <v>1</v>
      </c>
      <c r="AJ188" s="8" t="b">
        <f>IF(UPPER($U188)="CCGT",IF(filt_combine_ccgt,OR(UPPER($T188)="Y",UPPER($S188)=""),OR(UPPER($S188)="Y",UPPER($T188)="")),TRUE)</f>
        <v>1</v>
      </c>
      <c r="AK188" s="8" t="b">
        <f>IF(UPPER($U188)="WIND",IF(filt_combine_wind,OR(UPPER($T188)="Y",UPPER($S188)=""),OR(UPPER($S188)="Y",UPPER($T188)="")),TRUE)</f>
        <v>1</v>
      </c>
      <c r="AL188" s="9"/>
      <c r="AM188" s="2" t="b">
        <f>AND(Z188:AL188)</f>
        <v>0</v>
      </c>
      <c r="AN188" s="2">
        <f>A188-COUNTIF($K$31:$K188,"&lt;&gt;"&amp;AN$31)+1</f>
        <v>149</v>
      </c>
      <c r="AO188" s="2"/>
      <c r="AP188" s="8" t="s">
        <v>154</v>
      </c>
      <c r="AQ188" s="8" t="s">
        <v>59</v>
      </c>
      <c r="AR188" s="8">
        <v>55555</v>
      </c>
      <c r="AS188" s="8">
        <v>14140</v>
      </c>
      <c r="AT188" s="8" t="s">
        <v>11</v>
      </c>
      <c r="AU188" s="8" t="s">
        <v>45</v>
      </c>
      <c r="AV188" s="8">
        <v>2003</v>
      </c>
      <c r="AW188" s="8">
        <v>1</v>
      </c>
      <c r="AX188" s="8" t="s">
        <v>44</v>
      </c>
      <c r="AY188" s="8" t="s">
        <v>15</v>
      </c>
      <c r="AZ188" t="s">
        <v>1069</v>
      </c>
      <c r="BA188" s="5" t="s">
        <v>1069</v>
      </c>
      <c r="BB188" s="5" t="s">
        <v>1069</v>
      </c>
      <c r="BC188" s="4"/>
      <c r="BD188"/>
    </row>
    <row r="189" spans="1:56" hidden="1">
      <c r="A189">
        <f>ROW(B189)-ROW($B$31)</f>
        <v>158</v>
      </c>
      <c r="B189" t="str">
        <f>SUBSTITUTE(SUBSTITUTE(SUBSTITUTE(AP189&amp;"_"&amp;AQ189," ","_"),"&amp;","and"),"-","_")</f>
        <v>Conroe_UNT2</v>
      </c>
      <c r="C189">
        <f>AW189/1000</f>
        <v>1E-3</v>
      </c>
      <c r="D189" s="23" t="str">
        <f>VLOOKUP(L189,map_fuel,2,0)</f>
        <v>waste</v>
      </c>
      <c r="E189" s="23" t="str">
        <f>VLOOKUP(M189,map_prime_mover,2,0)</f>
        <v>ic</v>
      </c>
      <c r="F189" s="23" t="str">
        <f>D189&amp;IF(NOT(E189=""),"_"&amp;LOWER(E189),"")</f>
        <v>waste_ic</v>
      </c>
      <c r="G189" s="58">
        <f>IF(ISNUMBER(BA189),BA189/1000,1)</f>
        <v>1</v>
      </c>
      <c r="H189" s="8">
        <f>AV189</f>
        <v>2003</v>
      </c>
      <c r="I189" s="39" t="str">
        <f>AY189</f>
        <v>OP</v>
      </c>
      <c r="J189" s="39" t="str">
        <f>IF(AZ189=1,"Y",IF(AZ189=0,"N","?"))</f>
        <v>?</v>
      </c>
      <c r="K189" s="39" t="s">
        <v>594</v>
      </c>
      <c r="L189" s="8" t="str">
        <f>AU189</f>
        <v>LFG</v>
      </c>
      <c r="M189" s="8" t="str">
        <f>AX189</f>
        <v>IC</v>
      </c>
      <c r="N189" s="8">
        <f>C189*G189</f>
        <v>1E-3</v>
      </c>
      <c r="O189" s="8"/>
      <c r="P189" s="8"/>
      <c r="Q189" s="8"/>
      <c r="R189" s="87"/>
      <c r="S189" s="8"/>
      <c r="T189" s="8"/>
      <c r="U189" s="87"/>
      <c r="V189" s="87" t="str">
        <f ca="1">IF(NOT(AP189=""),IF(AP189&lt;&gt;AP188,IF(COUNTIF(OFFSET(AP189,0,0,pMaxUnitPerPlantInData),AP189)=COUNTIFS(OFFSET(AP189,0,0,pMaxUnitPerPlantInData),AP189,OFFSET(F189,0,0,pMaxUnitPerPlantInData),F189),"N","Y"),V188),"")</f>
        <v>N</v>
      </c>
      <c r="W189" s="87" t="str">
        <f>IF($AP189="",W190,AP189)</f>
        <v>Conroe</v>
      </c>
      <c r="X189" s="87" t="str">
        <f>IF($AP189="","-",BB189)</f>
        <v>Plant unknown</v>
      </c>
      <c r="Y189" s="4"/>
      <c r="Z189" s="8" t="b">
        <v>0</v>
      </c>
      <c r="AA189" s="8" t="b">
        <f>VLOOKUP(L189,map_fuel,3,0)</f>
        <v>0</v>
      </c>
      <c r="AB189" s="8" t="b">
        <f>C189&gt;=filt_gen_size</f>
        <v>0</v>
      </c>
      <c r="AC189" s="8" t="b">
        <f>AV189&gt;=filt_age</f>
        <v>1</v>
      </c>
      <c r="AD189" s="39">
        <f>IF(filt_status="ALL",TRUE,IFERROR(SEARCH(I189,filt_status),FALSE))</f>
        <v>1</v>
      </c>
      <c r="AE189" s="8" t="b">
        <f>IF(filt_chp,TRUE,J189="N")</f>
        <v>0</v>
      </c>
      <c r="AF189" s="8" t="b">
        <f>IF(filt_hydro,TRUE,D189&lt;&gt;"water")</f>
        <v>1</v>
      </c>
      <c r="AG189" s="8" t="b">
        <f>IF(filt_use_bad_data,TRUE,NOT(OR(O189="Y",O189=1)))</f>
        <v>1</v>
      </c>
      <c r="AH189" s="8" t="b">
        <f>IF(filt_use_bad_data,TRUE,NOT(OR(Q189="Y",Q189=1)))</f>
        <v>1</v>
      </c>
      <c r="AI189" s="8" t="b">
        <f>IF(filt_allow_combos,AND(AJ189:AK189),OR(UPPER($S189)="Y",UPPER($T189)=""))</f>
        <v>1</v>
      </c>
      <c r="AJ189" s="8" t="b">
        <f>IF(UPPER($U189)="CCGT",IF(filt_combine_ccgt,OR(UPPER($T189)="Y",UPPER($S189)=""),OR(UPPER($S189)="Y",UPPER($T189)="")),TRUE)</f>
        <v>1</v>
      </c>
      <c r="AK189" s="8" t="b">
        <f>IF(UPPER($U189)="WIND",IF(filt_combine_wind,OR(UPPER($T189)="Y",UPPER($S189)=""),OR(UPPER($S189)="Y",UPPER($T189)="")),TRUE)</f>
        <v>1</v>
      </c>
      <c r="AL189" s="9"/>
      <c r="AM189" s="2" t="b">
        <f>AND(Z189:AL189)</f>
        <v>0</v>
      </c>
      <c r="AN189" s="2">
        <f>A189-COUNTIF($K$31:$K189,"&lt;&gt;"&amp;AN$31)+1</f>
        <v>150</v>
      </c>
      <c r="AO189" s="2"/>
      <c r="AP189" s="8" t="s">
        <v>154</v>
      </c>
      <c r="AQ189" s="8" t="s">
        <v>60</v>
      </c>
      <c r="AR189" s="8">
        <v>55555</v>
      </c>
      <c r="AS189" s="8">
        <v>14141</v>
      </c>
      <c r="AT189" s="8" t="s">
        <v>11</v>
      </c>
      <c r="AU189" s="8" t="s">
        <v>45</v>
      </c>
      <c r="AV189" s="8">
        <v>2003</v>
      </c>
      <c r="AW189" s="8">
        <v>1</v>
      </c>
      <c r="AX189" s="8" t="s">
        <v>44</v>
      </c>
      <c r="AY189" s="8" t="s">
        <v>15</v>
      </c>
      <c r="AZ189" t="s">
        <v>1069</v>
      </c>
      <c r="BA189" s="5" t="s">
        <v>1069</v>
      </c>
      <c r="BB189" s="5" t="s">
        <v>1069</v>
      </c>
      <c r="BC189" s="4"/>
      <c r="BD189"/>
    </row>
    <row r="190" spans="1:56" hidden="1">
      <c r="A190">
        <f>ROW(B190)-ROW($B$31)</f>
        <v>159</v>
      </c>
      <c r="B190" t="str">
        <f>SUBSTITUTE(SUBSTITUTE(SUBSTITUTE(AP190&amp;"_"&amp;AQ190," ","_"),"&amp;","and"),"-","_")</f>
        <v>Conroe_UNT3</v>
      </c>
      <c r="C190">
        <f>AW190/1000</f>
        <v>1E-3</v>
      </c>
      <c r="D190" s="23" t="str">
        <f>VLOOKUP(L190,map_fuel,2,0)</f>
        <v>waste</v>
      </c>
      <c r="E190" s="23" t="str">
        <f>VLOOKUP(M190,map_prime_mover,2,0)</f>
        <v>ic</v>
      </c>
      <c r="F190" s="23" t="str">
        <f>D190&amp;IF(NOT(E190=""),"_"&amp;LOWER(E190),"")</f>
        <v>waste_ic</v>
      </c>
      <c r="G190" s="58">
        <f>IF(ISNUMBER(BA190),BA190/1000,1)</f>
        <v>1</v>
      </c>
      <c r="H190" s="8">
        <f>AV190</f>
        <v>2003</v>
      </c>
      <c r="I190" s="39" t="str">
        <f>AY190</f>
        <v>SB</v>
      </c>
      <c r="J190" s="39" t="str">
        <f>IF(AZ190=1,"Y",IF(AZ190=0,"N","?"))</f>
        <v>?</v>
      </c>
      <c r="K190" s="39" t="s">
        <v>594</v>
      </c>
      <c r="L190" s="8" t="str">
        <f>AU190</f>
        <v>LFG</v>
      </c>
      <c r="M190" s="8" t="str">
        <f>AX190</f>
        <v>IC</v>
      </c>
      <c r="N190" s="8">
        <f>C190*G190</f>
        <v>1E-3</v>
      </c>
      <c r="O190" s="8"/>
      <c r="P190" s="8"/>
      <c r="Q190" s="8"/>
      <c r="R190" s="87"/>
      <c r="S190" s="8"/>
      <c r="T190" s="8"/>
      <c r="U190" s="87"/>
      <c r="V190" s="87" t="str">
        <f ca="1">IF(NOT(AP190=""),IF(AP190&lt;&gt;AP189,IF(COUNTIF(OFFSET(AP190,0,0,pMaxUnitPerPlantInData),AP190)=COUNTIFS(OFFSET(AP190,0,0,pMaxUnitPerPlantInData),AP190,OFFSET(F190,0,0,pMaxUnitPerPlantInData),F190),"N","Y"),V189),"")</f>
        <v>N</v>
      </c>
      <c r="W190" s="87" t="str">
        <f>IF($AP190="",W191,AP190)</f>
        <v>Conroe</v>
      </c>
      <c r="X190" s="87" t="str">
        <f>IF($AP190="","-",BB190)</f>
        <v>Plant unknown</v>
      </c>
      <c r="Y190" s="4"/>
      <c r="Z190" s="8" t="b">
        <v>0</v>
      </c>
      <c r="AA190" s="8" t="b">
        <f>VLOOKUP(L190,map_fuel,3,0)</f>
        <v>0</v>
      </c>
      <c r="AB190" s="8" t="b">
        <f>C190&gt;=filt_gen_size</f>
        <v>0</v>
      </c>
      <c r="AC190" s="8" t="b">
        <f>AV190&gt;=filt_age</f>
        <v>1</v>
      </c>
      <c r="AD190" s="39">
        <f>IF(filt_status="ALL",TRUE,IFERROR(SEARCH(I190,filt_status),FALSE))</f>
        <v>9</v>
      </c>
      <c r="AE190" s="8" t="b">
        <f>IF(filt_chp,TRUE,J190="N")</f>
        <v>0</v>
      </c>
      <c r="AF190" s="8" t="b">
        <f>IF(filt_hydro,TRUE,D190&lt;&gt;"water")</f>
        <v>1</v>
      </c>
      <c r="AG190" s="8" t="b">
        <f>IF(filt_use_bad_data,TRUE,NOT(OR(O190="Y",O190=1)))</f>
        <v>1</v>
      </c>
      <c r="AH190" s="8" t="b">
        <f>IF(filt_use_bad_data,TRUE,NOT(OR(Q190="Y",Q190=1)))</f>
        <v>1</v>
      </c>
      <c r="AI190" s="8" t="b">
        <f>IF(filt_allow_combos,AND(AJ190:AK190),OR(UPPER($S190)="Y",UPPER($T190)=""))</f>
        <v>1</v>
      </c>
      <c r="AJ190" s="8" t="b">
        <f>IF(UPPER($U190)="CCGT",IF(filt_combine_ccgt,OR(UPPER($T190)="Y",UPPER($S190)=""),OR(UPPER($S190)="Y",UPPER($T190)="")),TRUE)</f>
        <v>1</v>
      </c>
      <c r="AK190" s="8" t="b">
        <f>IF(UPPER($U190)="WIND",IF(filt_combine_wind,OR(UPPER($T190)="Y",UPPER($S190)=""),OR(UPPER($S190)="Y",UPPER($T190)="")),TRUE)</f>
        <v>1</v>
      </c>
      <c r="AL190" s="9"/>
      <c r="AM190" s="2" t="b">
        <f>AND(Z190:AL190)</f>
        <v>0</v>
      </c>
      <c r="AN190" s="2">
        <f>A190-COUNTIF($K$31:$K190,"&lt;&gt;"&amp;AN$31)+1</f>
        <v>151</v>
      </c>
      <c r="AO190" s="2"/>
      <c r="AP190" s="8" t="s">
        <v>154</v>
      </c>
      <c r="AQ190" s="8" t="s">
        <v>61</v>
      </c>
      <c r="AR190" s="8">
        <v>55555</v>
      </c>
      <c r="AS190" s="8">
        <v>14142</v>
      </c>
      <c r="AT190" s="8" t="s">
        <v>11</v>
      </c>
      <c r="AU190" s="8" t="s">
        <v>45</v>
      </c>
      <c r="AV190" s="8">
        <v>2003</v>
      </c>
      <c r="AW190" s="8">
        <v>1</v>
      </c>
      <c r="AX190" s="8" t="s">
        <v>44</v>
      </c>
      <c r="AY190" s="8" t="s">
        <v>95</v>
      </c>
      <c r="AZ190" t="s">
        <v>1069</v>
      </c>
      <c r="BA190" s="5" t="s">
        <v>1069</v>
      </c>
      <c r="BB190" s="5" t="s">
        <v>1069</v>
      </c>
      <c r="BC190" s="4"/>
      <c r="BD190"/>
    </row>
    <row r="191" spans="1:56" hidden="1">
      <c r="A191">
        <f>ROW(B191)-ROW($B$31)</f>
        <v>160</v>
      </c>
      <c r="B191" t="str">
        <f>SUBSTITUTE(SUBSTITUTE(SUBSTITUTE(AP191&amp;"_"&amp;AQ191," ","_"),"&amp;","and"),"-","_")</f>
        <v>Corpus_Christi_GEN1</v>
      </c>
      <c r="C191">
        <f>AW191/1000</f>
        <v>4.1000000000000002E-2</v>
      </c>
      <c r="D191" s="23" t="str">
        <f>VLOOKUP(L191,map_fuel,2,0)</f>
        <v>ng</v>
      </c>
      <c r="E191" s="23" t="str">
        <f>VLOOKUP(M191,map_prime_mover,2,0)</f>
        <v>gt</v>
      </c>
      <c r="F191" s="23" t="str">
        <f>D191&amp;IF(NOT(E191=""),"_"&amp;LOWER(E191),"")</f>
        <v>ng_gt</v>
      </c>
      <c r="G191" s="58">
        <f>IF(ISNUMBER(BA191),BA191/1000,1)</f>
        <v>5.3441340000000004</v>
      </c>
      <c r="H191" s="8">
        <f>AV191</f>
        <v>1989</v>
      </c>
      <c r="I191" s="39" t="str">
        <f>AY191</f>
        <v>OP</v>
      </c>
      <c r="J191" s="39" t="str">
        <f>IF(AZ191=1,"Y",IF(AZ191=0,"N","?"))</f>
        <v>Y</v>
      </c>
      <c r="K191" s="39" t="s">
        <v>594</v>
      </c>
      <c r="L191" s="8" t="str">
        <f>AU191</f>
        <v>NG</v>
      </c>
      <c r="M191" s="8" t="str">
        <f>AX191</f>
        <v>GT</v>
      </c>
      <c r="N191" s="8">
        <f>C191*G191</f>
        <v>0.21910949400000002</v>
      </c>
      <c r="O191" s="8"/>
      <c r="P191" s="8"/>
      <c r="Q191" s="8"/>
      <c r="R191" s="87"/>
      <c r="S191" s="8"/>
      <c r="T191" s="8"/>
      <c r="U191" s="87"/>
      <c r="V191" s="87" t="str">
        <f ca="1">IF(NOT(AP191=""),IF(AP191&lt;&gt;AP190,IF(COUNTIF(OFFSET(AP191,0,0,pMaxUnitPerPlantInData),AP191)=COUNTIFS(OFFSET(AP191,0,0,pMaxUnitPerPlantInData),AP191,OFFSET(F191,0,0,pMaxUnitPerPlantInData),F191),"N","Y"),V190),"")</f>
        <v>N</v>
      </c>
      <c r="W191" s="87" t="str">
        <f>IF($AP191="",W192,AP191)</f>
        <v>Corpus Christi</v>
      </c>
      <c r="X191" s="87">
        <f>IF($AP191="","-",BB191)</f>
        <v>1</v>
      </c>
      <c r="Y191" s="4"/>
      <c r="Z191" s="8" t="b">
        <v>1</v>
      </c>
      <c r="AA191" s="8" t="b">
        <f>VLOOKUP(L191,map_fuel,3,0)</f>
        <v>1</v>
      </c>
      <c r="AB191" s="8" t="b">
        <f>C191&gt;=filt_gen_size</f>
        <v>0</v>
      </c>
      <c r="AC191" s="8" t="b">
        <f>AV191&gt;=filt_age</f>
        <v>1</v>
      </c>
      <c r="AD191" s="39">
        <f>IF(filt_status="ALL",TRUE,IFERROR(SEARCH(I191,filt_status),FALSE))</f>
        <v>1</v>
      </c>
      <c r="AE191" s="8" t="b">
        <f>IF(filt_chp,TRUE,J191="N")</f>
        <v>0</v>
      </c>
      <c r="AF191" s="8" t="b">
        <f>IF(filt_hydro,TRUE,D191&lt;&gt;"water")</f>
        <v>1</v>
      </c>
      <c r="AG191" s="8" t="b">
        <f>IF(filt_use_bad_data,TRUE,NOT(OR(O191="Y",O191=1)))</f>
        <v>1</v>
      </c>
      <c r="AH191" s="8" t="b">
        <f>IF(filt_use_bad_data,TRUE,NOT(OR(Q191="Y",Q191=1)))</f>
        <v>1</v>
      </c>
      <c r="AI191" s="8" t="b">
        <f>IF(filt_allow_combos,AND(AJ191:AK191),OR(UPPER($S191)="Y",UPPER($T191)=""))</f>
        <v>1</v>
      </c>
      <c r="AJ191" s="8" t="b">
        <f>IF(UPPER($U191)="CCGT",IF(filt_combine_ccgt,OR(UPPER($T191)="Y",UPPER($S191)=""),OR(UPPER($S191)="Y",UPPER($T191)="")),TRUE)</f>
        <v>1</v>
      </c>
      <c r="AK191" s="8" t="b">
        <f>IF(UPPER($U191)="WIND",IF(filt_combine_wind,OR(UPPER($T191)="Y",UPPER($S191)=""),OR(UPPER($S191)="Y",UPPER($T191)="")),TRUE)</f>
        <v>1</v>
      </c>
      <c r="AL191" s="9"/>
      <c r="AM191" s="2" t="b">
        <f>AND(Z191:AL191)</f>
        <v>0</v>
      </c>
      <c r="AN191" s="2">
        <f>A191-COUNTIF($K$31:$K191,"&lt;&gt;"&amp;AN$31)+1</f>
        <v>152</v>
      </c>
      <c r="AO191" s="2"/>
      <c r="AP191" s="8" t="s">
        <v>155</v>
      </c>
      <c r="AQ191" s="8" t="s">
        <v>13</v>
      </c>
      <c r="AR191" s="8">
        <v>50475</v>
      </c>
      <c r="AS191" s="8">
        <v>14144</v>
      </c>
      <c r="AT191" s="8" t="s">
        <v>11</v>
      </c>
      <c r="AU191" s="8" t="s">
        <v>33</v>
      </c>
      <c r="AV191" s="8">
        <v>1989</v>
      </c>
      <c r="AW191" s="8">
        <v>41</v>
      </c>
      <c r="AX191" s="8" t="s">
        <v>54</v>
      </c>
      <c r="AY191" s="8" t="s">
        <v>15</v>
      </c>
      <c r="AZ191">
        <v>1</v>
      </c>
      <c r="BA191" s="5">
        <v>5344.134</v>
      </c>
      <c r="BB191" s="5">
        <v>1</v>
      </c>
      <c r="BC191" s="4"/>
      <c r="BD191"/>
    </row>
    <row r="192" spans="1:56" hidden="1">
      <c r="A192">
        <f>ROW(B192)-ROW($B$31)</f>
        <v>161</v>
      </c>
      <c r="B192" t="str">
        <f>SUBSTITUTE(SUBSTITUTE(SUBSTITUTE(AP192&amp;"_"&amp;AQ192," ","_"),"&amp;","and"),"-","_")</f>
        <v>Corpus_Christi_Energy_Center_CT1</v>
      </c>
      <c r="C192">
        <f>AW192/1000</f>
        <v>0.19</v>
      </c>
      <c r="D192" s="23" t="str">
        <f>VLOOKUP(L192,map_fuel,2,0)</f>
        <v>ng</v>
      </c>
      <c r="E192" s="23" t="str">
        <f>VLOOKUP(M192,map_prime_mover,2,0)</f>
        <v>cc_ct_part</v>
      </c>
      <c r="F192" s="23" t="str">
        <f>D192&amp;IF(NOT(E192=""),"_"&amp;LOWER(E192),"")</f>
        <v>ng_cc_ct_part</v>
      </c>
      <c r="G192" s="58">
        <f>IF(ISNUMBER(BA192),BA192/1000,1)</f>
        <v>9.5358526999999995</v>
      </c>
      <c r="H192" s="8">
        <f>AV192</f>
        <v>2002</v>
      </c>
      <c r="I192" s="39" t="str">
        <f>AY192</f>
        <v>OP</v>
      </c>
      <c r="J192" s="39" t="str">
        <f>IF(AZ192=1,"Y",IF(AZ192=0,"N","?"))</f>
        <v>Y</v>
      </c>
      <c r="K192" s="39" t="s">
        <v>594</v>
      </c>
      <c r="L192" s="8" t="str">
        <f>AU192</f>
        <v>NG</v>
      </c>
      <c r="M192" s="8" t="str">
        <f>AX192</f>
        <v>CT</v>
      </c>
      <c r="N192" s="8">
        <f>C192*G192</f>
        <v>1.8118120129999999</v>
      </c>
      <c r="O192" s="8"/>
      <c r="P192" s="8"/>
      <c r="Q192" s="8"/>
      <c r="R192" s="87"/>
      <c r="S192" s="8"/>
      <c r="T192" s="8"/>
      <c r="U192" s="87"/>
      <c r="V192" s="87" t="str">
        <f ca="1">IF(NOT(AP192=""),IF(AP192&lt;&gt;AP191,IF(COUNTIF(OFFSET(AP192,0,0,pMaxUnitPerPlantInData),AP192)=COUNTIFS(OFFSET(AP192,0,0,pMaxUnitPerPlantInData),AP192,OFFSET(F192,0,0,pMaxUnitPerPlantInData),F192),"N","Y"),V191),"")</f>
        <v>Y</v>
      </c>
      <c r="W192" s="87" t="str">
        <f>IF($AP192="",W193,AP192)</f>
        <v>Corpus Christi Energy Center</v>
      </c>
      <c r="X192" s="87">
        <f>IF($AP192="","-",BB192)</f>
        <v>3</v>
      </c>
      <c r="Y192" s="4"/>
      <c r="Z192" s="8" t="b">
        <v>1</v>
      </c>
      <c r="AA192" s="8" t="b">
        <f>VLOOKUP(L192,map_fuel,3,0)</f>
        <v>1</v>
      </c>
      <c r="AB192" s="8" t="b">
        <f>C192&gt;=filt_gen_size</f>
        <v>1</v>
      </c>
      <c r="AC192" s="8" t="b">
        <f>AV192&gt;=filt_age</f>
        <v>1</v>
      </c>
      <c r="AD192" s="39">
        <f>IF(filt_status="ALL",TRUE,IFERROR(SEARCH(I192,filt_status),FALSE))</f>
        <v>1</v>
      </c>
      <c r="AE192" s="8" t="b">
        <f>IF(filt_chp,TRUE,J192="N")</f>
        <v>0</v>
      </c>
      <c r="AF192" s="8" t="b">
        <f>IF(filt_hydro,TRUE,D192&lt;&gt;"water")</f>
        <v>1</v>
      </c>
      <c r="AG192" s="8" t="b">
        <f>IF(filt_use_bad_data,TRUE,NOT(OR(O192="Y",O192=1)))</f>
        <v>1</v>
      </c>
      <c r="AH192" s="8" t="b">
        <f>IF(filt_use_bad_data,TRUE,NOT(OR(Q192="Y",Q192=1)))</f>
        <v>1</v>
      </c>
      <c r="AI192" s="8" t="b">
        <f>IF(filt_allow_combos,AND(AJ192:AK192),OR(UPPER($S192)="Y",UPPER($T192)=""))</f>
        <v>1</v>
      </c>
      <c r="AJ192" s="8" t="b">
        <f>IF(UPPER($U192)="CCGT",IF(filt_combine_ccgt,OR(UPPER($T192)="Y",UPPER($S192)=""),OR(UPPER($S192)="Y",UPPER($T192)="")),TRUE)</f>
        <v>1</v>
      </c>
      <c r="AK192" s="8" t="b">
        <f>IF(UPPER($U192)="WIND",IF(filt_combine_wind,OR(UPPER($T192)="Y",UPPER($S192)=""),OR(UPPER($S192)="Y",UPPER($T192)="")),TRUE)</f>
        <v>1</v>
      </c>
      <c r="AL192" s="9"/>
      <c r="AM192" s="2" t="b">
        <f>AND(Z192:AL192)</f>
        <v>0</v>
      </c>
      <c r="AN192" s="2">
        <f>A192-COUNTIF($K$31:$K192,"&lt;&gt;"&amp;AN$31)+1</f>
        <v>153</v>
      </c>
      <c r="AO192" s="2"/>
      <c r="AP192" s="8" t="s">
        <v>156</v>
      </c>
      <c r="AQ192" s="8" t="s">
        <v>157</v>
      </c>
      <c r="AR192" s="8">
        <v>55206</v>
      </c>
      <c r="AS192" s="8">
        <v>14145</v>
      </c>
      <c r="AT192" s="8" t="s">
        <v>11</v>
      </c>
      <c r="AU192" s="8" t="s">
        <v>33</v>
      </c>
      <c r="AV192" s="8">
        <v>2002</v>
      </c>
      <c r="AW192" s="8">
        <v>190</v>
      </c>
      <c r="AX192" s="8" t="s">
        <v>32</v>
      </c>
      <c r="AY192" s="8" t="s">
        <v>15</v>
      </c>
      <c r="AZ192">
        <v>1</v>
      </c>
      <c r="BA192" s="5">
        <v>9535.8526999999995</v>
      </c>
      <c r="BB192" s="5">
        <v>3</v>
      </c>
      <c r="BC192" s="4"/>
      <c r="BD192"/>
    </row>
    <row r="193" spans="1:56" hidden="1">
      <c r="A193">
        <f>ROW(B193)-ROW($B$31)</f>
        <v>162</v>
      </c>
      <c r="B193" t="str">
        <f>SUBSTITUTE(SUBSTITUTE(SUBSTITUTE(AP193&amp;"_"&amp;AQ193," ","_"),"&amp;","and"),"-","_")</f>
        <v>Corpus_Christi_Energy_Center_CT2</v>
      </c>
      <c r="C193">
        <f>AW193/1000</f>
        <v>0.19</v>
      </c>
      <c r="D193" s="23" t="str">
        <f>VLOOKUP(L193,map_fuel,2,0)</f>
        <v>ng</v>
      </c>
      <c r="E193" s="23" t="str">
        <f>VLOOKUP(M193,map_prime_mover,2,0)</f>
        <v>cc_ct_part</v>
      </c>
      <c r="F193" s="23" t="str">
        <f>D193&amp;IF(NOT(E193=""),"_"&amp;LOWER(E193),"")</f>
        <v>ng_cc_ct_part</v>
      </c>
      <c r="G193" s="58">
        <f>IF(ISNUMBER(BA193),BA193/1000,1)</f>
        <v>9.5358526999999995</v>
      </c>
      <c r="H193" s="8">
        <f>AV193</f>
        <v>2002</v>
      </c>
      <c r="I193" s="39" t="str">
        <f>AY193</f>
        <v>OP</v>
      </c>
      <c r="J193" s="39" t="str">
        <f>IF(AZ193=1,"Y",IF(AZ193=0,"N","?"))</f>
        <v>Y</v>
      </c>
      <c r="K193" s="39" t="s">
        <v>594</v>
      </c>
      <c r="L193" s="8" t="str">
        <f>AU193</f>
        <v>NG</v>
      </c>
      <c r="M193" s="8" t="str">
        <f>AX193</f>
        <v>CT</v>
      </c>
      <c r="N193" s="8">
        <f>C193*G193</f>
        <v>1.8118120129999999</v>
      </c>
      <c r="O193" s="8"/>
      <c r="P193" s="8"/>
      <c r="Q193" s="8"/>
      <c r="R193" s="87"/>
      <c r="S193" s="8"/>
      <c r="T193" s="8"/>
      <c r="U193" s="87"/>
      <c r="V193" s="87" t="str">
        <f ca="1">IF(NOT(AP193=""),IF(AP193&lt;&gt;AP192,IF(COUNTIF(OFFSET(AP193,0,0,pMaxUnitPerPlantInData),AP193)=COUNTIFS(OFFSET(AP193,0,0,pMaxUnitPerPlantInData),AP193,OFFSET(F193,0,0,pMaxUnitPerPlantInData),F193),"N","Y"),V192),"")</f>
        <v>Y</v>
      </c>
      <c r="W193" s="87" t="str">
        <f>IF($AP193="",W194,AP193)</f>
        <v>Corpus Christi Energy Center</v>
      </c>
      <c r="X193" s="87">
        <f>IF($AP193="","-",BB193)</f>
        <v>3</v>
      </c>
      <c r="Y193" s="4"/>
      <c r="Z193" s="8" t="b">
        <v>1</v>
      </c>
      <c r="AA193" s="8" t="b">
        <f>VLOOKUP(L193,map_fuel,3,0)</f>
        <v>1</v>
      </c>
      <c r="AB193" s="8" t="b">
        <f>C193&gt;=filt_gen_size</f>
        <v>1</v>
      </c>
      <c r="AC193" s="8" t="b">
        <f>AV193&gt;=filt_age</f>
        <v>1</v>
      </c>
      <c r="AD193" s="39">
        <f>IF(filt_status="ALL",TRUE,IFERROR(SEARCH(I193,filt_status),FALSE))</f>
        <v>1</v>
      </c>
      <c r="AE193" s="8" t="b">
        <f>IF(filt_chp,TRUE,J193="N")</f>
        <v>0</v>
      </c>
      <c r="AF193" s="8" t="b">
        <f>IF(filt_hydro,TRUE,D193&lt;&gt;"water")</f>
        <v>1</v>
      </c>
      <c r="AG193" s="8" t="b">
        <f>IF(filt_use_bad_data,TRUE,NOT(OR(O193="Y",O193=1)))</f>
        <v>1</v>
      </c>
      <c r="AH193" s="8" t="b">
        <f>IF(filt_use_bad_data,TRUE,NOT(OR(Q193="Y",Q193=1)))</f>
        <v>1</v>
      </c>
      <c r="AI193" s="8" t="b">
        <f>IF(filt_allow_combos,AND(AJ193:AK193),OR(UPPER($S193)="Y",UPPER($T193)=""))</f>
        <v>1</v>
      </c>
      <c r="AJ193" s="8" t="b">
        <f>IF(UPPER($U193)="CCGT",IF(filt_combine_ccgt,OR(UPPER($T193)="Y",UPPER($S193)=""),OR(UPPER($S193)="Y",UPPER($T193)="")),TRUE)</f>
        <v>1</v>
      </c>
      <c r="AK193" s="8" t="b">
        <f>IF(UPPER($U193)="WIND",IF(filt_combine_wind,OR(UPPER($T193)="Y",UPPER($S193)=""),OR(UPPER($S193)="Y",UPPER($T193)="")),TRUE)</f>
        <v>1</v>
      </c>
      <c r="AL193" s="9"/>
      <c r="AM193" s="2" t="b">
        <f>AND(Z193:AL193)</f>
        <v>0</v>
      </c>
      <c r="AN193" s="2">
        <f>A193-COUNTIF($K$31:$K193,"&lt;&gt;"&amp;AN$31)+1</f>
        <v>154</v>
      </c>
      <c r="AO193" s="2"/>
      <c r="AP193" s="8" t="s">
        <v>156</v>
      </c>
      <c r="AQ193" s="8" t="s">
        <v>158</v>
      </c>
      <c r="AR193" s="8">
        <v>55206</v>
      </c>
      <c r="AS193" s="8">
        <v>14146</v>
      </c>
      <c r="AT193" s="8" t="s">
        <v>11</v>
      </c>
      <c r="AU193" s="8" t="s">
        <v>33</v>
      </c>
      <c r="AV193" s="8">
        <v>2002</v>
      </c>
      <c r="AW193" s="8">
        <v>190</v>
      </c>
      <c r="AX193" s="8" t="s">
        <v>32</v>
      </c>
      <c r="AY193" s="8" t="s">
        <v>15</v>
      </c>
      <c r="AZ193">
        <v>1</v>
      </c>
      <c r="BA193" s="5">
        <v>9535.8526999999995</v>
      </c>
      <c r="BB193" s="5">
        <v>3</v>
      </c>
      <c r="BC193" s="4"/>
      <c r="BD193"/>
    </row>
    <row r="194" spans="1:56" hidden="1">
      <c r="A194">
        <f>ROW(B194)-ROW($B$31)</f>
        <v>163</v>
      </c>
      <c r="B194" t="str">
        <f>SUBSTITUTE(SUBSTITUTE(SUBSTITUTE(AP194&amp;"_"&amp;AQ194," ","_"),"&amp;","and"),"-","_")</f>
        <v>Corpus_Christi_Energy_Center_ST1</v>
      </c>
      <c r="C194">
        <f>AW194/1000</f>
        <v>0.19550000000000001</v>
      </c>
      <c r="D194" s="23" t="str">
        <f>VLOOKUP(L194,map_fuel,2,0)</f>
        <v>ng</v>
      </c>
      <c r="E194" s="23" t="str">
        <f>VLOOKUP(M194,map_prime_mover,2,0)</f>
        <v>cc_st_part</v>
      </c>
      <c r="F194" s="23" t="str">
        <f>D194&amp;IF(NOT(E194=""),"_"&amp;LOWER(E194),"")</f>
        <v>ng_cc_st_part</v>
      </c>
      <c r="G194" s="58">
        <f>IF(ISNUMBER(BA194),BA194/1000,1)</f>
        <v>9.5358526999999995</v>
      </c>
      <c r="H194" s="8">
        <f>AV194</f>
        <v>2002</v>
      </c>
      <c r="I194" s="39" t="str">
        <f>AY194</f>
        <v>OP</v>
      </c>
      <c r="J194" s="39" t="str">
        <f>IF(AZ194=1,"Y",IF(AZ194=0,"N","?"))</f>
        <v>Y</v>
      </c>
      <c r="K194" s="39" t="s">
        <v>594</v>
      </c>
      <c r="L194" s="8" t="str">
        <f>AU194</f>
        <v>NG</v>
      </c>
      <c r="M194" s="8" t="str">
        <f>AX194</f>
        <v>CA</v>
      </c>
      <c r="N194" s="8">
        <f>C194*G194</f>
        <v>1.86425920285</v>
      </c>
      <c r="O194" s="8"/>
      <c r="P194" s="8"/>
      <c r="Q194" s="8"/>
      <c r="R194" s="87"/>
      <c r="S194" s="8"/>
      <c r="T194" s="8"/>
      <c r="U194" s="87"/>
      <c r="V194" s="87" t="str">
        <f ca="1">IF(NOT(AP194=""),IF(AP194&lt;&gt;AP193,IF(COUNTIF(OFFSET(AP194,0,0,pMaxUnitPerPlantInData),AP194)=COUNTIFS(OFFSET(AP194,0,0,pMaxUnitPerPlantInData),AP194,OFFSET(F194,0,0,pMaxUnitPerPlantInData),F194),"N","Y"),V193),"")</f>
        <v>Y</v>
      </c>
      <c r="W194" s="87" t="str">
        <f>IF($AP194="",W195,AP194)</f>
        <v>Corpus Christi Energy Center</v>
      </c>
      <c r="X194" s="87">
        <f>IF($AP194="","-",BB194)</f>
        <v>3</v>
      </c>
      <c r="Y194" s="4"/>
      <c r="Z194" s="8" t="b">
        <v>1</v>
      </c>
      <c r="AA194" s="8" t="b">
        <f>VLOOKUP(L194,map_fuel,3,0)</f>
        <v>1</v>
      </c>
      <c r="AB194" s="8" t="b">
        <f>C194&gt;=filt_gen_size</f>
        <v>1</v>
      </c>
      <c r="AC194" s="8" t="b">
        <f>AV194&gt;=filt_age</f>
        <v>1</v>
      </c>
      <c r="AD194" s="39">
        <f>IF(filt_status="ALL",TRUE,IFERROR(SEARCH(I194,filt_status),FALSE))</f>
        <v>1</v>
      </c>
      <c r="AE194" s="8" t="b">
        <f>IF(filt_chp,TRUE,J194="N")</f>
        <v>0</v>
      </c>
      <c r="AF194" s="8" t="b">
        <f>IF(filt_hydro,TRUE,D194&lt;&gt;"water")</f>
        <v>1</v>
      </c>
      <c r="AG194" s="8" t="b">
        <f>IF(filt_use_bad_data,TRUE,NOT(OR(O194="Y",O194=1)))</f>
        <v>1</v>
      </c>
      <c r="AH194" s="8" t="b">
        <f>IF(filt_use_bad_data,TRUE,NOT(OR(Q194="Y",Q194=1)))</f>
        <v>1</v>
      </c>
      <c r="AI194" s="8" t="b">
        <f>IF(filt_allow_combos,AND(AJ194:AK194),OR(UPPER($S194)="Y",UPPER($T194)=""))</f>
        <v>1</v>
      </c>
      <c r="AJ194" s="8" t="b">
        <f>IF(UPPER($U194)="CCGT",IF(filt_combine_ccgt,OR(UPPER($T194)="Y",UPPER($S194)=""),OR(UPPER($S194)="Y",UPPER($T194)="")),TRUE)</f>
        <v>1</v>
      </c>
      <c r="AK194" s="8" t="b">
        <f>IF(UPPER($U194)="WIND",IF(filt_combine_wind,OR(UPPER($T194)="Y",UPPER($S194)=""),OR(UPPER($S194)="Y",UPPER($T194)="")),TRUE)</f>
        <v>1</v>
      </c>
      <c r="AL194" s="9"/>
      <c r="AM194" s="2" t="b">
        <f>AND(Z194:AL194)</f>
        <v>0</v>
      </c>
      <c r="AN194" s="2">
        <f>A194-COUNTIF($K$31:$K194,"&lt;&gt;"&amp;AN$31)+1</f>
        <v>155</v>
      </c>
      <c r="AO194" s="2"/>
      <c r="AP194" s="8" t="s">
        <v>156</v>
      </c>
      <c r="AQ194" s="8" t="s">
        <v>133</v>
      </c>
      <c r="AR194" s="8">
        <v>55206</v>
      </c>
      <c r="AS194" s="8">
        <v>14147</v>
      </c>
      <c r="AT194" s="8" t="s">
        <v>11</v>
      </c>
      <c r="AU194" s="8" t="s">
        <v>33</v>
      </c>
      <c r="AV194" s="8">
        <v>2002</v>
      </c>
      <c r="AW194" s="8">
        <v>195.5</v>
      </c>
      <c r="AX194" s="8" t="s">
        <v>29</v>
      </c>
      <c r="AY194" s="8" t="s">
        <v>15</v>
      </c>
      <c r="AZ194">
        <v>1</v>
      </c>
      <c r="BA194" s="5">
        <v>9535.8526999999995</v>
      </c>
      <c r="BB194" s="5">
        <v>3</v>
      </c>
      <c r="BC194" s="4"/>
      <c r="BD194"/>
    </row>
    <row r="195" spans="1:56" hidden="1">
      <c r="A195">
        <f>ROW(B195)-ROW($B$31)</f>
        <v>164</v>
      </c>
      <c r="B195" t="str">
        <f>SUBSTITUTE(SUBSTITUTE(SUBSTITUTE(AP195&amp;"_"&amp;AQ195," ","_"),"&amp;","and"),"-","_")</f>
        <v>Corpus_Refinery_FR6</v>
      </c>
      <c r="C195">
        <f>AW195/1000</f>
        <v>5.5E-2</v>
      </c>
      <c r="D195" s="23" t="str">
        <f>VLOOKUP(L195,map_fuel,2,0)</f>
        <v>ng</v>
      </c>
      <c r="E195" s="23" t="str">
        <f>VLOOKUP(M195,map_prime_mover,2,0)</f>
        <v>gt</v>
      </c>
      <c r="F195" s="23" t="str">
        <f>D195&amp;IF(NOT(E195=""),"_"&amp;LOWER(E195),"")</f>
        <v>ng_gt</v>
      </c>
      <c r="G195" s="58">
        <f>IF(ISNUMBER(BA195),BA195/1000,1)</f>
        <v>6.4453902999999997</v>
      </c>
      <c r="H195" s="8">
        <f>AV195</f>
        <v>1988</v>
      </c>
      <c r="I195" s="39" t="str">
        <f>AY195</f>
        <v>OP</v>
      </c>
      <c r="J195" s="39" t="str">
        <f>IF(AZ195=1,"Y",IF(AZ195=0,"N","?"))</f>
        <v>Y</v>
      </c>
      <c r="K195" s="39" t="s">
        <v>594</v>
      </c>
      <c r="L195" s="8" t="str">
        <f>AU195</f>
        <v>NG</v>
      </c>
      <c r="M195" s="8" t="str">
        <f>AX195</f>
        <v>GT</v>
      </c>
      <c r="N195" s="8">
        <f>C195*G195</f>
        <v>0.3544964665</v>
      </c>
      <c r="O195" s="8"/>
      <c r="P195" s="8"/>
      <c r="Q195" s="8"/>
      <c r="R195" s="87"/>
      <c r="S195" s="8"/>
      <c r="T195" s="8"/>
      <c r="U195" s="87"/>
      <c r="V195" s="87" t="str">
        <f ca="1">IF(NOT(AP195=""),IF(AP195&lt;&gt;AP194,IF(COUNTIF(OFFSET(AP195,0,0,pMaxUnitPerPlantInData),AP195)=COUNTIFS(OFFSET(AP195,0,0,pMaxUnitPerPlantInData),AP195,OFFSET(F195,0,0,pMaxUnitPerPlantInData),F195),"N","Y"),V194),"")</f>
        <v>Y</v>
      </c>
      <c r="W195" s="87" t="str">
        <f>IF($AP195="",W196,AP195)</f>
        <v>Corpus Refinery</v>
      </c>
      <c r="X195" s="87">
        <f>IF($AP195="","-",BB195)</f>
        <v>2</v>
      </c>
      <c r="Y195" s="4"/>
      <c r="Z195" s="8" t="b">
        <v>1</v>
      </c>
      <c r="AA195" s="8" t="b">
        <f>VLOOKUP(L195,map_fuel,3,0)</f>
        <v>1</v>
      </c>
      <c r="AB195" s="8" t="b">
        <f>C195&gt;=filt_gen_size</f>
        <v>1</v>
      </c>
      <c r="AC195" s="8" t="b">
        <f>AV195&gt;=filt_age</f>
        <v>1</v>
      </c>
      <c r="AD195" s="39">
        <f>IF(filt_status="ALL",TRUE,IFERROR(SEARCH(I195,filt_status),FALSE))</f>
        <v>1</v>
      </c>
      <c r="AE195" s="8" t="b">
        <f>IF(filt_chp,TRUE,J195="N")</f>
        <v>0</v>
      </c>
      <c r="AF195" s="8" t="b">
        <f>IF(filt_hydro,TRUE,D195&lt;&gt;"water")</f>
        <v>1</v>
      </c>
      <c r="AG195" s="8" t="b">
        <f>IF(filt_use_bad_data,TRUE,NOT(OR(O195="Y",O195=1)))</f>
        <v>1</v>
      </c>
      <c r="AH195" s="8" t="b">
        <f>IF(filt_use_bad_data,TRUE,NOT(OR(Q195="Y",Q195=1)))</f>
        <v>1</v>
      </c>
      <c r="AI195" s="8" t="b">
        <f>IF(filt_allow_combos,AND(AJ195:AK195),OR(UPPER($S195)="Y",UPPER($T195)=""))</f>
        <v>1</v>
      </c>
      <c r="AJ195" s="8" t="b">
        <f>IF(UPPER($U195)="CCGT",IF(filt_combine_ccgt,OR(UPPER($T195)="Y",UPPER($S195)=""),OR(UPPER($S195)="Y",UPPER($T195)="")),TRUE)</f>
        <v>1</v>
      </c>
      <c r="AK195" s="8" t="b">
        <f>IF(UPPER($U195)="WIND",IF(filt_combine_wind,OR(UPPER($T195)="Y",UPPER($S195)=""),OR(UPPER($S195)="Y",UPPER($T195)="")),TRUE)</f>
        <v>1</v>
      </c>
      <c r="AL195" s="9"/>
      <c r="AM195" s="2" t="b">
        <f>AND(Z195:AL195)</f>
        <v>0</v>
      </c>
      <c r="AN195" s="2">
        <f>A195-COUNTIF($K$31:$K195,"&lt;&gt;"&amp;AN$31)+1</f>
        <v>156</v>
      </c>
      <c r="AO195" s="2"/>
      <c r="AP195" s="8" t="s">
        <v>159</v>
      </c>
      <c r="AQ195" s="8" t="s">
        <v>160</v>
      </c>
      <c r="AR195" s="8">
        <v>50026</v>
      </c>
      <c r="AS195" s="8">
        <v>14149</v>
      </c>
      <c r="AT195" s="8" t="s">
        <v>11</v>
      </c>
      <c r="AU195" s="8" t="s">
        <v>33</v>
      </c>
      <c r="AV195" s="8">
        <v>1988</v>
      </c>
      <c r="AW195" s="8">
        <v>55</v>
      </c>
      <c r="AX195" s="8" t="s">
        <v>54</v>
      </c>
      <c r="AY195" s="8" t="s">
        <v>15</v>
      </c>
      <c r="AZ195">
        <v>1</v>
      </c>
      <c r="BA195" s="5">
        <v>6445.3903</v>
      </c>
      <c r="BB195" s="5">
        <v>2</v>
      </c>
      <c r="BC195" s="4"/>
      <c r="BD195"/>
    </row>
    <row r="196" spans="1:56" hidden="1">
      <c r="A196">
        <f>ROW(B196)-ROW($B$31)</f>
        <v>165</v>
      </c>
      <c r="B196" t="str">
        <f>SUBSTITUTE(SUBSTITUTE(SUBSTITUTE(AP196&amp;"_"&amp;AQ196," ","_"),"&amp;","and"),"-","_")</f>
        <v>Corpus_Refinery_FCCE</v>
      </c>
      <c r="C196">
        <f>AW196/1000</f>
        <v>9.6999999999999986E-3</v>
      </c>
      <c r="D196" s="23" t="str">
        <f>VLOOKUP(L196,map_fuel,2,0)</f>
        <v>waste</v>
      </c>
      <c r="E196" s="23" t="str">
        <f>VLOOKUP(M196,map_prime_mover,2,0)</f>
        <v>gt</v>
      </c>
      <c r="F196" s="23" t="str">
        <f>D196&amp;IF(NOT(E196=""),"_"&amp;LOWER(E196),"")</f>
        <v>waste_gt</v>
      </c>
      <c r="G196" s="58">
        <f>IF(ISNUMBER(BA196),BA196/1000,1)</f>
        <v>6.4453902999999997</v>
      </c>
      <c r="H196" s="8">
        <f>AV196</f>
        <v>1985</v>
      </c>
      <c r="I196" s="39" t="str">
        <f>AY196</f>
        <v>OS</v>
      </c>
      <c r="J196" s="39" t="str">
        <f>IF(AZ196=1,"Y",IF(AZ196=0,"N","?"))</f>
        <v>Y</v>
      </c>
      <c r="K196" s="39" t="s">
        <v>594</v>
      </c>
      <c r="L196" s="8" t="str">
        <f>AU196</f>
        <v>OG</v>
      </c>
      <c r="M196" s="8" t="str">
        <f>AX196</f>
        <v>GT</v>
      </c>
      <c r="N196" s="8">
        <f>C196*G196</f>
        <v>6.2520285909999987E-2</v>
      </c>
      <c r="O196" s="8"/>
      <c r="P196" s="8"/>
      <c r="Q196" s="8"/>
      <c r="R196" s="87"/>
      <c r="S196" s="8"/>
      <c r="T196" s="8"/>
      <c r="U196" s="87"/>
      <c r="V196" s="87" t="str">
        <f ca="1">IF(NOT(AP196=""),IF(AP196&lt;&gt;AP195,IF(COUNTIF(OFFSET(AP196,0,0,pMaxUnitPerPlantInData),AP196)=COUNTIFS(OFFSET(AP196,0,0,pMaxUnitPerPlantInData),AP196,OFFSET(F196,0,0,pMaxUnitPerPlantInData),F196),"N","Y"),V195),"")</f>
        <v>Y</v>
      </c>
      <c r="W196" s="87" t="str">
        <f>IF($AP196="",W197,AP196)</f>
        <v>Corpus Refinery</v>
      </c>
      <c r="X196" s="87">
        <f>IF($AP196="","-",BB196)</f>
        <v>2</v>
      </c>
      <c r="Y196" s="4"/>
      <c r="Z196" s="8" t="b">
        <v>1</v>
      </c>
      <c r="AA196" s="8" t="b">
        <f>VLOOKUP(L196,map_fuel,3,0)</f>
        <v>0</v>
      </c>
      <c r="AB196" s="8" t="b">
        <f>C196&gt;=filt_gen_size</f>
        <v>0</v>
      </c>
      <c r="AC196" s="8" t="b">
        <f>AV196&gt;=filt_age</f>
        <v>1</v>
      </c>
      <c r="AD196" s="39">
        <f>IF(filt_status="ALL",TRUE,IFERROR(SEARCH(I196,filt_status),FALSE))</f>
        <v>6</v>
      </c>
      <c r="AE196" s="8" t="b">
        <f>IF(filt_chp,TRUE,J196="N")</f>
        <v>0</v>
      </c>
      <c r="AF196" s="8" t="b">
        <f>IF(filt_hydro,TRUE,D196&lt;&gt;"water")</f>
        <v>1</v>
      </c>
      <c r="AG196" s="8" t="b">
        <f>IF(filt_use_bad_data,TRUE,NOT(OR(O196="Y",O196=1)))</f>
        <v>1</v>
      </c>
      <c r="AH196" s="8" t="b">
        <f>IF(filt_use_bad_data,TRUE,NOT(OR(Q196="Y",Q196=1)))</f>
        <v>1</v>
      </c>
      <c r="AI196" s="8" t="b">
        <f>IF(filt_allow_combos,AND(AJ196:AK196),OR(UPPER($S196)="Y",UPPER($T196)=""))</f>
        <v>1</v>
      </c>
      <c r="AJ196" s="8" t="b">
        <f>IF(UPPER($U196)="CCGT",IF(filt_combine_ccgt,OR(UPPER($T196)="Y",UPPER($S196)=""),OR(UPPER($S196)="Y",UPPER($T196)="")),TRUE)</f>
        <v>1</v>
      </c>
      <c r="AK196" s="8" t="b">
        <f>IF(UPPER($U196)="WIND",IF(filt_combine_wind,OR(UPPER($T196)="Y",UPPER($S196)=""),OR(UPPER($S196)="Y",UPPER($T196)="")),TRUE)</f>
        <v>1</v>
      </c>
      <c r="AL196" s="9"/>
      <c r="AM196" s="2" t="b">
        <f>AND(Z196:AL196)</f>
        <v>0</v>
      </c>
      <c r="AN196" s="2">
        <f>A196-COUNTIF($K$31:$K196,"&lt;&gt;"&amp;AN$31)+1</f>
        <v>157</v>
      </c>
      <c r="AO196" s="2"/>
      <c r="AP196" s="8" t="s">
        <v>159</v>
      </c>
      <c r="AQ196" s="8" t="s">
        <v>161</v>
      </c>
      <c r="AR196" s="8">
        <v>50026</v>
      </c>
      <c r="AS196" s="8">
        <v>14148</v>
      </c>
      <c r="AT196" s="8" t="s">
        <v>11</v>
      </c>
      <c r="AU196" s="8" t="s">
        <v>30</v>
      </c>
      <c r="AV196" s="8">
        <v>1985</v>
      </c>
      <c r="AW196" s="8">
        <v>9.6999999999999993</v>
      </c>
      <c r="AX196" s="8" t="s">
        <v>54</v>
      </c>
      <c r="AY196" s="8" t="s">
        <v>76</v>
      </c>
      <c r="AZ196">
        <v>1</v>
      </c>
      <c r="BA196" s="5">
        <v>6445.3903</v>
      </c>
      <c r="BB196" s="5">
        <v>2</v>
      </c>
      <c r="BC196" s="4"/>
      <c r="BD196"/>
    </row>
    <row r="197" spans="1:56" hidden="1">
      <c r="A197">
        <f>ROW(B197)-ROW($B$31)</f>
        <v>166</v>
      </c>
      <c r="B197" t="str">
        <f>SUBSTITUTE(SUBSTITUTE(SUBSTITUTE(AP197&amp;"_"&amp;AQ197," ","_"),"&amp;","and"),"-","_")</f>
        <v>Cottonwood_Energy_Project_CT1</v>
      </c>
      <c r="C197">
        <f>AW197/1000</f>
        <v>0.17799999999999999</v>
      </c>
      <c r="D197" s="23" t="str">
        <f>VLOOKUP(L197,map_fuel,2,0)</f>
        <v>ng</v>
      </c>
      <c r="E197" s="23" t="str">
        <f>VLOOKUP(M197,map_prime_mover,2,0)</f>
        <v>cc_ct_part</v>
      </c>
      <c r="F197" s="23" t="str">
        <f>D197&amp;IF(NOT(E197=""),"_"&amp;LOWER(E197),"")</f>
        <v>ng_cc_ct_part</v>
      </c>
      <c r="G197" s="58">
        <f>IF(ISNUMBER(BA197),BA197/1000,1)</f>
        <v>1</v>
      </c>
      <c r="H197" s="8">
        <f>AV197</f>
        <v>2003</v>
      </c>
      <c r="I197" s="39" t="str">
        <f>AY197</f>
        <v>OP</v>
      </c>
      <c r="J197" s="39" t="str">
        <f>IF(AZ197=1,"Y",IF(AZ197=0,"N","?"))</f>
        <v>?</v>
      </c>
      <c r="K197" s="39" t="s">
        <v>594</v>
      </c>
      <c r="L197" s="8" t="str">
        <f>AU197</f>
        <v>NG</v>
      </c>
      <c r="M197" s="8" t="str">
        <f>AX197</f>
        <v>CT</v>
      </c>
      <c r="N197" s="8">
        <f>C197*G197</f>
        <v>0.17799999999999999</v>
      </c>
      <c r="O197" s="8"/>
      <c r="P197" s="8"/>
      <c r="Q197" s="8"/>
      <c r="R197" s="87"/>
      <c r="S197" s="8"/>
      <c r="T197" s="8"/>
      <c r="U197" s="87"/>
      <c r="V197" s="87" t="str">
        <f ca="1">IF(NOT(AP197=""),IF(AP197&lt;&gt;AP196,IF(COUNTIF(OFFSET(AP197,0,0,pMaxUnitPerPlantInData),AP197)=COUNTIFS(OFFSET(AP197,0,0,pMaxUnitPerPlantInData),AP197,OFFSET(F197,0,0,pMaxUnitPerPlantInData),F197),"N","Y"),V196),"")</f>
        <v>Y</v>
      </c>
      <c r="W197" s="87" t="str">
        <f>IF($AP197="",W198,AP197)</f>
        <v>Cottonwood Energy Project</v>
      </c>
      <c r="X197" s="87" t="str">
        <f>IF($AP197="","-",BB197)</f>
        <v>Plant unknown</v>
      </c>
      <c r="Y197" s="4"/>
      <c r="Z197" s="8" t="b">
        <v>0</v>
      </c>
      <c r="AA197" s="8" t="b">
        <f>VLOOKUP(L197,map_fuel,3,0)</f>
        <v>1</v>
      </c>
      <c r="AB197" s="8" t="b">
        <f>C197&gt;=filt_gen_size</f>
        <v>1</v>
      </c>
      <c r="AC197" s="8" t="b">
        <f>AV197&gt;=filt_age</f>
        <v>1</v>
      </c>
      <c r="AD197" s="39">
        <f>IF(filt_status="ALL",TRUE,IFERROR(SEARCH(I197,filt_status),FALSE))</f>
        <v>1</v>
      </c>
      <c r="AE197" s="8" t="b">
        <f>IF(filt_chp,TRUE,J197="N")</f>
        <v>0</v>
      </c>
      <c r="AF197" s="8" t="b">
        <f>IF(filt_hydro,TRUE,D197&lt;&gt;"water")</f>
        <v>1</v>
      </c>
      <c r="AG197" s="8" t="b">
        <f>IF(filt_use_bad_data,TRUE,NOT(OR(O197="Y",O197=1)))</f>
        <v>1</v>
      </c>
      <c r="AH197" s="8" t="b">
        <f>IF(filt_use_bad_data,TRUE,NOT(OR(Q197="Y",Q197=1)))</f>
        <v>1</v>
      </c>
      <c r="AI197" s="8" t="b">
        <f>IF(filt_allow_combos,AND(AJ197:AK197),OR(UPPER($S197)="Y",UPPER($T197)=""))</f>
        <v>1</v>
      </c>
      <c r="AJ197" s="8" t="b">
        <f>IF(UPPER($U197)="CCGT",IF(filt_combine_ccgt,OR(UPPER($T197)="Y",UPPER($S197)=""),OR(UPPER($S197)="Y",UPPER($T197)="")),TRUE)</f>
        <v>1</v>
      </c>
      <c r="AK197" s="8" t="b">
        <f>IF(UPPER($U197)="WIND",IF(filt_combine_wind,OR(UPPER($T197)="Y",UPPER($S197)=""),OR(UPPER($S197)="Y",UPPER($T197)="")),TRUE)</f>
        <v>1</v>
      </c>
      <c r="AL197" s="9"/>
      <c r="AM197" s="2" t="b">
        <f>AND(Z197:AL197)</f>
        <v>0</v>
      </c>
      <c r="AN197" s="2">
        <f>A197-COUNTIF($K$31:$K197,"&lt;&gt;"&amp;AN$31)+1</f>
        <v>158</v>
      </c>
      <c r="AO197" s="2"/>
      <c r="AP197" s="8" t="s">
        <v>162</v>
      </c>
      <c r="AQ197" s="8" t="s">
        <v>157</v>
      </c>
      <c r="AR197" s="8">
        <v>55358</v>
      </c>
      <c r="AS197" s="8">
        <v>14150</v>
      </c>
      <c r="AT197" s="8" t="s">
        <v>11</v>
      </c>
      <c r="AU197" s="8" t="s">
        <v>33</v>
      </c>
      <c r="AV197" s="8">
        <v>2003</v>
      </c>
      <c r="AW197" s="8">
        <v>178</v>
      </c>
      <c r="AX197" s="8" t="s">
        <v>32</v>
      </c>
      <c r="AY197" s="8" t="s">
        <v>15</v>
      </c>
      <c r="AZ197" t="s">
        <v>1069</v>
      </c>
      <c r="BA197" s="5" t="s">
        <v>1069</v>
      </c>
      <c r="BB197" s="5" t="s">
        <v>1069</v>
      </c>
      <c r="BC197" s="4"/>
      <c r="BD197"/>
    </row>
    <row r="198" spans="1:56" hidden="1">
      <c r="A198">
        <f>ROW(B198)-ROW($B$31)</f>
        <v>167</v>
      </c>
      <c r="B198" t="str">
        <f>SUBSTITUTE(SUBSTITUTE(SUBSTITUTE(AP198&amp;"_"&amp;AQ198," ","_"),"&amp;","and"),"-","_")</f>
        <v>Cottonwood_Energy_Project_CT2</v>
      </c>
      <c r="C198">
        <f>AW198/1000</f>
        <v>0.17799999999999999</v>
      </c>
      <c r="D198" s="23" t="str">
        <f>VLOOKUP(L198,map_fuel,2,0)</f>
        <v>ng</v>
      </c>
      <c r="E198" s="23" t="str">
        <f>VLOOKUP(M198,map_prime_mover,2,0)</f>
        <v>cc_ct_part</v>
      </c>
      <c r="F198" s="23" t="str">
        <f>D198&amp;IF(NOT(E198=""),"_"&amp;LOWER(E198),"")</f>
        <v>ng_cc_ct_part</v>
      </c>
      <c r="G198" s="58">
        <f>IF(ISNUMBER(BA198),BA198/1000,1)</f>
        <v>1</v>
      </c>
      <c r="H198" s="8">
        <f>AV198</f>
        <v>2003</v>
      </c>
      <c r="I198" s="39" t="str">
        <f>AY198</f>
        <v>OP</v>
      </c>
      <c r="J198" s="39" t="str">
        <f>IF(AZ198=1,"Y",IF(AZ198=0,"N","?"))</f>
        <v>?</v>
      </c>
      <c r="K198" s="39" t="s">
        <v>594</v>
      </c>
      <c r="L198" s="8" t="str">
        <f>AU198</f>
        <v>NG</v>
      </c>
      <c r="M198" s="8" t="str">
        <f>AX198</f>
        <v>CT</v>
      </c>
      <c r="N198" s="8">
        <f>C198*G198</f>
        <v>0.17799999999999999</v>
      </c>
      <c r="O198" s="8"/>
      <c r="P198" s="8"/>
      <c r="Q198" s="8"/>
      <c r="R198" s="87"/>
      <c r="S198" s="8"/>
      <c r="T198" s="8"/>
      <c r="U198" s="87"/>
      <c r="V198" s="87" t="str">
        <f ca="1">IF(NOT(AP198=""),IF(AP198&lt;&gt;AP197,IF(COUNTIF(OFFSET(AP198,0,0,pMaxUnitPerPlantInData),AP198)=COUNTIFS(OFFSET(AP198,0,0,pMaxUnitPerPlantInData),AP198,OFFSET(F198,0,0,pMaxUnitPerPlantInData),F198),"N","Y"),V197),"")</f>
        <v>Y</v>
      </c>
      <c r="W198" s="87" t="str">
        <f>IF($AP198="",W199,AP198)</f>
        <v>Cottonwood Energy Project</v>
      </c>
      <c r="X198" s="87" t="str">
        <f>IF($AP198="","-",BB198)</f>
        <v>Plant unknown</v>
      </c>
      <c r="Y198" s="4"/>
      <c r="Z198" s="8" t="b">
        <v>0</v>
      </c>
      <c r="AA198" s="8" t="b">
        <f>VLOOKUP(L198,map_fuel,3,0)</f>
        <v>1</v>
      </c>
      <c r="AB198" s="8" t="b">
        <f>C198&gt;=filt_gen_size</f>
        <v>1</v>
      </c>
      <c r="AC198" s="8" t="b">
        <f>AV198&gt;=filt_age</f>
        <v>1</v>
      </c>
      <c r="AD198" s="39">
        <f>IF(filt_status="ALL",TRUE,IFERROR(SEARCH(I198,filt_status),FALSE))</f>
        <v>1</v>
      </c>
      <c r="AE198" s="8" t="b">
        <f>IF(filt_chp,TRUE,J198="N")</f>
        <v>0</v>
      </c>
      <c r="AF198" s="8" t="b">
        <f>IF(filt_hydro,TRUE,D198&lt;&gt;"water")</f>
        <v>1</v>
      </c>
      <c r="AG198" s="8" t="b">
        <f>IF(filt_use_bad_data,TRUE,NOT(OR(O198="Y",O198=1)))</f>
        <v>1</v>
      </c>
      <c r="AH198" s="8" t="b">
        <f>IF(filt_use_bad_data,TRUE,NOT(OR(Q198="Y",Q198=1)))</f>
        <v>1</v>
      </c>
      <c r="AI198" s="8" t="b">
        <f>IF(filt_allow_combos,AND(AJ198:AK198),OR(UPPER($S198)="Y",UPPER($T198)=""))</f>
        <v>1</v>
      </c>
      <c r="AJ198" s="8" t="b">
        <f>IF(UPPER($U198)="CCGT",IF(filt_combine_ccgt,OR(UPPER($T198)="Y",UPPER($S198)=""),OR(UPPER($S198)="Y",UPPER($T198)="")),TRUE)</f>
        <v>1</v>
      </c>
      <c r="AK198" s="8" t="b">
        <f>IF(UPPER($U198)="WIND",IF(filt_combine_wind,OR(UPPER($T198)="Y",UPPER($S198)=""),OR(UPPER($S198)="Y",UPPER($T198)="")),TRUE)</f>
        <v>1</v>
      </c>
      <c r="AL198" s="9"/>
      <c r="AM198" s="2" t="b">
        <f>AND(Z198:AL198)</f>
        <v>0</v>
      </c>
      <c r="AN198" s="2">
        <f>A198-COUNTIF($K$31:$K198,"&lt;&gt;"&amp;AN$31)+1</f>
        <v>159</v>
      </c>
      <c r="AO198" s="2"/>
      <c r="AP198" s="8" t="s">
        <v>162</v>
      </c>
      <c r="AQ198" s="8" t="s">
        <v>158</v>
      </c>
      <c r="AR198" s="8">
        <v>55358</v>
      </c>
      <c r="AS198" s="8">
        <v>14151</v>
      </c>
      <c r="AT198" s="8" t="s">
        <v>11</v>
      </c>
      <c r="AU198" s="8" t="s">
        <v>33</v>
      </c>
      <c r="AV198" s="8">
        <v>2003</v>
      </c>
      <c r="AW198" s="8">
        <v>178</v>
      </c>
      <c r="AX198" s="8" t="s">
        <v>32</v>
      </c>
      <c r="AY198" s="8" t="s">
        <v>15</v>
      </c>
      <c r="AZ198" t="s">
        <v>1069</v>
      </c>
      <c r="BA198" s="5" t="s">
        <v>1069</v>
      </c>
      <c r="BB198" s="5" t="s">
        <v>1069</v>
      </c>
      <c r="BC198" s="4"/>
      <c r="BD198"/>
    </row>
    <row r="199" spans="1:56" hidden="1">
      <c r="A199">
        <f>ROW(B199)-ROW($B$31)</f>
        <v>168</v>
      </c>
      <c r="B199" t="str">
        <f>SUBSTITUTE(SUBSTITUTE(SUBSTITUTE(AP199&amp;"_"&amp;AQ199," ","_"),"&amp;","and"),"-","_")</f>
        <v>Cottonwood_Energy_Project_CT3</v>
      </c>
      <c r="C199">
        <f>AW199/1000</f>
        <v>0.17799999999999999</v>
      </c>
      <c r="D199" s="23" t="str">
        <f>VLOOKUP(L199,map_fuel,2,0)</f>
        <v>ng</v>
      </c>
      <c r="E199" s="23" t="str">
        <f>VLOOKUP(M199,map_prime_mover,2,0)</f>
        <v>cc_ct_part</v>
      </c>
      <c r="F199" s="23" t="str">
        <f>D199&amp;IF(NOT(E199=""),"_"&amp;LOWER(E199),"")</f>
        <v>ng_cc_ct_part</v>
      </c>
      <c r="G199" s="58">
        <f>IF(ISNUMBER(BA199),BA199/1000,1)</f>
        <v>1</v>
      </c>
      <c r="H199" s="8">
        <f>AV199</f>
        <v>2003</v>
      </c>
      <c r="I199" s="39" t="str">
        <f>AY199</f>
        <v>OP</v>
      </c>
      <c r="J199" s="39" t="str">
        <f>IF(AZ199=1,"Y",IF(AZ199=0,"N","?"))</f>
        <v>?</v>
      </c>
      <c r="K199" s="39" t="s">
        <v>594</v>
      </c>
      <c r="L199" s="8" t="str">
        <f>AU199</f>
        <v>NG</v>
      </c>
      <c r="M199" s="8" t="str">
        <f>AX199</f>
        <v>CT</v>
      </c>
      <c r="N199" s="8">
        <f>C199*G199</f>
        <v>0.17799999999999999</v>
      </c>
      <c r="O199" s="8"/>
      <c r="P199" s="8"/>
      <c r="Q199" s="8"/>
      <c r="R199" s="87"/>
      <c r="S199" s="8"/>
      <c r="T199" s="8"/>
      <c r="U199" s="87"/>
      <c r="V199" s="87" t="str">
        <f ca="1">IF(NOT(AP199=""),IF(AP199&lt;&gt;AP198,IF(COUNTIF(OFFSET(AP199,0,0,pMaxUnitPerPlantInData),AP199)=COUNTIFS(OFFSET(AP199,0,0,pMaxUnitPerPlantInData),AP199,OFFSET(F199,0,0,pMaxUnitPerPlantInData),F199),"N","Y"),V198),"")</f>
        <v>Y</v>
      </c>
      <c r="W199" s="87" t="str">
        <f>IF($AP199="",W200,AP199)</f>
        <v>Cottonwood Energy Project</v>
      </c>
      <c r="X199" s="87" t="str">
        <f>IF($AP199="","-",BB199)</f>
        <v>Plant unknown</v>
      </c>
      <c r="Y199" s="4"/>
      <c r="Z199" s="8" t="b">
        <v>0</v>
      </c>
      <c r="AA199" s="8" t="b">
        <f>VLOOKUP(L199,map_fuel,3,0)</f>
        <v>1</v>
      </c>
      <c r="AB199" s="8" t="b">
        <f>C199&gt;=filt_gen_size</f>
        <v>1</v>
      </c>
      <c r="AC199" s="8" t="b">
        <f>AV199&gt;=filt_age</f>
        <v>1</v>
      </c>
      <c r="AD199" s="39">
        <f>IF(filt_status="ALL",TRUE,IFERROR(SEARCH(I199,filt_status),FALSE))</f>
        <v>1</v>
      </c>
      <c r="AE199" s="8" t="b">
        <f>IF(filt_chp,TRUE,J199="N")</f>
        <v>0</v>
      </c>
      <c r="AF199" s="8" t="b">
        <f>IF(filt_hydro,TRUE,D199&lt;&gt;"water")</f>
        <v>1</v>
      </c>
      <c r="AG199" s="8" t="b">
        <f>IF(filt_use_bad_data,TRUE,NOT(OR(O199="Y",O199=1)))</f>
        <v>1</v>
      </c>
      <c r="AH199" s="8" t="b">
        <f>IF(filt_use_bad_data,TRUE,NOT(OR(Q199="Y",Q199=1)))</f>
        <v>1</v>
      </c>
      <c r="AI199" s="8" t="b">
        <f>IF(filt_allow_combos,AND(AJ199:AK199),OR(UPPER($S199)="Y",UPPER($T199)=""))</f>
        <v>1</v>
      </c>
      <c r="AJ199" s="8" t="b">
        <f>IF(UPPER($U199)="CCGT",IF(filt_combine_ccgt,OR(UPPER($T199)="Y",UPPER($S199)=""),OR(UPPER($S199)="Y",UPPER($T199)="")),TRUE)</f>
        <v>1</v>
      </c>
      <c r="AK199" s="8" t="b">
        <f>IF(UPPER($U199)="WIND",IF(filt_combine_wind,OR(UPPER($T199)="Y",UPPER($S199)=""),OR(UPPER($S199)="Y",UPPER($T199)="")),TRUE)</f>
        <v>1</v>
      </c>
      <c r="AL199" s="9"/>
      <c r="AM199" s="2" t="b">
        <f>AND(Z199:AL199)</f>
        <v>0</v>
      </c>
      <c r="AN199" s="2">
        <f>A199-COUNTIF($K$31:$K199,"&lt;&gt;"&amp;AN$31)+1</f>
        <v>160</v>
      </c>
      <c r="AO199" s="2"/>
      <c r="AP199" s="8" t="s">
        <v>162</v>
      </c>
      <c r="AQ199" s="8" t="s">
        <v>163</v>
      </c>
      <c r="AR199" s="8">
        <v>55358</v>
      </c>
      <c r="AS199" s="8">
        <v>14152</v>
      </c>
      <c r="AT199" s="8" t="s">
        <v>11</v>
      </c>
      <c r="AU199" s="8" t="s">
        <v>33</v>
      </c>
      <c r="AV199" s="8">
        <v>2003</v>
      </c>
      <c r="AW199" s="8">
        <v>178</v>
      </c>
      <c r="AX199" s="8" t="s">
        <v>32</v>
      </c>
      <c r="AY199" s="8" t="s">
        <v>15</v>
      </c>
      <c r="AZ199" t="s">
        <v>1069</v>
      </c>
      <c r="BA199" s="5" t="s">
        <v>1069</v>
      </c>
      <c r="BB199" s="5" t="s">
        <v>1069</v>
      </c>
      <c r="BC199" s="4"/>
      <c r="BD199"/>
    </row>
    <row r="200" spans="1:56" hidden="1">
      <c r="A200">
        <f>ROW(B200)-ROW($B$31)</f>
        <v>169</v>
      </c>
      <c r="B200" t="str">
        <f>SUBSTITUTE(SUBSTITUTE(SUBSTITUTE(AP200&amp;"_"&amp;AQ200," ","_"),"&amp;","and"),"-","_")</f>
        <v>Cottonwood_Energy_Project_CT4</v>
      </c>
      <c r="C200">
        <f>AW200/1000</f>
        <v>0.17799999999999999</v>
      </c>
      <c r="D200" s="23" t="str">
        <f>VLOOKUP(L200,map_fuel,2,0)</f>
        <v>ng</v>
      </c>
      <c r="E200" s="23" t="str">
        <f>VLOOKUP(M200,map_prime_mover,2,0)</f>
        <v>cc_ct_part</v>
      </c>
      <c r="F200" s="23" t="str">
        <f>D200&amp;IF(NOT(E200=""),"_"&amp;LOWER(E200),"")</f>
        <v>ng_cc_ct_part</v>
      </c>
      <c r="G200" s="58">
        <f>IF(ISNUMBER(BA200),BA200/1000,1)</f>
        <v>1</v>
      </c>
      <c r="H200" s="8">
        <f>AV200</f>
        <v>2003</v>
      </c>
      <c r="I200" s="39" t="str">
        <f>AY200</f>
        <v>OP</v>
      </c>
      <c r="J200" s="39" t="str">
        <f>IF(AZ200=1,"Y",IF(AZ200=0,"N","?"))</f>
        <v>?</v>
      </c>
      <c r="K200" s="39" t="s">
        <v>594</v>
      </c>
      <c r="L200" s="8" t="str">
        <f>AU200</f>
        <v>NG</v>
      </c>
      <c r="M200" s="8" t="str">
        <f>AX200</f>
        <v>CT</v>
      </c>
      <c r="N200" s="8">
        <f>C200*G200</f>
        <v>0.17799999999999999</v>
      </c>
      <c r="O200" s="8"/>
      <c r="P200" s="8"/>
      <c r="Q200" s="8"/>
      <c r="R200" s="87"/>
      <c r="S200" s="8"/>
      <c r="T200" s="8"/>
      <c r="U200" s="87"/>
      <c r="V200" s="87" t="str">
        <f ca="1">IF(NOT(AP200=""),IF(AP200&lt;&gt;AP199,IF(COUNTIF(OFFSET(AP200,0,0,pMaxUnitPerPlantInData),AP200)=COUNTIFS(OFFSET(AP200,0,0,pMaxUnitPerPlantInData),AP200,OFFSET(F200,0,0,pMaxUnitPerPlantInData),F200),"N","Y"),V199),"")</f>
        <v>Y</v>
      </c>
      <c r="W200" s="87" t="str">
        <f>IF($AP200="",W201,AP200)</f>
        <v>Cottonwood Energy Project</v>
      </c>
      <c r="X200" s="87" t="str">
        <f>IF($AP200="","-",BB200)</f>
        <v>Plant unknown</v>
      </c>
      <c r="Y200" s="4"/>
      <c r="Z200" s="8" t="b">
        <v>0</v>
      </c>
      <c r="AA200" s="8" t="b">
        <f>VLOOKUP(L200,map_fuel,3,0)</f>
        <v>1</v>
      </c>
      <c r="AB200" s="8" t="b">
        <f>C200&gt;=filt_gen_size</f>
        <v>1</v>
      </c>
      <c r="AC200" s="8" t="b">
        <f>AV200&gt;=filt_age</f>
        <v>1</v>
      </c>
      <c r="AD200" s="39">
        <f>IF(filt_status="ALL",TRUE,IFERROR(SEARCH(I200,filt_status),FALSE))</f>
        <v>1</v>
      </c>
      <c r="AE200" s="8" t="b">
        <f>IF(filt_chp,TRUE,J200="N")</f>
        <v>0</v>
      </c>
      <c r="AF200" s="8" t="b">
        <f>IF(filt_hydro,TRUE,D200&lt;&gt;"water")</f>
        <v>1</v>
      </c>
      <c r="AG200" s="8" t="b">
        <f>IF(filt_use_bad_data,TRUE,NOT(OR(O200="Y",O200=1)))</f>
        <v>1</v>
      </c>
      <c r="AH200" s="8" t="b">
        <f>IF(filt_use_bad_data,TRUE,NOT(OR(Q200="Y",Q200=1)))</f>
        <v>1</v>
      </c>
      <c r="AI200" s="8" t="b">
        <f>IF(filt_allow_combos,AND(AJ200:AK200),OR(UPPER($S200)="Y",UPPER($T200)=""))</f>
        <v>1</v>
      </c>
      <c r="AJ200" s="8" t="b">
        <f>IF(UPPER($U200)="CCGT",IF(filt_combine_ccgt,OR(UPPER($T200)="Y",UPPER($S200)=""),OR(UPPER($S200)="Y",UPPER($T200)="")),TRUE)</f>
        <v>1</v>
      </c>
      <c r="AK200" s="8" t="b">
        <f>IF(UPPER($U200)="WIND",IF(filt_combine_wind,OR(UPPER($T200)="Y",UPPER($S200)=""),OR(UPPER($S200)="Y",UPPER($T200)="")),TRUE)</f>
        <v>1</v>
      </c>
      <c r="AL200" s="9"/>
      <c r="AM200" s="2" t="b">
        <f>AND(Z200:AL200)</f>
        <v>0</v>
      </c>
      <c r="AN200" s="2">
        <f>A200-COUNTIF($K$31:$K200,"&lt;&gt;"&amp;AN$31)+1</f>
        <v>161</v>
      </c>
      <c r="AO200" s="2"/>
      <c r="AP200" s="8" t="s">
        <v>162</v>
      </c>
      <c r="AQ200" s="8" t="s">
        <v>164</v>
      </c>
      <c r="AR200" s="8">
        <v>55358</v>
      </c>
      <c r="AS200" s="8">
        <v>14153</v>
      </c>
      <c r="AT200" s="8" t="s">
        <v>11</v>
      </c>
      <c r="AU200" s="8" t="s">
        <v>33</v>
      </c>
      <c r="AV200" s="8">
        <v>2003</v>
      </c>
      <c r="AW200" s="8">
        <v>178</v>
      </c>
      <c r="AX200" s="8" t="s">
        <v>32</v>
      </c>
      <c r="AY200" s="8" t="s">
        <v>15</v>
      </c>
      <c r="AZ200" t="s">
        <v>1069</v>
      </c>
      <c r="BA200" s="5" t="s">
        <v>1069</v>
      </c>
      <c r="BB200" s="5" t="s">
        <v>1069</v>
      </c>
      <c r="BC200" s="4"/>
      <c r="BD200"/>
    </row>
    <row r="201" spans="1:56" hidden="1">
      <c r="A201">
        <f>ROW(B201)-ROW($B$31)</f>
        <v>170</v>
      </c>
      <c r="B201" t="str">
        <f>SUBSTITUTE(SUBSTITUTE(SUBSTITUTE(AP201&amp;"_"&amp;AQ201," ","_"),"&amp;","and"),"-","_")</f>
        <v>Cottonwood_Energy_Project_ST1</v>
      </c>
      <c r="C201">
        <f>AW201/1000</f>
        <v>0.156</v>
      </c>
      <c r="D201" s="23" t="str">
        <f>VLOOKUP(L201,map_fuel,2,0)</f>
        <v>ng</v>
      </c>
      <c r="E201" s="23" t="str">
        <f>VLOOKUP(M201,map_prime_mover,2,0)</f>
        <v>cc_st_part</v>
      </c>
      <c r="F201" s="23" t="str">
        <f>D201&amp;IF(NOT(E201=""),"_"&amp;LOWER(E201),"")</f>
        <v>ng_cc_st_part</v>
      </c>
      <c r="G201" s="58">
        <f>IF(ISNUMBER(BA201),BA201/1000,1)</f>
        <v>1</v>
      </c>
      <c r="H201" s="8">
        <f>AV201</f>
        <v>2003</v>
      </c>
      <c r="I201" s="39" t="str">
        <f>AY201</f>
        <v>OP</v>
      </c>
      <c r="J201" s="39" t="str">
        <f>IF(AZ201=1,"Y",IF(AZ201=0,"N","?"))</f>
        <v>?</v>
      </c>
      <c r="K201" s="39" t="s">
        <v>594</v>
      </c>
      <c r="L201" s="8" t="str">
        <f>AU201</f>
        <v>NG</v>
      </c>
      <c r="M201" s="8" t="str">
        <f>AX201</f>
        <v>CA</v>
      </c>
      <c r="N201" s="8">
        <f>C201*G201</f>
        <v>0.156</v>
      </c>
      <c r="O201" s="8"/>
      <c r="P201" s="8"/>
      <c r="Q201" s="8"/>
      <c r="R201" s="87"/>
      <c r="S201" s="8"/>
      <c r="T201" s="8"/>
      <c r="U201" s="87"/>
      <c r="V201" s="87" t="str">
        <f ca="1">IF(NOT(AP201=""),IF(AP201&lt;&gt;AP200,IF(COUNTIF(OFFSET(AP201,0,0,pMaxUnitPerPlantInData),AP201)=COUNTIFS(OFFSET(AP201,0,0,pMaxUnitPerPlantInData),AP201,OFFSET(F201,0,0,pMaxUnitPerPlantInData),F201),"N","Y"),V200),"")</f>
        <v>Y</v>
      </c>
      <c r="W201" s="87" t="str">
        <f>IF($AP201="",W202,AP201)</f>
        <v>Cottonwood Energy Project</v>
      </c>
      <c r="X201" s="87" t="str">
        <f>IF($AP201="","-",BB201)</f>
        <v>Plant unknown</v>
      </c>
      <c r="Y201" s="4"/>
      <c r="Z201" s="8" t="b">
        <v>0</v>
      </c>
      <c r="AA201" s="8" t="b">
        <f>VLOOKUP(L201,map_fuel,3,0)</f>
        <v>1</v>
      </c>
      <c r="AB201" s="8" t="b">
        <f>C201&gt;=filt_gen_size</f>
        <v>1</v>
      </c>
      <c r="AC201" s="8" t="b">
        <f>AV201&gt;=filt_age</f>
        <v>1</v>
      </c>
      <c r="AD201" s="39">
        <f>IF(filt_status="ALL",TRUE,IFERROR(SEARCH(I201,filt_status),FALSE))</f>
        <v>1</v>
      </c>
      <c r="AE201" s="8" t="b">
        <f>IF(filt_chp,TRUE,J201="N")</f>
        <v>0</v>
      </c>
      <c r="AF201" s="8" t="b">
        <f>IF(filt_hydro,TRUE,D201&lt;&gt;"water")</f>
        <v>1</v>
      </c>
      <c r="AG201" s="8" t="b">
        <f>IF(filt_use_bad_data,TRUE,NOT(OR(O201="Y",O201=1)))</f>
        <v>1</v>
      </c>
      <c r="AH201" s="8" t="b">
        <f>IF(filt_use_bad_data,TRUE,NOT(OR(Q201="Y",Q201=1)))</f>
        <v>1</v>
      </c>
      <c r="AI201" s="8" t="b">
        <f>IF(filt_allow_combos,AND(AJ201:AK201),OR(UPPER($S201)="Y",UPPER($T201)=""))</f>
        <v>1</v>
      </c>
      <c r="AJ201" s="8" t="b">
        <f>IF(UPPER($U201)="CCGT",IF(filt_combine_ccgt,OR(UPPER($T201)="Y",UPPER($S201)=""),OR(UPPER($S201)="Y",UPPER($T201)="")),TRUE)</f>
        <v>1</v>
      </c>
      <c r="AK201" s="8" t="b">
        <f>IF(UPPER($U201)="WIND",IF(filt_combine_wind,OR(UPPER($T201)="Y",UPPER($S201)=""),OR(UPPER($S201)="Y",UPPER($T201)="")),TRUE)</f>
        <v>1</v>
      </c>
      <c r="AL201" s="9"/>
      <c r="AM201" s="2" t="b">
        <f>AND(Z201:AL201)</f>
        <v>0</v>
      </c>
      <c r="AN201" s="2">
        <f>A201-COUNTIF($K$31:$K201,"&lt;&gt;"&amp;AN$31)+1</f>
        <v>162</v>
      </c>
      <c r="AO201" s="2"/>
      <c r="AP201" s="8" t="s">
        <v>162</v>
      </c>
      <c r="AQ201" s="8" t="s">
        <v>133</v>
      </c>
      <c r="AR201" s="8">
        <v>55358</v>
      </c>
      <c r="AS201" s="8">
        <v>14154</v>
      </c>
      <c r="AT201" s="8" t="s">
        <v>11</v>
      </c>
      <c r="AU201" s="8" t="s">
        <v>33</v>
      </c>
      <c r="AV201" s="8">
        <v>2003</v>
      </c>
      <c r="AW201" s="8">
        <v>156</v>
      </c>
      <c r="AX201" s="8" t="s">
        <v>29</v>
      </c>
      <c r="AY201" s="8" t="s">
        <v>15</v>
      </c>
      <c r="AZ201" t="s">
        <v>1069</v>
      </c>
      <c r="BA201" s="5" t="s">
        <v>1069</v>
      </c>
      <c r="BB201" s="5" t="s">
        <v>1069</v>
      </c>
      <c r="BC201" s="4"/>
      <c r="BD201"/>
    </row>
    <row r="202" spans="1:56" hidden="1">
      <c r="A202">
        <f>ROW(B202)-ROW($B$31)</f>
        <v>171</v>
      </c>
      <c r="B202" t="str">
        <f>SUBSTITUTE(SUBSTITUTE(SUBSTITUTE(AP202&amp;"_"&amp;AQ202," ","_"),"&amp;","and"),"-","_")</f>
        <v>Cottonwood_Energy_Project_ST2</v>
      </c>
      <c r="C202">
        <f>AW202/1000</f>
        <v>0.156</v>
      </c>
      <c r="D202" s="23" t="str">
        <f>VLOOKUP(L202,map_fuel,2,0)</f>
        <v>ng</v>
      </c>
      <c r="E202" s="23" t="str">
        <f>VLOOKUP(M202,map_prime_mover,2,0)</f>
        <v>cc_st_part</v>
      </c>
      <c r="F202" s="23" t="str">
        <f>D202&amp;IF(NOT(E202=""),"_"&amp;LOWER(E202),"")</f>
        <v>ng_cc_st_part</v>
      </c>
      <c r="G202" s="58">
        <f>IF(ISNUMBER(BA202),BA202/1000,1)</f>
        <v>1</v>
      </c>
      <c r="H202" s="8">
        <f>AV202</f>
        <v>2003</v>
      </c>
      <c r="I202" s="39" t="str">
        <f>AY202</f>
        <v>OP</v>
      </c>
      <c r="J202" s="39" t="str">
        <f>IF(AZ202=1,"Y",IF(AZ202=0,"N","?"))</f>
        <v>?</v>
      </c>
      <c r="K202" s="39" t="s">
        <v>594</v>
      </c>
      <c r="L202" s="8" t="str">
        <f>AU202</f>
        <v>NG</v>
      </c>
      <c r="M202" s="8" t="str">
        <f>AX202</f>
        <v>CA</v>
      </c>
      <c r="N202" s="8">
        <f>C202*G202</f>
        <v>0.156</v>
      </c>
      <c r="O202" s="8"/>
      <c r="P202" s="8"/>
      <c r="Q202" s="8"/>
      <c r="R202" s="87"/>
      <c r="S202" s="8"/>
      <c r="T202" s="8"/>
      <c r="U202" s="87"/>
      <c r="V202" s="87" t="str">
        <f ca="1">IF(NOT(AP202=""),IF(AP202&lt;&gt;AP201,IF(COUNTIF(OFFSET(AP202,0,0,pMaxUnitPerPlantInData),AP202)=COUNTIFS(OFFSET(AP202,0,0,pMaxUnitPerPlantInData),AP202,OFFSET(F202,0,0,pMaxUnitPerPlantInData),F202),"N","Y"),V201),"")</f>
        <v>Y</v>
      </c>
      <c r="W202" s="87" t="str">
        <f>IF($AP202="",W203,AP202)</f>
        <v>Cottonwood Energy Project</v>
      </c>
      <c r="X202" s="87" t="str">
        <f>IF($AP202="","-",BB202)</f>
        <v>Plant unknown</v>
      </c>
      <c r="Y202" s="4"/>
      <c r="Z202" s="8" t="b">
        <v>0</v>
      </c>
      <c r="AA202" s="8" t="b">
        <f>VLOOKUP(L202,map_fuel,3,0)</f>
        <v>1</v>
      </c>
      <c r="AB202" s="8" t="b">
        <f>C202&gt;=filt_gen_size</f>
        <v>1</v>
      </c>
      <c r="AC202" s="8" t="b">
        <f>AV202&gt;=filt_age</f>
        <v>1</v>
      </c>
      <c r="AD202" s="39">
        <f>IF(filt_status="ALL",TRUE,IFERROR(SEARCH(I202,filt_status),FALSE))</f>
        <v>1</v>
      </c>
      <c r="AE202" s="8" t="b">
        <f>IF(filt_chp,TRUE,J202="N")</f>
        <v>0</v>
      </c>
      <c r="AF202" s="8" t="b">
        <f>IF(filt_hydro,TRUE,D202&lt;&gt;"water")</f>
        <v>1</v>
      </c>
      <c r="AG202" s="8" t="b">
        <f>IF(filt_use_bad_data,TRUE,NOT(OR(O202="Y",O202=1)))</f>
        <v>1</v>
      </c>
      <c r="AH202" s="8" t="b">
        <f>IF(filt_use_bad_data,TRUE,NOT(OR(Q202="Y",Q202=1)))</f>
        <v>1</v>
      </c>
      <c r="AI202" s="8" t="b">
        <f>IF(filt_allow_combos,AND(AJ202:AK202),OR(UPPER($S202)="Y",UPPER($T202)=""))</f>
        <v>1</v>
      </c>
      <c r="AJ202" s="8" t="b">
        <f>IF(UPPER($U202)="CCGT",IF(filt_combine_ccgt,OR(UPPER($T202)="Y",UPPER($S202)=""),OR(UPPER($S202)="Y",UPPER($T202)="")),TRUE)</f>
        <v>1</v>
      </c>
      <c r="AK202" s="8" t="b">
        <f>IF(UPPER($U202)="WIND",IF(filt_combine_wind,OR(UPPER($T202)="Y",UPPER($S202)=""),OR(UPPER($S202)="Y",UPPER($T202)="")),TRUE)</f>
        <v>1</v>
      </c>
      <c r="AL202" s="9"/>
      <c r="AM202" s="2" t="b">
        <f>AND(Z202:AL202)</f>
        <v>0</v>
      </c>
      <c r="AN202" s="2">
        <f>A202-COUNTIF($K$31:$K202,"&lt;&gt;"&amp;AN$31)+1</f>
        <v>163</v>
      </c>
      <c r="AO202" s="2"/>
      <c r="AP202" s="8" t="s">
        <v>162</v>
      </c>
      <c r="AQ202" s="8" t="s">
        <v>165</v>
      </c>
      <c r="AR202" s="8">
        <v>55358</v>
      </c>
      <c r="AS202" s="8">
        <v>14155</v>
      </c>
      <c r="AT202" s="8" t="s">
        <v>11</v>
      </c>
      <c r="AU202" s="8" t="s">
        <v>33</v>
      </c>
      <c r="AV202" s="8">
        <v>2003</v>
      </c>
      <c r="AW202" s="8">
        <v>156</v>
      </c>
      <c r="AX202" s="8" t="s">
        <v>29</v>
      </c>
      <c r="AY202" s="8" t="s">
        <v>15</v>
      </c>
      <c r="AZ202" t="s">
        <v>1069</v>
      </c>
      <c r="BA202" s="5" t="s">
        <v>1069</v>
      </c>
      <c r="BB202" s="5" t="s">
        <v>1069</v>
      </c>
      <c r="BC202" s="4"/>
      <c r="BD202"/>
    </row>
    <row r="203" spans="1:56" hidden="1">
      <c r="A203">
        <f>ROW(B203)-ROW($B$31)</f>
        <v>172</v>
      </c>
      <c r="B203" t="str">
        <f>SUBSTITUTE(SUBSTITUTE(SUBSTITUTE(AP203&amp;"_"&amp;AQ203," ","_"),"&amp;","and"),"-","_")</f>
        <v>Cottonwood_Energy_Project_ST3</v>
      </c>
      <c r="C203">
        <f>AW203/1000</f>
        <v>0.156</v>
      </c>
      <c r="D203" s="23" t="str">
        <f>VLOOKUP(L203,map_fuel,2,0)</f>
        <v>ng</v>
      </c>
      <c r="E203" s="23" t="str">
        <f>VLOOKUP(M203,map_prime_mover,2,0)</f>
        <v>cc_st_part</v>
      </c>
      <c r="F203" s="23" t="str">
        <f>D203&amp;IF(NOT(E203=""),"_"&amp;LOWER(E203),"")</f>
        <v>ng_cc_st_part</v>
      </c>
      <c r="G203" s="58">
        <f>IF(ISNUMBER(BA203),BA203/1000,1)</f>
        <v>1</v>
      </c>
      <c r="H203" s="8">
        <f>AV203</f>
        <v>2003</v>
      </c>
      <c r="I203" s="39" t="str">
        <f>AY203</f>
        <v>OP</v>
      </c>
      <c r="J203" s="39" t="str">
        <f>IF(AZ203=1,"Y",IF(AZ203=0,"N","?"))</f>
        <v>?</v>
      </c>
      <c r="K203" s="39" t="s">
        <v>594</v>
      </c>
      <c r="L203" s="8" t="str">
        <f>AU203</f>
        <v>NG</v>
      </c>
      <c r="M203" s="8" t="str">
        <f>AX203</f>
        <v>CA</v>
      </c>
      <c r="N203" s="8">
        <f>C203*G203</f>
        <v>0.156</v>
      </c>
      <c r="O203" s="8"/>
      <c r="P203" s="8"/>
      <c r="Q203" s="8"/>
      <c r="R203" s="87"/>
      <c r="S203" s="8"/>
      <c r="T203" s="8"/>
      <c r="U203" s="87"/>
      <c r="V203" s="87" t="str">
        <f ca="1">IF(NOT(AP203=""),IF(AP203&lt;&gt;AP202,IF(COUNTIF(OFFSET(AP203,0,0,pMaxUnitPerPlantInData),AP203)=COUNTIFS(OFFSET(AP203,0,0,pMaxUnitPerPlantInData),AP203,OFFSET(F203,0,0,pMaxUnitPerPlantInData),F203),"N","Y"),V202),"")</f>
        <v>Y</v>
      </c>
      <c r="W203" s="87" t="str">
        <f>IF($AP203="",W204,AP203)</f>
        <v>Cottonwood Energy Project</v>
      </c>
      <c r="X203" s="87" t="str">
        <f>IF($AP203="","-",BB203)</f>
        <v>Plant unknown</v>
      </c>
      <c r="Y203" s="4"/>
      <c r="Z203" s="8" t="b">
        <v>0</v>
      </c>
      <c r="AA203" s="8" t="b">
        <f>VLOOKUP(L203,map_fuel,3,0)</f>
        <v>1</v>
      </c>
      <c r="AB203" s="8" t="b">
        <f>C203&gt;=filt_gen_size</f>
        <v>1</v>
      </c>
      <c r="AC203" s="8" t="b">
        <f>AV203&gt;=filt_age</f>
        <v>1</v>
      </c>
      <c r="AD203" s="39">
        <f>IF(filt_status="ALL",TRUE,IFERROR(SEARCH(I203,filt_status),FALSE))</f>
        <v>1</v>
      </c>
      <c r="AE203" s="8" t="b">
        <f>IF(filt_chp,TRUE,J203="N")</f>
        <v>0</v>
      </c>
      <c r="AF203" s="8" t="b">
        <f>IF(filt_hydro,TRUE,D203&lt;&gt;"water")</f>
        <v>1</v>
      </c>
      <c r="AG203" s="8" t="b">
        <f>IF(filt_use_bad_data,TRUE,NOT(OR(O203="Y",O203=1)))</f>
        <v>1</v>
      </c>
      <c r="AH203" s="8" t="b">
        <f>IF(filt_use_bad_data,TRUE,NOT(OR(Q203="Y",Q203=1)))</f>
        <v>1</v>
      </c>
      <c r="AI203" s="8" t="b">
        <f>IF(filt_allow_combos,AND(AJ203:AK203),OR(UPPER($S203)="Y",UPPER($T203)=""))</f>
        <v>1</v>
      </c>
      <c r="AJ203" s="8" t="b">
        <f>IF(UPPER($U203)="CCGT",IF(filt_combine_ccgt,OR(UPPER($T203)="Y",UPPER($S203)=""),OR(UPPER($S203)="Y",UPPER($T203)="")),TRUE)</f>
        <v>1</v>
      </c>
      <c r="AK203" s="8" t="b">
        <f>IF(UPPER($U203)="WIND",IF(filt_combine_wind,OR(UPPER($T203)="Y",UPPER($S203)=""),OR(UPPER($S203)="Y",UPPER($T203)="")),TRUE)</f>
        <v>1</v>
      </c>
      <c r="AL203" s="9"/>
      <c r="AM203" s="2" t="b">
        <f>AND(Z203:AL203)</f>
        <v>0</v>
      </c>
      <c r="AN203" s="2">
        <f>A203-COUNTIF($K$31:$K203,"&lt;&gt;"&amp;AN$31)+1</f>
        <v>164</v>
      </c>
      <c r="AO203" s="2"/>
      <c r="AP203" s="8" t="s">
        <v>162</v>
      </c>
      <c r="AQ203" s="8" t="s">
        <v>166</v>
      </c>
      <c r="AR203" s="8">
        <v>55358</v>
      </c>
      <c r="AS203" s="8">
        <v>14156</v>
      </c>
      <c r="AT203" s="8" t="s">
        <v>11</v>
      </c>
      <c r="AU203" s="8" t="s">
        <v>33</v>
      </c>
      <c r="AV203" s="8">
        <v>2003</v>
      </c>
      <c r="AW203" s="8">
        <v>156</v>
      </c>
      <c r="AX203" s="8" t="s">
        <v>29</v>
      </c>
      <c r="AY203" s="8" t="s">
        <v>15</v>
      </c>
      <c r="AZ203" t="s">
        <v>1069</v>
      </c>
      <c r="BA203" s="5" t="s">
        <v>1069</v>
      </c>
      <c r="BB203" s="5" t="s">
        <v>1069</v>
      </c>
      <c r="BC203" s="4"/>
      <c r="BD203"/>
    </row>
    <row r="204" spans="1:56" hidden="1">
      <c r="A204">
        <f>ROW(B204)-ROW($B$31)</f>
        <v>173</v>
      </c>
      <c r="B204" t="str">
        <f>SUBSTITUTE(SUBSTITUTE(SUBSTITUTE(AP204&amp;"_"&amp;AQ204," ","_"),"&amp;","and"),"-","_")</f>
        <v>Cottonwood_Energy_Project_ST4</v>
      </c>
      <c r="C204">
        <f>AW204/1000</f>
        <v>0.156</v>
      </c>
      <c r="D204" s="23" t="str">
        <f>VLOOKUP(L204,map_fuel,2,0)</f>
        <v>ng</v>
      </c>
      <c r="E204" s="23" t="str">
        <f>VLOOKUP(M204,map_prime_mover,2,0)</f>
        <v>cc_st_part</v>
      </c>
      <c r="F204" s="23" t="str">
        <f>D204&amp;IF(NOT(E204=""),"_"&amp;LOWER(E204),"")</f>
        <v>ng_cc_st_part</v>
      </c>
      <c r="G204" s="58">
        <f>IF(ISNUMBER(BA204),BA204/1000,1)</f>
        <v>1</v>
      </c>
      <c r="H204" s="8">
        <f>AV204</f>
        <v>2003</v>
      </c>
      <c r="I204" s="39" t="str">
        <f>AY204</f>
        <v>OP</v>
      </c>
      <c r="J204" s="39" t="str">
        <f>IF(AZ204=1,"Y",IF(AZ204=0,"N","?"))</f>
        <v>?</v>
      </c>
      <c r="K204" s="39" t="s">
        <v>594</v>
      </c>
      <c r="L204" s="8" t="str">
        <f>AU204</f>
        <v>NG</v>
      </c>
      <c r="M204" s="8" t="str">
        <f>AX204</f>
        <v>CA</v>
      </c>
      <c r="N204" s="8">
        <f>C204*G204</f>
        <v>0.156</v>
      </c>
      <c r="O204" s="8"/>
      <c r="P204" s="8"/>
      <c r="Q204" s="8"/>
      <c r="R204" s="87"/>
      <c r="S204" s="8"/>
      <c r="T204" s="8"/>
      <c r="U204" s="87"/>
      <c r="V204" s="87" t="str">
        <f ca="1">IF(NOT(AP204=""),IF(AP204&lt;&gt;AP203,IF(COUNTIF(OFFSET(AP204,0,0,pMaxUnitPerPlantInData),AP204)=COUNTIFS(OFFSET(AP204,0,0,pMaxUnitPerPlantInData),AP204,OFFSET(F204,0,0,pMaxUnitPerPlantInData),F204),"N","Y"),V203),"")</f>
        <v>Y</v>
      </c>
      <c r="W204" s="87" t="str">
        <f>IF($AP204="",W205,AP204)</f>
        <v>Cottonwood Energy Project</v>
      </c>
      <c r="X204" s="87" t="str">
        <f>IF($AP204="","-",BB204)</f>
        <v>Plant unknown</v>
      </c>
      <c r="Y204" s="4"/>
      <c r="Z204" s="8" t="b">
        <v>0</v>
      </c>
      <c r="AA204" s="8" t="b">
        <f>VLOOKUP(L204,map_fuel,3,0)</f>
        <v>1</v>
      </c>
      <c r="AB204" s="8" t="b">
        <f>C204&gt;=filt_gen_size</f>
        <v>1</v>
      </c>
      <c r="AC204" s="8" t="b">
        <f>AV204&gt;=filt_age</f>
        <v>1</v>
      </c>
      <c r="AD204" s="39">
        <f>IF(filt_status="ALL",TRUE,IFERROR(SEARCH(I204,filt_status),FALSE))</f>
        <v>1</v>
      </c>
      <c r="AE204" s="8" t="b">
        <f>IF(filt_chp,TRUE,J204="N")</f>
        <v>0</v>
      </c>
      <c r="AF204" s="8" t="b">
        <f>IF(filt_hydro,TRUE,D204&lt;&gt;"water")</f>
        <v>1</v>
      </c>
      <c r="AG204" s="8" t="b">
        <f>IF(filt_use_bad_data,TRUE,NOT(OR(O204="Y",O204=1)))</f>
        <v>1</v>
      </c>
      <c r="AH204" s="8" t="b">
        <f>IF(filt_use_bad_data,TRUE,NOT(OR(Q204="Y",Q204=1)))</f>
        <v>1</v>
      </c>
      <c r="AI204" s="8" t="b">
        <f>IF(filt_allow_combos,AND(AJ204:AK204),OR(UPPER($S204)="Y",UPPER($T204)=""))</f>
        <v>1</v>
      </c>
      <c r="AJ204" s="8" t="b">
        <f>IF(UPPER($U204)="CCGT",IF(filt_combine_ccgt,OR(UPPER($T204)="Y",UPPER($S204)=""),OR(UPPER($S204)="Y",UPPER($T204)="")),TRUE)</f>
        <v>1</v>
      </c>
      <c r="AK204" s="8" t="b">
        <f>IF(UPPER($U204)="WIND",IF(filt_combine_wind,OR(UPPER($T204)="Y",UPPER($S204)=""),OR(UPPER($S204)="Y",UPPER($T204)="")),TRUE)</f>
        <v>1</v>
      </c>
      <c r="AL204" s="9"/>
      <c r="AM204" s="2" t="b">
        <f>AND(Z204:AL204)</f>
        <v>0</v>
      </c>
      <c r="AN204" s="2">
        <f>A204-COUNTIF($K$31:$K204,"&lt;&gt;"&amp;AN$31)+1</f>
        <v>165</v>
      </c>
      <c r="AO204" s="2"/>
      <c r="AP204" s="8" t="s">
        <v>162</v>
      </c>
      <c r="AQ204" s="8" t="s">
        <v>167</v>
      </c>
      <c r="AR204" s="8">
        <v>55358</v>
      </c>
      <c r="AS204" s="8">
        <v>14157</v>
      </c>
      <c r="AT204" s="8" t="s">
        <v>11</v>
      </c>
      <c r="AU204" s="8" t="s">
        <v>33</v>
      </c>
      <c r="AV204" s="8">
        <v>2003</v>
      </c>
      <c r="AW204" s="8">
        <v>156</v>
      </c>
      <c r="AX204" s="8" t="s">
        <v>29</v>
      </c>
      <c r="AY204" s="8" t="s">
        <v>15</v>
      </c>
      <c r="AZ204" t="s">
        <v>1069</v>
      </c>
      <c r="BA204" s="5" t="s">
        <v>1069</v>
      </c>
      <c r="BB204" s="5" t="s">
        <v>1069</v>
      </c>
      <c r="BC204" s="4"/>
      <c r="BD204"/>
    </row>
    <row r="205" spans="1:56" hidden="1">
      <c r="A205">
        <f>ROW(B205)-ROW($B$31)</f>
        <v>174</v>
      </c>
      <c r="B205" t="str">
        <f>SUBSTITUTE(SUBSTITUTE(SUBSTITUTE(AP205&amp;"_"&amp;AQ205," ","_"),"&amp;","and"),"-","_")</f>
        <v>Dansby_2</v>
      </c>
      <c r="C205">
        <f>AW205/1000</f>
        <v>4.9100000000000005E-2</v>
      </c>
      <c r="D205" s="23" t="str">
        <f>VLOOKUP(L205,map_fuel,2,0)</f>
        <v>ng</v>
      </c>
      <c r="E205" s="23" t="str">
        <f>VLOOKUP(M205,map_prime_mover,2,0)</f>
        <v>gt</v>
      </c>
      <c r="F205" s="23" t="str">
        <f>D205&amp;IF(NOT(E205=""),"_"&amp;LOWER(E205),"")</f>
        <v>ng_gt</v>
      </c>
      <c r="G205" s="58">
        <f>IF(ISNUMBER(BA205),BA205/1000,1)</f>
        <v>11.287702400000001</v>
      </c>
      <c r="H205" s="8">
        <f>AV205</f>
        <v>2004</v>
      </c>
      <c r="I205" s="39" t="str">
        <f>AY205</f>
        <v>OP</v>
      </c>
      <c r="J205" s="39" t="str">
        <f>IF(AZ205=1,"Y",IF(AZ205=0,"N","?"))</f>
        <v>N</v>
      </c>
      <c r="K205" s="39" t="s">
        <v>594</v>
      </c>
      <c r="L205" s="8" t="str">
        <f>AU205</f>
        <v>NG</v>
      </c>
      <c r="M205" s="8" t="str">
        <f>AX205</f>
        <v>GT</v>
      </c>
      <c r="N205" s="8">
        <f>C205*G205</f>
        <v>0.55422618784000011</v>
      </c>
      <c r="O205" s="8"/>
      <c r="P205" s="39"/>
      <c r="Q205" s="39"/>
      <c r="R205" s="87"/>
      <c r="S205" s="39"/>
      <c r="T205" s="39"/>
      <c r="U205" s="87"/>
      <c r="V205" s="87" t="str">
        <f ca="1">IF(NOT(AP205=""),IF(AP205&lt;&gt;AP204,IF(COUNTIF(OFFSET(AP205,0,0,pMaxUnitPerPlantInData),AP205)=COUNTIFS(OFFSET(AP205,0,0,pMaxUnitPerPlantInData),AP205,OFFSET(F205,0,0,pMaxUnitPerPlantInData),F205),"N","Y"),V204),"")</f>
        <v>Y</v>
      </c>
      <c r="W205" s="152" t="s">
        <v>933</v>
      </c>
      <c r="X205" s="87">
        <v>1</v>
      </c>
      <c r="Y205" s="4"/>
      <c r="Z205" s="8" t="b">
        <v>1</v>
      </c>
      <c r="AA205" s="8" t="b">
        <f>VLOOKUP(L205,map_fuel,3,0)</f>
        <v>1</v>
      </c>
      <c r="AB205" s="8" t="b">
        <f>C205&gt;=filt_gen_size</f>
        <v>0</v>
      </c>
      <c r="AC205" s="8" t="b">
        <f>AV205&gt;=filt_age</f>
        <v>1</v>
      </c>
      <c r="AD205" s="39">
        <f>IF(filt_status="ALL",TRUE,IFERROR(SEARCH(I205,filt_status),FALSE))</f>
        <v>1</v>
      </c>
      <c r="AE205" s="8" t="b">
        <f>IF(filt_chp,TRUE,J205="N")</f>
        <v>1</v>
      </c>
      <c r="AF205" s="8" t="b">
        <f>IF(filt_hydro,TRUE,D205&lt;&gt;"water")</f>
        <v>1</v>
      </c>
      <c r="AG205" s="8" t="b">
        <f>IF(filt_use_bad_data,TRUE,NOT(OR(O205="Y",O205=1)))</f>
        <v>1</v>
      </c>
      <c r="AH205" s="8" t="b">
        <f>IF(filt_use_bad_data,TRUE,NOT(OR(Q205="Y",Q205=1)))</f>
        <v>1</v>
      </c>
      <c r="AI205" s="8" t="b">
        <f>IF(filt_allow_combos,AND(AJ205:AK205),OR(UPPER($S205)="Y",UPPER($T205)=""))</f>
        <v>1</v>
      </c>
      <c r="AJ205" s="8" t="b">
        <f>IF(UPPER($U205)="CCGT",IF(filt_combine_ccgt,OR(UPPER($T205)="Y",UPPER($S205)=""),OR(UPPER($S205)="Y",UPPER($T205)="")),TRUE)</f>
        <v>1</v>
      </c>
      <c r="AK205" s="8" t="b">
        <f>IF(UPPER($U205)="WIND",IF(filt_combine_wind,OR(UPPER($T205)="Y",UPPER($S205)=""),OR(UPPER($S205)="Y",UPPER($T205)="")),TRUE)</f>
        <v>1</v>
      </c>
      <c r="AL205" s="9"/>
      <c r="AM205" s="2" t="b">
        <f>AND(Z205:AL205)</f>
        <v>0</v>
      </c>
      <c r="AN205" s="2">
        <f>A205-COUNTIF($K$31:$K205,"&lt;&gt;"&amp;AN$31)+1</f>
        <v>166</v>
      </c>
      <c r="AO205" s="2"/>
      <c r="AP205" s="8" t="s">
        <v>168</v>
      </c>
      <c r="AQ205" s="8" t="s">
        <v>22</v>
      </c>
      <c r="AR205" s="8">
        <v>6243</v>
      </c>
      <c r="AS205" s="8">
        <v>14159</v>
      </c>
      <c r="AT205" s="8" t="s">
        <v>11</v>
      </c>
      <c r="AU205" s="8" t="s">
        <v>33</v>
      </c>
      <c r="AV205" s="8">
        <v>2004</v>
      </c>
      <c r="AW205" s="8">
        <v>49.1</v>
      </c>
      <c r="AX205" s="8" t="s">
        <v>54</v>
      </c>
      <c r="AY205" s="8" t="s">
        <v>15</v>
      </c>
      <c r="AZ205">
        <v>0</v>
      </c>
      <c r="BA205" s="5">
        <v>11287.7024</v>
      </c>
      <c r="BB205" s="5">
        <v>2</v>
      </c>
      <c r="BC205" s="4"/>
      <c r="BD205"/>
    </row>
    <row r="206" spans="1:56" hidden="1">
      <c r="A206">
        <f>ROW(B206)-ROW($B$31)</f>
        <v>175</v>
      </c>
      <c r="B206" t="str">
        <f>SUBSTITUTE(SUBSTITUTE(SUBSTITUTE(AP206&amp;"_"&amp;AQ206," ","_"),"&amp;","and"),"-","_")</f>
        <v>Dansby_1</v>
      </c>
      <c r="C206">
        <f>AW206/1000</f>
        <v>0.105</v>
      </c>
      <c r="D206" s="23" t="str">
        <f>VLOOKUP(L206,map_fuel,2,0)</f>
        <v>ng</v>
      </c>
      <c r="E206" s="23" t="str">
        <f>VLOOKUP(M206,map_prime_mover,2,0)</f>
        <v>st</v>
      </c>
      <c r="F206" s="23" t="str">
        <f>D206&amp;IF(NOT(E206=""),"_"&amp;LOWER(E206),"")</f>
        <v>ng_st</v>
      </c>
      <c r="G206" s="58">
        <f>IF(ISNUMBER(BA206),BA206/1000,1)</f>
        <v>11.287702400000001</v>
      </c>
      <c r="H206" s="8">
        <f>AV206</f>
        <v>1978</v>
      </c>
      <c r="I206" s="39" t="str">
        <f>AY206</f>
        <v>OP</v>
      </c>
      <c r="J206" s="39" t="str">
        <f>IF(AZ206=1,"Y",IF(AZ206=0,"N","?"))</f>
        <v>N</v>
      </c>
      <c r="K206" s="39" t="s">
        <v>594</v>
      </c>
      <c r="L206" s="8" t="str">
        <f>AU206</f>
        <v>NG</v>
      </c>
      <c r="M206" s="8" t="str">
        <f>AX206</f>
        <v>ST</v>
      </c>
      <c r="N206" s="8">
        <f>C206*G206</f>
        <v>1.1852087520000001</v>
      </c>
      <c r="O206" s="8"/>
      <c r="P206" s="39"/>
      <c r="Q206" s="39" t="s">
        <v>651</v>
      </c>
      <c r="R206" s="87"/>
      <c r="S206" s="39"/>
      <c r="T206" s="39"/>
      <c r="U206" s="87"/>
      <c r="V206" s="87" t="str">
        <f ca="1">IF(NOT(AP206=""),IF(AP206&lt;&gt;AP205,IF(COUNTIF(OFFSET(AP206,0,0,pMaxUnitPerPlantInData),AP206)=COUNTIFS(OFFSET(AP206,0,0,pMaxUnitPerPlantInData),AP206,OFFSET(F206,0,0,pMaxUnitPerPlantInData),F206),"N","Y"),V205),"")</f>
        <v>Y</v>
      </c>
      <c r="W206" s="152" t="s">
        <v>934</v>
      </c>
      <c r="X206" s="87">
        <v>1</v>
      </c>
      <c r="Y206" s="4"/>
      <c r="Z206" s="8" t="b">
        <v>1</v>
      </c>
      <c r="AA206" s="8" t="b">
        <f>VLOOKUP(L206,map_fuel,3,0)</f>
        <v>1</v>
      </c>
      <c r="AB206" s="8" t="b">
        <f>C206&gt;=filt_gen_size</f>
        <v>1</v>
      </c>
      <c r="AC206" s="8" t="b">
        <f>AV206&gt;=filt_age</f>
        <v>1</v>
      </c>
      <c r="AD206" s="39">
        <f>IF(filt_status="ALL",TRUE,IFERROR(SEARCH(I206,filt_status),FALSE))</f>
        <v>1</v>
      </c>
      <c r="AE206" s="8" t="b">
        <f>IF(filt_chp,TRUE,J206="N")</f>
        <v>1</v>
      </c>
      <c r="AF206" s="8" t="b">
        <f>IF(filt_hydro,TRUE,D206&lt;&gt;"water")</f>
        <v>1</v>
      </c>
      <c r="AG206" s="8" t="b">
        <f>IF(filt_use_bad_data,TRUE,NOT(OR(O206="Y",O206=1)))</f>
        <v>1</v>
      </c>
      <c r="AH206" s="8" t="b">
        <f>IF(filt_use_bad_data,TRUE,NOT(OR(Q206="Y",Q206=1)))</f>
        <v>0</v>
      </c>
      <c r="AI206" s="8" t="b">
        <f>IF(filt_allow_combos,AND(AJ206:AK206),OR(UPPER($S206)="Y",UPPER($T206)=""))</f>
        <v>1</v>
      </c>
      <c r="AJ206" s="8" t="b">
        <f>IF(UPPER($U206)="CCGT",IF(filt_combine_ccgt,OR(UPPER($T206)="Y",UPPER($S206)=""),OR(UPPER($S206)="Y",UPPER($T206)="")),TRUE)</f>
        <v>1</v>
      </c>
      <c r="AK206" s="8" t="b">
        <f>IF(UPPER($U206)="WIND",IF(filt_combine_wind,OR(UPPER($T206)="Y",UPPER($S206)=""),OR(UPPER($S206)="Y",UPPER($T206)="")),TRUE)</f>
        <v>1</v>
      </c>
      <c r="AL206" s="9"/>
      <c r="AM206" s="2" t="b">
        <f>AND(Z206:AL206)</f>
        <v>0</v>
      </c>
      <c r="AN206" s="2">
        <f>A206-COUNTIF($K$31:$K206,"&lt;&gt;"&amp;AN$31)+1</f>
        <v>167</v>
      </c>
      <c r="AO206" s="2"/>
      <c r="AP206" s="8" t="s">
        <v>168</v>
      </c>
      <c r="AQ206" s="8" t="s">
        <v>19</v>
      </c>
      <c r="AR206" s="8">
        <v>6243</v>
      </c>
      <c r="AS206" s="8">
        <v>14158</v>
      </c>
      <c r="AT206" s="8" t="s">
        <v>11</v>
      </c>
      <c r="AU206" s="8" t="s">
        <v>33</v>
      </c>
      <c r="AV206" s="8">
        <v>1978</v>
      </c>
      <c r="AW206" s="8">
        <v>105</v>
      </c>
      <c r="AX206" s="8" t="s">
        <v>16</v>
      </c>
      <c r="AY206" s="8" t="s">
        <v>15</v>
      </c>
      <c r="AZ206">
        <v>0</v>
      </c>
      <c r="BA206" s="5">
        <v>11287.7024</v>
      </c>
      <c r="BB206" s="5">
        <v>2</v>
      </c>
      <c r="BC206" s="4"/>
      <c r="BD206"/>
    </row>
    <row r="207" spans="1:56" hidden="1">
      <c r="A207">
        <f>ROW(B207)-ROW($B$31)</f>
        <v>176</v>
      </c>
      <c r="B207" t="str">
        <f>SUBSTITUTE(SUBSTITUTE(SUBSTITUTE(AP207&amp;"_"&amp;AQ207," ","_"),"&amp;","and"),"-","_")</f>
        <v>Decker_Creek_GT1</v>
      </c>
      <c r="C207">
        <f>AW207/1000</f>
        <v>5.1499999999999997E-2</v>
      </c>
      <c r="D207" s="23" t="str">
        <f>VLOOKUP(L207,map_fuel,2,0)</f>
        <v>ng</v>
      </c>
      <c r="E207" s="23" t="str">
        <f>VLOOKUP(M207,map_prime_mover,2,0)</f>
        <v>gt</v>
      </c>
      <c r="F207" s="23" t="str">
        <f>D207&amp;IF(NOT(E207=""),"_"&amp;LOWER(E207),"")</f>
        <v>ng_gt</v>
      </c>
      <c r="G207" s="58">
        <f>IF(ISNUMBER(BA207),BA207/1000,1)</f>
        <v>11.0020326</v>
      </c>
      <c r="H207" s="8">
        <f>AV207</f>
        <v>1988</v>
      </c>
      <c r="I207" s="39" t="str">
        <f>AY207</f>
        <v>OP</v>
      </c>
      <c r="J207" s="39" t="str">
        <f>IF(AZ207=1,"Y",IF(AZ207=0,"N","?"))</f>
        <v>N</v>
      </c>
      <c r="K207" s="39" t="s">
        <v>594</v>
      </c>
      <c r="L207" s="8" t="str">
        <f>AU207</f>
        <v>NG</v>
      </c>
      <c r="M207" s="8" t="str">
        <f>AX207</f>
        <v>GT</v>
      </c>
      <c r="N207" s="8">
        <f>C207*G207</f>
        <v>0.56660467889999999</v>
      </c>
      <c r="O207" s="8"/>
      <c r="P207" s="39"/>
      <c r="Q207" s="176" t="s">
        <v>651</v>
      </c>
      <c r="R207" s="177" t="s">
        <v>1073</v>
      </c>
      <c r="S207" s="39"/>
      <c r="T207" s="39"/>
      <c r="U207" s="87"/>
      <c r="V207" s="87" t="str">
        <f ca="1">IF(NOT(AP207=""),IF(AP207&lt;&gt;AP206,IF(COUNTIF(OFFSET(AP207,0,0,pMaxUnitPerPlantInData),AP207)=COUNTIFS(OFFSET(AP207,0,0,pMaxUnitPerPlantInData),AP207,OFFSET(F207,0,0,pMaxUnitPerPlantInData),F207),"N","Y"),V206),"")</f>
        <v>Y</v>
      </c>
      <c r="W207" s="152" t="s">
        <v>935</v>
      </c>
      <c r="X207" s="87">
        <v>4</v>
      </c>
      <c r="Y207" s="4"/>
      <c r="Z207" s="8" t="b">
        <v>1</v>
      </c>
      <c r="AA207" s="8" t="b">
        <f>VLOOKUP(L207,map_fuel,3,0)</f>
        <v>1</v>
      </c>
      <c r="AB207" s="8" t="b">
        <f>C207&gt;=filt_gen_size</f>
        <v>1</v>
      </c>
      <c r="AC207" s="8" t="b">
        <f>AV207&gt;=filt_age</f>
        <v>1</v>
      </c>
      <c r="AD207" s="39">
        <f>IF(filt_status="ALL",TRUE,IFERROR(SEARCH(I207,filt_status),FALSE))</f>
        <v>1</v>
      </c>
      <c r="AE207" s="8" t="b">
        <f>IF(filt_chp,TRUE,J207="N")</f>
        <v>1</v>
      </c>
      <c r="AF207" s="8" t="b">
        <f>IF(filt_hydro,TRUE,D207&lt;&gt;"water")</f>
        <v>1</v>
      </c>
      <c r="AG207" s="8" t="b">
        <f>IF(filt_use_bad_data,TRUE,NOT(OR(O207="Y",O207=1)))</f>
        <v>1</v>
      </c>
      <c r="AH207" s="8" t="b">
        <f>IF(filt_use_bad_data,TRUE,NOT(OR(Q207="Y",Q207=1)))</f>
        <v>0</v>
      </c>
      <c r="AI207" s="8" t="b">
        <f>IF(filt_allow_combos,AND(AJ207:AK207),OR(UPPER($S207)="Y",UPPER($T207)=""))</f>
        <v>1</v>
      </c>
      <c r="AJ207" s="8" t="b">
        <f>IF(UPPER($U207)="CCGT",IF(filt_combine_ccgt,OR(UPPER($T207)="Y",UPPER($S207)=""),OR(UPPER($S207)="Y",UPPER($T207)="")),TRUE)</f>
        <v>1</v>
      </c>
      <c r="AK207" s="8" t="b">
        <f>IF(UPPER($U207)="WIND",IF(filt_combine_wind,OR(UPPER($T207)="Y",UPPER($S207)=""),OR(UPPER($S207)="Y",UPPER($T207)="")),TRUE)</f>
        <v>1</v>
      </c>
      <c r="AL207" s="9"/>
      <c r="AM207" s="2" t="b">
        <f>AND(Z207:AL207)</f>
        <v>0</v>
      </c>
      <c r="AN207" s="2">
        <f>A207-COUNTIF($K$31:$K207,"&lt;&gt;"&amp;AN$31)+1</f>
        <v>168</v>
      </c>
      <c r="AO207" s="2"/>
      <c r="AP207" s="8" t="s">
        <v>169</v>
      </c>
      <c r="AQ207" s="8" t="s">
        <v>106</v>
      </c>
      <c r="AR207" s="8">
        <v>3548</v>
      </c>
      <c r="AS207" s="8">
        <v>14160</v>
      </c>
      <c r="AT207" s="8" t="s">
        <v>11</v>
      </c>
      <c r="AU207" s="8" t="s">
        <v>33</v>
      </c>
      <c r="AV207" s="8">
        <v>1988</v>
      </c>
      <c r="AW207" s="8">
        <v>51.5</v>
      </c>
      <c r="AX207" s="8" t="s">
        <v>54</v>
      </c>
      <c r="AY207" s="8" t="s">
        <v>15</v>
      </c>
      <c r="AZ207">
        <v>0</v>
      </c>
      <c r="BA207" s="5">
        <v>11002.0326</v>
      </c>
      <c r="BB207" s="5">
        <v>6</v>
      </c>
      <c r="BC207" s="4"/>
      <c r="BD207"/>
    </row>
    <row r="208" spans="1:56" hidden="1">
      <c r="A208">
        <f>ROW(B208)-ROW($B$31)</f>
        <v>177</v>
      </c>
      <c r="B208" t="str">
        <f>SUBSTITUTE(SUBSTITUTE(SUBSTITUTE(AP208&amp;"_"&amp;AQ208," ","_"),"&amp;","and"),"-","_")</f>
        <v>Decker_Creek_GT2</v>
      </c>
      <c r="C208">
        <f>AW208/1000</f>
        <v>5.1499999999999997E-2</v>
      </c>
      <c r="D208" s="23" t="str">
        <f>VLOOKUP(L208,map_fuel,2,0)</f>
        <v>ng</v>
      </c>
      <c r="E208" s="23" t="str">
        <f>VLOOKUP(M208,map_prime_mover,2,0)</f>
        <v>gt</v>
      </c>
      <c r="F208" s="23" t="str">
        <f>D208&amp;IF(NOT(E208=""),"_"&amp;LOWER(E208),"")</f>
        <v>ng_gt</v>
      </c>
      <c r="G208" s="58">
        <f>IF(ISNUMBER(BA208),BA208/1000,1)</f>
        <v>11.0020326</v>
      </c>
      <c r="H208" s="8">
        <f>AV208</f>
        <v>1988</v>
      </c>
      <c r="I208" s="39" t="str">
        <f>AY208</f>
        <v>OP</v>
      </c>
      <c r="J208" s="39" t="str">
        <f>IF(AZ208=1,"Y",IF(AZ208=0,"N","?"))</f>
        <v>N</v>
      </c>
      <c r="K208" s="39" t="s">
        <v>594</v>
      </c>
      <c r="L208" s="8" t="str">
        <f>AU208</f>
        <v>NG</v>
      </c>
      <c r="M208" s="8" t="str">
        <f>AX208</f>
        <v>GT</v>
      </c>
      <c r="N208" s="8">
        <f>C208*G208</f>
        <v>0.56660467889999999</v>
      </c>
      <c r="O208" s="8"/>
      <c r="P208" s="39"/>
      <c r="Q208" s="176" t="s">
        <v>651</v>
      </c>
      <c r="R208" s="177" t="s">
        <v>1073</v>
      </c>
      <c r="S208" s="39"/>
      <c r="T208" s="39"/>
      <c r="U208" s="87"/>
      <c r="V208" s="87" t="str">
        <f ca="1">IF(NOT(AP208=""),IF(AP208&lt;&gt;AP207,IF(COUNTIF(OFFSET(AP208,0,0,pMaxUnitPerPlantInData),AP208)=COUNTIFS(OFFSET(AP208,0,0,pMaxUnitPerPlantInData),AP208,OFFSET(F208,0,0,pMaxUnitPerPlantInData),F208),"N","Y"),V207),"")</f>
        <v>Y</v>
      </c>
      <c r="W208" s="152" t="s">
        <v>935</v>
      </c>
      <c r="X208" s="87">
        <v>4</v>
      </c>
      <c r="Y208" s="4"/>
      <c r="Z208" s="8" t="b">
        <v>1</v>
      </c>
      <c r="AA208" s="8" t="b">
        <f>VLOOKUP(L208,map_fuel,3,0)</f>
        <v>1</v>
      </c>
      <c r="AB208" s="8" t="b">
        <f>C208&gt;=filt_gen_size</f>
        <v>1</v>
      </c>
      <c r="AC208" s="8" t="b">
        <f>AV208&gt;=filt_age</f>
        <v>1</v>
      </c>
      <c r="AD208" s="39">
        <f>IF(filt_status="ALL",TRUE,IFERROR(SEARCH(I208,filt_status),FALSE))</f>
        <v>1</v>
      </c>
      <c r="AE208" s="8" t="b">
        <f>IF(filt_chp,TRUE,J208="N")</f>
        <v>1</v>
      </c>
      <c r="AF208" s="8" t="b">
        <f>IF(filt_hydro,TRUE,D208&lt;&gt;"water")</f>
        <v>1</v>
      </c>
      <c r="AG208" s="8" t="b">
        <f>IF(filt_use_bad_data,TRUE,NOT(OR(O208="Y",O208=1)))</f>
        <v>1</v>
      </c>
      <c r="AH208" s="8" t="b">
        <f>IF(filt_use_bad_data,TRUE,NOT(OR(Q208="Y",Q208=1)))</f>
        <v>0</v>
      </c>
      <c r="AI208" s="8" t="b">
        <f>IF(filt_allow_combos,AND(AJ208:AK208),OR(UPPER($S208)="Y",UPPER($T208)=""))</f>
        <v>1</v>
      </c>
      <c r="AJ208" s="8" t="b">
        <f>IF(UPPER($U208)="CCGT",IF(filt_combine_ccgt,OR(UPPER($T208)="Y",UPPER($S208)=""),OR(UPPER($S208)="Y",UPPER($T208)="")),TRUE)</f>
        <v>1</v>
      </c>
      <c r="AK208" s="8" t="b">
        <f>IF(UPPER($U208)="WIND",IF(filt_combine_wind,OR(UPPER($T208)="Y",UPPER($S208)=""),OR(UPPER($S208)="Y",UPPER($T208)="")),TRUE)</f>
        <v>1</v>
      </c>
      <c r="AL208" s="9"/>
      <c r="AM208" s="2" t="b">
        <f>AND(Z208:AL208)</f>
        <v>0</v>
      </c>
      <c r="AN208" s="2">
        <f>A208-COUNTIF($K$31:$K208,"&lt;&gt;"&amp;AN$31)+1</f>
        <v>169</v>
      </c>
      <c r="AO208" s="2"/>
      <c r="AP208" s="8" t="s">
        <v>169</v>
      </c>
      <c r="AQ208" s="8" t="s">
        <v>131</v>
      </c>
      <c r="AR208" s="8">
        <v>3548</v>
      </c>
      <c r="AS208" s="8">
        <v>14161</v>
      </c>
      <c r="AT208" s="8" t="s">
        <v>11</v>
      </c>
      <c r="AU208" s="8" t="s">
        <v>33</v>
      </c>
      <c r="AV208" s="8">
        <v>1988</v>
      </c>
      <c r="AW208" s="8">
        <v>51.5</v>
      </c>
      <c r="AX208" s="8" t="s">
        <v>54</v>
      </c>
      <c r="AY208" s="8" t="s">
        <v>15</v>
      </c>
      <c r="AZ208">
        <v>0</v>
      </c>
      <c r="BA208" s="5">
        <v>11002.0326</v>
      </c>
      <c r="BB208" s="5">
        <v>6</v>
      </c>
      <c r="BC208" s="4"/>
      <c r="BD208"/>
    </row>
    <row r="209" spans="1:56" hidden="1">
      <c r="A209">
        <f>ROW(B209)-ROW($B$31)</f>
        <v>178</v>
      </c>
      <c r="B209" t="str">
        <f>SUBSTITUTE(SUBSTITUTE(SUBSTITUTE(AP209&amp;"_"&amp;AQ209," ","_"),"&amp;","and"),"-","_")</f>
        <v>Decker_Creek_GT3</v>
      </c>
      <c r="C209">
        <f>AW209/1000</f>
        <v>5.1499999999999997E-2</v>
      </c>
      <c r="D209" s="23" t="str">
        <f>VLOOKUP(L209,map_fuel,2,0)</f>
        <v>ng</v>
      </c>
      <c r="E209" s="23" t="str">
        <f>VLOOKUP(M209,map_prime_mover,2,0)</f>
        <v>gt</v>
      </c>
      <c r="F209" s="23" t="str">
        <f>D209&amp;IF(NOT(E209=""),"_"&amp;LOWER(E209),"")</f>
        <v>ng_gt</v>
      </c>
      <c r="G209" s="58">
        <f>IF(ISNUMBER(BA209),BA209/1000,1)</f>
        <v>11.0020326</v>
      </c>
      <c r="H209" s="8">
        <f>AV209</f>
        <v>1988</v>
      </c>
      <c r="I209" s="39" t="str">
        <f>AY209</f>
        <v>OP</v>
      </c>
      <c r="J209" s="39" t="str">
        <f>IF(AZ209=1,"Y",IF(AZ209=0,"N","?"))</f>
        <v>N</v>
      </c>
      <c r="K209" s="39" t="s">
        <v>594</v>
      </c>
      <c r="L209" s="8" t="str">
        <f>AU209</f>
        <v>NG</v>
      </c>
      <c r="M209" s="8" t="str">
        <f>AX209</f>
        <v>GT</v>
      </c>
      <c r="N209" s="8">
        <f>C209*G209</f>
        <v>0.56660467889999999</v>
      </c>
      <c r="O209" s="8"/>
      <c r="P209" s="39"/>
      <c r="Q209" s="176" t="s">
        <v>651</v>
      </c>
      <c r="R209" s="177" t="s">
        <v>1073</v>
      </c>
      <c r="S209" s="39"/>
      <c r="T209" s="39"/>
      <c r="U209" s="87"/>
      <c r="V209" s="87" t="str">
        <f ca="1">IF(NOT(AP209=""),IF(AP209&lt;&gt;AP208,IF(COUNTIF(OFFSET(AP209,0,0,pMaxUnitPerPlantInData),AP209)=COUNTIFS(OFFSET(AP209,0,0,pMaxUnitPerPlantInData),AP209,OFFSET(F209,0,0,pMaxUnitPerPlantInData),F209),"N","Y"),V208),"")</f>
        <v>Y</v>
      </c>
      <c r="W209" s="152" t="s">
        <v>935</v>
      </c>
      <c r="X209" s="87">
        <v>4</v>
      </c>
      <c r="Y209" s="4"/>
      <c r="Z209" s="8" t="b">
        <v>1</v>
      </c>
      <c r="AA209" s="8" t="b">
        <f>VLOOKUP(L209,map_fuel,3,0)</f>
        <v>1</v>
      </c>
      <c r="AB209" s="8" t="b">
        <f>C209&gt;=filt_gen_size</f>
        <v>1</v>
      </c>
      <c r="AC209" s="8" t="b">
        <f>AV209&gt;=filt_age</f>
        <v>1</v>
      </c>
      <c r="AD209" s="39">
        <f>IF(filt_status="ALL",TRUE,IFERROR(SEARCH(I209,filt_status),FALSE))</f>
        <v>1</v>
      </c>
      <c r="AE209" s="8" t="b">
        <f>IF(filt_chp,TRUE,J209="N")</f>
        <v>1</v>
      </c>
      <c r="AF209" s="8" t="b">
        <f>IF(filt_hydro,TRUE,D209&lt;&gt;"water")</f>
        <v>1</v>
      </c>
      <c r="AG209" s="8" t="b">
        <f>IF(filt_use_bad_data,TRUE,NOT(OR(O209="Y",O209=1)))</f>
        <v>1</v>
      </c>
      <c r="AH209" s="8" t="b">
        <f>IF(filt_use_bad_data,TRUE,NOT(OR(Q209="Y",Q209=1)))</f>
        <v>0</v>
      </c>
      <c r="AI209" s="8" t="b">
        <f>IF(filt_allow_combos,AND(AJ209:AK209),OR(UPPER($S209)="Y",UPPER($T209)=""))</f>
        <v>1</v>
      </c>
      <c r="AJ209" s="8" t="b">
        <f>IF(UPPER($U209)="CCGT",IF(filt_combine_ccgt,OR(UPPER($T209)="Y",UPPER($S209)=""),OR(UPPER($S209)="Y",UPPER($T209)="")),TRUE)</f>
        <v>1</v>
      </c>
      <c r="AK209" s="8" t="b">
        <f>IF(UPPER($U209)="WIND",IF(filt_combine_wind,OR(UPPER($T209)="Y",UPPER($S209)=""),OR(UPPER($S209)="Y",UPPER($T209)="")),TRUE)</f>
        <v>1</v>
      </c>
      <c r="AL209" s="9"/>
      <c r="AM209" s="2" t="b">
        <f>AND(Z209:AL209)</f>
        <v>0</v>
      </c>
      <c r="AN209" s="2">
        <f>A209-COUNTIF($K$31:$K209,"&lt;&gt;"&amp;AN$31)+1</f>
        <v>170</v>
      </c>
      <c r="AO209" s="2"/>
      <c r="AP209" s="8" t="s">
        <v>169</v>
      </c>
      <c r="AQ209" s="8" t="s">
        <v>132</v>
      </c>
      <c r="AR209" s="8">
        <v>3548</v>
      </c>
      <c r="AS209" s="8">
        <v>14162</v>
      </c>
      <c r="AT209" s="8" t="s">
        <v>11</v>
      </c>
      <c r="AU209" s="8" t="s">
        <v>33</v>
      </c>
      <c r="AV209" s="8">
        <v>1988</v>
      </c>
      <c r="AW209" s="8">
        <v>51.5</v>
      </c>
      <c r="AX209" s="8" t="s">
        <v>54</v>
      </c>
      <c r="AY209" s="8" t="s">
        <v>15</v>
      </c>
      <c r="AZ209">
        <v>0</v>
      </c>
      <c r="BA209" s="5">
        <v>11002.0326</v>
      </c>
      <c r="BB209" s="5">
        <v>6</v>
      </c>
      <c r="BC209" s="4"/>
      <c r="BD209"/>
    </row>
    <row r="210" spans="1:56" hidden="1">
      <c r="A210">
        <f>ROW(B210)-ROW($B$31)</f>
        <v>179</v>
      </c>
      <c r="B210" t="str">
        <f>SUBSTITUTE(SUBSTITUTE(SUBSTITUTE(AP210&amp;"_"&amp;AQ210," ","_"),"&amp;","and"),"-","_")</f>
        <v>Decker_Creek_GT4</v>
      </c>
      <c r="C210">
        <f>AW210/1000</f>
        <v>5.1499999999999997E-2</v>
      </c>
      <c r="D210" s="23" t="str">
        <f>VLOOKUP(L210,map_fuel,2,0)</f>
        <v>ng</v>
      </c>
      <c r="E210" s="23" t="str">
        <f>VLOOKUP(M210,map_prime_mover,2,0)</f>
        <v>gt</v>
      </c>
      <c r="F210" s="23" t="str">
        <f>D210&amp;IF(NOT(E210=""),"_"&amp;LOWER(E210),"")</f>
        <v>ng_gt</v>
      </c>
      <c r="G210" s="58">
        <f>IF(ISNUMBER(BA210),BA210/1000,1)</f>
        <v>11.0020326</v>
      </c>
      <c r="H210" s="8">
        <f>AV210</f>
        <v>1988</v>
      </c>
      <c r="I210" s="39" t="str">
        <f>AY210</f>
        <v>OP</v>
      </c>
      <c r="J210" s="39" t="str">
        <f>IF(AZ210=1,"Y",IF(AZ210=0,"N","?"))</f>
        <v>N</v>
      </c>
      <c r="K210" s="39" t="s">
        <v>594</v>
      </c>
      <c r="L210" s="8" t="str">
        <f>AU210</f>
        <v>NG</v>
      </c>
      <c r="M210" s="8" t="str">
        <f>AX210</f>
        <v>GT</v>
      </c>
      <c r="N210" s="8">
        <f>C210*G210</f>
        <v>0.56660467889999999</v>
      </c>
      <c r="O210" s="8"/>
      <c r="P210" s="39"/>
      <c r="Q210" s="176" t="s">
        <v>651</v>
      </c>
      <c r="R210" s="177" t="s">
        <v>1073</v>
      </c>
      <c r="S210" s="39"/>
      <c r="T210" s="39"/>
      <c r="U210" s="87"/>
      <c r="V210" s="87" t="str">
        <f ca="1">IF(NOT(AP210=""),IF(AP210&lt;&gt;AP209,IF(COUNTIF(OFFSET(AP210,0,0,pMaxUnitPerPlantInData),AP210)=COUNTIFS(OFFSET(AP210,0,0,pMaxUnitPerPlantInData),AP210,OFFSET(F210,0,0,pMaxUnitPerPlantInData),F210),"N","Y"),V209),"")</f>
        <v>Y</v>
      </c>
      <c r="W210" s="152" t="s">
        <v>935</v>
      </c>
      <c r="X210" s="87">
        <v>4</v>
      </c>
      <c r="Y210" s="4"/>
      <c r="Z210" s="8" t="b">
        <v>1</v>
      </c>
      <c r="AA210" s="8" t="b">
        <f>VLOOKUP(L210,map_fuel,3,0)</f>
        <v>1</v>
      </c>
      <c r="AB210" s="8" t="b">
        <f>C210&gt;=filt_gen_size</f>
        <v>1</v>
      </c>
      <c r="AC210" s="8" t="b">
        <f>AV210&gt;=filt_age</f>
        <v>1</v>
      </c>
      <c r="AD210" s="39">
        <f>IF(filt_status="ALL",TRUE,IFERROR(SEARCH(I210,filt_status),FALSE))</f>
        <v>1</v>
      </c>
      <c r="AE210" s="8" t="b">
        <f>IF(filt_chp,TRUE,J210="N")</f>
        <v>1</v>
      </c>
      <c r="AF210" s="8" t="b">
        <f>IF(filt_hydro,TRUE,D210&lt;&gt;"water")</f>
        <v>1</v>
      </c>
      <c r="AG210" s="8" t="b">
        <f>IF(filt_use_bad_data,TRUE,NOT(OR(O210="Y",O210=1)))</f>
        <v>1</v>
      </c>
      <c r="AH210" s="8" t="b">
        <f>IF(filt_use_bad_data,TRUE,NOT(OR(Q210="Y",Q210=1)))</f>
        <v>0</v>
      </c>
      <c r="AI210" s="8" t="b">
        <f>IF(filt_allow_combos,AND(AJ210:AK210),OR(UPPER($S210)="Y",UPPER($T210)=""))</f>
        <v>1</v>
      </c>
      <c r="AJ210" s="8" t="b">
        <f>IF(UPPER($U210)="CCGT",IF(filt_combine_ccgt,OR(UPPER($T210)="Y",UPPER($S210)=""),OR(UPPER($S210)="Y",UPPER($T210)="")),TRUE)</f>
        <v>1</v>
      </c>
      <c r="AK210" s="8" t="b">
        <f>IF(UPPER($U210)="WIND",IF(filt_combine_wind,OR(UPPER($T210)="Y",UPPER($S210)=""),OR(UPPER($S210)="Y",UPPER($T210)="")),TRUE)</f>
        <v>1</v>
      </c>
      <c r="AL210" s="9"/>
      <c r="AM210" s="2" t="b">
        <f>AND(Z210:AL210)</f>
        <v>0</v>
      </c>
      <c r="AN210" s="2">
        <f>A210-COUNTIF($K$31:$K210,"&lt;&gt;"&amp;AN$31)+1</f>
        <v>171</v>
      </c>
      <c r="AO210" s="2"/>
      <c r="AP210" s="8" t="s">
        <v>169</v>
      </c>
      <c r="AQ210" s="8" t="s">
        <v>134</v>
      </c>
      <c r="AR210" s="8">
        <v>3548</v>
      </c>
      <c r="AS210" s="8">
        <v>14163</v>
      </c>
      <c r="AT210" s="8" t="s">
        <v>11</v>
      </c>
      <c r="AU210" s="8" t="s">
        <v>33</v>
      </c>
      <c r="AV210" s="8">
        <v>1988</v>
      </c>
      <c r="AW210" s="8">
        <v>51.5</v>
      </c>
      <c r="AX210" s="8" t="s">
        <v>54</v>
      </c>
      <c r="AY210" s="8" t="s">
        <v>15</v>
      </c>
      <c r="AZ210">
        <v>0</v>
      </c>
      <c r="BA210" s="5">
        <v>11002.0326</v>
      </c>
      <c r="BB210" s="5">
        <v>6</v>
      </c>
      <c r="BC210" s="4"/>
      <c r="BD210"/>
    </row>
    <row r="211" spans="1:56" hidden="1">
      <c r="A211">
        <f>ROW(B211)-ROW($B$31)</f>
        <v>180</v>
      </c>
      <c r="B211" t="str">
        <f>SUBSTITUTE(SUBSTITUTE(SUBSTITUTE(AP211&amp;"_"&amp;AQ211," ","_"),"&amp;","and"),"-","_")</f>
        <v>Decker_Creek_2</v>
      </c>
      <c r="C211">
        <f>AW211/1000</f>
        <v>0.40500000000000003</v>
      </c>
      <c r="D211" s="23" t="str">
        <f>VLOOKUP(L211,map_fuel,2,0)</f>
        <v>ng</v>
      </c>
      <c r="E211" s="23" t="str">
        <f>VLOOKUP(M211,map_prime_mover,2,0)</f>
        <v>st</v>
      </c>
      <c r="F211" s="23" t="str">
        <f>D211&amp;IF(NOT(E211=""),"_"&amp;LOWER(E211),"")</f>
        <v>ng_st</v>
      </c>
      <c r="G211" s="58">
        <f>IF(ISNUMBER(BA211),BA211/1000,1)</f>
        <v>11.0020326</v>
      </c>
      <c r="H211" s="8">
        <f>AV211</f>
        <v>1978</v>
      </c>
      <c r="I211" s="39" t="str">
        <f>AY211</f>
        <v>OP</v>
      </c>
      <c r="J211" s="39" t="str">
        <f>IF(AZ211=1,"Y",IF(AZ211=0,"N","?"))</f>
        <v>N</v>
      </c>
      <c r="K211" s="39" t="s">
        <v>594</v>
      </c>
      <c r="L211" s="8" t="str">
        <f>AU211</f>
        <v>NG</v>
      </c>
      <c r="M211" s="8" t="str">
        <f>AX211</f>
        <v>ST</v>
      </c>
      <c r="N211" s="8">
        <f>C211*G211</f>
        <v>4.4558232030000005</v>
      </c>
      <c r="O211" s="8"/>
      <c r="P211" s="39"/>
      <c r="Q211" s="39" t="s">
        <v>651</v>
      </c>
      <c r="R211" s="87"/>
      <c r="S211" s="39"/>
      <c r="T211" s="39"/>
      <c r="U211" s="87"/>
      <c r="V211" s="87" t="str">
        <f ca="1">IF(NOT(AP211=""),IF(AP211&lt;&gt;AP210,IF(COUNTIF(OFFSET(AP211,0,0,pMaxUnitPerPlantInData),AP211)=COUNTIFS(OFFSET(AP211,0,0,pMaxUnitPerPlantInData),AP211,OFFSET(F211,0,0,pMaxUnitPerPlantInData),F211),"N","Y"),V210),"")</f>
        <v>Y</v>
      </c>
      <c r="W211" s="152" t="s">
        <v>936</v>
      </c>
      <c r="X211" s="87">
        <v>2</v>
      </c>
      <c r="Y211" s="4"/>
      <c r="Z211" s="8" t="b">
        <v>1</v>
      </c>
      <c r="AA211" s="8" t="b">
        <f>VLOOKUP(L211,map_fuel,3,0)</f>
        <v>1</v>
      </c>
      <c r="AB211" s="8" t="b">
        <f>C211&gt;=filt_gen_size</f>
        <v>1</v>
      </c>
      <c r="AC211" s="8" t="b">
        <f>AV211&gt;=filt_age</f>
        <v>1</v>
      </c>
      <c r="AD211" s="39">
        <f>IF(filt_status="ALL",TRUE,IFERROR(SEARCH(I211,filt_status),FALSE))</f>
        <v>1</v>
      </c>
      <c r="AE211" s="8" t="b">
        <f>IF(filt_chp,TRUE,J211="N")</f>
        <v>1</v>
      </c>
      <c r="AF211" s="8" t="b">
        <f>IF(filt_hydro,TRUE,D211&lt;&gt;"water")</f>
        <v>1</v>
      </c>
      <c r="AG211" s="8" t="b">
        <f>IF(filt_use_bad_data,TRUE,NOT(OR(O211="Y",O211=1)))</f>
        <v>1</v>
      </c>
      <c r="AH211" s="8" t="b">
        <f>IF(filt_use_bad_data,TRUE,NOT(OR(Q211="Y",Q211=1)))</f>
        <v>0</v>
      </c>
      <c r="AI211" s="8" t="b">
        <f>IF(filt_allow_combos,AND(AJ211:AK211),OR(UPPER($S211)="Y",UPPER($T211)=""))</f>
        <v>1</v>
      </c>
      <c r="AJ211" s="8" t="b">
        <f>IF(UPPER($U211)="CCGT",IF(filt_combine_ccgt,OR(UPPER($T211)="Y",UPPER($S211)=""),OR(UPPER($S211)="Y",UPPER($T211)="")),TRUE)</f>
        <v>1</v>
      </c>
      <c r="AK211" s="8" t="b">
        <f>IF(UPPER($U211)="WIND",IF(filt_combine_wind,OR(UPPER($T211)="Y",UPPER($S211)=""),OR(UPPER($S211)="Y",UPPER($T211)="")),TRUE)</f>
        <v>1</v>
      </c>
      <c r="AL211" s="9"/>
      <c r="AM211" s="2" t="b">
        <f>AND(Z211:AL211)</f>
        <v>0</v>
      </c>
      <c r="AN211" s="2">
        <f>A211-COUNTIF($K$31:$K211,"&lt;&gt;"&amp;AN$31)+1</f>
        <v>172</v>
      </c>
      <c r="AO211" s="2"/>
      <c r="AP211" s="8" t="s">
        <v>169</v>
      </c>
      <c r="AQ211" s="8" t="s">
        <v>22</v>
      </c>
      <c r="AR211" s="8">
        <v>3548</v>
      </c>
      <c r="AS211" s="8">
        <v>14165</v>
      </c>
      <c r="AT211" s="8" t="s">
        <v>11</v>
      </c>
      <c r="AU211" s="8" t="s">
        <v>33</v>
      </c>
      <c r="AV211" s="8">
        <v>1978</v>
      </c>
      <c r="AW211" s="8">
        <v>405</v>
      </c>
      <c r="AX211" s="8" t="s">
        <v>16</v>
      </c>
      <c r="AY211" s="8" t="s">
        <v>15</v>
      </c>
      <c r="AZ211">
        <v>0</v>
      </c>
      <c r="BA211" s="5">
        <v>11002.0326</v>
      </c>
      <c r="BB211" s="5">
        <v>6</v>
      </c>
      <c r="BC211" s="4"/>
      <c r="BD211"/>
    </row>
    <row r="212" spans="1:56" hidden="1">
      <c r="A212">
        <f>ROW(B212)-ROW($B$31)</f>
        <v>181</v>
      </c>
      <c r="B212" t="str">
        <f>SUBSTITUTE(SUBSTITUTE(SUBSTITUTE(AP212&amp;"_"&amp;AQ212," ","_"),"&amp;","and"),"-","_")</f>
        <v>Decker_Creek_1</v>
      </c>
      <c r="C212">
        <f>AW212/1000</f>
        <v>0.32100000000000001</v>
      </c>
      <c r="D212" s="23" t="str">
        <f>VLOOKUP(L212,map_fuel,2,0)</f>
        <v>ng</v>
      </c>
      <c r="E212" s="23" t="str">
        <f>VLOOKUP(M212,map_prime_mover,2,0)</f>
        <v>st</v>
      </c>
      <c r="F212" s="23" t="str">
        <f>D212&amp;IF(NOT(E212=""),"_"&amp;LOWER(E212),"")</f>
        <v>ng_st</v>
      </c>
      <c r="G212" s="58">
        <f>IF(ISNUMBER(BA212),BA212/1000,1)</f>
        <v>11.0020326</v>
      </c>
      <c r="H212" s="8">
        <f>AV212</f>
        <v>1971</v>
      </c>
      <c r="I212" s="39" t="str">
        <f>AY212</f>
        <v>OP</v>
      </c>
      <c r="J212" s="39" t="str">
        <f>IF(AZ212=1,"Y",IF(AZ212=0,"N","?"))</f>
        <v>N</v>
      </c>
      <c r="K212" s="39" t="s">
        <v>594</v>
      </c>
      <c r="L212" s="8" t="str">
        <f>AU212</f>
        <v>NG</v>
      </c>
      <c r="M212" s="8" t="str">
        <f>AX212</f>
        <v>ST</v>
      </c>
      <c r="N212" s="8">
        <f>C212*G212</f>
        <v>3.5316524646</v>
      </c>
      <c r="O212" s="8"/>
      <c r="P212" s="39"/>
      <c r="Q212" s="39" t="s">
        <v>651</v>
      </c>
      <c r="R212" s="87"/>
      <c r="S212" s="39"/>
      <c r="T212" s="39"/>
      <c r="U212" s="87"/>
      <c r="V212" s="87" t="str">
        <f ca="1">IF(NOT(AP212=""),IF(AP212&lt;&gt;AP211,IF(COUNTIF(OFFSET(AP212,0,0,pMaxUnitPerPlantInData),AP212)=COUNTIFS(OFFSET(AP212,0,0,pMaxUnitPerPlantInData),AP212,OFFSET(F212,0,0,pMaxUnitPerPlantInData),F212),"N","Y"),V211),"")</f>
        <v>Y</v>
      </c>
      <c r="W212" s="152" t="s">
        <v>936</v>
      </c>
      <c r="X212" s="87">
        <v>2</v>
      </c>
      <c r="Y212" s="4"/>
      <c r="Z212" s="8" t="b">
        <v>1</v>
      </c>
      <c r="AA212" s="8" t="b">
        <f>VLOOKUP(L212,map_fuel,3,0)</f>
        <v>1</v>
      </c>
      <c r="AB212" s="8" t="b">
        <f>C212&gt;=filt_gen_size</f>
        <v>1</v>
      </c>
      <c r="AC212" s="8" t="b">
        <f>AV212&gt;=filt_age</f>
        <v>1</v>
      </c>
      <c r="AD212" s="39">
        <f>IF(filt_status="ALL",TRUE,IFERROR(SEARCH(I212,filt_status),FALSE))</f>
        <v>1</v>
      </c>
      <c r="AE212" s="8" t="b">
        <f>IF(filt_chp,TRUE,J212="N")</f>
        <v>1</v>
      </c>
      <c r="AF212" s="8" t="b">
        <f>IF(filt_hydro,TRUE,D212&lt;&gt;"water")</f>
        <v>1</v>
      </c>
      <c r="AG212" s="8" t="b">
        <f>IF(filt_use_bad_data,TRUE,NOT(OR(O212="Y",O212=1)))</f>
        <v>1</v>
      </c>
      <c r="AH212" s="8" t="b">
        <f>IF(filt_use_bad_data,TRUE,NOT(OR(Q212="Y",Q212=1)))</f>
        <v>0</v>
      </c>
      <c r="AI212" s="8" t="b">
        <f>IF(filt_allow_combos,AND(AJ212:AK212),OR(UPPER($S212)="Y",UPPER($T212)=""))</f>
        <v>1</v>
      </c>
      <c r="AJ212" s="8" t="b">
        <f>IF(UPPER($U212)="CCGT",IF(filt_combine_ccgt,OR(UPPER($T212)="Y",UPPER($S212)=""),OR(UPPER($S212)="Y",UPPER($T212)="")),TRUE)</f>
        <v>1</v>
      </c>
      <c r="AK212" s="8" t="b">
        <f>IF(UPPER($U212)="WIND",IF(filt_combine_wind,OR(UPPER($T212)="Y",UPPER($S212)=""),OR(UPPER($S212)="Y",UPPER($T212)="")),TRUE)</f>
        <v>1</v>
      </c>
      <c r="AL212" s="9"/>
      <c r="AM212" s="2" t="b">
        <f>AND(Z212:AL212)</f>
        <v>0</v>
      </c>
      <c r="AN212" s="2">
        <f>A212-COUNTIF($K$31:$K212,"&lt;&gt;"&amp;AN$31)+1</f>
        <v>173</v>
      </c>
      <c r="AO212" s="2"/>
      <c r="AP212" s="8" t="s">
        <v>169</v>
      </c>
      <c r="AQ212" s="8" t="s">
        <v>19</v>
      </c>
      <c r="AR212" s="8">
        <v>3548</v>
      </c>
      <c r="AS212" s="8">
        <v>14164</v>
      </c>
      <c r="AT212" s="8" t="s">
        <v>11</v>
      </c>
      <c r="AU212" s="8" t="s">
        <v>33</v>
      </c>
      <c r="AV212" s="8">
        <v>1971</v>
      </c>
      <c r="AW212" s="8">
        <v>321</v>
      </c>
      <c r="AX212" s="8" t="s">
        <v>16</v>
      </c>
      <c r="AY212" s="8" t="s">
        <v>15</v>
      </c>
      <c r="AZ212">
        <v>0</v>
      </c>
      <c r="BA212" s="5">
        <v>11002.0326</v>
      </c>
      <c r="BB212" s="5">
        <v>6</v>
      </c>
      <c r="BC212" s="4"/>
      <c r="BD212"/>
    </row>
    <row r="213" spans="1:56" hidden="1">
      <c r="A213">
        <f>ROW(B213)-ROW($B$31)</f>
        <v>182</v>
      </c>
      <c r="B213" t="str">
        <f>SUBSTITUTE(SUBSTITUTE(SUBSTITUTE(AP213&amp;"_"&amp;AQ213," ","_"),"&amp;","and"),"-","_")</f>
        <v>DeCordova_Steam_Electric_Station_CT1</v>
      </c>
      <c r="C213">
        <f>AW213/1000</f>
        <v>8.9400000000000007E-2</v>
      </c>
      <c r="D213" s="23" t="str">
        <f>VLOOKUP(L213,map_fuel,2,0)</f>
        <v>ng</v>
      </c>
      <c r="E213" s="23" t="str">
        <f>VLOOKUP(M213,map_prime_mover,2,0)</f>
        <v>gt</v>
      </c>
      <c r="F213" s="23" t="str">
        <f>D213&amp;IF(NOT(E213=""),"_"&amp;LOWER(E213),"")</f>
        <v>ng_gt</v>
      </c>
      <c r="G213" s="58">
        <f>IF(ISNUMBER(BA213),BA213/1000,1)</f>
        <v>12.146722200000001</v>
      </c>
      <c r="H213" s="8">
        <f>AV213</f>
        <v>1990</v>
      </c>
      <c r="I213" s="39" t="str">
        <f>AY213</f>
        <v>OP</v>
      </c>
      <c r="J213" s="39" t="str">
        <f>IF(AZ213=1,"Y",IF(AZ213=0,"N","?"))</f>
        <v>N</v>
      </c>
      <c r="K213" s="39" t="s">
        <v>594</v>
      </c>
      <c r="L213" s="8" t="str">
        <f>AU213</f>
        <v>NG</v>
      </c>
      <c r="M213" s="8" t="str">
        <f>AX213</f>
        <v>GT</v>
      </c>
      <c r="N213" s="8">
        <f>C213*G213</f>
        <v>1.0859169646800002</v>
      </c>
      <c r="O213" s="8"/>
      <c r="P213" s="39"/>
      <c r="Q213" s="39" t="s">
        <v>651</v>
      </c>
      <c r="R213" s="87" t="s">
        <v>1072</v>
      </c>
      <c r="S213" s="39"/>
      <c r="T213" s="39"/>
      <c r="U213" s="87"/>
      <c r="V213" s="87" t="str">
        <f ca="1">IF(NOT(AP213=""),IF(AP213&lt;&gt;AP212,IF(COUNTIF(OFFSET(AP213,0,0,pMaxUnitPerPlantInData),AP213)=COUNTIFS(OFFSET(AP213,0,0,pMaxUnitPerPlantInData),AP213,OFFSET(F213,0,0,pMaxUnitPerPlantInData),F213),"N","Y"),V212),"")</f>
        <v>Y</v>
      </c>
      <c r="W213" s="152" t="s">
        <v>937</v>
      </c>
      <c r="X213" s="152">
        <v>4</v>
      </c>
      <c r="Y213" s="4"/>
      <c r="Z213" s="8" t="b">
        <v>1</v>
      </c>
      <c r="AA213" s="8" t="b">
        <f>VLOOKUP(L213,map_fuel,3,0)</f>
        <v>1</v>
      </c>
      <c r="AB213" s="8" t="b">
        <f>C213&gt;=filt_gen_size</f>
        <v>1</v>
      </c>
      <c r="AC213" s="8" t="b">
        <f>AV213&gt;=filt_age</f>
        <v>1</v>
      </c>
      <c r="AD213" s="39">
        <f>IF(filt_status="ALL",TRUE,IFERROR(SEARCH(I213,filt_status),FALSE))</f>
        <v>1</v>
      </c>
      <c r="AE213" s="8" t="b">
        <f>IF(filt_chp,TRUE,J213="N")</f>
        <v>1</v>
      </c>
      <c r="AF213" s="8" t="b">
        <f>IF(filt_hydro,TRUE,D213&lt;&gt;"water")</f>
        <v>1</v>
      </c>
      <c r="AG213" s="8" t="b">
        <f>IF(filt_use_bad_data,TRUE,NOT(OR(O213="Y",O213=1)))</f>
        <v>1</v>
      </c>
      <c r="AH213" s="8" t="b">
        <f>IF(filt_use_bad_data,TRUE,NOT(OR(Q213="Y",Q213=1)))</f>
        <v>0</v>
      </c>
      <c r="AI213" s="8" t="b">
        <f>IF(filt_allow_combos,AND(AJ213:AK213),OR(UPPER($S213)="Y",UPPER($T213)=""))</f>
        <v>1</v>
      </c>
      <c r="AJ213" s="8" t="b">
        <f>IF(UPPER($U213)="CCGT",IF(filt_combine_ccgt,OR(UPPER($T213)="Y",UPPER($S213)=""),OR(UPPER($S213)="Y",UPPER($T213)="")),TRUE)</f>
        <v>1</v>
      </c>
      <c r="AK213" s="8" t="b">
        <f>IF(UPPER($U213)="WIND",IF(filt_combine_wind,OR(UPPER($T213)="Y",UPPER($S213)=""),OR(UPPER($S213)="Y",UPPER($T213)="")),TRUE)</f>
        <v>1</v>
      </c>
      <c r="AL213" s="9"/>
      <c r="AM213" s="2" t="b">
        <f>AND(Z213:AL213)</f>
        <v>0</v>
      </c>
      <c r="AN213" s="2">
        <f>A213-COUNTIF($K$31:$K213,"&lt;&gt;"&amp;AN$31)+1</f>
        <v>174</v>
      </c>
      <c r="AO213" s="2"/>
      <c r="AP213" s="8" t="s">
        <v>170</v>
      </c>
      <c r="AQ213" s="8" t="s">
        <v>157</v>
      </c>
      <c r="AR213" s="8">
        <v>8063</v>
      </c>
      <c r="AS213" s="8">
        <v>14166</v>
      </c>
      <c r="AT213" s="8" t="s">
        <v>11</v>
      </c>
      <c r="AU213" s="8" t="s">
        <v>33</v>
      </c>
      <c r="AV213" s="8">
        <v>1990</v>
      </c>
      <c r="AW213" s="8">
        <v>89.4</v>
      </c>
      <c r="AX213" s="8" t="s">
        <v>54</v>
      </c>
      <c r="AY213" s="8" t="s">
        <v>15</v>
      </c>
      <c r="AZ213">
        <v>0</v>
      </c>
      <c r="BA213" s="5">
        <v>12146.7222</v>
      </c>
      <c r="BB213" s="5">
        <v>5</v>
      </c>
      <c r="BC213" s="4"/>
      <c r="BD213"/>
    </row>
    <row r="214" spans="1:56" hidden="1">
      <c r="A214">
        <f>ROW(B214)-ROW($B$31)</f>
        <v>183</v>
      </c>
      <c r="B214" t="str">
        <f>SUBSTITUTE(SUBSTITUTE(SUBSTITUTE(AP214&amp;"_"&amp;AQ214," ","_"),"&amp;","and"),"-","_")</f>
        <v>DeCordova_Steam_Electric_Station_CT2</v>
      </c>
      <c r="C214">
        <f>AW214/1000</f>
        <v>8.9400000000000007E-2</v>
      </c>
      <c r="D214" s="23" t="str">
        <f>VLOOKUP(L214,map_fuel,2,0)</f>
        <v>ng</v>
      </c>
      <c r="E214" s="23" t="str">
        <f>VLOOKUP(M214,map_prime_mover,2,0)</f>
        <v>gt</v>
      </c>
      <c r="F214" s="23" t="str">
        <f>D214&amp;IF(NOT(E214=""),"_"&amp;LOWER(E214),"")</f>
        <v>ng_gt</v>
      </c>
      <c r="G214" s="58">
        <f>IF(ISNUMBER(BA214),BA214/1000,1)</f>
        <v>12.146722200000001</v>
      </c>
      <c r="H214" s="8">
        <f>AV214</f>
        <v>1990</v>
      </c>
      <c r="I214" s="39" t="str">
        <f>AY214</f>
        <v>OP</v>
      </c>
      <c r="J214" s="39" t="str">
        <f>IF(AZ214=1,"Y",IF(AZ214=0,"N","?"))</f>
        <v>N</v>
      </c>
      <c r="K214" s="39" t="s">
        <v>594</v>
      </c>
      <c r="L214" s="8" t="str">
        <f>AU214</f>
        <v>NG</v>
      </c>
      <c r="M214" s="8" t="str">
        <f>AX214</f>
        <v>GT</v>
      </c>
      <c r="N214" s="8">
        <f>C214*G214</f>
        <v>1.0859169646800002</v>
      </c>
      <c r="O214" s="8"/>
      <c r="P214" s="39"/>
      <c r="Q214" s="39" t="s">
        <v>651</v>
      </c>
      <c r="R214" s="87" t="s">
        <v>1072</v>
      </c>
      <c r="S214" s="39"/>
      <c r="T214" s="39"/>
      <c r="U214" s="87"/>
      <c r="V214" s="87" t="str">
        <f ca="1">IF(NOT(AP214=""),IF(AP214&lt;&gt;AP213,IF(COUNTIF(OFFSET(AP214,0,0,pMaxUnitPerPlantInData),AP214)=COUNTIFS(OFFSET(AP214,0,0,pMaxUnitPerPlantInData),AP214,OFFSET(F214,0,0,pMaxUnitPerPlantInData),F214),"N","Y"),V213),"")</f>
        <v>Y</v>
      </c>
      <c r="W214" s="152" t="s">
        <v>937</v>
      </c>
      <c r="X214" s="152">
        <v>4</v>
      </c>
      <c r="Y214" s="4"/>
      <c r="Z214" s="8" t="b">
        <v>1</v>
      </c>
      <c r="AA214" s="8" t="b">
        <f>VLOOKUP(L214,map_fuel,3,0)</f>
        <v>1</v>
      </c>
      <c r="AB214" s="8" t="b">
        <f>C214&gt;=filt_gen_size</f>
        <v>1</v>
      </c>
      <c r="AC214" s="8" t="b">
        <f>AV214&gt;=filt_age</f>
        <v>1</v>
      </c>
      <c r="AD214" s="39">
        <f>IF(filt_status="ALL",TRUE,IFERROR(SEARCH(I214,filt_status),FALSE))</f>
        <v>1</v>
      </c>
      <c r="AE214" s="8" t="b">
        <f>IF(filt_chp,TRUE,J214="N")</f>
        <v>1</v>
      </c>
      <c r="AF214" s="8" t="b">
        <f>IF(filt_hydro,TRUE,D214&lt;&gt;"water")</f>
        <v>1</v>
      </c>
      <c r="AG214" s="8" t="b">
        <f>IF(filt_use_bad_data,TRUE,NOT(OR(O214="Y",O214=1)))</f>
        <v>1</v>
      </c>
      <c r="AH214" s="8" t="b">
        <f>IF(filt_use_bad_data,TRUE,NOT(OR(Q214="Y",Q214=1)))</f>
        <v>0</v>
      </c>
      <c r="AI214" s="8" t="b">
        <f>IF(filt_allow_combos,AND(AJ214:AK214),OR(UPPER($S214)="Y",UPPER($T214)=""))</f>
        <v>1</v>
      </c>
      <c r="AJ214" s="8" t="b">
        <f>IF(UPPER($U214)="CCGT",IF(filt_combine_ccgt,OR(UPPER($T214)="Y",UPPER($S214)=""),OR(UPPER($S214)="Y",UPPER($T214)="")),TRUE)</f>
        <v>1</v>
      </c>
      <c r="AK214" s="8" t="b">
        <f>IF(UPPER($U214)="WIND",IF(filt_combine_wind,OR(UPPER($T214)="Y",UPPER($S214)=""),OR(UPPER($S214)="Y",UPPER($T214)="")),TRUE)</f>
        <v>1</v>
      </c>
      <c r="AL214" s="9"/>
      <c r="AM214" s="2" t="b">
        <f>AND(Z214:AL214)</f>
        <v>0</v>
      </c>
      <c r="AN214" s="2">
        <f>A214-COUNTIF($K$31:$K214,"&lt;&gt;"&amp;AN$31)+1</f>
        <v>175</v>
      </c>
      <c r="AO214" s="2"/>
      <c r="AP214" s="8" t="s">
        <v>170</v>
      </c>
      <c r="AQ214" s="8" t="s">
        <v>158</v>
      </c>
      <c r="AR214" s="8">
        <v>8063</v>
      </c>
      <c r="AS214" s="8">
        <v>14167</v>
      </c>
      <c r="AT214" s="8" t="s">
        <v>11</v>
      </c>
      <c r="AU214" s="8" t="s">
        <v>33</v>
      </c>
      <c r="AV214" s="8">
        <v>1990</v>
      </c>
      <c r="AW214" s="8">
        <v>89.4</v>
      </c>
      <c r="AX214" s="8" t="s">
        <v>54</v>
      </c>
      <c r="AY214" s="8" t="s">
        <v>15</v>
      </c>
      <c r="AZ214">
        <v>0</v>
      </c>
      <c r="BA214" s="5">
        <v>12146.7222</v>
      </c>
      <c r="BB214" s="5">
        <v>5</v>
      </c>
      <c r="BC214" s="4"/>
      <c r="BD214"/>
    </row>
    <row r="215" spans="1:56" hidden="1">
      <c r="A215">
        <f>ROW(B215)-ROW($B$31)</f>
        <v>184</v>
      </c>
      <c r="B215" t="str">
        <f>SUBSTITUTE(SUBSTITUTE(SUBSTITUTE(AP215&amp;"_"&amp;AQ215," ","_"),"&amp;","and"),"-","_")</f>
        <v>DeCordova_Steam_Electric_Station_CT3</v>
      </c>
      <c r="C215">
        <f>AW215/1000</f>
        <v>8.9400000000000007E-2</v>
      </c>
      <c r="D215" s="23" t="str">
        <f>VLOOKUP(L215,map_fuel,2,0)</f>
        <v>ng</v>
      </c>
      <c r="E215" s="23" t="str">
        <f>VLOOKUP(M215,map_prime_mover,2,0)</f>
        <v>gt</v>
      </c>
      <c r="F215" s="23" t="str">
        <f>D215&amp;IF(NOT(E215=""),"_"&amp;LOWER(E215),"")</f>
        <v>ng_gt</v>
      </c>
      <c r="G215" s="58">
        <f>IF(ISNUMBER(BA215),BA215/1000,1)</f>
        <v>12.146722200000001</v>
      </c>
      <c r="H215" s="8">
        <f>AV215</f>
        <v>1990</v>
      </c>
      <c r="I215" s="39" t="str">
        <f>AY215</f>
        <v>OP</v>
      </c>
      <c r="J215" s="39" t="str">
        <f>IF(AZ215=1,"Y",IF(AZ215=0,"N","?"))</f>
        <v>N</v>
      </c>
      <c r="K215" s="39" t="s">
        <v>594</v>
      </c>
      <c r="L215" s="8" t="str">
        <f>AU215</f>
        <v>NG</v>
      </c>
      <c r="M215" s="8" t="str">
        <f>AX215</f>
        <v>GT</v>
      </c>
      <c r="N215" s="8">
        <f>C215*G215</f>
        <v>1.0859169646800002</v>
      </c>
      <c r="O215" s="8"/>
      <c r="P215" s="39"/>
      <c r="Q215" s="39" t="s">
        <v>651</v>
      </c>
      <c r="R215" s="87" t="s">
        <v>1072</v>
      </c>
      <c r="S215" s="39"/>
      <c r="T215" s="39"/>
      <c r="U215" s="87"/>
      <c r="V215" s="87" t="str">
        <f ca="1">IF(NOT(AP215=""),IF(AP215&lt;&gt;AP214,IF(COUNTIF(OFFSET(AP215,0,0,pMaxUnitPerPlantInData),AP215)=COUNTIFS(OFFSET(AP215,0,0,pMaxUnitPerPlantInData),AP215,OFFSET(F215,0,0,pMaxUnitPerPlantInData),F215),"N","Y"),V214),"")</f>
        <v>Y</v>
      </c>
      <c r="W215" s="152" t="s">
        <v>937</v>
      </c>
      <c r="X215" s="152">
        <v>4</v>
      </c>
      <c r="Y215" s="4"/>
      <c r="Z215" s="8" t="b">
        <v>1</v>
      </c>
      <c r="AA215" s="8" t="b">
        <f>VLOOKUP(L215,map_fuel,3,0)</f>
        <v>1</v>
      </c>
      <c r="AB215" s="8" t="b">
        <f>C215&gt;=filt_gen_size</f>
        <v>1</v>
      </c>
      <c r="AC215" s="8" t="b">
        <f>AV215&gt;=filt_age</f>
        <v>1</v>
      </c>
      <c r="AD215" s="39">
        <f>IF(filt_status="ALL",TRUE,IFERROR(SEARCH(I215,filt_status),FALSE))</f>
        <v>1</v>
      </c>
      <c r="AE215" s="8" t="b">
        <f>IF(filt_chp,TRUE,J215="N")</f>
        <v>1</v>
      </c>
      <c r="AF215" s="8" t="b">
        <f>IF(filt_hydro,TRUE,D215&lt;&gt;"water")</f>
        <v>1</v>
      </c>
      <c r="AG215" s="8" t="b">
        <f>IF(filt_use_bad_data,TRUE,NOT(OR(O215="Y",O215=1)))</f>
        <v>1</v>
      </c>
      <c r="AH215" s="8" t="b">
        <f>IF(filt_use_bad_data,TRUE,NOT(OR(Q215="Y",Q215=1)))</f>
        <v>0</v>
      </c>
      <c r="AI215" s="8" t="b">
        <f>IF(filt_allow_combos,AND(AJ215:AK215),OR(UPPER($S215)="Y",UPPER($T215)=""))</f>
        <v>1</v>
      </c>
      <c r="AJ215" s="8" t="b">
        <f>IF(UPPER($U215)="CCGT",IF(filt_combine_ccgt,OR(UPPER($T215)="Y",UPPER($S215)=""),OR(UPPER($S215)="Y",UPPER($T215)="")),TRUE)</f>
        <v>1</v>
      </c>
      <c r="AK215" s="8" t="b">
        <f>IF(UPPER($U215)="WIND",IF(filt_combine_wind,OR(UPPER($T215)="Y",UPPER($S215)=""),OR(UPPER($S215)="Y",UPPER($T215)="")),TRUE)</f>
        <v>1</v>
      </c>
      <c r="AL215" s="9"/>
      <c r="AM215" s="2" t="b">
        <f>AND(Z215:AL215)</f>
        <v>0</v>
      </c>
      <c r="AN215" s="2">
        <f>A215-COUNTIF($K$31:$K215,"&lt;&gt;"&amp;AN$31)+1</f>
        <v>176</v>
      </c>
      <c r="AO215" s="2"/>
      <c r="AP215" s="8" t="s">
        <v>170</v>
      </c>
      <c r="AQ215" s="8" t="s">
        <v>163</v>
      </c>
      <c r="AR215" s="8">
        <v>8063</v>
      </c>
      <c r="AS215" s="8">
        <v>14168</v>
      </c>
      <c r="AT215" s="8" t="s">
        <v>11</v>
      </c>
      <c r="AU215" s="8" t="s">
        <v>33</v>
      </c>
      <c r="AV215" s="8">
        <v>1990</v>
      </c>
      <c r="AW215" s="8">
        <v>89.4</v>
      </c>
      <c r="AX215" s="8" t="s">
        <v>54</v>
      </c>
      <c r="AY215" s="8" t="s">
        <v>15</v>
      </c>
      <c r="AZ215">
        <v>0</v>
      </c>
      <c r="BA215" s="5">
        <v>12146.7222</v>
      </c>
      <c r="BB215" s="5">
        <v>5</v>
      </c>
      <c r="BC215" s="4"/>
      <c r="BD215"/>
    </row>
    <row r="216" spans="1:56" hidden="1">
      <c r="A216">
        <f>ROW(B216)-ROW($B$31)</f>
        <v>185</v>
      </c>
      <c r="B216" t="str">
        <f>SUBSTITUTE(SUBSTITUTE(SUBSTITUTE(AP216&amp;"_"&amp;AQ216," ","_"),"&amp;","and"),"-","_")</f>
        <v>DeCordova_Steam_Electric_Station_CT4</v>
      </c>
      <c r="C216">
        <f>AW216/1000</f>
        <v>8.9400000000000007E-2</v>
      </c>
      <c r="D216" s="23" t="str">
        <f>VLOOKUP(L216,map_fuel,2,0)</f>
        <v>ng</v>
      </c>
      <c r="E216" s="23" t="str">
        <f>VLOOKUP(M216,map_prime_mover,2,0)</f>
        <v>gt</v>
      </c>
      <c r="F216" s="23" t="str">
        <f>D216&amp;IF(NOT(E216=""),"_"&amp;LOWER(E216),"")</f>
        <v>ng_gt</v>
      </c>
      <c r="G216" s="58">
        <f>IF(ISNUMBER(BA216),BA216/1000,1)</f>
        <v>12.146722200000001</v>
      </c>
      <c r="H216" s="8">
        <f>AV216</f>
        <v>1990</v>
      </c>
      <c r="I216" s="39" t="str">
        <f>AY216</f>
        <v>OP</v>
      </c>
      <c r="J216" s="39" t="str">
        <f>IF(AZ216=1,"Y",IF(AZ216=0,"N","?"))</f>
        <v>N</v>
      </c>
      <c r="K216" s="39" t="s">
        <v>594</v>
      </c>
      <c r="L216" s="8" t="str">
        <f>AU216</f>
        <v>NG</v>
      </c>
      <c r="M216" s="8" t="str">
        <f>AX216</f>
        <v>GT</v>
      </c>
      <c r="N216" s="8">
        <f>C216*G216</f>
        <v>1.0859169646800002</v>
      </c>
      <c r="O216" s="8"/>
      <c r="P216" s="39"/>
      <c r="Q216" s="39"/>
      <c r="R216" s="87"/>
      <c r="S216" s="39"/>
      <c r="T216" s="39"/>
      <c r="U216" s="87"/>
      <c r="V216" s="87" t="str">
        <f ca="1">IF(NOT(AP216=""),IF(AP216&lt;&gt;AP215,IF(COUNTIF(OFFSET(AP216,0,0,pMaxUnitPerPlantInData),AP216)=COUNTIFS(OFFSET(AP216,0,0,pMaxUnitPerPlantInData),AP216,OFFSET(F216,0,0,pMaxUnitPerPlantInData),F216),"N","Y"),V215),"")</f>
        <v>Y</v>
      </c>
      <c r="W216" s="152" t="s">
        <v>937</v>
      </c>
      <c r="X216" s="152">
        <v>4</v>
      </c>
      <c r="Y216" s="4"/>
      <c r="Z216" s="8" t="b">
        <v>1</v>
      </c>
      <c r="AA216" s="8" t="b">
        <f>VLOOKUP(L216,map_fuel,3,0)</f>
        <v>1</v>
      </c>
      <c r="AB216" s="8" t="b">
        <f>C216&gt;=filt_gen_size</f>
        <v>1</v>
      </c>
      <c r="AC216" s="8" t="b">
        <f>AV216&gt;=filt_age</f>
        <v>1</v>
      </c>
      <c r="AD216" s="39">
        <f>IF(filt_status="ALL",TRUE,IFERROR(SEARCH(I216,filt_status),FALSE))</f>
        <v>1</v>
      </c>
      <c r="AE216" s="8" t="b">
        <f>IF(filt_chp,TRUE,J216="N")</f>
        <v>1</v>
      </c>
      <c r="AF216" s="8" t="b">
        <f>IF(filt_hydro,TRUE,D216&lt;&gt;"water")</f>
        <v>1</v>
      </c>
      <c r="AG216" s="8" t="b">
        <f>IF(filt_use_bad_data,TRUE,NOT(OR(O216="Y",O216=1)))</f>
        <v>1</v>
      </c>
      <c r="AH216" s="8" t="b">
        <f>IF(filt_use_bad_data,TRUE,NOT(OR(Q216="Y",Q216=1)))</f>
        <v>1</v>
      </c>
      <c r="AI216" s="8" t="b">
        <f>IF(filt_allow_combos,AND(AJ216:AK216),OR(UPPER($S216)="Y",UPPER($T216)=""))</f>
        <v>1</v>
      </c>
      <c r="AJ216" s="8" t="b">
        <f>IF(UPPER($U216)="CCGT",IF(filt_combine_ccgt,OR(UPPER($T216)="Y",UPPER($S216)=""),OR(UPPER($S216)="Y",UPPER($T216)="")),TRUE)</f>
        <v>1</v>
      </c>
      <c r="AK216" s="8" t="b">
        <f>IF(UPPER($U216)="WIND",IF(filt_combine_wind,OR(UPPER($T216)="Y",UPPER($S216)=""),OR(UPPER($S216)="Y",UPPER($T216)="")),TRUE)</f>
        <v>1</v>
      </c>
      <c r="AL216" s="9"/>
      <c r="AM216" s="2" t="b">
        <f>AND(Z216:AL216)</f>
        <v>1</v>
      </c>
      <c r="AN216" s="2">
        <f>A216-COUNTIF($K$31:$K216,"&lt;&gt;"&amp;AN$31)+1</f>
        <v>177</v>
      </c>
      <c r="AO216" s="2"/>
      <c r="AP216" s="8" t="s">
        <v>170</v>
      </c>
      <c r="AQ216" s="8" t="s">
        <v>164</v>
      </c>
      <c r="AR216" s="8">
        <v>8063</v>
      </c>
      <c r="AS216" s="8">
        <v>14169</v>
      </c>
      <c r="AT216" s="8" t="s">
        <v>11</v>
      </c>
      <c r="AU216" s="8" t="s">
        <v>33</v>
      </c>
      <c r="AV216" s="8">
        <v>1990</v>
      </c>
      <c r="AW216" s="8">
        <v>89.4</v>
      </c>
      <c r="AX216" s="8" t="s">
        <v>54</v>
      </c>
      <c r="AY216" s="8" t="s">
        <v>15</v>
      </c>
      <c r="AZ216">
        <v>0</v>
      </c>
      <c r="BA216" s="5">
        <v>12146.7222</v>
      </c>
      <c r="BB216" s="5">
        <v>5</v>
      </c>
      <c r="BC216" s="4"/>
      <c r="BD216"/>
    </row>
    <row r="217" spans="1:56" hidden="1">
      <c r="A217">
        <f>ROW(B217)-ROW($B$31)</f>
        <v>186</v>
      </c>
      <c r="B217" t="str">
        <f>SUBSTITUTE(SUBSTITUTE(SUBSTITUTE(AP217&amp;"_"&amp;AQ217," ","_"),"&amp;","and"),"-","_")</f>
        <v>DeCordova_Steam_Electric_Station_1</v>
      </c>
      <c r="C217">
        <f>AW217/1000</f>
        <v>0.79920000000000002</v>
      </c>
      <c r="D217" s="23" t="str">
        <f>VLOOKUP(L217,map_fuel,2,0)</f>
        <v>ng</v>
      </c>
      <c r="E217" s="23" t="str">
        <f>VLOOKUP(M217,map_prime_mover,2,0)</f>
        <v>st</v>
      </c>
      <c r="F217" s="23" t="str">
        <f>D217&amp;IF(NOT(E217=""),"_"&amp;LOWER(E217),"")</f>
        <v>ng_st</v>
      </c>
      <c r="G217" s="58">
        <f>IF(ISNUMBER(BA217),BA217/1000,1)</f>
        <v>12.146722200000001</v>
      </c>
      <c r="H217" s="8">
        <f>AV217</f>
        <v>1975</v>
      </c>
      <c r="I217" s="39" t="str">
        <f>AY217</f>
        <v>OP</v>
      </c>
      <c r="J217" s="39" t="str">
        <f>IF(AZ217=1,"Y",IF(AZ217=0,"N","?"))</f>
        <v>N</v>
      </c>
      <c r="K217" s="39" t="s">
        <v>594</v>
      </c>
      <c r="L217" s="8" t="str">
        <f>AU217</f>
        <v>NG</v>
      </c>
      <c r="M217" s="8" t="str">
        <f>AX217</f>
        <v>ST</v>
      </c>
      <c r="N217" s="8">
        <f>C217*G217</f>
        <v>9.7076603822400003</v>
      </c>
      <c r="O217" s="8"/>
      <c r="P217" s="39"/>
      <c r="Q217" s="39" t="s">
        <v>651</v>
      </c>
      <c r="R217" s="87"/>
      <c r="S217" s="39"/>
      <c r="T217" s="39"/>
      <c r="U217" s="87"/>
      <c r="V217" s="87" t="str">
        <f ca="1">IF(NOT(AP217=""),IF(AP217&lt;&gt;AP216,IF(COUNTIF(OFFSET(AP217,0,0,pMaxUnitPerPlantInData),AP217)=COUNTIFS(OFFSET(AP217,0,0,pMaxUnitPerPlantInData),AP217,OFFSET(F217,0,0,pMaxUnitPerPlantInData),F217),"N","Y"),V216),"")</f>
        <v>Y</v>
      </c>
      <c r="W217" s="152" t="s">
        <v>938</v>
      </c>
      <c r="X217" s="152">
        <v>1</v>
      </c>
      <c r="Y217" s="4"/>
      <c r="Z217" s="8" t="b">
        <v>1</v>
      </c>
      <c r="AA217" s="8" t="b">
        <f>VLOOKUP(L217,map_fuel,3,0)</f>
        <v>1</v>
      </c>
      <c r="AB217" s="8" t="b">
        <f>C217&gt;=filt_gen_size</f>
        <v>1</v>
      </c>
      <c r="AC217" s="8" t="b">
        <f>AV217&gt;=filt_age</f>
        <v>1</v>
      </c>
      <c r="AD217" s="39">
        <f>IF(filt_status="ALL",TRUE,IFERROR(SEARCH(I217,filt_status),FALSE))</f>
        <v>1</v>
      </c>
      <c r="AE217" s="8" t="b">
        <f>IF(filt_chp,TRUE,J217="N")</f>
        <v>1</v>
      </c>
      <c r="AF217" s="8" t="b">
        <f>IF(filt_hydro,TRUE,D217&lt;&gt;"water")</f>
        <v>1</v>
      </c>
      <c r="AG217" s="8" t="b">
        <f>IF(filt_use_bad_data,TRUE,NOT(OR(O217="Y",O217=1)))</f>
        <v>1</v>
      </c>
      <c r="AH217" s="8" t="b">
        <f>IF(filt_use_bad_data,TRUE,NOT(OR(Q217="Y",Q217=1)))</f>
        <v>0</v>
      </c>
      <c r="AI217" s="8" t="b">
        <f>IF(filt_allow_combos,AND(AJ217:AK217),OR(UPPER($S217)="Y",UPPER($T217)=""))</f>
        <v>1</v>
      </c>
      <c r="AJ217" s="8" t="b">
        <f>IF(UPPER($U217)="CCGT",IF(filt_combine_ccgt,OR(UPPER($T217)="Y",UPPER($S217)=""),OR(UPPER($S217)="Y",UPPER($T217)="")),TRUE)</f>
        <v>1</v>
      </c>
      <c r="AK217" s="8" t="b">
        <f>IF(UPPER($U217)="WIND",IF(filt_combine_wind,OR(UPPER($T217)="Y",UPPER($S217)=""),OR(UPPER($S217)="Y",UPPER($T217)="")),TRUE)</f>
        <v>1</v>
      </c>
      <c r="AL217" s="9"/>
      <c r="AM217" s="2" t="b">
        <f>AND(Z217:AL217)</f>
        <v>0</v>
      </c>
      <c r="AN217" s="2">
        <f>A217-COUNTIF($K$31:$K217,"&lt;&gt;"&amp;AN$31)+1</f>
        <v>178</v>
      </c>
      <c r="AO217" s="2"/>
      <c r="AP217" s="8" t="s">
        <v>170</v>
      </c>
      <c r="AQ217" s="8" t="s">
        <v>19</v>
      </c>
      <c r="AR217" s="8">
        <v>8063</v>
      </c>
      <c r="AS217" s="8">
        <v>14170</v>
      </c>
      <c r="AT217" s="8" t="s">
        <v>11</v>
      </c>
      <c r="AU217" s="8" t="s">
        <v>33</v>
      </c>
      <c r="AV217" s="8">
        <v>1975</v>
      </c>
      <c r="AW217" s="8">
        <v>799.2</v>
      </c>
      <c r="AX217" s="8" t="s">
        <v>16</v>
      </c>
      <c r="AY217" s="8" t="s">
        <v>15</v>
      </c>
      <c r="AZ217">
        <v>0</v>
      </c>
      <c r="BA217" s="5">
        <v>12146.7222</v>
      </c>
      <c r="BB217" s="5">
        <v>5</v>
      </c>
      <c r="BC217" s="4"/>
      <c r="BD217"/>
    </row>
    <row r="218" spans="1:56" hidden="1">
      <c r="A218">
        <f>ROW(B218)-ROW($B$31)</f>
        <v>187</v>
      </c>
      <c r="B218" t="str">
        <f>SUBSTITUTE(SUBSTITUTE(SUBSTITUTE(AP218&amp;"_"&amp;AQ218," ","_"),"&amp;","and"),"-","_")</f>
        <v>Deer_Park_Energy_Center_CTG3</v>
      </c>
      <c r="C218">
        <f>AW218/1000</f>
        <v>0.18</v>
      </c>
      <c r="D218" s="23" t="str">
        <f>VLOOKUP(L218,map_fuel,2,0)</f>
        <v>ng</v>
      </c>
      <c r="E218" s="23" t="str">
        <f>VLOOKUP(M218,map_prime_mover,2,0)</f>
        <v>cc_ct_part</v>
      </c>
      <c r="F218" s="23" t="str">
        <f>D218&amp;IF(NOT(E218=""),"_"&amp;LOWER(E218),"")</f>
        <v>ng_cc_ct_part</v>
      </c>
      <c r="G218" s="58">
        <f>IF(ISNUMBER(BA218),BA218/1000,1)</f>
        <v>5.5553194000000001</v>
      </c>
      <c r="H218" s="8">
        <f>AV218</f>
        <v>2004</v>
      </c>
      <c r="I218" s="39" t="str">
        <f>AY218</f>
        <v>OP</v>
      </c>
      <c r="J218" s="39" t="str">
        <f>IF(AZ218=1,"Y",IF(AZ218=0,"N","?"))</f>
        <v>Y</v>
      </c>
      <c r="K218" s="39" t="s">
        <v>594</v>
      </c>
      <c r="L218" s="8" t="str">
        <f>AU218</f>
        <v>NG</v>
      </c>
      <c r="M218" s="8" t="str">
        <f>AX218</f>
        <v>CT</v>
      </c>
      <c r="N218" s="8">
        <f>C218*G218</f>
        <v>0.99995749199999995</v>
      </c>
      <c r="O218" s="8"/>
      <c r="P218" s="8"/>
      <c r="Q218" s="8"/>
      <c r="R218" s="87"/>
      <c r="S218" s="8"/>
      <c r="T218" s="8"/>
      <c r="U218" s="87"/>
      <c r="V218" s="87" t="str">
        <f ca="1">IF(NOT(AP218=""),IF(AP218&lt;&gt;AP217,IF(COUNTIF(OFFSET(AP218,0,0,pMaxUnitPerPlantInData),AP218)=COUNTIFS(OFFSET(AP218,0,0,pMaxUnitPerPlantInData),AP218,OFFSET(F218,0,0,pMaxUnitPerPlantInData),F218),"N","Y"),V217),"")</f>
        <v>Y</v>
      </c>
      <c r="W218" s="87" t="str">
        <f>IF($AP218="",W219,AP218)</f>
        <v>Deer Park Energy Center</v>
      </c>
      <c r="X218" s="87">
        <f>IF($AP218="","-",BB218)</f>
        <v>5</v>
      </c>
      <c r="Y218" s="4"/>
      <c r="Z218" s="8" t="b">
        <v>1</v>
      </c>
      <c r="AA218" s="8" t="b">
        <f>VLOOKUP(L218,map_fuel,3,0)</f>
        <v>1</v>
      </c>
      <c r="AB218" s="8" t="b">
        <f>C218&gt;=filt_gen_size</f>
        <v>1</v>
      </c>
      <c r="AC218" s="8" t="b">
        <f>AV218&gt;=filt_age</f>
        <v>1</v>
      </c>
      <c r="AD218" s="39">
        <f>IF(filt_status="ALL",TRUE,IFERROR(SEARCH(I218,filt_status),FALSE))</f>
        <v>1</v>
      </c>
      <c r="AE218" s="8" t="b">
        <f>IF(filt_chp,TRUE,J218="N")</f>
        <v>0</v>
      </c>
      <c r="AF218" s="8" t="b">
        <f>IF(filt_hydro,TRUE,D218&lt;&gt;"water")</f>
        <v>1</v>
      </c>
      <c r="AG218" s="8" t="b">
        <f>IF(filt_use_bad_data,TRUE,NOT(OR(O218="Y",O218=1)))</f>
        <v>1</v>
      </c>
      <c r="AH218" s="8" t="b">
        <f>IF(filt_use_bad_data,TRUE,NOT(OR(Q218="Y",Q218=1)))</f>
        <v>1</v>
      </c>
      <c r="AI218" s="8" t="b">
        <f>IF(filt_allow_combos,AND(AJ218:AK218),OR(UPPER($S218)="Y",UPPER($T218)=""))</f>
        <v>1</v>
      </c>
      <c r="AJ218" s="8" t="b">
        <f>IF(UPPER($U218)="CCGT",IF(filt_combine_ccgt,OR(UPPER($T218)="Y",UPPER($S218)=""),OR(UPPER($S218)="Y",UPPER($T218)="")),TRUE)</f>
        <v>1</v>
      </c>
      <c r="AK218" s="8" t="b">
        <f>IF(UPPER($U218)="WIND",IF(filt_combine_wind,OR(UPPER($T218)="Y",UPPER($S218)=""),OR(UPPER($S218)="Y",UPPER($T218)="")),TRUE)</f>
        <v>1</v>
      </c>
      <c r="AL218" s="9"/>
      <c r="AM218" s="2" t="b">
        <f>AND(Z218:AL218)</f>
        <v>0</v>
      </c>
      <c r="AN218" s="2">
        <f>A218-COUNTIF($K$31:$K218,"&lt;&gt;"&amp;AN$31)+1</f>
        <v>179</v>
      </c>
      <c r="AO218" s="2"/>
      <c r="AP218" s="8" t="s">
        <v>171</v>
      </c>
      <c r="AQ218" s="8" t="s">
        <v>64</v>
      </c>
      <c r="AR218" s="8">
        <v>55464</v>
      </c>
      <c r="AS218" s="8">
        <v>14173</v>
      </c>
      <c r="AT218" s="8" t="s">
        <v>11</v>
      </c>
      <c r="AU218" s="8" t="s">
        <v>33</v>
      </c>
      <c r="AV218" s="8">
        <v>2004</v>
      </c>
      <c r="AW218" s="8">
        <v>180</v>
      </c>
      <c r="AX218" s="8" t="s">
        <v>32</v>
      </c>
      <c r="AY218" s="8" t="s">
        <v>15</v>
      </c>
      <c r="AZ218">
        <v>1</v>
      </c>
      <c r="BA218" s="5">
        <v>5555.3194000000003</v>
      </c>
      <c r="BB218" s="5">
        <v>5</v>
      </c>
      <c r="BC218" s="4"/>
      <c r="BD218"/>
    </row>
    <row r="219" spans="1:56" hidden="1">
      <c r="A219">
        <f>ROW(B219)-ROW($B$31)</f>
        <v>188</v>
      </c>
      <c r="B219" t="str">
        <f>SUBSTITUTE(SUBSTITUTE(SUBSTITUTE(AP219&amp;"_"&amp;AQ219," ","_"),"&amp;","and"),"-","_")</f>
        <v>Deer_Park_Energy_Center_CTG4</v>
      </c>
      <c r="C219">
        <f>AW219/1000</f>
        <v>0.18</v>
      </c>
      <c r="D219" s="23" t="str">
        <f>VLOOKUP(L219,map_fuel,2,0)</f>
        <v>ng</v>
      </c>
      <c r="E219" s="23" t="str">
        <f>VLOOKUP(M219,map_prime_mover,2,0)</f>
        <v>cc_ct_part</v>
      </c>
      <c r="F219" s="23" t="str">
        <f>D219&amp;IF(NOT(E219=""),"_"&amp;LOWER(E219),"")</f>
        <v>ng_cc_ct_part</v>
      </c>
      <c r="G219" s="58">
        <f>IF(ISNUMBER(BA219),BA219/1000,1)</f>
        <v>5.5553194000000001</v>
      </c>
      <c r="H219" s="8">
        <f>AV219</f>
        <v>2004</v>
      </c>
      <c r="I219" s="39" t="str">
        <f>AY219</f>
        <v>OP</v>
      </c>
      <c r="J219" s="39" t="str">
        <f>IF(AZ219=1,"Y",IF(AZ219=0,"N","?"))</f>
        <v>Y</v>
      </c>
      <c r="K219" s="39" t="s">
        <v>594</v>
      </c>
      <c r="L219" s="8" t="str">
        <f>AU219</f>
        <v>NG</v>
      </c>
      <c r="M219" s="8" t="str">
        <f>AX219</f>
        <v>CT</v>
      </c>
      <c r="N219" s="8">
        <f>C219*G219</f>
        <v>0.99995749199999995</v>
      </c>
      <c r="O219" s="8"/>
      <c r="P219" s="8"/>
      <c r="Q219" s="8"/>
      <c r="R219" s="87"/>
      <c r="S219" s="8"/>
      <c r="T219" s="8"/>
      <c r="U219" s="87"/>
      <c r="V219" s="87" t="str">
        <f ca="1">IF(NOT(AP219=""),IF(AP219&lt;&gt;AP218,IF(COUNTIF(OFFSET(AP219,0,0,pMaxUnitPerPlantInData),AP219)=COUNTIFS(OFFSET(AP219,0,0,pMaxUnitPerPlantInData),AP219,OFFSET(F219,0,0,pMaxUnitPerPlantInData),F219),"N","Y"),V218),"")</f>
        <v>Y</v>
      </c>
      <c r="W219" s="87" t="str">
        <f>IF($AP219="",W220,AP219)</f>
        <v>Deer Park Energy Center</v>
      </c>
      <c r="X219" s="87">
        <f>IF($AP219="","-",BB219)</f>
        <v>5</v>
      </c>
      <c r="Y219" s="4"/>
      <c r="Z219" s="8" t="b">
        <v>1</v>
      </c>
      <c r="AA219" s="8" t="b">
        <f>VLOOKUP(L219,map_fuel,3,0)</f>
        <v>1</v>
      </c>
      <c r="AB219" s="8" t="b">
        <f>C219&gt;=filt_gen_size</f>
        <v>1</v>
      </c>
      <c r="AC219" s="8" t="b">
        <f>AV219&gt;=filt_age</f>
        <v>1</v>
      </c>
      <c r="AD219" s="39">
        <f>IF(filt_status="ALL",TRUE,IFERROR(SEARCH(I219,filt_status),FALSE))</f>
        <v>1</v>
      </c>
      <c r="AE219" s="8" t="b">
        <f>IF(filt_chp,TRUE,J219="N")</f>
        <v>0</v>
      </c>
      <c r="AF219" s="8" t="b">
        <f>IF(filt_hydro,TRUE,D219&lt;&gt;"water")</f>
        <v>1</v>
      </c>
      <c r="AG219" s="8" t="b">
        <f>IF(filt_use_bad_data,TRUE,NOT(OR(O219="Y",O219=1)))</f>
        <v>1</v>
      </c>
      <c r="AH219" s="8" t="b">
        <f>IF(filt_use_bad_data,TRUE,NOT(OR(Q219="Y",Q219=1)))</f>
        <v>1</v>
      </c>
      <c r="AI219" s="8" t="b">
        <f>IF(filt_allow_combos,AND(AJ219:AK219),OR(UPPER($S219)="Y",UPPER($T219)=""))</f>
        <v>1</v>
      </c>
      <c r="AJ219" s="8" t="b">
        <f>IF(UPPER($U219)="CCGT",IF(filt_combine_ccgt,OR(UPPER($T219)="Y",UPPER($S219)=""),OR(UPPER($S219)="Y",UPPER($T219)="")),TRUE)</f>
        <v>1</v>
      </c>
      <c r="AK219" s="8" t="b">
        <f>IF(UPPER($U219)="WIND",IF(filt_combine_wind,OR(UPPER($T219)="Y",UPPER($S219)=""),OR(UPPER($S219)="Y",UPPER($T219)="")),TRUE)</f>
        <v>1</v>
      </c>
      <c r="AL219" s="9"/>
      <c r="AM219" s="2" t="b">
        <f>AND(Z219:AL219)</f>
        <v>0</v>
      </c>
      <c r="AN219" s="2">
        <f>A219-COUNTIF($K$31:$K219,"&lt;&gt;"&amp;AN$31)+1</f>
        <v>180</v>
      </c>
      <c r="AO219" s="2"/>
      <c r="AP219" s="8" t="s">
        <v>171</v>
      </c>
      <c r="AQ219" s="8" t="s">
        <v>172</v>
      </c>
      <c r="AR219" s="8">
        <v>55464</v>
      </c>
      <c r="AS219" s="8">
        <v>14174</v>
      </c>
      <c r="AT219" s="8" t="s">
        <v>11</v>
      </c>
      <c r="AU219" s="8" t="s">
        <v>33</v>
      </c>
      <c r="AV219" s="8">
        <v>2004</v>
      </c>
      <c r="AW219" s="8">
        <v>180</v>
      </c>
      <c r="AX219" s="8" t="s">
        <v>32</v>
      </c>
      <c r="AY219" s="8" t="s">
        <v>15</v>
      </c>
      <c r="AZ219">
        <v>1</v>
      </c>
      <c r="BA219" s="5">
        <v>5555.3194000000003</v>
      </c>
      <c r="BB219" s="5">
        <v>5</v>
      </c>
      <c r="BC219" s="4"/>
      <c r="BD219"/>
    </row>
    <row r="220" spans="1:56" hidden="1">
      <c r="A220">
        <f>ROW(B220)-ROW($B$31)</f>
        <v>189</v>
      </c>
      <c r="B220" t="str">
        <f>SUBSTITUTE(SUBSTITUTE(SUBSTITUTE(AP220&amp;"_"&amp;AQ220," ","_"),"&amp;","and"),"-","_")</f>
        <v>Deer_Park_Energy_Center_STG1</v>
      </c>
      <c r="C220">
        <f>AW220/1000</f>
        <v>0.27600000000000002</v>
      </c>
      <c r="D220" s="23" t="str">
        <f>VLOOKUP(L220,map_fuel,2,0)</f>
        <v>ng</v>
      </c>
      <c r="E220" s="23" t="str">
        <f>VLOOKUP(M220,map_prime_mover,2,0)</f>
        <v>cc_st_part</v>
      </c>
      <c r="F220" s="23" t="str">
        <f>D220&amp;IF(NOT(E220=""),"_"&amp;LOWER(E220),"")</f>
        <v>ng_cc_st_part</v>
      </c>
      <c r="G220" s="58">
        <f>IF(ISNUMBER(BA220),BA220/1000,1)</f>
        <v>5.5553194000000001</v>
      </c>
      <c r="H220" s="8">
        <f>AV220</f>
        <v>2004</v>
      </c>
      <c r="I220" s="39" t="str">
        <f>AY220</f>
        <v>OP</v>
      </c>
      <c r="J220" s="39" t="str">
        <f>IF(AZ220=1,"Y",IF(AZ220=0,"N","?"))</f>
        <v>Y</v>
      </c>
      <c r="K220" s="39" t="s">
        <v>594</v>
      </c>
      <c r="L220" s="8" t="str">
        <f>AU220</f>
        <v>NG</v>
      </c>
      <c r="M220" s="8" t="str">
        <f>AX220</f>
        <v>CA</v>
      </c>
      <c r="N220" s="8">
        <f>C220*G220</f>
        <v>1.5332681544000002</v>
      </c>
      <c r="O220" s="8"/>
      <c r="P220" s="8"/>
      <c r="Q220" s="8"/>
      <c r="R220" s="87"/>
      <c r="S220" s="8"/>
      <c r="T220" s="8"/>
      <c r="U220" s="87"/>
      <c r="V220" s="87" t="str">
        <f ca="1">IF(NOT(AP220=""),IF(AP220&lt;&gt;AP219,IF(COUNTIF(OFFSET(AP220,0,0,pMaxUnitPerPlantInData),AP220)=COUNTIFS(OFFSET(AP220,0,0,pMaxUnitPerPlantInData),AP220,OFFSET(F220,0,0,pMaxUnitPerPlantInData),F220),"N","Y"),V219),"")</f>
        <v>Y</v>
      </c>
      <c r="W220" s="87" t="str">
        <f>IF($AP220="",W221,AP220)</f>
        <v>Deer Park Energy Center</v>
      </c>
      <c r="X220" s="87">
        <f>IF($AP220="","-",BB220)</f>
        <v>5</v>
      </c>
      <c r="Y220" s="4"/>
      <c r="Z220" s="8" t="b">
        <v>1</v>
      </c>
      <c r="AA220" s="8" t="b">
        <f>VLOOKUP(L220,map_fuel,3,0)</f>
        <v>1</v>
      </c>
      <c r="AB220" s="8" t="b">
        <f>C220&gt;=filt_gen_size</f>
        <v>1</v>
      </c>
      <c r="AC220" s="8" t="b">
        <f>AV220&gt;=filt_age</f>
        <v>1</v>
      </c>
      <c r="AD220" s="39">
        <f>IF(filt_status="ALL",TRUE,IFERROR(SEARCH(I220,filt_status),FALSE))</f>
        <v>1</v>
      </c>
      <c r="AE220" s="8" t="b">
        <f>IF(filt_chp,TRUE,J220="N")</f>
        <v>0</v>
      </c>
      <c r="AF220" s="8" t="b">
        <f>IF(filt_hydro,TRUE,D220&lt;&gt;"water")</f>
        <v>1</v>
      </c>
      <c r="AG220" s="8" t="b">
        <f>IF(filt_use_bad_data,TRUE,NOT(OR(O220="Y",O220=1)))</f>
        <v>1</v>
      </c>
      <c r="AH220" s="8" t="b">
        <f>IF(filt_use_bad_data,TRUE,NOT(OR(Q220="Y",Q220=1)))</f>
        <v>1</v>
      </c>
      <c r="AI220" s="8" t="b">
        <f>IF(filt_allow_combos,AND(AJ220:AK220),OR(UPPER($S220)="Y",UPPER($T220)=""))</f>
        <v>1</v>
      </c>
      <c r="AJ220" s="8" t="b">
        <f>IF(UPPER($U220)="CCGT",IF(filt_combine_ccgt,OR(UPPER($T220)="Y",UPPER($S220)=""),OR(UPPER($S220)="Y",UPPER($T220)="")),TRUE)</f>
        <v>1</v>
      </c>
      <c r="AK220" s="8" t="b">
        <f>IF(UPPER($U220)="WIND",IF(filt_combine_wind,OR(UPPER($T220)="Y",UPPER($S220)=""),OR(UPPER($S220)="Y",UPPER($T220)="")),TRUE)</f>
        <v>1</v>
      </c>
      <c r="AL220" s="9"/>
      <c r="AM220" s="2" t="b">
        <f>AND(Z220:AL220)</f>
        <v>0</v>
      </c>
      <c r="AN220" s="2">
        <f>A220-COUNTIF($K$31:$K220,"&lt;&gt;"&amp;AN$31)+1</f>
        <v>181</v>
      </c>
      <c r="AO220" s="2"/>
      <c r="AP220" s="8" t="s">
        <v>171</v>
      </c>
      <c r="AQ220" s="8" t="s">
        <v>65</v>
      </c>
      <c r="AR220" s="8">
        <v>55464</v>
      </c>
      <c r="AS220" s="8">
        <v>14175</v>
      </c>
      <c r="AT220" s="8" t="s">
        <v>11</v>
      </c>
      <c r="AU220" s="8" t="s">
        <v>33</v>
      </c>
      <c r="AV220" s="8">
        <v>2004</v>
      </c>
      <c r="AW220" s="8">
        <v>276</v>
      </c>
      <c r="AX220" s="8" t="s">
        <v>29</v>
      </c>
      <c r="AY220" s="8" t="s">
        <v>15</v>
      </c>
      <c r="AZ220">
        <v>1</v>
      </c>
      <c r="BA220" s="5">
        <v>5555.3194000000003</v>
      </c>
      <c r="BB220" s="5">
        <v>5</v>
      </c>
      <c r="BC220" s="4"/>
      <c r="BD220"/>
    </row>
    <row r="221" spans="1:56" hidden="1">
      <c r="A221">
        <f>ROW(B221)-ROW($B$31)</f>
        <v>190</v>
      </c>
      <c r="B221" t="str">
        <f>SUBSTITUTE(SUBSTITUTE(SUBSTITUTE(AP221&amp;"_"&amp;AQ221," ","_"),"&amp;","and"),"-","_")</f>
        <v>Deer_Park_Energy_Center_CTG1</v>
      </c>
      <c r="C221">
        <f>AW221/1000</f>
        <v>0.18</v>
      </c>
      <c r="D221" s="23" t="str">
        <f>VLOOKUP(L221,map_fuel,2,0)</f>
        <v>ng</v>
      </c>
      <c r="E221" s="23" t="str">
        <f>VLOOKUP(M221,map_prime_mover,2,0)</f>
        <v>cc_ct_part</v>
      </c>
      <c r="F221" s="23" t="str">
        <f>D221&amp;IF(NOT(E221=""),"_"&amp;LOWER(E221),"")</f>
        <v>ng_cc_ct_part</v>
      </c>
      <c r="G221" s="58">
        <f>IF(ISNUMBER(BA221),BA221/1000,1)</f>
        <v>5.5553194000000001</v>
      </c>
      <c r="H221" s="8">
        <f>AV221</f>
        <v>2003</v>
      </c>
      <c r="I221" s="39" t="str">
        <f>AY221</f>
        <v>OP</v>
      </c>
      <c r="J221" s="39" t="str">
        <f>IF(AZ221=1,"Y",IF(AZ221=0,"N","?"))</f>
        <v>Y</v>
      </c>
      <c r="K221" s="39" t="s">
        <v>594</v>
      </c>
      <c r="L221" s="8" t="str">
        <f>AU221</f>
        <v>NG</v>
      </c>
      <c r="M221" s="8" t="str">
        <f>AX221</f>
        <v>CT</v>
      </c>
      <c r="N221" s="8">
        <f>C221*G221</f>
        <v>0.99995749199999995</v>
      </c>
      <c r="O221" s="8"/>
      <c r="P221" s="8"/>
      <c r="Q221" s="8"/>
      <c r="R221" s="87"/>
      <c r="S221" s="8"/>
      <c r="T221" s="8"/>
      <c r="U221" s="87"/>
      <c r="V221" s="87" t="str">
        <f ca="1">IF(NOT(AP221=""),IF(AP221&lt;&gt;AP220,IF(COUNTIF(OFFSET(AP221,0,0,pMaxUnitPerPlantInData),AP221)=COUNTIFS(OFFSET(AP221,0,0,pMaxUnitPerPlantInData),AP221,OFFSET(F221,0,0,pMaxUnitPerPlantInData),F221),"N","Y"),V220),"")</f>
        <v>Y</v>
      </c>
      <c r="W221" s="87" t="str">
        <f>IF($AP221="",W222,AP221)</f>
        <v>Deer Park Energy Center</v>
      </c>
      <c r="X221" s="87">
        <f>IF($AP221="","-",BB221)</f>
        <v>5</v>
      </c>
      <c r="Y221" s="4"/>
      <c r="Z221" s="8" t="b">
        <v>1</v>
      </c>
      <c r="AA221" s="8" t="b">
        <f>VLOOKUP(L221,map_fuel,3,0)</f>
        <v>1</v>
      </c>
      <c r="AB221" s="8" t="b">
        <f>C221&gt;=filt_gen_size</f>
        <v>1</v>
      </c>
      <c r="AC221" s="8" t="b">
        <f>AV221&gt;=filt_age</f>
        <v>1</v>
      </c>
      <c r="AD221" s="39">
        <f>IF(filt_status="ALL",TRUE,IFERROR(SEARCH(I221,filt_status),FALSE))</f>
        <v>1</v>
      </c>
      <c r="AE221" s="8" t="b">
        <f>IF(filt_chp,TRUE,J221="N")</f>
        <v>0</v>
      </c>
      <c r="AF221" s="8" t="b">
        <f>IF(filt_hydro,TRUE,D221&lt;&gt;"water")</f>
        <v>1</v>
      </c>
      <c r="AG221" s="8" t="b">
        <f>IF(filt_use_bad_data,TRUE,NOT(OR(O221="Y",O221=1)))</f>
        <v>1</v>
      </c>
      <c r="AH221" s="8" t="b">
        <f>IF(filt_use_bad_data,TRUE,NOT(OR(Q221="Y",Q221=1)))</f>
        <v>1</v>
      </c>
      <c r="AI221" s="8" t="b">
        <f>IF(filt_allow_combos,AND(AJ221:AK221),OR(UPPER($S221)="Y",UPPER($T221)=""))</f>
        <v>1</v>
      </c>
      <c r="AJ221" s="8" t="b">
        <f>IF(UPPER($U221)="CCGT",IF(filt_combine_ccgt,OR(UPPER($T221)="Y",UPPER($S221)=""),OR(UPPER($S221)="Y",UPPER($T221)="")),TRUE)</f>
        <v>1</v>
      </c>
      <c r="AK221" s="8" t="b">
        <f>IF(UPPER($U221)="WIND",IF(filt_combine_wind,OR(UPPER($T221)="Y",UPPER($S221)=""),OR(UPPER($S221)="Y",UPPER($T221)="")),TRUE)</f>
        <v>1</v>
      </c>
      <c r="AL221" s="9"/>
      <c r="AM221" s="2" t="b">
        <f>AND(Z221:AL221)</f>
        <v>0</v>
      </c>
      <c r="AN221" s="2">
        <f>A221-COUNTIF($K$31:$K221,"&lt;&gt;"&amp;AN$31)+1</f>
        <v>182</v>
      </c>
      <c r="AO221" s="2"/>
      <c r="AP221" s="8" t="s">
        <v>171</v>
      </c>
      <c r="AQ221" s="8" t="s">
        <v>57</v>
      </c>
      <c r="AR221" s="8">
        <v>55464</v>
      </c>
      <c r="AS221" s="8">
        <v>14171</v>
      </c>
      <c r="AT221" s="8" t="s">
        <v>11</v>
      </c>
      <c r="AU221" s="8" t="s">
        <v>33</v>
      </c>
      <c r="AV221" s="8">
        <v>2003</v>
      </c>
      <c r="AW221" s="8">
        <v>180</v>
      </c>
      <c r="AX221" s="8" t="s">
        <v>32</v>
      </c>
      <c r="AY221" s="8" t="s">
        <v>15</v>
      </c>
      <c r="AZ221">
        <v>1</v>
      </c>
      <c r="BA221" s="5">
        <v>5555.3194000000003</v>
      </c>
      <c r="BB221" s="5">
        <v>5</v>
      </c>
      <c r="BC221" s="4"/>
      <c r="BD221"/>
    </row>
    <row r="222" spans="1:56" hidden="1">
      <c r="A222">
        <f>ROW(B222)-ROW($B$31)</f>
        <v>191</v>
      </c>
      <c r="B222" t="str">
        <f>SUBSTITUTE(SUBSTITUTE(SUBSTITUTE(AP222&amp;"_"&amp;AQ222," ","_"),"&amp;","and"),"-","_")</f>
        <v>Deer_Park_Energy_Center_CTG2</v>
      </c>
      <c r="C222">
        <f>AW222/1000</f>
        <v>0.18</v>
      </c>
      <c r="D222" s="23" t="str">
        <f>VLOOKUP(L222,map_fuel,2,0)</f>
        <v>ng</v>
      </c>
      <c r="E222" s="23" t="str">
        <f>VLOOKUP(M222,map_prime_mover,2,0)</f>
        <v>cc_ct_part</v>
      </c>
      <c r="F222" s="23" t="str">
        <f>D222&amp;IF(NOT(E222=""),"_"&amp;LOWER(E222),"")</f>
        <v>ng_cc_ct_part</v>
      </c>
      <c r="G222" s="58">
        <f>IF(ISNUMBER(BA222),BA222/1000,1)</f>
        <v>5.5553194000000001</v>
      </c>
      <c r="H222" s="8">
        <f>AV222</f>
        <v>2003</v>
      </c>
      <c r="I222" s="39" t="str">
        <f>AY222</f>
        <v>OP</v>
      </c>
      <c r="J222" s="39" t="str">
        <f>IF(AZ222=1,"Y",IF(AZ222=0,"N","?"))</f>
        <v>Y</v>
      </c>
      <c r="K222" s="39" t="s">
        <v>594</v>
      </c>
      <c r="L222" s="8" t="str">
        <f>AU222</f>
        <v>NG</v>
      </c>
      <c r="M222" s="8" t="str">
        <f>AX222</f>
        <v>CT</v>
      </c>
      <c r="N222" s="8">
        <f>C222*G222</f>
        <v>0.99995749199999995</v>
      </c>
      <c r="O222" s="8"/>
      <c r="P222" s="8"/>
      <c r="Q222" s="8"/>
      <c r="R222" s="87"/>
      <c r="S222" s="8"/>
      <c r="T222" s="8"/>
      <c r="U222" s="87"/>
      <c r="V222" s="87" t="str">
        <f ca="1">IF(NOT(AP222=""),IF(AP222&lt;&gt;AP221,IF(COUNTIF(OFFSET(AP222,0,0,pMaxUnitPerPlantInData),AP222)=COUNTIFS(OFFSET(AP222,0,0,pMaxUnitPerPlantInData),AP222,OFFSET(F222,0,0,pMaxUnitPerPlantInData),F222),"N","Y"),V221),"")</f>
        <v>Y</v>
      </c>
      <c r="W222" s="87" t="str">
        <f>IF($AP222="",W223,AP222)</f>
        <v>Deer Park Energy Center</v>
      </c>
      <c r="X222" s="87">
        <f>IF($AP222="","-",BB222)</f>
        <v>5</v>
      </c>
      <c r="Y222" s="4"/>
      <c r="Z222" s="8" t="b">
        <v>1</v>
      </c>
      <c r="AA222" s="8" t="b">
        <f>VLOOKUP(L222,map_fuel,3,0)</f>
        <v>1</v>
      </c>
      <c r="AB222" s="8" t="b">
        <f>C222&gt;=filt_gen_size</f>
        <v>1</v>
      </c>
      <c r="AC222" s="8" t="b">
        <f>AV222&gt;=filt_age</f>
        <v>1</v>
      </c>
      <c r="AD222" s="39">
        <f>IF(filt_status="ALL",TRUE,IFERROR(SEARCH(I222,filt_status),FALSE))</f>
        <v>1</v>
      </c>
      <c r="AE222" s="8" t="b">
        <f>IF(filt_chp,TRUE,J222="N")</f>
        <v>0</v>
      </c>
      <c r="AF222" s="8" t="b">
        <f>IF(filt_hydro,TRUE,D222&lt;&gt;"water")</f>
        <v>1</v>
      </c>
      <c r="AG222" s="8" t="b">
        <f>IF(filt_use_bad_data,TRUE,NOT(OR(O222="Y",O222=1)))</f>
        <v>1</v>
      </c>
      <c r="AH222" s="8" t="b">
        <f>IF(filt_use_bad_data,TRUE,NOT(OR(Q222="Y",Q222=1)))</f>
        <v>1</v>
      </c>
      <c r="AI222" s="8" t="b">
        <f>IF(filt_allow_combos,AND(AJ222:AK222),OR(UPPER($S222)="Y",UPPER($T222)=""))</f>
        <v>1</v>
      </c>
      <c r="AJ222" s="8" t="b">
        <f>IF(UPPER($U222)="CCGT",IF(filt_combine_ccgt,OR(UPPER($T222)="Y",UPPER($S222)=""),OR(UPPER($S222)="Y",UPPER($T222)="")),TRUE)</f>
        <v>1</v>
      </c>
      <c r="AK222" s="8" t="b">
        <f>IF(UPPER($U222)="WIND",IF(filt_combine_wind,OR(UPPER($T222)="Y",UPPER($S222)=""),OR(UPPER($S222)="Y",UPPER($T222)="")),TRUE)</f>
        <v>1</v>
      </c>
      <c r="AL222" s="9"/>
      <c r="AM222" s="2" t="b">
        <f>AND(Z222:AL222)</f>
        <v>0</v>
      </c>
      <c r="AN222" s="2">
        <f>A222-COUNTIF($K$31:$K222,"&lt;&gt;"&amp;AN$31)+1</f>
        <v>183</v>
      </c>
      <c r="AO222" s="2"/>
      <c r="AP222" s="8" t="s">
        <v>171</v>
      </c>
      <c r="AQ222" s="8" t="s">
        <v>63</v>
      </c>
      <c r="AR222" s="8">
        <v>55464</v>
      </c>
      <c r="AS222" s="8">
        <v>14172</v>
      </c>
      <c r="AT222" s="8" t="s">
        <v>11</v>
      </c>
      <c r="AU222" s="8" t="s">
        <v>33</v>
      </c>
      <c r="AV222" s="8">
        <v>2003</v>
      </c>
      <c r="AW222" s="8">
        <v>180</v>
      </c>
      <c r="AX222" s="8" t="s">
        <v>32</v>
      </c>
      <c r="AY222" s="8" t="s">
        <v>15</v>
      </c>
      <c r="AZ222">
        <v>1</v>
      </c>
      <c r="BA222" s="5">
        <v>5555.3194000000003</v>
      </c>
      <c r="BB222" s="5">
        <v>5</v>
      </c>
      <c r="BC222" s="4"/>
      <c r="BD222"/>
    </row>
    <row r="223" spans="1:56" hidden="1">
      <c r="A223">
        <f>ROW(B223)-ROW($B$31)</f>
        <v>192</v>
      </c>
      <c r="B223" t="str">
        <f>SUBSTITUTE(SUBSTITUTE(SUBSTITUTE(AP223&amp;"_"&amp;AQ223," ","_"),"&amp;","and"),"-","_")</f>
        <v>Delaware_Mountain_Windfarm_01</v>
      </c>
      <c r="C223">
        <f>AW223/1000</f>
        <v>0.03</v>
      </c>
      <c r="D223" s="23" t="str">
        <f>VLOOKUP(L223,map_fuel,2,0)</f>
        <v>wind</v>
      </c>
      <c r="E223" s="23" t="str">
        <f>VLOOKUP(M223,map_prime_mover,2,0)</f>
        <v/>
      </c>
      <c r="F223" s="23" t="str">
        <f>D223&amp;IF(NOT(E223=""),"_"&amp;LOWER(E223),"")</f>
        <v>wind</v>
      </c>
      <c r="G223" s="58">
        <f>IF(ISNUMBER(BA223),BA223/1000,1)</f>
        <v>1</v>
      </c>
      <c r="H223" s="8">
        <f>AV223</f>
        <v>1999</v>
      </c>
      <c r="I223" s="39" t="str">
        <f>AY223</f>
        <v>OP</v>
      </c>
      <c r="J223" s="39" t="str">
        <f>IF(AZ223=1,"Y",IF(AZ223=0,"N","?"))</f>
        <v>N</v>
      </c>
      <c r="K223" s="39" t="s">
        <v>594</v>
      </c>
      <c r="L223" s="8" t="str">
        <f>AU223</f>
        <v>WND</v>
      </c>
      <c r="M223" s="8" t="str">
        <f>AX223</f>
        <v>WT</v>
      </c>
      <c r="N223" s="8">
        <f>C223*G223</f>
        <v>0.03</v>
      </c>
      <c r="O223" s="8"/>
      <c r="P223" s="39"/>
      <c r="Q223" s="39"/>
      <c r="R223" s="87"/>
      <c r="S223" s="39" t="s">
        <v>651</v>
      </c>
      <c r="T223" s="39"/>
      <c r="U223" s="87" t="s">
        <v>72</v>
      </c>
      <c r="V223" s="87" t="str">
        <f ca="1">IF(NOT(AP223=""),IF(AP223&lt;&gt;AP222,IF(COUNTIF(OFFSET(AP223,0,0,pMaxUnitPerPlantInData),AP223)=COUNTIFS(OFFSET(AP223,0,0,pMaxUnitPerPlantInData),AP223,OFFSET(F223,0,0,pMaxUnitPerPlantInData),F223),"N","Y"),V222),"")</f>
        <v>N</v>
      </c>
      <c r="W223" s="87" t="str">
        <f>IF($AP223="",W224,SUBSTITUTE(SUBSTITUTE(SUBSTITUTE(AP223," ","_"),"&amp;","and"),"-","_"))</f>
        <v>Delaware_Mountain_Windfarm</v>
      </c>
      <c r="X223" s="87">
        <f>IF($AP223="","-",BB223)</f>
        <v>1</v>
      </c>
      <c r="Y223" s="4"/>
      <c r="Z223" s="8" t="b">
        <v>1</v>
      </c>
      <c r="AA223" s="8" t="b">
        <f>VLOOKUP(L223,map_fuel,3,0)</f>
        <v>1</v>
      </c>
      <c r="AB223" s="8" t="b">
        <f>C223&gt;=filt_gen_size</f>
        <v>0</v>
      </c>
      <c r="AC223" s="8" t="b">
        <f>AV223&gt;=filt_age</f>
        <v>1</v>
      </c>
      <c r="AD223" s="39">
        <f>IF(filt_status="ALL",TRUE,IFERROR(SEARCH(I223,filt_status),FALSE))</f>
        <v>1</v>
      </c>
      <c r="AE223" s="8" t="b">
        <f>IF(filt_chp,TRUE,J223="N")</f>
        <v>1</v>
      </c>
      <c r="AF223" s="8" t="b">
        <f>IF(filt_hydro,TRUE,D223&lt;&gt;"water")</f>
        <v>1</v>
      </c>
      <c r="AG223" s="8" t="b">
        <f>IF(filt_use_bad_data,TRUE,NOT(OR(O223="Y",O223=1)))</f>
        <v>1</v>
      </c>
      <c r="AH223" s="8" t="b">
        <f>IF(filt_use_bad_data,TRUE,NOT(OR(Q223="Y",Q223=1)))</f>
        <v>1</v>
      </c>
      <c r="AI223" s="8" t="b">
        <f>IF(filt_allow_combos,AND(AJ223:AK223),OR(UPPER($S223)="Y",UPPER($T223)=""))</f>
        <v>0</v>
      </c>
      <c r="AJ223" s="8" t="b">
        <f>IF(UPPER($U223)="CCGT",IF(filt_combine_ccgt,OR(UPPER($T223)="Y",UPPER($S223)=""),OR(UPPER($S223)="Y",UPPER($T223)="")),TRUE)</f>
        <v>1</v>
      </c>
      <c r="AK223" s="8" t="b">
        <f>IF(UPPER($U223)="WIND",IF(filt_combine_wind,OR(UPPER($T223)="Y",UPPER($S223)=""),OR(UPPER($S223)="Y",UPPER($T223)="")),TRUE)</f>
        <v>0</v>
      </c>
      <c r="AL223" s="9"/>
      <c r="AM223" s="2" t="b">
        <f>AND(Z223:AL223)</f>
        <v>0</v>
      </c>
      <c r="AN223" s="2">
        <f>A223-COUNTIF($K$31:$K223,"&lt;&gt;"&amp;AN$31)+1</f>
        <v>184</v>
      </c>
      <c r="AO223" s="2"/>
      <c r="AP223" s="8" t="s">
        <v>173</v>
      </c>
      <c r="AQ223" s="8" t="s">
        <v>174</v>
      </c>
      <c r="AR223" s="8">
        <v>55399</v>
      </c>
      <c r="AS223" s="8">
        <v>14176</v>
      </c>
      <c r="AT223" s="8" t="s">
        <v>11</v>
      </c>
      <c r="AU223" s="8" t="s">
        <v>26</v>
      </c>
      <c r="AV223" s="8">
        <v>1999</v>
      </c>
      <c r="AW223" s="8">
        <v>30</v>
      </c>
      <c r="AX223" s="8" t="s">
        <v>25</v>
      </c>
      <c r="AY223" s="8" t="s">
        <v>15</v>
      </c>
      <c r="AZ223">
        <v>0</v>
      </c>
      <c r="BA223" s="5" t="s">
        <v>14</v>
      </c>
      <c r="BB223" s="5">
        <v>1</v>
      </c>
      <c r="BC223" s="4"/>
      <c r="BD223"/>
    </row>
    <row r="224" spans="1:56" hidden="1">
      <c r="A224">
        <f>ROW(B224)-ROW($B$31)</f>
        <v>193</v>
      </c>
      <c r="B224" t="str">
        <f>SUBSTITUTE(SUBSTITUTE(SUBSTITUTE(AP224&amp;"_"&amp;AQ224," ","_"),"&amp;","and"),"-","_")</f>
        <v>Denison_2</v>
      </c>
      <c r="C224">
        <f>AW224/1000</f>
        <v>3.5000000000000003E-2</v>
      </c>
      <c r="D224" s="23" t="str">
        <f>VLOOKUP(L224,map_fuel,2,0)</f>
        <v>water</v>
      </c>
      <c r="E224" s="23" t="str">
        <f>VLOOKUP(M224,map_prime_mover,2,0)</f>
        <v/>
      </c>
      <c r="F224" s="23" t="str">
        <f>D224&amp;IF(NOT(E224=""),"_"&amp;LOWER(E224),"")</f>
        <v>water</v>
      </c>
      <c r="G224" s="58">
        <f>IF(ISNUMBER(BA224),BA224/1000,1)</f>
        <v>1</v>
      </c>
      <c r="H224" s="8">
        <f>AV224</f>
        <v>1949</v>
      </c>
      <c r="I224" s="39" t="str">
        <f>AY224</f>
        <v>OP</v>
      </c>
      <c r="J224" s="39" t="str">
        <f>IF(AZ224=1,"Y",IF(AZ224=0,"N","?"))</f>
        <v>?</v>
      </c>
      <c r="K224" s="39" t="s">
        <v>594</v>
      </c>
      <c r="L224" s="8" t="str">
        <f>AU224</f>
        <v>WAT</v>
      </c>
      <c r="M224" s="8" t="str">
        <f>AX224</f>
        <v>HY</v>
      </c>
      <c r="N224" s="8">
        <f>C224*G224</f>
        <v>3.5000000000000003E-2</v>
      </c>
      <c r="O224" s="8"/>
      <c r="P224" s="8"/>
      <c r="Q224" s="8"/>
      <c r="R224" s="87"/>
      <c r="S224" s="8"/>
      <c r="T224" s="8"/>
      <c r="U224" s="87"/>
      <c r="V224" s="87" t="str">
        <f ca="1">IF(NOT(AP224=""),IF(AP224&lt;&gt;AP223,IF(COUNTIF(OFFSET(AP224,0,0,pMaxUnitPerPlantInData),AP224)=COUNTIFS(OFFSET(AP224,0,0,pMaxUnitPerPlantInData),AP224,OFFSET(F224,0,0,pMaxUnitPerPlantInData),F224),"N","Y"),V223),"")</f>
        <v>N</v>
      </c>
      <c r="W224" s="87" t="str">
        <f>IF($AP224="",W225,AP224)</f>
        <v>Denison</v>
      </c>
      <c r="X224" s="87" t="str">
        <f>IF($AP224="","-",BB224)</f>
        <v>Plant unknown</v>
      </c>
      <c r="Y224" s="4"/>
      <c r="Z224" s="8" t="b">
        <v>0</v>
      </c>
      <c r="AA224" s="8" t="b">
        <f>VLOOKUP(L224,map_fuel,3,0)</f>
        <v>1</v>
      </c>
      <c r="AB224" s="8" t="b">
        <f>C224&gt;=filt_gen_size</f>
        <v>0</v>
      </c>
      <c r="AC224" s="8" t="b">
        <f>AV224&gt;=filt_age</f>
        <v>1</v>
      </c>
      <c r="AD224" s="39">
        <f>IF(filt_status="ALL",TRUE,IFERROR(SEARCH(I224,filt_status),FALSE))</f>
        <v>1</v>
      </c>
      <c r="AE224" s="8" t="b">
        <f>IF(filt_chp,TRUE,J224="N")</f>
        <v>0</v>
      </c>
      <c r="AF224" s="8" t="b">
        <f>IF(filt_hydro,TRUE,D224&lt;&gt;"water")</f>
        <v>0</v>
      </c>
      <c r="AG224" s="8" t="b">
        <f>IF(filt_use_bad_data,TRUE,NOT(OR(O224="Y",O224=1)))</f>
        <v>1</v>
      </c>
      <c r="AH224" s="8" t="b">
        <f>IF(filt_use_bad_data,TRUE,NOT(OR(Q224="Y",Q224=1)))</f>
        <v>1</v>
      </c>
      <c r="AI224" s="8" t="b">
        <f>IF(filt_allow_combos,AND(AJ224:AK224),OR(UPPER($S224)="Y",UPPER($T224)=""))</f>
        <v>1</v>
      </c>
      <c r="AJ224" s="8" t="b">
        <f>IF(UPPER($U224)="CCGT",IF(filt_combine_ccgt,OR(UPPER($T224)="Y",UPPER($S224)=""),OR(UPPER($S224)="Y",UPPER($T224)="")),TRUE)</f>
        <v>1</v>
      </c>
      <c r="AK224" s="8" t="b">
        <f>IF(UPPER($U224)="WIND",IF(filt_combine_wind,OR(UPPER($T224)="Y",UPPER($S224)=""),OR(UPPER($S224)="Y",UPPER($T224)="")),TRUE)</f>
        <v>1</v>
      </c>
      <c r="AL224" s="9"/>
      <c r="AM224" s="2" t="b">
        <f>AND(Z224:AL224)</f>
        <v>0</v>
      </c>
      <c r="AN224" s="2">
        <f>A224-COUNTIF($K$31:$K224,"&lt;&gt;"&amp;AN$31)+1</f>
        <v>185</v>
      </c>
      <c r="AO224" s="2"/>
      <c r="AP224" s="8" t="s">
        <v>175</v>
      </c>
      <c r="AQ224" s="8" t="s">
        <v>22</v>
      </c>
      <c r="AR224" s="8">
        <v>6416</v>
      </c>
      <c r="AS224" s="8">
        <v>14178</v>
      </c>
      <c r="AT224" s="8" t="s">
        <v>11</v>
      </c>
      <c r="AU224" s="8" t="s">
        <v>21</v>
      </c>
      <c r="AV224" s="8">
        <v>1949</v>
      </c>
      <c r="AW224" s="8">
        <v>35</v>
      </c>
      <c r="AX224" s="8" t="s">
        <v>20</v>
      </c>
      <c r="AY224" s="8" t="s">
        <v>15</v>
      </c>
      <c r="AZ224" t="s">
        <v>1069</v>
      </c>
      <c r="BA224" s="5" t="s">
        <v>1069</v>
      </c>
      <c r="BB224" s="5" t="s">
        <v>1069</v>
      </c>
      <c r="BC224" s="4"/>
      <c r="BD224"/>
    </row>
    <row r="225" spans="1:56" hidden="1">
      <c r="A225">
        <f>ROW(B225)-ROW($B$31)</f>
        <v>194</v>
      </c>
      <c r="B225" t="str">
        <f>SUBSTITUTE(SUBSTITUTE(SUBSTITUTE(AP225&amp;"_"&amp;AQ225," ","_"),"&amp;","and"),"-","_")</f>
        <v>Denison_1</v>
      </c>
      <c r="C225">
        <f>AW225/1000</f>
        <v>3.5000000000000003E-2</v>
      </c>
      <c r="D225" s="23" t="str">
        <f>VLOOKUP(L225,map_fuel,2,0)</f>
        <v>water</v>
      </c>
      <c r="E225" s="23" t="str">
        <f>VLOOKUP(M225,map_prime_mover,2,0)</f>
        <v/>
      </c>
      <c r="F225" s="23" t="str">
        <f>D225&amp;IF(NOT(E225=""),"_"&amp;LOWER(E225),"")</f>
        <v>water</v>
      </c>
      <c r="G225" s="58">
        <f>IF(ISNUMBER(BA225),BA225/1000,1)</f>
        <v>1</v>
      </c>
      <c r="H225" s="8">
        <f>AV225</f>
        <v>1945</v>
      </c>
      <c r="I225" s="39" t="str">
        <f>AY225</f>
        <v>OP</v>
      </c>
      <c r="J225" s="39" t="str">
        <f>IF(AZ225=1,"Y",IF(AZ225=0,"N","?"))</f>
        <v>?</v>
      </c>
      <c r="K225" s="39" t="s">
        <v>594</v>
      </c>
      <c r="L225" s="8" t="str">
        <f>AU225</f>
        <v>WAT</v>
      </c>
      <c r="M225" s="8" t="str">
        <f>AX225</f>
        <v>HY</v>
      </c>
      <c r="N225" s="8">
        <f>C225*G225</f>
        <v>3.5000000000000003E-2</v>
      </c>
      <c r="O225" s="8"/>
      <c r="P225" s="8"/>
      <c r="Q225" s="8"/>
      <c r="R225" s="87"/>
      <c r="S225" s="8"/>
      <c r="T225" s="8"/>
      <c r="U225" s="87"/>
      <c r="V225" s="87" t="str">
        <f ca="1">IF(NOT(AP225=""),IF(AP225&lt;&gt;AP224,IF(COUNTIF(OFFSET(AP225,0,0,pMaxUnitPerPlantInData),AP225)=COUNTIFS(OFFSET(AP225,0,0,pMaxUnitPerPlantInData),AP225,OFFSET(F225,0,0,pMaxUnitPerPlantInData),F225),"N","Y"),V224),"")</f>
        <v>N</v>
      </c>
      <c r="W225" s="87" t="str">
        <f>IF($AP225="",W226,AP225)</f>
        <v>Denison</v>
      </c>
      <c r="X225" s="87" t="str">
        <f>IF($AP225="","-",BB225)</f>
        <v>Plant unknown</v>
      </c>
      <c r="Y225" s="4"/>
      <c r="Z225" s="8" t="b">
        <v>0</v>
      </c>
      <c r="AA225" s="8" t="b">
        <f>VLOOKUP(L225,map_fuel,3,0)</f>
        <v>1</v>
      </c>
      <c r="AB225" s="8" t="b">
        <f>C225&gt;=filt_gen_size</f>
        <v>0</v>
      </c>
      <c r="AC225" s="8" t="b">
        <f>AV225&gt;=filt_age</f>
        <v>1</v>
      </c>
      <c r="AD225" s="39">
        <f>IF(filt_status="ALL",TRUE,IFERROR(SEARCH(I225,filt_status),FALSE))</f>
        <v>1</v>
      </c>
      <c r="AE225" s="8" t="b">
        <f>IF(filt_chp,TRUE,J225="N")</f>
        <v>0</v>
      </c>
      <c r="AF225" s="8" t="b">
        <f>IF(filt_hydro,TRUE,D225&lt;&gt;"water")</f>
        <v>0</v>
      </c>
      <c r="AG225" s="8" t="b">
        <f>IF(filt_use_bad_data,TRUE,NOT(OR(O225="Y",O225=1)))</f>
        <v>1</v>
      </c>
      <c r="AH225" s="8" t="b">
        <f>IF(filt_use_bad_data,TRUE,NOT(OR(Q225="Y",Q225=1)))</f>
        <v>1</v>
      </c>
      <c r="AI225" s="8" t="b">
        <f>IF(filt_allow_combos,AND(AJ225:AK225),OR(UPPER($S225)="Y",UPPER($T225)=""))</f>
        <v>1</v>
      </c>
      <c r="AJ225" s="8" t="b">
        <f>IF(UPPER($U225)="CCGT",IF(filt_combine_ccgt,OR(UPPER($T225)="Y",UPPER($S225)=""),OR(UPPER($S225)="Y",UPPER($T225)="")),TRUE)</f>
        <v>1</v>
      </c>
      <c r="AK225" s="8" t="b">
        <f>IF(UPPER($U225)="WIND",IF(filt_combine_wind,OR(UPPER($T225)="Y",UPPER($S225)=""),OR(UPPER($S225)="Y",UPPER($T225)="")),TRUE)</f>
        <v>1</v>
      </c>
      <c r="AL225" s="9"/>
      <c r="AM225" s="2" t="b">
        <f>AND(Z225:AL225)</f>
        <v>0</v>
      </c>
      <c r="AN225" s="2">
        <f>A225-COUNTIF($K$31:$K225,"&lt;&gt;"&amp;AN$31)+1</f>
        <v>186</v>
      </c>
      <c r="AO225" s="2"/>
      <c r="AP225" s="8" t="s">
        <v>175</v>
      </c>
      <c r="AQ225" s="8" t="s">
        <v>19</v>
      </c>
      <c r="AR225" s="8">
        <v>6416</v>
      </c>
      <c r="AS225" s="8">
        <v>14177</v>
      </c>
      <c r="AT225" s="8" t="s">
        <v>11</v>
      </c>
      <c r="AU225" s="8" t="s">
        <v>21</v>
      </c>
      <c r="AV225" s="8">
        <v>1945</v>
      </c>
      <c r="AW225" s="8">
        <v>35</v>
      </c>
      <c r="AX225" s="8" t="s">
        <v>20</v>
      </c>
      <c r="AY225" s="8" t="s">
        <v>15</v>
      </c>
      <c r="AZ225" t="s">
        <v>1069</v>
      </c>
      <c r="BA225" s="5" t="s">
        <v>1069</v>
      </c>
      <c r="BB225" s="5" t="s">
        <v>1069</v>
      </c>
      <c r="BC225" s="4"/>
      <c r="BD225"/>
    </row>
    <row r="226" spans="1:56" hidden="1">
      <c r="A226">
        <f>ROW(B226)-ROW($B$31)</f>
        <v>195</v>
      </c>
      <c r="B226" t="str">
        <f>SUBSTITUTE(SUBSTITUTE(SUBSTITUTE(AP226&amp;"_"&amp;AQ226," ","_"),"&amp;","and"),"-","_")</f>
        <v>Desert_Sky_1</v>
      </c>
      <c r="C226">
        <f>AW226/1000</f>
        <v>0.1605</v>
      </c>
      <c r="D226" s="23" t="str">
        <f>VLOOKUP(L226,map_fuel,2,0)</f>
        <v>wind</v>
      </c>
      <c r="E226" s="23" t="str">
        <f>VLOOKUP(M226,map_prime_mover,2,0)</f>
        <v/>
      </c>
      <c r="F226" s="23" t="str">
        <f>D226&amp;IF(NOT(E226=""),"_"&amp;LOWER(E226),"")</f>
        <v>wind</v>
      </c>
      <c r="G226" s="58">
        <f>IF(ISNUMBER(BA226),BA226/1000,1)</f>
        <v>1</v>
      </c>
      <c r="H226" s="8">
        <f>AV226</f>
        <v>2002</v>
      </c>
      <c r="I226" s="39" t="str">
        <f>AY226</f>
        <v>OP</v>
      </c>
      <c r="J226" s="39" t="str">
        <f>IF(AZ226=1,"Y",IF(AZ226=0,"N","?"))</f>
        <v>N</v>
      </c>
      <c r="K226" s="39" t="s">
        <v>594</v>
      </c>
      <c r="L226" s="8" t="str">
        <f>AU226</f>
        <v>WND</v>
      </c>
      <c r="M226" s="8" t="str">
        <f>AX226</f>
        <v>WT</v>
      </c>
      <c r="N226" s="8">
        <f>C226*G226</f>
        <v>0.1605</v>
      </c>
      <c r="O226" s="8"/>
      <c r="P226" s="39"/>
      <c r="Q226" s="39"/>
      <c r="R226" s="87"/>
      <c r="S226" s="39" t="s">
        <v>651</v>
      </c>
      <c r="T226" s="39"/>
      <c r="U226" s="87" t="s">
        <v>72</v>
      </c>
      <c r="V226" s="87" t="str">
        <f ca="1">IF(NOT(AP226=""),IF(AP226&lt;&gt;AP225,IF(COUNTIF(OFFSET(AP226,0,0,pMaxUnitPerPlantInData),AP226)=COUNTIFS(OFFSET(AP226,0,0,pMaxUnitPerPlantInData),AP226,OFFSET(F226,0,0,pMaxUnitPerPlantInData),F226),"N","Y"),V225),"")</f>
        <v>N</v>
      </c>
      <c r="W226" s="87" t="str">
        <f>IF($AP226="",W227,SUBSTITUTE(SUBSTITUTE(SUBSTITUTE(AP226," ","_"),"&amp;","and"),"-","_"))</f>
        <v>Desert_Sky</v>
      </c>
      <c r="X226" s="87">
        <f>IF($AP226="","-",BB226)</f>
        <v>1</v>
      </c>
      <c r="Y226" s="4"/>
      <c r="Z226" s="8" t="b">
        <v>1</v>
      </c>
      <c r="AA226" s="8" t="b">
        <f>VLOOKUP(L226,map_fuel,3,0)</f>
        <v>1</v>
      </c>
      <c r="AB226" s="8" t="b">
        <f>C226&gt;=filt_gen_size</f>
        <v>1</v>
      </c>
      <c r="AC226" s="8" t="b">
        <f>AV226&gt;=filt_age</f>
        <v>1</v>
      </c>
      <c r="AD226" s="39">
        <f>IF(filt_status="ALL",TRUE,IFERROR(SEARCH(I226,filt_status),FALSE))</f>
        <v>1</v>
      </c>
      <c r="AE226" s="8" t="b">
        <f>IF(filt_chp,TRUE,J226="N")</f>
        <v>1</v>
      </c>
      <c r="AF226" s="8" t="b">
        <f>IF(filt_hydro,TRUE,D226&lt;&gt;"water")</f>
        <v>1</v>
      </c>
      <c r="AG226" s="8" t="b">
        <f>IF(filt_use_bad_data,TRUE,NOT(OR(O226="Y",O226=1)))</f>
        <v>1</v>
      </c>
      <c r="AH226" s="8" t="b">
        <f>IF(filt_use_bad_data,TRUE,NOT(OR(Q226="Y",Q226=1)))</f>
        <v>1</v>
      </c>
      <c r="AI226" s="8" t="b">
        <f>IF(filt_allow_combos,AND(AJ226:AK226),OR(UPPER($S226)="Y",UPPER($T226)=""))</f>
        <v>0</v>
      </c>
      <c r="AJ226" s="8" t="b">
        <f>IF(UPPER($U226)="CCGT",IF(filt_combine_ccgt,OR(UPPER($T226)="Y",UPPER($S226)=""),OR(UPPER($S226)="Y",UPPER($T226)="")),TRUE)</f>
        <v>1</v>
      </c>
      <c r="AK226" s="8" t="b">
        <f>IF(UPPER($U226)="WIND",IF(filt_combine_wind,OR(UPPER($T226)="Y",UPPER($S226)=""),OR(UPPER($S226)="Y",UPPER($T226)="")),TRUE)</f>
        <v>0</v>
      </c>
      <c r="AL226" s="9"/>
      <c r="AM226" s="2" t="b">
        <f>AND(Z226:AL226)</f>
        <v>0</v>
      </c>
      <c r="AN226" s="2">
        <f>A226-COUNTIF($K$31:$K226,"&lt;&gt;"&amp;AN$31)+1</f>
        <v>187</v>
      </c>
      <c r="AO226" s="2"/>
      <c r="AP226" s="8" t="s">
        <v>176</v>
      </c>
      <c r="AQ226" s="8" t="s">
        <v>19</v>
      </c>
      <c r="AR226" s="8">
        <v>55992</v>
      </c>
      <c r="AS226" s="8">
        <v>14179</v>
      </c>
      <c r="AT226" s="8" t="s">
        <v>11</v>
      </c>
      <c r="AU226" s="8" t="s">
        <v>26</v>
      </c>
      <c r="AV226" s="8">
        <v>2002</v>
      </c>
      <c r="AW226" s="8">
        <v>160.5</v>
      </c>
      <c r="AX226" s="8" t="s">
        <v>25</v>
      </c>
      <c r="AY226" s="8" t="s">
        <v>15</v>
      </c>
      <c r="AZ226">
        <v>0</v>
      </c>
      <c r="BA226" s="5" t="s">
        <v>14</v>
      </c>
      <c r="BB226" s="5">
        <v>1</v>
      </c>
      <c r="BC226" s="4"/>
      <c r="BD226"/>
    </row>
    <row r="227" spans="1:56" hidden="1">
      <c r="A227">
        <f>ROW(B227)-ROW($B$31)</f>
        <v>196</v>
      </c>
      <c r="B227" t="str">
        <f>SUBSTITUTE(SUBSTITUTE(SUBSTITUTE(AP227&amp;"_"&amp;AQ227," ","_"),"&amp;","and"),"-","_")</f>
        <v>Dow_Chemical_Texas_Operation_G_64</v>
      </c>
      <c r="C227">
        <f>AW227/1000</f>
        <v>6.4799999999999996E-2</v>
      </c>
      <c r="D227" s="23" t="str">
        <f>VLOOKUP(L227,map_fuel,2,0)</f>
        <v>ng</v>
      </c>
      <c r="E227" s="23" t="str">
        <f>VLOOKUP(M227,map_prime_mover,2,0)</f>
        <v>cc_st_part</v>
      </c>
      <c r="F227" s="23" t="str">
        <f>D227&amp;IF(NOT(E227=""),"_"&amp;LOWER(E227),"")</f>
        <v>ng_cc_st_part</v>
      </c>
      <c r="G227" s="58">
        <f>IF(ISNUMBER(BA227),BA227/1000,1)</f>
        <v>5.6515104000000003</v>
      </c>
      <c r="H227" s="8">
        <f>AV227</f>
        <v>1987</v>
      </c>
      <c r="I227" s="39" t="str">
        <f>AY227</f>
        <v>OP</v>
      </c>
      <c r="J227" s="39" t="str">
        <f>IF(AZ227=1,"Y",IF(AZ227=0,"N","?"))</f>
        <v>Y</v>
      </c>
      <c r="K227" s="39" t="s">
        <v>594</v>
      </c>
      <c r="L227" s="8" t="str">
        <f>AU227</f>
        <v>NG</v>
      </c>
      <c r="M227" s="8" t="str">
        <f>AX227</f>
        <v>CA</v>
      </c>
      <c r="N227" s="8">
        <f>C227*G227</f>
        <v>0.36621787391999999</v>
      </c>
      <c r="O227" s="8"/>
      <c r="P227" s="8"/>
      <c r="Q227" s="8"/>
      <c r="R227" s="87"/>
      <c r="S227" s="8"/>
      <c r="T227" s="8"/>
      <c r="U227" s="87"/>
      <c r="V227" s="87" t="str">
        <f ca="1">IF(NOT(AP227=""),IF(AP227&lt;&gt;AP226,IF(COUNTIF(OFFSET(AP227,0,0,pMaxUnitPerPlantInData),AP227)=COUNTIFS(OFFSET(AP227,0,0,pMaxUnitPerPlantInData),AP227,OFFSET(F227,0,0,pMaxUnitPerPlantInData),F227),"N","Y"),V226),"")</f>
        <v>Y</v>
      </c>
      <c r="W227" s="87" t="str">
        <f>IF($AP227="",W228,AP227)</f>
        <v>Dow Chemical Texas Operation</v>
      </c>
      <c r="X227" s="87">
        <f>IF($AP227="","-",BB227)</f>
        <v>11</v>
      </c>
      <c r="Y227" s="4"/>
      <c r="Z227" s="8" t="b">
        <v>1</v>
      </c>
      <c r="AA227" s="8" t="b">
        <f>VLOOKUP(L227,map_fuel,3,0)</f>
        <v>1</v>
      </c>
      <c r="AB227" s="8" t="b">
        <f>C227&gt;=filt_gen_size</f>
        <v>1</v>
      </c>
      <c r="AC227" s="8" t="b">
        <f>AV227&gt;=filt_age</f>
        <v>1</v>
      </c>
      <c r="AD227" s="39">
        <f>IF(filt_status="ALL",TRUE,IFERROR(SEARCH(I227,filt_status),FALSE))</f>
        <v>1</v>
      </c>
      <c r="AE227" s="8" t="b">
        <f>IF(filt_chp,TRUE,J227="N")</f>
        <v>0</v>
      </c>
      <c r="AF227" s="8" t="b">
        <f>IF(filt_hydro,TRUE,D227&lt;&gt;"water")</f>
        <v>1</v>
      </c>
      <c r="AG227" s="8" t="b">
        <f>IF(filt_use_bad_data,TRUE,NOT(OR(O227="Y",O227=1)))</f>
        <v>1</v>
      </c>
      <c r="AH227" s="8" t="b">
        <f>IF(filt_use_bad_data,TRUE,NOT(OR(Q227="Y",Q227=1)))</f>
        <v>1</v>
      </c>
      <c r="AI227" s="8" t="b">
        <f>IF(filt_allow_combos,AND(AJ227:AK227),OR(UPPER($S227)="Y",UPPER($T227)=""))</f>
        <v>1</v>
      </c>
      <c r="AJ227" s="8" t="b">
        <f>IF(UPPER($U227)="CCGT",IF(filt_combine_ccgt,OR(UPPER($T227)="Y",UPPER($S227)=""),OR(UPPER($S227)="Y",UPPER($T227)="")),TRUE)</f>
        <v>1</v>
      </c>
      <c r="AK227" s="8" t="b">
        <f>IF(UPPER($U227)="WIND",IF(filt_combine_wind,OR(UPPER($T227)="Y",UPPER($S227)=""),OR(UPPER($S227)="Y",UPPER($T227)="")),TRUE)</f>
        <v>1</v>
      </c>
      <c r="AL227" s="9"/>
      <c r="AM227" s="2" t="b">
        <f>AND(Z227:AL227)</f>
        <v>0</v>
      </c>
      <c r="AN227" s="2">
        <f>A227-COUNTIF($K$31:$K227,"&lt;&gt;"&amp;AN$31)+1</f>
        <v>188</v>
      </c>
      <c r="AO227" s="2"/>
      <c r="AP227" s="8" t="s">
        <v>177</v>
      </c>
      <c r="AQ227" s="8" t="s">
        <v>178</v>
      </c>
      <c r="AR227" s="8">
        <v>52120</v>
      </c>
      <c r="AS227" s="8">
        <v>14190</v>
      </c>
      <c r="AT227" s="8" t="s">
        <v>11</v>
      </c>
      <c r="AU227" s="8" t="s">
        <v>33</v>
      </c>
      <c r="AV227" s="8">
        <v>1987</v>
      </c>
      <c r="AW227" s="8">
        <v>64.8</v>
      </c>
      <c r="AX227" s="8" t="s">
        <v>29</v>
      </c>
      <c r="AY227" s="8" t="s">
        <v>15</v>
      </c>
      <c r="AZ227">
        <v>1</v>
      </c>
      <c r="BA227" s="5">
        <v>5651.5104000000001</v>
      </c>
      <c r="BB227" s="5">
        <v>11</v>
      </c>
      <c r="BC227" s="4"/>
      <c r="BD227"/>
    </row>
    <row r="228" spans="1:56" hidden="1">
      <c r="A228">
        <f>ROW(B228)-ROW($B$31)</f>
        <v>197</v>
      </c>
      <c r="B228" t="str">
        <f>SUBSTITUTE(SUBSTITUTE(SUBSTITUTE(AP228&amp;"_"&amp;AQ228," ","_"),"&amp;","and"),"-","_")</f>
        <v>DFW_Gas_Recovery_GEN1</v>
      </c>
      <c r="C228">
        <f>AW228/1000</f>
        <v>3.0000000000000001E-3</v>
      </c>
      <c r="D228" s="23" t="str">
        <f>VLOOKUP(L228,map_fuel,2,0)</f>
        <v>waste</v>
      </c>
      <c r="E228" s="23" t="str">
        <f>VLOOKUP(M228,map_prime_mover,2,0)</f>
        <v>gt</v>
      </c>
      <c r="F228" s="23" t="str">
        <f>D228&amp;IF(NOT(E228=""),"_"&amp;LOWER(E228),"")</f>
        <v>waste_gt</v>
      </c>
      <c r="G228" s="58">
        <f>IF(ISNUMBER(BA228),BA228/1000,1)</f>
        <v>18.1453071</v>
      </c>
      <c r="H228" s="8">
        <f>AV228</f>
        <v>1988</v>
      </c>
      <c r="I228" s="39" t="str">
        <f>AY228</f>
        <v>OP</v>
      </c>
      <c r="J228" s="39" t="str">
        <f>IF(AZ228=1,"Y",IF(AZ228=0,"N","?"))</f>
        <v>N</v>
      </c>
      <c r="K228" s="39" t="s">
        <v>594</v>
      </c>
      <c r="L228" s="8" t="str">
        <f>AU228</f>
        <v>LFG</v>
      </c>
      <c r="M228" s="8" t="str">
        <f>AX228</f>
        <v>GT</v>
      </c>
      <c r="N228" s="8">
        <f>C228*G228</f>
        <v>5.4435921300000002E-2</v>
      </c>
      <c r="O228" s="8"/>
      <c r="P228" s="39"/>
      <c r="Q228" s="39"/>
      <c r="R228" s="87"/>
      <c r="S228" s="39"/>
      <c r="T228" s="39"/>
      <c r="U228" s="87"/>
      <c r="V228" s="87" t="str">
        <f ca="1">IF(NOT(AP228=""),IF(AP228&lt;&gt;AP227,IF(COUNTIF(OFFSET(AP228,0,0,pMaxUnitPerPlantInData),AP228)=COUNTIFS(OFFSET(AP228,0,0,pMaxUnitPerPlantInData),AP228,OFFSET(F228,0,0,pMaxUnitPerPlantInData),F228),"N","Y"),V227),"")</f>
        <v>N</v>
      </c>
      <c r="W228" s="87" t="str">
        <f>IF($AP228="",W229,SUBSTITUTE(SUBSTITUTE(SUBSTITUTE(AP228," ","_"),"&amp;","and"),"-","_"))</f>
        <v>DFW_Gas_Recovery</v>
      </c>
      <c r="X228" s="87">
        <f>IF($AP228="","-",BB228)</f>
        <v>2</v>
      </c>
      <c r="Y228" s="4"/>
      <c r="Z228" s="8" t="b">
        <v>1</v>
      </c>
      <c r="AA228" s="8" t="b">
        <f>VLOOKUP(L228,map_fuel,3,0)</f>
        <v>0</v>
      </c>
      <c r="AB228" s="8" t="b">
        <f>C228&gt;=filt_gen_size</f>
        <v>0</v>
      </c>
      <c r="AC228" s="8" t="b">
        <f>AV228&gt;=filt_age</f>
        <v>1</v>
      </c>
      <c r="AD228" s="39">
        <f>IF(filt_status="ALL",TRUE,IFERROR(SEARCH(I228,filt_status),FALSE))</f>
        <v>1</v>
      </c>
      <c r="AE228" s="8" t="b">
        <f>IF(filt_chp,TRUE,J228="N")</f>
        <v>1</v>
      </c>
      <c r="AF228" s="8" t="b">
        <f>IF(filt_hydro,TRUE,D228&lt;&gt;"water")</f>
        <v>1</v>
      </c>
      <c r="AG228" s="8" t="b">
        <f>IF(filt_use_bad_data,TRUE,NOT(OR(O228="Y",O228=1)))</f>
        <v>1</v>
      </c>
      <c r="AH228" s="8" t="b">
        <f>IF(filt_use_bad_data,TRUE,NOT(OR(Q228="Y",Q228=1)))</f>
        <v>1</v>
      </c>
      <c r="AI228" s="8" t="b">
        <f>IF(filt_allow_combos,AND(AJ228:AK228),OR(UPPER($S228)="Y",UPPER($T228)=""))</f>
        <v>1</v>
      </c>
      <c r="AJ228" s="8" t="b">
        <f>IF(UPPER($U228)="CCGT",IF(filt_combine_ccgt,OR(UPPER($T228)="Y",UPPER($S228)=""),OR(UPPER($S228)="Y",UPPER($T228)="")),TRUE)</f>
        <v>1</v>
      </c>
      <c r="AK228" s="8" t="b">
        <f>IF(UPPER($U228)="WIND",IF(filt_combine_wind,OR(UPPER($T228)="Y",UPPER($S228)=""),OR(UPPER($S228)="Y",UPPER($T228)="")),TRUE)</f>
        <v>1</v>
      </c>
      <c r="AL228" s="9"/>
      <c r="AM228" s="2" t="b">
        <f>AND(Z228:AL228)</f>
        <v>0</v>
      </c>
      <c r="AN228" s="2">
        <f>A228-COUNTIF($K$31:$K228,"&lt;&gt;"&amp;AN$31)+1</f>
        <v>189</v>
      </c>
      <c r="AO228" s="2"/>
      <c r="AP228" s="8" t="s">
        <v>179</v>
      </c>
      <c r="AQ228" s="8" t="s">
        <v>13</v>
      </c>
      <c r="AR228" s="8">
        <v>50569</v>
      </c>
      <c r="AS228" s="8">
        <v>14180</v>
      </c>
      <c r="AT228" s="8" t="s">
        <v>11</v>
      </c>
      <c r="AU228" s="8" t="s">
        <v>45</v>
      </c>
      <c r="AV228" s="8">
        <v>1988</v>
      </c>
      <c r="AW228" s="8">
        <v>3</v>
      </c>
      <c r="AX228" s="8" t="s">
        <v>54</v>
      </c>
      <c r="AY228" s="8" t="s">
        <v>15</v>
      </c>
      <c r="AZ228">
        <v>0</v>
      </c>
      <c r="BA228" s="5">
        <v>18145.307100000002</v>
      </c>
      <c r="BB228" s="5">
        <v>2</v>
      </c>
      <c r="BC228" s="4"/>
      <c r="BD228"/>
    </row>
    <row r="229" spans="1:56" hidden="1">
      <c r="A229">
        <f>ROW(B229)-ROW($B$31)</f>
        <v>198</v>
      </c>
      <c r="B229" t="str">
        <f>SUBSTITUTE(SUBSTITUTE(SUBSTITUTE(AP229&amp;"_"&amp;AQ229," ","_"),"&amp;","and"),"-","_")</f>
        <v>DFW_Gas_Recovery_GEN2</v>
      </c>
      <c r="C229">
        <f>AW229/1000</f>
        <v>3.0000000000000001E-3</v>
      </c>
      <c r="D229" s="23" t="str">
        <f>VLOOKUP(L229,map_fuel,2,0)</f>
        <v>waste</v>
      </c>
      <c r="E229" s="23" t="str">
        <f>VLOOKUP(M229,map_prime_mover,2,0)</f>
        <v>gt</v>
      </c>
      <c r="F229" s="23" t="str">
        <f>D229&amp;IF(NOT(E229=""),"_"&amp;LOWER(E229),"")</f>
        <v>waste_gt</v>
      </c>
      <c r="G229" s="58">
        <f>IF(ISNUMBER(BA229),BA229/1000,1)</f>
        <v>18.1453071</v>
      </c>
      <c r="H229" s="8">
        <f>AV229</f>
        <v>1988</v>
      </c>
      <c r="I229" s="39" t="str">
        <f>AY229</f>
        <v>OP</v>
      </c>
      <c r="J229" s="39" t="str">
        <f>IF(AZ229=1,"Y",IF(AZ229=0,"N","?"))</f>
        <v>N</v>
      </c>
      <c r="K229" s="39" t="s">
        <v>594</v>
      </c>
      <c r="L229" s="8" t="str">
        <f>AU229</f>
        <v>LFG</v>
      </c>
      <c r="M229" s="8" t="str">
        <f>AX229</f>
        <v>GT</v>
      </c>
      <c r="N229" s="8">
        <f>C229*G229</f>
        <v>5.4435921300000002E-2</v>
      </c>
      <c r="O229" s="8"/>
      <c r="P229" s="39"/>
      <c r="Q229" s="39"/>
      <c r="R229" s="87"/>
      <c r="S229" s="39"/>
      <c r="T229" s="39"/>
      <c r="U229" s="87"/>
      <c r="V229" s="87" t="str">
        <f ca="1">IF(NOT(AP229=""),IF(AP229&lt;&gt;AP228,IF(COUNTIF(OFFSET(AP229,0,0,pMaxUnitPerPlantInData),AP229)=COUNTIFS(OFFSET(AP229,0,0,pMaxUnitPerPlantInData),AP229,OFFSET(F229,0,0,pMaxUnitPerPlantInData),F229),"N","Y"),V228),"")</f>
        <v>N</v>
      </c>
      <c r="W229" s="87" t="str">
        <f>IF($AP229="",W230,SUBSTITUTE(SUBSTITUTE(SUBSTITUTE(AP229," ","_"),"&amp;","and"),"-","_"))</f>
        <v>DFW_Gas_Recovery</v>
      </c>
      <c r="X229" s="87">
        <f>IF($AP229="","-",BB229)</f>
        <v>2</v>
      </c>
      <c r="Y229" s="4"/>
      <c r="Z229" s="8" t="b">
        <v>1</v>
      </c>
      <c r="AA229" s="8" t="b">
        <f>VLOOKUP(L229,map_fuel,3,0)</f>
        <v>0</v>
      </c>
      <c r="AB229" s="8" t="b">
        <f>C229&gt;=filt_gen_size</f>
        <v>0</v>
      </c>
      <c r="AC229" s="8" t="b">
        <f>AV229&gt;=filt_age</f>
        <v>1</v>
      </c>
      <c r="AD229" s="39">
        <f>IF(filt_status="ALL",TRUE,IFERROR(SEARCH(I229,filt_status),FALSE))</f>
        <v>1</v>
      </c>
      <c r="AE229" s="8" t="b">
        <f>IF(filt_chp,TRUE,J229="N")</f>
        <v>1</v>
      </c>
      <c r="AF229" s="8" t="b">
        <f>IF(filt_hydro,TRUE,D229&lt;&gt;"water")</f>
        <v>1</v>
      </c>
      <c r="AG229" s="8" t="b">
        <f>IF(filt_use_bad_data,TRUE,NOT(OR(O229="Y",O229=1)))</f>
        <v>1</v>
      </c>
      <c r="AH229" s="8" t="b">
        <f>IF(filt_use_bad_data,TRUE,NOT(OR(Q229="Y",Q229=1)))</f>
        <v>1</v>
      </c>
      <c r="AI229" s="8" t="b">
        <f>IF(filt_allow_combos,AND(AJ229:AK229),OR(UPPER($S229)="Y",UPPER($T229)=""))</f>
        <v>1</v>
      </c>
      <c r="AJ229" s="8" t="b">
        <f>IF(UPPER($U229)="CCGT",IF(filt_combine_ccgt,OR(UPPER($T229)="Y",UPPER($S229)=""),OR(UPPER($S229)="Y",UPPER($T229)="")),TRUE)</f>
        <v>1</v>
      </c>
      <c r="AK229" s="8" t="b">
        <f>IF(UPPER($U229)="WIND",IF(filt_combine_wind,OR(UPPER($T229)="Y",UPPER($S229)=""),OR(UPPER($S229)="Y",UPPER($T229)="")),TRUE)</f>
        <v>1</v>
      </c>
      <c r="AL229" s="9"/>
      <c r="AM229" s="2" t="b">
        <f>AND(Z229:AL229)</f>
        <v>0</v>
      </c>
      <c r="AN229" s="2">
        <f>A229-COUNTIF($K$31:$K229,"&lt;&gt;"&amp;AN$31)+1</f>
        <v>190</v>
      </c>
      <c r="AO229" s="2"/>
      <c r="AP229" s="8" t="s">
        <v>179</v>
      </c>
      <c r="AQ229" s="8" t="s">
        <v>34</v>
      </c>
      <c r="AR229" s="8">
        <v>50569</v>
      </c>
      <c r="AS229" s="8">
        <v>14181</v>
      </c>
      <c r="AT229" s="8" t="s">
        <v>11</v>
      </c>
      <c r="AU229" s="8" t="s">
        <v>45</v>
      </c>
      <c r="AV229" s="8">
        <v>1988</v>
      </c>
      <c r="AW229" s="8">
        <v>3</v>
      </c>
      <c r="AX229" s="8" t="s">
        <v>54</v>
      </c>
      <c r="AY229" s="8" t="s">
        <v>15</v>
      </c>
      <c r="AZ229">
        <v>0</v>
      </c>
      <c r="BA229" s="5">
        <v>18145.307100000002</v>
      </c>
      <c r="BB229" s="5">
        <v>2</v>
      </c>
      <c r="BC229" s="4"/>
      <c r="BD229"/>
    </row>
    <row r="230" spans="1:56" hidden="1">
      <c r="A230">
        <f>ROW(B230)-ROW($B$31)</f>
        <v>199</v>
      </c>
      <c r="B230" t="str">
        <f>SUBSTITUTE(SUBSTITUTE(SUBSTITUTE(AP230&amp;"_"&amp;AQ230," ","_"),"&amp;","and"),"-","_")</f>
        <v>Domain_Plant_DOMG1</v>
      </c>
      <c r="C230">
        <f>AW230/1000</f>
        <v>5.0000000000000001E-3</v>
      </c>
      <c r="D230" s="23" t="str">
        <f>VLOOKUP(L230,map_fuel,2,0)</f>
        <v>ng</v>
      </c>
      <c r="E230" s="23" t="str">
        <f>VLOOKUP(M230,map_prime_mover,2,0)</f>
        <v>gt</v>
      </c>
      <c r="F230" s="23" t="str">
        <f>D230&amp;IF(NOT(E230=""),"_"&amp;LOWER(E230),"")</f>
        <v>ng_gt</v>
      </c>
      <c r="G230" s="58">
        <f>IF(ISNUMBER(BA230),BA230/1000,1)</f>
        <v>11.841037200000001</v>
      </c>
      <c r="H230" s="8">
        <f>AV230</f>
        <v>2004</v>
      </c>
      <c r="I230" s="39" t="str">
        <f>AY230</f>
        <v>OP</v>
      </c>
      <c r="J230" s="39" t="str">
        <f>IF(AZ230=1,"Y",IF(AZ230=0,"N","?"))</f>
        <v>Y</v>
      </c>
      <c r="K230" s="39" t="s">
        <v>594</v>
      </c>
      <c r="L230" s="8" t="str">
        <f>AU230</f>
        <v>NG</v>
      </c>
      <c r="M230" s="8" t="str">
        <f>AX230</f>
        <v>GT</v>
      </c>
      <c r="N230" s="8">
        <f>C230*G230</f>
        <v>5.9205186000000007E-2</v>
      </c>
      <c r="O230" s="8"/>
      <c r="P230" s="8"/>
      <c r="Q230" s="8"/>
      <c r="R230" s="87"/>
      <c r="S230" s="8"/>
      <c r="T230" s="8"/>
      <c r="U230" s="87"/>
      <c r="V230" s="87" t="str">
        <f ca="1">IF(NOT(AP230=""),IF(AP230&lt;&gt;AP229,IF(COUNTIF(OFFSET(AP230,0,0,pMaxUnitPerPlantInData),AP230)=COUNTIFS(OFFSET(AP230,0,0,pMaxUnitPerPlantInData),AP230,OFFSET(F230,0,0,pMaxUnitPerPlantInData),F230),"N","Y"),V229),"")</f>
        <v>N</v>
      </c>
      <c r="W230" s="87" t="str">
        <f>IF($AP230="",W231,AP230)</f>
        <v>Domain Plant</v>
      </c>
      <c r="X230" s="87">
        <f>IF($AP230="","-",BB230)</f>
        <v>1</v>
      </c>
      <c r="Y230" s="4"/>
      <c r="Z230" s="8" t="b">
        <v>1</v>
      </c>
      <c r="AA230" s="8" t="b">
        <f>VLOOKUP(L230,map_fuel,3,0)</f>
        <v>1</v>
      </c>
      <c r="AB230" s="8" t="b">
        <f>C230&gt;=filt_gen_size</f>
        <v>0</v>
      </c>
      <c r="AC230" s="8" t="b">
        <f>AV230&gt;=filt_age</f>
        <v>1</v>
      </c>
      <c r="AD230" s="39">
        <f>IF(filt_status="ALL",TRUE,IFERROR(SEARCH(I230,filt_status),FALSE))</f>
        <v>1</v>
      </c>
      <c r="AE230" s="8" t="b">
        <f>IF(filt_chp,TRUE,J230="N")</f>
        <v>0</v>
      </c>
      <c r="AF230" s="8" t="b">
        <f>IF(filt_hydro,TRUE,D230&lt;&gt;"water")</f>
        <v>1</v>
      </c>
      <c r="AG230" s="8" t="b">
        <f>IF(filt_use_bad_data,TRUE,NOT(OR(O230="Y",O230=1)))</f>
        <v>1</v>
      </c>
      <c r="AH230" s="8" t="b">
        <f>IF(filt_use_bad_data,TRUE,NOT(OR(Q230="Y",Q230=1)))</f>
        <v>1</v>
      </c>
      <c r="AI230" s="8" t="b">
        <f>IF(filt_allow_combos,AND(AJ230:AK230),OR(UPPER($S230)="Y",UPPER($T230)=""))</f>
        <v>1</v>
      </c>
      <c r="AJ230" s="8" t="b">
        <f>IF(UPPER($U230)="CCGT",IF(filt_combine_ccgt,OR(UPPER($T230)="Y",UPPER($S230)=""),OR(UPPER($S230)="Y",UPPER($T230)="")),TRUE)</f>
        <v>1</v>
      </c>
      <c r="AK230" s="8" t="b">
        <f>IF(UPPER($U230)="WIND",IF(filt_combine_wind,OR(UPPER($T230)="Y",UPPER($S230)=""),OR(UPPER($S230)="Y",UPPER($T230)="")),TRUE)</f>
        <v>1</v>
      </c>
      <c r="AL230" s="9"/>
      <c r="AM230" s="2" t="b">
        <f>AND(Z230:AL230)</f>
        <v>0</v>
      </c>
      <c r="AN230" s="2">
        <f>A230-COUNTIF($K$31:$K230,"&lt;&gt;"&amp;AN$31)+1</f>
        <v>191</v>
      </c>
      <c r="AO230" s="2"/>
      <c r="AP230" s="8" t="s">
        <v>180</v>
      </c>
      <c r="AQ230" s="8" t="s">
        <v>181</v>
      </c>
      <c r="AR230" s="8">
        <v>56373</v>
      </c>
      <c r="AS230" s="8">
        <v>14182</v>
      </c>
      <c r="AT230" s="8" t="s">
        <v>11</v>
      </c>
      <c r="AU230" s="8" t="s">
        <v>33</v>
      </c>
      <c r="AV230" s="8">
        <v>2004</v>
      </c>
      <c r="AW230" s="8">
        <v>5</v>
      </c>
      <c r="AX230" s="8" t="s">
        <v>54</v>
      </c>
      <c r="AY230" s="8" t="s">
        <v>15</v>
      </c>
      <c r="AZ230">
        <v>1</v>
      </c>
      <c r="BA230" s="5">
        <v>11841.037200000001</v>
      </c>
      <c r="BB230" s="5">
        <v>1</v>
      </c>
      <c r="BC230" s="4"/>
      <c r="BD230"/>
    </row>
    <row r="231" spans="1:56" hidden="1">
      <c r="A231">
        <f>ROW(B231)-ROW($B$31)</f>
        <v>200</v>
      </c>
      <c r="B231" t="str">
        <f>SUBSTITUTE(SUBSTITUTE(SUBSTITUTE(AP231&amp;"_"&amp;AQ231," ","_"),"&amp;","and"),"-","_")</f>
        <v>Dow_Chemical_Texas_Operation_G_65</v>
      </c>
      <c r="C231">
        <f>AW231/1000</f>
        <v>0.1113</v>
      </c>
      <c r="D231" s="23" t="str">
        <f>VLOOKUP(L231,map_fuel,2,0)</f>
        <v>ng</v>
      </c>
      <c r="E231" s="23" t="str">
        <f>VLOOKUP(M231,map_prime_mover,2,0)</f>
        <v>cc_st_part</v>
      </c>
      <c r="F231" s="23" t="str">
        <f>D231&amp;IF(NOT(E231=""),"_"&amp;LOWER(E231),"")</f>
        <v>ng_cc_st_part</v>
      </c>
      <c r="G231" s="58">
        <f>IF(ISNUMBER(BA231),BA231/1000,1)</f>
        <v>5.6515104000000003</v>
      </c>
      <c r="H231" s="8">
        <f>AV231</f>
        <v>1984</v>
      </c>
      <c r="I231" s="39" t="str">
        <f>AY231</f>
        <v>OP</v>
      </c>
      <c r="J231" s="39" t="str">
        <f>IF(AZ231=1,"Y",IF(AZ231=0,"N","?"))</f>
        <v>Y</v>
      </c>
      <c r="K231" s="39" t="s">
        <v>594</v>
      </c>
      <c r="L231" s="8" t="str">
        <f>AU231</f>
        <v>NG</v>
      </c>
      <c r="M231" s="8" t="str">
        <f>AX231</f>
        <v>CA</v>
      </c>
      <c r="N231" s="8">
        <f>C231*G231</f>
        <v>0.62901310752000006</v>
      </c>
      <c r="O231" s="8"/>
      <c r="P231" s="8"/>
      <c r="Q231" s="8"/>
      <c r="R231" s="87"/>
      <c r="S231" s="8"/>
      <c r="T231" s="8"/>
      <c r="U231" s="87"/>
      <c r="V231" s="87" t="str">
        <f ca="1">IF(NOT(AP231=""),IF(AP231&lt;&gt;AP230,IF(COUNTIF(OFFSET(AP231,0,0,pMaxUnitPerPlantInData),AP231)=COUNTIFS(OFFSET(AP231,0,0,pMaxUnitPerPlantInData),AP231,OFFSET(F231,0,0,pMaxUnitPerPlantInData),F231),"N","Y"),V230),"")</f>
        <v>Y</v>
      </c>
      <c r="W231" s="87" t="str">
        <f>IF($AP231="",W232,AP231)</f>
        <v>Dow Chemical Texas Operation</v>
      </c>
      <c r="X231" s="87">
        <f>IF($AP231="","-",BB231)</f>
        <v>11</v>
      </c>
      <c r="Y231" s="4"/>
      <c r="Z231" s="8" t="b">
        <v>1</v>
      </c>
      <c r="AA231" s="8" t="b">
        <f>VLOOKUP(L231,map_fuel,3,0)</f>
        <v>1</v>
      </c>
      <c r="AB231" s="8" t="b">
        <f>C231&gt;=filt_gen_size</f>
        <v>1</v>
      </c>
      <c r="AC231" s="8" t="b">
        <f>AV231&gt;=filt_age</f>
        <v>1</v>
      </c>
      <c r="AD231" s="39">
        <f>IF(filt_status="ALL",TRUE,IFERROR(SEARCH(I231,filt_status),FALSE))</f>
        <v>1</v>
      </c>
      <c r="AE231" s="8" t="b">
        <f>IF(filt_chp,TRUE,J231="N")</f>
        <v>0</v>
      </c>
      <c r="AF231" s="8" t="b">
        <f>IF(filt_hydro,TRUE,D231&lt;&gt;"water")</f>
        <v>1</v>
      </c>
      <c r="AG231" s="8" t="b">
        <f>IF(filt_use_bad_data,TRUE,NOT(OR(O231="Y",O231=1)))</f>
        <v>1</v>
      </c>
      <c r="AH231" s="8" t="b">
        <f>IF(filt_use_bad_data,TRUE,NOT(OR(Q231="Y",Q231=1)))</f>
        <v>1</v>
      </c>
      <c r="AI231" s="8" t="b">
        <f>IF(filt_allow_combos,AND(AJ231:AK231),OR(UPPER($S231)="Y",UPPER($T231)=""))</f>
        <v>1</v>
      </c>
      <c r="AJ231" s="8" t="b">
        <f>IF(UPPER($U231)="CCGT",IF(filt_combine_ccgt,OR(UPPER($T231)="Y",UPPER($S231)=""),OR(UPPER($S231)="Y",UPPER($T231)="")),TRUE)</f>
        <v>1</v>
      </c>
      <c r="AK231" s="8" t="b">
        <f>IF(UPPER($U231)="WIND",IF(filt_combine_wind,OR(UPPER($T231)="Y",UPPER($S231)=""),OR(UPPER($S231)="Y",UPPER($T231)="")),TRUE)</f>
        <v>1</v>
      </c>
      <c r="AL231" s="9"/>
      <c r="AM231" s="2" t="b">
        <f>AND(Z231:AL231)</f>
        <v>0</v>
      </c>
      <c r="AN231" s="2">
        <f>A231-COUNTIF($K$31:$K231,"&lt;&gt;"&amp;AN$31)+1</f>
        <v>192</v>
      </c>
      <c r="AO231" s="2"/>
      <c r="AP231" s="8" t="s">
        <v>177</v>
      </c>
      <c r="AQ231" s="8" t="s">
        <v>182</v>
      </c>
      <c r="AR231" s="8">
        <v>52120</v>
      </c>
      <c r="AS231" s="8">
        <v>14191</v>
      </c>
      <c r="AT231" s="8" t="s">
        <v>11</v>
      </c>
      <c r="AU231" s="8" t="s">
        <v>33</v>
      </c>
      <c r="AV231" s="8">
        <v>1984</v>
      </c>
      <c r="AW231" s="8">
        <v>111.3</v>
      </c>
      <c r="AX231" s="8" t="s">
        <v>29</v>
      </c>
      <c r="AY231" s="8" t="s">
        <v>15</v>
      </c>
      <c r="AZ231">
        <v>1</v>
      </c>
      <c r="BA231" s="5">
        <v>5651.5104000000001</v>
      </c>
      <c r="BB231" s="5">
        <v>11</v>
      </c>
      <c r="BC231" s="4"/>
      <c r="BD231"/>
    </row>
    <row r="232" spans="1:56" hidden="1">
      <c r="A232">
        <f>ROW(B232)-ROW($B$31)</f>
        <v>201</v>
      </c>
      <c r="B232" t="str">
        <f>SUBSTITUTE(SUBSTITUTE(SUBSTITUTE(AP232&amp;"_"&amp;AQ232," ","_"),"&amp;","and"),"-","_")</f>
        <v>Dow_Chemical_Texas_Operation_G_67</v>
      </c>
      <c r="C232">
        <f>AW232/1000</f>
        <v>0.11899999999999999</v>
      </c>
      <c r="D232" s="23" t="str">
        <f>VLOOKUP(L232,map_fuel,2,0)</f>
        <v>ng</v>
      </c>
      <c r="E232" s="23" t="str">
        <f>VLOOKUP(M232,map_prime_mover,2,0)</f>
        <v>cc_ct_part</v>
      </c>
      <c r="F232" s="23" t="str">
        <f>D232&amp;IF(NOT(E232=""),"_"&amp;LOWER(E232),"")</f>
        <v>ng_cc_ct_part</v>
      </c>
      <c r="G232" s="58">
        <f>IF(ISNUMBER(BA232),BA232/1000,1)</f>
        <v>5.6515104000000003</v>
      </c>
      <c r="H232" s="8">
        <f>AV232</f>
        <v>1984</v>
      </c>
      <c r="I232" s="39" t="str">
        <f>AY232</f>
        <v>OP</v>
      </c>
      <c r="J232" s="39" t="str">
        <f>IF(AZ232=1,"Y",IF(AZ232=0,"N","?"))</f>
        <v>Y</v>
      </c>
      <c r="K232" s="39" t="s">
        <v>594</v>
      </c>
      <c r="L232" s="8" t="str">
        <f>AU232</f>
        <v>NG</v>
      </c>
      <c r="M232" s="8" t="str">
        <f>AX232</f>
        <v>CT</v>
      </c>
      <c r="N232" s="8">
        <f>C232*G232</f>
        <v>0.67252973760000001</v>
      </c>
      <c r="O232" s="8"/>
      <c r="P232" s="8"/>
      <c r="Q232" s="8"/>
      <c r="R232" s="87"/>
      <c r="S232" s="8"/>
      <c r="T232" s="8"/>
      <c r="U232" s="87"/>
      <c r="V232" s="87" t="str">
        <f ca="1">IF(NOT(AP232=""),IF(AP232&lt;&gt;AP231,IF(COUNTIF(OFFSET(AP232,0,0,pMaxUnitPerPlantInData),AP232)=COUNTIFS(OFFSET(AP232,0,0,pMaxUnitPerPlantInData),AP232,OFFSET(F232,0,0,pMaxUnitPerPlantInData),F232),"N","Y"),V231),"")</f>
        <v>Y</v>
      </c>
      <c r="W232" s="87" t="str">
        <f>IF($AP232="",W233,AP232)</f>
        <v>Dow Chemical Texas Operation</v>
      </c>
      <c r="X232" s="87">
        <f>IF($AP232="","-",BB232)</f>
        <v>11</v>
      </c>
      <c r="Y232" s="4"/>
      <c r="Z232" s="8" t="b">
        <v>1</v>
      </c>
      <c r="AA232" s="8" t="b">
        <f>VLOOKUP(L232,map_fuel,3,0)</f>
        <v>1</v>
      </c>
      <c r="AB232" s="8" t="b">
        <f>C232&gt;=filt_gen_size</f>
        <v>1</v>
      </c>
      <c r="AC232" s="8" t="b">
        <f>AV232&gt;=filt_age</f>
        <v>1</v>
      </c>
      <c r="AD232" s="39">
        <f>IF(filt_status="ALL",TRUE,IFERROR(SEARCH(I232,filt_status),FALSE))</f>
        <v>1</v>
      </c>
      <c r="AE232" s="8" t="b">
        <f>IF(filt_chp,TRUE,J232="N")</f>
        <v>0</v>
      </c>
      <c r="AF232" s="8" t="b">
        <f>IF(filt_hydro,TRUE,D232&lt;&gt;"water")</f>
        <v>1</v>
      </c>
      <c r="AG232" s="8" t="b">
        <f>IF(filt_use_bad_data,TRUE,NOT(OR(O232="Y",O232=1)))</f>
        <v>1</v>
      </c>
      <c r="AH232" s="8" t="b">
        <f>IF(filt_use_bad_data,TRUE,NOT(OR(Q232="Y",Q232=1)))</f>
        <v>1</v>
      </c>
      <c r="AI232" s="8" t="b">
        <f>IF(filt_allow_combos,AND(AJ232:AK232),OR(UPPER($S232)="Y",UPPER($T232)=""))</f>
        <v>1</v>
      </c>
      <c r="AJ232" s="8" t="b">
        <f>IF(UPPER($U232)="CCGT",IF(filt_combine_ccgt,OR(UPPER($T232)="Y",UPPER($S232)=""),OR(UPPER($S232)="Y",UPPER($T232)="")),TRUE)</f>
        <v>1</v>
      </c>
      <c r="AK232" s="8" t="b">
        <f>IF(UPPER($U232)="WIND",IF(filt_combine_wind,OR(UPPER($T232)="Y",UPPER($S232)=""),OR(UPPER($S232)="Y",UPPER($T232)="")),TRUE)</f>
        <v>1</v>
      </c>
      <c r="AL232" s="9"/>
      <c r="AM232" s="2" t="b">
        <f>AND(Z232:AL232)</f>
        <v>0</v>
      </c>
      <c r="AN232" s="2">
        <f>A232-COUNTIF($K$31:$K232,"&lt;&gt;"&amp;AN$31)+1</f>
        <v>193</v>
      </c>
      <c r="AO232" s="2"/>
      <c r="AP232" s="8" t="s">
        <v>177</v>
      </c>
      <c r="AQ232" s="8" t="s">
        <v>183</v>
      </c>
      <c r="AR232" s="8">
        <v>52120</v>
      </c>
      <c r="AS232" s="8">
        <v>14193</v>
      </c>
      <c r="AT232" s="8" t="s">
        <v>11</v>
      </c>
      <c r="AU232" s="8" t="s">
        <v>33</v>
      </c>
      <c r="AV232" s="8">
        <v>1984</v>
      </c>
      <c r="AW232" s="8">
        <v>119</v>
      </c>
      <c r="AX232" s="8" t="s">
        <v>32</v>
      </c>
      <c r="AY232" s="8" t="s">
        <v>15</v>
      </c>
      <c r="AZ232">
        <v>1</v>
      </c>
      <c r="BA232" s="5">
        <v>5651.5104000000001</v>
      </c>
      <c r="BB232" s="5">
        <v>11</v>
      </c>
      <c r="BC232" s="4"/>
      <c r="BD232"/>
    </row>
    <row r="233" spans="1:56" hidden="1">
      <c r="A233">
        <f>ROW(B233)-ROW($B$31)</f>
        <v>202</v>
      </c>
      <c r="B233" t="str">
        <f>SUBSTITUTE(SUBSTITUTE(SUBSTITUTE(AP233&amp;"_"&amp;AQ233," ","_"),"&amp;","and"),"-","_")</f>
        <v>Dow_Chemical_Texas_Operation_G_35</v>
      </c>
      <c r="C233">
        <f>AW233/1000</f>
        <v>0.11899999999999999</v>
      </c>
      <c r="D233" s="23" t="str">
        <f>VLOOKUP(L233,map_fuel,2,0)</f>
        <v>ng</v>
      </c>
      <c r="E233" s="23" t="str">
        <f>VLOOKUP(M233,map_prime_mover,2,0)</f>
        <v>cc_ct_part</v>
      </c>
      <c r="F233" s="23" t="str">
        <f>D233&amp;IF(NOT(E233=""),"_"&amp;LOWER(E233),"")</f>
        <v>ng_cc_ct_part</v>
      </c>
      <c r="G233" s="58">
        <f>IF(ISNUMBER(BA233),BA233/1000,1)</f>
        <v>5.6515104000000003</v>
      </c>
      <c r="H233" s="8">
        <f>AV233</f>
        <v>1983</v>
      </c>
      <c r="I233" s="39" t="str">
        <f>AY233</f>
        <v>OP</v>
      </c>
      <c r="J233" s="39" t="str">
        <f>IF(AZ233=1,"Y",IF(AZ233=0,"N","?"))</f>
        <v>Y</v>
      </c>
      <c r="K233" s="39" t="s">
        <v>594</v>
      </c>
      <c r="L233" s="8" t="str">
        <f>AU233</f>
        <v>NG</v>
      </c>
      <c r="M233" s="8" t="str">
        <f>AX233</f>
        <v>CT</v>
      </c>
      <c r="N233" s="8">
        <f>C233*G233</f>
        <v>0.67252973760000001</v>
      </c>
      <c r="O233" s="8"/>
      <c r="P233" s="8"/>
      <c r="Q233" s="8"/>
      <c r="R233" s="87"/>
      <c r="S233" s="8"/>
      <c r="T233" s="8"/>
      <c r="U233" s="87"/>
      <c r="V233" s="87" t="str">
        <f ca="1">IF(NOT(AP233=""),IF(AP233&lt;&gt;AP232,IF(COUNTIF(OFFSET(AP233,0,0,pMaxUnitPerPlantInData),AP233)=COUNTIFS(OFFSET(AP233,0,0,pMaxUnitPerPlantInData),AP233,OFFSET(F233,0,0,pMaxUnitPerPlantInData),F233),"N","Y"),V232),"")</f>
        <v>Y</v>
      </c>
      <c r="W233" s="87" t="str">
        <f>IF($AP233="",W234,AP233)</f>
        <v>Dow Chemical Texas Operation</v>
      </c>
      <c r="X233" s="87">
        <f>IF($AP233="","-",BB233)</f>
        <v>11</v>
      </c>
      <c r="Y233" s="4"/>
      <c r="Z233" s="8" t="b">
        <v>1</v>
      </c>
      <c r="AA233" s="8" t="b">
        <f>VLOOKUP(L233,map_fuel,3,0)</f>
        <v>1</v>
      </c>
      <c r="AB233" s="8" t="b">
        <f>C233&gt;=filt_gen_size</f>
        <v>1</v>
      </c>
      <c r="AC233" s="8" t="b">
        <f>AV233&gt;=filt_age</f>
        <v>1</v>
      </c>
      <c r="AD233" s="39">
        <f>IF(filt_status="ALL",TRUE,IFERROR(SEARCH(I233,filt_status),FALSE))</f>
        <v>1</v>
      </c>
      <c r="AE233" s="8" t="b">
        <f>IF(filt_chp,TRUE,J233="N")</f>
        <v>0</v>
      </c>
      <c r="AF233" s="8" t="b">
        <f>IF(filt_hydro,TRUE,D233&lt;&gt;"water")</f>
        <v>1</v>
      </c>
      <c r="AG233" s="8" t="b">
        <f>IF(filt_use_bad_data,TRUE,NOT(OR(O233="Y",O233=1)))</f>
        <v>1</v>
      </c>
      <c r="AH233" s="8" t="b">
        <f>IF(filt_use_bad_data,TRUE,NOT(OR(Q233="Y",Q233=1)))</f>
        <v>1</v>
      </c>
      <c r="AI233" s="8" t="b">
        <f>IF(filt_allow_combos,AND(AJ233:AK233),OR(UPPER($S233)="Y",UPPER($T233)=""))</f>
        <v>1</v>
      </c>
      <c r="AJ233" s="8" t="b">
        <f>IF(UPPER($U233)="CCGT",IF(filt_combine_ccgt,OR(UPPER($T233)="Y",UPPER($S233)=""),OR(UPPER($S233)="Y",UPPER($T233)="")),TRUE)</f>
        <v>1</v>
      </c>
      <c r="AK233" s="8" t="b">
        <f>IF(UPPER($U233)="WIND",IF(filt_combine_wind,OR(UPPER($T233)="Y",UPPER($S233)=""),OR(UPPER($S233)="Y",UPPER($T233)="")),TRUE)</f>
        <v>1</v>
      </c>
      <c r="AL233" s="9"/>
      <c r="AM233" s="2" t="b">
        <f>AND(Z233:AL233)</f>
        <v>0</v>
      </c>
      <c r="AN233" s="2">
        <f>A233-COUNTIF($K$31:$K233,"&lt;&gt;"&amp;AN$31)+1</f>
        <v>194</v>
      </c>
      <c r="AO233" s="2"/>
      <c r="AP233" s="8" t="s">
        <v>177</v>
      </c>
      <c r="AQ233" s="8" t="s">
        <v>184</v>
      </c>
      <c r="AR233" s="8">
        <v>52120</v>
      </c>
      <c r="AS233" s="8">
        <v>14184</v>
      </c>
      <c r="AT233" s="8" t="s">
        <v>11</v>
      </c>
      <c r="AU233" s="8" t="s">
        <v>33</v>
      </c>
      <c r="AV233" s="8">
        <v>1983</v>
      </c>
      <c r="AW233" s="8">
        <v>119</v>
      </c>
      <c r="AX233" s="8" t="s">
        <v>32</v>
      </c>
      <c r="AY233" s="8" t="s">
        <v>15</v>
      </c>
      <c r="AZ233">
        <v>1</v>
      </c>
      <c r="BA233" s="5">
        <v>5651.5104000000001</v>
      </c>
      <c r="BB233" s="5">
        <v>11</v>
      </c>
      <c r="BC233" s="4"/>
      <c r="BD233"/>
    </row>
    <row r="234" spans="1:56" hidden="1">
      <c r="A234">
        <f>ROW(B234)-ROW($B$31)</f>
        <v>203</v>
      </c>
      <c r="B234" t="str">
        <f>SUBSTITUTE(SUBSTITUTE(SUBSTITUTE(AP234&amp;"_"&amp;AQ234," ","_"),"&amp;","and"),"-","_")</f>
        <v>Dow_Chemical_Texas_Operation_G_36</v>
      </c>
      <c r="C234">
        <f>AW234/1000</f>
        <v>0.11899999999999999</v>
      </c>
      <c r="D234" s="23" t="str">
        <f>VLOOKUP(L234,map_fuel,2,0)</f>
        <v>ng</v>
      </c>
      <c r="E234" s="23" t="str">
        <f>VLOOKUP(M234,map_prime_mover,2,0)</f>
        <v>cc_ct_part</v>
      </c>
      <c r="F234" s="23" t="str">
        <f>D234&amp;IF(NOT(E234=""),"_"&amp;LOWER(E234),"")</f>
        <v>ng_cc_ct_part</v>
      </c>
      <c r="G234" s="58">
        <f>IF(ISNUMBER(BA234),BA234/1000,1)</f>
        <v>5.6515104000000003</v>
      </c>
      <c r="H234" s="8">
        <f>AV234</f>
        <v>1983</v>
      </c>
      <c r="I234" s="39" t="str">
        <f>AY234</f>
        <v>OS</v>
      </c>
      <c r="J234" s="39" t="str">
        <f>IF(AZ234=1,"Y",IF(AZ234=0,"N","?"))</f>
        <v>Y</v>
      </c>
      <c r="K234" s="39" t="s">
        <v>594</v>
      </c>
      <c r="L234" s="8" t="str">
        <f>AU234</f>
        <v>NG</v>
      </c>
      <c r="M234" s="8" t="str">
        <f>AX234</f>
        <v>CT</v>
      </c>
      <c r="N234" s="8">
        <f>C234*G234</f>
        <v>0.67252973760000001</v>
      </c>
      <c r="O234" s="8"/>
      <c r="P234" s="8"/>
      <c r="Q234" s="8"/>
      <c r="R234" s="87"/>
      <c r="S234" s="8"/>
      <c r="T234" s="8"/>
      <c r="U234" s="87"/>
      <c r="V234" s="87" t="str">
        <f ca="1">IF(NOT(AP234=""),IF(AP234&lt;&gt;AP233,IF(COUNTIF(OFFSET(AP234,0,0,pMaxUnitPerPlantInData),AP234)=COUNTIFS(OFFSET(AP234,0,0,pMaxUnitPerPlantInData),AP234,OFFSET(F234,0,0,pMaxUnitPerPlantInData),F234),"N","Y"),V233),"")</f>
        <v>Y</v>
      </c>
      <c r="W234" s="87" t="str">
        <f>IF($AP234="",W235,AP234)</f>
        <v>Dow Chemical Texas Operation</v>
      </c>
      <c r="X234" s="87">
        <f>IF($AP234="","-",BB234)</f>
        <v>11</v>
      </c>
      <c r="Y234" s="4"/>
      <c r="Z234" s="8" t="b">
        <v>1</v>
      </c>
      <c r="AA234" s="8" t="b">
        <f>VLOOKUP(L234,map_fuel,3,0)</f>
        <v>1</v>
      </c>
      <c r="AB234" s="8" t="b">
        <f>C234&gt;=filt_gen_size</f>
        <v>1</v>
      </c>
      <c r="AC234" s="8" t="b">
        <f>AV234&gt;=filt_age</f>
        <v>1</v>
      </c>
      <c r="AD234" s="39">
        <f>IF(filt_status="ALL",TRUE,IFERROR(SEARCH(I234,filt_status),FALSE))</f>
        <v>6</v>
      </c>
      <c r="AE234" s="8" t="b">
        <f>IF(filt_chp,TRUE,J234="N")</f>
        <v>0</v>
      </c>
      <c r="AF234" s="8" t="b">
        <f>IF(filt_hydro,TRUE,D234&lt;&gt;"water")</f>
        <v>1</v>
      </c>
      <c r="AG234" s="8" t="b">
        <f>IF(filt_use_bad_data,TRUE,NOT(OR(O234="Y",O234=1)))</f>
        <v>1</v>
      </c>
      <c r="AH234" s="8" t="b">
        <f>IF(filt_use_bad_data,TRUE,NOT(OR(Q234="Y",Q234=1)))</f>
        <v>1</v>
      </c>
      <c r="AI234" s="8" t="b">
        <f>IF(filt_allow_combos,AND(AJ234:AK234),OR(UPPER($S234)="Y",UPPER($T234)=""))</f>
        <v>1</v>
      </c>
      <c r="AJ234" s="8" t="b">
        <f>IF(UPPER($U234)="CCGT",IF(filt_combine_ccgt,OR(UPPER($T234)="Y",UPPER($S234)=""),OR(UPPER($S234)="Y",UPPER($T234)="")),TRUE)</f>
        <v>1</v>
      </c>
      <c r="AK234" s="8" t="b">
        <f>IF(UPPER($U234)="WIND",IF(filt_combine_wind,OR(UPPER($T234)="Y",UPPER($S234)=""),OR(UPPER($S234)="Y",UPPER($T234)="")),TRUE)</f>
        <v>1</v>
      </c>
      <c r="AL234" s="9"/>
      <c r="AM234" s="2" t="b">
        <f>AND(Z234:AL234)</f>
        <v>0</v>
      </c>
      <c r="AN234" s="2">
        <f>A234-COUNTIF($K$31:$K234,"&lt;&gt;"&amp;AN$31)+1</f>
        <v>195</v>
      </c>
      <c r="AO234" s="2"/>
      <c r="AP234" s="8" t="s">
        <v>177</v>
      </c>
      <c r="AQ234" s="8" t="s">
        <v>185</v>
      </c>
      <c r="AR234" s="8">
        <v>52120</v>
      </c>
      <c r="AS234" s="8">
        <v>14185</v>
      </c>
      <c r="AT234" s="8" t="s">
        <v>11</v>
      </c>
      <c r="AU234" s="8" t="s">
        <v>33</v>
      </c>
      <c r="AV234" s="8">
        <v>1983</v>
      </c>
      <c r="AW234" s="8">
        <v>119</v>
      </c>
      <c r="AX234" s="8" t="s">
        <v>32</v>
      </c>
      <c r="AY234" s="8" t="s">
        <v>76</v>
      </c>
      <c r="AZ234">
        <v>1</v>
      </c>
      <c r="BA234" s="5">
        <v>5651.5104000000001</v>
      </c>
      <c r="BB234" s="5">
        <v>11</v>
      </c>
      <c r="BC234" s="4"/>
      <c r="BD234"/>
    </row>
    <row r="235" spans="1:56" hidden="1">
      <c r="A235">
        <f>ROW(B235)-ROW($B$31)</f>
        <v>204</v>
      </c>
      <c r="B235" t="str">
        <f>SUBSTITUTE(SUBSTITUTE(SUBSTITUTE(AP235&amp;"_"&amp;AQ235," ","_"),"&amp;","and"),"-","_")</f>
        <v>Dow_Chemical_Texas_Operation_G_66</v>
      </c>
      <c r="C235">
        <f>AW235/1000</f>
        <v>0.11899999999999999</v>
      </c>
      <c r="D235" s="23" t="str">
        <f>VLOOKUP(L235,map_fuel,2,0)</f>
        <v>ng</v>
      </c>
      <c r="E235" s="23" t="str">
        <f>VLOOKUP(M235,map_prime_mover,2,0)</f>
        <v>cc_ct_part</v>
      </c>
      <c r="F235" s="23" t="str">
        <f>D235&amp;IF(NOT(E235=""),"_"&amp;LOWER(E235),"")</f>
        <v>ng_cc_ct_part</v>
      </c>
      <c r="G235" s="58">
        <f>IF(ISNUMBER(BA235),BA235/1000,1)</f>
        <v>5.6515104000000003</v>
      </c>
      <c r="H235" s="8">
        <f>AV235</f>
        <v>1983</v>
      </c>
      <c r="I235" s="39" t="str">
        <f>AY235</f>
        <v>OP</v>
      </c>
      <c r="J235" s="39" t="str">
        <f>IF(AZ235=1,"Y",IF(AZ235=0,"N","?"))</f>
        <v>Y</v>
      </c>
      <c r="K235" s="39" t="s">
        <v>594</v>
      </c>
      <c r="L235" s="8" t="str">
        <f>AU235</f>
        <v>NG</v>
      </c>
      <c r="M235" s="8" t="str">
        <f>AX235</f>
        <v>CT</v>
      </c>
      <c r="N235" s="8">
        <f>C235*G235</f>
        <v>0.67252973760000001</v>
      </c>
      <c r="O235" s="8"/>
      <c r="P235" s="8"/>
      <c r="Q235" s="8"/>
      <c r="R235" s="87"/>
      <c r="S235" s="8"/>
      <c r="T235" s="8"/>
      <c r="U235" s="87"/>
      <c r="V235" s="87" t="str">
        <f ca="1">IF(NOT(AP235=""),IF(AP235&lt;&gt;AP234,IF(COUNTIF(OFFSET(AP235,0,0,pMaxUnitPerPlantInData),AP235)=COUNTIFS(OFFSET(AP235,0,0,pMaxUnitPerPlantInData),AP235,OFFSET(F235,0,0,pMaxUnitPerPlantInData),F235),"N","Y"),V234),"")</f>
        <v>Y</v>
      </c>
      <c r="W235" s="87" t="str">
        <f>IF($AP235="",W236,AP235)</f>
        <v>Dow Chemical Texas Operation</v>
      </c>
      <c r="X235" s="87">
        <f>IF($AP235="","-",BB235)</f>
        <v>11</v>
      </c>
      <c r="Y235" s="4"/>
      <c r="Z235" s="8" t="b">
        <v>1</v>
      </c>
      <c r="AA235" s="8" t="b">
        <f>VLOOKUP(L235,map_fuel,3,0)</f>
        <v>1</v>
      </c>
      <c r="AB235" s="8" t="b">
        <f>C235&gt;=filt_gen_size</f>
        <v>1</v>
      </c>
      <c r="AC235" s="8" t="b">
        <f>AV235&gt;=filt_age</f>
        <v>1</v>
      </c>
      <c r="AD235" s="39">
        <f>IF(filt_status="ALL",TRUE,IFERROR(SEARCH(I235,filt_status),FALSE))</f>
        <v>1</v>
      </c>
      <c r="AE235" s="8" t="b">
        <f>IF(filt_chp,TRUE,J235="N")</f>
        <v>0</v>
      </c>
      <c r="AF235" s="8" t="b">
        <f>IF(filt_hydro,TRUE,D235&lt;&gt;"water")</f>
        <v>1</v>
      </c>
      <c r="AG235" s="8" t="b">
        <f>IF(filt_use_bad_data,TRUE,NOT(OR(O235="Y",O235=1)))</f>
        <v>1</v>
      </c>
      <c r="AH235" s="8" t="b">
        <f>IF(filt_use_bad_data,TRUE,NOT(OR(Q235="Y",Q235=1)))</f>
        <v>1</v>
      </c>
      <c r="AI235" s="8" t="b">
        <f>IF(filt_allow_combos,AND(AJ235:AK235),OR(UPPER($S235)="Y",UPPER($T235)=""))</f>
        <v>1</v>
      </c>
      <c r="AJ235" s="8" t="b">
        <f>IF(UPPER($U235)="CCGT",IF(filt_combine_ccgt,OR(UPPER($T235)="Y",UPPER($S235)=""),OR(UPPER($S235)="Y",UPPER($T235)="")),TRUE)</f>
        <v>1</v>
      </c>
      <c r="AK235" s="8" t="b">
        <f>IF(UPPER($U235)="WIND",IF(filt_combine_wind,OR(UPPER($T235)="Y",UPPER($S235)=""),OR(UPPER($S235)="Y",UPPER($T235)="")),TRUE)</f>
        <v>1</v>
      </c>
      <c r="AL235" s="9"/>
      <c r="AM235" s="2" t="b">
        <f>AND(Z235:AL235)</f>
        <v>0</v>
      </c>
      <c r="AN235" s="2">
        <f>A235-COUNTIF($K$31:$K235,"&lt;&gt;"&amp;AN$31)+1</f>
        <v>196</v>
      </c>
      <c r="AO235" s="2"/>
      <c r="AP235" s="8" t="s">
        <v>177</v>
      </c>
      <c r="AQ235" s="8" t="s">
        <v>186</v>
      </c>
      <c r="AR235" s="8">
        <v>52120</v>
      </c>
      <c r="AS235" s="8">
        <v>14192</v>
      </c>
      <c r="AT235" s="8" t="s">
        <v>11</v>
      </c>
      <c r="AU235" s="8" t="s">
        <v>33</v>
      </c>
      <c r="AV235" s="8">
        <v>1983</v>
      </c>
      <c r="AW235" s="8">
        <v>119</v>
      </c>
      <c r="AX235" s="8" t="s">
        <v>32</v>
      </c>
      <c r="AY235" s="8" t="s">
        <v>15</v>
      </c>
      <c r="AZ235">
        <v>1</v>
      </c>
      <c r="BA235" s="5">
        <v>5651.5104000000001</v>
      </c>
      <c r="BB235" s="5">
        <v>11</v>
      </c>
      <c r="BC235" s="4"/>
      <c r="BD235"/>
    </row>
    <row r="236" spans="1:56" hidden="1">
      <c r="A236">
        <f>ROW(B236)-ROW($B$31)</f>
        <v>205</v>
      </c>
      <c r="B236" t="str">
        <f>SUBSTITUTE(SUBSTITUTE(SUBSTITUTE(AP236&amp;"_"&amp;AQ236," ","_"),"&amp;","and"),"-","_")</f>
        <v>Dow_Chemical_Texas_Operation_G_61</v>
      </c>
      <c r="C236">
        <f>AW236/1000</f>
        <v>9.4500000000000001E-2</v>
      </c>
      <c r="D236" s="23" t="str">
        <f>VLOOKUP(L236,map_fuel,2,0)</f>
        <v>ng</v>
      </c>
      <c r="E236" s="23" t="str">
        <f>VLOOKUP(M236,map_prime_mover,2,0)</f>
        <v>cc_ct_part</v>
      </c>
      <c r="F236" s="23" t="str">
        <f>D236&amp;IF(NOT(E236=""),"_"&amp;LOWER(E236),"")</f>
        <v>ng_cc_ct_part</v>
      </c>
      <c r="G236" s="58">
        <f>IF(ISNUMBER(BA236),BA236/1000,1)</f>
        <v>5.6515104000000003</v>
      </c>
      <c r="H236" s="8">
        <f>AV236</f>
        <v>1982</v>
      </c>
      <c r="I236" s="39" t="str">
        <f>AY236</f>
        <v>OP</v>
      </c>
      <c r="J236" s="39" t="str">
        <f>IF(AZ236=1,"Y",IF(AZ236=0,"N","?"))</f>
        <v>Y</v>
      </c>
      <c r="K236" s="39" t="s">
        <v>594</v>
      </c>
      <c r="L236" s="8" t="str">
        <f>AU236</f>
        <v>NG</v>
      </c>
      <c r="M236" s="8" t="str">
        <f>AX236</f>
        <v>CT</v>
      </c>
      <c r="N236" s="8">
        <f>C236*G236</f>
        <v>0.53406773280000008</v>
      </c>
      <c r="O236" s="8"/>
      <c r="P236" s="8"/>
      <c r="Q236" s="8"/>
      <c r="R236" s="87"/>
      <c r="S236" s="8"/>
      <c r="T236" s="8"/>
      <c r="U236" s="87"/>
      <c r="V236" s="87" t="str">
        <f ca="1">IF(NOT(AP236=""),IF(AP236&lt;&gt;AP235,IF(COUNTIF(OFFSET(AP236,0,0,pMaxUnitPerPlantInData),AP236)=COUNTIFS(OFFSET(AP236,0,0,pMaxUnitPerPlantInData),AP236,OFFSET(F236,0,0,pMaxUnitPerPlantInData),F236),"N","Y"),V235),"")</f>
        <v>Y</v>
      </c>
      <c r="W236" s="87" t="str">
        <f>IF($AP236="",W237,AP236)</f>
        <v>Dow Chemical Texas Operation</v>
      </c>
      <c r="X236" s="87">
        <f>IF($AP236="","-",BB236)</f>
        <v>11</v>
      </c>
      <c r="Y236" s="4"/>
      <c r="Z236" s="8" t="b">
        <v>1</v>
      </c>
      <c r="AA236" s="8" t="b">
        <f>VLOOKUP(L236,map_fuel,3,0)</f>
        <v>1</v>
      </c>
      <c r="AB236" s="8" t="b">
        <f>C236&gt;=filt_gen_size</f>
        <v>1</v>
      </c>
      <c r="AC236" s="8" t="b">
        <f>AV236&gt;=filt_age</f>
        <v>1</v>
      </c>
      <c r="AD236" s="39">
        <f>IF(filt_status="ALL",TRUE,IFERROR(SEARCH(I236,filt_status),FALSE))</f>
        <v>1</v>
      </c>
      <c r="AE236" s="8" t="b">
        <f>IF(filt_chp,TRUE,J236="N")</f>
        <v>0</v>
      </c>
      <c r="AF236" s="8" t="b">
        <f>IF(filt_hydro,TRUE,D236&lt;&gt;"water")</f>
        <v>1</v>
      </c>
      <c r="AG236" s="8" t="b">
        <f>IF(filt_use_bad_data,TRUE,NOT(OR(O236="Y",O236=1)))</f>
        <v>1</v>
      </c>
      <c r="AH236" s="8" t="b">
        <f>IF(filt_use_bad_data,TRUE,NOT(OR(Q236="Y",Q236=1)))</f>
        <v>1</v>
      </c>
      <c r="AI236" s="8" t="b">
        <f>IF(filt_allow_combos,AND(AJ236:AK236),OR(UPPER($S236)="Y",UPPER($T236)=""))</f>
        <v>1</v>
      </c>
      <c r="AJ236" s="8" t="b">
        <f>IF(UPPER($U236)="CCGT",IF(filt_combine_ccgt,OR(UPPER($T236)="Y",UPPER($S236)=""),OR(UPPER($S236)="Y",UPPER($T236)="")),TRUE)</f>
        <v>1</v>
      </c>
      <c r="AK236" s="8" t="b">
        <f>IF(UPPER($U236)="WIND",IF(filt_combine_wind,OR(UPPER($T236)="Y",UPPER($S236)=""),OR(UPPER($S236)="Y",UPPER($T236)="")),TRUE)</f>
        <v>1</v>
      </c>
      <c r="AL236" s="9"/>
      <c r="AM236" s="2" t="b">
        <f>AND(Z236:AL236)</f>
        <v>0</v>
      </c>
      <c r="AN236" s="2">
        <f>A236-COUNTIF($K$31:$K236,"&lt;&gt;"&amp;AN$31)+1</f>
        <v>197</v>
      </c>
      <c r="AO236" s="2"/>
      <c r="AP236" s="8" t="s">
        <v>177</v>
      </c>
      <c r="AQ236" s="8" t="s">
        <v>187</v>
      </c>
      <c r="AR236" s="8">
        <v>52120</v>
      </c>
      <c r="AS236" s="8">
        <v>14187</v>
      </c>
      <c r="AT236" s="8" t="s">
        <v>11</v>
      </c>
      <c r="AU236" s="8" t="s">
        <v>33</v>
      </c>
      <c r="AV236" s="8">
        <v>1982</v>
      </c>
      <c r="AW236" s="8">
        <v>94.5</v>
      </c>
      <c r="AX236" s="8" t="s">
        <v>32</v>
      </c>
      <c r="AY236" s="8" t="s">
        <v>15</v>
      </c>
      <c r="AZ236">
        <v>1</v>
      </c>
      <c r="BA236" s="5">
        <v>5651.5104000000001</v>
      </c>
      <c r="BB236" s="5">
        <v>11</v>
      </c>
      <c r="BC236" s="4"/>
      <c r="BD236"/>
    </row>
    <row r="237" spans="1:56" hidden="1">
      <c r="A237">
        <f>ROW(B237)-ROW($B$31)</f>
        <v>206</v>
      </c>
      <c r="B237" t="str">
        <f>SUBSTITUTE(SUBSTITUTE(SUBSTITUTE(AP237&amp;"_"&amp;AQ237," ","_"),"&amp;","and"),"-","_")</f>
        <v>Dow_Chemical_Texas_Operation_G_62</v>
      </c>
      <c r="C237">
        <f>AW237/1000</f>
        <v>9.4500000000000001E-2</v>
      </c>
      <c r="D237" s="23" t="str">
        <f>VLOOKUP(L237,map_fuel,2,0)</f>
        <v>ng</v>
      </c>
      <c r="E237" s="23" t="str">
        <f>VLOOKUP(M237,map_prime_mover,2,0)</f>
        <v>cc_ct_part</v>
      </c>
      <c r="F237" s="23" t="str">
        <f>D237&amp;IF(NOT(E237=""),"_"&amp;LOWER(E237),"")</f>
        <v>ng_cc_ct_part</v>
      </c>
      <c r="G237" s="58">
        <f>IF(ISNUMBER(BA237),BA237/1000,1)</f>
        <v>5.6515104000000003</v>
      </c>
      <c r="H237" s="8">
        <f>AV237</f>
        <v>1982</v>
      </c>
      <c r="I237" s="39" t="str">
        <f>AY237</f>
        <v>OP</v>
      </c>
      <c r="J237" s="39" t="str">
        <f>IF(AZ237=1,"Y",IF(AZ237=0,"N","?"))</f>
        <v>Y</v>
      </c>
      <c r="K237" s="39" t="s">
        <v>594</v>
      </c>
      <c r="L237" s="8" t="str">
        <f>AU237</f>
        <v>NG</v>
      </c>
      <c r="M237" s="8" t="str">
        <f>AX237</f>
        <v>CT</v>
      </c>
      <c r="N237" s="8">
        <f>C237*G237</f>
        <v>0.53406773280000008</v>
      </c>
      <c r="O237" s="8"/>
      <c r="P237" s="8"/>
      <c r="Q237" s="8"/>
      <c r="R237" s="87"/>
      <c r="S237" s="8"/>
      <c r="T237" s="8"/>
      <c r="U237" s="87"/>
      <c r="V237" s="87" t="str">
        <f ca="1">IF(NOT(AP237=""),IF(AP237&lt;&gt;AP236,IF(COUNTIF(OFFSET(AP237,0,0,pMaxUnitPerPlantInData),AP237)=COUNTIFS(OFFSET(AP237,0,0,pMaxUnitPerPlantInData),AP237,OFFSET(F237,0,0,pMaxUnitPerPlantInData),F237),"N","Y"),V236),"")</f>
        <v>Y</v>
      </c>
      <c r="W237" s="87" t="str">
        <f>IF($AP237="",W238,AP237)</f>
        <v>Dow Chemical Texas Operation</v>
      </c>
      <c r="X237" s="87">
        <f>IF($AP237="","-",BB237)</f>
        <v>11</v>
      </c>
      <c r="Y237" s="4"/>
      <c r="Z237" s="8" t="b">
        <v>1</v>
      </c>
      <c r="AA237" s="8" t="b">
        <f>VLOOKUP(L237,map_fuel,3,0)</f>
        <v>1</v>
      </c>
      <c r="AB237" s="8" t="b">
        <f>C237&gt;=filt_gen_size</f>
        <v>1</v>
      </c>
      <c r="AC237" s="8" t="b">
        <f>AV237&gt;=filt_age</f>
        <v>1</v>
      </c>
      <c r="AD237" s="39">
        <f>IF(filt_status="ALL",TRUE,IFERROR(SEARCH(I237,filt_status),FALSE))</f>
        <v>1</v>
      </c>
      <c r="AE237" s="8" t="b">
        <f>IF(filt_chp,TRUE,J237="N")</f>
        <v>0</v>
      </c>
      <c r="AF237" s="8" t="b">
        <f>IF(filt_hydro,TRUE,D237&lt;&gt;"water")</f>
        <v>1</v>
      </c>
      <c r="AG237" s="8" t="b">
        <f>IF(filt_use_bad_data,TRUE,NOT(OR(O237="Y",O237=1)))</f>
        <v>1</v>
      </c>
      <c r="AH237" s="8" t="b">
        <f>IF(filt_use_bad_data,TRUE,NOT(OR(Q237="Y",Q237=1)))</f>
        <v>1</v>
      </c>
      <c r="AI237" s="8" t="b">
        <f>IF(filt_allow_combos,AND(AJ237:AK237),OR(UPPER($S237)="Y",UPPER($T237)=""))</f>
        <v>1</v>
      </c>
      <c r="AJ237" s="8" t="b">
        <f>IF(UPPER($U237)="CCGT",IF(filt_combine_ccgt,OR(UPPER($T237)="Y",UPPER($S237)=""),OR(UPPER($S237)="Y",UPPER($T237)="")),TRUE)</f>
        <v>1</v>
      </c>
      <c r="AK237" s="8" t="b">
        <f>IF(UPPER($U237)="WIND",IF(filt_combine_wind,OR(UPPER($T237)="Y",UPPER($S237)=""),OR(UPPER($S237)="Y",UPPER($T237)="")),TRUE)</f>
        <v>1</v>
      </c>
      <c r="AL237" s="9"/>
      <c r="AM237" s="2" t="b">
        <f>AND(Z237:AL237)</f>
        <v>0</v>
      </c>
      <c r="AN237" s="2">
        <f>A237-COUNTIF($K$31:$K237,"&lt;&gt;"&amp;AN$31)+1</f>
        <v>198</v>
      </c>
      <c r="AO237" s="2"/>
      <c r="AP237" s="8" t="s">
        <v>177</v>
      </c>
      <c r="AQ237" s="8" t="s">
        <v>188</v>
      </c>
      <c r="AR237" s="8">
        <v>52120</v>
      </c>
      <c r="AS237" s="8">
        <v>14188</v>
      </c>
      <c r="AT237" s="8" t="s">
        <v>11</v>
      </c>
      <c r="AU237" s="8" t="s">
        <v>33</v>
      </c>
      <c r="AV237" s="8">
        <v>1982</v>
      </c>
      <c r="AW237" s="8">
        <v>94.5</v>
      </c>
      <c r="AX237" s="8" t="s">
        <v>32</v>
      </c>
      <c r="AY237" s="8" t="s">
        <v>15</v>
      </c>
      <c r="AZ237">
        <v>1</v>
      </c>
      <c r="BA237" s="5">
        <v>5651.5104000000001</v>
      </c>
      <c r="BB237" s="5">
        <v>11</v>
      </c>
      <c r="BC237" s="4"/>
      <c r="BD237"/>
    </row>
    <row r="238" spans="1:56" hidden="1">
      <c r="A238">
        <f>ROW(B238)-ROW($B$31)</f>
        <v>207</v>
      </c>
      <c r="B238" t="str">
        <f>SUBSTITUTE(SUBSTITUTE(SUBSTITUTE(AP238&amp;"_"&amp;AQ238," ","_"),"&amp;","and"),"-","_")</f>
        <v>Dow_Chemical_Texas_Operation_G_63</v>
      </c>
      <c r="C238">
        <f>AW238/1000</f>
        <v>9.4500000000000001E-2</v>
      </c>
      <c r="D238" s="23" t="str">
        <f>VLOOKUP(L238,map_fuel,2,0)</f>
        <v>ng</v>
      </c>
      <c r="E238" s="23" t="str">
        <f>VLOOKUP(M238,map_prime_mover,2,0)</f>
        <v>cc_ct_part</v>
      </c>
      <c r="F238" s="23" t="str">
        <f>D238&amp;IF(NOT(E238=""),"_"&amp;LOWER(E238),"")</f>
        <v>ng_cc_ct_part</v>
      </c>
      <c r="G238" s="58">
        <f>IF(ISNUMBER(BA238),BA238/1000,1)</f>
        <v>5.6515104000000003</v>
      </c>
      <c r="H238" s="8">
        <f>AV238</f>
        <v>1982</v>
      </c>
      <c r="I238" s="39" t="str">
        <f>AY238</f>
        <v>OP</v>
      </c>
      <c r="J238" s="39" t="str">
        <f>IF(AZ238=1,"Y",IF(AZ238=0,"N","?"))</f>
        <v>Y</v>
      </c>
      <c r="K238" s="39" t="s">
        <v>594</v>
      </c>
      <c r="L238" s="8" t="str">
        <f>AU238</f>
        <v>NG</v>
      </c>
      <c r="M238" s="8" t="str">
        <f>AX238</f>
        <v>CT</v>
      </c>
      <c r="N238" s="8">
        <f>C238*G238</f>
        <v>0.53406773280000008</v>
      </c>
      <c r="O238" s="8"/>
      <c r="P238" s="8"/>
      <c r="Q238" s="8"/>
      <c r="R238" s="87"/>
      <c r="S238" s="8"/>
      <c r="T238" s="8"/>
      <c r="U238" s="87"/>
      <c r="V238" s="87" t="str">
        <f ca="1">IF(NOT(AP238=""),IF(AP238&lt;&gt;AP237,IF(COUNTIF(OFFSET(AP238,0,0,pMaxUnitPerPlantInData),AP238)=COUNTIFS(OFFSET(AP238,0,0,pMaxUnitPerPlantInData),AP238,OFFSET(F238,0,0,pMaxUnitPerPlantInData),F238),"N","Y"),V237),"")</f>
        <v>Y</v>
      </c>
      <c r="W238" s="87" t="str">
        <f>IF($AP238="",W239,AP238)</f>
        <v>Dow Chemical Texas Operation</v>
      </c>
      <c r="X238" s="87">
        <f>IF($AP238="","-",BB238)</f>
        <v>11</v>
      </c>
      <c r="Y238" s="4"/>
      <c r="Z238" s="8" t="b">
        <v>1</v>
      </c>
      <c r="AA238" s="8" t="b">
        <f>VLOOKUP(L238,map_fuel,3,0)</f>
        <v>1</v>
      </c>
      <c r="AB238" s="8" t="b">
        <f>C238&gt;=filt_gen_size</f>
        <v>1</v>
      </c>
      <c r="AC238" s="8" t="b">
        <f>AV238&gt;=filt_age</f>
        <v>1</v>
      </c>
      <c r="AD238" s="39">
        <f>IF(filt_status="ALL",TRUE,IFERROR(SEARCH(I238,filt_status),FALSE))</f>
        <v>1</v>
      </c>
      <c r="AE238" s="8" t="b">
        <f>IF(filt_chp,TRUE,J238="N")</f>
        <v>0</v>
      </c>
      <c r="AF238" s="8" t="b">
        <f>IF(filt_hydro,TRUE,D238&lt;&gt;"water")</f>
        <v>1</v>
      </c>
      <c r="AG238" s="8" t="b">
        <f>IF(filt_use_bad_data,TRUE,NOT(OR(O238="Y",O238=1)))</f>
        <v>1</v>
      </c>
      <c r="AH238" s="8" t="b">
        <f>IF(filt_use_bad_data,TRUE,NOT(OR(Q238="Y",Q238=1)))</f>
        <v>1</v>
      </c>
      <c r="AI238" s="8" t="b">
        <f>IF(filt_allow_combos,AND(AJ238:AK238),OR(UPPER($S238)="Y",UPPER($T238)=""))</f>
        <v>1</v>
      </c>
      <c r="AJ238" s="8" t="b">
        <f>IF(UPPER($U238)="CCGT",IF(filt_combine_ccgt,OR(UPPER($T238)="Y",UPPER($S238)=""),OR(UPPER($S238)="Y",UPPER($T238)="")),TRUE)</f>
        <v>1</v>
      </c>
      <c r="AK238" s="8" t="b">
        <f>IF(UPPER($U238)="WIND",IF(filt_combine_wind,OR(UPPER($T238)="Y",UPPER($S238)=""),OR(UPPER($S238)="Y",UPPER($T238)="")),TRUE)</f>
        <v>1</v>
      </c>
      <c r="AL238" s="9"/>
      <c r="AM238" s="2" t="b">
        <f>AND(Z238:AL238)</f>
        <v>0</v>
      </c>
      <c r="AN238" s="2">
        <f>A238-COUNTIF($K$31:$K238,"&lt;&gt;"&amp;AN$31)+1</f>
        <v>199</v>
      </c>
      <c r="AO238" s="2"/>
      <c r="AP238" s="8" t="s">
        <v>177</v>
      </c>
      <c r="AQ238" s="8" t="s">
        <v>189</v>
      </c>
      <c r="AR238" s="8">
        <v>52120</v>
      </c>
      <c r="AS238" s="8">
        <v>14189</v>
      </c>
      <c r="AT238" s="8" t="s">
        <v>11</v>
      </c>
      <c r="AU238" s="8" t="s">
        <v>33</v>
      </c>
      <c r="AV238" s="8">
        <v>1982</v>
      </c>
      <c r="AW238" s="8">
        <v>94.5</v>
      </c>
      <c r="AX238" s="8" t="s">
        <v>32</v>
      </c>
      <c r="AY238" s="8" t="s">
        <v>15</v>
      </c>
      <c r="AZ238">
        <v>1</v>
      </c>
      <c r="BA238" s="5">
        <v>5651.5104000000001</v>
      </c>
      <c r="BB238" s="5">
        <v>11</v>
      </c>
      <c r="BC238" s="4"/>
      <c r="BD238"/>
    </row>
    <row r="239" spans="1:56" hidden="1">
      <c r="A239">
        <f>ROW(B239)-ROW($B$31)</f>
        <v>208</v>
      </c>
      <c r="B239" t="str">
        <f>SUBSTITUTE(SUBSTITUTE(SUBSTITUTE(AP239&amp;"_"&amp;AQ239," ","_"),"&amp;","and"),"-","_")</f>
        <v>Dow_Chemical_Texas_Operation_G_37</v>
      </c>
      <c r="C239">
        <f>AW239/1000</f>
        <v>7.4999999999999997E-2</v>
      </c>
      <c r="D239" s="23" t="str">
        <f>VLOOKUP(L239,map_fuel,2,0)</f>
        <v>ng</v>
      </c>
      <c r="E239" s="23" t="str">
        <f>VLOOKUP(M239,map_prime_mover,2,0)</f>
        <v>cc_ct_part</v>
      </c>
      <c r="F239" s="23" t="str">
        <f>D239&amp;IF(NOT(E239=""),"_"&amp;LOWER(E239),"")</f>
        <v>ng_cc_ct_part</v>
      </c>
      <c r="G239" s="58">
        <f>IF(ISNUMBER(BA239),BA239/1000,1)</f>
        <v>5.6515104000000003</v>
      </c>
      <c r="H239" s="8">
        <f>AV239</f>
        <v>1978</v>
      </c>
      <c r="I239" s="39" t="str">
        <f>AY239</f>
        <v>OP</v>
      </c>
      <c r="J239" s="39" t="str">
        <f>IF(AZ239=1,"Y",IF(AZ239=0,"N","?"))</f>
        <v>Y</v>
      </c>
      <c r="K239" s="39" t="s">
        <v>594</v>
      </c>
      <c r="L239" s="8" t="str">
        <f>AU239</f>
        <v>NG</v>
      </c>
      <c r="M239" s="8" t="str">
        <f>AX239</f>
        <v>CT</v>
      </c>
      <c r="N239" s="8">
        <f>C239*G239</f>
        <v>0.42386328000000001</v>
      </c>
      <c r="O239" s="8"/>
      <c r="P239" s="8"/>
      <c r="Q239" s="8"/>
      <c r="R239" s="87"/>
      <c r="S239" s="8"/>
      <c r="T239" s="8"/>
      <c r="U239" s="87"/>
      <c r="V239" s="87" t="str">
        <f ca="1">IF(NOT(AP239=""),IF(AP239&lt;&gt;AP238,IF(COUNTIF(OFFSET(AP239,0,0,pMaxUnitPerPlantInData),AP239)=COUNTIFS(OFFSET(AP239,0,0,pMaxUnitPerPlantInData),AP239,OFFSET(F239,0,0,pMaxUnitPerPlantInData),F239),"N","Y"),V238),"")</f>
        <v>Y</v>
      </c>
      <c r="W239" s="87" t="str">
        <f>IF($AP239="",W240,AP239)</f>
        <v>Dow Chemical Texas Operation</v>
      </c>
      <c r="X239" s="87">
        <f>IF($AP239="","-",BB239)</f>
        <v>11</v>
      </c>
      <c r="Y239" s="4"/>
      <c r="Z239" s="8" t="b">
        <v>1</v>
      </c>
      <c r="AA239" s="8" t="b">
        <f>VLOOKUP(L239,map_fuel,3,0)</f>
        <v>1</v>
      </c>
      <c r="AB239" s="8" t="b">
        <f>C239&gt;=filt_gen_size</f>
        <v>1</v>
      </c>
      <c r="AC239" s="8" t="b">
        <f>AV239&gt;=filt_age</f>
        <v>1</v>
      </c>
      <c r="AD239" s="39">
        <f>IF(filt_status="ALL",TRUE,IFERROR(SEARCH(I239,filt_status),FALSE))</f>
        <v>1</v>
      </c>
      <c r="AE239" s="8" t="b">
        <f>IF(filt_chp,TRUE,J239="N")</f>
        <v>0</v>
      </c>
      <c r="AF239" s="8" t="b">
        <f>IF(filt_hydro,TRUE,D239&lt;&gt;"water")</f>
        <v>1</v>
      </c>
      <c r="AG239" s="8" t="b">
        <f>IF(filt_use_bad_data,TRUE,NOT(OR(O239="Y",O239=1)))</f>
        <v>1</v>
      </c>
      <c r="AH239" s="8" t="b">
        <f>IF(filt_use_bad_data,TRUE,NOT(OR(Q239="Y",Q239=1)))</f>
        <v>1</v>
      </c>
      <c r="AI239" s="8" t="b">
        <f>IF(filt_allow_combos,AND(AJ239:AK239),OR(UPPER($S239)="Y",UPPER($T239)=""))</f>
        <v>1</v>
      </c>
      <c r="AJ239" s="8" t="b">
        <f>IF(UPPER($U239)="CCGT",IF(filt_combine_ccgt,OR(UPPER($T239)="Y",UPPER($S239)=""),OR(UPPER($S239)="Y",UPPER($T239)="")),TRUE)</f>
        <v>1</v>
      </c>
      <c r="AK239" s="8" t="b">
        <f>IF(UPPER($U239)="WIND",IF(filt_combine_wind,OR(UPPER($T239)="Y",UPPER($S239)=""),OR(UPPER($S239)="Y",UPPER($T239)="")),TRUE)</f>
        <v>1</v>
      </c>
      <c r="AL239" s="9"/>
      <c r="AM239" s="2" t="b">
        <f>AND(Z239:AL239)</f>
        <v>0</v>
      </c>
      <c r="AN239" s="2">
        <f>A239-COUNTIF($K$31:$K239,"&lt;&gt;"&amp;AN$31)+1</f>
        <v>200</v>
      </c>
      <c r="AO239" s="2"/>
      <c r="AP239" s="8" t="s">
        <v>177</v>
      </c>
      <c r="AQ239" s="8" t="s">
        <v>190</v>
      </c>
      <c r="AR239" s="8">
        <v>52120</v>
      </c>
      <c r="AS239" s="8">
        <v>14186</v>
      </c>
      <c r="AT239" s="8" t="s">
        <v>11</v>
      </c>
      <c r="AU239" s="8" t="s">
        <v>33</v>
      </c>
      <c r="AV239" s="8">
        <v>1978</v>
      </c>
      <c r="AW239" s="8">
        <v>75</v>
      </c>
      <c r="AX239" s="8" t="s">
        <v>32</v>
      </c>
      <c r="AY239" s="8" t="s">
        <v>15</v>
      </c>
      <c r="AZ239">
        <v>1</v>
      </c>
      <c r="BA239" s="5">
        <v>5651.5104000000001</v>
      </c>
      <c r="BB239" s="5">
        <v>11</v>
      </c>
      <c r="BC239" s="4"/>
      <c r="BD239"/>
    </row>
    <row r="240" spans="1:56" hidden="1">
      <c r="A240">
        <f>ROW(B240)-ROW($B$31)</f>
        <v>209</v>
      </c>
      <c r="B240" t="str">
        <f>SUBSTITUTE(SUBSTITUTE(SUBSTITUTE(AP240&amp;"_"&amp;AQ240," ","_"),"&amp;","and"),"-","_")</f>
        <v>Dow_Chemical_Texas_Operation_G_33</v>
      </c>
      <c r="C240">
        <f>AW240/1000</f>
        <v>4.9000000000000002E-2</v>
      </c>
      <c r="D240" s="23" t="str">
        <f>VLOOKUP(L240,map_fuel,2,0)</f>
        <v>ng</v>
      </c>
      <c r="E240" s="23" t="str">
        <f>VLOOKUP(M240,map_prime_mover,2,0)</f>
        <v>cc_st_part</v>
      </c>
      <c r="F240" s="23" t="str">
        <f>D240&amp;IF(NOT(E240=""),"_"&amp;LOWER(E240),"")</f>
        <v>ng_cc_st_part</v>
      </c>
      <c r="G240" s="58">
        <f>IF(ISNUMBER(BA240),BA240/1000,1)</f>
        <v>5.6515104000000003</v>
      </c>
      <c r="H240" s="8">
        <f>AV240</f>
        <v>1953</v>
      </c>
      <c r="I240" s="39" t="str">
        <f>AY240</f>
        <v>RE</v>
      </c>
      <c r="J240" s="39" t="str">
        <f>IF(AZ240=1,"Y",IF(AZ240=0,"N","?"))</f>
        <v>Y</v>
      </c>
      <c r="K240" s="39" t="s">
        <v>594</v>
      </c>
      <c r="L240" s="8" t="str">
        <f>AU240</f>
        <v>NG</v>
      </c>
      <c r="M240" s="8" t="str">
        <f>AX240</f>
        <v>CA</v>
      </c>
      <c r="N240" s="8">
        <f>C240*G240</f>
        <v>0.27692400960000002</v>
      </c>
      <c r="O240" s="8"/>
      <c r="P240" s="8"/>
      <c r="Q240" s="8"/>
      <c r="R240" s="87"/>
      <c r="S240" s="8"/>
      <c r="T240" s="8"/>
      <c r="U240" s="87"/>
      <c r="V240" s="87" t="str">
        <f ca="1">IF(NOT(AP240=""),IF(AP240&lt;&gt;AP239,IF(COUNTIF(OFFSET(AP240,0,0,pMaxUnitPerPlantInData),AP240)=COUNTIFS(OFFSET(AP240,0,0,pMaxUnitPerPlantInData),AP240,OFFSET(F240,0,0,pMaxUnitPerPlantInData),F240),"N","Y"),V239),"")</f>
        <v>Y</v>
      </c>
      <c r="W240" s="87" t="str">
        <f>IF($AP240="",W241,AP240)</f>
        <v>Dow Chemical Texas Operation</v>
      </c>
      <c r="X240" s="87">
        <f>IF($AP240="","-",BB240)</f>
        <v>11</v>
      </c>
      <c r="Y240" s="4"/>
      <c r="Z240" s="8" t="b">
        <v>1</v>
      </c>
      <c r="AA240" s="8" t="b">
        <f>VLOOKUP(L240,map_fuel,3,0)</f>
        <v>1</v>
      </c>
      <c r="AB240" s="8" t="b">
        <f>C240&gt;=filt_gen_size</f>
        <v>0</v>
      </c>
      <c r="AC240" s="8" t="b">
        <f>AV240&gt;=filt_age</f>
        <v>1</v>
      </c>
      <c r="AD240" s="39" t="b">
        <f>IF(filt_status="ALL",TRUE,IFERROR(SEARCH(I240,filt_status),FALSE))</f>
        <v>0</v>
      </c>
      <c r="AE240" s="8" t="b">
        <f>IF(filt_chp,TRUE,J240="N")</f>
        <v>0</v>
      </c>
      <c r="AF240" s="8" t="b">
        <f>IF(filt_hydro,TRUE,D240&lt;&gt;"water")</f>
        <v>1</v>
      </c>
      <c r="AG240" s="8" t="b">
        <f>IF(filt_use_bad_data,TRUE,NOT(OR(O240="Y",O240=1)))</f>
        <v>1</v>
      </c>
      <c r="AH240" s="8" t="b">
        <f>IF(filt_use_bad_data,TRUE,NOT(OR(Q240="Y",Q240=1)))</f>
        <v>1</v>
      </c>
      <c r="AI240" s="8" t="b">
        <f>IF(filt_allow_combos,AND(AJ240:AK240),OR(UPPER($S240)="Y",UPPER($T240)=""))</f>
        <v>1</v>
      </c>
      <c r="AJ240" s="8" t="b">
        <f>IF(UPPER($U240)="CCGT",IF(filt_combine_ccgt,OR(UPPER($T240)="Y",UPPER($S240)=""),OR(UPPER($S240)="Y",UPPER($T240)="")),TRUE)</f>
        <v>1</v>
      </c>
      <c r="AK240" s="8" t="b">
        <f>IF(UPPER($U240)="WIND",IF(filt_combine_wind,OR(UPPER($T240)="Y",UPPER($S240)=""),OR(UPPER($S240)="Y",UPPER($T240)="")),TRUE)</f>
        <v>1</v>
      </c>
      <c r="AL240" s="9"/>
      <c r="AM240" s="2" t="b">
        <f>AND(Z240:AL240)</f>
        <v>0</v>
      </c>
      <c r="AN240" s="2">
        <f>A240-COUNTIF($K$31:$K240,"&lt;&gt;"&amp;AN$31)+1</f>
        <v>201</v>
      </c>
      <c r="AO240" s="2"/>
      <c r="AP240" s="8" t="s">
        <v>177</v>
      </c>
      <c r="AQ240" s="8" t="s">
        <v>191</v>
      </c>
      <c r="AR240" s="8">
        <v>52120</v>
      </c>
      <c r="AS240" s="8">
        <v>14183</v>
      </c>
      <c r="AT240" s="8" t="s">
        <v>11</v>
      </c>
      <c r="AU240" s="8" t="s">
        <v>33</v>
      </c>
      <c r="AV240" s="8">
        <v>1953</v>
      </c>
      <c r="AW240" s="8">
        <v>49</v>
      </c>
      <c r="AX240" s="8" t="s">
        <v>29</v>
      </c>
      <c r="AY240" s="8" t="s">
        <v>117</v>
      </c>
      <c r="AZ240">
        <v>1</v>
      </c>
      <c r="BA240" s="5">
        <v>5651.5104000000001</v>
      </c>
      <c r="BB240" s="5">
        <v>11</v>
      </c>
      <c r="BC240" s="4"/>
      <c r="BD240"/>
    </row>
    <row r="241" spans="1:56" hidden="1">
      <c r="A241">
        <f>ROW(B241)-ROW($B$31)</f>
        <v>210</v>
      </c>
      <c r="B241" t="str">
        <f>SUBSTITUTE(SUBSTITUTE(SUBSTITUTE(AP241&amp;"_"&amp;AQ241," ","_"),"&amp;","and"),"-","_")</f>
        <v>Eastman_Cogeneration_Facility_GEN1</v>
      </c>
      <c r="C241">
        <f>AW241/1000</f>
        <v>0.17</v>
      </c>
      <c r="D241" s="23" t="str">
        <f>VLOOKUP(L241,map_fuel,2,0)</f>
        <v>ng</v>
      </c>
      <c r="E241" s="23" t="str">
        <f>VLOOKUP(M241,map_prime_mover,2,0)</f>
        <v>cc_ct_part</v>
      </c>
      <c r="F241" s="23" t="str">
        <f>D241&amp;IF(NOT(E241=""),"_"&amp;LOWER(E241),"")</f>
        <v>ng_cc_ct_part</v>
      </c>
      <c r="G241" s="58">
        <f>IF(ISNUMBER(BA241),BA241/1000,1)</f>
        <v>1</v>
      </c>
      <c r="H241" s="8">
        <f>AV241</f>
        <v>2001</v>
      </c>
      <c r="I241" s="39" t="str">
        <f>AY241</f>
        <v>OP</v>
      </c>
      <c r="J241" s="39" t="str">
        <f>IF(AZ241=1,"Y",IF(AZ241=0,"N","?"))</f>
        <v>?</v>
      </c>
      <c r="K241" s="39" t="s">
        <v>594</v>
      </c>
      <c r="L241" s="8" t="str">
        <f>AU241</f>
        <v>NG</v>
      </c>
      <c r="M241" s="8" t="str">
        <f>AX241</f>
        <v>CT</v>
      </c>
      <c r="N241" s="8">
        <f>C241*G241</f>
        <v>0.17</v>
      </c>
      <c r="O241" s="8"/>
      <c r="P241" s="8"/>
      <c r="Q241" s="8"/>
      <c r="R241" s="87"/>
      <c r="S241" s="8"/>
      <c r="T241" s="8"/>
      <c r="U241" s="87"/>
      <c r="V241" s="87" t="str">
        <f ca="1">IF(NOT(AP241=""),IF(AP241&lt;&gt;AP240,IF(COUNTIF(OFFSET(AP241,0,0,pMaxUnitPerPlantInData),AP241)=COUNTIFS(OFFSET(AP241,0,0,pMaxUnitPerPlantInData),AP241,OFFSET(F241,0,0,pMaxUnitPerPlantInData),F241),"N","Y"),V240),"")</f>
        <v>Y</v>
      </c>
      <c r="W241" s="87" t="str">
        <f>IF($AP241="",W242,AP241)</f>
        <v>Eastman Cogeneration Facility</v>
      </c>
      <c r="X241" s="87" t="str">
        <f>IF($AP241="","-",BB241)</f>
        <v>Plant unknown</v>
      </c>
      <c r="Y241" s="4"/>
      <c r="Z241" s="8" t="b">
        <v>0</v>
      </c>
      <c r="AA241" s="8" t="b">
        <f>VLOOKUP(L241,map_fuel,3,0)</f>
        <v>1</v>
      </c>
      <c r="AB241" s="8" t="b">
        <f>C241&gt;=filt_gen_size</f>
        <v>1</v>
      </c>
      <c r="AC241" s="8" t="b">
        <f>AV241&gt;=filt_age</f>
        <v>1</v>
      </c>
      <c r="AD241" s="39">
        <f>IF(filt_status="ALL",TRUE,IFERROR(SEARCH(I241,filt_status),FALSE))</f>
        <v>1</v>
      </c>
      <c r="AE241" s="8" t="b">
        <f>IF(filt_chp,TRUE,J241="N")</f>
        <v>0</v>
      </c>
      <c r="AF241" s="8" t="b">
        <f>IF(filt_hydro,TRUE,D241&lt;&gt;"water")</f>
        <v>1</v>
      </c>
      <c r="AG241" s="8" t="b">
        <f>IF(filt_use_bad_data,TRUE,NOT(OR(O241="Y",O241=1)))</f>
        <v>1</v>
      </c>
      <c r="AH241" s="8" t="b">
        <f>IF(filt_use_bad_data,TRUE,NOT(OR(Q241="Y",Q241=1)))</f>
        <v>1</v>
      </c>
      <c r="AI241" s="8" t="b">
        <f>IF(filt_allow_combos,AND(AJ241:AK241),OR(UPPER($S241)="Y",UPPER($T241)=""))</f>
        <v>1</v>
      </c>
      <c r="AJ241" s="8" t="b">
        <f>IF(UPPER($U241)="CCGT",IF(filt_combine_ccgt,OR(UPPER($T241)="Y",UPPER($S241)=""),OR(UPPER($S241)="Y",UPPER($T241)="")),TRUE)</f>
        <v>1</v>
      </c>
      <c r="AK241" s="8" t="b">
        <f>IF(UPPER($U241)="WIND",IF(filt_combine_wind,OR(UPPER($T241)="Y",UPPER($S241)=""),OR(UPPER($S241)="Y",UPPER($T241)="")),TRUE)</f>
        <v>1</v>
      </c>
      <c r="AL241" s="9"/>
      <c r="AM241" s="2" t="b">
        <f>AND(Z241:AL241)</f>
        <v>0</v>
      </c>
      <c r="AN241" s="2">
        <f>A241-COUNTIF($K$31:$K241,"&lt;&gt;"&amp;AN$31)+1</f>
        <v>202</v>
      </c>
      <c r="AO241" s="2"/>
      <c r="AP241" s="8" t="s">
        <v>192</v>
      </c>
      <c r="AQ241" s="8" t="s">
        <v>13</v>
      </c>
      <c r="AR241" s="8">
        <v>55176</v>
      </c>
      <c r="AS241" s="8">
        <v>14199</v>
      </c>
      <c r="AT241" s="8" t="s">
        <v>11</v>
      </c>
      <c r="AU241" s="8" t="s">
        <v>33</v>
      </c>
      <c r="AV241" s="8">
        <v>2001</v>
      </c>
      <c r="AW241" s="8">
        <v>170</v>
      </c>
      <c r="AX241" s="8" t="s">
        <v>32</v>
      </c>
      <c r="AY241" s="8" t="s">
        <v>15</v>
      </c>
      <c r="AZ241" t="s">
        <v>1069</v>
      </c>
      <c r="BA241" s="5" t="s">
        <v>1069</v>
      </c>
      <c r="BB241" s="5" t="s">
        <v>1069</v>
      </c>
      <c r="BC241" s="4"/>
      <c r="BD241"/>
    </row>
    <row r="242" spans="1:56" hidden="1">
      <c r="A242">
        <f>ROW(B242)-ROW($B$31)</f>
        <v>211</v>
      </c>
      <c r="B242" t="str">
        <f>SUBSTITUTE(SUBSTITUTE(SUBSTITUTE(AP242&amp;"_"&amp;AQ242," ","_"),"&amp;","and"),"-","_")</f>
        <v>Dunlap_TP_1_1</v>
      </c>
      <c r="C242">
        <f>AW242/1000</f>
        <v>1.8E-3</v>
      </c>
      <c r="D242" s="23" t="str">
        <f>VLOOKUP(L242,map_fuel,2,0)</f>
        <v>water</v>
      </c>
      <c r="E242" s="23" t="str">
        <f>VLOOKUP(M242,map_prime_mover,2,0)</f>
        <v/>
      </c>
      <c r="F242" s="23" t="str">
        <f>D242&amp;IF(NOT(E242=""),"_"&amp;LOWER(E242),"")</f>
        <v>water</v>
      </c>
      <c r="G242" s="58">
        <f>IF(ISNUMBER(BA242),BA242/1000,1)</f>
        <v>1</v>
      </c>
      <c r="H242" s="8">
        <f>AV242</f>
        <v>1927</v>
      </c>
      <c r="I242" s="39" t="str">
        <f>AY242</f>
        <v>OP</v>
      </c>
      <c r="J242" s="39" t="str">
        <f>IF(AZ242=1,"Y",IF(AZ242=0,"N","?"))</f>
        <v>N</v>
      </c>
      <c r="K242" s="39" t="s">
        <v>594</v>
      </c>
      <c r="L242" s="8" t="str">
        <f>AU242</f>
        <v>WAT</v>
      </c>
      <c r="M242" s="8" t="str">
        <f>AX242</f>
        <v>HY</v>
      </c>
      <c r="N242" s="8">
        <f>C242*G242</f>
        <v>1.8E-3</v>
      </c>
      <c r="O242" s="8"/>
      <c r="P242" s="8"/>
      <c r="Q242" s="8"/>
      <c r="R242" s="87"/>
      <c r="S242" s="8"/>
      <c r="T242" s="8"/>
      <c r="U242" s="87"/>
      <c r="V242" s="87" t="str">
        <f ca="1">IF(NOT(AP242=""),IF(AP242&lt;&gt;AP241,IF(COUNTIF(OFFSET(AP242,0,0,pMaxUnitPerPlantInData),AP242)=COUNTIFS(OFFSET(AP242,0,0,pMaxUnitPerPlantInData),AP242,OFFSET(F242,0,0,pMaxUnitPerPlantInData),F242),"N","Y"),V241),"")</f>
        <v>N</v>
      </c>
      <c r="W242" s="87" t="str">
        <f>IF($AP242="",W243,SUBSTITUTE(SUBSTITUTE(SUBSTITUTE(AP242," ","_"),"&amp;","and"),"-","_"))</f>
        <v>Dunlap_TP_1</v>
      </c>
      <c r="X242" s="87">
        <f>IF($AP242="","-",BB242)</f>
        <v>2</v>
      </c>
      <c r="Y242" s="4"/>
      <c r="Z242" s="8" t="b">
        <v>1</v>
      </c>
      <c r="AA242" s="8" t="b">
        <f>VLOOKUP(L242,map_fuel,3,0)</f>
        <v>1</v>
      </c>
      <c r="AB242" s="8" t="b">
        <f>C242&gt;=filt_gen_size</f>
        <v>0</v>
      </c>
      <c r="AC242" s="8" t="b">
        <f>AV242&gt;=filt_age</f>
        <v>1</v>
      </c>
      <c r="AD242" s="39">
        <f>IF(filt_status="ALL",TRUE,IFERROR(SEARCH(I242,filt_status),FALSE))</f>
        <v>1</v>
      </c>
      <c r="AE242" s="8" t="b">
        <f>IF(filt_chp,TRUE,J242="N")</f>
        <v>1</v>
      </c>
      <c r="AF242" s="8" t="b">
        <f>IF(filt_hydro,TRUE,D242&lt;&gt;"water")</f>
        <v>0</v>
      </c>
      <c r="AG242" s="8" t="b">
        <f>IF(filt_use_bad_data,TRUE,NOT(OR(O242="Y",O242=1)))</f>
        <v>1</v>
      </c>
      <c r="AH242" s="8" t="b">
        <f>IF(filt_use_bad_data,TRUE,NOT(OR(Q242="Y",Q242=1)))</f>
        <v>1</v>
      </c>
      <c r="AI242" s="8" t="b">
        <f>IF(filt_allow_combos,AND(AJ242:AK242),OR(UPPER($S242)="Y",UPPER($T242)=""))</f>
        <v>1</v>
      </c>
      <c r="AJ242" s="8" t="b">
        <f>IF(UPPER($U242)="CCGT",IF(filt_combine_ccgt,OR(UPPER($T242)="Y",UPPER($S242)=""),OR(UPPER($S242)="Y",UPPER($T242)="")),TRUE)</f>
        <v>1</v>
      </c>
      <c r="AK242" s="8" t="b">
        <f>IF(UPPER($U242)="WIND",IF(filt_combine_wind,OR(UPPER($T242)="Y",UPPER($S242)=""),OR(UPPER($S242)="Y",UPPER($T242)="")),TRUE)</f>
        <v>1</v>
      </c>
      <c r="AL242" s="9"/>
      <c r="AM242" s="2" t="b">
        <f>AND(Z242:AL242)</f>
        <v>0</v>
      </c>
      <c r="AN242" s="2">
        <f>A242-COUNTIF($K$31:$K242,"&lt;&gt;"&amp;AN$31)+1</f>
        <v>203</v>
      </c>
      <c r="AO242" s="2"/>
      <c r="AP242" s="8" t="s">
        <v>193</v>
      </c>
      <c r="AQ242" s="8" t="s">
        <v>19</v>
      </c>
      <c r="AR242" s="8">
        <v>3582</v>
      </c>
      <c r="AS242" s="8">
        <v>14194</v>
      </c>
      <c r="AT242" s="8" t="s">
        <v>11</v>
      </c>
      <c r="AU242" s="8" t="s">
        <v>21</v>
      </c>
      <c r="AV242" s="8">
        <v>1927</v>
      </c>
      <c r="AW242" s="8">
        <v>1.8</v>
      </c>
      <c r="AX242" s="8" t="s">
        <v>20</v>
      </c>
      <c r="AY242" s="8" t="s">
        <v>15</v>
      </c>
      <c r="AZ242">
        <v>0</v>
      </c>
      <c r="BA242" s="5" t="s">
        <v>14</v>
      </c>
      <c r="BB242" s="5">
        <v>2</v>
      </c>
      <c r="BC242" s="4"/>
      <c r="BD242"/>
    </row>
    <row r="243" spans="1:56" hidden="1">
      <c r="A243">
        <f>ROW(B243)-ROW($B$31)</f>
        <v>212</v>
      </c>
      <c r="B243" t="str">
        <f>SUBSTITUTE(SUBSTITUTE(SUBSTITUTE(AP243&amp;"_"&amp;AQ243," ","_"),"&amp;","and"),"-","_")</f>
        <v>Dunlap_TP_1_2</v>
      </c>
      <c r="C243">
        <f>AW243/1000</f>
        <v>1.8E-3</v>
      </c>
      <c r="D243" s="23" t="str">
        <f>VLOOKUP(L243,map_fuel,2,0)</f>
        <v>water</v>
      </c>
      <c r="E243" s="23" t="str">
        <f>VLOOKUP(M243,map_prime_mover,2,0)</f>
        <v/>
      </c>
      <c r="F243" s="23" t="str">
        <f>D243&amp;IF(NOT(E243=""),"_"&amp;LOWER(E243),"")</f>
        <v>water</v>
      </c>
      <c r="G243" s="58">
        <f>IF(ISNUMBER(BA243),BA243/1000,1)</f>
        <v>1</v>
      </c>
      <c r="H243" s="8">
        <f>AV243</f>
        <v>1927</v>
      </c>
      <c r="I243" s="39" t="str">
        <f>AY243</f>
        <v>OP</v>
      </c>
      <c r="J243" s="39" t="str">
        <f>IF(AZ243=1,"Y",IF(AZ243=0,"N","?"))</f>
        <v>N</v>
      </c>
      <c r="K243" s="39" t="s">
        <v>594</v>
      </c>
      <c r="L243" s="8" t="str">
        <f>AU243</f>
        <v>WAT</v>
      </c>
      <c r="M243" s="8" t="str">
        <f>AX243</f>
        <v>HY</v>
      </c>
      <c r="N243" s="8">
        <f>C243*G243</f>
        <v>1.8E-3</v>
      </c>
      <c r="O243" s="8"/>
      <c r="P243" s="8"/>
      <c r="Q243" s="8"/>
      <c r="R243" s="87"/>
      <c r="S243" s="8"/>
      <c r="T243" s="8"/>
      <c r="U243" s="87"/>
      <c r="V243" s="87" t="str">
        <f ca="1">IF(NOT(AP243=""),IF(AP243&lt;&gt;AP242,IF(COUNTIF(OFFSET(AP243,0,0,pMaxUnitPerPlantInData),AP243)=COUNTIFS(OFFSET(AP243,0,0,pMaxUnitPerPlantInData),AP243,OFFSET(F243,0,0,pMaxUnitPerPlantInData),F243),"N","Y"),V242),"")</f>
        <v>N</v>
      </c>
      <c r="W243" s="87" t="str">
        <f>IF($AP243="",W244,SUBSTITUTE(SUBSTITUTE(SUBSTITUTE(AP243," ","_"),"&amp;","and"),"-","_"))</f>
        <v>Dunlap_TP_1</v>
      </c>
      <c r="X243" s="87">
        <f>IF($AP243="","-",BB243)</f>
        <v>2</v>
      </c>
      <c r="Y243" s="4"/>
      <c r="Z243" s="8" t="b">
        <v>1</v>
      </c>
      <c r="AA243" s="8" t="b">
        <f>VLOOKUP(L243,map_fuel,3,0)</f>
        <v>1</v>
      </c>
      <c r="AB243" s="8" t="b">
        <f>C243&gt;=filt_gen_size</f>
        <v>0</v>
      </c>
      <c r="AC243" s="8" t="b">
        <f>AV243&gt;=filt_age</f>
        <v>1</v>
      </c>
      <c r="AD243" s="39">
        <f>IF(filt_status="ALL",TRUE,IFERROR(SEARCH(I243,filt_status),FALSE))</f>
        <v>1</v>
      </c>
      <c r="AE243" s="8" t="b">
        <f>IF(filt_chp,TRUE,J243="N")</f>
        <v>1</v>
      </c>
      <c r="AF243" s="8" t="b">
        <f>IF(filt_hydro,TRUE,D243&lt;&gt;"water")</f>
        <v>0</v>
      </c>
      <c r="AG243" s="8" t="b">
        <f>IF(filt_use_bad_data,TRUE,NOT(OR(O243="Y",O243=1)))</f>
        <v>1</v>
      </c>
      <c r="AH243" s="8" t="b">
        <f>IF(filt_use_bad_data,TRUE,NOT(OR(Q243="Y",Q243=1)))</f>
        <v>1</v>
      </c>
      <c r="AI243" s="8" t="b">
        <f>IF(filt_allow_combos,AND(AJ243:AK243),OR(UPPER($S243)="Y",UPPER($T243)=""))</f>
        <v>1</v>
      </c>
      <c r="AJ243" s="8" t="b">
        <f>IF(UPPER($U243)="CCGT",IF(filt_combine_ccgt,OR(UPPER($T243)="Y",UPPER($S243)=""),OR(UPPER($S243)="Y",UPPER($T243)="")),TRUE)</f>
        <v>1</v>
      </c>
      <c r="AK243" s="8" t="b">
        <f>IF(UPPER($U243)="WIND",IF(filt_combine_wind,OR(UPPER($T243)="Y",UPPER($S243)=""),OR(UPPER($S243)="Y",UPPER($T243)="")),TRUE)</f>
        <v>1</v>
      </c>
      <c r="AL243" s="9"/>
      <c r="AM243" s="2" t="b">
        <f>AND(Z243:AL243)</f>
        <v>0</v>
      </c>
      <c r="AN243" s="2">
        <f>A243-COUNTIF($K$31:$K243,"&lt;&gt;"&amp;AN$31)+1</f>
        <v>204</v>
      </c>
      <c r="AO243" s="2"/>
      <c r="AP243" s="8" t="s">
        <v>193</v>
      </c>
      <c r="AQ243" s="8" t="s">
        <v>22</v>
      </c>
      <c r="AR243" s="8">
        <v>3582</v>
      </c>
      <c r="AS243" s="8">
        <v>14195</v>
      </c>
      <c r="AT243" s="8" t="s">
        <v>11</v>
      </c>
      <c r="AU243" s="8" t="s">
        <v>21</v>
      </c>
      <c r="AV243" s="8">
        <v>1927</v>
      </c>
      <c r="AW243" s="8">
        <v>1.8</v>
      </c>
      <c r="AX243" s="8" t="s">
        <v>20</v>
      </c>
      <c r="AY243" s="8" t="s">
        <v>15</v>
      </c>
      <c r="AZ243">
        <v>0</v>
      </c>
      <c r="BA243" s="5" t="s">
        <v>14</v>
      </c>
      <c r="BB243" s="5">
        <v>2</v>
      </c>
      <c r="BC243" s="4"/>
      <c r="BD243"/>
    </row>
    <row r="244" spans="1:56" hidden="1">
      <c r="A244">
        <f>ROW(B244)-ROW($B$31)</f>
        <v>213</v>
      </c>
      <c r="B244" t="str">
        <f>SUBSTITUTE(SUBSTITUTE(SUBSTITUTE(AP244&amp;"_"&amp;AQ244," ","_"),"&amp;","and"),"-","_")</f>
        <v>Eagle_Pass_1</v>
      </c>
      <c r="C244">
        <f>AW244/1000</f>
        <v>3.2000000000000002E-3</v>
      </c>
      <c r="D244" s="23" t="str">
        <f>VLOOKUP(L244,map_fuel,2,0)</f>
        <v>water</v>
      </c>
      <c r="E244" s="23" t="str">
        <f>VLOOKUP(M244,map_prime_mover,2,0)</f>
        <v/>
      </c>
      <c r="F244" s="23" t="str">
        <f>D244&amp;IF(NOT(E244=""),"_"&amp;LOWER(E244),"")</f>
        <v>water</v>
      </c>
      <c r="G244" s="58">
        <f>IF(ISNUMBER(BA244),BA244/1000,1)</f>
        <v>1</v>
      </c>
      <c r="H244" s="8">
        <f>AV244</f>
        <v>1932</v>
      </c>
      <c r="I244" s="39" t="str">
        <f>AY244</f>
        <v>OP</v>
      </c>
      <c r="J244" s="39" t="str">
        <f>IF(AZ244=1,"Y",IF(AZ244=0,"N","?"))</f>
        <v>N</v>
      </c>
      <c r="K244" s="39" t="s">
        <v>594</v>
      </c>
      <c r="L244" s="8" t="str">
        <f>AU244</f>
        <v>WAT</v>
      </c>
      <c r="M244" s="8" t="str">
        <f>AX244</f>
        <v>HY</v>
      </c>
      <c r="N244" s="8">
        <f>C244*G244</f>
        <v>3.2000000000000002E-3</v>
      </c>
      <c r="O244" s="8"/>
      <c r="P244" s="8"/>
      <c r="Q244" s="8"/>
      <c r="R244" s="87"/>
      <c r="S244" s="8"/>
      <c r="T244" s="8"/>
      <c r="U244" s="87"/>
      <c r="V244" s="87" t="str">
        <f ca="1">IF(NOT(AP244=""),IF(AP244&lt;&gt;AP243,IF(COUNTIF(OFFSET(AP244,0,0,pMaxUnitPerPlantInData),AP244)=COUNTIFS(OFFSET(AP244,0,0,pMaxUnitPerPlantInData),AP244,OFFSET(F244,0,0,pMaxUnitPerPlantInData),F244),"N","Y"),V243),"")</f>
        <v>N</v>
      </c>
      <c r="W244" s="87" t="str">
        <f>IF($AP244="",W245,SUBSTITUTE(SUBSTITUTE(SUBSTITUTE(AP244," ","_"),"&amp;","and"),"-","_"))</f>
        <v>Eagle_Pass</v>
      </c>
      <c r="X244" s="87">
        <f>IF($AP244="","-",BB244)</f>
        <v>3</v>
      </c>
      <c r="Y244" s="4"/>
      <c r="Z244" s="8" t="b">
        <v>1</v>
      </c>
      <c r="AA244" s="8" t="b">
        <f>VLOOKUP(L244,map_fuel,3,0)</f>
        <v>1</v>
      </c>
      <c r="AB244" s="8" t="b">
        <f>C244&gt;=filt_gen_size</f>
        <v>0</v>
      </c>
      <c r="AC244" s="8" t="b">
        <f>AV244&gt;=filt_age</f>
        <v>1</v>
      </c>
      <c r="AD244" s="39">
        <f>IF(filt_status="ALL",TRUE,IFERROR(SEARCH(I244,filt_status),FALSE))</f>
        <v>1</v>
      </c>
      <c r="AE244" s="8" t="b">
        <f>IF(filt_chp,TRUE,J244="N")</f>
        <v>1</v>
      </c>
      <c r="AF244" s="8" t="b">
        <f>IF(filt_hydro,TRUE,D244&lt;&gt;"water")</f>
        <v>0</v>
      </c>
      <c r="AG244" s="8" t="b">
        <f>IF(filt_use_bad_data,TRUE,NOT(OR(O244="Y",O244=1)))</f>
        <v>1</v>
      </c>
      <c r="AH244" s="8" t="b">
        <f>IF(filt_use_bad_data,TRUE,NOT(OR(Q244="Y",Q244=1)))</f>
        <v>1</v>
      </c>
      <c r="AI244" s="8" t="b">
        <f>IF(filt_allow_combos,AND(AJ244:AK244),OR(UPPER($S244)="Y",UPPER($T244)=""))</f>
        <v>1</v>
      </c>
      <c r="AJ244" s="8" t="b">
        <f>IF(UPPER($U244)="CCGT",IF(filt_combine_ccgt,OR(UPPER($T244)="Y",UPPER($S244)=""),OR(UPPER($S244)="Y",UPPER($T244)="")),TRUE)</f>
        <v>1</v>
      </c>
      <c r="AK244" s="8" t="b">
        <f>IF(UPPER($U244)="WIND",IF(filt_combine_wind,OR(UPPER($T244)="Y",UPPER($S244)=""),OR(UPPER($S244)="Y",UPPER($T244)="")),TRUE)</f>
        <v>1</v>
      </c>
      <c r="AL244" s="9"/>
      <c r="AM244" s="2" t="b">
        <f>AND(Z244:AL244)</f>
        <v>0</v>
      </c>
      <c r="AN244" s="2">
        <f>A244-COUNTIF($K$31:$K244,"&lt;&gt;"&amp;AN$31)+1</f>
        <v>205</v>
      </c>
      <c r="AO244" s="2"/>
      <c r="AP244" s="8" t="s">
        <v>194</v>
      </c>
      <c r="AQ244" s="8" t="s">
        <v>19</v>
      </c>
      <c r="AR244" s="8">
        <v>3437</v>
      </c>
      <c r="AS244" s="8">
        <v>14196</v>
      </c>
      <c r="AT244" s="8" t="s">
        <v>11</v>
      </c>
      <c r="AU244" s="8" t="s">
        <v>21</v>
      </c>
      <c r="AV244" s="8">
        <v>1932</v>
      </c>
      <c r="AW244" s="8">
        <v>3.2</v>
      </c>
      <c r="AX244" s="8" t="s">
        <v>20</v>
      </c>
      <c r="AY244" s="8" t="s">
        <v>15</v>
      </c>
      <c r="AZ244">
        <v>0</v>
      </c>
      <c r="BA244" s="5" t="s">
        <v>14</v>
      </c>
      <c r="BB244" s="5">
        <v>3</v>
      </c>
      <c r="BC244" s="4"/>
      <c r="BD244"/>
    </row>
    <row r="245" spans="1:56" hidden="1">
      <c r="A245">
        <f>ROW(B245)-ROW($B$31)</f>
        <v>214</v>
      </c>
      <c r="B245" t="str">
        <f>SUBSTITUTE(SUBSTITUTE(SUBSTITUTE(AP245&amp;"_"&amp;AQ245," ","_"),"&amp;","and"),"-","_")</f>
        <v>Eagle_Pass_2</v>
      </c>
      <c r="C245">
        <f>AW245/1000</f>
        <v>3.2000000000000002E-3</v>
      </c>
      <c r="D245" s="23" t="str">
        <f>VLOOKUP(L245,map_fuel,2,0)</f>
        <v>water</v>
      </c>
      <c r="E245" s="23" t="str">
        <f>VLOOKUP(M245,map_prime_mover,2,0)</f>
        <v/>
      </c>
      <c r="F245" s="23" t="str">
        <f>D245&amp;IF(NOT(E245=""),"_"&amp;LOWER(E245),"")</f>
        <v>water</v>
      </c>
      <c r="G245" s="58">
        <f>IF(ISNUMBER(BA245),BA245/1000,1)</f>
        <v>1</v>
      </c>
      <c r="H245" s="8">
        <f>AV245</f>
        <v>1932</v>
      </c>
      <c r="I245" s="39" t="str">
        <f>AY245</f>
        <v>OP</v>
      </c>
      <c r="J245" s="39" t="str">
        <f>IF(AZ245=1,"Y",IF(AZ245=0,"N","?"))</f>
        <v>N</v>
      </c>
      <c r="K245" s="39" t="s">
        <v>594</v>
      </c>
      <c r="L245" s="8" t="str">
        <f>AU245</f>
        <v>WAT</v>
      </c>
      <c r="M245" s="8" t="str">
        <f>AX245</f>
        <v>HY</v>
      </c>
      <c r="N245" s="8">
        <f>C245*G245</f>
        <v>3.2000000000000002E-3</v>
      </c>
      <c r="O245" s="8"/>
      <c r="P245" s="8"/>
      <c r="Q245" s="8"/>
      <c r="R245" s="87"/>
      <c r="S245" s="8"/>
      <c r="T245" s="8"/>
      <c r="U245" s="87"/>
      <c r="V245" s="87" t="str">
        <f ca="1">IF(NOT(AP245=""),IF(AP245&lt;&gt;AP244,IF(COUNTIF(OFFSET(AP245,0,0,pMaxUnitPerPlantInData),AP245)=COUNTIFS(OFFSET(AP245,0,0,pMaxUnitPerPlantInData),AP245,OFFSET(F245,0,0,pMaxUnitPerPlantInData),F245),"N","Y"),V244),"")</f>
        <v>N</v>
      </c>
      <c r="W245" s="87" t="str">
        <f>IF($AP245="",W246,SUBSTITUTE(SUBSTITUTE(SUBSTITUTE(AP245," ","_"),"&amp;","and"),"-","_"))</f>
        <v>Eagle_Pass</v>
      </c>
      <c r="X245" s="87">
        <f>IF($AP245="","-",BB245)</f>
        <v>3</v>
      </c>
      <c r="Y245" s="4"/>
      <c r="Z245" s="8" t="b">
        <v>1</v>
      </c>
      <c r="AA245" s="8" t="b">
        <f>VLOOKUP(L245,map_fuel,3,0)</f>
        <v>1</v>
      </c>
      <c r="AB245" s="8" t="b">
        <f>C245&gt;=filt_gen_size</f>
        <v>0</v>
      </c>
      <c r="AC245" s="8" t="b">
        <f>AV245&gt;=filt_age</f>
        <v>1</v>
      </c>
      <c r="AD245" s="39">
        <f>IF(filt_status="ALL",TRUE,IFERROR(SEARCH(I245,filt_status),FALSE))</f>
        <v>1</v>
      </c>
      <c r="AE245" s="8" t="b">
        <f>IF(filt_chp,TRUE,J245="N")</f>
        <v>1</v>
      </c>
      <c r="AF245" s="8" t="b">
        <f>IF(filt_hydro,TRUE,D245&lt;&gt;"water")</f>
        <v>0</v>
      </c>
      <c r="AG245" s="8" t="b">
        <f>IF(filt_use_bad_data,TRUE,NOT(OR(O245="Y",O245=1)))</f>
        <v>1</v>
      </c>
      <c r="AH245" s="8" t="b">
        <f>IF(filt_use_bad_data,TRUE,NOT(OR(Q245="Y",Q245=1)))</f>
        <v>1</v>
      </c>
      <c r="AI245" s="8" t="b">
        <f>IF(filt_allow_combos,AND(AJ245:AK245),OR(UPPER($S245)="Y",UPPER($T245)=""))</f>
        <v>1</v>
      </c>
      <c r="AJ245" s="8" t="b">
        <f>IF(UPPER($U245)="CCGT",IF(filt_combine_ccgt,OR(UPPER($T245)="Y",UPPER($S245)=""),OR(UPPER($S245)="Y",UPPER($T245)="")),TRUE)</f>
        <v>1</v>
      </c>
      <c r="AK245" s="8" t="b">
        <f>IF(UPPER($U245)="WIND",IF(filt_combine_wind,OR(UPPER($T245)="Y",UPPER($S245)=""),OR(UPPER($S245)="Y",UPPER($T245)="")),TRUE)</f>
        <v>1</v>
      </c>
      <c r="AL245" s="9"/>
      <c r="AM245" s="2" t="b">
        <f>AND(Z245:AL245)</f>
        <v>0</v>
      </c>
      <c r="AN245" s="2">
        <f>A245-COUNTIF($K$31:$K245,"&lt;&gt;"&amp;AN$31)+1</f>
        <v>206</v>
      </c>
      <c r="AO245" s="2"/>
      <c r="AP245" s="8" t="s">
        <v>194</v>
      </c>
      <c r="AQ245" s="8" t="s">
        <v>22</v>
      </c>
      <c r="AR245" s="8">
        <v>3437</v>
      </c>
      <c r="AS245" s="8">
        <v>14197</v>
      </c>
      <c r="AT245" s="8" t="s">
        <v>11</v>
      </c>
      <c r="AU245" s="8" t="s">
        <v>21</v>
      </c>
      <c r="AV245" s="8">
        <v>1932</v>
      </c>
      <c r="AW245" s="8">
        <v>3.2</v>
      </c>
      <c r="AX245" s="8" t="s">
        <v>20</v>
      </c>
      <c r="AY245" s="8" t="s">
        <v>15</v>
      </c>
      <c r="AZ245">
        <v>0</v>
      </c>
      <c r="BA245" s="5" t="s">
        <v>14</v>
      </c>
      <c r="BB245" s="5">
        <v>3</v>
      </c>
      <c r="BC245" s="4"/>
      <c r="BD245"/>
    </row>
    <row r="246" spans="1:56" hidden="1">
      <c r="A246">
        <f>ROW(B246)-ROW($B$31)</f>
        <v>215</v>
      </c>
      <c r="B246" t="str">
        <f>SUBSTITUTE(SUBSTITUTE(SUBSTITUTE(AP246&amp;"_"&amp;AQ246," ","_"),"&amp;","and"),"-","_")</f>
        <v>Eagle_Pass_3</v>
      </c>
      <c r="C246">
        <f>AW246/1000</f>
        <v>3.2000000000000002E-3</v>
      </c>
      <c r="D246" s="23" t="str">
        <f>VLOOKUP(L246,map_fuel,2,0)</f>
        <v>water</v>
      </c>
      <c r="E246" s="23" t="str">
        <f>VLOOKUP(M246,map_prime_mover,2,0)</f>
        <v/>
      </c>
      <c r="F246" s="23" t="str">
        <f>D246&amp;IF(NOT(E246=""),"_"&amp;LOWER(E246),"")</f>
        <v>water</v>
      </c>
      <c r="G246" s="58">
        <f>IF(ISNUMBER(BA246),BA246/1000,1)</f>
        <v>1</v>
      </c>
      <c r="H246" s="8">
        <f>AV246</f>
        <v>1932</v>
      </c>
      <c r="I246" s="39" t="str">
        <f>AY246</f>
        <v>OP</v>
      </c>
      <c r="J246" s="39" t="str">
        <f>IF(AZ246=1,"Y",IF(AZ246=0,"N","?"))</f>
        <v>N</v>
      </c>
      <c r="K246" s="39" t="s">
        <v>594</v>
      </c>
      <c r="L246" s="8" t="str">
        <f>AU246</f>
        <v>WAT</v>
      </c>
      <c r="M246" s="8" t="str">
        <f>AX246</f>
        <v>HY</v>
      </c>
      <c r="N246" s="8">
        <f>C246*G246</f>
        <v>3.2000000000000002E-3</v>
      </c>
      <c r="O246" s="8"/>
      <c r="P246" s="8"/>
      <c r="Q246" s="8"/>
      <c r="R246" s="87"/>
      <c r="S246" s="8"/>
      <c r="T246" s="8"/>
      <c r="U246" s="87"/>
      <c r="V246" s="87" t="str">
        <f ca="1">IF(NOT(AP246=""),IF(AP246&lt;&gt;AP245,IF(COUNTIF(OFFSET(AP246,0,0,pMaxUnitPerPlantInData),AP246)=COUNTIFS(OFFSET(AP246,0,0,pMaxUnitPerPlantInData),AP246,OFFSET(F246,0,0,pMaxUnitPerPlantInData),F246),"N","Y"),V245),"")</f>
        <v>N</v>
      </c>
      <c r="W246" s="87" t="str">
        <f>IF($AP246="",W247,SUBSTITUTE(SUBSTITUTE(SUBSTITUTE(AP246," ","_"),"&amp;","and"),"-","_"))</f>
        <v>Eagle_Pass</v>
      </c>
      <c r="X246" s="87">
        <f>IF($AP246="","-",BB246)</f>
        <v>3</v>
      </c>
      <c r="Y246" s="4"/>
      <c r="Z246" s="8" t="b">
        <v>1</v>
      </c>
      <c r="AA246" s="8" t="b">
        <f>VLOOKUP(L246,map_fuel,3,0)</f>
        <v>1</v>
      </c>
      <c r="AB246" s="8" t="b">
        <f>C246&gt;=filt_gen_size</f>
        <v>0</v>
      </c>
      <c r="AC246" s="8" t="b">
        <f>AV246&gt;=filt_age</f>
        <v>1</v>
      </c>
      <c r="AD246" s="39">
        <f>IF(filt_status="ALL",TRUE,IFERROR(SEARCH(I246,filt_status),FALSE))</f>
        <v>1</v>
      </c>
      <c r="AE246" s="8" t="b">
        <f>IF(filt_chp,TRUE,J246="N")</f>
        <v>1</v>
      </c>
      <c r="AF246" s="8" t="b">
        <f>IF(filt_hydro,TRUE,D246&lt;&gt;"water")</f>
        <v>0</v>
      </c>
      <c r="AG246" s="8" t="b">
        <f>IF(filt_use_bad_data,TRUE,NOT(OR(O246="Y",O246=1)))</f>
        <v>1</v>
      </c>
      <c r="AH246" s="8" t="b">
        <f>IF(filt_use_bad_data,TRUE,NOT(OR(Q246="Y",Q246=1)))</f>
        <v>1</v>
      </c>
      <c r="AI246" s="8" t="b">
        <f>IF(filt_allow_combos,AND(AJ246:AK246),OR(UPPER($S246)="Y",UPPER($T246)=""))</f>
        <v>1</v>
      </c>
      <c r="AJ246" s="8" t="b">
        <f>IF(UPPER($U246)="CCGT",IF(filt_combine_ccgt,OR(UPPER($T246)="Y",UPPER($S246)=""),OR(UPPER($S246)="Y",UPPER($T246)="")),TRUE)</f>
        <v>1</v>
      </c>
      <c r="AK246" s="8" t="b">
        <f>IF(UPPER($U246)="WIND",IF(filt_combine_wind,OR(UPPER($T246)="Y",UPPER($S246)=""),OR(UPPER($S246)="Y",UPPER($T246)="")),TRUE)</f>
        <v>1</v>
      </c>
      <c r="AL246" s="9"/>
      <c r="AM246" s="2" t="b">
        <f>AND(Z246:AL246)</f>
        <v>0</v>
      </c>
      <c r="AN246" s="2">
        <f>A246-COUNTIF($K$31:$K246,"&lt;&gt;"&amp;AN$31)+1</f>
        <v>207</v>
      </c>
      <c r="AO246" s="2"/>
      <c r="AP246" s="8" t="s">
        <v>194</v>
      </c>
      <c r="AQ246" s="8" t="s">
        <v>41</v>
      </c>
      <c r="AR246" s="8">
        <v>3437</v>
      </c>
      <c r="AS246" s="8">
        <v>14198</v>
      </c>
      <c r="AT246" s="8" t="s">
        <v>11</v>
      </c>
      <c r="AU246" s="8" t="s">
        <v>21</v>
      </c>
      <c r="AV246" s="8">
        <v>1932</v>
      </c>
      <c r="AW246" s="8">
        <v>3.2</v>
      </c>
      <c r="AX246" s="8" t="s">
        <v>20</v>
      </c>
      <c r="AY246" s="8" t="s">
        <v>15</v>
      </c>
      <c r="AZ246">
        <v>0</v>
      </c>
      <c r="BA246" s="5" t="s">
        <v>14</v>
      </c>
      <c r="BB246" s="5">
        <v>3</v>
      </c>
      <c r="BC246" s="4"/>
      <c r="BD246"/>
    </row>
    <row r="247" spans="1:56" hidden="1">
      <c r="A247">
        <f>ROW(B247)-ROW($B$31)</f>
        <v>216</v>
      </c>
      <c r="B247" t="str">
        <f>SUBSTITUTE(SUBSTITUTE(SUBSTITUTE(AP247&amp;"_"&amp;AQ247," ","_"),"&amp;","and"),"-","_")</f>
        <v>Eastman_Cogeneration_Facility_GEN2</v>
      </c>
      <c r="C247">
        <f>AW247/1000</f>
        <v>0.17</v>
      </c>
      <c r="D247" s="23" t="str">
        <f>VLOOKUP(L247,map_fuel,2,0)</f>
        <v>ng</v>
      </c>
      <c r="E247" s="23" t="str">
        <f>VLOOKUP(M247,map_prime_mover,2,0)</f>
        <v>cc_ct_part</v>
      </c>
      <c r="F247" s="23" t="str">
        <f>D247&amp;IF(NOT(E247=""),"_"&amp;LOWER(E247),"")</f>
        <v>ng_cc_ct_part</v>
      </c>
      <c r="G247" s="58">
        <f>IF(ISNUMBER(BA247),BA247/1000,1)</f>
        <v>1</v>
      </c>
      <c r="H247" s="8">
        <f>AV247</f>
        <v>2001</v>
      </c>
      <c r="I247" s="39" t="str">
        <f>AY247</f>
        <v>OP</v>
      </c>
      <c r="J247" s="39" t="str">
        <f>IF(AZ247=1,"Y",IF(AZ247=0,"N","?"))</f>
        <v>?</v>
      </c>
      <c r="K247" s="39" t="s">
        <v>594</v>
      </c>
      <c r="L247" s="8" t="str">
        <f>AU247</f>
        <v>NG</v>
      </c>
      <c r="M247" s="8" t="str">
        <f>AX247</f>
        <v>CT</v>
      </c>
      <c r="N247" s="8">
        <f>C247*G247</f>
        <v>0.17</v>
      </c>
      <c r="O247" s="8"/>
      <c r="P247" s="8"/>
      <c r="Q247" s="8"/>
      <c r="R247" s="87"/>
      <c r="S247" s="8"/>
      <c r="T247" s="8"/>
      <c r="U247" s="87"/>
      <c r="V247" s="87" t="str">
        <f ca="1">IF(NOT(AP247=""),IF(AP247&lt;&gt;AP246,IF(COUNTIF(OFFSET(AP247,0,0,pMaxUnitPerPlantInData),AP247)=COUNTIFS(OFFSET(AP247,0,0,pMaxUnitPerPlantInData),AP247,OFFSET(F247,0,0,pMaxUnitPerPlantInData),F247),"N","Y"),V246),"")</f>
        <v>Y</v>
      </c>
      <c r="W247" s="87" t="str">
        <f>IF($AP247="",W248,AP247)</f>
        <v>Eastman Cogeneration Facility</v>
      </c>
      <c r="X247" s="87" t="str">
        <f>IF($AP247="","-",BB247)</f>
        <v>Plant unknown</v>
      </c>
      <c r="Y247" s="4"/>
      <c r="Z247" s="8" t="b">
        <v>0</v>
      </c>
      <c r="AA247" s="8" t="b">
        <f>VLOOKUP(L247,map_fuel,3,0)</f>
        <v>1</v>
      </c>
      <c r="AB247" s="8" t="b">
        <f>C247&gt;=filt_gen_size</f>
        <v>1</v>
      </c>
      <c r="AC247" s="8" t="b">
        <f>AV247&gt;=filt_age</f>
        <v>1</v>
      </c>
      <c r="AD247" s="39">
        <f>IF(filt_status="ALL",TRUE,IFERROR(SEARCH(I247,filt_status),FALSE))</f>
        <v>1</v>
      </c>
      <c r="AE247" s="8" t="b">
        <f>IF(filt_chp,TRUE,J247="N")</f>
        <v>0</v>
      </c>
      <c r="AF247" s="8" t="b">
        <f>IF(filt_hydro,TRUE,D247&lt;&gt;"water")</f>
        <v>1</v>
      </c>
      <c r="AG247" s="8" t="b">
        <f>IF(filt_use_bad_data,TRUE,NOT(OR(O247="Y",O247=1)))</f>
        <v>1</v>
      </c>
      <c r="AH247" s="8" t="b">
        <f>IF(filt_use_bad_data,TRUE,NOT(OR(Q247="Y",Q247=1)))</f>
        <v>1</v>
      </c>
      <c r="AI247" s="8" t="b">
        <f>IF(filt_allow_combos,AND(AJ247:AK247),OR(UPPER($S247)="Y",UPPER($T247)=""))</f>
        <v>1</v>
      </c>
      <c r="AJ247" s="8" t="b">
        <f>IF(UPPER($U247)="CCGT",IF(filt_combine_ccgt,OR(UPPER($T247)="Y",UPPER($S247)=""),OR(UPPER($S247)="Y",UPPER($T247)="")),TRUE)</f>
        <v>1</v>
      </c>
      <c r="AK247" s="8" t="b">
        <f>IF(UPPER($U247)="WIND",IF(filt_combine_wind,OR(UPPER($T247)="Y",UPPER($S247)=""),OR(UPPER($S247)="Y",UPPER($T247)="")),TRUE)</f>
        <v>1</v>
      </c>
      <c r="AL247" s="9"/>
      <c r="AM247" s="2" t="b">
        <f>AND(Z247:AL247)</f>
        <v>0</v>
      </c>
      <c r="AN247" s="2">
        <f>A247-COUNTIF($K$31:$K247,"&lt;&gt;"&amp;AN$31)+1</f>
        <v>208</v>
      </c>
      <c r="AO247" s="2"/>
      <c r="AP247" s="8" t="s">
        <v>192</v>
      </c>
      <c r="AQ247" s="8" t="s">
        <v>34</v>
      </c>
      <c r="AR247" s="8">
        <v>55176</v>
      </c>
      <c r="AS247" s="8">
        <v>14200</v>
      </c>
      <c r="AT247" s="8" t="s">
        <v>11</v>
      </c>
      <c r="AU247" s="8" t="s">
        <v>33</v>
      </c>
      <c r="AV247" s="8">
        <v>2001</v>
      </c>
      <c r="AW247" s="8">
        <v>170</v>
      </c>
      <c r="AX247" s="8" t="s">
        <v>32</v>
      </c>
      <c r="AY247" s="8" t="s">
        <v>15</v>
      </c>
      <c r="AZ247" t="s">
        <v>1069</v>
      </c>
      <c r="BA247" s="5" t="s">
        <v>1069</v>
      </c>
      <c r="BB247" s="5" t="s">
        <v>1069</v>
      </c>
      <c r="BC247" s="4"/>
      <c r="BD247"/>
    </row>
    <row r="248" spans="1:56" hidden="1">
      <c r="A248">
        <f>ROW(B248)-ROW($B$31)</f>
        <v>217</v>
      </c>
      <c r="B248" t="str">
        <f>SUBSTITUTE(SUBSTITUTE(SUBSTITUTE(AP248&amp;"_"&amp;AQ248," ","_"),"&amp;","and"),"-","_")</f>
        <v>Eastman_Cogeneration_Facility_GEN3</v>
      </c>
      <c r="C248">
        <f>AW248/1000</f>
        <v>0.12770000000000001</v>
      </c>
      <c r="D248" s="23" t="str">
        <f>VLOOKUP(L248,map_fuel,2,0)</f>
        <v>ng</v>
      </c>
      <c r="E248" s="23" t="str">
        <f>VLOOKUP(M248,map_prime_mover,2,0)</f>
        <v>cc_st_part</v>
      </c>
      <c r="F248" s="23" t="str">
        <f>D248&amp;IF(NOT(E248=""),"_"&amp;LOWER(E248),"")</f>
        <v>ng_cc_st_part</v>
      </c>
      <c r="G248" s="58">
        <f>IF(ISNUMBER(BA248),BA248/1000,1)</f>
        <v>1</v>
      </c>
      <c r="H248" s="8">
        <f>AV248</f>
        <v>2001</v>
      </c>
      <c r="I248" s="39" t="str">
        <f>AY248</f>
        <v>OP</v>
      </c>
      <c r="J248" s="39" t="str">
        <f>IF(AZ248=1,"Y",IF(AZ248=0,"N","?"))</f>
        <v>?</v>
      </c>
      <c r="K248" s="39" t="s">
        <v>594</v>
      </c>
      <c r="L248" s="8" t="str">
        <f>AU248</f>
        <v>NG</v>
      </c>
      <c r="M248" s="8" t="str">
        <f>AX248</f>
        <v>CA</v>
      </c>
      <c r="N248" s="8">
        <f>C248*G248</f>
        <v>0.12770000000000001</v>
      </c>
      <c r="O248" s="8"/>
      <c r="P248" s="8"/>
      <c r="Q248" s="8"/>
      <c r="R248" s="87"/>
      <c r="S248" s="8"/>
      <c r="T248" s="8"/>
      <c r="U248" s="87"/>
      <c r="V248" s="87" t="str">
        <f ca="1">IF(NOT(AP248=""),IF(AP248&lt;&gt;AP247,IF(COUNTIF(OFFSET(AP248,0,0,pMaxUnitPerPlantInData),AP248)=COUNTIFS(OFFSET(AP248,0,0,pMaxUnitPerPlantInData),AP248,OFFSET(F248,0,0,pMaxUnitPerPlantInData),F248),"N","Y"),V247),"")</f>
        <v>Y</v>
      </c>
      <c r="W248" s="87" t="str">
        <f>IF($AP248="",W249,AP248)</f>
        <v>Eastman Cogeneration Facility</v>
      </c>
      <c r="X248" s="87" t="str">
        <f>IF($AP248="","-",BB248)</f>
        <v>Plant unknown</v>
      </c>
      <c r="Y248" s="4"/>
      <c r="Z248" s="8" t="b">
        <v>0</v>
      </c>
      <c r="AA248" s="8" t="b">
        <f>VLOOKUP(L248,map_fuel,3,0)</f>
        <v>1</v>
      </c>
      <c r="AB248" s="8" t="b">
        <f>C248&gt;=filt_gen_size</f>
        <v>1</v>
      </c>
      <c r="AC248" s="8" t="b">
        <f>AV248&gt;=filt_age</f>
        <v>1</v>
      </c>
      <c r="AD248" s="39">
        <f>IF(filt_status="ALL",TRUE,IFERROR(SEARCH(I248,filt_status),FALSE))</f>
        <v>1</v>
      </c>
      <c r="AE248" s="8" t="b">
        <f>IF(filt_chp,TRUE,J248="N")</f>
        <v>0</v>
      </c>
      <c r="AF248" s="8" t="b">
        <f>IF(filt_hydro,TRUE,D248&lt;&gt;"water")</f>
        <v>1</v>
      </c>
      <c r="AG248" s="8" t="b">
        <f>IF(filt_use_bad_data,TRUE,NOT(OR(O248="Y",O248=1)))</f>
        <v>1</v>
      </c>
      <c r="AH248" s="8" t="b">
        <f>IF(filt_use_bad_data,TRUE,NOT(OR(Q248="Y",Q248=1)))</f>
        <v>1</v>
      </c>
      <c r="AI248" s="8" t="b">
        <f>IF(filt_allow_combos,AND(AJ248:AK248),OR(UPPER($S248)="Y",UPPER($T248)=""))</f>
        <v>1</v>
      </c>
      <c r="AJ248" s="8" t="b">
        <f>IF(UPPER($U248)="CCGT",IF(filt_combine_ccgt,OR(UPPER($T248)="Y",UPPER($S248)=""),OR(UPPER($S248)="Y",UPPER($T248)="")),TRUE)</f>
        <v>1</v>
      </c>
      <c r="AK248" s="8" t="b">
        <f>IF(UPPER($U248)="WIND",IF(filt_combine_wind,OR(UPPER($T248)="Y",UPPER($S248)=""),OR(UPPER($S248)="Y",UPPER($T248)="")),TRUE)</f>
        <v>1</v>
      </c>
      <c r="AL248" s="9"/>
      <c r="AM248" s="2" t="b">
        <f>AND(Z248:AL248)</f>
        <v>0</v>
      </c>
      <c r="AN248" s="2">
        <f>A248-COUNTIF($K$31:$K248,"&lt;&gt;"&amp;AN$31)+1</f>
        <v>209</v>
      </c>
      <c r="AO248" s="2"/>
      <c r="AP248" s="8" t="s">
        <v>192</v>
      </c>
      <c r="AQ248" s="8" t="s">
        <v>28</v>
      </c>
      <c r="AR248" s="8">
        <v>55176</v>
      </c>
      <c r="AS248" s="8">
        <v>14201</v>
      </c>
      <c r="AT248" s="8" t="s">
        <v>11</v>
      </c>
      <c r="AU248" s="8" t="s">
        <v>33</v>
      </c>
      <c r="AV248" s="8">
        <v>2001</v>
      </c>
      <c r="AW248" s="8">
        <v>127.7</v>
      </c>
      <c r="AX248" s="8" t="s">
        <v>29</v>
      </c>
      <c r="AY248" s="8" t="s">
        <v>15</v>
      </c>
      <c r="AZ248" t="s">
        <v>1069</v>
      </c>
      <c r="BA248" s="5" t="s">
        <v>1069</v>
      </c>
      <c r="BB248" s="5" t="s">
        <v>1069</v>
      </c>
      <c r="BC248" s="4"/>
      <c r="BD248"/>
    </row>
    <row r="249" spans="1:56" hidden="1">
      <c r="A249">
        <f>ROW(B249)-ROW($B$31)</f>
        <v>218</v>
      </c>
      <c r="B249" t="str">
        <f>SUBSTITUTE(SUBSTITUTE(SUBSTITUTE(AP249&amp;"_"&amp;AQ249," ","_"),"&amp;","and"),"-","_")</f>
        <v>EG178_Facility_CTG1</v>
      </c>
      <c r="C249">
        <f>AW249/1000</f>
        <v>6.0499999999999998E-2</v>
      </c>
      <c r="D249" s="23" t="str">
        <f>VLOOKUP(L249,map_fuel,2,0)</f>
        <v>ng</v>
      </c>
      <c r="E249" s="23" t="str">
        <f>VLOOKUP(M249,map_prime_mover,2,0)</f>
        <v>cc_ct_part</v>
      </c>
      <c r="F249" s="23" t="str">
        <f>D249&amp;IF(NOT(E249=""),"_"&amp;LOWER(E249),"")</f>
        <v>ng_cc_ct_part</v>
      </c>
      <c r="G249" s="58">
        <f>IF(ISNUMBER(BA249),BA249/1000,1)</f>
        <v>7.6860426999999998</v>
      </c>
      <c r="H249" s="8">
        <f>AV249</f>
        <v>2005</v>
      </c>
      <c r="I249" s="39" t="str">
        <f>AY249</f>
        <v>OP</v>
      </c>
      <c r="J249" s="39" t="str">
        <f>IF(AZ249=1,"Y",IF(AZ249=0,"N","?"))</f>
        <v>Y</v>
      </c>
      <c r="K249" s="39" t="s">
        <v>594</v>
      </c>
      <c r="L249" s="8" t="str">
        <f>AU249</f>
        <v>NG</v>
      </c>
      <c r="M249" s="8" t="str">
        <f>AX249</f>
        <v>CT</v>
      </c>
      <c r="N249" s="8">
        <f>C249*G249</f>
        <v>0.46500558334999997</v>
      </c>
      <c r="O249" s="8"/>
      <c r="P249" s="8"/>
      <c r="Q249" s="8"/>
      <c r="R249" s="87"/>
      <c r="S249" s="8"/>
      <c r="T249" s="8"/>
      <c r="U249" s="87"/>
      <c r="V249" s="87" t="str">
        <f ca="1">IF(NOT(AP249=""),IF(AP249&lt;&gt;AP248,IF(COUNTIF(OFFSET(AP249,0,0,pMaxUnitPerPlantInData),AP249)=COUNTIFS(OFFSET(AP249,0,0,pMaxUnitPerPlantInData),AP249,OFFSET(F249,0,0,pMaxUnitPerPlantInData),F249),"N","Y"),V248),"")</f>
        <v>Y</v>
      </c>
      <c r="W249" s="87" t="str">
        <f>IF($AP249="",W250,AP249)</f>
        <v>EG178 Facility</v>
      </c>
      <c r="X249" s="87">
        <f>IF($AP249="","-",BB249)</f>
        <v>3</v>
      </c>
      <c r="Y249" s="4"/>
      <c r="Z249" s="8" t="b">
        <v>1</v>
      </c>
      <c r="AA249" s="8" t="b">
        <f>VLOOKUP(L249,map_fuel,3,0)</f>
        <v>1</v>
      </c>
      <c r="AB249" s="8" t="b">
        <f>C249&gt;=filt_gen_size</f>
        <v>1</v>
      </c>
      <c r="AC249" s="8" t="b">
        <f>AV249&gt;=filt_age</f>
        <v>1</v>
      </c>
      <c r="AD249" s="39">
        <f>IF(filt_status="ALL",TRUE,IFERROR(SEARCH(I249,filt_status),FALSE))</f>
        <v>1</v>
      </c>
      <c r="AE249" s="8" t="b">
        <f>IF(filt_chp,TRUE,J249="N")</f>
        <v>0</v>
      </c>
      <c r="AF249" s="8" t="b">
        <f>IF(filt_hydro,TRUE,D249&lt;&gt;"water")</f>
        <v>1</v>
      </c>
      <c r="AG249" s="8" t="b">
        <f>IF(filt_use_bad_data,TRUE,NOT(OR(O249="Y",O249=1)))</f>
        <v>1</v>
      </c>
      <c r="AH249" s="8" t="b">
        <f>IF(filt_use_bad_data,TRUE,NOT(OR(Q249="Y",Q249=1)))</f>
        <v>1</v>
      </c>
      <c r="AI249" s="8" t="b">
        <f>IF(filt_allow_combos,AND(AJ249:AK249),OR(UPPER($S249)="Y",UPPER($T249)=""))</f>
        <v>1</v>
      </c>
      <c r="AJ249" s="8" t="b">
        <f>IF(UPPER($U249)="CCGT",IF(filt_combine_ccgt,OR(UPPER($T249)="Y",UPPER($S249)=""),OR(UPPER($S249)="Y",UPPER($T249)="")),TRUE)</f>
        <v>1</v>
      </c>
      <c r="AK249" s="8" t="b">
        <f>IF(UPPER($U249)="WIND",IF(filt_combine_wind,OR(UPPER($T249)="Y",UPPER($S249)=""),OR(UPPER($S249)="Y",UPPER($T249)="")),TRUE)</f>
        <v>1</v>
      </c>
      <c r="AL249" s="9"/>
      <c r="AM249" s="2" t="b">
        <f>AND(Z249:AL249)</f>
        <v>0</v>
      </c>
      <c r="AN249" s="2">
        <f>A249-COUNTIF($K$31:$K249,"&lt;&gt;"&amp;AN$31)+1</f>
        <v>210</v>
      </c>
      <c r="AO249" s="2"/>
      <c r="AP249" s="8" t="s">
        <v>195</v>
      </c>
      <c r="AQ249" s="8" t="s">
        <v>57</v>
      </c>
      <c r="AR249" s="8">
        <v>56233</v>
      </c>
      <c r="AS249" s="8">
        <v>14202</v>
      </c>
      <c r="AT249" s="8" t="s">
        <v>11</v>
      </c>
      <c r="AU249" s="8" t="s">
        <v>33</v>
      </c>
      <c r="AV249" s="8">
        <v>2005</v>
      </c>
      <c r="AW249" s="8">
        <v>60.5</v>
      </c>
      <c r="AX249" s="8" t="s">
        <v>32</v>
      </c>
      <c r="AY249" s="8" t="s">
        <v>15</v>
      </c>
      <c r="AZ249">
        <v>1</v>
      </c>
      <c r="BA249" s="5">
        <v>7686.0427</v>
      </c>
      <c r="BB249" s="5">
        <v>3</v>
      </c>
      <c r="BC249" s="4"/>
      <c r="BD249"/>
    </row>
    <row r="250" spans="1:56" hidden="1">
      <c r="A250">
        <f>ROW(B250)-ROW($B$31)</f>
        <v>219</v>
      </c>
      <c r="B250" t="str">
        <f>SUBSTITUTE(SUBSTITUTE(SUBSTITUTE(AP250&amp;"_"&amp;AQ250," ","_"),"&amp;","and"),"-","_")</f>
        <v>EG178_Facility_CT02</v>
      </c>
      <c r="C250">
        <f>AW250/1000</f>
        <v>6.0499999999999998E-2</v>
      </c>
      <c r="D250" s="23" t="str">
        <f>VLOOKUP(L250,map_fuel,2,0)</f>
        <v>ng</v>
      </c>
      <c r="E250" s="23" t="str">
        <f>VLOOKUP(M250,map_prime_mover,2,0)</f>
        <v>cc_ct_part</v>
      </c>
      <c r="F250" s="23" t="str">
        <f>D250&amp;IF(NOT(E250=""),"_"&amp;LOWER(E250),"")</f>
        <v>ng_cc_ct_part</v>
      </c>
      <c r="G250" s="58">
        <f>IF(ISNUMBER(BA250),BA250/1000,1)</f>
        <v>7.6860426999999998</v>
      </c>
      <c r="H250" s="8">
        <f>AV250</f>
        <v>2005</v>
      </c>
      <c r="I250" s="39" t="str">
        <f>AY250</f>
        <v>OP</v>
      </c>
      <c r="J250" s="39" t="str">
        <f>IF(AZ250=1,"Y",IF(AZ250=0,"N","?"))</f>
        <v>Y</v>
      </c>
      <c r="K250" s="39" t="s">
        <v>594</v>
      </c>
      <c r="L250" s="8" t="str">
        <f>AU250</f>
        <v>NG</v>
      </c>
      <c r="M250" s="8" t="str">
        <f>AX250</f>
        <v>CT</v>
      </c>
      <c r="N250" s="8">
        <f>C250*G250</f>
        <v>0.46500558334999997</v>
      </c>
      <c r="O250" s="8"/>
      <c r="P250" s="8"/>
      <c r="Q250" s="8"/>
      <c r="R250" s="87"/>
      <c r="S250" s="8"/>
      <c r="T250" s="8"/>
      <c r="U250" s="87"/>
      <c r="V250" s="87" t="str">
        <f ca="1">IF(NOT(AP250=""),IF(AP250&lt;&gt;AP249,IF(COUNTIF(OFFSET(AP250,0,0,pMaxUnitPerPlantInData),AP250)=COUNTIFS(OFFSET(AP250,0,0,pMaxUnitPerPlantInData),AP250,OFFSET(F250,0,0,pMaxUnitPerPlantInData),F250),"N","Y"),V249),"")</f>
        <v>Y</v>
      </c>
      <c r="W250" s="87" t="str">
        <f>IF($AP250="",W251,AP250)</f>
        <v>EG178 Facility</v>
      </c>
      <c r="X250" s="87">
        <f>IF($AP250="","-",BB250)</f>
        <v>3</v>
      </c>
      <c r="Y250" s="4"/>
      <c r="Z250" s="8" t="b">
        <v>1</v>
      </c>
      <c r="AA250" s="8" t="b">
        <f>VLOOKUP(L250,map_fuel,3,0)</f>
        <v>1</v>
      </c>
      <c r="AB250" s="8" t="b">
        <f>C250&gt;=filt_gen_size</f>
        <v>1</v>
      </c>
      <c r="AC250" s="8" t="b">
        <f>AV250&gt;=filt_age</f>
        <v>1</v>
      </c>
      <c r="AD250" s="39">
        <f>IF(filt_status="ALL",TRUE,IFERROR(SEARCH(I250,filt_status),FALSE))</f>
        <v>1</v>
      </c>
      <c r="AE250" s="8" t="b">
        <f>IF(filt_chp,TRUE,J250="N")</f>
        <v>0</v>
      </c>
      <c r="AF250" s="8" t="b">
        <f>IF(filt_hydro,TRUE,D250&lt;&gt;"water")</f>
        <v>1</v>
      </c>
      <c r="AG250" s="8" t="b">
        <f>IF(filt_use_bad_data,TRUE,NOT(OR(O250="Y",O250=1)))</f>
        <v>1</v>
      </c>
      <c r="AH250" s="8" t="b">
        <f>IF(filt_use_bad_data,TRUE,NOT(OR(Q250="Y",Q250=1)))</f>
        <v>1</v>
      </c>
      <c r="AI250" s="8" t="b">
        <f>IF(filt_allow_combos,AND(AJ250:AK250),OR(UPPER($S250)="Y",UPPER($T250)=""))</f>
        <v>1</v>
      </c>
      <c r="AJ250" s="8" t="b">
        <f>IF(UPPER($U250)="CCGT",IF(filt_combine_ccgt,OR(UPPER($T250)="Y",UPPER($S250)=""),OR(UPPER($S250)="Y",UPPER($T250)="")),TRUE)</f>
        <v>1</v>
      </c>
      <c r="AK250" s="8" t="b">
        <f>IF(UPPER($U250)="WIND",IF(filt_combine_wind,OR(UPPER($T250)="Y",UPPER($S250)=""),OR(UPPER($S250)="Y",UPPER($T250)="")),TRUE)</f>
        <v>1</v>
      </c>
      <c r="AL250" s="9"/>
      <c r="AM250" s="2" t="b">
        <f>AND(Z250:AL250)</f>
        <v>0</v>
      </c>
      <c r="AN250" s="2">
        <f>A250-COUNTIF($K$31:$K250,"&lt;&gt;"&amp;AN$31)+1</f>
        <v>211</v>
      </c>
      <c r="AO250" s="2"/>
      <c r="AP250" s="8" t="s">
        <v>195</v>
      </c>
      <c r="AQ250" s="8" t="s">
        <v>196</v>
      </c>
      <c r="AR250" s="8">
        <v>56233</v>
      </c>
      <c r="AS250" s="8">
        <v>14203</v>
      </c>
      <c r="AT250" s="8" t="s">
        <v>11</v>
      </c>
      <c r="AU250" s="8" t="s">
        <v>33</v>
      </c>
      <c r="AV250" s="8">
        <v>2005</v>
      </c>
      <c r="AW250" s="8">
        <v>60.5</v>
      </c>
      <c r="AX250" s="8" t="s">
        <v>32</v>
      </c>
      <c r="AY250" s="8" t="s">
        <v>15</v>
      </c>
      <c r="AZ250">
        <v>1</v>
      </c>
      <c r="BA250" s="5">
        <v>7686.0427</v>
      </c>
      <c r="BB250" s="5">
        <v>3</v>
      </c>
      <c r="BC250" s="4"/>
      <c r="BD250"/>
    </row>
    <row r="251" spans="1:56" hidden="1">
      <c r="A251">
        <f>ROW(B251)-ROW($B$31)</f>
        <v>220</v>
      </c>
      <c r="B251" t="str">
        <f>SUBSTITUTE(SUBSTITUTE(SUBSTITUTE(AP251&amp;"_"&amp;AQ251," ","_"),"&amp;","and"),"-","_")</f>
        <v>EG178_Facility_STG</v>
      </c>
      <c r="C251">
        <f>AW251/1000</f>
        <v>3.2899999999999999E-2</v>
      </c>
      <c r="D251" s="23" t="str">
        <f>VLOOKUP(L251,map_fuel,2,0)</f>
        <v>ng</v>
      </c>
      <c r="E251" s="23" t="str">
        <f>VLOOKUP(M251,map_prime_mover,2,0)</f>
        <v>cc_st_part</v>
      </c>
      <c r="F251" s="23" t="str">
        <f>D251&amp;IF(NOT(E251=""),"_"&amp;LOWER(E251),"")</f>
        <v>ng_cc_st_part</v>
      </c>
      <c r="G251" s="58">
        <f>IF(ISNUMBER(BA251),BA251/1000,1)</f>
        <v>7.6860426999999998</v>
      </c>
      <c r="H251" s="8">
        <f>AV251</f>
        <v>2005</v>
      </c>
      <c r="I251" s="39" t="str">
        <f>AY251</f>
        <v>OP</v>
      </c>
      <c r="J251" s="39" t="str">
        <f>IF(AZ251=1,"Y",IF(AZ251=0,"N","?"))</f>
        <v>Y</v>
      </c>
      <c r="K251" s="39" t="s">
        <v>594</v>
      </c>
      <c r="L251" s="8" t="str">
        <f>AU251</f>
        <v>NG</v>
      </c>
      <c r="M251" s="8" t="str">
        <f>AX251</f>
        <v>CA</v>
      </c>
      <c r="N251" s="8">
        <f>C251*G251</f>
        <v>0.25287080482999996</v>
      </c>
      <c r="O251" s="8"/>
      <c r="P251" s="8"/>
      <c r="Q251" s="8"/>
      <c r="R251" s="87"/>
      <c r="S251" s="8"/>
      <c r="T251" s="8"/>
      <c r="U251" s="87"/>
      <c r="V251" s="87" t="str">
        <f ca="1">IF(NOT(AP251=""),IF(AP251&lt;&gt;AP250,IF(COUNTIF(OFFSET(AP251,0,0,pMaxUnitPerPlantInData),AP251)=COUNTIFS(OFFSET(AP251,0,0,pMaxUnitPerPlantInData),AP251,OFFSET(F251,0,0,pMaxUnitPerPlantInData),F251),"N","Y"),V250),"")</f>
        <v>Y</v>
      </c>
      <c r="W251" s="87" t="str">
        <f>IF($AP251="",W252,AP251)</f>
        <v>EG178 Facility</v>
      </c>
      <c r="X251" s="87">
        <f>IF($AP251="","-",BB251)</f>
        <v>3</v>
      </c>
      <c r="Y251" s="4"/>
      <c r="Z251" s="8" t="b">
        <v>1</v>
      </c>
      <c r="AA251" s="8" t="b">
        <f>VLOOKUP(L251,map_fuel,3,0)</f>
        <v>1</v>
      </c>
      <c r="AB251" s="8" t="b">
        <f>C251&gt;=filt_gen_size</f>
        <v>0</v>
      </c>
      <c r="AC251" s="8" t="b">
        <f>AV251&gt;=filt_age</f>
        <v>1</v>
      </c>
      <c r="AD251" s="39">
        <f>IF(filt_status="ALL",TRUE,IFERROR(SEARCH(I251,filt_status),FALSE))</f>
        <v>1</v>
      </c>
      <c r="AE251" s="8" t="b">
        <f>IF(filt_chp,TRUE,J251="N")</f>
        <v>0</v>
      </c>
      <c r="AF251" s="8" t="b">
        <f>IF(filt_hydro,TRUE,D251&lt;&gt;"water")</f>
        <v>1</v>
      </c>
      <c r="AG251" s="8" t="b">
        <f>IF(filt_use_bad_data,TRUE,NOT(OR(O251="Y",O251=1)))</f>
        <v>1</v>
      </c>
      <c r="AH251" s="8" t="b">
        <f>IF(filt_use_bad_data,TRUE,NOT(OR(Q251="Y",Q251=1)))</f>
        <v>1</v>
      </c>
      <c r="AI251" s="8" t="b">
        <f>IF(filt_allow_combos,AND(AJ251:AK251),OR(UPPER($S251)="Y",UPPER($T251)=""))</f>
        <v>1</v>
      </c>
      <c r="AJ251" s="8" t="b">
        <f>IF(UPPER($U251)="CCGT",IF(filt_combine_ccgt,OR(UPPER($T251)="Y",UPPER($S251)=""),OR(UPPER($S251)="Y",UPPER($T251)="")),TRUE)</f>
        <v>1</v>
      </c>
      <c r="AK251" s="8" t="b">
        <f>IF(UPPER($U251)="WIND",IF(filt_combine_wind,OR(UPPER($T251)="Y",UPPER($S251)=""),OR(UPPER($S251)="Y",UPPER($T251)="")),TRUE)</f>
        <v>1</v>
      </c>
      <c r="AL251" s="9"/>
      <c r="AM251" s="2" t="b">
        <f>AND(Z251:AL251)</f>
        <v>0</v>
      </c>
      <c r="AN251" s="2">
        <f>A251-COUNTIF($K$31:$K251,"&lt;&gt;"&amp;AN$31)+1</f>
        <v>212</v>
      </c>
      <c r="AO251" s="2"/>
      <c r="AP251" s="8" t="s">
        <v>195</v>
      </c>
      <c r="AQ251" s="8" t="s">
        <v>197</v>
      </c>
      <c r="AR251" s="8">
        <v>56233</v>
      </c>
      <c r="AS251" s="8">
        <v>14204</v>
      </c>
      <c r="AT251" s="8" t="s">
        <v>11</v>
      </c>
      <c r="AU251" s="8" t="s">
        <v>33</v>
      </c>
      <c r="AV251" s="8">
        <v>2005</v>
      </c>
      <c r="AW251" s="8">
        <v>32.9</v>
      </c>
      <c r="AX251" s="8" t="s">
        <v>29</v>
      </c>
      <c r="AY251" s="8" t="s">
        <v>15</v>
      </c>
      <c r="AZ251">
        <v>1</v>
      </c>
      <c r="BA251" s="5">
        <v>7686.0427</v>
      </c>
      <c r="BB251" s="5">
        <v>3</v>
      </c>
      <c r="BC251" s="4"/>
      <c r="BD251"/>
    </row>
    <row r="252" spans="1:56" hidden="1">
      <c r="A252">
        <f>ROW(B252)-ROW($B$31)</f>
        <v>221</v>
      </c>
      <c r="B252" t="str">
        <f>SUBSTITUTE(SUBSTITUTE(SUBSTITUTE(AP252&amp;"_"&amp;AQ252," ","_"),"&amp;","and"),"-","_")</f>
        <v>Engineered_Carbons_Borger_Cogen_GEN1</v>
      </c>
      <c r="C252">
        <f>AW252/1000</f>
        <v>0.02</v>
      </c>
      <c r="D252" s="23" t="str">
        <f>VLOOKUP(L252,map_fuel,2,0)</f>
        <v>waste</v>
      </c>
      <c r="E252" s="23" t="str">
        <f>VLOOKUP(M252,map_prime_mover,2,0)</f>
        <v>st</v>
      </c>
      <c r="F252" s="23" t="str">
        <f>D252&amp;IF(NOT(E252=""),"_"&amp;LOWER(E252),"")</f>
        <v>waste_st</v>
      </c>
      <c r="G252" s="58">
        <f>IF(ISNUMBER(BA252),BA252/1000,1)</f>
        <v>1</v>
      </c>
      <c r="H252" s="8">
        <f>AV252</f>
        <v>1982</v>
      </c>
      <c r="I252" s="39" t="str">
        <f>AY252</f>
        <v>OP</v>
      </c>
      <c r="J252" s="39" t="str">
        <f>IF(AZ252=1,"Y",IF(AZ252=0,"N","?"))</f>
        <v>?</v>
      </c>
      <c r="K252" s="39" t="s">
        <v>594</v>
      </c>
      <c r="L252" s="8" t="str">
        <f>AU252</f>
        <v>OG</v>
      </c>
      <c r="M252" s="8" t="str">
        <f>AX252</f>
        <v>ST</v>
      </c>
      <c r="N252" s="8">
        <f>C252*G252</f>
        <v>0.02</v>
      </c>
      <c r="O252" s="8"/>
      <c r="P252" s="8"/>
      <c r="Q252" s="8"/>
      <c r="R252" s="87"/>
      <c r="S252" s="8"/>
      <c r="T252" s="8"/>
      <c r="U252" s="87"/>
      <c r="V252" s="87" t="str">
        <f ca="1">IF(NOT(AP252=""),IF(AP252&lt;&gt;AP251,IF(COUNTIF(OFFSET(AP252,0,0,pMaxUnitPerPlantInData),AP252)=COUNTIFS(OFFSET(AP252,0,0,pMaxUnitPerPlantInData),AP252,OFFSET(F252,0,0,pMaxUnitPerPlantInData),F252),"N","Y"),V251),"")</f>
        <v>N</v>
      </c>
      <c r="W252" s="87" t="str">
        <f>IF($AP252="",W253,AP252)</f>
        <v>Engineered Carbons Borger Cogen</v>
      </c>
      <c r="X252" s="87" t="str">
        <f>IF($AP252="","-",BB252)</f>
        <v>Plant unknown</v>
      </c>
      <c r="Y252" s="4"/>
      <c r="Z252" s="8" t="b">
        <v>0</v>
      </c>
      <c r="AA252" s="8" t="b">
        <f>VLOOKUP(L252,map_fuel,3,0)</f>
        <v>0</v>
      </c>
      <c r="AB252" s="8" t="b">
        <f>C252&gt;=filt_gen_size</f>
        <v>0</v>
      </c>
      <c r="AC252" s="8" t="b">
        <f>AV252&gt;=filt_age</f>
        <v>1</v>
      </c>
      <c r="AD252" s="39">
        <f>IF(filt_status="ALL",TRUE,IFERROR(SEARCH(I252,filt_status),FALSE))</f>
        <v>1</v>
      </c>
      <c r="AE252" s="8" t="b">
        <f>IF(filt_chp,TRUE,J252="N")</f>
        <v>0</v>
      </c>
      <c r="AF252" s="8" t="b">
        <f>IF(filt_hydro,TRUE,D252&lt;&gt;"water")</f>
        <v>1</v>
      </c>
      <c r="AG252" s="8" t="b">
        <f>IF(filt_use_bad_data,TRUE,NOT(OR(O252="Y",O252=1)))</f>
        <v>1</v>
      </c>
      <c r="AH252" s="8" t="b">
        <f>IF(filt_use_bad_data,TRUE,NOT(OR(Q252="Y",Q252=1)))</f>
        <v>1</v>
      </c>
      <c r="AI252" s="8" t="b">
        <f>IF(filt_allow_combos,AND(AJ252:AK252),OR(UPPER($S252)="Y",UPPER($T252)=""))</f>
        <v>1</v>
      </c>
      <c r="AJ252" s="8" t="b">
        <f>IF(UPPER($U252)="CCGT",IF(filt_combine_ccgt,OR(UPPER($T252)="Y",UPPER($S252)=""),OR(UPPER($S252)="Y",UPPER($T252)="")),TRUE)</f>
        <v>1</v>
      </c>
      <c r="AK252" s="8" t="b">
        <f>IF(UPPER($U252)="WIND",IF(filt_combine_wind,OR(UPPER($T252)="Y",UPPER($S252)=""),OR(UPPER($S252)="Y",UPPER($T252)="")),TRUE)</f>
        <v>1</v>
      </c>
      <c r="AL252" s="9"/>
      <c r="AM252" s="2" t="b">
        <f>AND(Z252:AL252)</f>
        <v>0</v>
      </c>
      <c r="AN252" s="2">
        <f>A252-COUNTIF($K$31:$K252,"&lt;&gt;"&amp;AN$31)+1</f>
        <v>213</v>
      </c>
      <c r="AO252" s="2"/>
      <c r="AP252" s="8" t="s">
        <v>198</v>
      </c>
      <c r="AQ252" s="8" t="s">
        <v>13</v>
      </c>
      <c r="AR252" s="8">
        <v>10072</v>
      </c>
      <c r="AS252" s="8">
        <v>14205</v>
      </c>
      <c r="AT252" s="8" t="s">
        <v>11</v>
      </c>
      <c r="AU252" s="8" t="s">
        <v>30</v>
      </c>
      <c r="AV252" s="8">
        <v>1982</v>
      </c>
      <c r="AW252" s="8">
        <v>20</v>
      </c>
      <c r="AX252" s="8" t="s">
        <v>16</v>
      </c>
      <c r="AY252" s="8" t="s">
        <v>15</v>
      </c>
      <c r="AZ252" t="s">
        <v>1069</v>
      </c>
      <c r="BA252" s="5" t="s">
        <v>1069</v>
      </c>
      <c r="BB252" s="5" t="s">
        <v>1069</v>
      </c>
      <c r="BC252" s="4"/>
      <c r="BD252"/>
    </row>
    <row r="253" spans="1:56" hidden="1">
      <c r="A253">
        <f>ROW(B253)-ROW($B$31)</f>
        <v>222</v>
      </c>
      <c r="B253" t="str">
        <f>SUBSTITUTE(SUBSTITUTE(SUBSTITUTE(AP253&amp;"_"&amp;AQ253," ","_"),"&amp;","and"),"-","_")</f>
        <v>Engineered_Carbons_Echo_Cogeneration_GEN1</v>
      </c>
      <c r="C253">
        <f>AW253/1000</f>
        <v>0.01</v>
      </c>
      <c r="D253" s="23" t="str">
        <f>VLOOKUP(L253,map_fuel,2,0)</f>
        <v>waste</v>
      </c>
      <c r="E253" s="23" t="str">
        <f>VLOOKUP(M253,map_prime_mover,2,0)</f>
        <v>st</v>
      </c>
      <c r="F253" s="23" t="str">
        <f>D253&amp;IF(NOT(E253=""),"_"&amp;LOWER(E253),"")</f>
        <v>waste_st</v>
      </c>
      <c r="G253" s="58">
        <f>IF(ISNUMBER(BA253),BA253/1000,1)</f>
        <v>1</v>
      </c>
      <c r="H253" s="8">
        <f>AV253</f>
        <v>1985</v>
      </c>
      <c r="I253" s="39" t="str">
        <f>AY253</f>
        <v>OP</v>
      </c>
      <c r="J253" s="39" t="str">
        <f>IF(AZ253=1,"Y",IF(AZ253=0,"N","?"))</f>
        <v>?</v>
      </c>
      <c r="K253" s="39" t="s">
        <v>594</v>
      </c>
      <c r="L253" s="8" t="str">
        <f>AU253</f>
        <v>OG</v>
      </c>
      <c r="M253" s="8" t="str">
        <f>AX253</f>
        <v>ST</v>
      </c>
      <c r="N253" s="8">
        <f>C253*G253</f>
        <v>0.01</v>
      </c>
      <c r="O253" s="8"/>
      <c r="P253" s="8"/>
      <c r="Q253" s="8"/>
      <c r="R253" s="87"/>
      <c r="S253" s="8"/>
      <c r="T253" s="8"/>
      <c r="U253" s="87"/>
      <c r="V253" s="87" t="str">
        <f ca="1">IF(NOT(AP253=""),IF(AP253&lt;&gt;AP252,IF(COUNTIF(OFFSET(AP253,0,0,pMaxUnitPerPlantInData),AP253)=COUNTIFS(OFFSET(AP253,0,0,pMaxUnitPerPlantInData),AP253,OFFSET(F253,0,0,pMaxUnitPerPlantInData),F253),"N","Y"),V252),"")</f>
        <v>N</v>
      </c>
      <c r="W253" s="87" t="str">
        <f>IF($AP253="",W254,AP253)</f>
        <v>Engineered Carbons Echo Cogeneration</v>
      </c>
      <c r="X253" s="87" t="str">
        <f>IF($AP253="","-",BB253)</f>
        <v>Plant unknown</v>
      </c>
      <c r="Y253" s="4"/>
      <c r="Z253" s="8" t="b">
        <v>0</v>
      </c>
      <c r="AA253" s="8" t="b">
        <f>VLOOKUP(L253,map_fuel,3,0)</f>
        <v>0</v>
      </c>
      <c r="AB253" s="8" t="b">
        <f>C253&gt;=filt_gen_size</f>
        <v>0</v>
      </c>
      <c r="AC253" s="8" t="b">
        <f>AV253&gt;=filt_age</f>
        <v>1</v>
      </c>
      <c r="AD253" s="39">
        <f>IF(filt_status="ALL",TRUE,IFERROR(SEARCH(I253,filt_status),FALSE))</f>
        <v>1</v>
      </c>
      <c r="AE253" s="8" t="b">
        <f>IF(filt_chp,TRUE,J253="N")</f>
        <v>0</v>
      </c>
      <c r="AF253" s="8" t="b">
        <f>IF(filt_hydro,TRUE,D253&lt;&gt;"water")</f>
        <v>1</v>
      </c>
      <c r="AG253" s="8" t="b">
        <f>IF(filt_use_bad_data,TRUE,NOT(OR(O253="Y",O253=1)))</f>
        <v>1</v>
      </c>
      <c r="AH253" s="8" t="b">
        <f>IF(filt_use_bad_data,TRUE,NOT(OR(Q253="Y",Q253=1)))</f>
        <v>1</v>
      </c>
      <c r="AI253" s="8" t="b">
        <f>IF(filt_allow_combos,AND(AJ253:AK253),OR(UPPER($S253)="Y",UPPER($T253)=""))</f>
        <v>1</v>
      </c>
      <c r="AJ253" s="8" t="b">
        <f>IF(UPPER($U253)="CCGT",IF(filt_combine_ccgt,OR(UPPER($T253)="Y",UPPER($S253)=""),OR(UPPER($S253)="Y",UPPER($T253)="")),TRUE)</f>
        <v>1</v>
      </c>
      <c r="AK253" s="8" t="b">
        <f>IF(UPPER($U253)="WIND",IF(filt_combine_wind,OR(UPPER($T253)="Y",UPPER($S253)=""),OR(UPPER($S253)="Y",UPPER($T253)="")),TRUE)</f>
        <v>1</v>
      </c>
      <c r="AL253" s="9"/>
      <c r="AM253" s="2" t="b">
        <f>AND(Z253:AL253)</f>
        <v>0</v>
      </c>
      <c r="AN253" s="2">
        <f>A253-COUNTIF($K$31:$K253,"&lt;&gt;"&amp;AN$31)+1</f>
        <v>214</v>
      </c>
      <c r="AO253" s="2"/>
      <c r="AP253" s="8" t="s">
        <v>199</v>
      </c>
      <c r="AQ253" s="8" t="s">
        <v>13</v>
      </c>
      <c r="AR253" s="8">
        <v>10187</v>
      </c>
      <c r="AS253" s="8">
        <v>14206</v>
      </c>
      <c r="AT253" s="8" t="s">
        <v>11</v>
      </c>
      <c r="AU253" s="8" t="s">
        <v>30</v>
      </c>
      <c r="AV253" s="8">
        <v>1985</v>
      </c>
      <c r="AW253" s="8">
        <v>10</v>
      </c>
      <c r="AX253" s="8" t="s">
        <v>16</v>
      </c>
      <c r="AY253" s="8" t="s">
        <v>15</v>
      </c>
      <c r="AZ253" t="s">
        <v>1069</v>
      </c>
      <c r="BA253" s="5" t="s">
        <v>1069</v>
      </c>
      <c r="BB253" s="5" t="s">
        <v>1069</v>
      </c>
      <c r="BC253" s="4"/>
      <c r="BD253"/>
    </row>
    <row r="254" spans="1:56">
      <c r="A254">
        <f>ROW(B254)-ROW($B$31)</f>
        <v>223</v>
      </c>
      <c r="B254" s="3" t="s">
        <v>802</v>
      </c>
      <c r="C254" s="3">
        <f>SUM(C255:C256)</f>
        <v>0.41799999999999998</v>
      </c>
      <c r="D254" s="23" t="str">
        <f>VLOOKUP(L254,map_fuel,2,0)</f>
        <v>ng</v>
      </c>
      <c r="E254" s="23" t="str">
        <f>VLOOKUP(M254,map_prime_mover,2,0)</f>
        <v>cc</v>
      </c>
      <c r="F254" s="23" t="str">
        <f>D254&amp;IF(NOT(E254=""),"_"&amp;LOWER(E254),"")</f>
        <v>ng_cc</v>
      </c>
      <c r="G254" s="60">
        <f>G255</f>
        <v>7.3607479000000007</v>
      </c>
      <c r="H254" s="81">
        <f>H255</f>
        <v>2002</v>
      </c>
      <c r="I254" s="61" t="str">
        <f>I255</f>
        <v>OP</v>
      </c>
      <c r="J254" s="61" t="str">
        <f>J255</f>
        <v>N</v>
      </c>
      <c r="K254" s="61" t="s">
        <v>791</v>
      </c>
      <c r="L254" s="81" t="s">
        <v>33</v>
      </c>
      <c r="M254" s="81" t="s">
        <v>702</v>
      </c>
      <c r="N254" s="81">
        <f>C254*G254</f>
        <v>3.0767926222000002</v>
      </c>
      <c r="O254" s="8"/>
      <c r="P254" s="39"/>
      <c r="Q254" s="39"/>
      <c r="R254" s="87"/>
      <c r="S254" s="39"/>
      <c r="T254" s="39" t="s">
        <v>651</v>
      </c>
      <c r="U254" s="87" t="s">
        <v>790</v>
      </c>
      <c r="V254" s="87" t="str">
        <f ca="1">IF(NOT(AP254=""),IF(AP254&lt;&gt;AP253,IF(COUNTIF(OFFSET(AP254,0,0,pMaxUnitPerPlantInData),AP254)=COUNTIFS(OFFSET(AP254,0,0,pMaxUnitPerPlantInData),AP254,OFFSET(F254,0,0,pMaxUnitPerPlantInData),F254),"N","Y"),V253),"")</f>
        <v/>
      </c>
      <c r="W254" s="87" t="str">
        <f>IF($AP254="",W255,SUBSTITUTE(SUBSTITUTE(SUBSTITUTE(AP254," ","_"),"&amp;","and"),"-","_"))</f>
        <v>Ennis_Power_Company_LLC</v>
      </c>
      <c r="X254" s="152">
        <v>1</v>
      </c>
      <c r="Y254" s="4"/>
      <c r="Z254" s="8" t="b">
        <v>1</v>
      </c>
      <c r="AA254" s="8" t="b">
        <f>VLOOKUP(L254,map_fuel,3,0)</f>
        <v>1</v>
      </c>
      <c r="AB254" s="8" t="b">
        <f>C254&gt;=filt_gen_size</f>
        <v>1</v>
      </c>
      <c r="AC254" s="8" t="b">
        <f>AV254&gt;=filt_age</f>
        <v>1</v>
      </c>
      <c r="AD254" s="39">
        <f>IF(filt_status="ALL",TRUE,IFERROR(SEARCH(I254,filt_status),FALSE))</f>
        <v>1</v>
      </c>
      <c r="AE254" s="8" t="b">
        <f>IF(filt_chp,TRUE,J254="N")</f>
        <v>1</v>
      </c>
      <c r="AF254" s="8" t="b">
        <f>IF(filt_hydro,TRUE,D254&lt;&gt;"water")</f>
        <v>1</v>
      </c>
      <c r="AG254" s="8" t="b">
        <f>IF(filt_use_bad_data,TRUE,NOT(OR(O254="Y",O254=1)))</f>
        <v>1</v>
      </c>
      <c r="AH254" s="8" t="b">
        <f>IF(filt_use_bad_data,TRUE,NOT(OR(Q254="Y",Q254=1)))</f>
        <v>1</v>
      </c>
      <c r="AI254" s="8" t="b">
        <f>IF(filt_allow_combos,AND(AJ254:AK254),OR(UPPER($S254)="Y",UPPER($T254)=""))</f>
        <v>1</v>
      </c>
      <c r="AJ254" s="8" t="b">
        <f>IF(UPPER($U254)="CCGT",IF(filt_combine_ccgt,OR(UPPER($T254)="Y",UPPER($S254)=""),OR(UPPER($S254)="Y",UPPER($T254)="")),TRUE)</f>
        <v>1</v>
      </c>
      <c r="AK254" s="8" t="b">
        <f>IF(UPPER($U254)="WIND",IF(filt_combine_wind,OR(UPPER($T254)="Y",UPPER($S254)=""),OR(UPPER($S254)="Y",UPPER($T254)="")),TRUE)</f>
        <v>1</v>
      </c>
      <c r="AL254" s="9"/>
      <c r="AM254" s="2" t="b">
        <f>AND(Z254:AL254)</f>
        <v>1</v>
      </c>
      <c r="AN254" s="2">
        <f>A254-COUNTIF($K$31:$K254,"&lt;&gt;"&amp;AN$31)+1</f>
        <v>214</v>
      </c>
      <c r="AO254" s="2"/>
      <c r="AP254" s="8" t="s">
        <v>1068</v>
      </c>
      <c r="AQ254" s="8" t="s">
        <v>1068</v>
      </c>
      <c r="AR254" s="8" t="s">
        <v>1068</v>
      </c>
      <c r="AS254" s="8" t="s">
        <v>1068</v>
      </c>
      <c r="AT254" s="8" t="s">
        <v>1068</v>
      </c>
      <c r="AU254" s="8" t="s">
        <v>1068</v>
      </c>
      <c r="AV254" s="8" t="s">
        <v>1068</v>
      </c>
      <c r="AW254" s="8" t="s">
        <v>1068</v>
      </c>
      <c r="AX254" s="8" t="s">
        <v>1068</v>
      </c>
      <c r="AY254" s="8" t="s">
        <v>1068</v>
      </c>
      <c r="AZ254" t="e">
        <v>#N/A</v>
      </c>
      <c r="BA254" s="5" t="e">
        <v>#N/A</v>
      </c>
      <c r="BB254" s="5" t="e">
        <v>#N/A</v>
      </c>
      <c r="BC254" s="4"/>
      <c r="BD254"/>
    </row>
    <row r="255" spans="1:56" hidden="1">
      <c r="A255">
        <f>ROW(B255)-ROW($B$31)</f>
        <v>224</v>
      </c>
      <c r="B255" t="str">
        <f>SUBSTITUTE(SUBSTITUTE(SUBSTITUTE(AP255&amp;"_"&amp;AQ255," ","_"),"&amp;","and"),"-","_")</f>
        <v>Ennis_Power_Company_LLC_GT1</v>
      </c>
      <c r="C255">
        <f>AW255/1000</f>
        <v>0.28499999999999998</v>
      </c>
      <c r="D255" s="23" t="str">
        <f>VLOOKUP(L255,map_fuel,2,0)</f>
        <v>ng</v>
      </c>
      <c r="E255" s="23" t="str">
        <f>VLOOKUP(M255,map_prime_mover,2,0)</f>
        <v>cc_ct_part</v>
      </c>
      <c r="F255" s="23" t="str">
        <f>D255&amp;IF(NOT(E255=""),"_"&amp;LOWER(E255),"")</f>
        <v>ng_cc_ct_part</v>
      </c>
      <c r="G255" s="58">
        <f>IF(ISNUMBER(BA255),BA255/1000,1)</f>
        <v>7.3607479000000007</v>
      </c>
      <c r="H255" s="8">
        <f>AV255</f>
        <v>2002</v>
      </c>
      <c r="I255" s="39" t="str">
        <f>AY255</f>
        <v>OP</v>
      </c>
      <c r="J255" s="39" t="str">
        <f>IF(AZ255=1,"Y",IF(AZ255=0,"N","?"))</f>
        <v>N</v>
      </c>
      <c r="K255" s="39" t="s">
        <v>594</v>
      </c>
      <c r="L255" s="8" t="str">
        <f>AU255</f>
        <v>NG</v>
      </c>
      <c r="M255" s="8" t="str">
        <f>AX255</f>
        <v>CT</v>
      </c>
      <c r="N255" s="8">
        <f>C255*G255</f>
        <v>2.0978131515</v>
      </c>
      <c r="O255" s="8"/>
      <c r="P255" s="39"/>
      <c r="Q255" s="39"/>
      <c r="R255" s="87"/>
      <c r="S255" s="39" t="s">
        <v>651</v>
      </c>
      <c r="T255" s="39"/>
      <c r="U255" s="87" t="s">
        <v>790</v>
      </c>
      <c r="V255" s="87" t="str">
        <f ca="1">IF(NOT(AP255=""),IF(AP255&lt;&gt;AP254,IF(COUNTIF(OFFSET(AP255,0,0,pMaxUnitPerPlantInData),AP255)=COUNTIFS(OFFSET(AP255,0,0,pMaxUnitPerPlantInData),AP255,OFFSET(F255,0,0,pMaxUnitPerPlantInData),F255),"N","Y"),V254),"")</f>
        <v>Y</v>
      </c>
      <c r="W255" s="87" t="str">
        <f>IF($AP255="",W256,SUBSTITUTE(SUBSTITUTE(SUBSTITUTE(AP255," ","_"),"&amp;","and"),"-","_"))</f>
        <v>Ennis_Power_Company_LLC</v>
      </c>
      <c r="X255" s="87">
        <f>IF($AP255="","-",BB255)</f>
        <v>2</v>
      </c>
      <c r="Y255" s="4"/>
      <c r="Z255" s="8" t="b">
        <v>1</v>
      </c>
      <c r="AA255" s="8" t="b">
        <f>VLOOKUP(L255,map_fuel,3,0)</f>
        <v>1</v>
      </c>
      <c r="AB255" s="8" t="b">
        <f>C255&gt;=filt_gen_size</f>
        <v>1</v>
      </c>
      <c r="AC255" s="8" t="b">
        <f>AV255&gt;=filt_age</f>
        <v>1</v>
      </c>
      <c r="AD255" s="39">
        <f>IF(filt_status="ALL",TRUE,IFERROR(SEARCH(I255,filt_status),FALSE))</f>
        <v>1</v>
      </c>
      <c r="AE255" s="8" t="b">
        <f>IF(filt_chp,TRUE,J255="N")</f>
        <v>1</v>
      </c>
      <c r="AF255" s="8" t="b">
        <f>IF(filt_hydro,TRUE,D255&lt;&gt;"water")</f>
        <v>1</v>
      </c>
      <c r="AG255" s="8" t="b">
        <f>IF(filt_use_bad_data,TRUE,NOT(OR(O255="Y",O255=1)))</f>
        <v>1</v>
      </c>
      <c r="AH255" s="8" t="b">
        <f>IF(filt_use_bad_data,TRUE,NOT(OR(Q255="Y",Q255=1)))</f>
        <v>1</v>
      </c>
      <c r="AI255" s="8" t="b">
        <f>IF(filt_allow_combos,AND(AJ255:AK255),OR(UPPER($S255)="Y",UPPER($T255)=""))</f>
        <v>0</v>
      </c>
      <c r="AJ255" s="8" t="b">
        <f>IF(UPPER($U255)="CCGT",IF(filt_combine_ccgt,OR(UPPER($T255)="Y",UPPER($S255)=""),OR(UPPER($S255)="Y",UPPER($T255)="")),TRUE)</f>
        <v>0</v>
      </c>
      <c r="AK255" s="8" t="b">
        <f>IF(UPPER($U255)="WIND",IF(filt_combine_wind,OR(UPPER($T255)="Y",UPPER($S255)=""),OR(UPPER($S255)="Y",UPPER($T255)="")),TRUE)</f>
        <v>1</v>
      </c>
      <c r="AL255" s="9"/>
      <c r="AM255" s="2" t="b">
        <f>AND(Z255:AL255)</f>
        <v>0</v>
      </c>
      <c r="AN255" s="2">
        <f>A255-COUNTIF($K$31:$K255,"&lt;&gt;"&amp;AN$31)+1</f>
        <v>215</v>
      </c>
      <c r="AO255" s="2"/>
      <c r="AP255" s="8" t="s">
        <v>200</v>
      </c>
      <c r="AQ255" s="8" t="s">
        <v>106</v>
      </c>
      <c r="AR255" s="8">
        <v>55223</v>
      </c>
      <c r="AS255" s="8">
        <v>14207</v>
      </c>
      <c r="AT255" s="8" t="s">
        <v>11</v>
      </c>
      <c r="AU255" s="8" t="s">
        <v>33</v>
      </c>
      <c r="AV255" s="8">
        <v>2002</v>
      </c>
      <c r="AW255" s="8">
        <v>285</v>
      </c>
      <c r="AX255" s="8" t="s">
        <v>32</v>
      </c>
      <c r="AY255" s="8" t="s">
        <v>15</v>
      </c>
      <c r="AZ255">
        <v>0</v>
      </c>
      <c r="BA255" s="5">
        <v>7360.7479000000003</v>
      </c>
      <c r="BB255" s="5">
        <v>2</v>
      </c>
      <c r="BC255" s="4"/>
      <c r="BD255"/>
    </row>
    <row r="256" spans="1:56" hidden="1">
      <c r="A256">
        <f>ROW(B256)-ROW($B$31)</f>
        <v>225</v>
      </c>
      <c r="B256" t="str">
        <f>SUBSTITUTE(SUBSTITUTE(SUBSTITUTE(AP256&amp;"_"&amp;AQ256," ","_"),"&amp;","and"),"-","_")</f>
        <v>Ennis_Power_Company_LLC_ST1</v>
      </c>
      <c r="C256">
        <f>AW256/1000</f>
        <v>0.13300000000000001</v>
      </c>
      <c r="D256" s="23" t="str">
        <f>VLOOKUP(L256,map_fuel,2,0)</f>
        <v>ng</v>
      </c>
      <c r="E256" s="23" t="str">
        <f>VLOOKUP(M256,map_prime_mover,2,0)</f>
        <v>cc_st_part</v>
      </c>
      <c r="F256" s="23" t="str">
        <f>D256&amp;IF(NOT(E256=""),"_"&amp;LOWER(E256),"")</f>
        <v>ng_cc_st_part</v>
      </c>
      <c r="G256" s="58">
        <f>IF(ISNUMBER(BA256),BA256/1000,1)</f>
        <v>7.3607479000000007</v>
      </c>
      <c r="H256" s="8">
        <f>AV256</f>
        <v>2002</v>
      </c>
      <c r="I256" s="39" t="str">
        <f>AY256</f>
        <v>OP</v>
      </c>
      <c r="J256" s="39" t="str">
        <f>IF(AZ256=1,"Y",IF(AZ256=0,"N","?"))</f>
        <v>N</v>
      </c>
      <c r="K256" s="39" t="s">
        <v>594</v>
      </c>
      <c r="L256" s="8" t="str">
        <f>AU256</f>
        <v>NG</v>
      </c>
      <c r="M256" s="8" t="str">
        <f>AX256</f>
        <v>CA</v>
      </c>
      <c r="N256" s="8">
        <f>C256*G256</f>
        <v>0.97897947070000013</v>
      </c>
      <c r="O256" s="8"/>
      <c r="P256" s="39"/>
      <c r="Q256" s="39"/>
      <c r="R256" s="87"/>
      <c r="S256" s="39" t="s">
        <v>651</v>
      </c>
      <c r="T256" s="39"/>
      <c r="U256" s="87" t="s">
        <v>790</v>
      </c>
      <c r="V256" s="87" t="str">
        <f ca="1">IF(NOT(AP256=""),IF(AP256&lt;&gt;AP255,IF(COUNTIF(OFFSET(AP256,0,0,pMaxUnitPerPlantInData),AP256)=COUNTIFS(OFFSET(AP256,0,0,pMaxUnitPerPlantInData),AP256,OFFSET(F256,0,0,pMaxUnitPerPlantInData),F256),"N","Y"),V255),"")</f>
        <v>Y</v>
      </c>
      <c r="W256" s="87" t="str">
        <f>IF($AP256="",W257,SUBSTITUTE(SUBSTITUTE(SUBSTITUTE(AP256," ","_"),"&amp;","and"),"-","_"))</f>
        <v>Ennis_Power_Company_LLC</v>
      </c>
      <c r="X256" s="87">
        <f>IF($AP256="","-",BB256)</f>
        <v>2</v>
      </c>
      <c r="Y256" s="4"/>
      <c r="Z256" s="8" t="b">
        <v>1</v>
      </c>
      <c r="AA256" s="8" t="b">
        <f>VLOOKUP(L256,map_fuel,3,0)</f>
        <v>1</v>
      </c>
      <c r="AB256" s="8" t="b">
        <f>C256&gt;=filt_gen_size</f>
        <v>1</v>
      </c>
      <c r="AC256" s="8" t="b">
        <f>AV256&gt;=filt_age</f>
        <v>1</v>
      </c>
      <c r="AD256" s="39">
        <f>IF(filt_status="ALL",TRUE,IFERROR(SEARCH(I256,filt_status),FALSE))</f>
        <v>1</v>
      </c>
      <c r="AE256" s="8" t="b">
        <f>IF(filt_chp,TRUE,J256="N")</f>
        <v>1</v>
      </c>
      <c r="AF256" s="8" t="b">
        <f>IF(filt_hydro,TRUE,D256&lt;&gt;"water")</f>
        <v>1</v>
      </c>
      <c r="AG256" s="8" t="b">
        <f>IF(filt_use_bad_data,TRUE,NOT(OR(O256="Y",O256=1)))</f>
        <v>1</v>
      </c>
      <c r="AH256" s="8" t="b">
        <f>IF(filt_use_bad_data,TRUE,NOT(OR(Q256="Y",Q256=1)))</f>
        <v>1</v>
      </c>
      <c r="AI256" s="8" t="b">
        <f>IF(filt_allow_combos,AND(AJ256:AK256),OR(UPPER($S256)="Y",UPPER($T256)=""))</f>
        <v>0</v>
      </c>
      <c r="AJ256" s="8" t="b">
        <f>IF(UPPER($U256)="CCGT",IF(filt_combine_ccgt,OR(UPPER($T256)="Y",UPPER($S256)=""),OR(UPPER($S256)="Y",UPPER($T256)="")),TRUE)</f>
        <v>0</v>
      </c>
      <c r="AK256" s="8" t="b">
        <f>IF(UPPER($U256)="WIND",IF(filt_combine_wind,OR(UPPER($T256)="Y",UPPER($S256)=""),OR(UPPER($S256)="Y",UPPER($T256)="")),TRUE)</f>
        <v>1</v>
      </c>
      <c r="AL256" s="9"/>
      <c r="AM256" s="2" t="b">
        <f>AND(Z256:AL256)</f>
        <v>0</v>
      </c>
      <c r="AN256" s="2">
        <f>A256-COUNTIF($K$31:$K256,"&lt;&gt;"&amp;AN$31)+1</f>
        <v>216</v>
      </c>
      <c r="AO256" s="2"/>
      <c r="AP256" s="8" t="s">
        <v>200</v>
      </c>
      <c r="AQ256" s="8" t="s">
        <v>133</v>
      </c>
      <c r="AR256" s="8">
        <v>55223</v>
      </c>
      <c r="AS256" s="8">
        <v>14208</v>
      </c>
      <c r="AT256" s="8" t="s">
        <v>11</v>
      </c>
      <c r="AU256" s="8" t="s">
        <v>33</v>
      </c>
      <c r="AV256" s="8">
        <v>2002</v>
      </c>
      <c r="AW256" s="8">
        <v>133</v>
      </c>
      <c r="AX256" s="8" t="s">
        <v>29</v>
      </c>
      <c r="AY256" s="8" t="s">
        <v>15</v>
      </c>
      <c r="AZ256">
        <v>0</v>
      </c>
      <c r="BA256" s="5">
        <v>7360.7479000000003</v>
      </c>
      <c r="BB256" s="5">
        <v>2</v>
      </c>
      <c r="BC256" s="4"/>
      <c r="BD256"/>
    </row>
    <row r="257" spans="1:56" hidden="1">
      <c r="A257">
        <f>ROW(B257)-ROW($B$31)</f>
        <v>226</v>
      </c>
      <c r="B257" t="str">
        <f>SUBSTITUTE(SUBSTITUTE(SUBSTITUTE(AP257&amp;"_"&amp;AQ257," ","_"),"&amp;","and"),"-","_")</f>
        <v>Exelon_LaPorte_Generating_Station_GT1</v>
      </c>
      <c r="C257">
        <f>AW257/1000</f>
        <v>5.8999999999999997E-2</v>
      </c>
      <c r="D257" s="23" t="str">
        <f>VLOOKUP(L257,map_fuel,2,0)</f>
        <v>ng</v>
      </c>
      <c r="E257" s="23" t="str">
        <f>VLOOKUP(M257,map_prime_mover,2,0)</f>
        <v>gt</v>
      </c>
      <c r="F257" s="23" t="str">
        <f>D257&amp;IF(NOT(E257=""),"_"&amp;LOWER(E257),"")</f>
        <v>ng_gt</v>
      </c>
      <c r="G257" s="58">
        <f>IF(ISNUMBER(BA257),BA257/1000,1)</f>
        <v>12.6762768</v>
      </c>
      <c r="H257" s="8">
        <f>AV257</f>
        <v>2001</v>
      </c>
      <c r="I257" s="39" t="str">
        <f>AY257</f>
        <v>OP</v>
      </c>
      <c r="J257" s="39" t="str">
        <f>IF(AZ257=1,"Y",IF(AZ257=0,"N","?"))</f>
        <v>N</v>
      </c>
      <c r="K257" s="39" t="s">
        <v>594</v>
      </c>
      <c r="L257" s="8" t="str">
        <f>AU257</f>
        <v>NG</v>
      </c>
      <c r="M257" s="8" t="str">
        <f>AX257</f>
        <v>GT</v>
      </c>
      <c r="N257" s="8">
        <f>C257*G257</f>
        <v>0.74790033119999999</v>
      </c>
      <c r="O257" s="8"/>
      <c r="P257" s="39"/>
      <c r="Q257" s="176" t="s">
        <v>651</v>
      </c>
      <c r="R257" s="177" t="s">
        <v>1073</v>
      </c>
      <c r="S257" s="39"/>
      <c r="T257" s="39"/>
      <c r="U257" s="87"/>
      <c r="V257" s="87" t="str">
        <f ca="1">IF(NOT(AP257=""),IF(AP257&lt;&gt;AP256,IF(COUNTIF(OFFSET(AP257,0,0,pMaxUnitPerPlantInData),AP257)=COUNTIFS(OFFSET(AP257,0,0,pMaxUnitPerPlantInData),AP257,OFFSET(F257,0,0,pMaxUnitPerPlantInData),F257),"N","Y"),V256),"")</f>
        <v>N</v>
      </c>
      <c r="W257" s="87" t="str">
        <f>IF($AP257="",W258,SUBSTITUTE(SUBSTITUTE(SUBSTITUTE(AP257," ","_"),"&amp;","and"),"-","_"))</f>
        <v>Exelon_LaPorte_Generating_Station</v>
      </c>
      <c r="X257" s="87">
        <f>IF($AP257="","-",BB257)</f>
        <v>4</v>
      </c>
      <c r="Y257" s="4"/>
      <c r="Z257" s="8" t="b">
        <v>1</v>
      </c>
      <c r="AA257" s="8" t="b">
        <f>VLOOKUP(L257,map_fuel,3,0)</f>
        <v>1</v>
      </c>
      <c r="AB257" s="8" t="b">
        <f>C257&gt;=filt_gen_size</f>
        <v>1</v>
      </c>
      <c r="AC257" s="8" t="b">
        <f>AV257&gt;=filt_age</f>
        <v>1</v>
      </c>
      <c r="AD257" s="39">
        <f>IF(filt_status="ALL",TRUE,IFERROR(SEARCH(I257,filt_status),FALSE))</f>
        <v>1</v>
      </c>
      <c r="AE257" s="8" t="b">
        <f>IF(filt_chp,TRUE,J257="N")</f>
        <v>1</v>
      </c>
      <c r="AF257" s="8" t="b">
        <f>IF(filt_hydro,TRUE,D257&lt;&gt;"water")</f>
        <v>1</v>
      </c>
      <c r="AG257" s="8" t="b">
        <f>IF(filt_use_bad_data,TRUE,NOT(OR(O257="Y",O257=1)))</f>
        <v>1</v>
      </c>
      <c r="AH257" s="8" t="b">
        <f>IF(filt_use_bad_data,TRUE,NOT(OR(Q257="Y",Q257=1)))</f>
        <v>0</v>
      </c>
      <c r="AI257" s="8" t="b">
        <f>IF(filt_allow_combos,AND(AJ257:AK257),OR(UPPER($S257)="Y",UPPER($T257)=""))</f>
        <v>1</v>
      </c>
      <c r="AJ257" s="8" t="b">
        <f>IF(UPPER($U257)="CCGT",IF(filt_combine_ccgt,OR(UPPER($T257)="Y",UPPER($S257)=""),OR(UPPER($S257)="Y",UPPER($T257)="")),TRUE)</f>
        <v>1</v>
      </c>
      <c r="AK257" s="8" t="b">
        <f>IF(UPPER($U257)="WIND",IF(filt_combine_wind,OR(UPPER($T257)="Y",UPPER($S257)=""),OR(UPPER($S257)="Y",UPPER($T257)="")),TRUE)</f>
        <v>1</v>
      </c>
      <c r="AL257" s="9"/>
      <c r="AM257" s="2" t="b">
        <f>AND(Z257:AL257)</f>
        <v>0</v>
      </c>
      <c r="AN257" s="2">
        <f>A257-COUNTIF($K$31:$K257,"&lt;&gt;"&amp;AN$31)+1</f>
        <v>217</v>
      </c>
      <c r="AO257" s="2"/>
      <c r="AP257" s="8" t="s">
        <v>201</v>
      </c>
      <c r="AQ257" s="8" t="s">
        <v>106</v>
      </c>
      <c r="AR257" s="8">
        <v>55365</v>
      </c>
      <c r="AS257" s="8">
        <v>14217</v>
      </c>
      <c r="AT257" s="8" t="s">
        <v>11</v>
      </c>
      <c r="AU257" s="8" t="s">
        <v>33</v>
      </c>
      <c r="AV257" s="8">
        <v>2001</v>
      </c>
      <c r="AW257" s="8">
        <v>59</v>
      </c>
      <c r="AX257" s="8" t="s">
        <v>54</v>
      </c>
      <c r="AY257" s="8" t="s">
        <v>15</v>
      </c>
      <c r="AZ257">
        <v>0</v>
      </c>
      <c r="BA257" s="5">
        <v>12676.2768</v>
      </c>
      <c r="BB257" s="5">
        <v>4</v>
      </c>
      <c r="BC257" s="4"/>
      <c r="BD257"/>
    </row>
    <row r="258" spans="1:56" hidden="1">
      <c r="A258">
        <f>ROW(B258)-ROW($B$31)</f>
        <v>227</v>
      </c>
      <c r="B258" t="str">
        <f>SUBSTITUTE(SUBSTITUTE(SUBSTITUTE(AP258&amp;"_"&amp;AQ258," ","_"),"&amp;","and"),"-","_")</f>
        <v>Enterprise_Products_Operating_GEN1</v>
      </c>
      <c r="C258">
        <f>AW258/1000</f>
        <v>2.5000000000000001E-3</v>
      </c>
      <c r="D258" s="23" t="str">
        <f>VLOOKUP(L258,map_fuel,2,0)</f>
        <v>ng</v>
      </c>
      <c r="E258" s="23" t="str">
        <f>VLOOKUP(M258,map_prime_mover,2,0)</f>
        <v>gt</v>
      </c>
      <c r="F258" s="23" t="str">
        <f>D258&amp;IF(NOT(E258=""),"_"&amp;LOWER(E258),"")</f>
        <v>ng_gt</v>
      </c>
      <c r="G258" s="58">
        <f>IF(ISNUMBER(BA258),BA258/1000,1)</f>
        <v>5.3600471000000001</v>
      </c>
      <c r="H258" s="8">
        <f>AV258</f>
        <v>1984</v>
      </c>
      <c r="I258" s="39" t="str">
        <f>AY258</f>
        <v>OP</v>
      </c>
      <c r="J258" s="39" t="str">
        <f>IF(AZ258=1,"Y",IF(AZ258=0,"N","?"))</f>
        <v>Y</v>
      </c>
      <c r="K258" s="39" t="s">
        <v>594</v>
      </c>
      <c r="L258" s="8" t="str">
        <f>AU258</f>
        <v>NG</v>
      </c>
      <c r="M258" s="8" t="str">
        <f>AX258</f>
        <v>GT</v>
      </c>
      <c r="N258" s="8">
        <f>C258*G258</f>
        <v>1.3400117750000001E-2</v>
      </c>
      <c r="O258" s="8"/>
      <c r="P258" s="8"/>
      <c r="Q258" s="8"/>
      <c r="R258" s="87"/>
      <c r="S258" s="8"/>
      <c r="T258" s="8"/>
      <c r="U258" s="87"/>
      <c r="V258" s="87" t="str">
        <f ca="1">IF(NOT(AP258=""),IF(AP258&lt;&gt;AP257,IF(COUNTIF(OFFSET(AP258,0,0,pMaxUnitPerPlantInData),AP258)=COUNTIFS(OFFSET(AP258,0,0,pMaxUnitPerPlantInData),AP258,OFFSET(F258,0,0,pMaxUnitPerPlantInData),F258),"N","Y"),V257),"")</f>
        <v>N</v>
      </c>
      <c r="W258" s="87" t="str">
        <f>IF($AP258="",W259,AP258)</f>
        <v>Enterprise Products Operating</v>
      </c>
      <c r="X258" s="87">
        <f>IF($AP258="","-",BB258)</f>
        <v>8</v>
      </c>
      <c r="Y258" s="4"/>
      <c r="Z258" s="8" t="b">
        <v>1</v>
      </c>
      <c r="AA258" s="8" t="b">
        <f>VLOOKUP(L258,map_fuel,3,0)</f>
        <v>1</v>
      </c>
      <c r="AB258" s="8" t="b">
        <f>C258&gt;=filt_gen_size</f>
        <v>0</v>
      </c>
      <c r="AC258" s="8" t="b">
        <f>AV258&gt;=filt_age</f>
        <v>1</v>
      </c>
      <c r="AD258" s="39">
        <f>IF(filt_status="ALL",TRUE,IFERROR(SEARCH(I258,filt_status),FALSE))</f>
        <v>1</v>
      </c>
      <c r="AE258" s="8" t="b">
        <f>IF(filt_chp,TRUE,J258="N")</f>
        <v>0</v>
      </c>
      <c r="AF258" s="8" t="b">
        <f>IF(filt_hydro,TRUE,D258&lt;&gt;"water")</f>
        <v>1</v>
      </c>
      <c r="AG258" s="8" t="b">
        <f>IF(filt_use_bad_data,TRUE,NOT(OR(O258="Y",O258=1)))</f>
        <v>1</v>
      </c>
      <c r="AH258" s="8" t="b">
        <f>IF(filt_use_bad_data,TRUE,NOT(OR(Q258="Y",Q258=1)))</f>
        <v>1</v>
      </c>
      <c r="AI258" s="8" t="b">
        <f>IF(filt_allow_combos,AND(AJ258:AK258),OR(UPPER($S258)="Y",UPPER($T258)=""))</f>
        <v>1</v>
      </c>
      <c r="AJ258" s="8" t="b">
        <f>IF(UPPER($U258)="CCGT",IF(filt_combine_ccgt,OR(UPPER($T258)="Y",UPPER($S258)=""),OR(UPPER($S258)="Y",UPPER($T258)="")),TRUE)</f>
        <v>1</v>
      </c>
      <c r="AK258" s="8" t="b">
        <f>IF(UPPER($U258)="WIND",IF(filt_combine_wind,OR(UPPER($T258)="Y",UPPER($S258)=""),OR(UPPER($S258)="Y",UPPER($T258)="")),TRUE)</f>
        <v>1</v>
      </c>
      <c r="AL258" s="9"/>
      <c r="AM258" s="2" t="b">
        <f>AND(Z258:AL258)</f>
        <v>0</v>
      </c>
      <c r="AN258" s="2">
        <f>A258-COUNTIF($K$31:$K258,"&lt;&gt;"&amp;AN$31)+1</f>
        <v>218</v>
      </c>
      <c r="AO258" s="2"/>
      <c r="AP258" s="8" t="s">
        <v>202</v>
      </c>
      <c r="AQ258" s="8" t="s">
        <v>13</v>
      </c>
      <c r="AR258" s="8">
        <v>10261</v>
      </c>
      <c r="AS258" s="8">
        <v>14209</v>
      </c>
      <c r="AT258" s="8" t="s">
        <v>11</v>
      </c>
      <c r="AU258" s="8" t="s">
        <v>33</v>
      </c>
      <c r="AV258" s="8">
        <v>1984</v>
      </c>
      <c r="AW258" s="8">
        <v>2.5</v>
      </c>
      <c r="AX258" s="8" t="s">
        <v>54</v>
      </c>
      <c r="AY258" s="8" t="s">
        <v>15</v>
      </c>
      <c r="AZ258">
        <v>1</v>
      </c>
      <c r="BA258" s="5">
        <v>5360.0470999999998</v>
      </c>
      <c r="BB258" s="5">
        <v>8</v>
      </c>
      <c r="BC258" s="4"/>
      <c r="BD258"/>
    </row>
    <row r="259" spans="1:56" hidden="1">
      <c r="A259">
        <f>ROW(B259)-ROW($B$31)</f>
        <v>228</v>
      </c>
      <c r="B259" t="str">
        <f>SUBSTITUTE(SUBSTITUTE(SUBSTITUTE(AP259&amp;"_"&amp;AQ259," ","_"),"&amp;","and"),"-","_")</f>
        <v>Enterprise_Products_Operating_GEN2</v>
      </c>
      <c r="C259">
        <f>AW259/1000</f>
        <v>2.5000000000000001E-3</v>
      </c>
      <c r="D259" s="23" t="str">
        <f>VLOOKUP(L259,map_fuel,2,0)</f>
        <v>ng</v>
      </c>
      <c r="E259" s="23" t="str">
        <f>VLOOKUP(M259,map_prime_mover,2,0)</f>
        <v>gt</v>
      </c>
      <c r="F259" s="23" t="str">
        <f>D259&amp;IF(NOT(E259=""),"_"&amp;LOWER(E259),"")</f>
        <v>ng_gt</v>
      </c>
      <c r="G259" s="58">
        <f>IF(ISNUMBER(BA259),BA259/1000,1)</f>
        <v>5.3600471000000001</v>
      </c>
      <c r="H259" s="8">
        <f>AV259</f>
        <v>1984</v>
      </c>
      <c r="I259" s="39" t="str">
        <f>AY259</f>
        <v>OP</v>
      </c>
      <c r="J259" s="39" t="str">
        <f>IF(AZ259=1,"Y",IF(AZ259=0,"N","?"))</f>
        <v>Y</v>
      </c>
      <c r="K259" s="39" t="s">
        <v>594</v>
      </c>
      <c r="L259" s="8" t="str">
        <f>AU259</f>
        <v>NG</v>
      </c>
      <c r="M259" s="8" t="str">
        <f>AX259</f>
        <v>GT</v>
      </c>
      <c r="N259" s="8">
        <f>C259*G259</f>
        <v>1.3400117750000001E-2</v>
      </c>
      <c r="O259" s="8"/>
      <c r="P259" s="8"/>
      <c r="Q259" s="8"/>
      <c r="R259" s="87"/>
      <c r="S259" s="8"/>
      <c r="T259" s="8"/>
      <c r="U259" s="87"/>
      <c r="V259" s="87" t="str">
        <f ca="1">IF(NOT(AP259=""),IF(AP259&lt;&gt;AP258,IF(COUNTIF(OFFSET(AP259,0,0,pMaxUnitPerPlantInData),AP259)=COUNTIFS(OFFSET(AP259,0,0,pMaxUnitPerPlantInData),AP259,OFFSET(F259,0,0,pMaxUnitPerPlantInData),F259),"N","Y"),V258),"")</f>
        <v>N</v>
      </c>
      <c r="W259" s="87" t="str">
        <f>IF($AP259="",W260,AP259)</f>
        <v>Enterprise Products Operating</v>
      </c>
      <c r="X259" s="87">
        <f>IF($AP259="","-",BB259)</f>
        <v>8</v>
      </c>
      <c r="Y259" s="4"/>
      <c r="Z259" s="8" t="b">
        <v>1</v>
      </c>
      <c r="AA259" s="8" t="b">
        <f>VLOOKUP(L259,map_fuel,3,0)</f>
        <v>1</v>
      </c>
      <c r="AB259" s="8" t="b">
        <f>C259&gt;=filt_gen_size</f>
        <v>0</v>
      </c>
      <c r="AC259" s="8" t="b">
        <f>AV259&gt;=filt_age</f>
        <v>1</v>
      </c>
      <c r="AD259" s="39">
        <f>IF(filt_status="ALL",TRUE,IFERROR(SEARCH(I259,filt_status),FALSE))</f>
        <v>1</v>
      </c>
      <c r="AE259" s="8" t="b">
        <f>IF(filt_chp,TRUE,J259="N")</f>
        <v>0</v>
      </c>
      <c r="AF259" s="8" t="b">
        <f>IF(filt_hydro,TRUE,D259&lt;&gt;"water")</f>
        <v>1</v>
      </c>
      <c r="AG259" s="8" t="b">
        <f>IF(filt_use_bad_data,TRUE,NOT(OR(O259="Y",O259=1)))</f>
        <v>1</v>
      </c>
      <c r="AH259" s="8" t="b">
        <f>IF(filt_use_bad_data,TRUE,NOT(OR(Q259="Y",Q259=1)))</f>
        <v>1</v>
      </c>
      <c r="AI259" s="8" t="b">
        <f>IF(filt_allow_combos,AND(AJ259:AK259),OR(UPPER($S259)="Y",UPPER($T259)=""))</f>
        <v>1</v>
      </c>
      <c r="AJ259" s="8" t="b">
        <f>IF(UPPER($U259)="CCGT",IF(filt_combine_ccgt,OR(UPPER($T259)="Y",UPPER($S259)=""),OR(UPPER($S259)="Y",UPPER($T259)="")),TRUE)</f>
        <v>1</v>
      </c>
      <c r="AK259" s="8" t="b">
        <f>IF(UPPER($U259)="WIND",IF(filt_combine_wind,OR(UPPER($T259)="Y",UPPER($S259)=""),OR(UPPER($S259)="Y",UPPER($T259)="")),TRUE)</f>
        <v>1</v>
      </c>
      <c r="AL259" s="9"/>
      <c r="AM259" s="2" t="b">
        <f>AND(Z259:AL259)</f>
        <v>0</v>
      </c>
      <c r="AN259" s="2">
        <f>A259-COUNTIF($K$31:$K259,"&lt;&gt;"&amp;AN$31)+1</f>
        <v>219</v>
      </c>
      <c r="AO259" s="2"/>
      <c r="AP259" s="8" t="s">
        <v>202</v>
      </c>
      <c r="AQ259" s="8" t="s">
        <v>34</v>
      </c>
      <c r="AR259" s="8">
        <v>10261</v>
      </c>
      <c r="AS259" s="8">
        <v>14210</v>
      </c>
      <c r="AT259" s="8" t="s">
        <v>11</v>
      </c>
      <c r="AU259" s="8" t="s">
        <v>33</v>
      </c>
      <c r="AV259" s="8">
        <v>1984</v>
      </c>
      <c r="AW259" s="8">
        <v>2.5</v>
      </c>
      <c r="AX259" s="8" t="s">
        <v>54</v>
      </c>
      <c r="AY259" s="8" t="s">
        <v>15</v>
      </c>
      <c r="AZ259">
        <v>1</v>
      </c>
      <c r="BA259" s="5">
        <v>5360.0470999999998</v>
      </c>
      <c r="BB259" s="5">
        <v>8</v>
      </c>
      <c r="BC259" s="4"/>
      <c r="BD259"/>
    </row>
    <row r="260" spans="1:56" hidden="1">
      <c r="A260">
        <f>ROW(B260)-ROW($B$31)</f>
        <v>229</v>
      </c>
      <c r="B260" t="str">
        <f>SUBSTITUTE(SUBSTITUTE(SUBSTITUTE(AP260&amp;"_"&amp;AQ260," ","_"),"&amp;","and"),"-","_")</f>
        <v>Enterprise_Products_Operating_GEN3</v>
      </c>
      <c r="C260">
        <f>AW260/1000</f>
        <v>3.3999999999999998E-3</v>
      </c>
      <c r="D260" s="23" t="str">
        <f>VLOOKUP(L260,map_fuel,2,0)</f>
        <v>ng</v>
      </c>
      <c r="E260" s="23" t="str">
        <f>VLOOKUP(M260,map_prime_mover,2,0)</f>
        <v>gt</v>
      </c>
      <c r="F260" s="23" t="str">
        <f>D260&amp;IF(NOT(E260=""),"_"&amp;LOWER(E260),"")</f>
        <v>ng_gt</v>
      </c>
      <c r="G260" s="58">
        <f>IF(ISNUMBER(BA260),BA260/1000,1)</f>
        <v>5.3600471000000001</v>
      </c>
      <c r="H260" s="8">
        <f>AV260</f>
        <v>1991</v>
      </c>
      <c r="I260" s="39" t="str">
        <f>AY260</f>
        <v>OP</v>
      </c>
      <c r="J260" s="39" t="str">
        <f>IF(AZ260=1,"Y",IF(AZ260=0,"N","?"))</f>
        <v>Y</v>
      </c>
      <c r="K260" s="39" t="s">
        <v>594</v>
      </c>
      <c r="L260" s="8" t="str">
        <f>AU260</f>
        <v>NG</v>
      </c>
      <c r="M260" s="8" t="str">
        <f>AX260</f>
        <v>GT</v>
      </c>
      <c r="N260" s="8">
        <f>C260*G260</f>
        <v>1.8224160140000001E-2</v>
      </c>
      <c r="O260" s="8"/>
      <c r="P260" s="8"/>
      <c r="Q260" s="8"/>
      <c r="R260" s="87"/>
      <c r="S260" s="8"/>
      <c r="T260" s="8"/>
      <c r="U260" s="87"/>
      <c r="V260" s="87" t="str">
        <f ca="1">IF(NOT(AP260=""),IF(AP260&lt;&gt;AP259,IF(COUNTIF(OFFSET(AP260,0,0,pMaxUnitPerPlantInData),AP260)=COUNTIFS(OFFSET(AP260,0,0,pMaxUnitPerPlantInData),AP260,OFFSET(F260,0,0,pMaxUnitPerPlantInData),F260),"N","Y"),V259),"")</f>
        <v>N</v>
      </c>
      <c r="W260" s="87" t="str">
        <f>IF($AP260="",W261,AP260)</f>
        <v>Enterprise Products Operating</v>
      </c>
      <c r="X260" s="87">
        <f>IF($AP260="","-",BB260)</f>
        <v>8</v>
      </c>
      <c r="Y260" s="4"/>
      <c r="Z260" s="8" t="b">
        <v>1</v>
      </c>
      <c r="AA260" s="8" t="b">
        <f>VLOOKUP(L260,map_fuel,3,0)</f>
        <v>1</v>
      </c>
      <c r="AB260" s="8" t="b">
        <f>C260&gt;=filt_gen_size</f>
        <v>0</v>
      </c>
      <c r="AC260" s="8" t="b">
        <f>AV260&gt;=filt_age</f>
        <v>1</v>
      </c>
      <c r="AD260" s="39">
        <f>IF(filt_status="ALL",TRUE,IFERROR(SEARCH(I260,filt_status),FALSE))</f>
        <v>1</v>
      </c>
      <c r="AE260" s="8" t="b">
        <f>IF(filt_chp,TRUE,J260="N")</f>
        <v>0</v>
      </c>
      <c r="AF260" s="8" t="b">
        <f>IF(filt_hydro,TRUE,D260&lt;&gt;"water")</f>
        <v>1</v>
      </c>
      <c r="AG260" s="8" t="b">
        <f>IF(filt_use_bad_data,TRUE,NOT(OR(O260="Y",O260=1)))</f>
        <v>1</v>
      </c>
      <c r="AH260" s="8" t="b">
        <f>IF(filt_use_bad_data,TRUE,NOT(OR(Q260="Y",Q260=1)))</f>
        <v>1</v>
      </c>
      <c r="AI260" s="8" t="b">
        <f>IF(filt_allow_combos,AND(AJ260:AK260),OR(UPPER($S260)="Y",UPPER($T260)=""))</f>
        <v>1</v>
      </c>
      <c r="AJ260" s="8" t="b">
        <f>IF(UPPER($U260)="CCGT",IF(filt_combine_ccgt,OR(UPPER($T260)="Y",UPPER($S260)=""),OR(UPPER($S260)="Y",UPPER($T260)="")),TRUE)</f>
        <v>1</v>
      </c>
      <c r="AK260" s="8" t="b">
        <f>IF(UPPER($U260)="WIND",IF(filt_combine_wind,OR(UPPER($T260)="Y",UPPER($S260)=""),OR(UPPER($S260)="Y",UPPER($T260)="")),TRUE)</f>
        <v>1</v>
      </c>
      <c r="AL260" s="9"/>
      <c r="AM260" s="2" t="b">
        <f>AND(Z260:AL260)</f>
        <v>0</v>
      </c>
      <c r="AN260" s="2">
        <f>A260-COUNTIF($K$31:$K260,"&lt;&gt;"&amp;AN$31)+1</f>
        <v>220</v>
      </c>
      <c r="AO260" s="2"/>
      <c r="AP260" s="8" t="s">
        <v>202</v>
      </c>
      <c r="AQ260" s="8" t="s">
        <v>28</v>
      </c>
      <c r="AR260" s="8">
        <v>10261</v>
      </c>
      <c r="AS260" s="8">
        <v>14211</v>
      </c>
      <c r="AT260" s="8" t="s">
        <v>11</v>
      </c>
      <c r="AU260" s="8" t="s">
        <v>33</v>
      </c>
      <c r="AV260" s="8">
        <v>1991</v>
      </c>
      <c r="AW260" s="8">
        <v>3.4</v>
      </c>
      <c r="AX260" s="8" t="s">
        <v>54</v>
      </c>
      <c r="AY260" s="8" t="s">
        <v>15</v>
      </c>
      <c r="AZ260">
        <v>1</v>
      </c>
      <c r="BA260" s="5">
        <v>5360.0470999999998</v>
      </c>
      <c r="BB260" s="5">
        <v>8</v>
      </c>
      <c r="BC260" s="4"/>
      <c r="BD260"/>
    </row>
    <row r="261" spans="1:56" hidden="1">
      <c r="A261">
        <f>ROW(B261)-ROW($B$31)</f>
        <v>230</v>
      </c>
      <c r="B261" t="str">
        <f>SUBSTITUTE(SUBSTITUTE(SUBSTITUTE(AP261&amp;"_"&amp;AQ261," ","_"),"&amp;","and"),"-","_")</f>
        <v>Enterprise_Products_Operating_GEN4</v>
      </c>
      <c r="C261">
        <f>AW261/1000</f>
        <v>3.3999999999999998E-3</v>
      </c>
      <c r="D261" s="23" t="str">
        <f>VLOOKUP(L261,map_fuel,2,0)</f>
        <v>ng</v>
      </c>
      <c r="E261" s="23" t="str">
        <f>VLOOKUP(M261,map_prime_mover,2,0)</f>
        <v>gt</v>
      </c>
      <c r="F261" s="23" t="str">
        <f>D261&amp;IF(NOT(E261=""),"_"&amp;LOWER(E261),"")</f>
        <v>ng_gt</v>
      </c>
      <c r="G261" s="58">
        <f>IF(ISNUMBER(BA261),BA261/1000,1)</f>
        <v>5.3600471000000001</v>
      </c>
      <c r="H261" s="8">
        <f>AV261</f>
        <v>1991</v>
      </c>
      <c r="I261" s="39" t="str">
        <f>AY261</f>
        <v>OP</v>
      </c>
      <c r="J261" s="39" t="str">
        <f>IF(AZ261=1,"Y",IF(AZ261=0,"N","?"))</f>
        <v>Y</v>
      </c>
      <c r="K261" s="39" t="s">
        <v>594</v>
      </c>
      <c r="L261" s="8" t="str">
        <f>AU261</f>
        <v>NG</v>
      </c>
      <c r="M261" s="8" t="str">
        <f>AX261</f>
        <v>GT</v>
      </c>
      <c r="N261" s="8">
        <f>C261*G261</f>
        <v>1.8224160140000001E-2</v>
      </c>
      <c r="O261" s="8"/>
      <c r="P261" s="8"/>
      <c r="Q261" s="8"/>
      <c r="R261" s="87"/>
      <c r="S261" s="8"/>
      <c r="T261" s="8"/>
      <c r="U261" s="87"/>
      <c r="V261" s="87" t="str">
        <f ca="1">IF(NOT(AP261=""),IF(AP261&lt;&gt;AP260,IF(COUNTIF(OFFSET(AP261,0,0,pMaxUnitPerPlantInData),AP261)=COUNTIFS(OFFSET(AP261,0,0,pMaxUnitPerPlantInData),AP261,OFFSET(F261,0,0,pMaxUnitPerPlantInData),F261),"N","Y"),V260),"")</f>
        <v>N</v>
      </c>
      <c r="W261" s="87" t="str">
        <f>IF($AP261="",W262,AP261)</f>
        <v>Enterprise Products Operating</v>
      </c>
      <c r="X261" s="87">
        <f>IF($AP261="","-",BB261)</f>
        <v>8</v>
      </c>
      <c r="Y261" s="4"/>
      <c r="Z261" s="8" t="b">
        <v>1</v>
      </c>
      <c r="AA261" s="8" t="b">
        <f>VLOOKUP(L261,map_fuel,3,0)</f>
        <v>1</v>
      </c>
      <c r="AB261" s="8" t="b">
        <f>C261&gt;=filt_gen_size</f>
        <v>0</v>
      </c>
      <c r="AC261" s="8" t="b">
        <f>AV261&gt;=filt_age</f>
        <v>1</v>
      </c>
      <c r="AD261" s="39">
        <f>IF(filt_status="ALL",TRUE,IFERROR(SEARCH(I261,filt_status),FALSE))</f>
        <v>1</v>
      </c>
      <c r="AE261" s="8" t="b">
        <f>IF(filt_chp,TRUE,J261="N")</f>
        <v>0</v>
      </c>
      <c r="AF261" s="8" t="b">
        <f>IF(filt_hydro,TRUE,D261&lt;&gt;"water")</f>
        <v>1</v>
      </c>
      <c r="AG261" s="8" t="b">
        <f>IF(filt_use_bad_data,TRUE,NOT(OR(O261="Y",O261=1)))</f>
        <v>1</v>
      </c>
      <c r="AH261" s="8" t="b">
        <f>IF(filt_use_bad_data,TRUE,NOT(OR(Q261="Y",Q261=1)))</f>
        <v>1</v>
      </c>
      <c r="AI261" s="8" t="b">
        <f>IF(filt_allow_combos,AND(AJ261:AK261),OR(UPPER($S261)="Y",UPPER($T261)=""))</f>
        <v>1</v>
      </c>
      <c r="AJ261" s="8" t="b">
        <f>IF(UPPER($U261)="CCGT",IF(filt_combine_ccgt,OR(UPPER($T261)="Y",UPPER($S261)=""),OR(UPPER($S261)="Y",UPPER($T261)="")),TRUE)</f>
        <v>1</v>
      </c>
      <c r="AK261" s="8" t="b">
        <f>IF(UPPER($U261)="WIND",IF(filt_combine_wind,OR(UPPER($T261)="Y",UPPER($S261)=""),OR(UPPER($S261)="Y",UPPER($T261)="")),TRUE)</f>
        <v>1</v>
      </c>
      <c r="AL261" s="9"/>
      <c r="AM261" s="2" t="b">
        <f>AND(Z261:AL261)</f>
        <v>0</v>
      </c>
      <c r="AN261" s="2">
        <f>A261-COUNTIF($K$31:$K261,"&lt;&gt;"&amp;AN$31)+1</f>
        <v>221</v>
      </c>
      <c r="AO261" s="2"/>
      <c r="AP261" s="8" t="s">
        <v>202</v>
      </c>
      <c r="AQ261" s="8" t="s">
        <v>31</v>
      </c>
      <c r="AR261" s="8">
        <v>10261</v>
      </c>
      <c r="AS261" s="8">
        <v>14212</v>
      </c>
      <c r="AT261" s="8" t="s">
        <v>11</v>
      </c>
      <c r="AU261" s="8" t="s">
        <v>33</v>
      </c>
      <c r="AV261" s="8">
        <v>1991</v>
      </c>
      <c r="AW261" s="8">
        <v>3.4</v>
      </c>
      <c r="AX261" s="8" t="s">
        <v>54</v>
      </c>
      <c r="AY261" s="8" t="s">
        <v>15</v>
      </c>
      <c r="AZ261">
        <v>1</v>
      </c>
      <c r="BA261" s="5">
        <v>5360.0470999999998</v>
      </c>
      <c r="BB261" s="5">
        <v>8</v>
      </c>
      <c r="BC261" s="4"/>
      <c r="BD261"/>
    </row>
    <row r="262" spans="1:56" hidden="1">
      <c r="A262">
        <f>ROW(B262)-ROW($B$31)</f>
        <v>231</v>
      </c>
      <c r="B262" t="str">
        <f>SUBSTITUTE(SUBSTITUTE(SUBSTITUTE(AP262&amp;"_"&amp;AQ262," ","_"),"&amp;","and"),"-","_")</f>
        <v>Enterprise_Products_Operating_GEN5</v>
      </c>
      <c r="C262">
        <f>AW262/1000</f>
        <v>3.3999999999999998E-3</v>
      </c>
      <c r="D262" s="23" t="str">
        <f>VLOOKUP(L262,map_fuel,2,0)</f>
        <v>ng</v>
      </c>
      <c r="E262" s="23" t="str">
        <f>VLOOKUP(M262,map_prime_mover,2,0)</f>
        <v>gt</v>
      </c>
      <c r="F262" s="23" t="str">
        <f>D262&amp;IF(NOT(E262=""),"_"&amp;LOWER(E262),"")</f>
        <v>ng_gt</v>
      </c>
      <c r="G262" s="58">
        <f>IF(ISNUMBER(BA262),BA262/1000,1)</f>
        <v>5.3600471000000001</v>
      </c>
      <c r="H262" s="8">
        <f>AV262</f>
        <v>1991</v>
      </c>
      <c r="I262" s="39" t="str">
        <f>AY262</f>
        <v>OP</v>
      </c>
      <c r="J262" s="39" t="str">
        <f>IF(AZ262=1,"Y",IF(AZ262=0,"N","?"))</f>
        <v>Y</v>
      </c>
      <c r="K262" s="39" t="s">
        <v>594</v>
      </c>
      <c r="L262" s="8" t="str">
        <f>AU262</f>
        <v>NG</v>
      </c>
      <c r="M262" s="8" t="str">
        <f>AX262</f>
        <v>GT</v>
      </c>
      <c r="N262" s="8">
        <f>C262*G262</f>
        <v>1.8224160140000001E-2</v>
      </c>
      <c r="O262" s="8"/>
      <c r="P262" s="8"/>
      <c r="Q262" s="8"/>
      <c r="R262" s="87"/>
      <c r="S262" s="8"/>
      <c r="T262" s="8"/>
      <c r="U262" s="87"/>
      <c r="V262" s="87" t="str">
        <f ca="1">IF(NOT(AP262=""),IF(AP262&lt;&gt;AP261,IF(COUNTIF(OFFSET(AP262,0,0,pMaxUnitPerPlantInData),AP262)=COUNTIFS(OFFSET(AP262,0,0,pMaxUnitPerPlantInData),AP262,OFFSET(F262,0,0,pMaxUnitPerPlantInData),F262),"N","Y"),V261),"")</f>
        <v>N</v>
      </c>
      <c r="W262" s="87" t="str">
        <f>IF($AP262="",W263,AP262)</f>
        <v>Enterprise Products Operating</v>
      </c>
      <c r="X262" s="87">
        <f>IF($AP262="","-",BB262)</f>
        <v>8</v>
      </c>
      <c r="Y262" s="4"/>
      <c r="Z262" s="8" t="b">
        <v>1</v>
      </c>
      <c r="AA262" s="8" t="b">
        <f>VLOOKUP(L262,map_fuel,3,0)</f>
        <v>1</v>
      </c>
      <c r="AB262" s="8" t="b">
        <f>C262&gt;=filt_gen_size</f>
        <v>0</v>
      </c>
      <c r="AC262" s="8" t="b">
        <f>AV262&gt;=filt_age</f>
        <v>1</v>
      </c>
      <c r="AD262" s="39">
        <f>IF(filt_status="ALL",TRUE,IFERROR(SEARCH(I262,filt_status),FALSE))</f>
        <v>1</v>
      </c>
      <c r="AE262" s="8" t="b">
        <f>IF(filt_chp,TRUE,J262="N")</f>
        <v>0</v>
      </c>
      <c r="AF262" s="8" t="b">
        <f>IF(filt_hydro,TRUE,D262&lt;&gt;"water")</f>
        <v>1</v>
      </c>
      <c r="AG262" s="8" t="b">
        <f>IF(filt_use_bad_data,TRUE,NOT(OR(O262="Y",O262=1)))</f>
        <v>1</v>
      </c>
      <c r="AH262" s="8" t="b">
        <f>IF(filt_use_bad_data,TRUE,NOT(OR(Q262="Y",Q262=1)))</f>
        <v>1</v>
      </c>
      <c r="AI262" s="8" t="b">
        <f>IF(filt_allow_combos,AND(AJ262:AK262),OR(UPPER($S262)="Y",UPPER($T262)=""))</f>
        <v>1</v>
      </c>
      <c r="AJ262" s="8" t="b">
        <f>IF(UPPER($U262)="CCGT",IF(filt_combine_ccgt,OR(UPPER($T262)="Y",UPPER($S262)=""),OR(UPPER($S262)="Y",UPPER($T262)="")),TRUE)</f>
        <v>1</v>
      </c>
      <c r="AK262" s="8" t="b">
        <f>IF(UPPER($U262)="WIND",IF(filt_combine_wind,OR(UPPER($T262)="Y",UPPER($S262)=""),OR(UPPER($S262)="Y",UPPER($T262)="")),TRUE)</f>
        <v>1</v>
      </c>
      <c r="AL262" s="9"/>
      <c r="AM262" s="2" t="b">
        <f>AND(Z262:AL262)</f>
        <v>0</v>
      </c>
      <c r="AN262" s="2">
        <f>A262-COUNTIF($K$31:$K262,"&lt;&gt;"&amp;AN$31)+1</f>
        <v>222</v>
      </c>
      <c r="AO262" s="2"/>
      <c r="AP262" s="8" t="s">
        <v>202</v>
      </c>
      <c r="AQ262" s="8" t="s">
        <v>37</v>
      </c>
      <c r="AR262" s="8">
        <v>10261</v>
      </c>
      <c r="AS262" s="8">
        <v>14213</v>
      </c>
      <c r="AT262" s="8" t="s">
        <v>11</v>
      </c>
      <c r="AU262" s="8" t="s">
        <v>33</v>
      </c>
      <c r="AV262" s="8">
        <v>1991</v>
      </c>
      <c r="AW262" s="8">
        <v>3.4</v>
      </c>
      <c r="AX262" s="8" t="s">
        <v>54</v>
      </c>
      <c r="AY262" s="8" t="s">
        <v>15</v>
      </c>
      <c r="AZ262">
        <v>1</v>
      </c>
      <c r="BA262" s="5">
        <v>5360.0470999999998</v>
      </c>
      <c r="BB262" s="5">
        <v>8</v>
      </c>
      <c r="BC262" s="4"/>
      <c r="BD262"/>
    </row>
    <row r="263" spans="1:56" hidden="1">
      <c r="A263">
        <f>ROW(B263)-ROW($B$31)</f>
        <v>232</v>
      </c>
      <c r="B263" t="str">
        <f>SUBSTITUTE(SUBSTITUTE(SUBSTITUTE(AP263&amp;"_"&amp;AQ263," ","_"),"&amp;","and"),"-","_")</f>
        <v>Enterprise_Products_Operating_GEN6</v>
      </c>
      <c r="C263">
        <f>AW263/1000</f>
        <v>3.5000000000000001E-3</v>
      </c>
      <c r="D263" s="23" t="str">
        <f>VLOOKUP(L263,map_fuel,2,0)</f>
        <v>ng</v>
      </c>
      <c r="E263" s="23" t="str">
        <f>VLOOKUP(M263,map_prime_mover,2,0)</f>
        <v>gt</v>
      </c>
      <c r="F263" s="23" t="str">
        <f>D263&amp;IF(NOT(E263=""),"_"&amp;LOWER(E263),"")</f>
        <v>ng_gt</v>
      </c>
      <c r="G263" s="58">
        <f>IF(ISNUMBER(BA263),BA263/1000,1)</f>
        <v>5.3600471000000001</v>
      </c>
      <c r="H263" s="8">
        <f>AV263</f>
        <v>1996</v>
      </c>
      <c r="I263" s="39" t="str">
        <f>AY263</f>
        <v>OP</v>
      </c>
      <c r="J263" s="39" t="str">
        <f>IF(AZ263=1,"Y",IF(AZ263=0,"N","?"))</f>
        <v>Y</v>
      </c>
      <c r="K263" s="39" t="s">
        <v>594</v>
      </c>
      <c r="L263" s="8" t="str">
        <f>AU263</f>
        <v>NG</v>
      </c>
      <c r="M263" s="8" t="str">
        <f>AX263</f>
        <v>GT</v>
      </c>
      <c r="N263" s="8">
        <f>C263*G263</f>
        <v>1.876016485E-2</v>
      </c>
      <c r="O263" s="8"/>
      <c r="P263" s="8"/>
      <c r="Q263" s="8"/>
      <c r="R263" s="87"/>
      <c r="S263" s="8"/>
      <c r="T263" s="8"/>
      <c r="U263" s="87"/>
      <c r="V263" s="87" t="str">
        <f ca="1">IF(NOT(AP263=""),IF(AP263&lt;&gt;AP262,IF(COUNTIF(OFFSET(AP263,0,0,pMaxUnitPerPlantInData),AP263)=COUNTIFS(OFFSET(AP263,0,0,pMaxUnitPerPlantInData),AP263,OFFSET(F263,0,0,pMaxUnitPerPlantInData),F263),"N","Y"),V262),"")</f>
        <v>N</v>
      </c>
      <c r="W263" s="87" t="str">
        <f>IF($AP263="",W264,AP263)</f>
        <v>Enterprise Products Operating</v>
      </c>
      <c r="X263" s="87">
        <f>IF($AP263="","-",BB263)</f>
        <v>8</v>
      </c>
      <c r="Y263" s="4"/>
      <c r="Z263" s="8" t="b">
        <v>1</v>
      </c>
      <c r="AA263" s="8" t="b">
        <f>VLOOKUP(L263,map_fuel,3,0)</f>
        <v>1</v>
      </c>
      <c r="AB263" s="8" t="b">
        <f>C263&gt;=filt_gen_size</f>
        <v>0</v>
      </c>
      <c r="AC263" s="8" t="b">
        <f>AV263&gt;=filt_age</f>
        <v>1</v>
      </c>
      <c r="AD263" s="39">
        <f>IF(filt_status="ALL",TRUE,IFERROR(SEARCH(I263,filt_status),FALSE))</f>
        <v>1</v>
      </c>
      <c r="AE263" s="8" t="b">
        <f>IF(filt_chp,TRUE,J263="N")</f>
        <v>0</v>
      </c>
      <c r="AF263" s="8" t="b">
        <f>IF(filt_hydro,TRUE,D263&lt;&gt;"water")</f>
        <v>1</v>
      </c>
      <c r="AG263" s="8" t="b">
        <f>IF(filt_use_bad_data,TRUE,NOT(OR(O263="Y",O263=1)))</f>
        <v>1</v>
      </c>
      <c r="AH263" s="8" t="b">
        <f>IF(filt_use_bad_data,TRUE,NOT(OR(Q263="Y",Q263=1)))</f>
        <v>1</v>
      </c>
      <c r="AI263" s="8" t="b">
        <f>IF(filt_allow_combos,AND(AJ263:AK263),OR(UPPER($S263)="Y",UPPER($T263)=""))</f>
        <v>1</v>
      </c>
      <c r="AJ263" s="8" t="b">
        <f>IF(UPPER($U263)="CCGT",IF(filt_combine_ccgt,OR(UPPER($T263)="Y",UPPER($S263)=""),OR(UPPER($S263)="Y",UPPER($T263)="")),TRUE)</f>
        <v>1</v>
      </c>
      <c r="AK263" s="8" t="b">
        <f>IF(UPPER($U263)="WIND",IF(filt_combine_wind,OR(UPPER($T263)="Y",UPPER($S263)=""),OR(UPPER($S263)="Y",UPPER($T263)="")),TRUE)</f>
        <v>1</v>
      </c>
      <c r="AL263" s="9"/>
      <c r="AM263" s="2" t="b">
        <f>AND(Z263:AL263)</f>
        <v>0</v>
      </c>
      <c r="AN263" s="2">
        <f>A263-COUNTIF($K$31:$K263,"&lt;&gt;"&amp;AN$31)+1</f>
        <v>223</v>
      </c>
      <c r="AO263" s="2"/>
      <c r="AP263" s="8" t="s">
        <v>202</v>
      </c>
      <c r="AQ263" s="8" t="s">
        <v>38</v>
      </c>
      <c r="AR263" s="8">
        <v>10261</v>
      </c>
      <c r="AS263" s="8">
        <v>14214</v>
      </c>
      <c r="AT263" s="8" t="s">
        <v>11</v>
      </c>
      <c r="AU263" s="8" t="s">
        <v>33</v>
      </c>
      <c r="AV263" s="8">
        <v>1996</v>
      </c>
      <c r="AW263" s="8">
        <v>3.5</v>
      </c>
      <c r="AX263" s="8" t="s">
        <v>54</v>
      </c>
      <c r="AY263" s="8" t="s">
        <v>15</v>
      </c>
      <c r="AZ263">
        <v>1</v>
      </c>
      <c r="BA263" s="5">
        <v>5360.0470999999998</v>
      </c>
      <c r="BB263" s="5">
        <v>8</v>
      </c>
      <c r="BC263" s="4"/>
      <c r="BD263"/>
    </row>
    <row r="264" spans="1:56" hidden="1">
      <c r="A264">
        <f>ROW(B264)-ROW($B$31)</f>
        <v>233</v>
      </c>
      <c r="B264" t="str">
        <f>SUBSTITUTE(SUBSTITUTE(SUBSTITUTE(AP264&amp;"_"&amp;AQ264," ","_"),"&amp;","and"),"-","_")</f>
        <v>Enterprise_Products_Operating_GEN7</v>
      </c>
      <c r="C264">
        <f>AW264/1000</f>
        <v>3.5000000000000001E-3</v>
      </c>
      <c r="D264" s="23" t="str">
        <f>VLOOKUP(L264,map_fuel,2,0)</f>
        <v>ng</v>
      </c>
      <c r="E264" s="23" t="str">
        <f>VLOOKUP(M264,map_prime_mover,2,0)</f>
        <v>gt</v>
      </c>
      <c r="F264" s="23" t="str">
        <f>D264&amp;IF(NOT(E264=""),"_"&amp;LOWER(E264),"")</f>
        <v>ng_gt</v>
      </c>
      <c r="G264" s="58">
        <f>IF(ISNUMBER(BA264),BA264/1000,1)</f>
        <v>5.3600471000000001</v>
      </c>
      <c r="H264" s="8">
        <f>AV264</f>
        <v>1996</v>
      </c>
      <c r="I264" s="39" t="str">
        <f>AY264</f>
        <v>OP</v>
      </c>
      <c r="J264" s="39" t="str">
        <f>IF(AZ264=1,"Y",IF(AZ264=0,"N","?"))</f>
        <v>Y</v>
      </c>
      <c r="K264" s="39" t="s">
        <v>594</v>
      </c>
      <c r="L264" s="8" t="str">
        <f>AU264</f>
        <v>NG</v>
      </c>
      <c r="M264" s="8" t="str">
        <f>AX264</f>
        <v>GT</v>
      </c>
      <c r="N264" s="8">
        <f>C264*G264</f>
        <v>1.876016485E-2</v>
      </c>
      <c r="O264" s="8"/>
      <c r="P264" s="8"/>
      <c r="Q264" s="8"/>
      <c r="R264" s="87"/>
      <c r="S264" s="8"/>
      <c r="T264" s="8"/>
      <c r="U264" s="87"/>
      <c r="V264" s="87" t="str">
        <f ca="1">IF(NOT(AP264=""),IF(AP264&lt;&gt;AP263,IF(COUNTIF(OFFSET(AP264,0,0,pMaxUnitPerPlantInData),AP264)=COUNTIFS(OFFSET(AP264,0,0,pMaxUnitPerPlantInData),AP264,OFFSET(F264,0,0,pMaxUnitPerPlantInData),F264),"N","Y"),V263),"")</f>
        <v>N</v>
      </c>
      <c r="W264" s="87" t="str">
        <f>IF($AP264="",W265,AP264)</f>
        <v>Enterprise Products Operating</v>
      </c>
      <c r="X264" s="87">
        <f>IF($AP264="","-",BB264)</f>
        <v>8</v>
      </c>
      <c r="Y264" s="4"/>
      <c r="Z264" s="8" t="b">
        <v>1</v>
      </c>
      <c r="AA264" s="8" t="b">
        <f>VLOOKUP(L264,map_fuel,3,0)</f>
        <v>1</v>
      </c>
      <c r="AB264" s="8" t="b">
        <f>C264&gt;=filt_gen_size</f>
        <v>0</v>
      </c>
      <c r="AC264" s="8" t="b">
        <f>AV264&gt;=filt_age</f>
        <v>1</v>
      </c>
      <c r="AD264" s="39">
        <f>IF(filt_status="ALL",TRUE,IFERROR(SEARCH(I264,filt_status),FALSE))</f>
        <v>1</v>
      </c>
      <c r="AE264" s="8" t="b">
        <f>IF(filt_chp,TRUE,J264="N")</f>
        <v>0</v>
      </c>
      <c r="AF264" s="8" t="b">
        <f>IF(filt_hydro,TRUE,D264&lt;&gt;"water")</f>
        <v>1</v>
      </c>
      <c r="AG264" s="8" t="b">
        <f>IF(filt_use_bad_data,TRUE,NOT(OR(O264="Y",O264=1)))</f>
        <v>1</v>
      </c>
      <c r="AH264" s="8" t="b">
        <f>IF(filt_use_bad_data,TRUE,NOT(OR(Q264="Y",Q264=1)))</f>
        <v>1</v>
      </c>
      <c r="AI264" s="8" t="b">
        <f>IF(filt_allow_combos,AND(AJ264:AK264),OR(UPPER($S264)="Y",UPPER($T264)=""))</f>
        <v>1</v>
      </c>
      <c r="AJ264" s="8" t="b">
        <f>IF(UPPER($U264)="CCGT",IF(filt_combine_ccgt,OR(UPPER($T264)="Y",UPPER($S264)=""),OR(UPPER($S264)="Y",UPPER($T264)="")),TRUE)</f>
        <v>1</v>
      </c>
      <c r="AK264" s="8" t="b">
        <f>IF(UPPER($U264)="WIND",IF(filt_combine_wind,OR(UPPER($T264)="Y",UPPER($S264)=""),OR(UPPER($S264)="Y",UPPER($T264)="")),TRUE)</f>
        <v>1</v>
      </c>
      <c r="AL264" s="9"/>
      <c r="AM264" s="2" t="b">
        <f>AND(Z264:AL264)</f>
        <v>0</v>
      </c>
      <c r="AN264" s="2">
        <f>A264-COUNTIF($K$31:$K264,"&lt;&gt;"&amp;AN$31)+1</f>
        <v>224</v>
      </c>
      <c r="AO264" s="2"/>
      <c r="AP264" s="8" t="s">
        <v>202</v>
      </c>
      <c r="AQ264" s="8" t="s">
        <v>36</v>
      </c>
      <c r="AR264" s="8">
        <v>10261</v>
      </c>
      <c r="AS264" s="8">
        <v>14215</v>
      </c>
      <c r="AT264" s="8" t="s">
        <v>11</v>
      </c>
      <c r="AU264" s="8" t="s">
        <v>33</v>
      </c>
      <c r="AV264" s="8">
        <v>1996</v>
      </c>
      <c r="AW264" s="8">
        <v>3.5</v>
      </c>
      <c r="AX264" s="8" t="s">
        <v>54</v>
      </c>
      <c r="AY264" s="8" t="s">
        <v>15</v>
      </c>
      <c r="AZ264">
        <v>1</v>
      </c>
      <c r="BA264" s="5">
        <v>5360.0470999999998</v>
      </c>
      <c r="BB264" s="5">
        <v>8</v>
      </c>
      <c r="BC264" s="4"/>
      <c r="BD264"/>
    </row>
    <row r="265" spans="1:56" hidden="1">
      <c r="A265">
        <f>ROW(B265)-ROW($B$31)</f>
        <v>234</v>
      </c>
      <c r="B265" t="str">
        <f>SUBSTITUTE(SUBSTITUTE(SUBSTITUTE(AP265&amp;"_"&amp;AQ265," ","_"),"&amp;","and"),"-","_")</f>
        <v>Enterprise_Products_Operating_GEN8</v>
      </c>
      <c r="C265">
        <f>AW265/1000</f>
        <v>3.5000000000000001E-3</v>
      </c>
      <c r="D265" s="23" t="str">
        <f>VLOOKUP(L265,map_fuel,2,0)</f>
        <v>ng</v>
      </c>
      <c r="E265" s="23" t="str">
        <f>VLOOKUP(M265,map_prime_mover,2,0)</f>
        <v>gt</v>
      </c>
      <c r="F265" s="23" t="str">
        <f>D265&amp;IF(NOT(E265=""),"_"&amp;LOWER(E265),"")</f>
        <v>ng_gt</v>
      </c>
      <c r="G265" s="58">
        <f>IF(ISNUMBER(BA265),BA265/1000,1)</f>
        <v>5.3600471000000001</v>
      </c>
      <c r="H265" s="8">
        <f>AV265</f>
        <v>1996</v>
      </c>
      <c r="I265" s="39" t="str">
        <f>AY265</f>
        <v>OP</v>
      </c>
      <c r="J265" s="39" t="str">
        <f>IF(AZ265=1,"Y",IF(AZ265=0,"N","?"))</f>
        <v>Y</v>
      </c>
      <c r="K265" s="39" t="s">
        <v>594</v>
      </c>
      <c r="L265" s="8" t="str">
        <f>AU265</f>
        <v>NG</v>
      </c>
      <c r="M265" s="8" t="str">
        <f>AX265</f>
        <v>GT</v>
      </c>
      <c r="N265" s="8">
        <f>C265*G265</f>
        <v>1.876016485E-2</v>
      </c>
      <c r="O265" s="8"/>
      <c r="P265" s="8"/>
      <c r="Q265" s="8"/>
      <c r="R265" s="87"/>
      <c r="S265" s="8"/>
      <c r="T265" s="8"/>
      <c r="U265" s="87"/>
      <c r="V265" s="87" t="str">
        <f ca="1">IF(NOT(AP265=""),IF(AP265&lt;&gt;AP264,IF(COUNTIF(OFFSET(AP265,0,0,pMaxUnitPerPlantInData),AP265)=COUNTIFS(OFFSET(AP265,0,0,pMaxUnitPerPlantInData),AP265,OFFSET(F265,0,0,pMaxUnitPerPlantInData),F265),"N","Y"),V264),"")</f>
        <v>N</v>
      </c>
      <c r="W265" s="87" t="str">
        <f>IF($AP265="",W266,AP265)</f>
        <v>Enterprise Products Operating</v>
      </c>
      <c r="X265" s="87">
        <f>IF($AP265="","-",BB265)</f>
        <v>8</v>
      </c>
      <c r="Y265" s="4"/>
      <c r="Z265" s="8" t="b">
        <v>1</v>
      </c>
      <c r="AA265" s="8" t="b">
        <f>VLOOKUP(L265,map_fuel,3,0)</f>
        <v>1</v>
      </c>
      <c r="AB265" s="8" t="b">
        <f>C265&gt;=filt_gen_size</f>
        <v>0</v>
      </c>
      <c r="AC265" s="8" t="b">
        <f>AV265&gt;=filt_age</f>
        <v>1</v>
      </c>
      <c r="AD265" s="39">
        <f>IF(filt_status="ALL",TRUE,IFERROR(SEARCH(I265,filt_status),FALSE))</f>
        <v>1</v>
      </c>
      <c r="AE265" s="8" t="b">
        <f>IF(filt_chp,TRUE,J265="N")</f>
        <v>0</v>
      </c>
      <c r="AF265" s="8" t="b">
        <f>IF(filt_hydro,TRUE,D265&lt;&gt;"water")</f>
        <v>1</v>
      </c>
      <c r="AG265" s="8" t="b">
        <f>IF(filt_use_bad_data,TRUE,NOT(OR(O265="Y",O265=1)))</f>
        <v>1</v>
      </c>
      <c r="AH265" s="8" t="b">
        <f>IF(filt_use_bad_data,TRUE,NOT(OR(Q265="Y",Q265=1)))</f>
        <v>1</v>
      </c>
      <c r="AI265" s="8" t="b">
        <f>IF(filt_allow_combos,AND(AJ265:AK265),OR(UPPER($S265)="Y",UPPER($T265)=""))</f>
        <v>1</v>
      </c>
      <c r="AJ265" s="8" t="b">
        <f>IF(UPPER($U265)="CCGT",IF(filt_combine_ccgt,OR(UPPER($T265)="Y",UPPER($S265)=""),OR(UPPER($S265)="Y",UPPER($T265)="")),TRUE)</f>
        <v>1</v>
      </c>
      <c r="AK265" s="8" t="b">
        <f>IF(UPPER($U265)="WIND",IF(filt_combine_wind,OR(UPPER($T265)="Y",UPPER($S265)=""),OR(UPPER($S265)="Y",UPPER($T265)="")),TRUE)</f>
        <v>1</v>
      </c>
      <c r="AL265" s="9"/>
      <c r="AM265" s="2" t="b">
        <f>AND(Z265:AL265)</f>
        <v>0</v>
      </c>
      <c r="AN265" s="2">
        <f>A265-COUNTIF($K$31:$K265,"&lt;&gt;"&amp;AN$31)+1</f>
        <v>225</v>
      </c>
      <c r="AO265" s="2"/>
      <c r="AP265" s="8" t="s">
        <v>202</v>
      </c>
      <c r="AQ265" s="8" t="s">
        <v>203</v>
      </c>
      <c r="AR265" s="8">
        <v>10261</v>
      </c>
      <c r="AS265" s="8">
        <v>14216</v>
      </c>
      <c r="AT265" s="8" t="s">
        <v>11</v>
      </c>
      <c r="AU265" s="8" t="s">
        <v>33</v>
      </c>
      <c r="AV265" s="8">
        <v>1996</v>
      </c>
      <c r="AW265" s="8">
        <v>3.5</v>
      </c>
      <c r="AX265" s="8" t="s">
        <v>54</v>
      </c>
      <c r="AY265" s="8" t="s">
        <v>15</v>
      </c>
      <c r="AZ265">
        <v>1</v>
      </c>
      <c r="BA265" s="5">
        <v>5360.0470999999998</v>
      </c>
      <c r="BB265" s="5">
        <v>8</v>
      </c>
      <c r="BC265" s="4"/>
      <c r="BD265"/>
    </row>
    <row r="266" spans="1:56" hidden="1">
      <c r="A266">
        <f>ROW(B266)-ROW($B$31)</f>
        <v>235</v>
      </c>
      <c r="B266" t="str">
        <f>SUBSTITUTE(SUBSTITUTE(SUBSTITUTE(AP266&amp;"_"&amp;AQ266," ","_"),"&amp;","and"),"-","_")</f>
        <v>Exelon_LaPorte_Generating_Station_GT2</v>
      </c>
      <c r="C266">
        <f>AW266/1000</f>
        <v>5.8999999999999997E-2</v>
      </c>
      <c r="D266" s="23" t="str">
        <f>VLOOKUP(L266,map_fuel,2,0)</f>
        <v>ng</v>
      </c>
      <c r="E266" s="23" t="str">
        <f>VLOOKUP(M266,map_prime_mover,2,0)</f>
        <v>gt</v>
      </c>
      <c r="F266" s="23" t="str">
        <f>D266&amp;IF(NOT(E266=""),"_"&amp;LOWER(E266),"")</f>
        <v>ng_gt</v>
      </c>
      <c r="G266" s="58">
        <f>IF(ISNUMBER(BA266),BA266/1000,1)</f>
        <v>12.6762768</v>
      </c>
      <c r="H266" s="8">
        <f>AV266</f>
        <v>2001</v>
      </c>
      <c r="I266" s="39" t="str">
        <f>AY266</f>
        <v>OP</v>
      </c>
      <c r="J266" s="39" t="str">
        <f>IF(AZ266=1,"Y",IF(AZ266=0,"N","?"))</f>
        <v>N</v>
      </c>
      <c r="K266" s="39" t="s">
        <v>594</v>
      </c>
      <c r="L266" s="8" t="str">
        <f>AU266</f>
        <v>NG</v>
      </c>
      <c r="M266" s="8" t="str">
        <f>AX266</f>
        <v>GT</v>
      </c>
      <c r="N266" s="8">
        <f>C266*G266</f>
        <v>0.74790033119999999</v>
      </c>
      <c r="O266" s="8"/>
      <c r="P266" s="39"/>
      <c r="Q266" s="176" t="s">
        <v>651</v>
      </c>
      <c r="R266" s="177" t="s">
        <v>1073</v>
      </c>
      <c r="S266" s="39"/>
      <c r="T266" s="39"/>
      <c r="U266" s="87"/>
      <c r="V266" s="87" t="str">
        <f ca="1">IF(NOT(AP266=""),IF(AP266&lt;&gt;AP265,IF(COUNTIF(OFFSET(AP266,0,0,pMaxUnitPerPlantInData),AP266)=COUNTIFS(OFFSET(AP266,0,0,pMaxUnitPerPlantInData),AP266,OFFSET(F266,0,0,pMaxUnitPerPlantInData),F266),"N","Y"),V265),"")</f>
        <v>N</v>
      </c>
      <c r="W266" s="87" t="str">
        <f>IF($AP266="",W267,SUBSTITUTE(SUBSTITUTE(SUBSTITUTE(AP266," ","_"),"&amp;","and"),"-","_"))</f>
        <v>Exelon_LaPorte_Generating_Station</v>
      </c>
      <c r="X266" s="87">
        <f>IF($AP266="","-",BB266)</f>
        <v>4</v>
      </c>
      <c r="Y266" s="4"/>
      <c r="Z266" s="8" t="b">
        <v>1</v>
      </c>
      <c r="AA266" s="8" t="b">
        <f>VLOOKUP(L266,map_fuel,3,0)</f>
        <v>1</v>
      </c>
      <c r="AB266" s="8" t="b">
        <f>C266&gt;=filt_gen_size</f>
        <v>1</v>
      </c>
      <c r="AC266" s="8" t="b">
        <f>AV266&gt;=filt_age</f>
        <v>1</v>
      </c>
      <c r="AD266" s="39">
        <f>IF(filt_status="ALL",TRUE,IFERROR(SEARCH(I266,filt_status),FALSE))</f>
        <v>1</v>
      </c>
      <c r="AE266" s="8" t="b">
        <f>IF(filt_chp,TRUE,J266="N")</f>
        <v>1</v>
      </c>
      <c r="AF266" s="8" t="b">
        <f>IF(filt_hydro,TRUE,D266&lt;&gt;"water")</f>
        <v>1</v>
      </c>
      <c r="AG266" s="8" t="b">
        <f>IF(filt_use_bad_data,TRUE,NOT(OR(O266="Y",O266=1)))</f>
        <v>1</v>
      </c>
      <c r="AH266" s="8" t="b">
        <f>IF(filt_use_bad_data,TRUE,NOT(OR(Q266="Y",Q266=1)))</f>
        <v>0</v>
      </c>
      <c r="AI266" s="8" t="b">
        <f>IF(filt_allow_combos,AND(AJ266:AK266),OR(UPPER($S266)="Y",UPPER($T266)=""))</f>
        <v>1</v>
      </c>
      <c r="AJ266" s="8" t="b">
        <f>IF(UPPER($U266)="CCGT",IF(filt_combine_ccgt,OR(UPPER($T266)="Y",UPPER($S266)=""),OR(UPPER($S266)="Y",UPPER($T266)="")),TRUE)</f>
        <v>1</v>
      </c>
      <c r="AK266" s="8" t="b">
        <f>IF(UPPER($U266)="WIND",IF(filt_combine_wind,OR(UPPER($T266)="Y",UPPER($S266)=""),OR(UPPER($S266)="Y",UPPER($T266)="")),TRUE)</f>
        <v>1</v>
      </c>
      <c r="AL266" s="9"/>
      <c r="AM266" s="2" t="b">
        <f>AND(Z266:AL266)</f>
        <v>0</v>
      </c>
      <c r="AN266" s="2">
        <f>A266-COUNTIF($K$31:$K266,"&lt;&gt;"&amp;AN$31)+1</f>
        <v>226</v>
      </c>
      <c r="AO266" s="2"/>
      <c r="AP266" s="8" t="s">
        <v>201</v>
      </c>
      <c r="AQ266" s="8" t="s">
        <v>131</v>
      </c>
      <c r="AR266" s="8">
        <v>55365</v>
      </c>
      <c r="AS266" s="8">
        <v>14218</v>
      </c>
      <c r="AT266" s="8" t="s">
        <v>11</v>
      </c>
      <c r="AU266" s="8" t="s">
        <v>33</v>
      </c>
      <c r="AV266" s="8">
        <v>2001</v>
      </c>
      <c r="AW266" s="8">
        <v>59</v>
      </c>
      <c r="AX266" s="8" t="s">
        <v>54</v>
      </c>
      <c r="AY266" s="8" t="s">
        <v>15</v>
      </c>
      <c r="AZ266">
        <v>0</v>
      </c>
      <c r="BA266" s="5">
        <v>12676.2768</v>
      </c>
      <c r="BB266" s="5">
        <v>4</v>
      </c>
      <c r="BC266" s="4"/>
      <c r="BD266"/>
    </row>
    <row r="267" spans="1:56" hidden="1">
      <c r="A267">
        <f>ROW(B267)-ROW($B$31)</f>
        <v>236</v>
      </c>
      <c r="B267" t="str">
        <f>SUBSTITUTE(SUBSTITUTE(SUBSTITUTE(AP267&amp;"_"&amp;AQ267," ","_"),"&amp;","and"),"-","_")</f>
        <v>Exelon_LaPorte_Generating_Station_GT3</v>
      </c>
      <c r="C267">
        <f>AW267/1000</f>
        <v>5.8999999999999997E-2</v>
      </c>
      <c r="D267" s="23" t="str">
        <f>VLOOKUP(L267,map_fuel,2,0)</f>
        <v>ng</v>
      </c>
      <c r="E267" s="23" t="str">
        <f>VLOOKUP(M267,map_prime_mover,2,0)</f>
        <v>gt</v>
      </c>
      <c r="F267" s="23" t="str">
        <f>D267&amp;IF(NOT(E267=""),"_"&amp;LOWER(E267),"")</f>
        <v>ng_gt</v>
      </c>
      <c r="G267" s="58">
        <f>IF(ISNUMBER(BA267),BA267/1000,1)</f>
        <v>12.6762768</v>
      </c>
      <c r="H267" s="8">
        <f>AV267</f>
        <v>2001</v>
      </c>
      <c r="I267" s="39" t="str">
        <f>AY267</f>
        <v>OP</v>
      </c>
      <c r="J267" s="39" t="str">
        <f>IF(AZ267=1,"Y",IF(AZ267=0,"N","?"))</f>
        <v>N</v>
      </c>
      <c r="K267" s="39" t="s">
        <v>594</v>
      </c>
      <c r="L267" s="8" t="str">
        <f>AU267</f>
        <v>NG</v>
      </c>
      <c r="M267" s="8" t="str">
        <f>AX267</f>
        <v>GT</v>
      </c>
      <c r="N267" s="8">
        <f>C267*G267</f>
        <v>0.74790033119999999</v>
      </c>
      <c r="O267" s="8"/>
      <c r="P267" s="39"/>
      <c r="Q267" s="176" t="s">
        <v>651</v>
      </c>
      <c r="R267" s="177" t="s">
        <v>1073</v>
      </c>
      <c r="S267" s="39"/>
      <c r="T267" s="39"/>
      <c r="U267" s="87"/>
      <c r="V267" s="87" t="str">
        <f ca="1">IF(NOT(AP267=""),IF(AP267&lt;&gt;AP266,IF(COUNTIF(OFFSET(AP267,0,0,pMaxUnitPerPlantInData),AP267)=COUNTIFS(OFFSET(AP267,0,0,pMaxUnitPerPlantInData),AP267,OFFSET(F267,0,0,pMaxUnitPerPlantInData),F267),"N","Y"),V266),"")</f>
        <v>N</v>
      </c>
      <c r="W267" s="87" t="str">
        <f>IF($AP267="",W268,SUBSTITUTE(SUBSTITUTE(SUBSTITUTE(AP267," ","_"),"&amp;","and"),"-","_"))</f>
        <v>Exelon_LaPorte_Generating_Station</v>
      </c>
      <c r="X267" s="87">
        <f>IF($AP267="","-",BB267)</f>
        <v>4</v>
      </c>
      <c r="Y267" s="4"/>
      <c r="Z267" s="8" t="b">
        <v>1</v>
      </c>
      <c r="AA267" s="8" t="b">
        <f>VLOOKUP(L267,map_fuel,3,0)</f>
        <v>1</v>
      </c>
      <c r="AB267" s="8" t="b">
        <f>C267&gt;=filt_gen_size</f>
        <v>1</v>
      </c>
      <c r="AC267" s="8" t="b">
        <f>AV267&gt;=filt_age</f>
        <v>1</v>
      </c>
      <c r="AD267" s="39">
        <f>IF(filt_status="ALL",TRUE,IFERROR(SEARCH(I267,filt_status),FALSE))</f>
        <v>1</v>
      </c>
      <c r="AE267" s="8" t="b">
        <f>IF(filt_chp,TRUE,J267="N")</f>
        <v>1</v>
      </c>
      <c r="AF267" s="8" t="b">
        <f>IF(filt_hydro,TRUE,D267&lt;&gt;"water")</f>
        <v>1</v>
      </c>
      <c r="AG267" s="8" t="b">
        <f>IF(filt_use_bad_data,TRUE,NOT(OR(O267="Y",O267=1)))</f>
        <v>1</v>
      </c>
      <c r="AH267" s="8" t="b">
        <f>IF(filt_use_bad_data,TRUE,NOT(OR(Q267="Y",Q267=1)))</f>
        <v>0</v>
      </c>
      <c r="AI267" s="8" t="b">
        <f>IF(filt_allow_combos,AND(AJ267:AK267),OR(UPPER($S267)="Y",UPPER($T267)=""))</f>
        <v>1</v>
      </c>
      <c r="AJ267" s="8" t="b">
        <f>IF(UPPER($U267)="CCGT",IF(filt_combine_ccgt,OR(UPPER($T267)="Y",UPPER($S267)=""),OR(UPPER($S267)="Y",UPPER($T267)="")),TRUE)</f>
        <v>1</v>
      </c>
      <c r="AK267" s="8" t="b">
        <f>IF(UPPER($U267)="WIND",IF(filt_combine_wind,OR(UPPER($T267)="Y",UPPER($S267)=""),OR(UPPER($S267)="Y",UPPER($T267)="")),TRUE)</f>
        <v>1</v>
      </c>
      <c r="AL267" s="9"/>
      <c r="AM267" s="2" t="b">
        <f>AND(Z267:AL267)</f>
        <v>0</v>
      </c>
      <c r="AN267" s="2">
        <f>A267-COUNTIF($K$31:$K267,"&lt;&gt;"&amp;AN$31)+1</f>
        <v>227</v>
      </c>
      <c r="AO267" s="2"/>
      <c r="AP267" s="8" t="s">
        <v>201</v>
      </c>
      <c r="AQ267" s="8" t="s">
        <v>132</v>
      </c>
      <c r="AR267" s="8">
        <v>55365</v>
      </c>
      <c r="AS267" s="8">
        <v>14219</v>
      </c>
      <c r="AT267" s="8" t="s">
        <v>11</v>
      </c>
      <c r="AU267" s="8" t="s">
        <v>33</v>
      </c>
      <c r="AV267" s="8">
        <v>2001</v>
      </c>
      <c r="AW267" s="8">
        <v>59</v>
      </c>
      <c r="AX267" s="8" t="s">
        <v>54</v>
      </c>
      <c r="AY267" s="8" t="s">
        <v>15</v>
      </c>
      <c r="AZ267">
        <v>0</v>
      </c>
      <c r="BA267" s="5">
        <v>12676.2768</v>
      </c>
      <c r="BB267" s="5">
        <v>4</v>
      </c>
      <c r="BC267" s="4"/>
      <c r="BD267"/>
    </row>
    <row r="268" spans="1:56" hidden="1">
      <c r="A268">
        <f>ROW(B268)-ROW($B$31)</f>
        <v>237</v>
      </c>
      <c r="B268" t="str">
        <f>SUBSTITUTE(SUBSTITUTE(SUBSTITUTE(AP268&amp;"_"&amp;AQ268," ","_"),"&amp;","and"),"-","_")</f>
        <v>Exelon_LaPorte_Generating_Station_GT4</v>
      </c>
      <c r="C268">
        <f>AW268/1000</f>
        <v>5.8999999999999997E-2</v>
      </c>
      <c r="D268" s="23" t="str">
        <f>VLOOKUP(L268,map_fuel,2,0)</f>
        <v>ng</v>
      </c>
      <c r="E268" s="23" t="str">
        <f>VLOOKUP(M268,map_prime_mover,2,0)</f>
        <v>gt</v>
      </c>
      <c r="F268" s="23" t="str">
        <f>D268&amp;IF(NOT(E268=""),"_"&amp;LOWER(E268),"")</f>
        <v>ng_gt</v>
      </c>
      <c r="G268" s="58">
        <f>IF(ISNUMBER(BA268),BA268/1000,1)</f>
        <v>12.6762768</v>
      </c>
      <c r="H268" s="8">
        <f>AV268</f>
        <v>2001</v>
      </c>
      <c r="I268" s="39" t="str">
        <f>AY268</f>
        <v>OP</v>
      </c>
      <c r="J268" s="39" t="str">
        <f>IF(AZ268=1,"Y",IF(AZ268=0,"N","?"))</f>
        <v>N</v>
      </c>
      <c r="K268" s="39" t="s">
        <v>594</v>
      </c>
      <c r="L268" s="8" t="str">
        <f>AU268</f>
        <v>NG</v>
      </c>
      <c r="M268" s="8" t="str">
        <f>AX268</f>
        <v>GT</v>
      </c>
      <c r="N268" s="8">
        <f>C268*G268</f>
        <v>0.74790033119999999</v>
      </c>
      <c r="O268" s="8"/>
      <c r="P268" s="39"/>
      <c r="Q268" s="176" t="s">
        <v>651</v>
      </c>
      <c r="R268" s="177" t="s">
        <v>1073</v>
      </c>
      <c r="S268" s="39"/>
      <c r="T268" s="39"/>
      <c r="U268" s="87"/>
      <c r="V268" s="87" t="str">
        <f ca="1">IF(NOT(AP268=""),IF(AP268&lt;&gt;AP267,IF(COUNTIF(OFFSET(AP268,0,0,pMaxUnitPerPlantInData),AP268)=COUNTIFS(OFFSET(AP268,0,0,pMaxUnitPerPlantInData),AP268,OFFSET(F268,0,0,pMaxUnitPerPlantInData),F268),"N","Y"),V267),"")</f>
        <v>N</v>
      </c>
      <c r="W268" s="87" t="str">
        <f>IF($AP268="",W269,SUBSTITUTE(SUBSTITUTE(SUBSTITUTE(AP268," ","_"),"&amp;","and"),"-","_"))</f>
        <v>Exelon_LaPorte_Generating_Station</v>
      </c>
      <c r="X268" s="87">
        <f>IF($AP268="","-",BB268)</f>
        <v>4</v>
      </c>
      <c r="Y268" s="4"/>
      <c r="Z268" s="8" t="b">
        <v>1</v>
      </c>
      <c r="AA268" s="8" t="b">
        <f>VLOOKUP(L268,map_fuel,3,0)</f>
        <v>1</v>
      </c>
      <c r="AB268" s="8" t="b">
        <f>C268&gt;=filt_gen_size</f>
        <v>1</v>
      </c>
      <c r="AC268" s="8" t="b">
        <f>AV268&gt;=filt_age</f>
        <v>1</v>
      </c>
      <c r="AD268" s="39">
        <f>IF(filt_status="ALL",TRUE,IFERROR(SEARCH(I268,filt_status),FALSE))</f>
        <v>1</v>
      </c>
      <c r="AE268" s="8" t="b">
        <f>IF(filt_chp,TRUE,J268="N")</f>
        <v>1</v>
      </c>
      <c r="AF268" s="8" t="b">
        <f>IF(filt_hydro,TRUE,D268&lt;&gt;"water")</f>
        <v>1</v>
      </c>
      <c r="AG268" s="8" t="b">
        <f>IF(filt_use_bad_data,TRUE,NOT(OR(O268="Y",O268=1)))</f>
        <v>1</v>
      </c>
      <c r="AH268" s="8" t="b">
        <f>IF(filt_use_bad_data,TRUE,NOT(OR(Q268="Y",Q268=1)))</f>
        <v>0</v>
      </c>
      <c r="AI268" s="8" t="b">
        <f>IF(filt_allow_combos,AND(AJ268:AK268),OR(UPPER($S268)="Y",UPPER($T268)=""))</f>
        <v>1</v>
      </c>
      <c r="AJ268" s="8" t="b">
        <f>IF(UPPER($U268)="CCGT",IF(filt_combine_ccgt,OR(UPPER($T268)="Y",UPPER($S268)=""),OR(UPPER($S268)="Y",UPPER($T268)="")),TRUE)</f>
        <v>1</v>
      </c>
      <c r="AK268" s="8" t="b">
        <f>IF(UPPER($U268)="WIND",IF(filt_combine_wind,OR(UPPER($T268)="Y",UPPER($S268)=""),OR(UPPER($S268)="Y",UPPER($T268)="")),TRUE)</f>
        <v>1</v>
      </c>
      <c r="AL268" s="9"/>
      <c r="AM268" s="2" t="b">
        <f>AND(Z268:AL268)</f>
        <v>0</v>
      </c>
      <c r="AN268" s="2">
        <f>A268-COUNTIF($K$31:$K268,"&lt;&gt;"&amp;AN$31)+1</f>
        <v>228</v>
      </c>
      <c r="AO268" s="2"/>
      <c r="AP268" s="8" t="s">
        <v>201</v>
      </c>
      <c r="AQ268" s="8" t="s">
        <v>134</v>
      </c>
      <c r="AR268" s="8">
        <v>55365</v>
      </c>
      <c r="AS268" s="8">
        <v>14220</v>
      </c>
      <c r="AT268" s="8" t="s">
        <v>11</v>
      </c>
      <c r="AU268" s="8" t="s">
        <v>33</v>
      </c>
      <c r="AV268" s="8">
        <v>2001</v>
      </c>
      <c r="AW268" s="8">
        <v>59</v>
      </c>
      <c r="AX268" s="8" t="s">
        <v>54</v>
      </c>
      <c r="AY268" s="8" t="s">
        <v>15</v>
      </c>
      <c r="AZ268">
        <v>0</v>
      </c>
      <c r="BA268" s="5">
        <v>12676.2768</v>
      </c>
      <c r="BB268" s="5">
        <v>4</v>
      </c>
      <c r="BC268" s="4"/>
      <c r="BD268"/>
    </row>
    <row r="269" spans="1:56" hidden="1">
      <c r="A269">
        <f>ROW(B269)-ROW($B$31)</f>
        <v>238</v>
      </c>
      <c r="B269" t="str">
        <f>SUBSTITUTE(SUBSTITUTE(SUBSTITUTE(AP269&amp;"_"&amp;AQ269," ","_"),"&amp;","and"),"-","_")</f>
        <v>ExxonMobil_Baytown_Refinery_GT38</v>
      </c>
      <c r="C269">
        <f>AW269/1000</f>
        <v>3.6499999999999998E-2</v>
      </c>
      <c r="D269" s="23" t="str">
        <f>VLOOKUP(L269,map_fuel,2,0)</f>
        <v>ng</v>
      </c>
      <c r="E269" s="23" t="str">
        <f>VLOOKUP(M269,map_prime_mover,2,0)</f>
        <v>gt</v>
      </c>
      <c r="F269" s="23" t="str">
        <f>D269&amp;IF(NOT(E269=""),"_"&amp;LOWER(E269),"")</f>
        <v>ng_gt</v>
      </c>
      <c r="G269" s="58">
        <f>IF(ISNUMBER(BA269),BA269/1000,1)</f>
        <v>11.700431399999999</v>
      </c>
      <c r="H269" s="8">
        <f>AV269</f>
        <v>1989</v>
      </c>
      <c r="I269" s="39" t="str">
        <f>AY269</f>
        <v>OP</v>
      </c>
      <c r="J269" s="39" t="str">
        <f>IF(AZ269=1,"Y",IF(AZ269=0,"N","?"))</f>
        <v>Y</v>
      </c>
      <c r="K269" s="39" t="s">
        <v>594</v>
      </c>
      <c r="L269" s="8" t="str">
        <f>AU269</f>
        <v>NG</v>
      </c>
      <c r="M269" s="8" t="str">
        <f>AX269</f>
        <v>GT</v>
      </c>
      <c r="N269" s="8">
        <f>C269*G269</f>
        <v>0.42706574609999998</v>
      </c>
      <c r="O269" s="8"/>
      <c r="P269" s="8"/>
      <c r="Q269" s="8"/>
      <c r="R269" s="87"/>
      <c r="S269" s="8"/>
      <c r="T269" s="8"/>
      <c r="U269" s="87"/>
      <c r="V269" s="87" t="str">
        <f ca="1">IF(NOT(AP269=""),IF(AP269&lt;&gt;AP268,IF(COUNTIF(OFFSET(AP269,0,0,pMaxUnitPerPlantInData),AP269)=COUNTIFS(OFFSET(AP269,0,0,pMaxUnitPerPlantInData),AP269,OFFSET(F269,0,0,pMaxUnitPerPlantInData),F269),"N","Y"),V268),"")</f>
        <v>Y</v>
      </c>
      <c r="W269" s="87" t="str">
        <f>IF($AP269="",W270,AP269)</f>
        <v>ExxonMobil Baytown Refinery</v>
      </c>
      <c r="X269" s="87">
        <f>IF($AP269="","-",BB269)</f>
        <v>7</v>
      </c>
      <c r="Y269" s="4"/>
      <c r="Z269" s="8" t="b">
        <v>1</v>
      </c>
      <c r="AA269" s="8" t="b">
        <f>VLOOKUP(L269,map_fuel,3,0)</f>
        <v>1</v>
      </c>
      <c r="AB269" s="8" t="b">
        <f>C269&gt;=filt_gen_size</f>
        <v>0</v>
      </c>
      <c r="AC269" s="8" t="b">
        <f>AV269&gt;=filt_age</f>
        <v>1</v>
      </c>
      <c r="AD269" s="39">
        <f>IF(filt_status="ALL",TRUE,IFERROR(SEARCH(I269,filt_status),FALSE))</f>
        <v>1</v>
      </c>
      <c r="AE269" s="8" t="b">
        <f>IF(filt_chp,TRUE,J269="N")</f>
        <v>0</v>
      </c>
      <c r="AF269" s="8" t="b">
        <f>IF(filt_hydro,TRUE,D269&lt;&gt;"water")</f>
        <v>1</v>
      </c>
      <c r="AG269" s="8" t="b">
        <f>IF(filt_use_bad_data,TRUE,NOT(OR(O269="Y",O269=1)))</f>
        <v>1</v>
      </c>
      <c r="AH269" s="8" t="b">
        <f>IF(filt_use_bad_data,TRUE,NOT(OR(Q269="Y",Q269=1)))</f>
        <v>1</v>
      </c>
      <c r="AI269" s="8" t="b">
        <f>IF(filt_allow_combos,AND(AJ269:AK269),OR(UPPER($S269)="Y",UPPER($T269)=""))</f>
        <v>1</v>
      </c>
      <c r="AJ269" s="8" t="b">
        <f>IF(UPPER($U269)="CCGT",IF(filt_combine_ccgt,OR(UPPER($T269)="Y",UPPER($S269)=""),OR(UPPER($S269)="Y",UPPER($T269)="")),TRUE)</f>
        <v>1</v>
      </c>
      <c r="AK269" s="8" t="b">
        <f>IF(UPPER($U269)="WIND",IF(filt_combine_wind,OR(UPPER($T269)="Y",UPPER($S269)=""),OR(UPPER($S269)="Y",UPPER($T269)="")),TRUE)</f>
        <v>1</v>
      </c>
      <c r="AL269" s="9"/>
      <c r="AM269" s="2" t="b">
        <f>AND(Z269:AL269)</f>
        <v>0</v>
      </c>
      <c r="AN269" s="2">
        <f>A269-COUNTIF($K$31:$K269,"&lt;&gt;"&amp;AN$31)+1</f>
        <v>229</v>
      </c>
      <c r="AO269" s="2"/>
      <c r="AP269" s="8" t="s">
        <v>204</v>
      </c>
      <c r="AQ269" s="8" t="s">
        <v>205</v>
      </c>
      <c r="AR269" s="8">
        <v>10436</v>
      </c>
      <c r="AS269" s="8">
        <v>14221</v>
      </c>
      <c r="AT269" s="8" t="s">
        <v>11</v>
      </c>
      <c r="AU269" s="8" t="s">
        <v>33</v>
      </c>
      <c r="AV269" s="8">
        <v>1989</v>
      </c>
      <c r="AW269" s="8">
        <v>36.5</v>
      </c>
      <c r="AX269" s="8" t="s">
        <v>54</v>
      </c>
      <c r="AY269" s="8" t="s">
        <v>15</v>
      </c>
      <c r="AZ269">
        <v>1</v>
      </c>
      <c r="BA269" s="5">
        <v>11700.431399999999</v>
      </c>
      <c r="BB269" s="5">
        <v>7</v>
      </c>
      <c r="BC269" s="4"/>
      <c r="BD269"/>
    </row>
    <row r="270" spans="1:56" hidden="1">
      <c r="A270">
        <f>ROW(B270)-ROW($B$31)</f>
        <v>239</v>
      </c>
      <c r="B270" t="str">
        <f>SUBSTITUTE(SUBSTITUTE(SUBSTITUTE(AP270&amp;"_"&amp;AQ270," ","_"),"&amp;","and"),"-","_")</f>
        <v>ExxonMobil_Baytown_Refinery_GT45</v>
      </c>
      <c r="C270">
        <f>AW270/1000</f>
        <v>3.6499999999999998E-2</v>
      </c>
      <c r="D270" s="23" t="str">
        <f>VLOOKUP(L270,map_fuel,2,0)</f>
        <v>ng</v>
      </c>
      <c r="E270" s="23" t="str">
        <f>VLOOKUP(M270,map_prime_mover,2,0)</f>
        <v>gt</v>
      </c>
      <c r="F270" s="23" t="str">
        <f>D270&amp;IF(NOT(E270=""),"_"&amp;LOWER(E270),"")</f>
        <v>ng_gt</v>
      </c>
      <c r="G270" s="58">
        <f>IF(ISNUMBER(BA270),BA270/1000,1)</f>
        <v>11.700431399999999</v>
      </c>
      <c r="H270" s="8">
        <f>AV270</f>
        <v>1988</v>
      </c>
      <c r="I270" s="39" t="str">
        <f>AY270</f>
        <v>OP</v>
      </c>
      <c r="J270" s="39" t="str">
        <f>IF(AZ270=1,"Y",IF(AZ270=0,"N","?"))</f>
        <v>Y</v>
      </c>
      <c r="K270" s="39" t="s">
        <v>594</v>
      </c>
      <c r="L270" s="8" t="str">
        <f>AU270</f>
        <v>NG</v>
      </c>
      <c r="M270" s="8" t="str">
        <f>AX270</f>
        <v>GT</v>
      </c>
      <c r="N270" s="8">
        <f>C270*G270</f>
        <v>0.42706574609999998</v>
      </c>
      <c r="O270" s="8"/>
      <c r="P270" s="8"/>
      <c r="Q270" s="8"/>
      <c r="R270" s="87"/>
      <c r="S270" s="8"/>
      <c r="T270" s="8"/>
      <c r="U270" s="87"/>
      <c r="V270" s="87" t="str">
        <f ca="1">IF(NOT(AP270=""),IF(AP270&lt;&gt;AP269,IF(COUNTIF(OFFSET(AP270,0,0,pMaxUnitPerPlantInData),AP270)=COUNTIFS(OFFSET(AP270,0,0,pMaxUnitPerPlantInData),AP270,OFFSET(F270,0,0,pMaxUnitPerPlantInData),F270),"N","Y"),V269),"")</f>
        <v>Y</v>
      </c>
      <c r="W270" s="87" t="str">
        <f>IF($AP270="",W271,AP270)</f>
        <v>ExxonMobil Baytown Refinery</v>
      </c>
      <c r="X270" s="87">
        <f>IF($AP270="","-",BB270)</f>
        <v>7</v>
      </c>
      <c r="Y270" s="4"/>
      <c r="Z270" s="8" t="b">
        <v>1</v>
      </c>
      <c r="AA270" s="8" t="b">
        <f>VLOOKUP(L270,map_fuel,3,0)</f>
        <v>1</v>
      </c>
      <c r="AB270" s="8" t="b">
        <f>C270&gt;=filt_gen_size</f>
        <v>0</v>
      </c>
      <c r="AC270" s="8" t="b">
        <f>AV270&gt;=filt_age</f>
        <v>1</v>
      </c>
      <c r="AD270" s="39">
        <f>IF(filt_status="ALL",TRUE,IFERROR(SEARCH(I270,filt_status),FALSE))</f>
        <v>1</v>
      </c>
      <c r="AE270" s="8" t="b">
        <f>IF(filt_chp,TRUE,J270="N")</f>
        <v>0</v>
      </c>
      <c r="AF270" s="8" t="b">
        <f>IF(filt_hydro,TRUE,D270&lt;&gt;"water")</f>
        <v>1</v>
      </c>
      <c r="AG270" s="8" t="b">
        <f>IF(filt_use_bad_data,TRUE,NOT(OR(O270="Y",O270=1)))</f>
        <v>1</v>
      </c>
      <c r="AH270" s="8" t="b">
        <f>IF(filt_use_bad_data,TRUE,NOT(OR(Q270="Y",Q270=1)))</f>
        <v>1</v>
      </c>
      <c r="AI270" s="8" t="b">
        <f>IF(filt_allow_combos,AND(AJ270:AK270),OR(UPPER($S270)="Y",UPPER($T270)=""))</f>
        <v>1</v>
      </c>
      <c r="AJ270" s="8" t="b">
        <f>IF(UPPER($U270)="CCGT",IF(filt_combine_ccgt,OR(UPPER($T270)="Y",UPPER($S270)=""),OR(UPPER($S270)="Y",UPPER($T270)="")),TRUE)</f>
        <v>1</v>
      </c>
      <c r="AK270" s="8" t="b">
        <f>IF(UPPER($U270)="WIND",IF(filt_combine_wind,OR(UPPER($T270)="Y",UPPER($S270)=""),OR(UPPER($S270)="Y",UPPER($T270)="")),TRUE)</f>
        <v>1</v>
      </c>
      <c r="AL270" s="9"/>
      <c r="AM270" s="2" t="b">
        <f>AND(Z270:AL270)</f>
        <v>0</v>
      </c>
      <c r="AN270" s="2">
        <f>A270-COUNTIF($K$31:$K270,"&lt;&gt;"&amp;AN$31)+1</f>
        <v>230</v>
      </c>
      <c r="AO270" s="2"/>
      <c r="AP270" s="8" t="s">
        <v>204</v>
      </c>
      <c r="AQ270" s="8" t="s">
        <v>206</v>
      </c>
      <c r="AR270" s="8">
        <v>10436</v>
      </c>
      <c r="AS270" s="8">
        <v>14226</v>
      </c>
      <c r="AT270" s="8" t="s">
        <v>11</v>
      </c>
      <c r="AU270" s="8" t="s">
        <v>33</v>
      </c>
      <c r="AV270" s="8">
        <v>1988</v>
      </c>
      <c r="AW270" s="8">
        <v>36.5</v>
      </c>
      <c r="AX270" s="8" t="s">
        <v>54</v>
      </c>
      <c r="AY270" s="8" t="s">
        <v>15</v>
      </c>
      <c r="AZ270">
        <v>1</v>
      </c>
      <c r="BA270" s="5">
        <v>11700.431399999999</v>
      </c>
      <c r="BB270" s="5">
        <v>7</v>
      </c>
      <c r="BC270" s="4"/>
      <c r="BD270"/>
    </row>
    <row r="271" spans="1:56" hidden="1">
      <c r="A271">
        <f>ROW(B271)-ROW($B$31)</f>
        <v>240</v>
      </c>
      <c r="B271" t="str">
        <f>SUBSTITUTE(SUBSTITUTE(SUBSTITUTE(AP271&amp;"_"&amp;AQ271," ","_"),"&amp;","and"),"-","_")</f>
        <v>ExxonMobil_Baytown_Refinery_GT41</v>
      </c>
      <c r="C271">
        <f>AW271/1000</f>
        <v>0.02</v>
      </c>
      <c r="D271" s="23" t="str">
        <f>VLOOKUP(L271,map_fuel,2,0)</f>
        <v>ng</v>
      </c>
      <c r="E271" s="23" t="str">
        <f>VLOOKUP(M271,map_prime_mover,2,0)</f>
        <v>gt</v>
      </c>
      <c r="F271" s="23" t="str">
        <f>D271&amp;IF(NOT(E271=""),"_"&amp;LOWER(E271),"")</f>
        <v>ng_gt</v>
      </c>
      <c r="G271" s="58">
        <f>IF(ISNUMBER(BA271),BA271/1000,1)</f>
        <v>11.700431399999999</v>
      </c>
      <c r="H271" s="8">
        <f>AV271</f>
        <v>1977</v>
      </c>
      <c r="I271" s="39" t="str">
        <f>AY271</f>
        <v>OP</v>
      </c>
      <c r="J271" s="39" t="str">
        <f>IF(AZ271=1,"Y",IF(AZ271=0,"N","?"))</f>
        <v>Y</v>
      </c>
      <c r="K271" s="39" t="s">
        <v>594</v>
      </c>
      <c r="L271" s="8" t="str">
        <f>AU271</f>
        <v>NG</v>
      </c>
      <c r="M271" s="8" t="str">
        <f>AX271</f>
        <v>GT</v>
      </c>
      <c r="N271" s="8">
        <f>C271*G271</f>
        <v>0.234008628</v>
      </c>
      <c r="O271" s="8"/>
      <c r="P271" s="8"/>
      <c r="Q271" s="8"/>
      <c r="R271" s="87"/>
      <c r="S271" s="8"/>
      <c r="T271" s="8"/>
      <c r="U271" s="87"/>
      <c r="V271" s="87" t="str">
        <f ca="1">IF(NOT(AP271=""),IF(AP271&lt;&gt;AP270,IF(COUNTIF(OFFSET(AP271,0,0,pMaxUnitPerPlantInData),AP271)=COUNTIFS(OFFSET(AP271,0,0,pMaxUnitPerPlantInData),AP271,OFFSET(F271,0,0,pMaxUnitPerPlantInData),F271),"N","Y"),V270),"")</f>
        <v>Y</v>
      </c>
      <c r="W271" s="87" t="str">
        <f>IF($AP271="",W272,AP271)</f>
        <v>ExxonMobil Baytown Refinery</v>
      </c>
      <c r="X271" s="87">
        <f>IF($AP271="","-",BB271)</f>
        <v>7</v>
      </c>
      <c r="Y271" s="4"/>
      <c r="Z271" s="8" t="b">
        <v>1</v>
      </c>
      <c r="AA271" s="8" t="b">
        <f>VLOOKUP(L271,map_fuel,3,0)</f>
        <v>1</v>
      </c>
      <c r="AB271" s="8" t="b">
        <f>C271&gt;=filt_gen_size</f>
        <v>0</v>
      </c>
      <c r="AC271" s="8" t="b">
        <f>AV271&gt;=filt_age</f>
        <v>1</v>
      </c>
      <c r="AD271" s="39">
        <f>IF(filt_status="ALL",TRUE,IFERROR(SEARCH(I271,filt_status),FALSE))</f>
        <v>1</v>
      </c>
      <c r="AE271" s="8" t="b">
        <f>IF(filt_chp,TRUE,J271="N")</f>
        <v>0</v>
      </c>
      <c r="AF271" s="8" t="b">
        <f>IF(filt_hydro,TRUE,D271&lt;&gt;"water")</f>
        <v>1</v>
      </c>
      <c r="AG271" s="8" t="b">
        <f>IF(filt_use_bad_data,TRUE,NOT(OR(O271="Y",O271=1)))</f>
        <v>1</v>
      </c>
      <c r="AH271" s="8" t="b">
        <f>IF(filt_use_bad_data,TRUE,NOT(OR(Q271="Y",Q271=1)))</f>
        <v>1</v>
      </c>
      <c r="AI271" s="8" t="b">
        <f>IF(filt_allow_combos,AND(AJ271:AK271),OR(UPPER($S271)="Y",UPPER($T271)=""))</f>
        <v>1</v>
      </c>
      <c r="AJ271" s="8" t="b">
        <f>IF(UPPER($U271)="CCGT",IF(filt_combine_ccgt,OR(UPPER($T271)="Y",UPPER($S271)=""),OR(UPPER($S271)="Y",UPPER($T271)="")),TRUE)</f>
        <v>1</v>
      </c>
      <c r="AK271" s="8" t="b">
        <f>IF(UPPER($U271)="WIND",IF(filt_combine_wind,OR(UPPER($T271)="Y",UPPER($S271)=""),OR(UPPER($S271)="Y",UPPER($T271)="")),TRUE)</f>
        <v>1</v>
      </c>
      <c r="AL271" s="9"/>
      <c r="AM271" s="2" t="b">
        <f>AND(Z271:AL271)</f>
        <v>0</v>
      </c>
      <c r="AN271" s="2">
        <f>A271-COUNTIF($K$31:$K271,"&lt;&gt;"&amp;AN$31)+1</f>
        <v>231</v>
      </c>
      <c r="AO271" s="2"/>
      <c r="AP271" s="8" t="s">
        <v>204</v>
      </c>
      <c r="AQ271" s="8" t="s">
        <v>207</v>
      </c>
      <c r="AR271" s="8">
        <v>10436</v>
      </c>
      <c r="AS271" s="8">
        <v>14222</v>
      </c>
      <c r="AT271" s="8" t="s">
        <v>11</v>
      </c>
      <c r="AU271" s="8" t="s">
        <v>33</v>
      </c>
      <c r="AV271" s="8">
        <v>1977</v>
      </c>
      <c r="AW271" s="8">
        <v>20</v>
      </c>
      <c r="AX271" s="8" t="s">
        <v>54</v>
      </c>
      <c r="AY271" s="8" t="s">
        <v>15</v>
      </c>
      <c r="AZ271">
        <v>1</v>
      </c>
      <c r="BA271" s="5">
        <v>11700.431399999999</v>
      </c>
      <c r="BB271" s="5">
        <v>7</v>
      </c>
      <c r="BC271" s="4"/>
      <c r="BD271"/>
    </row>
    <row r="272" spans="1:56" hidden="1">
      <c r="A272">
        <f>ROW(B272)-ROW($B$31)</f>
        <v>241</v>
      </c>
      <c r="B272" t="str">
        <f>SUBSTITUTE(SUBSTITUTE(SUBSTITUTE(AP272&amp;"_"&amp;AQ272," ","_"),"&amp;","and"),"-","_")</f>
        <v>ExxonMobil_Baytown_Refinery_GT42</v>
      </c>
      <c r="C272">
        <f>AW272/1000</f>
        <v>0.02</v>
      </c>
      <c r="D272" s="23" t="str">
        <f>VLOOKUP(L272,map_fuel,2,0)</f>
        <v>ng</v>
      </c>
      <c r="E272" s="23" t="str">
        <f>VLOOKUP(M272,map_prime_mover,2,0)</f>
        <v>gt</v>
      </c>
      <c r="F272" s="23" t="str">
        <f>D272&amp;IF(NOT(E272=""),"_"&amp;LOWER(E272),"")</f>
        <v>ng_gt</v>
      </c>
      <c r="G272" s="58">
        <f>IF(ISNUMBER(BA272),BA272/1000,1)</f>
        <v>11.700431399999999</v>
      </c>
      <c r="H272" s="8">
        <f>AV272</f>
        <v>1977</v>
      </c>
      <c r="I272" s="39" t="str">
        <f>AY272</f>
        <v>OP</v>
      </c>
      <c r="J272" s="39" t="str">
        <f>IF(AZ272=1,"Y",IF(AZ272=0,"N","?"))</f>
        <v>Y</v>
      </c>
      <c r="K272" s="39" t="s">
        <v>594</v>
      </c>
      <c r="L272" s="8" t="str">
        <f>AU272</f>
        <v>NG</v>
      </c>
      <c r="M272" s="8" t="str">
        <f>AX272</f>
        <v>GT</v>
      </c>
      <c r="N272" s="8">
        <f>C272*G272</f>
        <v>0.234008628</v>
      </c>
      <c r="O272" s="8"/>
      <c r="P272" s="8"/>
      <c r="Q272" s="8"/>
      <c r="R272" s="87"/>
      <c r="S272" s="8"/>
      <c r="T272" s="8"/>
      <c r="U272" s="87"/>
      <c r="V272" s="87" t="str">
        <f ca="1">IF(NOT(AP272=""),IF(AP272&lt;&gt;AP271,IF(COUNTIF(OFFSET(AP272,0,0,pMaxUnitPerPlantInData),AP272)=COUNTIFS(OFFSET(AP272,0,0,pMaxUnitPerPlantInData),AP272,OFFSET(F272,0,0,pMaxUnitPerPlantInData),F272),"N","Y"),V271),"")</f>
        <v>Y</v>
      </c>
      <c r="W272" s="87" t="str">
        <f>IF($AP272="",W273,AP272)</f>
        <v>ExxonMobil Baytown Refinery</v>
      </c>
      <c r="X272" s="87">
        <f>IF($AP272="","-",BB272)</f>
        <v>7</v>
      </c>
      <c r="Y272" s="4"/>
      <c r="Z272" s="8" t="b">
        <v>1</v>
      </c>
      <c r="AA272" s="8" t="b">
        <f>VLOOKUP(L272,map_fuel,3,0)</f>
        <v>1</v>
      </c>
      <c r="AB272" s="8" t="b">
        <f>C272&gt;=filt_gen_size</f>
        <v>0</v>
      </c>
      <c r="AC272" s="8" t="b">
        <f>AV272&gt;=filt_age</f>
        <v>1</v>
      </c>
      <c r="AD272" s="39">
        <f>IF(filt_status="ALL",TRUE,IFERROR(SEARCH(I272,filt_status),FALSE))</f>
        <v>1</v>
      </c>
      <c r="AE272" s="8" t="b">
        <f>IF(filt_chp,TRUE,J272="N")</f>
        <v>0</v>
      </c>
      <c r="AF272" s="8" t="b">
        <f>IF(filt_hydro,TRUE,D272&lt;&gt;"water")</f>
        <v>1</v>
      </c>
      <c r="AG272" s="8" t="b">
        <f>IF(filt_use_bad_data,TRUE,NOT(OR(O272="Y",O272=1)))</f>
        <v>1</v>
      </c>
      <c r="AH272" s="8" t="b">
        <f>IF(filt_use_bad_data,TRUE,NOT(OR(Q272="Y",Q272=1)))</f>
        <v>1</v>
      </c>
      <c r="AI272" s="8" t="b">
        <f>IF(filt_allow_combos,AND(AJ272:AK272),OR(UPPER($S272)="Y",UPPER($T272)=""))</f>
        <v>1</v>
      </c>
      <c r="AJ272" s="8" t="b">
        <f>IF(UPPER($U272)="CCGT",IF(filt_combine_ccgt,OR(UPPER($T272)="Y",UPPER($S272)=""),OR(UPPER($S272)="Y",UPPER($T272)="")),TRUE)</f>
        <v>1</v>
      </c>
      <c r="AK272" s="8" t="b">
        <f>IF(UPPER($U272)="WIND",IF(filt_combine_wind,OR(UPPER($T272)="Y",UPPER($S272)=""),OR(UPPER($S272)="Y",UPPER($T272)="")),TRUE)</f>
        <v>1</v>
      </c>
      <c r="AL272" s="9"/>
      <c r="AM272" s="2" t="b">
        <f>AND(Z272:AL272)</f>
        <v>0</v>
      </c>
      <c r="AN272" s="2">
        <f>A272-COUNTIF($K$31:$K272,"&lt;&gt;"&amp;AN$31)+1</f>
        <v>232</v>
      </c>
      <c r="AO272" s="2"/>
      <c r="AP272" s="8" t="s">
        <v>204</v>
      </c>
      <c r="AQ272" s="8" t="s">
        <v>208</v>
      </c>
      <c r="AR272" s="8">
        <v>10436</v>
      </c>
      <c r="AS272" s="8">
        <v>14223</v>
      </c>
      <c r="AT272" s="8" t="s">
        <v>11</v>
      </c>
      <c r="AU272" s="8" t="s">
        <v>33</v>
      </c>
      <c r="AV272" s="8">
        <v>1977</v>
      </c>
      <c r="AW272" s="8">
        <v>20</v>
      </c>
      <c r="AX272" s="8" t="s">
        <v>54</v>
      </c>
      <c r="AY272" s="8" t="s">
        <v>15</v>
      </c>
      <c r="AZ272">
        <v>1</v>
      </c>
      <c r="BA272" s="5">
        <v>11700.431399999999</v>
      </c>
      <c r="BB272" s="5">
        <v>7</v>
      </c>
      <c r="BC272" s="4"/>
      <c r="BD272"/>
    </row>
    <row r="273" spans="1:56" hidden="1">
      <c r="A273">
        <f>ROW(B273)-ROW($B$31)</f>
        <v>242</v>
      </c>
      <c r="B273" t="str">
        <f>SUBSTITUTE(SUBSTITUTE(SUBSTITUTE(AP273&amp;"_"&amp;AQ273," ","_"),"&amp;","and"),"-","_")</f>
        <v>ExxonMobil_Baytown_Refinery_GT43</v>
      </c>
      <c r="C273">
        <f>AW273/1000</f>
        <v>0.02</v>
      </c>
      <c r="D273" s="23" t="str">
        <f>VLOOKUP(L273,map_fuel,2,0)</f>
        <v>ng</v>
      </c>
      <c r="E273" s="23" t="str">
        <f>VLOOKUP(M273,map_prime_mover,2,0)</f>
        <v>gt</v>
      </c>
      <c r="F273" s="23" t="str">
        <f>D273&amp;IF(NOT(E273=""),"_"&amp;LOWER(E273),"")</f>
        <v>ng_gt</v>
      </c>
      <c r="G273" s="58">
        <f>IF(ISNUMBER(BA273),BA273/1000,1)</f>
        <v>11.700431399999999</v>
      </c>
      <c r="H273" s="8">
        <f>AV273</f>
        <v>1977</v>
      </c>
      <c r="I273" s="39" t="str">
        <f>AY273</f>
        <v>OP</v>
      </c>
      <c r="J273" s="39" t="str">
        <f>IF(AZ273=1,"Y",IF(AZ273=0,"N","?"))</f>
        <v>Y</v>
      </c>
      <c r="K273" s="39" t="s">
        <v>594</v>
      </c>
      <c r="L273" s="8" t="str">
        <f>AU273</f>
        <v>NG</v>
      </c>
      <c r="M273" s="8" t="str">
        <f>AX273</f>
        <v>GT</v>
      </c>
      <c r="N273" s="8">
        <f>C273*G273</f>
        <v>0.234008628</v>
      </c>
      <c r="O273" s="8"/>
      <c r="P273" s="8"/>
      <c r="Q273" s="8"/>
      <c r="R273" s="87"/>
      <c r="S273" s="8"/>
      <c r="T273" s="8"/>
      <c r="U273" s="87"/>
      <c r="V273" s="87" t="str">
        <f ca="1">IF(NOT(AP273=""),IF(AP273&lt;&gt;AP272,IF(COUNTIF(OFFSET(AP273,0,0,pMaxUnitPerPlantInData),AP273)=COUNTIFS(OFFSET(AP273,0,0,pMaxUnitPerPlantInData),AP273,OFFSET(F273,0,0,pMaxUnitPerPlantInData),F273),"N","Y"),V272),"")</f>
        <v>Y</v>
      </c>
      <c r="W273" s="87" t="str">
        <f>IF($AP273="",W274,AP273)</f>
        <v>ExxonMobil Baytown Refinery</v>
      </c>
      <c r="X273" s="87">
        <f>IF($AP273="","-",BB273)</f>
        <v>7</v>
      </c>
      <c r="Y273" s="4"/>
      <c r="Z273" s="8" t="b">
        <v>1</v>
      </c>
      <c r="AA273" s="8" t="b">
        <f>VLOOKUP(L273,map_fuel,3,0)</f>
        <v>1</v>
      </c>
      <c r="AB273" s="8" t="b">
        <f>C273&gt;=filt_gen_size</f>
        <v>0</v>
      </c>
      <c r="AC273" s="8" t="b">
        <f>AV273&gt;=filt_age</f>
        <v>1</v>
      </c>
      <c r="AD273" s="39">
        <f>IF(filt_status="ALL",TRUE,IFERROR(SEARCH(I273,filt_status),FALSE))</f>
        <v>1</v>
      </c>
      <c r="AE273" s="8" t="b">
        <f>IF(filt_chp,TRUE,J273="N")</f>
        <v>0</v>
      </c>
      <c r="AF273" s="8" t="b">
        <f>IF(filt_hydro,TRUE,D273&lt;&gt;"water")</f>
        <v>1</v>
      </c>
      <c r="AG273" s="8" t="b">
        <f>IF(filt_use_bad_data,TRUE,NOT(OR(O273="Y",O273=1)))</f>
        <v>1</v>
      </c>
      <c r="AH273" s="8" t="b">
        <f>IF(filt_use_bad_data,TRUE,NOT(OR(Q273="Y",Q273=1)))</f>
        <v>1</v>
      </c>
      <c r="AI273" s="8" t="b">
        <f>IF(filt_allow_combos,AND(AJ273:AK273),OR(UPPER($S273)="Y",UPPER($T273)=""))</f>
        <v>1</v>
      </c>
      <c r="AJ273" s="8" t="b">
        <f>IF(UPPER($U273)="CCGT",IF(filt_combine_ccgt,OR(UPPER($T273)="Y",UPPER($S273)=""),OR(UPPER($S273)="Y",UPPER($T273)="")),TRUE)</f>
        <v>1</v>
      </c>
      <c r="AK273" s="8" t="b">
        <f>IF(UPPER($U273)="WIND",IF(filt_combine_wind,OR(UPPER($T273)="Y",UPPER($S273)=""),OR(UPPER($S273)="Y",UPPER($T273)="")),TRUE)</f>
        <v>1</v>
      </c>
      <c r="AL273" s="9"/>
      <c r="AM273" s="2" t="b">
        <f>AND(Z273:AL273)</f>
        <v>0</v>
      </c>
      <c r="AN273" s="2">
        <f>A273-COUNTIF($K$31:$K273,"&lt;&gt;"&amp;AN$31)+1</f>
        <v>233</v>
      </c>
      <c r="AO273" s="2"/>
      <c r="AP273" s="8" t="s">
        <v>204</v>
      </c>
      <c r="AQ273" s="8" t="s">
        <v>209</v>
      </c>
      <c r="AR273" s="8">
        <v>10436</v>
      </c>
      <c r="AS273" s="8">
        <v>14224</v>
      </c>
      <c r="AT273" s="8" t="s">
        <v>11</v>
      </c>
      <c r="AU273" s="8" t="s">
        <v>33</v>
      </c>
      <c r="AV273" s="8">
        <v>1977</v>
      </c>
      <c r="AW273" s="8">
        <v>20</v>
      </c>
      <c r="AX273" s="8" t="s">
        <v>54</v>
      </c>
      <c r="AY273" s="8" t="s">
        <v>15</v>
      </c>
      <c r="AZ273">
        <v>1</v>
      </c>
      <c r="BA273" s="5">
        <v>11700.431399999999</v>
      </c>
      <c r="BB273" s="5">
        <v>7</v>
      </c>
      <c r="BC273" s="4"/>
      <c r="BD273"/>
    </row>
    <row r="274" spans="1:56" hidden="1">
      <c r="A274">
        <f>ROW(B274)-ROW($B$31)</f>
        <v>243</v>
      </c>
      <c r="B274" t="str">
        <f>SUBSTITUTE(SUBSTITUTE(SUBSTITUTE(AP274&amp;"_"&amp;AQ274," ","_"),"&amp;","and"),"-","_")</f>
        <v>ExxonMobil_Baytown_Refinery_GT44</v>
      </c>
      <c r="C274">
        <f>AW274/1000</f>
        <v>0.02</v>
      </c>
      <c r="D274" s="23" t="str">
        <f>VLOOKUP(L274,map_fuel,2,0)</f>
        <v>ng</v>
      </c>
      <c r="E274" s="23" t="str">
        <f>VLOOKUP(M274,map_prime_mover,2,0)</f>
        <v>gt</v>
      </c>
      <c r="F274" s="23" t="str">
        <f>D274&amp;IF(NOT(E274=""),"_"&amp;LOWER(E274),"")</f>
        <v>ng_gt</v>
      </c>
      <c r="G274" s="58">
        <f>IF(ISNUMBER(BA274),BA274/1000,1)</f>
        <v>11.700431399999999</v>
      </c>
      <c r="H274" s="8">
        <f>AV274</f>
        <v>1977</v>
      </c>
      <c r="I274" s="39" t="str">
        <f>AY274</f>
        <v>OP</v>
      </c>
      <c r="J274" s="39" t="str">
        <f>IF(AZ274=1,"Y",IF(AZ274=0,"N","?"))</f>
        <v>Y</v>
      </c>
      <c r="K274" s="39" t="s">
        <v>594</v>
      </c>
      <c r="L274" s="8" t="str">
        <f>AU274</f>
        <v>NG</v>
      </c>
      <c r="M274" s="8" t="str">
        <f>AX274</f>
        <v>GT</v>
      </c>
      <c r="N274" s="8">
        <f>C274*G274</f>
        <v>0.234008628</v>
      </c>
      <c r="O274" s="8"/>
      <c r="P274" s="8"/>
      <c r="Q274" s="8"/>
      <c r="R274" s="87"/>
      <c r="S274" s="8"/>
      <c r="T274" s="8"/>
      <c r="U274" s="87"/>
      <c r="V274" s="87" t="str">
        <f ca="1">IF(NOT(AP274=""),IF(AP274&lt;&gt;AP273,IF(COUNTIF(OFFSET(AP274,0,0,pMaxUnitPerPlantInData),AP274)=COUNTIFS(OFFSET(AP274,0,0,pMaxUnitPerPlantInData),AP274,OFFSET(F274,0,0,pMaxUnitPerPlantInData),F274),"N","Y"),V273),"")</f>
        <v>Y</v>
      </c>
      <c r="W274" s="87" t="str">
        <f>IF($AP274="",W275,AP274)</f>
        <v>ExxonMobil Baytown Refinery</v>
      </c>
      <c r="X274" s="87">
        <f>IF($AP274="","-",BB274)</f>
        <v>7</v>
      </c>
      <c r="Y274" s="4"/>
      <c r="Z274" s="8" t="b">
        <v>1</v>
      </c>
      <c r="AA274" s="8" t="b">
        <f>VLOOKUP(L274,map_fuel,3,0)</f>
        <v>1</v>
      </c>
      <c r="AB274" s="8" t="b">
        <f>C274&gt;=filt_gen_size</f>
        <v>0</v>
      </c>
      <c r="AC274" s="8" t="b">
        <f>AV274&gt;=filt_age</f>
        <v>1</v>
      </c>
      <c r="AD274" s="39">
        <f>IF(filt_status="ALL",TRUE,IFERROR(SEARCH(I274,filt_status),FALSE))</f>
        <v>1</v>
      </c>
      <c r="AE274" s="8" t="b">
        <f>IF(filt_chp,TRUE,J274="N")</f>
        <v>0</v>
      </c>
      <c r="AF274" s="8" t="b">
        <f>IF(filt_hydro,TRUE,D274&lt;&gt;"water")</f>
        <v>1</v>
      </c>
      <c r="AG274" s="8" t="b">
        <f>IF(filt_use_bad_data,TRUE,NOT(OR(O274="Y",O274=1)))</f>
        <v>1</v>
      </c>
      <c r="AH274" s="8" t="b">
        <f>IF(filt_use_bad_data,TRUE,NOT(OR(Q274="Y",Q274=1)))</f>
        <v>1</v>
      </c>
      <c r="AI274" s="8" t="b">
        <f>IF(filt_allow_combos,AND(AJ274:AK274),OR(UPPER($S274)="Y",UPPER($T274)=""))</f>
        <v>1</v>
      </c>
      <c r="AJ274" s="8" t="b">
        <f>IF(UPPER($U274)="CCGT",IF(filt_combine_ccgt,OR(UPPER($T274)="Y",UPPER($S274)=""),OR(UPPER($S274)="Y",UPPER($T274)="")),TRUE)</f>
        <v>1</v>
      </c>
      <c r="AK274" s="8" t="b">
        <f>IF(UPPER($U274)="WIND",IF(filt_combine_wind,OR(UPPER($T274)="Y",UPPER($S274)=""),OR(UPPER($S274)="Y",UPPER($T274)="")),TRUE)</f>
        <v>1</v>
      </c>
      <c r="AL274" s="9"/>
      <c r="AM274" s="2" t="b">
        <f>AND(Z274:AL274)</f>
        <v>0</v>
      </c>
      <c r="AN274" s="2">
        <f>A274-COUNTIF($K$31:$K274,"&lt;&gt;"&amp;AN$31)+1</f>
        <v>234</v>
      </c>
      <c r="AO274" s="2"/>
      <c r="AP274" s="8" t="s">
        <v>204</v>
      </c>
      <c r="AQ274" s="8" t="s">
        <v>210</v>
      </c>
      <c r="AR274" s="8">
        <v>10436</v>
      </c>
      <c r="AS274" s="8">
        <v>14225</v>
      </c>
      <c r="AT274" s="8" t="s">
        <v>11</v>
      </c>
      <c r="AU274" s="8" t="s">
        <v>33</v>
      </c>
      <c r="AV274" s="8">
        <v>1977</v>
      </c>
      <c r="AW274" s="8">
        <v>20</v>
      </c>
      <c r="AX274" s="8" t="s">
        <v>54</v>
      </c>
      <c r="AY274" s="8" t="s">
        <v>15</v>
      </c>
      <c r="AZ274">
        <v>1</v>
      </c>
      <c r="BA274" s="5">
        <v>11700.431399999999</v>
      </c>
      <c r="BB274" s="5">
        <v>7</v>
      </c>
      <c r="BC274" s="4"/>
      <c r="BD274"/>
    </row>
    <row r="275" spans="1:56" hidden="1">
      <c r="A275">
        <f>ROW(B275)-ROW($B$31)</f>
        <v>244</v>
      </c>
      <c r="B275" t="str">
        <f>SUBSTITUTE(SUBSTITUTE(SUBSTITUTE(AP275&amp;"_"&amp;AQ275," ","_"),"&amp;","and"),"-","_")</f>
        <v>ExxonMobil_Baytown_Turbine_GEN5</v>
      </c>
      <c r="C275">
        <f>AW275/1000</f>
        <v>0.16500000000000001</v>
      </c>
      <c r="D275" s="23" t="str">
        <f>VLOOKUP(L275,map_fuel,2,0)</f>
        <v>ng</v>
      </c>
      <c r="E275" s="23" t="str">
        <f>VLOOKUP(M275,map_prime_mover,2,0)</f>
        <v>gt</v>
      </c>
      <c r="F275" s="23" t="str">
        <f>D275&amp;IF(NOT(E275=""),"_"&amp;LOWER(E275),"")</f>
        <v>ng_gt</v>
      </c>
      <c r="G275" s="58">
        <f>IF(ISNUMBER(BA275),BA275/1000,1)</f>
        <v>6.0497886000000003</v>
      </c>
      <c r="H275" s="8">
        <f>AV275</f>
        <v>2004</v>
      </c>
      <c r="I275" s="39" t="str">
        <f>AY275</f>
        <v>OP</v>
      </c>
      <c r="J275" s="39" t="str">
        <f>IF(AZ275=1,"Y",IF(AZ275=0,"N","?"))</f>
        <v>Y</v>
      </c>
      <c r="K275" s="39" t="s">
        <v>594</v>
      </c>
      <c r="L275" s="8" t="str">
        <f>AU275</f>
        <v>NG</v>
      </c>
      <c r="M275" s="8" t="str">
        <f>AX275</f>
        <v>GT</v>
      </c>
      <c r="N275" s="8">
        <f>C275*G275</f>
        <v>0.99821511900000015</v>
      </c>
      <c r="O275" s="8"/>
      <c r="P275" s="8"/>
      <c r="Q275" s="8"/>
      <c r="R275" s="87"/>
      <c r="S275" s="8"/>
      <c r="T275" s="8"/>
      <c r="U275" s="87"/>
      <c r="V275" s="87" t="str">
        <f ca="1">IF(NOT(AP275=""),IF(AP275&lt;&gt;AP274,IF(COUNTIF(OFFSET(AP275,0,0,pMaxUnitPerPlantInData),AP275)=COUNTIFS(OFFSET(AP275,0,0,pMaxUnitPerPlantInData),AP275,OFFSET(F275,0,0,pMaxUnitPerPlantInData),F275),"N","Y"),V274),"")</f>
        <v>N</v>
      </c>
      <c r="W275" s="87" t="str">
        <f>IF($AP275="",W276,AP275)</f>
        <v>ExxonMobil Baytown Turbine</v>
      </c>
      <c r="X275" s="87">
        <f>IF($AP275="","-",BB275)</f>
        <v>5</v>
      </c>
      <c r="Y275" s="4"/>
      <c r="Z275" s="8" t="b">
        <v>1</v>
      </c>
      <c r="AA275" s="8" t="b">
        <f>VLOOKUP(L275,map_fuel,3,0)</f>
        <v>1</v>
      </c>
      <c r="AB275" s="8" t="b">
        <f>C275&gt;=filt_gen_size</f>
        <v>1</v>
      </c>
      <c r="AC275" s="8" t="b">
        <f>AV275&gt;=filt_age</f>
        <v>1</v>
      </c>
      <c r="AD275" s="39">
        <f>IF(filt_status="ALL",TRUE,IFERROR(SEARCH(I275,filt_status),FALSE))</f>
        <v>1</v>
      </c>
      <c r="AE275" s="8" t="b">
        <f>IF(filt_chp,TRUE,J275="N")</f>
        <v>0</v>
      </c>
      <c r="AF275" s="8" t="b">
        <f>IF(filt_hydro,TRUE,D275&lt;&gt;"water")</f>
        <v>1</v>
      </c>
      <c r="AG275" s="8" t="b">
        <f>IF(filt_use_bad_data,TRUE,NOT(OR(O275="Y",O275=1)))</f>
        <v>1</v>
      </c>
      <c r="AH275" s="8" t="b">
        <f>IF(filt_use_bad_data,TRUE,NOT(OR(Q275="Y",Q275=1)))</f>
        <v>1</v>
      </c>
      <c r="AI275" s="8" t="b">
        <f>IF(filt_allow_combos,AND(AJ275:AK275),OR(UPPER($S275)="Y",UPPER($T275)=""))</f>
        <v>1</v>
      </c>
      <c r="AJ275" s="8" t="b">
        <f>IF(UPPER($U275)="CCGT",IF(filt_combine_ccgt,OR(UPPER($T275)="Y",UPPER($S275)=""),OR(UPPER($S275)="Y",UPPER($T275)="")),TRUE)</f>
        <v>1</v>
      </c>
      <c r="AK275" s="8" t="b">
        <f>IF(UPPER($U275)="WIND",IF(filt_combine_wind,OR(UPPER($T275)="Y",UPPER($S275)=""),OR(UPPER($S275)="Y",UPPER($T275)="")),TRUE)</f>
        <v>1</v>
      </c>
      <c r="AL275" s="9"/>
      <c r="AM275" s="2" t="b">
        <f>AND(Z275:AL275)</f>
        <v>0</v>
      </c>
      <c r="AN275" s="2">
        <f>A275-COUNTIF($K$31:$K275,"&lt;&gt;"&amp;AN$31)+1</f>
        <v>235</v>
      </c>
      <c r="AO275" s="2"/>
      <c r="AP275" s="8" t="s">
        <v>211</v>
      </c>
      <c r="AQ275" s="8" t="s">
        <v>37</v>
      </c>
      <c r="AR275" s="8">
        <v>10692</v>
      </c>
      <c r="AS275" s="8">
        <v>14232</v>
      </c>
      <c r="AT275" s="8" t="s">
        <v>11</v>
      </c>
      <c r="AU275" s="8" t="s">
        <v>33</v>
      </c>
      <c r="AV275" s="8">
        <v>2004</v>
      </c>
      <c r="AW275" s="8">
        <v>165</v>
      </c>
      <c r="AX275" s="8" t="s">
        <v>54</v>
      </c>
      <c r="AY275" s="8" t="s">
        <v>15</v>
      </c>
      <c r="AZ275">
        <v>1</v>
      </c>
      <c r="BA275" s="5">
        <v>6049.7885999999999</v>
      </c>
      <c r="BB275" s="5">
        <v>5</v>
      </c>
      <c r="BC275" s="4"/>
      <c r="BD275"/>
    </row>
    <row r="276" spans="1:56" hidden="1">
      <c r="A276">
        <f>ROW(B276)-ROW($B$31)</f>
        <v>245</v>
      </c>
      <c r="B276" t="str">
        <f>SUBSTITUTE(SUBSTITUTE(SUBSTITUTE(AP276&amp;"_"&amp;AQ276," ","_"),"&amp;","and"),"-","_")</f>
        <v>ExxonMobil_Baytown_Refinery_ST34</v>
      </c>
      <c r="C276">
        <f>AW276/1000</f>
        <v>7.4999999999999997E-3</v>
      </c>
      <c r="D276" s="23" t="str">
        <f>VLOOKUP(L276,map_fuel,2,0)</f>
        <v>waste</v>
      </c>
      <c r="E276" s="23" t="str">
        <f>VLOOKUP(M276,map_prime_mover,2,0)</f>
        <v>st</v>
      </c>
      <c r="F276" s="23" t="str">
        <f>D276&amp;IF(NOT(E276=""),"_"&amp;LOWER(E276),"")</f>
        <v>waste_st</v>
      </c>
      <c r="G276" s="58">
        <f>IF(ISNUMBER(BA276),BA276/1000,1)</f>
        <v>11.700431399999999</v>
      </c>
      <c r="H276" s="8">
        <f>AV276</f>
        <v>1952</v>
      </c>
      <c r="I276" s="39" t="str">
        <f>AY276</f>
        <v>OA</v>
      </c>
      <c r="J276" s="39" t="str">
        <f>IF(AZ276=1,"Y",IF(AZ276=0,"N","?"))</f>
        <v>Y</v>
      </c>
      <c r="K276" s="39" t="s">
        <v>594</v>
      </c>
      <c r="L276" s="8" t="str">
        <f>AU276</f>
        <v>WH</v>
      </c>
      <c r="M276" s="8" t="str">
        <f>AX276</f>
        <v>ST</v>
      </c>
      <c r="N276" s="8">
        <f>C276*G276</f>
        <v>8.7753235499999999E-2</v>
      </c>
      <c r="O276" s="8"/>
      <c r="P276" s="8"/>
      <c r="Q276" s="8"/>
      <c r="R276" s="87"/>
      <c r="S276" s="8"/>
      <c r="T276" s="8"/>
      <c r="U276" s="87"/>
      <c r="V276" s="87" t="str">
        <f ca="1">IF(NOT(AP276=""),IF(AP276&lt;&gt;AP275,IF(COUNTIF(OFFSET(AP276,0,0,pMaxUnitPerPlantInData),AP276)=COUNTIFS(OFFSET(AP276,0,0,pMaxUnitPerPlantInData),AP276,OFFSET(F276,0,0,pMaxUnitPerPlantInData),F276),"N","Y"),V275),"")</f>
        <v>N</v>
      </c>
      <c r="W276" s="87" t="str">
        <f>IF($AP276="",W277,AP276)</f>
        <v>ExxonMobil Baytown Refinery</v>
      </c>
      <c r="X276" s="87">
        <f>IF($AP276="","-",BB276)</f>
        <v>7</v>
      </c>
      <c r="Y276" s="4"/>
      <c r="Z276" s="8" t="b">
        <v>1</v>
      </c>
      <c r="AA276" s="8" t="b">
        <f>VLOOKUP(L276,map_fuel,3,0)</f>
        <v>0</v>
      </c>
      <c r="AB276" s="8" t="b">
        <f>C276&gt;=filt_gen_size</f>
        <v>0</v>
      </c>
      <c r="AC276" s="8" t="b">
        <f>AV276&gt;=filt_age</f>
        <v>1</v>
      </c>
      <c r="AD276" s="39" t="b">
        <f>IF(filt_status="ALL",TRUE,IFERROR(SEARCH(I276,filt_status),FALSE))</f>
        <v>0</v>
      </c>
      <c r="AE276" s="8" t="b">
        <f>IF(filt_chp,TRUE,J276="N")</f>
        <v>0</v>
      </c>
      <c r="AF276" s="8" t="b">
        <f>IF(filt_hydro,TRUE,D276&lt;&gt;"water")</f>
        <v>1</v>
      </c>
      <c r="AG276" s="8" t="b">
        <f>IF(filt_use_bad_data,TRUE,NOT(OR(O276="Y",O276=1)))</f>
        <v>1</v>
      </c>
      <c r="AH276" s="8" t="b">
        <f>IF(filt_use_bad_data,TRUE,NOT(OR(Q276="Y",Q276=1)))</f>
        <v>1</v>
      </c>
      <c r="AI276" s="8" t="b">
        <f>IF(filt_allow_combos,AND(AJ276:AK276),OR(UPPER($S276)="Y",UPPER($T276)=""))</f>
        <v>1</v>
      </c>
      <c r="AJ276" s="8" t="b">
        <f>IF(UPPER($U276)="CCGT",IF(filt_combine_ccgt,OR(UPPER($T276)="Y",UPPER($S276)=""),OR(UPPER($S276)="Y",UPPER($T276)="")),TRUE)</f>
        <v>1</v>
      </c>
      <c r="AK276" s="8" t="b">
        <f>IF(UPPER($U276)="WIND",IF(filt_combine_wind,OR(UPPER($T276)="Y",UPPER($S276)=""),OR(UPPER($S276)="Y",UPPER($T276)="")),TRUE)</f>
        <v>1</v>
      </c>
      <c r="AL276" s="9"/>
      <c r="AM276" s="2" t="b">
        <f>AND(Z276:AL276)</f>
        <v>0</v>
      </c>
      <c r="AN276" s="2">
        <f>A276-COUNTIF($K$31:$K276,"&lt;&gt;"&amp;AN$31)+1</f>
        <v>236</v>
      </c>
      <c r="AO276" s="2"/>
      <c r="AP276" s="8" t="s">
        <v>204</v>
      </c>
      <c r="AQ276" s="8" t="s">
        <v>212</v>
      </c>
      <c r="AR276" s="8">
        <v>10436</v>
      </c>
      <c r="AS276" s="8">
        <v>14227</v>
      </c>
      <c r="AT276" s="8" t="s">
        <v>11</v>
      </c>
      <c r="AU276" s="8" t="s">
        <v>86</v>
      </c>
      <c r="AV276" s="8">
        <v>1952</v>
      </c>
      <c r="AW276" s="8">
        <v>7.5</v>
      </c>
      <c r="AX276" s="8" t="s">
        <v>16</v>
      </c>
      <c r="AY276" s="8" t="s">
        <v>213</v>
      </c>
      <c r="AZ276">
        <v>1</v>
      </c>
      <c r="BA276" s="5">
        <v>11700.431399999999</v>
      </c>
      <c r="BB276" s="5">
        <v>7</v>
      </c>
      <c r="BC276" s="4"/>
      <c r="BD276"/>
    </row>
    <row r="277" spans="1:56" hidden="1">
      <c r="A277">
        <f>ROW(B277)-ROW($B$31)</f>
        <v>246</v>
      </c>
      <c r="B277" t="str">
        <f>SUBSTITUTE(SUBSTITUTE(SUBSTITUTE(AP277&amp;"_"&amp;AQ277," ","_"),"&amp;","and"),"-","_")</f>
        <v>ExxonMobil_Baytown_Turbine_GEN4</v>
      </c>
      <c r="C277">
        <f>AW277/1000</f>
        <v>0.1</v>
      </c>
      <c r="D277" s="23" t="str">
        <f>VLOOKUP(L277,map_fuel,2,0)</f>
        <v>ng</v>
      </c>
      <c r="E277" s="23" t="str">
        <f>VLOOKUP(M277,map_prime_mover,2,0)</f>
        <v>gt</v>
      </c>
      <c r="F277" s="23" t="str">
        <f>D277&amp;IF(NOT(E277=""),"_"&amp;LOWER(E277),"")</f>
        <v>ng_gt</v>
      </c>
      <c r="G277" s="58">
        <f>IF(ISNUMBER(BA277),BA277/1000,1)</f>
        <v>6.0497886000000003</v>
      </c>
      <c r="H277" s="8">
        <f>AV277</f>
        <v>1997</v>
      </c>
      <c r="I277" s="39" t="str">
        <f>AY277</f>
        <v>OP</v>
      </c>
      <c r="J277" s="39" t="str">
        <f>IF(AZ277=1,"Y",IF(AZ277=0,"N","?"))</f>
        <v>Y</v>
      </c>
      <c r="K277" s="39" t="s">
        <v>594</v>
      </c>
      <c r="L277" s="8" t="str">
        <f>AU277</f>
        <v>NG</v>
      </c>
      <c r="M277" s="8" t="str">
        <f>AX277</f>
        <v>GT</v>
      </c>
      <c r="N277" s="8">
        <f>C277*G277</f>
        <v>0.60497886000000012</v>
      </c>
      <c r="O277" s="8"/>
      <c r="P277" s="8"/>
      <c r="Q277" s="8"/>
      <c r="R277" s="87"/>
      <c r="S277" s="8"/>
      <c r="T277" s="8"/>
      <c r="U277" s="87"/>
      <c r="V277" s="87" t="str">
        <f ca="1">IF(NOT(AP277=""),IF(AP277&lt;&gt;AP276,IF(COUNTIF(OFFSET(AP277,0,0,pMaxUnitPerPlantInData),AP277)=COUNTIFS(OFFSET(AP277,0,0,pMaxUnitPerPlantInData),AP277,OFFSET(F277,0,0,pMaxUnitPerPlantInData),F277),"N","Y"),V276),"")</f>
        <v>N</v>
      </c>
      <c r="W277" s="87" t="str">
        <f>IF($AP277="",W278,AP277)</f>
        <v>ExxonMobil Baytown Turbine</v>
      </c>
      <c r="X277" s="87">
        <f>IF($AP277="","-",BB277)</f>
        <v>5</v>
      </c>
      <c r="Y277" s="4"/>
      <c r="Z277" s="8" t="b">
        <v>1</v>
      </c>
      <c r="AA277" s="8" t="b">
        <f>VLOOKUP(L277,map_fuel,3,0)</f>
        <v>1</v>
      </c>
      <c r="AB277" s="8" t="b">
        <f>C277&gt;=filt_gen_size</f>
        <v>1</v>
      </c>
      <c r="AC277" s="8" t="b">
        <f>AV277&gt;=filt_age</f>
        <v>1</v>
      </c>
      <c r="AD277" s="39">
        <f>IF(filt_status="ALL",TRUE,IFERROR(SEARCH(I277,filt_status),FALSE))</f>
        <v>1</v>
      </c>
      <c r="AE277" s="8" t="b">
        <f>IF(filt_chp,TRUE,J277="N")</f>
        <v>0</v>
      </c>
      <c r="AF277" s="8" t="b">
        <f>IF(filt_hydro,TRUE,D277&lt;&gt;"water")</f>
        <v>1</v>
      </c>
      <c r="AG277" s="8" t="b">
        <f>IF(filt_use_bad_data,TRUE,NOT(OR(O277="Y",O277=1)))</f>
        <v>1</v>
      </c>
      <c r="AH277" s="8" t="b">
        <f>IF(filt_use_bad_data,TRUE,NOT(OR(Q277="Y",Q277=1)))</f>
        <v>1</v>
      </c>
      <c r="AI277" s="8" t="b">
        <f>IF(filt_allow_combos,AND(AJ277:AK277),OR(UPPER($S277)="Y",UPPER($T277)=""))</f>
        <v>1</v>
      </c>
      <c r="AJ277" s="8" t="b">
        <f>IF(UPPER($U277)="CCGT",IF(filt_combine_ccgt,OR(UPPER($T277)="Y",UPPER($S277)=""),OR(UPPER($S277)="Y",UPPER($T277)="")),TRUE)</f>
        <v>1</v>
      </c>
      <c r="AK277" s="8" t="b">
        <f>IF(UPPER($U277)="WIND",IF(filt_combine_wind,OR(UPPER($T277)="Y",UPPER($S277)=""),OR(UPPER($S277)="Y",UPPER($T277)="")),TRUE)</f>
        <v>1</v>
      </c>
      <c r="AL277" s="9"/>
      <c r="AM277" s="2" t="b">
        <f>AND(Z277:AL277)</f>
        <v>0</v>
      </c>
      <c r="AN277" s="2">
        <f>A277-COUNTIF($K$31:$K277,"&lt;&gt;"&amp;AN$31)+1</f>
        <v>237</v>
      </c>
      <c r="AO277" s="2"/>
      <c r="AP277" s="8" t="s">
        <v>211</v>
      </c>
      <c r="AQ277" s="8" t="s">
        <v>31</v>
      </c>
      <c r="AR277" s="8">
        <v>10692</v>
      </c>
      <c r="AS277" s="8">
        <v>14231</v>
      </c>
      <c r="AT277" s="8" t="s">
        <v>11</v>
      </c>
      <c r="AU277" s="8" t="s">
        <v>33</v>
      </c>
      <c r="AV277" s="8">
        <v>1997</v>
      </c>
      <c r="AW277" s="8">
        <v>100</v>
      </c>
      <c r="AX277" s="8" t="s">
        <v>54</v>
      </c>
      <c r="AY277" s="8" t="s">
        <v>15</v>
      </c>
      <c r="AZ277">
        <v>1</v>
      </c>
      <c r="BA277" s="5">
        <v>6049.7885999999999</v>
      </c>
      <c r="BB277" s="5">
        <v>5</v>
      </c>
      <c r="BC277" s="4"/>
      <c r="BD277"/>
    </row>
    <row r="278" spans="1:56" hidden="1">
      <c r="A278">
        <f>ROW(B278)-ROW($B$31)</f>
        <v>247</v>
      </c>
      <c r="B278" t="str">
        <f>SUBSTITUTE(SUBSTITUTE(SUBSTITUTE(AP278&amp;"_"&amp;AQ278," ","_"),"&amp;","and"),"-","_")</f>
        <v>ExxonMobil_Baytown_Turbine_GEN1</v>
      </c>
      <c r="C278">
        <f>AW278/1000</f>
        <v>3.73E-2</v>
      </c>
      <c r="D278" s="23" t="str">
        <f>VLOOKUP(L278,map_fuel,2,0)</f>
        <v>ng</v>
      </c>
      <c r="E278" s="23" t="str">
        <f>VLOOKUP(M278,map_prime_mover,2,0)</f>
        <v>gt</v>
      </c>
      <c r="F278" s="23" t="str">
        <f>D278&amp;IF(NOT(E278=""),"_"&amp;LOWER(E278),"")</f>
        <v>ng_gt</v>
      </c>
      <c r="G278" s="58">
        <f>IF(ISNUMBER(BA278),BA278/1000,1)</f>
        <v>6.0497886000000003</v>
      </c>
      <c r="H278" s="8">
        <f>AV278</f>
        <v>1989</v>
      </c>
      <c r="I278" s="39" t="str">
        <f>AY278</f>
        <v>OP</v>
      </c>
      <c r="J278" s="39" t="str">
        <f>IF(AZ278=1,"Y",IF(AZ278=0,"N","?"))</f>
        <v>Y</v>
      </c>
      <c r="K278" s="39" t="s">
        <v>594</v>
      </c>
      <c r="L278" s="8" t="str">
        <f>AU278</f>
        <v>NG</v>
      </c>
      <c r="M278" s="8" t="str">
        <f>AX278</f>
        <v>GT</v>
      </c>
      <c r="N278" s="8">
        <f>C278*G278</f>
        <v>0.22565711478</v>
      </c>
      <c r="O278" s="8"/>
      <c r="P278" s="8"/>
      <c r="Q278" s="8"/>
      <c r="R278" s="87"/>
      <c r="S278" s="8"/>
      <c r="T278" s="8"/>
      <c r="U278" s="87"/>
      <c r="V278" s="87" t="str">
        <f ca="1">IF(NOT(AP278=""),IF(AP278&lt;&gt;AP277,IF(COUNTIF(OFFSET(AP278,0,0,pMaxUnitPerPlantInData),AP278)=COUNTIFS(OFFSET(AP278,0,0,pMaxUnitPerPlantInData),AP278,OFFSET(F278,0,0,pMaxUnitPerPlantInData),F278),"N","Y"),V277),"")</f>
        <v>N</v>
      </c>
      <c r="W278" s="87" t="str">
        <f>IF($AP278="",W279,AP278)</f>
        <v>ExxonMobil Baytown Turbine</v>
      </c>
      <c r="X278" s="87">
        <f>IF($AP278="","-",BB278)</f>
        <v>5</v>
      </c>
      <c r="Y278" s="4"/>
      <c r="Z278" s="8" t="b">
        <v>1</v>
      </c>
      <c r="AA278" s="8" t="b">
        <f>VLOOKUP(L278,map_fuel,3,0)</f>
        <v>1</v>
      </c>
      <c r="AB278" s="8" t="b">
        <f>C278&gt;=filt_gen_size</f>
        <v>0</v>
      </c>
      <c r="AC278" s="8" t="b">
        <f>AV278&gt;=filt_age</f>
        <v>1</v>
      </c>
      <c r="AD278" s="39">
        <f>IF(filt_status="ALL",TRUE,IFERROR(SEARCH(I278,filt_status),FALSE))</f>
        <v>1</v>
      </c>
      <c r="AE278" s="8" t="b">
        <f>IF(filt_chp,TRUE,J278="N")</f>
        <v>0</v>
      </c>
      <c r="AF278" s="8" t="b">
        <f>IF(filt_hydro,TRUE,D278&lt;&gt;"water")</f>
        <v>1</v>
      </c>
      <c r="AG278" s="8" t="b">
        <f>IF(filt_use_bad_data,TRUE,NOT(OR(O278="Y",O278=1)))</f>
        <v>1</v>
      </c>
      <c r="AH278" s="8" t="b">
        <f>IF(filt_use_bad_data,TRUE,NOT(OR(Q278="Y",Q278=1)))</f>
        <v>1</v>
      </c>
      <c r="AI278" s="8" t="b">
        <f>IF(filt_allow_combos,AND(AJ278:AK278),OR(UPPER($S278)="Y",UPPER($T278)=""))</f>
        <v>1</v>
      </c>
      <c r="AJ278" s="8" t="b">
        <f>IF(UPPER($U278)="CCGT",IF(filt_combine_ccgt,OR(UPPER($T278)="Y",UPPER($S278)=""),OR(UPPER($S278)="Y",UPPER($T278)="")),TRUE)</f>
        <v>1</v>
      </c>
      <c r="AK278" s="8" t="b">
        <f>IF(UPPER($U278)="WIND",IF(filt_combine_wind,OR(UPPER($T278)="Y",UPPER($S278)=""),OR(UPPER($S278)="Y",UPPER($T278)="")),TRUE)</f>
        <v>1</v>
      </c>
      <c r="AL278" s="9"/>
      <c r="AM278" s="2" t="b">
        <f>AND(Z278:AL278)</f>
        <v>0</v>
      </c>
      <c r="AN278" s="2">
        <f>A278-COUNTIF($K$31:$K278,"&lt;&gt;"&amp;AN$31)+1</f>
        <v>238</v>
      </c>
      <c r="AO278" s="2"/>
      <c r="AP278" s="8" t="s">
        <v>211</v>
      </c>
      <c r="AQ278" s="8" t="s">
        <v>13</v>
      </c>
      <c r="AR278" s="8">
        <v>10692</v>
      </c>
      <c r="AS278" s="8">
        <v>14228</v>
      </c>
      <c r="AT278" s="8" t="s">
        <v>11</v>
      </c>
      <c r="AU278" s="8" t="s">
        <v>33</v>
      </c>
      <c r="AV278" s="8">
        <v>1989</v>
      </c>
      <c r="AW278" s="8">
        <v>37.299999999999997</v>
      </c>
      <c r="AX278" s="8" t="s">
        <v>54</v>
      </c>
      <c r="AY278" s="8" t="s">
        <v>15</v>
      </c>
      <c r="AZ278">
        <v>1</v>
      </c>
      <c r="BA278" s="5">
        <v>6049.7885999999999</v>
      </c>
      <c r="BB278" s="5">
        <v>5</v>
      </c>
      <c r="BC278" s="4"/>
      <c r="BD278"/>
    </row>
    <row r="279" spans="1:56" hidden="1">
      <c r="A279">
        <f>ROW(B279)-ROW($B$31)</f>
        <v>248</v>
      </c>
      <c r="B279" t="str">
        <f>SUBSTITUTE(SUBSTITUTE(SUBSTITUTE(AP279&amp;"_"&amp;AQ279," ","_"),"&amp;","and"),"-","_")</f>
        <v>ExxonMobil_Baytown_Turbine_GEN2</v>
      </c>
      <c r="C279">
        <f>AW279/1000</f>
        <v>3.73E-2</v>
      </c>
      <c r="D279" s="23" t="str">
        <f>VLOOKUP(L279,map_fuel,2,0)</f>
        <v>ng</v>
      </c>
      <c r="E279" s="23" t="str">
        <f>VLOOKUP(M279,map_prime_mover,2,0)</f>
        <v>gt</v>
      </c>
      <c r="F279" s="23" t="str">
        <f>D279&amp;IF(NOT(E279=""),"_"&amp;LOWER(E279),"")</f>
        <v>ng_gt</v>
      </c>
      <c r="G279" s="58">
        <f>IF(ISNUMBER(BA279),BA279/1000,1)</f>
        <v>6.0497886000000003</v>
      </c>
      <c r="H279" s="8">
        <f>AV279</f>
        <v>1989</v>
      </c>
      <c r="I279" s="39" t="str">
        <f>AY279</f>
        <v>OP</v>
      </c>
      <c r="J279" s="39" t="str">
        <f>IF(AZ279=1,"Y",IF(AZ279=0,"N","?"))</f>
        <v>Y</v>
      </c>
      <c r="K279" s="39" t="s">
        <v>594</v>
      </c>
      <c r="L279" s="8" t="str">
        <f>AU279</f>
        <v>NG</v>
      </c>
      <c r="M279" s="8" t="str">
        <f>AX279</f>
        <v>GT</v>
      </c>
      <c r="N279" s="8">
        <f>C279*G279</f>
        <v>0.22565711478</v>
      </c>
      <c r="O279" s="8"/>
      <c r="P279" s="8"/>
      <c r="Q279" s="8"/>
      <c r="R279" s="87"/>
      <c r="S279" s="8"/>
      <c r="T279" s="8"/>
      <c r="U279" s="87"/>
      <c r="V279" s="87" t="str">
        <f ca="1">IF(NOT(AP279=""),IF(AP279&lt;&gt;AP278,IF(COUNTIF(OFFSET(AP279,0,0,pMaxUnitPerPlantInData),AP279)=COUNTIFS(OFFSET(AP279,0,0,pMaxUnitPerPlantInData),AP279,OFFSET(F279,0,0,pMaxUnitPerPlantInData),F279),"N","Y"),V278),"")</f>
        <v>N</v>
      </c>
      <c r="W279" s="87" t="str">
        <f>IF($AP279="",W280,AP279)</f>
        <v>ExxonMobil Baytown Turbine</v>
      </c>
      <c r="X279" s="87">
        <f>IF($AP279="","-",BB279)</f>
        <v>5</v>
      </c>
      <c r="Y279" s="4"/>
      <c r="Z279" s="8" t="b">
        <v>1</v>
      </c>
      <c r="AA279" s="8" t="b">
        <f>VLOOKUP(L279,map_fuel,3,0)</f>
        <v>1</v>
      </c>
      <c r="AB279" s="8" t="b">
        <f>C279&gt;=filt_gen_size</f>
        <v>0</v>
      </c>
      <c r="AC279" s="8" t="b">
        <f>AV279&gt;=filt_age</f>
        <v>1</v>
      </c>
      <c r="AD279" s="39">
        <f>IF(filt_status="ALL",TRUE,IFERROR(SEARCH(I279,filt_status),FALSE))</f>
        <v>1</v>
      </c>
      <c r="AE279" s="8" t="b">
        <f>IF(filt_chp,TRUE,J279="N")</f>
        <v>0</v>
      </c>
      <c r="AF279" s="8" t="b">
        <f>IF(filt_hydro,TRUE,D279&lt;&gt;"water")</f>
        <v>1</v>
      </c>
      <c r="AG279" s="8" t="b">
        <f>IF(filt_use_bad_data,TRUE,NOT(OR(O279="Y",O279=1)))</f>
        <v>1</v>
      </c>
      <c r="AH279" s="8" t="b">
        <f>IF(filt_use_bad_data,TRUE,NOT(OR(Q279="Y",Q279=1)))</f>
        <v>1</v>
      </c>
      <c r="AI279" s="8" t="b">
        <f>IF(filt_allow_combos,AND(AJ279:AK279),OR(UPPER($S279)="Y",UPPER($T279)=""))</f>
        <v>1</v>
      </c>
      <c r="AJ279" s="8" t="b">
        <f>IF(UPPER($U279)="CCGT",IF(filt_combine_ccgt,OR(UPPER($T279)="Y",UPPER($S279)=""),OR(UPPER($S279)="Y",UPPER($T279)="")),TRUE)</f>
        <v>1</v>
      </c>
      <c r="AK279" s="8" t="b">
        <f>IF(UPPER($U279)="WIND",IF(filt_combine_wind,OR(UPPER($T279)="Y",UPPER($S279)=""),OR(UPPER($S279)="Y",UPPER($T279)="")),TRUE)</f>
        <v>1</v>
      </c>
      <c r="AL279" s="9"/>
      <c r="AM279" s="2" t="b">
        <f>AND(Z279:AL279)</f>
        <v>0</v>
      </c>
      <c r="AN279" s="2">
        <f>A279-COUNTIF($K$31:$K279,"&lt;&gt;"&amp;AN$31)+1</f>
        <v>239</v>
      </c>
      <c r="AO279" s="2"/>
      <c r="AP279" s="8" t="s">
        <v>211</v>
      </c>
      <c r="AQ279" s="8" t="s">
        <v>34</v>
      </c>
      <c r="AR279" s="8">
        <v>10692</v>
      </c>
      <c r="AS279" s="8">
        <v>14229</v>
      </c>
      <c r="AT279" s="8" t="s">
        <v>11</v>
      </c>
      <c r="AU279" s="8" t="s">
        <v>33</v>
      </c>
      <c r="AV279" s="8">
        <v>1989</v>
      </c>
      <c r="AW279" s="8">
        <v>37.299999999999997</v>
      </c>
      <c r="AX279" s="8" t="s">
        <v>54</v>
      </c>
      <c r="AY279" s="8" t="s">
        <v>15</v>
      </c>
      <c r="AZ279">
        <v>1</v>
      </c>
      <c r="BA279" s="5">
        <v>6049.7885999999999</v>
      </c>
      <c r="BB279" s="5">
        <v>5</v>
      </c>
      <c r="BC279" s="4"/>
      <c r="BD279"/>
    </row>
    <row r="280" spans="1:56" hidden="1">
      <c r="A280">
        <f>ROW(B280)-ROW($B$31)</f>
        <v>249</v>
      </c>
      <c r="B280" t="str">
        <f>SUBSTITUTE(SUBSTITUTE(SUBSTITUTE(AP280&amp;"_"&amp;AQ280," ","_"),"&amp;","and"),"-","_")</f>
        <v>ExxonMobil_Baytown_Turbine_GEN3</v>
      </c>
      <c r="C280">
        <f>AW280/1000</f>
        <v>3.73E-2</v>
      </c>
      <c r="D280" s="23" t="str">
        <f>VLOOKUP(L280,map_fuel,2,0)</f>
        <v>ng</v>
      </c>
      <c r="E280" s="23" t="str">
        <f>VLOOKUP(M280,map_prime_mover,2,0)</f>
        <v>gt</v>
      </c>
      <c r="F280" s="23" t="str">
        <f>D280&amp;IF(NOT(E280=""),"_"&amp;LOWER(E280),"")</f>
        <v>ng_gt</v>
      </c>
      <c r="G280" s="58">
        <f>IF(ISNUMBER(BA280),BA280/1000,1)</f>
        <v>6.0497886000000003</v>
      </c>
      <c r="H280" s="8">
        <f>AV280</f>
        <v>1989</v>
      </c>
      <c r="I280" s="39" t="str">
        <f>AY280</f>
        <v>OP</v>
      </c>
      <c r="J280" s="39" t="str">
        <f>IF(AZ280=1,"Y",IF(AZ280=0,"N","?"))</f>
        <v>Y</v>
      </c>
      <c r="K280" s="39" t="s">
        <v>594</v>
      </c>
      <c r="L280" s="8" t="str">
        <f>AU280</f>
        <v>NG</v>
      </c>
      <c r="M280" s="8" t="str">
        <f>AX280</f>
        <v>GT</v>
      </c>
      <c r="N280" s="8">
        <f>C280*G280</f>
        <v>0.22565711478</v>
      </c>
      <c r="O280" s="8"/>
      <c r="P280" s="8"/>
      <c r="Q280" s="8"/>
      <c r="R280" s="87"/>
      <c r="S280" s="8"/>
      <c r="T280" s="8"/>
      <c r="U280" s="87"/>
      <c r="V280" s="87" t="str">
        <f ca="1">IF(NOT(AP280=""),IF(AP280&lt;&gt;AP279,IF(COUNTIF(OFFSET(AP280,0,0,pMaxUnitPerPlantInData),AP280)=COUNTIFS(OFFSET(AP280,0,0,pMaxUnitPerPlantInData),AP280,OFFSET(F280,0,0,pMaxUnitPerPlantInData),F280),"N","Y"),V279),"")</f>
        <v>N</v>
      </c>
      <c r="W280" s="87" t="str">
        <f>IF($AP280="",W281,AP280)</f>
        <v>ExxonMobil Baytown Turbine</v>
      </c>
      <c r="X280" s="87">
        <f>IF($AP280="","-",BB280)</f>
        <v>5</v>
      </c>
      <c r="Y280" s="4"/>
      <c r="Z280" s="8" t="b">
        <v>1</v>
      </c>
      <c r="AA280" s="8" t="b">
        <f>VLOOKUP(L280,map_fuel,3,0)</f>
        <v>1</v>
      </c>
      <c r="AB280" s="8" t="b">
        <f>C280&gt;=filt_gen_size</f>
        <v>0</v>
      </c>
      <c r="AC280" s="8" t="b">
        <f>AV280&gt;=filt_age</f>
        <v>1</v>
      </c>
      <c r="AD280" s="39">
        <f>IF(filt_status="ALL",TRUE,IFERROR(SEARCH(I280,filt_status),FALSE))</f>
        <v>1</v>
      </c>
      <c r="AE280" s="8" t="b">
        <f>IF(filt_chp,TRUE,J280="N")</f>
        <v>0</v>
      </c>
      <c r="AF280" s="8" t="b">
        <f>IF(filt_hydro,TRUE,D280&lt;&gt;"water")</f>
        <v>1</v>
      </c>
      <c r="AG280" s="8" t="b">
        <f>IF(filt_use_bad_data,TRUE,NOT(OR(O280="Y",O280=1)))</f>
        <v>1</v>
      </c>
      <c r="AH280" s="8" t="b">
        <f>IF(filt_use_bad_data,TRUE,NOT(OR(Q280="Y",Q280=1)))</f>
        <v>1</v>
      </c>
      <c r="AI280" s="8" t="b">
        <f>IF(filt_allow_combos,AND(AJ280:AK280),OR(UPPER($S280)="Y",UPPER($T280)=""))</f>
        <v>1</v>
      </c>
      <c r="AJ280" s="8" t="b">
        <f>IF(UPPER($U280)="CCGT",IF(filt_combine_ccgt,OR(UPPER($T280)="Y",UPPER($S280)=""),OR(UPPER($S280)="Y",UPPER($T280)="")),TRUE)</f>
        <v>1</v>
      </c>
      <c r="AK280" s="8" t="b">
        <f>IF(UPPER($U280)="WIND",IF(filt_combine_wind,OR(UPPER($T280)="Y",UPPER($S280)=""),OR(UPPER($S280)="Y",UPPER($T280)="")),TRUE)</f>
        <v>1</v>
      </c>
      <c r="AL280" s="9"/>
      <c r="AM280" s="2" t="b">
        <f>AND(Z280:AL280)</f>
        <v>0</v>
      </c>
      <c r="AN280" s="2">
        <f>A280-COUNTIF($K$31:$K280,"&lt;&gt;"&amp;AN$31)+1</f>
        <v>240</v>
      </c>
      <c r="AO280" s="2"/>
      <c r="AP280" s="8" t="s">
        <v>211</v>
      </c>
      <c r="AQ280" s="8" t="s">
        <v>28</v>
      </c>
      <c r="AR280" s="8">
        <v>10692</v>
      </c>
      <c r="AS280" s="8">
        <v>14230</v>
      </c>
      <c r="AT280" s="8" t="s">
        <v>11</v>
      </c>
      <c r="AU280" s="8" t="s">
        <v>33</v>
      </c>
      <c r="AV280" s="8">
        <v>1989</v>
      </c>
      <c r="AW280" s="8">
        <v>37.299999999999997</v>
      </c>
      <c r="AX280" s="8" t="s">
        <v>54</v>
      </c>
      <c r="AY280" s="8" t="s">
        <v>15</v>
      </c>
      <c r="AZ280">
        <v>1</v>
      </c>
      <c r="BA280" s="5">
        <v>6049.7885999999999</v>
      </c>
      <c r="BB280" s="5">
        <v>5</v>
      </c>
      <c r="BC280" s="4"/>
      <c r="BD280"/>
    </row>
    <row r="281" spans="1:56" hidden="1">
      <c r="A281">
        <f>ROW(B281)-ROW($B$31)</f>
        <v>250</v>
      </c>
      <c r="B281" t="str">
        <f>SUBSTITUTE(SUBSTITUTE(SUBSTITUTE(AP281&amp;"_"&amp;AQ281," ","_"),"&amp;","and"),"-","_")</f>
        <v>ExxonMobil_Beaumont_Refinery_TG41</v>
      </c>
      <c r="C281">
        <f>AW281/1000</f>
        <v>0.16300000000000001</v>
      </c>
      <c r="D281" s="23" t="str">
        <f>VLOOKUP(L281,map_fuel,2,0)</f>
        <v>ng</v>
      </c>
      <c r="E281" s="23" t="str">
        <f>VLOOKUP(M281,map_prime_mover,2,0)</f>
        <v>gt</v>
      </c>
      <c r="F281" s="23" t="str">
        <f>D281&amp;IF(NOT(E281=""),"_"&amp;LOWER(E281),"")</f>
        <v>ng_gt</v>
      </c>
      <c r="G281" s="58">
        <f>IF(ISNUMBER(BA281),BA281/1000,1)</f>
        <v>1</v>
      </c>
      <c r="H281" s="8">
        <f>AV281</f>
        <v>2005</v>
      </c>
      <c r="I281" s="39" t="str">
        <f>AY281</f>
        <v>OP</v>
      </c>
      <c r="J281" s="39" t="str">
        <f>IF(AZ281=1,"Y",IF(AZ281=0,"N","?"))</f>
        <v>?</v>
      </c>
      <c r="K281" s="39" t="s">
        <v>594</v>
      </c>
      <c r="L281" s="8" t="str">
        <f>AU281</f>
        <v>NG</v>
      </c>
      <c r="M281" s="8" t="str">
        <f>AX281</f>
        <v>GT</v>
      </c>
      <c r="N281" s="8">
        <f>C281*G281</f>
        <v>0.16300000000000001</v>
      </c>
      <c r="O281" s="8"/>
      <c r="P281" s="8"/>
      <c r="Q281" s="8"/>
      <c r="R281" s="87"/>
      <c r="S281" s="8"/>
      <c r="T281" s="8"/>
      <c r="U281" s="87"/>
      <c r="V281" s="87" t="str">
        <f ca="1">IF(NOT(AP281=""),IF(AP281&lt;&gt;AP280,IF(COUNTIF(OFFSET(AP281,0,0,pMaxUnitPerPlantInData),AP281)=COUNTIFS(OFFSET(AP281,0,0,pMaxUnitPerPlantInData),AP281,OFFSET(F281,0,0,pMaxUnitPerPlantInData),F281),"N","Y"),V280),"")</f>
        <v>Y</v>
      </c>
      <c r="W281" s="87" t="str">
        <f>IF($AP281="",W282,AP281)</f>
        <v>ExxonMobil Beaumont Refinery</v>
      </c>
      <c r="X281" s="87" t="str">
        <f>IF($AP281="","-",BB281)</f>
        <v>Plant unknown</v>
      </c>
      <c r="Y281" s="4"/>
      <c r="Z281" s="8" t="b">
        <v>0</v>
      </c>
      <c r="AA281" s="8" t="b">
        <f>VLOOKUP(L281,map_fuel,3,0)</f>
        <v>1</v>
      </c>
      <c r="AB281" s="8" t="b">
        <f>C281&gt;=filt_gen_size</f>
        <v>1</v>
      </c>
      <c r="AC281" s="8" t="b">
        <f>AV281&gt;=filt_age</f>
        <v>1</v>
      </c>
      <c r="AD281" s="39">
        <f>IF(filt_status="ALL",TRUE,IFERROR(SEARCH(I281,filt_status),FALSE))</f>
        <v>1</v>
      </c>
      <c r="AE281" s="8" t="b">
        <f>IF(filt_chp,TRUE,J281="N")</f>
        <v>0</v>
      </c>
      <c r="AF281" s="8" t="b">
        <f>IF(filt_hydro,TRUE,D281&lt;&gt;"water")</f>
        <v>1</v>
      </c>
      <c r="AG281" s="8" t="b">
        <f>IF(filt_use_bad_data,TRUE,NOT(OR(O281="Y",O281=1)))</f>
        <v>1</v>
      </c>
      <c r="AH281" s="8" t="b">
        <f>IF(filt_use_bad_data,TRUE,NOT(OR(Q281="Y",Q281=1)))</f>
        <v>1</v>
      </c>
      <c r="AI281" s="8" t="b">
        <f>IF(filt_allow_combos,AND(AJ281:AK281),OR(UPPER($S281)="Y",UPPER($T281)=""))</f>
        <v>1</v>
      </c>
      <c r="AJ281" s="8" t="b">
        <f>IF(UPPER($U281)="CCGT",IF(filt_combine_ccgt,OR(UPPER($T281)="Y",UPPER($S281)=""),OR(UPPER($S281)="Y",UPPER($T281)="")),TRUE)</f>
        <v>1</v>
      </c>
      <c r="AK281" s="8" t="b">
        <f>IF(UPPER($U281)="WIND",IF(filt_combine_wind,OR(UPPER($T281)="Y",UPPER($S281)=""),OR(UPPER($S281)="Y",UPPER($T281)="")),TRUE)</f>
        <v>1</v>
      </c>
      <c r="AL281" s="9"/>
      <c r="AM281" s="2" t="b">
        <f>AND(Z281:AL281)</f>
        <v>0</v>
      </c>
      <c r="AN281" s="2">
        <f>A281-COUNTIF($K$31:$K281,"&lt;&gt;"&amp;AN$31)+1</f>
        <v>241</v>
      </c>
      <c r="AO281" s="2"/>
      <c r="AP281" s="8" t="s">
        <v>214</v>
      </c>
      <c r="AQ281" s="8" t="s">
        <v>215</v>
      </c>
      <c r="AR281" s="8">
        <v>50625</v>
      </c>
      <c r="AS281" s="8">
        <v>14240</v>
      </c>
      <c r="AT281" s="8" t="s">
        <v>11</v>
      </c>
      <c r="AU281" s="8" t="s">
        <v>33</v>
      </c>
      <c r="AV281" s="8">
        <v>2005</v>
      </c>
      <c r="AW281" s="8">
        <v>163</v>
      </c>
      <c r="AX281" s="8" t="s">
        <v>54</v>
      </c>
      <c r="AY281" s="8" t="s">
        <v>15</v>
      </c>
      <c r="AZ281" t="s">
        <v>1069</v>
      </c>
      <c r="BA281" s="5" t="s">
        <v>1069</v>
      </c>
      <c r="BB281" s="5" t="s">
        <v>1069</v>
      </c>
      <c r="BC281" s="4"/>
      <c r="BD281"/>
    </row>
    <row r="282" spans="1:56" hidden="1">
      <c r="A282">
        <f>ROW(B282)-ROW($B$31)</f>
        <v>251</v>
      </c>
      <c r="B282" t="str">
        <f>SUBSTITUTE(SUBSTITUTE(SUBSTITUTE(AP282&amp;"_"&amp;AQ282," ","_"),"&amp;","and"),"-","_")</f>
        <v>ExxonMobil_Beaumont_Refinery_ETG</v>
      </c>
      <c r="C282">
        <f>AW282/1000</f>
        <v>7.4999999999999997E-3</v>
      </c>
      <c r="D282" s="23" t="str">
        <f>VLOOKUP(L282,map_fuel,2,0)</f>
        <v>ng</v>
      </c>
      <c r="E282" s="23" t="str">
        <f>VLOOKUP(M282,map_prime_mover,2,0)</f>
        <v>gt</v>
      </c>
      <c r="F282" s="23" t="str">
        <f>D282&amp;IF(NOT(E282=""),"_"&amp;LOWER(E282),"")</f>
        <v>ng_gt</v>
      </c>
      <c r="G282" s="58">
        <f>IF(ISNUMBER(BA282),BA282/1000,1)</f>
        <v>1</v>
      </c>
      <c r="H282" s="8">
        <f>AV282</f>
        <v>1978</v>
      </c>
      <c r="I282" s="39" t="str">
        <f>AY282</f>
        <v>OP</v>
      </c>
      <c r="J282" s="39" t="str">
        <f>IF(AZ282=1,"Y",IF(AZ282=0,"N","?"))</f>
        <v>?</v>
      </c>
      <c r="K282" s="39" t="s">
        <v>594</v>
      </c>
      <c r="L282" s="8" t="str">
        <f>AU282</f>
        <v>NG</v>
      </c>
      <c r="M282" s="8" t="str">
        <f>AX282</f>
        <v>OT</v>
      </c>
      <c r="N282" s="8">
        <f>C282*G282</f>
        <v>7.4999999999999997E-3</v>
      </c>
      <c r="O282" s="8"/>
      <c r="P282" s="8"/>
      <c r="Q282" s="8"/>
      <c r="R282" s="87"/>
      <c r="S282" s="8"/>
      <c r="T282" s="8"/>
      <c r="U282" s="87"/>
      <c r="V282" s="87" t="str">
        <f ca="1">IF(NOT(AP282=""),IF(AP282&lt;&gt;AP281,IF(COUNTIF(OFFSET(AP282,0,0,pMaxUnitPerPlantInData),AP282)=COUNTIFS(OFFSET(AP282,0,0,pMaxUnitPerPlantInData),AP282,OFFSET(F282,0,0,pMaxUnitPerPlantInData),F282),"N","Y"),V281),"")</f>
        <v>Y</v>
      </c>
      <c r="W282" s="87" t="str">
        <f>IF($AP282="",W283,AP282)</f>
        <v>ExxonMobil Beaumont Refinery</v>
      </c>
      <c r="X282" s="87" t="str">
        <f>IF($AP282="","-",BB282)</f>
        <v>Plant unknown</v>
      </c>
      <c r="Y282" s="4"/>
      <c r="Z282" s="8" t="b">
        <v>0</v>
      </c>
      <c r="AA282" s="8" t="b">
        <f>VLOOKUP(L282,map_fuel,3,0)</f>
        <v>1</v>
      </c>
      <c r="AB282" s="8" t="b">
        <f>C282&gt;=filt_gen_size</f>
        <v>0</v>
      </c>
      <c r="AC282" s="8" t="b">
        <f>AV282&gt;=filt_age</f>
        <v>1</v>
      </c>
      <c r="AD282" s="39">
        <f>IF(filt_status="ALL",TRUE,IFERROR(SEARCH(I282,filt_status),FALSE))</f>
        <v>1</v>
      </c>
      <c r="AE282" s="8" t="b">
        <f>IF(filt_chp,TRUE,J282="N")</f>
        <v>0</v>
      </c>
      <c r="AF282" s="8" t="b">
        <f>IF(filt_hydro,TRUE,D282&lt;&gt;"water")</f>
        <v>1</v>
      </c>
      <c r="AG282" s="8" t="b">
        <f>IF(filt_use_bad_data,TRUE,NOT(OR(O282="Y",O282=1)))</f>
        <v>1</v>
      </c>
      <c r="AH282" s="8" t="b">
        <f>IF(filt_use_bad_data,TRUE,NOT(OR(Q282="Y",Q282=1)))</f>
        <v>1</v>
      </c>
      <c r="AI282" s="8" t="b">
        <f>IF(filt_allow_combos,AND(AJ282:AK282),OR(UPPER($S282)="Y",UPPER($T282)=""))</f>
        <v>1</v>
      </c>
      <c r="AJ282" s="8" t="b">
        <f>IF(UPPER($U282)="CCGT",IF(filt_combine_ccgt,OR(UPPER($T282)="Y",UPPER($S282)=""),OR(UPPER($S282)="Y",UPPER($T282)="")),TRUE)</f>
        <v>1</v>
      </c>
      <c r="AK282" s="8" t="b">
        <f>IF(UPPER($U282)="WIND",IF(filt_combine_wind,OR(UPPER($T282)="Y",UPPER($S282)=""),OR(UPPER($S282)="Y",UPPER($T282)="")),TRUE)</f>
        <v>1</v>
      </c>
      <c r="AL282" s="9"/>
      <c r="AM282" s="2" t="b">
        <f>AND(Z282:AL282)</f>
        <v>0</v>
      </c>
      <c r="AN282" s="2">
        <f>A282-COUNTIF($K$31:$K282,"&lt;&gt;"&amp;AN$31)+1</f>
        <v>242</v>
      </c>
      <c r="AO282" s="2"/>
      <c r="AP282" s="8" t="s">
        <v>214</v>
      </c>
      <c r="AQ282" s="8" t="s">
        <v>216</v>
      </c>
      <c r="AR282" s="8">
        <v>50625</v>
      </c>
      <c r="AS282" s="8">
        <v>14233</v>
      </c>
      <c r="AT282" s="8" t="s">
        <v>11</v>
      </c>
      <c r="AU282" s="8" t="s">
        <v>33</v>
      </c>
      <c r="AV282" s="8">
        <v>1978</v>
      </c>
      <c r="AW282" s="8">
        <v>7.5</v>
      </c>
      <c r="AX282" s="8" t="s">
        <v>121</v>
      </c>
      <c r="AY282" s="8" t="s">
        <v>15</v>
      </c>
      <c r="AZ282" t="s">
        <v>1069</v>
      </c>
      <c r="BA282" s="5" t="s">
        <v>1069</v>
      </c>
      <c r="BB282" s="5" t="s">
        <v>1069</v>
      </c>
      <c r="BC282" s="4"/>
      <c r="BD282"/>
    </row>
    <row r="283" spans="1:56" hidden="1">
      <c r="A283">
        <f>ROW(B283)-ROW($B$31)</f>
        <v>252</v>
      </c>
      <c r="B283" t="str">
        <f>SUBSTITUTE(SUBSTITUTE(SUBSTITUTE(AP283&amp;"_"&amp;AQ283," ","_"),"&amp;","and"),"-","_")</f>
        <v>ExxonMobil_Beaumont_Refinery_TG42</v>
      </c>
      <c r="C283">
        <f>AW283/1000</f>
        <v>0.16300000000000001</v>
      </c>
      <c r="D283" s="23" t="str">
        <f>VLOOKUP(L283,map_fuel,2,0)</f>
        <v>ng</v>
      </c>
      <c r="E283" s="23" t="str">
        <f>VLOOKUP(M283,map_prime_mover,2,0)</f>
        <v>gt</v>
      </c>
      <c r="F283" s="23" t="str">
        <f>D283&amp;IF(NOT(E283=""),"_"&amp;LOWER(E283),"")</f>
        <v>ng_gt</v>
      </c>
      <c r="G283" s="58">
        <f>IF(ISNUMBER(BA283),BA283/1000,1)</f>
        <v>1</v>
      </c>
      <c r="H283" s="8">
        <f>AV283</f>
        <v>2005</v>
      </c>
      <c r="I283" s="39" t="str">
        <f>AY283</f>
        <v>OP</v>
      </c>
      <c r="J283" s="39" t="str">
        <f>IF(AZ283=1,"Y",IF(AZ283=0,"N","?"))</f>
        <v>?</v>
      </c>
      <c r="K283" s="39" t="s">
        <v>594</v>
      </c>
      <c r="L283" s="8" t="str">
        <f>AU283</f>
        <v>NG</v>
      </c>
      <c r="M283" s="8" t="str">
        <f>AX283</f>
        <v>GT</v>
      </c>
      <c r="N283" s="8">
        <f>C283*G283</f>
        <v>0.16300000000000001</v>
      </c>
      <c r="O283" s="8"/>
      <c r="P283" s="8"/>
      <c r="Q283" s="8"/>
      <c r="R283" s="87"/>
      <c r="S283" s="8"/>
      <c r="T283" s="8"/>
      <c r="U283" s="87"/>
      <c r="V283" s="87" t="str">
        <f ca="1">IF(NOT(AP283=""),IF(AP283&lt;&gt;AP282,IF(COUNTIF(OFFSET(AP283,0,0,pMaxUnitPerPlantInData),AP283)=COUNTIFS(OFFSET(AP283,0,0,pMaxUnitPerPlantInData),AP283,OFFSET(F283,0,0,pMaxUnitPerPlantInData),F283),"N","Y"),V282),"")</f>
        <v>Y</v>
      </c>
      <c r="W283" s="87" t="str">
        <f>IF($AP283="",W284,AP283)</f>
        <v>ExxonMobil Beaumont Refinery</v>
      </c>
      <c r="X283" s="87" t="str">
        <f>IF($AP283="","-",BB283)</f>
        <v>Plant unknown</v>
      </c>
      <c r="Y283" s="4"/>
      <c r="Z283" s="8" t="b">
        <v>0</v>
      </c>
      <c r="AA283" s="8" t="b">
        <f>VLOOKUP(L283,map_fuel,3,0)</f>
        <v>1</v>
      </c>
      <c r="AB283" s="8" t="b">
        <f>C283&gt;=filt_gen_size</f>
        <v>1</v>
      </c>
      <c r="AC283" s="8" t="b">
        <f>AV283&gt;=filt_age</f>
        <v>1</v>
      </c>
      <c r="AD283" s="39">
        <f>IF(filt_status="ALL",TRUE,IFERROR(SEARCH(I283,filt_status),FALSE))</f>
        <v>1</v>
      </c>
      <c r="AE283" s="8" t="b">
        <f>IF(filt_chp,TRUE,J283="N")</f>
        <v>0</v>
      </c>
      <c r="AF283" s="8" t="b">
        <f>IF(filt_hydro,TRUE,D283&lt;&gt;"water")</f>
        <v>1</v>
      </c>
      <c r="AG283" s="8" t="b">
        <f>IF(filt_use_bad_data,TRUE,NOT(OR(O283="Y",O283=1)))</f>
        <v>1</v>
      </c>
      <c r="AH283" s="8" t="b">
        <f>IF(filt_use_bad_data,TRUE,NOT(OR(Q283="Y",Q283=1)))</f>
        <v>1</v>
      </c>
      <c r="AI283" s="8" t="b">
        <f>IF(filt_allow_combos,AND(AJ283:AK283),OR(UPPER($S283)="Y",UPPER($T283)=""))</f>
        <v>1</v>
      </c>
      <c r="AJ283" s="8" t="b">
        <f>IF(UPPER($U283)="CCGT",IF(filt_combine_ccgt,OR(UPPER($T283)="Y",UPPER($S283)=""),OR(UPPER($S283)="Y",UPPER($T283)="")),TRUE)</f>
        <v>1</v>
      </c>
      <c r="AK283" s="8" t="b">
        <f>IF(UPPER($U283)="WIND",IF(filt_combine_wind,OR(UPPER($T283)="Y",UPPER($S283)=""),OR(UPPER($S283)="Y",UPPER($T283)="")),TRUE)</f>
        <v>1</v>
      </c>
      <c r="AL283" s="9"/>
      <c r="AM283" s="2" t="b">
        <f>AND(Z283:AL283)</f>
        <v>0</v>
      </c>
      <c r="AN283" s="2">
        <f>A283-COUNTIF($K$31:$K283,"&lt;&gt;"&amp;AN$31)+1</f>
        <v>243</v>
      </c>
      <c r="AO283" s="2"/>
      <c r="AP283" s="8" t="s">
        <v>214</v>
      </c>
      <c r="AQ283" s="8" t="s">
        <v>217</v>
      </c>
      <c r="AR283" s="8">
        <v>50625</v>
      </c>
      <c r="AS283" s="8">
        <v>14241</v>
      </c>
      <c r="AT283" s="8" t="s">
        <v>11</v>
      </c>
      <c r="AU283" s="8" t="s">
        <v>33</v>
      </c>
      <c r="AV283" s="8">
        <v>2005</v>
      </c>
      <c r="AW283" s="8">
        <v>163</v>
      </c>
      <c r="AX283" s="8" t="s">
        <v>54</v>
      </c>
      <c r="AY283" s="8" t="s">
        <v>15</v>
      </c>
      <c r="AZ283" t="s">
        <v>1069</v>
      </c>
      <c r="BA283" s="5" t="s">
        <v>1069</v>
      </c>
      <c r="BB283" s="5" t="s">
        <v>1069</v>
      </c>
      <c r="BC283" s="4"/>
      <c r="BD283"/>
    </row>
    <row r="284" spans="1:56" hidden="1">
      <c r="A284">
        <f>ROW(B284)-ROW($B$31)</f>
        <v>253</v>
      </c>
      <c r="B284" t="str">
        <f>SUBSTITUTE(SUBSTITUTE(SUBSTITUTE(AP284&amp;"_"&amp;AQ284," ","_"),"&amp;","and"),"-","_")</f>
        <v>ExxonMobil_Beaumont_Refinery_TG43</v>
      </c>
      <c r="C284">
        <f>AW284/1000</f>
        <v>0.16300000000000001</v>
      </c>
      <c r="D284" s="23" t="str">
        <f>VLOOKUP(L284,map_fuel,2,0)</f>
        <v>ng</v>
      </c>
      <c r="E284" s="23" t="str">
        <f>VLOOKUP(M284,map_prime_mover,2,0)</f>
        <v>gt</v>
      </c>
      <c r="F284" s="23" t="str">
        <f>D284&amp;IF(NOT(E284=""),"_"&amp;LOWER(E284),"")</f>
        <v>ng_gt</v>
      </c>
      <c r="G284" s="58">
        <f>IF(ISNUMBER(BA284),BA284/1000,1)</f>
        <v>1</v>
      </c>
      <c r="H284" s="8">
        <f>AV284</f>
        <v>2004</v>
      </c>
      <c r="I284" s="39" t="str">
        <f>AY284</f>
        <v>OP</v>
      </c>
      <c r="J284" s="39" t="str">
        <f>IF(AZ284=1,"Y",IF(AZ284=0,"N","?"))</f>
        <v>?</v>
      </c>
      <c r="K284" s="39" t="s">
        <v>594</v>
      </c>
      <c r="L284" s="8" t="str">
        <f>AU284</f>
        <v>NG</v>
      </c>
      <c r="M284" s="8" t="str">
        <f>AX284</f>
        <v>GT</v>
      </c>
      <c r="N284" s="8">
        <f>C284*G284</f>
        <v>0.16300000000000001</v>
      </c>
      <c r="O284" s="8"/>
      <c r="P284" s="8"/>
      <c r="Q284" s="8"/>
      <c r="R284" s="87"/>
      <c r="S284" s="8"/>
      <c r="T284" s="8"/>
      <c r="U284" s="87"/>
      <c r="V284" s="87" t="str">
        <f ca="1">IF(NOT(AP284=""),IF(AP284&lt;&gt;AP283,IF(COUNTIF(OFFSET(AP284,0,0,pMaxUnitPerPlantInData),AP284)=COUNTIFS(OFFSET(AP284,0,0,pMaxUnitPerPlantInData),AP284,OFFSET(F284,0,0,pMaxUnitPerPlantInData),F284),"N","Y"),V283),"")</f>
        <v>Y</v>
      </c>
      <c r="W284" s="87" t="str">
        <f>IF($AP284="",W285,AP284)</f>
        <v>ExxonMobil Beaumont Refinery</v>
      </c>
      <c r="X284" s="87" t="str">
        <f>IF($AP284="","-",BB284)</f>
        <v>Plant unknown</v>
      </c>
      <c r="Y284" s="4"/>
      <c r="Z284" s="8" t="b">
        <v>0</v>
      </c>
      <c r="AA284" s="8" t="b">
        <f>VLOOKUP(L284,map_fuel,3,0)</f>
        <v>1</v>
      </c>
      <c r="AB284" s="8" t="b">
        <f>C284&gt;=filt_gen_size</f>
        <v>1</v>
      </c>
      <c r="AC284" s="8" t="b">
        <f>AV284&gt;=filt_age</f>
        <v>1</v>
      </c>
      <c r="AD284" s="39">
        <f>IF(filt_status="ALL",TRUE,IFERROR(SEARCH(I284,filt_status),FALSE))</f>
        <v>1</v>
      </c>
      <c r="AE284" s="8" t="b">
        <f>IF(filt_chp,TRUE,J284="N")</f>
        <v>0</v>
      </c>
      <c r="AF284" s="8" t="b">
        <f>IF(filt_hydro,TRUE,D284&lt;&gt;"water")</f>
        <v>1</v>
      </c>
      <c r="AG284" s="8" t="b">
        <f>IF(filt_use_bad_data,TRUE,NOT(OR(O284="Y",O284=1)))</f>
        <v>1</v>
      </c>
      <c r="AH284" s="8" t="b">
        <f>IF(filt_use_bad_data,TRUE,NOT(OR(Q284="Y",Q284=1)))</f>
        <v>1</v>
      </c>
      <c r="AI284" s="8" t="b">
        <f>IF(filt_allow_combos,AND(AJ284:AK284),OR(UPPER($S284)="Y",UPPER($T284)=""))</f>
        <v>1</v>
      </c>
      <c r="AJ284" s="8" t="b">
        <f>IF(UPPER($U284)="CCGT",IF(filt_combine_ccgt,OR(UPPER($T284)="Y",UPPER($S284)=""),OR(UPPER($S284)="Y",UPPER($T284)="")),TRUE)</f>
        <v>1</v>
      </c>
      <c r="AK284" s="8" t="b">
        <f>IF(UPPER($U284)="WIND",IF(filt_combine_wind,OR(UPPER($T284)="Y",UPPER($S284)=""),OR(UPPER($S284)="Y",UPPER($T284)="")),TRUE)</f>
        <v>1</v>
      </c>
      <c r="AL284" s="9"/>
      <c r="AM284" s="2" t="b">
        <f>AND(Z284:AL284)</f>
        <v>0</v>
      </c>
      <c r="AN284" s="2">
        <f>A284-COUNTIF($K$31:$K284,"&lt;&gt;"&amp;AN$31)+1</f>
        <v>244</v>
      </c>
      <c r="AO284" s="2"/>
      <c r="AP284" s="8" t="s">
        <v>214</v>
      </c>
      <c r="AQ284" s="8" t="s">
        <v>218</v>
      </c>
      <c r="AR284" s="8">
        <v>50625</v>
      </c>
      <c r="AS284" s="8">
        <v>14242</v>
      </c>
      <c r="AT284" s="8" t="s">
        <v>11</v>
      </c>
      <c r="AU284" s="8" t="s">
        <v>33</v>
      </c>
      <c r="AV284" s="8">
        <v>2004</v>
      </c>
      <c r="AW284" s="8">
        <v>163</v>
      </c>
      <c r="AX284" s="8" t="s">
        <v>54</v>
      </c>
      <c r="AY284" s="8" t="s">
        <v>15</v>
      </c>
      <c r="AZ284" t="s">
        <v>1069</v>
      </c>
      <c r="BA284" s="5" t="s">
        <v>1069</v>
      </c>
      <c r="BB284" s="5" t="s">
        <v>1069</v>
      </c>
      <c r="BC284" s="4"/>
      <c r="BD284"/>
    </row>
    <row r="285" spans="1:56" hidden="1">
      <c r="A285">
        <f>ROW(B285)-ROW($B$31)</f>
        <v>254</v>
      </c>
      <c r="B285" t="str">
        <f>SUBSTITUTE(SUBSTITUTE(SUBSTITUTE(AP285&amp;"_"&amp;AQ285," ","_"),"&amp;","and"),"-","_")</f>
        <v>ExxonMobil_Beaumont_Refinery_TG23</v>
      </c>
      <c r="C285">
        <f>AW285/1000</f>
        <v>4.0500000000000001E-2</v>
      </c>
      <c r="D285" s="23" t="str">
        <f>VLOOKUP(L285,map_fuel,2,0)</f>
        <v>ng</v>
      </c>
      <c r="E285" s="23" t="str">
        <f>VLOOKUP(M285,map_prime_mover,2,0)</f>
        <v>st</v>
      </c>
      <c r="F285" s="23" t="str">
        <f>D285&amp;IF(NOT(E285=""),"_"&amp;LOWER(E285),"")</f>
        <v>ng_st</v>
      </c>
      <c r="G285" s="58">
        <f>IF(ISNUMBER(BA285),BA285/1000,1)</f>
        <v>1</v>
      </c>
      <c r="H285" s="8">
        <f>AV285</f>
        <v>1993</v>
      </c>
      <c r="I285" s="39" t="str">
        <f>AY285</f>
        <v>OP</v>
      </c>
      <c r="J285" s="39" t="str">
        <f>IF(AZ285=1,"Y",IF(AZ285=0,"N","?"))</f>
        <v>?</v>
      </c>
      <c r="K285" s="39" t="s">
        <v>594</v>
      </c>
      <c r="L285" s="8" t="str">
        <f>AU285</f>
        <v>NG</v>
      </c>
      <c r="M285" s="8" t="str">
        <f>AX285</f>
        <v>ST</v>
      </c>
      <c r="N285" s="8">
        <f>C285*G285</f>
        <v>4.0500000000000001E-2</v>
      </c>
      <c r="O285" s="8"/>
      <c r="P285" s="8"/>
      <c r="Q285" s="39" t="s">
        <v>651</v>
      </c>
      <c r="R285" s="87"/>
      <c r="S285" s="8"/>
      <c r="T285" s="8"/>
      <c r="U285" s="87"/>
      <c r="V285" s="87" t="str">
        <f ca="1">IF(NOT(AP285=""),IF(AP285&lt;&gt;AP284,IF(COUNTIF(OFFSET(AP285,0,0,pMaxUnitPerPlantInData),AP285)=COUNTIFS(OFFSET(AP285,0,0,pMaxUnitPerPlantInData),AP285,OFFSET(F285,0,0,pMaxUnitPerPlantInData),F285),"N","Y"),V284),"")</f>
        <v>Y</v>
      </c>
      <c r="W285" s="87" t="str">
        <f>IF($AP285="",W286,AP285)</f>
        <v>ExxonMobil Beaumont Refinery</v>
      </c>
      <c r="X285" s="87" t="str">
        <f>IF($AP285="","-",BB285)</f>
        <v>Plant unknown</v>
      </c>
      <c r="Y285" s="4"/>
      <c r="Z285" s="8" t="b">
        <v>0</v>
      </c>
      <c r="AA285" s="8" t="b">
        <f>VLOOKUP(L285,map_fuel,3,0)</f>
        <v>1</v>
      </c>
      <c r="AB285" s="8" t="b">
        <f>C285&gt;=filt_gen_size</f>
        <v>0</v>
      </c>
      <c r="AC285" s="8" t="b">
        <f>AV285&gt;=filt_age</f>
        <v>1</v>
      </c>
      <c r="AD285" s="39">
        <f>IF(filt_status="ALL",TRUE,IFERROR(SEARCH(I285,filt_status),FALSE))</f>
        <v>1</v>
      </c>
      <c r="AE285" s="8" t="b">
        <f>IF(filt_chp,TRUE,J285="N")</f>
        <v>0</v>
      </c>
      <c r="AF285" s="8" t="b">
        <f>IF(filt_hydro,TRUE,D285&lt;&gt;"water")</f>
        <v>1</v>
      </c>
      <c r="AG285" s="8" t="b">
        <f>IF(filt_use_bad_data,TRUE,NOT(OR(O285="Y",O285=1)))</f>
        <v>1</v>
      </c>
      <c r="AH285" s="8" t="b">
        <f>IF(filt_use_bad_data,TRUE,NOT(OR(Q285="Y",Q285=1)))</f>
        <v>0</v>
      </c>
      <c r="AI285" s="8" t="b">
        <f>IF(filt_allow_combos,AND(AJ285:AK285),OR(UPPER($S285)="Y",UPPER($T285)=""))</f>
        <v>1</v>
      </c>
      <c r="AJ285" s="8" t="b">
        <f>IF(UPPER($U285)="CCGT",IF(filt_combine_ccgt,OR(UPPER($T285)="Y",UPPER($S285)=""),OR(UPPER($S285)="Y",UPPER($T285)="")),TRUE)</f>
        <v>1</v>
      </c>
      <c r="AK285" s="8" t="b">
        <f>IF(UPPER($U285)="WIND",IF(filt_combine_wind,OR(UPPER($T285)="Y",UPPER($S285)=""),OR(UPPER($S285)="Y",UPPER($T285)="")),TRUE)</f>
        <v>1</v>
      </c>
      <c r="AL285" s="9"/>
      <c r="AM285" s="2" t="b">
        <f>AND(Z285:AL285)</f>
        <v>0</v>
      </c>
      <c r="AN285" s="2">
        <f>A285-COUNTIF($K$31:$K285,"&lt;&gt;"&amp;AN$31)+1</f>
        <v>245</v>
      </c>
      <c r="AO285" s="2"/>
      <c r="AP285" s="8" t="s">
        <v>214</v>
      </c>
      <c r="AQ285" s="8" t="s">
        <v>219</v>
      </c>
      <c r="AR285" s="8">
        <v>50625</v>
      </c>
      <c r="AS285" s="8">
        <v>14235</v>
      </c>
      <c r="AT285" s="8" t="s">
        <v>11</v>
      </c>
      <c r="AU285" s="8" t="s">
        <v>33</v>
      </c>
      <c r="AV285" s="8">
        <v>1993</v>
      </c>
      <c r="AW285" s="8">
        <v>40.5</v>
      </c>
      <c r="AX285" s="8" t="s">
        <v>16</v>
      </c>
      <c r="AY285" s="8" t="s">
        <v>15</v>
      </c>
      <c r="AZ285" t="s">
        <v>1069</v>
      </c>
      <c r="BA285" s="5" t="s">
        <v>1069</v>
      </c>
      <c r="BB285" s="5" t="s">
        <v>1069</v>
      </c>
      <c r="BC285" s="4"/>
      <c r="BD285"/>
    </row>
    <row r="286" spans="1:56" hidden="1">
      <c r="A286">
        <f>ROW(B286)-ROW($B$31)</f>
        <v>255</v>
      </c>
      <c r="B286" t="str">
        <f>SUBSTITUTE(SUBSTITUTE(SUBSTITUTE(AP286&amp;"_"&amp;AQ286," ","_"),"&amp;","and"),"-","_")</f>
        <v>ExxonMobil_Beaumont_Refinery_TG24</v>
      </c>
      <c r="C286">
        <f>AW286/1000</f>
        <v>3.8600000000000002E-2</v>
      </c>
      <c r="D286" s="23" t="str">
        <f>VLOOKUP(L286,map_fuel,2,0)</f>
        <v>ng</v>
      </c>
      <c r="E286" s="23" t="str">
        <f>VLOOKUP(M286,map_prime_mover,2,0)</f>
        <v>gt</v>
      </c>
      <c r="F286" s="23" t="str">
        <f>D286&amp;IF(NOT(E286=""),"_"&amp;LOWER(E286),"")</f>
        <v>ng_gt</v>
      </c>
      <c r="G286" s="58">
        <f>IF(ISNUMBER(BA286),BA286/1000,1)</f>
        <v>1</v>
      </c>
      <c r="H286" s="8">
        <f>AV286</f>
        <v>1993</v>
      </c>
      <c r="I286" s="39" t="str">
        <f>AY286</f>
        <v>OP</v>
      </c>
      <c r="J286" s="39" t="str">
        <f>IF(AZ286=1,"Y",IF(AZ286=0,"N","?"))</f>
        <v>?</v>
      </c>
      <c r="K286" s="39" t="s">
        <v>594</v>
      </c>
      <c r="L286" s="8" t="str">
        <f>AU286</f>
        <v>NG</v>
      </c>
      <c r="M286" s="8" t="str">
        <f>AX286</f>
        <v>GT</v>
      </c>
      <c r="N286" s="8">
        <f>C286*G286</f>
        <v>3.8600000000000002E-2</v>
      </c>
      <c r="O286" s="8"/>
      <c r="P286" s="8"/>
      <c r="Q286" s="8"/>
      <c r="R286" s="87"/>
      <c r="S286" s="8"/>
      <c r="T286" s="8"/>
      <c r="U286" s="87"/>
      <c r="V286" s="87" t="str">
        <f ca="1">IF(NOT(AP286=""),IF(AP286&lt;&gt;AP285,IF(COUNTIF(OFFSET(AP286,0,0,pMaxUnitPerPlantInData),AP286)=COUNTIFS(OFFSET(AP286,0,0,pMaxUnitPerPlantInData),AP286,OFFSET(F286,0,0,pMaxUnitPerPlantInData),F286),"N","Y"),V285),"")</f>
        <v>Y</v>
      </c>
      <c r="W286" s="87" t="str">
        <f>IF($AP286="",W287,AP286)</f>
        <v>ExxonMobil Beaumont Refinery</v>
      </c>
      <c r="X286" s="87" t="str">
        <f>IF($AP286="","-",BB286)</f>
        <v>Plant unknown</v>
      </c>
      <c r="Y286" s="4"/>
      <c r="Z286" s="8" t="b">
        <v>0</v>
      </c>
      <c r="AA286" s="8" t="b">
        <f>VLOOKUP(L286,map_fuel,3,0)</f>
        <v>1</v>
      </c>
      <c r="AB286" s="8" t="b">
        <f>C286&gt;=filt_gen_size</f>
        <v>0</v>
      </c>
      <c r="AC286" s="8" t="b">
        <f>AV286&gt;=filt_age</f>
        <v>1</v>
      </c>
      <c r="AD286" s="39">
        <f>IF(filt_status="ALL",TRUE,IFERROR(SEARCH(I286,filt_status),FALSE))</f>
        <v>1</v>
      </c>
      <c r="AE286" s="8" t="b">
        <f>IF(filt_chp,TRUE,J286="N")</f>
        <v>0</v>
      </c>
      <c r="AF286" s="8" t="b">
        <f>IF(filt_hydro,TRUE,D286&lt;&gt;"water")</f>
        <v>1</v>
      </c>
      <c r="AG286" s="8" t="b">
        <f>IF(filt_use_bad_data,TRUE,NOT(OR(O286="Y",O286=1)))</f>
        <v>1</v>
      </c>
      <c r="AH286" s="8" t="b">
        <f>IF(filt_use_bad_data,TRUE,NOT(OR(Q286="Y",Q286=1)))</f>
        <v>1</v>
      </c>
      <c r="AI286" s="8" t="b">
        <f>IF(filt_allow_combos,AND(AJ286:AK286),OR(UPPER($S286)="Y",UPPER($T286)=""))</f>
        <v>1</v>
      </c>
      <c r="AJ286" s="8" t="b">
        <f>IF(UPPER($U286)="CCGT",IF(filt_combine_ccgt,OR(UPPER($T286)="Y",UPPER($S286)=""),OR(UPPER($S286)="Y",UPPER($T286)="")),TRUE)</f>
        <v>1</v>
      </c>
      <c r="AK286" s="8" t="b">
        <f>IF(UPPER($U286)="WIND",IF(filt_combine_wind,OR(UPPER($T286)="Y",UPPER($S286)=""),OR(UPPER($S286)="Y",UPPER($T286)="")),TRUE)</f>
        <v>1</v>
      </c>
      <c r="AL286" s="9"/>
      <c r="AM286" s="2" t="b">
        <f>AND(Z286:AL286)</f>
        <v>0</v>
      </c>
      <c r="AN286" s="2">
        <f>A286-COUNTIF($K$31:$K286,"&lt;&gt;"&amp;AN$31)+1</f>
        <v>246</v>
      </c>
      <c r="AO286" s="2"/>
      <c r="AP286" s="8" t="s">
        <v>214</v>
      </c>
      <c r="AQ286" s="8" t="s">
        <v>220</v>
      </c>
      <c r="AR286" s="8">
        <v>50625</v>
      </c>
      <c r="AS286" s="8">
        <v>14236</v>
      </c>
      <c r="AT286" s="8" t="s">
        <v>11</v>
      </c>
      <c r="AU286" s="8" t="s">
        <v>33</v>
      </c>
      <c r="AV286" s="8">
        <v>1993</v>
      </c>
      <c r="AW286" s="8">
        <v>38.6</v>
      </c>
      <c r="AX286" s="8" t="s">
        <v>54</v>
      </c>
      <c r="AY286" s="8" t="s">
        <v>15</v>
      </c>
      <c r="AZ286" t="s">
        <v>1069</v>
      </c>
      <c r="BA286" s="5" t="s">
        <v>1069</v>
      </c>
      <c r="BB286" s="5" t="s">
        <v>1069</v>
      </c>
      <c r="BC286" s="4"/>
      <c r="BD286"/>
    </row>
    <row r="287" spans="1:56" hidden="1">
      <c r="A287">
        <f>ROW(B287)-ROW($B$31)</f>
        <v>256</v>
      </c>
      <c r="B287" t="str">
        <f>SUBSTITUTE(SUBSTITUTE(SUBSTITUTE(AP287&amp;"_"&amp;AQ287," ","_"),"&amp;","and"),"-","_")</f>
        <v>ExxonMobil_Beaumont_Refinery_TG22</v>
      </c>
      <c r="C287">
        <f>AW287/1000</f>
        <v>2.7199999999999998E-2</v>
      </c>
      <c r="D287" s="23" t="str">
        <f>VLOOKUP(L287,map_fuel,2,0)</f>
        <v>ng</v>
      </c>
      <c r="E287" s="23" t="str">
        <f>VLOOKUP(M287,map_prime_mover,2,0)</f>
        <v>st</v>
      </c>
      <c r="F287" s="23" t="str">
        <f>D287&amp;IF(NOT(E287=""),"_"&amp;LOWER(E287),"")</f>
        <v>ng_st</v>
      </c>
      <c r="G287" s="58">
        <f>IF(ISNUMBER(BA287),BA287/1000,1)</f>
        <v>1</v>
      </c>
      <c r="H287" s="8">
        <f>AV287</f>
        <v>1978</v>
      </c>
      <c r="I287" s="39" t="str">
        <f>AY287</f>
        <v>OP</v>
      </c>
      <c r="J287" s="39" t="str">
        <f>IF(AZ287=1,"Y",IF(AZ287=0,"N","?"))</f>
        <v>?</v>
      </c>
      <c r="K287" s="39" t="s">
        <v>594</v>
      </c>
      <c r="L287" s="8" t="str">
        <f>AU287</f>
        <v>NG</v>
      </c>
      <c r="M287" s="8" t="str">
        <f>AX287</f>
        <v>ST</v>
      </c>
      <c r="N287" s="8">
        <f>C287*G287</f>
        <v>2.7199999999999998E-2</v>
      </c>
      <c r="O287" s="8"/>
      <c r="P287" s="8"/>
      <c r="Q287" s="39" t="s">
        <v>651</v>
      </c>
      <c r="R287" s="87"/>
      <c r="S287" s="8"/>
      <c r="T287" s="8"/>
      <c r="U287" s="87"/>
      <c r="V287" s="87" t="str">
        <f ca="1">IF(NOT(AP287=""),IF(AP287&lt;&gt;AP286,IF(COUNTIF(OFFSET(AP287,0,0,pMaxUnitPerPlantInData),AP287)=COUNTIFS(OFFSET(AP287,0,0,pMaxUnitPerPlantInData),AP287,OFFSET(F287,0,0,pMaxUnitPerPlantInData),F287),"N","Y"),V286),"")</f>
        <v>Y</v>
      </c>
      <c r="W287" s="87" t="str">
        <f>IF($AP287="",W288,AP287)</f>
        <v>ExxonMobil Beaumont Refinery</v>
      </c>
      <c r="X287" s="87" t="str">
        <f>IF($AP287="","-",BB287)</f>
        <v>Plant unknown</v>
      </c>
      <c r="Y287" s="4"/>
      <c r="Z287" s="8" t="b">
        <v>0</v>
      </c>
      <c r="AA287" s="8" t="b">
        <f>VLOOKUP(L287,map_fuel,3,0)</f>
        <v>1</v>
      </c>
      <c r="AB287" s="8" t="b">
        <f>C287&gt;=filt_gen_size</f>
        <v>0</v>
      </c>
      <c r="AC287" s="8" t="b">
        <f>AV287&gt;=filt_age</f>
        <v>1</v>
      </c>
      <c r="AD287" s="39">
        <f>IF(filt_status="ALL",TRUE,IFERROR(SEARCH(I287,filt_status),FALSE))</f>
        <v>1</v>
      </c>
      <c r="AE287" s="8" t="b">
        <f>IF(filt_chp,TRUE,J287="N")</f>
        <v>0</v>
      </c>
      <c r="AF287" s="8" t="b">
        <f>IF(filt_hydro,TRUE,D287&lt;&gt;"water")</f>
        <v>1</v>
      </c>
      <c r="AG287" s="8" t="b">
        <f>IF(filt_use_bad_data,TRUE,NOT(OR(O287="Y",O287=1)))</f>
        <v>1</v>
      </c>
      <c r="AH287" s="8" t="b">
        <f>IF(filt_use_bad_data,TRUE,NOT(OR(Q287="Y",Q287=1)))</f>
        <v>0</v>
      </c>
      <c r="AI287" s="8" t="b">
        <f>IF(filt_allow_combos,AND(AJ287:AK287),OR(UPPER($S287)="Y",UPPER($T287)=""))</f>
        <v>1</v>
      </c>
      <c r="AJ287" s="8" t="b">
        <f>IF(UPPER($U287)="CCGT",IF(filt_combine_ccgt,OR(UPPER($T287)="Y",UPPER($S287)=""),OR(UPPER($S287)="Y",UPPER($T287)="")),TRUE)</f>
        <v>1</v>
      </c>
      <c r="AK287" s="8" t="b">
        <f>IF(UPPER($U287)="WIND",IF(filt_combine_wind,OR(UPPER($T287)="Y",UPPER($S287)=""),OR(UPPER($S287)="Y",UPPER($T287)="")),TRUE)</f>
        <v>1</v>
      </c>
      <c r="AL287" s="9"/>
      <c r="AM287" s="2" t="b">
        <f>AND(Z287:AL287)</f>
        <v>0</v>
      </c>
      <c r="AN287" s="2">
        <f>A287-COUNTIF($K$31:$K287,"&lt;&gt;"&amp;AN$31)+1</f>
        <v>247</v>
      </c>
      <c r="AO287" s="2"/>
      <c r="AP287" s="8" t="s">
        <v>214</v>
      </c>
      <c r="AQ287" s="8" t="s">
        <v>221</v>
      </c>
      <c r="AR287" s="8">
        <v>50625</v>
      </c>
      <c r="AS287" s="8">
        <v>14234</v>
      </c>
      <c r="AT287" s="8" t="s">
        <v>11</v>
      </c>
      <c r="AU287" s="8" t="s">
        <v>33</v>
      </c>
      <c r="AV287" s="8">
        <v>1978</v>
      </c>
      <c r="AW287" s="8">
        <v>27.2</v>
      </c>
      <c r="AX287" s="8" t="s">
        <v>16</v>
      </c>
      <c r="AY287" s="8" t="s">
        <v>15</v>
      </c>
      <c r="AZ287" t="s">
        <v>1069</v>
      </c>
      <c r="BA287" s="5" t="s">
        <v>1069</v>
      </c>
      <c r="BB287" s="5" t="s">
        <v>1069</v>
      </c>
      <c r="BC287" s="4"/>
      <c r="BD287"/>
    </row>
    <row r="288" spans="1:56" hidden="1">
      <c r="A288">
        <f>ROW(B288)-ROW($B$31)</f>
        <v>257</v>
      </c>
      <c r="B288" t="str">
        <f>SUBSTITUTE(SUBSTITUTE(SUBSTITUTE(AP288&amp;"_"&amp;AQ288," ","_"),"&amp;","and"),"-","_")</f>
        <v>ExxonMobil_Beaumont_Refinery_TG32</v>
      </c>
      <c r="C288">
        <f>AW288/1000</f>
        <v>2.5000000000000001E-2</v>
      </c>
      <c r="D288" s="23" t="str">
        <f>VLOOKUP(L288,map_fuel,2,0)</f>
        <v>ng</v>
      </c>
      <c r="E288" s="23" t="str">
        <f>VLOOKUP(M288,map_prime_mover,2,0)</f>
        <v>st</v>
      </c>
      <c r="F288" s="23" t="str">
        <f>D288&amp;IF(NOT(E288=""),"_"&amp;LOWER(E288),"")</f>
        <v>ng_st</v>
      </c>
      <c r="G288" s="58">
        <f>IF(ISNUMBER(BA288),BA288/1000,1)</f>
        <v>1</v>
      </c>
      <c r="H288" s="8">
        <f>AV288</f>
        <v>1970</v>
      </c>
      <c r="I288" s="39" t="str">
        <f>AY288</f>
        <v>OP</v>
      </c>
      <c r="J288" s="39" t="str">
        <f>IF(AZ288=1,"Y",IF(AZ288=0,"N","?"))</f>
        <v>?</v>
      </c>
      <c r="K288" s="39" t="s">
        <v>594</v>
      </c>
      <c r="L288" s="8" t="str">
        <f>AU288</f>
        <v>NG</v>
      </c>
      <c r="M288" s="8" t="str">
        <f>AX288</f>
        <v>ST</v>
      </c>
      <c r="N288" s="8">
        <f>C288*G288</f>
        <v>2.5000000000000001E-2</v>
      </c>
      <c r="O288" s="8"/>
      <c r="P288" s="8"/>
      <c r="Q288" s="39" t="s">
        <v>651</v>
      </c>
      <c r="R288" s="87"/>
      <c r="S288" s="8"/>
      <c r="T288" s="8"/>
      <c r="U288" s="87"/>
      <c r="V288" s="87" t="str">
        <f ca="1">IF(NOT(AP288=""),IF(AP288&lt;&gt;AP287,IF(COUNTIF(OFFSET(AP288,0,0,pMaxUnitPerPlantInData),AP288)=COUNTIFS(OFFSET(AP288,0,0,pMaxUnitPerPlantInData),AP288,OFFSET(F288,0,0,pMaxUnitPerPlantInData),F288),"N","Y"),V287),"")</f>
        <v>Y</v>
      </c>
      <c r="W288" s="87" t="str">
        <f>IF($AP288="",W289,AP288)</f>
        <v>ExxonMobil Beaumont Refinery</v>
      </c>
      <c r="X288" s="87" t="str">
        <f>IF($AP288="","-",BB288)</f>
        <v>Plant unknown</v>
      </c>
      <c r="Y288" s="4"/>
      <c r="Z288" s="8" t="b">
        <v>0</v>
      </c>
      <c r="AA288" s="8" t="b">
        <f>VLOOKUP(L288,map_fuel,3,0)</f>
        <v>1</v>
      </c>
      <c r="AB288" s="8" t="b">
        <f>C288&gt;=filt_gen_size</f>
        <v>0</v>
      </c>
      <c r="AC288" s="8" t="b">
        <f>AV288&gt;=filt_age</f>
        <v>1</v>
      </c>
      <c r="AD288" s="39">
        <f>IF(filt_status="ALL",TRUE,IFERROR(SEARCH(I288,filt_status),FALSE))</f>
        <v>1</v>
      </c>
      <c r="AE288" s="8" t="b">
        <f>IF(filt_chp,TRUE,J288="N")</f>
        <v>0</v>
      </c>
      <c r="AF288" s="8" t="b">
        <f>IF(filt_hydro,TRUE,D288&lt;&gt;"water")</f>
        <v>1</v>
      </c>
      <c r="AG288" s="8" t="b">
        <f>IF(filt_use_bad_data,TRUE,NOT(OR(O288="Y",O288=1)))</f>
        <v>1</v>
      </c>
      <c r="AH288" s="8" t="b">
        <f>IF(filt_use_bad_data,TRUE,NOT(OR(Q288="Y",Q288=1)))</f>
        <v>0</v>
      </c>
      <c r="AI288" s="8" t="b">
        <f>IF(filt_allow_combos,AND(AJ288:AK288),OR(UPPER($S288)="Y",UPPER($T288)=""))</f>
        <v>1</v>
      </c>
      <c r="AJ288" s="8" t="b">
        <f>IF(UPPER($U288)="CCGT",IF(filt_combine_ccgt,OR(UPPER($T288)="Y",UPPER($S288)=""),OR(UPPER($S288)="Y",UPPER($T288)="")),TRUE)</f>
        <v>1</v>
      </c>
      <c r="AK288" s="8" t="b">
        <f>IF(UPPER($U288)="WIND",IF(filt_combine_wind,OR(UPPER($T288)="Y",UPPER($S288)=""),OR(UPPER($S288)="Y",UPPER($T288)="")),TRUE)</f>
        <v>1</v>
      </c>
      <c r="AL288" s="9"/>
      <c r="AM288" s="2" t="b">
        <f>AND(Z288:AL288)</f>
        <v>0</v>
      </c>
      <c r="AN288" s="2">
        <f>A288-COUNTIF($K$31:$K288,"&lt;&gt;"&amp;AN$31)+1</f>
        <v>248</v>
      </c>
      <c r="AO288" s="2"/>
      <c r="AP288" s="8" t="s">
        <v>214</v>
      </c>
      <c r="AQ288" s="8" t="s">
        <v>222</v>
      </c>
      <c r="AR288" s="8">
        <v>50625</v>
      </c>
      <c r="AS288" s="8">
        <v>14237</v>
      </c>
      <c r="AT288" s="8" t="s">
        <v>11</v>
      </c>
      <c r="AU288" s="8" t="s">
        <v>33</v>
      </c>
      <c r="AV288" s="8">
        <v>1970</v>
      </c>
      <c r="AW288" s="8">
        <v>25</v>
      </c>
      <c r="AX288" s="8" t="s">
        <v>16</v>
      </c>
      <c r="AY288" s="8" t="s">
        <v>15</v>
      </c>
      <c r="AZ288" t="s">
        <v>1069</v>
      </c>
      <c r="BA288" s="5" t="s">
        <v>1069</v>
      </c>
      <c r="BB288" s="5" t="s">
        <v>1069</v>
      </c>
      <c r="BC288" s="4"/>
      <c r="BD288"/>
    </row>
    <row r="289" spans="1:56" hidden="1">
      <c r="A289">
        <f>ROW(B289)-ROW($B$31)</f>
        <v>258</v>
      </c>
      <c r="B289" t="str">
        <f>SUBSTITUTE(SUBSTITUTE(SUBSTITUTE(AP289&amp;"_"&amp;AQ289," ","_"),"&amp;","and"),"-","_")</f>
        <v>ExxonMobil_Beaumont_Refinery_TG34</v>
      </c>
      <c r="C289">
        <f>AW289/1000</f>
        <v>0.03</v>
      </c>
      <c r="D289" s="23" t="str">
        <f>VLOOKUP(L289,map_fuel,2,0)</f>
        <v>ng</v>
      </c>
      <c r="E289" s="23" t="str">
        <f>VLOOKUP(M289,map_prime_mover,2,0)</f>
        <v>st</v>
      </c>
      <c r="F289" s="23" t="str">
        <f>D289&amp;IF(NOT(E289=""),"_"&amp;LOWER(E289),"")</f>
        <v>ng_st</v>
      </c>
      <c r="G289" s="58">
        <f>IF(ISNUMBER(BA289),BA289/1000,1)</f>
        <v>1</v>
      </c>
      <c r="H289" s="8">
        <f>AV289</f>
        <v>1967</v>
      </c>
      <c r="I289" s="39" t="str">
        <f>AY289</f>
        <v>OP</v>
      </c>
      <c r="J289" s="39" t="str">
        <f>IF(AZ289=1,"Y",IF(AZ289=0,"N","?"))</f>
        <v>?</v>
      </c>
      <c r="K289" s="39" t="s">
        <v>594</v>
      </c>
      <c r="L289" s="8" t="str">
        <f>AU289</f>
        <v>NG</v>
      </c>
      <c r="M289" s="8" t="str">
        <f>AX289</f>
        <v>ST</v>
      </c>
      <c r="N289" s="8">
        <f>C289*G289</f>
        <v>0.03</v>
      </c>
      <c r="O289" s="8"/>
      <c r="P289" s="8"/>
      <c r="Q289" s="39" t="s">
        <v>651</v>
      </c>
      <c r="R289" s="87"/>
      <c r="S289" s="8"/>
      <c r="T289" s="8"/>
      <c r="U289" s="87"/>
      <c r="V289" s="87" t="str">
        <f ca="1">IF(NOT(AP289=""),IF(AP289&lt;&gt;AP288,IF(COUNTIF(OFFSET(AP289,0,0,pMaxUnitPerPlantInData),AP289)=COUNTIFS(OFFSET(AP289,0,0,pMaxUnitPerPlantInData),AP289,OFFSET(F289,0,0,pMaxUnitPerPlantInData),F289),"N","Y"),V288),"")</f>
        <v>Y</v>
      </c>
      <c r="W289" s="87" t="str">
        <f>IF($AP289="",W290,AP289)</f>
        <v>ExxonMobil Beaumont Refinery</v>
      </c>
      <c r="X289" s="87" t="str">
        <f>IF($AP289="","-",BB289)</f>
        <v>Plant unknown</v>
      </c>
      <c r="Y289" s="4"/>
      <c r="Z289" s="8" t="b">
        <v>0</v>
      </c>
      <c r="AA289" s="8" t="b">
        <f>VLOOKUP(L289,map_fuel,3,0)</f>
        <v>1</v>
      </c>
      <c r="AB289" s="8" t="b">
        <f>C289&gt;=filt_gen_size</f>
        <v>0</v>
      </c>
      <c r="AC289" s="8" t="b">
        <f>AV289&gt;=filt_age</f>
        <v>1</v>
      </c>
      <c r="AD289" s="39">
        <f>IF(filt_status="ALL",TRUE,IFERROR(SEARCH(I289,filt_status),FALSE))</f>
        <v>1</v>
      </c>
      <c r="AE289" s="8" t="b">
        <f>IF(filt_chp,TRUE,J289="N")</f>
        <v>0</v>
      </c>
      <c r="AF289" s="8" t="b">
        <f>IF(filt_hydro,TRUE,D289&lt;&gt;"water")</f>
        <v>1</v>
      </c>
      <c r="AG289" s="8" t="b">
        <f>IF(filt_use_bad_data,TRUE,NOT(OR(O289="Y",O289=1)))</f>
        <v>1</v>
      </c>
      <c r="AH289" s="8" t="b">
        <f>IF(filt_use_bad_data,TRUE,NOT(OR(Q289="Y",Q289=1)))</f>
        <v>0</v>
      </c>
      <c r="AI289" s="8" t="b">
        <f>IF(filt_allow_combos,AND(AJ289:AK289),OR(UPPER($S289)="Y",UPPER($T289)=""))</f>
        <v>1</v>
      </c>
      <c r="AJ289" s="8" t="b">
        <f>IF(UPPER($U289)="CCGT",IF(filt_combine_ccgt,OR(UPPER($T289)="Y",UPPER($S289)=""),OR(UPPER($S289)="Y",UPPER($T289)="")),TRUE)</f>
        <v>1</v>
      </c>
      <c r="AK289" s="8" t="b">
        <f>IF(UPPER($U289)="WIND",IF(filt_combine_wind,OR(UPPER($T289)="Y",UPPER($S289)=""),OR(UPPER($S289)="Y",UPPER($T289)="")),TRUE)</f>
        <v>1</v>
      </c>
      <c r="AL289" s="9"/>
      <c r="AM289" s="2" t="b">
        <f>AND(Z289:AL289)</f>
        <v>0</v>
      </c>
      <c r="AN289" s="2">
        <f>A289-COUNTIF($K$31:$K289,"&lt;&gt;"&amp;AN$31)+1</f>
        <v>249</v>
      </c>
      <c r="AO289" s="2"/>
      <c r="AP289" s="8" t="s">
        <v>214</v>
      </c>
      <c r="AQ289" s="8" t="s">
        <v>223</v>
      </c>
      <c r="AR289" s="8">
        <v>50625</v>
      </c>
      <c r="AS289" s="8">
        <v>14239</v>
      </c>
      <c r="AT289" s="8" t="s">
        <v>11</v>
      </c>
      <c r="AU289" s="8" t="s">
        <v>33</v>
      </c>
      <c r="AV289" s="8">
        <v>1967</v>
      </c>
      <c r="AW289" s="8">
        <v>30</v>
      </c>
      <c r="AX289" s="8" t="s">
        <v>16</v>
      </c>
      <c r="AY289" s="8" t="s">
        <v>15</v>
      </c>
      <c r="AZ289" t="s">
        <v>1069</v>
      </c>
      <c r="BA289" s="5" t="s">
        <v>1069</v>
      </c>
      <c r="BB289" s="5" t="s">
        <v>1069</v>
      </c>
      <c r="BC289" s="4"/>
      <c r="BD289"/>
    </row>
    <row r="290" spans="1:56" hidden="1">
      <c r="A290">
        <f>ROW(B290)-ROW($B$31)</f>
        <v>259</v>
      </c>
      <c r="B290" t="str">
        <f>SUBSTITUTE(SUBSTITUTE(SUBSTITUTE(AP290&amp;"_"&amp;AQ290," ","_"),"&amp;","and"),"-","_")</f>
        <v>ExxonMobil_Beaumont_Refinery_TG33</v>
      </c>
      <c r="C290">
        <f>AW290/1000</f>
        <v>0.02</v>
      </c>
      <c r="D290" s="23" t="str">
        <f>VLOOKUP(L290,map_fuel,2,0)</f>
        <v>ng</v>
      </c>
      <c r="E290" s="23" t="str">
        <f>VLOOKUP(M290,map_prime_mover,2,0)</f>
        <v>st</v>
      </c>
      <c r="F290" s="23" t="str">
        <f>D290&amp;IF(NOT(E290=""),"_"&amp;LOWER(E290),"")</f>
        <v>ng_st</v>
      </c>
      <c r="G290" s="58">
        <f>IF(ISNUMBER(BA290),BA290/1000,1)</f>
        <v>1</v>
      </c>
      <c r="H290" s="8">
        <f>AV290</f>
        <v>1966</v>
      </c>
      <c r="I290" s="39" t="str">
        <f>AY290</f>
        <v>OP</v>
      </c>
      <c r="J290" s="39" t="str">
        <f>IF(AZ290=1,"Y",IF(AZ290=0,"N","?"))</f>
        <v>?</v>
      </c>
      <c r="K290" s="39" t="s">
        <v>594</v>
      </c>
      <c r="L290" s="8" t="str">
        <f>AU290</f>
        <v>NG</v>
      </c>
      <c r="M290" s="8" t="str">
        <f>AX290</f>
        <v>ST</v>
      </c>
      <c r="N290" s="8">
        <f>C290*G290</f>
        <v>0.02</v>
      </c>
      <c r="O290" s="8"/>
      <c r="P290" s="8"/>
      <c r="Q290" s="39" t="s">
        <v>651</v>
      </c>
      <c r="R290" s="87"/>
      <c r="S290" s="8"/>
      <c r="T290" s="8"/>
      <c r="U290" s="87"/>
      <c r="V290" s="87" t="str">
        <f ca="1">IF(NOT(AP290=""),IF(AP290&lt;&gt;AP289,IF(COUNTIF(OFFSET(AP290,0,0,pMaxUnitPerPlantInData),AP290)=COUNTIFS(OFFSET(AP290,0,0,pMaxUnitPerPlantInData),AP290,OFFSET(F290,0,0,pMaxUnitPerPlantInData),F290),"N","Y"),V289),"")</f>
        <v>Y</v>
      </c>
      <c r="W290" s="87" t="str">
        <f>IF($AP290="",W291,AP290)</f>
        <v>ExxonMobil Beaumont Refinery</v>
      </c>
      <c r="X290" s="87" t="str">
        <f>IF($AP290="","-",BB290)</f>
        <v>Plant unknown</v>
      </c>
      <c r="Y290" s="4"/>
      <c r="Z290" s="8" t="b">
        <v>0</v>
      </c>
      <c r="AA290" s="8" t="b">
        <f>VLOOKUP(L290,map_fuel,3,0)</f>
        <v>1</v>
      </c>
      <c r="AB290" s="8" t="b">
        <f>C290&gt;=filt_gen_size</f>
        <v>0</v>
      </c>
      <c r="AC290" s="8" t="b">
        <f>AV290&gt;=filt_age</f>
        <v>1</v>
      </c>
      <c r="AD290" s="39">
        <f>IF(filt_status="ALL",TRUE,IFERROR(SEARCH(I290,filt_status),FALSE))</f>
        <v>1</v>
      </c>
      <c r="AE290" s="8" t="b">
        <f>IF(filt_chp,TRUE,J290="N")</f>
        <v>0</v>
      </c>
      <c r="AF290" s="8" t="b">
        <f>IF(filt_hydro,TRUE,D290&lt;&gt;"water")</f>
        <v>1</v>
      </c>
      <c r="AG290" s="8" t="b">
        <f>IF(filt_use_bad_data,TRUE,NOT(OR(O290="Y",O290=1)))</f>
        <v>1</v>
      </c>
      <c r="AH290" s="8" t="b">
        <f>IF(filt_use_bad_data,TRUE,NOT(OR(Q290="Y",Q290=1)))</f>
        <v>0</v>
      </c>
      <c r="AI290" s="8" t="b">
        <f>IF(filt_allow_combos,AND(AJ290:AK290),OR(UPPER($S290)="Y",UPPER($T290)=""))</f>
        <v>1</v>
      </c>
      <c r="AJ290" s="8" t="b">
        <f>IF(UPPER($U290)="CCGT",IF(filt_combine_ccgt,OR(UPPER($T290)="Y",UPPER($S290)=""),OR(UPPER($S290)="Y",UPPER($T290)="")),TRUE)</f>
        <v>1</v>
      </c>
      <c r="AK290" s="8" t="b">
        <f>IF(UPPER($U290)="WIND",IF(filt_combine_wind,OR(UPPER($T290)="Y",UPPER($S290)=""),OR(UPPER($S290)="Y",UPPER($T290)="")),TRUE)</f>
        <v>1</v>
      </c>
      <c r="AL290" s="9"/>
      <c r="AM290" s="2" t="b">
        <f>AND(Z290:AL290)</f>
        <v>0</v>
      </c>
      <c r="AN290" s="2">
        <f>A290-COUNTIF($K$31:$K290,"&lt;&gt;"&amp;AN$31)+1</f>
        <v>250</v>
      </c>
      <c r="AO290" s="2"/>
      <c r="AP290" s="8" t="s">
        <v>214</v>
      </c>
      <c r="AQ290" s="8" t="s">
        <v>224</v>
      </c>
      <c r="AR290" s="8">
        <v>50625</v>
      </c>
      <c r="AS290" s="8">
        <v>14238</v>
      </c>
      <c r="AT290" s="8" t="s">
        <v>11</v>
      </c>
      <c r="AU290" s="8" t="s">
        <v>33</v>
      </c>
      <c r="AV290" s="8">
        <v>1966</v>
      </c>
      <c r="AW290" s="8">
        <v>20</v>
      </c>
      <c r="AX290" s="8" t="s">
        <v>16</v>
      </c>
      <c r="AY290" s="8" t="s">
        <v>15</v>
      </c>
      <c r="AZ290" t="s">
        <v>1069</v>
      </c>
      <c r="BA290" s="5" t="s">
        <v>1069</v>
      </c>
      <c r="BB290" s="5" t="s">
        <v>1069</v>
      </c>
      <c r="BC290" s="4"/>
      <c r="BD290"/>
    </row>
    <row r="291" spans="1:56" hidden="1">
      <c r="A291">
        <f>ROW(B291)-ROW($B$31)</f>
        <v>260</v>
      </c>
      <c r="B291" t="str">
        <f>SUBSTITUTE(SUBSTITUTE(SUBSTITUTE(AP291&amp;"_"&amp;AQ291," ","_"),"&amp;","and"),"-","_")</f>
        <v>Falcon_Dam_and_Power_1</v>
      </c>
      <c r="C291">
        <f>AW291/1000</f>
        <v>1.0500000000000001E-2</v>
      </c>
      <c r="D291" s="23" t="str">
        <f>VLOOKUP(L291,map_fuel,2,0)</f>
        <v>water</v>
      </c>
      <c r="E291" s="23" t="str">
        <f>VLOOKUP(M291,map_prime_mover,2,0)</f>
        <v/>
      </c>
      <c r="F291" s="23" t="str">
        <f>D291&amp;IF(NOT(E291=""),"_"&amp;LOWER(E291),"")</f>
        <v>water</v>
      </c>
      <c r="G291" s="58">
        <f>IF(ISNUMBER(BA291),BA291/1000,1)</f>
        <v>1</v>
      </c>
      <c r="H291" s="8">
        <f>AV291</f>
        <v>1954</v>
      </c>
      <c r="I291" s="39" t="str">
        <f>AY291</f>
        <v>OP</v>
      </c>
      <c r="J291" s="39" t="str">
        <f>IF(AZ291=1,"Y",IF(AZ291=0,"N","?"))</f>
        <v>N</v>
      </c>
      <c r="K291" s="39" t="s">
        <v>594</v>
      </c>
      <c r="L291" s="8" t="str">
        <f>AU291</f>
        <v>WAT</v>
      </c>
      <c r="M291" s="8" t="str">
        <f>AX291</f>
        <v>HY</v>
      </c>
      <c r="N291" s="8">
        <f>C291*G291</f>
        <v>1.0500000000000001E-2</v>
      </c>
      <c r="O291" s="8"/>
      <c r="P291" s="8"/>
      <c r="Q291" s="8"/>
      <c r="R291" s="87"/>
      <c r="S291" s="8"/>
      <c r="T291" s="8"/>
      <c r="U291" s="87"/>
      <c r="V291" s="87" t="str">
        <f ca="1">IF(NOT(AP291=""),IF(AP291&lt;&gt;AP290,IF(COUNTIF(OFFSET(AP291,0,0,pMaxUnitPerPlantInData),AP291)=COUNTIFS(OFFSET(AP291,0,0,pMaxUnitPerPlantInData),AP291,OFFSET(F291,0,0,pMaxUnitPerPlantInData),F291),"N","Y"),V290),"")</f>
        <v>N</v>
      </c>
      <c r="W291" s="87" t="str">
        <f>IF($AP291="",W292,SUBSTITUTE(SUBSTITUTE(SUBSTITUTE(AP291," ","_"),"&amp;","and"),"-","_"))</f>
        <v>Falcon_Dam_and_Power</v>
      </c>
      <c r="X291" s="87">
        <f>IF($AP291="","-",BB291)</f>
        <v>3</v>
      </c>
      <c r="Y291" s="4"/>
      <c r="Z291" s="8" t="b">
        <v>1</v>
      </c>
      <c r="AA291" s="8" t="b">
        <f>VLOOKUP(L291,map_fuel,3,0)</f>
        <v>1</v>
      </c>
      <c r="AB291" s="8" t="b">
        <f>C291&gt;=filt_gen_size</f>
        <v>0</v>
      </c>
      <c r="AC291" s="8" t="b">
        <f>AV291&gt;=filt_age</f>
        <v>1</v>
      </c>
      <c r="AD291" s="39">
        <f>IF(filt_status="ALL",TRUE,IFERROR(SEARCH(I291,filt_status),FALSE))</f>
        <v>1</v>
      </c>
      <c r="AE291" s="8" t="b">
        <f>IF(filt_chp,TRUE,J291="N")</f>
        <v>1</v>
      </c>
      <c r="AF291" s="8" t="b">
        <f>IF(filt_hydro,TRUE,D291&lt;&gt;"water")</f>
        <v>0</v>
      </c>
      <c r="AG291" s="8" t="b">
        <f>IF(filt_use_bad_data,TRUE,NOT(OR(O291="Y",O291=1)))</f>
        <v>1</v>
      </c>
      <c r="AH291" s="8" t="b">
        <f>IF(filt_use_bad_data,TRUE,NOT(OR(Q291="Y",Q291=1)))</f>
        <v>1</v>
      </c>
      <c r="AI291" s="8" t="b">
        <f>IF(filt_allow_combos,AND(AJ291:AK291),OR(UPPER($S291)="Y",UPPER($T291)=""))</f>
        <v>1</v>
      </c>
      <c r="AJ291" s="8" t="b">
        <f>IF(UPPER($U291)="CCGT",IF(filt_combine_ccgt,OR(UPPER($T291)="Y",UPPER($S291)=""),OR(UPPER($S291)="Y",UPPER($T291)="")),TRUE)</f>
        <v>1</v>
      </c>
      <c r="AK291" s="8" t="b">
        <f>IF(UPPER($U291)="WIND",IF(filt_combine_wind,OR(UPPER($T291)="Y",UPPER($S291)=""),OR(UPPER($S291)="Y",UPPER($T291)="")),TRUE)</f>
        <v>1</v>
      </c>
      <c r="AL291" s="9"/>
      <c r="AM291" s="2" t="b">
        <f>AND(Z291:AL291)</f>
        <v>0</v>
      </c>
      <c r="AN291" s="2">
        <f>A291-COUNTIF($K$31:$K291,"&lt;&gt;"&amp;AN$31)+1</f>
        <v>251</v>
      </c>
      <c r="AO291" s="2"/>
      <c r="AP291" s="8" t="s">
        <v>225</v>
      </c>
      <c r="AQ291" s="8" t="s">
        <v>19</v>
      </c>
      <c r="AR291" s="8">
        <v>6410</v>
      </c>
      <c r="AS291" s="8">
        <v>14243</v>
      </c>
      <c r="AT291" s="8" t="s">
        <v>11</v>
      </c>
      <c r="AU291" s="8" t="s">
        <v>21</v>
      </c>
      <c r="AV291" s="8">
        <v>1954</v>
      </c>
      <c r="AW291" s="8">
        <v>10.5</v>
      </c>
      <c r="AX291" s="8" t="s">
        <v>20</v>
      </c>
      <c r="AY291" s="8" t="s">
        <v>15</v>
      </c>
      <c r="AZ291">
        <v>0</v>
      </c>
      <c r="BA291" s="5" t="s">
        <v>14</v>
      </c>
      <c r="BB291" s="5">
        <v>3</v>
      </c>
      <c r="BC291" s="4"/>
      <c r="BD291"/>
    </row>
    <row r="292" spans="1:56" hidden="1">
      <c r="A292">
        <f>ROW(B292)-ROW($B$31)</f>
        <v>261</v>
      </c>
      <c r="B292" t="str">
        <f>SUBSTITUTE(SUBSTITUTE(SUBSTITUTE(AP292&amp;"_"&amp;AQ292," ","_"),"&amp;","and"),"-","_")</f>
        <v>Falcon_Dam_and_Power_2</v>
      </c>
      <c r="C292">
        <f>AW292/1000</f>
        <v>1.0500000000000001E-2</v>
      </c>
      <c r="D292" s="23" t="str">
        <f>VLOOKUP(L292,map_fuel,2,0)</f>
        <v>water</v>
      </c>
      <c r="E292" s="23" t="str">
        <f>VLOOKUP(M292,map_prime_mover,2,0)</f>
        <v/>
      </c>
      <c r="F292" s="23" t="str">
        <f>D292&amp;IF(NOT(E292=""),"_"&amp;LOWER(E292),"")</f>
        <v>water</v>
      </c>
      <c r="G292" s="58">
        <f>IF(ISNUMBER(BA292),BA292/1000,1)</f>
        <v>1</v>
      </c>
      <c r="H292" s="8">
        <f>AV292</f>
        <v>1954</v>
      </c>
      <c r="I292" s="39" t="str">
        <f>AY292</f>
        <v>OP</v>
      </c>
      <c r="J292" s="39" t="str">
        <f>IF(AZ292=1,"Y",IF(AZ292=0,"N","?"))</f>
        <v>N</v>
      </c>
      <c r="K292" s="39" t="s">
        <v>594</v>
      </c>
      <c r="L292" s="8" t="str">
        <f>AU292</f>
        <v>WAT</v>
      </c>
      <c r="M292" s="8" t="str">
        <f>AX292</f>
        <v>HY</v>
      </c>
      <c r="N292" s="8">
        <f>C292*G292</f>
        <v>1.0500000000000001E-2</v>
      </c>
      <c r="O292" s="8"/>
      <c r="P292" s="8"/>
      <c r="Q292" s="8"/>
      <c r="R292" s="87"/>
      <c r="S292" s="8"/>
      <c r="T292" s="8"/>
      <c r="U292" s="87"/>
      <c r="V292" s="87" t="str">
        <f ca="1">IF(NOT(AP292=""),IF(AP292&lt;&gt;AP291,IF(COUNTIF(OFFSET(AP292,0,0,pMaxUnitPerPlantInData),AP292)=COUNTIFS(OFFSET(AP292,0,0,pMaxUnitPerPlantInData),AP292,OFFSET(F292,0,0,pMaxUnitPerPlantInData),F292),"N","Y"),V291),"")</f>
        <v>N</v>
      </c>
      <c r="W292" s="87" t="str">
        <f>IF($AP292="",W293,SUBSTITUTE(SUBSTITUTE(SUBSTITUTE(AP292," ","_"),"&amp;","and"),"-","_"))</f>
        <v>Falcon_Dam_and_Power</v>
      </c>
      <c r="X292" s="87">
        <f>IF($AP292="","-",BB292)</f>
        <v>3</v>
      </c>
      <c r="Y292" s="4"/>
      <c r="Z292" s="8" t="b">
        <v>1</v>
      </c>
      <c r="AA292" s="8" t="b">
        <f>VLOOKUP(L292,map_fuel,3,0)</f>
        <v>1</v>
      </c>
      <c r="AB292" s="8" t="b">
        <f>C292&gt;=filt_gen_size</f>
        <v>0</v>
      </c>
      <c r="AC292" s="8" t="b">
        <f>AV292&gt;=filt_age</f>
        <v>1</v>
      </c>
      <c r="AD292" s="39">
        <f>IF(filt_status="ALL",TRUE,IFERROR(SEARCH(I292,filt_status),FALSE))</f>
        <v>1</v>
      </c>
      <c r="AE292" s="8" t="b">
        <f>IF(filt_chp,TRUE,J292="N")</f>
        <v>1</v>
      </c>
      <c r="AF292" s="8" t="b">
        <f>IF(filt_hydro,TRUE,D292&lt;&gt;"water")</f>
        <v>0</v>
      </c>
      <c r="AG292" s="8" t="b">
        <f>IF(filt_use_bad_data,TRUE,NOT(OR(O292="Y",O292=1)))</f>
        <v>1</v>
      </c>
      <c r="AH292" s="8" t="b">
        <f>IF(filt_use_bad_data,TRUE,NOT(OR(Q292="Y",Q292=1)))</f>
        <v>1</v>
      </c>
      <c r="AI292" s="8" t="b">
        <f>IF(filt_allow_combos,AND(AJ292:AK292),OR(UPPER($S292)="Y",UPPER($T292)=""))</f>
        <v>1</v>
      </c>
      <c r="AJ292" s="8" t="b">
        <f>IF(UPPER($U292)="CCGT",IF(filt_combine_ccgt,OR(UPPER($T292)="Y",UPPER($S292)=""),OR(UPPER($S292)="Y",UPPER($T292)="")),TRUE)</f>
        <v>1</v>
      </c>
      <c r="AK292" s="8" t="b">
        <f>IF(UPPER($U292)="WIND",IF(filt_combine_wind,OR(UPPER($T292)="Y",UPPER($S292)=""),OR(UPPER($S292)="Y",UPPER($T292)="")),TRUE)</f>
        <v>1</v>
      </c>
      <c r="AL292" s="9"/>
      <c r="AM292" s="2" t="b">
        <f>AND(Z292:AL292)</f>
        <v>0</v>
      </c>
      <c r="AN292" s="2">
        <f>A292-COUNTIF($K$31:$K292,"&lt;&gt;"&amp;AN$31)+1</f>
        <v>252</v>
      </c>
      <c r="AO292" s="2"/>
      <c r="AP292" s="8" t="s">
        <v>225</v>
      </c>
      <c r="AQ292" s="8" t="s">
        <v>22</v>
      </c>
      <c r="AR292" s="8">
        <v>6410</v>
      </c>
      <c r="AS292" s="8">
        <v>14244</v>
      </c>
      <c r="AT292" s="8" t="s">
        <v>11</v>
      </c>
      <c r="AU292" s="8" t="s">
        <v>21</v>
      </c>
      <c r="AV292" s="8">
        <v>1954</v>
      </c>
      <c r="AW292" s="8">
        <v>10.5</v>
      </c>
      <c r="AX292" s="8" t="s">
        <v>20</v>
      </c>
      <c r="AY292" s="8" t="s">
        <v>15</v>
      </c>
      <c r="AZ292">
        <v>0</v>
      </c>
      <c r="BA292" s="5" t="s">
        <v>14</v>
      </c>
      <c r="BB292" s="5">
        <v>3</v>
      </c>
      <c r="BC292" s="4"/>
      <c r="BD292"/>
    </row>
    <row r="293" spans="1:56" hidden="1">
      <c r="A293">
        <f>ROW(B293)-ROW($B$31)</f>
        <v>262</v>
      </c>
      <c r="B293" t="str">
        <f>SUBSTITUTE(SUBSTITUTE(SUBSTITUTE(AP293&amp;"_"&amp;AQ293," ","_"),"&amp;","and"),"-","_")</f>
        <v>Falcon_Dam_and_Power_3</v>
      </c>
      <c r="C293">
        <f>AW293/1000</f>
        <v>1.0500000000000001E-2</v>
      </c>
      <c r="D293" s="23" t="str">
        <f>VLOOKUP(L293,map_fuel,2,0)</f>
        <v>water</v>
      </c>
      <c r="E293" s="23" t="str">
        <f>VLOOKUP(M293,map_prime_mover,2,0)</f>
        <v/>
      </c>
      <c r="F293" s="23" t="str">
        <f>D293&amp;IF(NOT(E293=""),"_"&amp;LOWER(E293),"")</f>
        <v>water</v>
      </c>
      <c r="G293" s="58">
        <f>IF(ISNUMBER(BA293),BA293/1000,1)</f>
        <v>1</v>
      </c>
      <c r="H293" s="8">
        <f>AV293</f>
        <v>1954</v>
      </c>
      <c r="I293" s="39" t="str">
        <f>AY293</f>
        <v>OP</v>
      </c>
      <c r="J293" s="39" t="str">
        <f>IF(AZ293=1,"Y",IF(AZ293=0,"N","?"))</f>
        <v>N</v>
      </c>
      <c r="K293" s="39" t="s">
        <v>594</v>
      </c>
      <c r="L293" s="8" t="str">
        <f>AU293</f>
        <v>WAT</v>
      </c>
      <c r="M293" s="8" t="str">
        <f>AX293</f>
        <v>HY</v>
      </c>
      <c r="N293" s="8">
        <f>C293*G293</f>
        <v>1.0500000000000001E-2</v>
      </c>
      <c r="O293" s="8"/>
      <c r="P293" s="8"/>
      <c r="Q293" s="8"/>
      <c r="R293" s="87"/>
      <c r="S293" s="8"/>
      <c r="T293" s="8"/>
      <c r="U293" s="87"/>
      <c r="V293" s="87" t="str">
        <f ca="1">IF(NOT(AP293=""),IF(AP293&lt;&gt;AP292,IF(COUNTIF(OFFSET(AP293,0,0,pMaxUnitPerPlantInData),AP293)=COUNTIFS(OFFSET(AP293,0,0,pMaxUnitPerPlantInData),AP293,OFFSET(F293,0,0,pMaxUnitPerPlantInData),F293),"N","Y"),V292),"")</f>
        <v>N</v>
      </c>
      <c r="W293" s="87" t="str">
        <f>IF($AP293="",W294,SUBSTITUTE(SUBSTITUTE(SUBSTITUTE(AP293," ","_"),"&amp;","and"),"-","_"))</f>
        <v>Falcon_Dam_and_Power</v>
      </c>
      <c r="X293" s="87">
        <f>IF($AP293="","-",BB293)</f>
        <v>3</v>
      </c>
      <c r="Y293" s="4"/>
      <c r="Z293" s="8" t="b">
        <v>1</v>
      </c>
      <c r="AA293" s="8" t="b">
        <f>VLOOKUP(L293,map_fuel,3,0)</f>
        <v>1</v>
      </c>
      <c r="AB293" s="8" t="b">
        <f>C293&gt;=filt_gen_size</f>
        <v>0</v>
      </c>
      <c r="AC293" s="8" t="b">
        <f>AV293&gt;=filt_age</f>
        <v>1</v>
      </c>
      <c r="AD293" s="39">
        <f>IF(filt_status="ALL",TRUE,IFERROR(SEARCH(I293,filt_status),FALSE))</f>
        <v>1</v>
      </c>
      <c r="AE293" s="8" t="b">
        <f>IF(filt_chp,TRUE,J293="N")</f>
        <v>1</v>
      </c>
      <c r="AF293" s="8" t="b">
        <f>IF(filt_hydro,TRUE,D293&lt;&gt;"water")</f>
        <v>0</v>
      </c>
      <c r="AG293" s="8" t="b">
        <f>IF(filt_use_bad_data,TRUE,NOT(OR(O293="Y",O293=1)))</f>
        <v>1</v>
      </c>
      <c r="AH293" s="8" t="b">
        <f>IF(filt_use_bad_data,TRUE,NOT(OR(Q293="Y",Q293=1)))</f>
        <v>1</v>
      </c>
      <c r="AI293" s="8" t="b">
        <f>IF(filt_allow_combos,AND(AJ293:AK293),OR(UPPER($S293)="Y",UPPER($T293)=""))</f>
        <v>1</v>
      </c>
      <c r="AJ293" s="8" t="b">
        <f>IF(UPPER($U293)="CCGT",IF(filt_combine_ccgt,OR(UPPER($T293)="Y",UPPER($S293)=""),OR(UPPER($S293)="Y",UPPER($T293)="")),TRUE)</f>
        <v>1</v>
      </c>
      <c r="AK293" s="8" t="b">
        <f>IF(UPPER($U293)="WIND",IF(filt_combine_wind,OR(UPPER($T293)="Y",UPPER($S293)=""),OR(UPPER($S293)="Y",UPPER($T293)="")),TRUE)</f>
        <v>1</v>
      </c>
      <c r="AL293" s="9"/>
      <c r="AM293" s="2" t="b">
        <f>AND(Z293:AL293)</f>
        <v>0</v>
      </c>
      <c r="AN293" s="2">
        <f>A293-COUNTIF($K$31:$K293,"&lt;&gt;"&amp;AN$31)+1</f>
        <v>253</v>
      </c>
      <c r="AO293" s="2"/>
      <c r="AP293" s="8" t="s">
        <v>225</v>
      </c>
      <c r="AQ293" s="8" t="s">
        <v>41</v>
      </c>
      <c r="AR293" s="8">
        <v>6410</v>
      </c>
      <c r="AS293" s="8">
        <v>14245</v>
      </c>
      <c r="AT293" s="8" t="s">
        <v>11</v>
      </c>
      <c r="AU293" s="8" t="s">
        <v>21</v>
      </c>
      <c r="AV293" s="8">
        <v>1954</v>
      </c>
      <c r="AW293" s="8">
        <v>10.5</v>
      </c>
      <c r="AX293" s="8" t="s">
        <v>20</v>
      </c>
      <c r="AY293" s="8" t="s">
        <v>15</v>
      </c>
      <c r="AZ293">
        <v>0</v>
      </c>
      <c r="BA293" s="5" t="s">
        <v>14</v>
      </c>
      <c r="BB293" s="5">
        <v>3</v>
      </c>
      <c r="BC293" s="4"/>
      <c r="BD293"/>
    </row>
    <row r="294" spans="1:56">
      <c r="A294">
        <f>ROW(B294)-ROW($B$31)</f>
        <v>263</v>
      </c>
      <c r="B294" t="str">
        <f>SUBSTITUTE(SUBSTITUTE(SUBSTITUTE(AP294&amp;"_"&amp;AQ294," ","_"),"&amp;","and"),"-","_")</f>
        <v>Fayette_Power_Project_3</v>
      </c>
      <c r="C294">
        <f>AW294/1000</f>
        <v>0.46</v>
      </c>
      <c r="D294" s="23" t="str">
        <f>VLOOKUP(L294,map_fuel,2,0)</f>
        <v>coal_sub</v>
      </c>
      <c r="E294" s="23" t="str">
        <f>VLOOKUP(M294,map_prime_mover,2,0)</f>
        <v>st</v>
      </c>
      <c r="F294" s="23" t="str">
        <f>D294&amp;IF(NOT(E294=""),"_"&amp;LOWER(E294),"")</f>
        <v>coal_sub_st</v>
      </c>
      <c r="G294" s="58">
        <f>IF(ISNUMBER(BA294),BA294/1000,1)</f>
        <v>10.678880400000001</v>
      </c>
      <c r="H294" s="8">
        <f>AV294</f>
        <v>1988</v>
      </c>
      <c r="I294" s="39" t="str">
        <f>AY294</f>
        <v>OP</v>
      </c>
      <c r="J294" s="39" t="str">
        <f>IF(AZ294=1,"Y",IF(AZ294=0,"N","?"))</f>
        <v>N</v>
      </c>
      <c r="K294" s="39" t="s">
        <v>594</v>
      </c>
      <c r="L294" s="8" t="str">
        <f>AU294</f>
        <v>SUB</v>
      </c>
      <c r="M294" s="8" t="str">
        <f>AX294</f>
        <v>ST</v>
      </c>
      <c r="N294" s="8">
        <f>C294*G294</f>
        <v>4.9122849840000002</v>
      </c>
      <c r="O294" s="8"/>
      <c r="P294" s="39"/>
      <c r="Q294" s="39"/>
      <c r="R294" s="87"/>
      <c r="S294" s="39"/>
      <c r="T294" s="39"/>
      <c r="U294" s="87"/>
      <c r="V294" s="87" t="str">
        <f ca="1">IF(NOT(AP294=""),IF(AP294&lt;&gt;AP293,IF(COUNTIF(OFFSET(AP294,0,0,pMaxUnitPerPlantInData),AP294)=COUNTIFS(OFFSET(AP294,0,0,pMaxUnitPerPlantInData),AP294,OFFSET(F294,0,0,pMaxUnitPerPlantInData),F294),"N","Y"),V293),"")</f>
        <v>N</v>
      </c>
      <c r="W294" s="87" t="str">
        <f>IF($AP294="",W295,SUBSTITUTE(SUBSTITUTE(SUBSTITUTE(AP294," ","_"),"&amp;","and"),"-","_"))</f>
        <v>Fayette_Power_Project</v>
      </c>
      <c r="X294" s="87">
        <f>IF($AP294="","-",BB294)</f>
        <v>3</v>
      </c>
      <c r="Y294" s="4"/>
      <c r="Z294" s="8" t="b">
        <v>1</v>
      </c>
      <c r="AA294" s="8" t="b">
        <f>VLOOKUP(L294,map_fuel,3,0)</f>
        <v>1</v>
      </c>
      <c r="AB294" s="8" t="b">
        <f>C294&gt;=filt_gen_size</f>
        <v>1</v>
      </c>
      <c r="AC294" s="8" t="b">
        <f>AV294&gt;=filt_age</f>
        <v>1</v>
      </c>
      <c r="AD294" s="39">
        <f>IF(filt_status="ALL",TRUE,IFERROR(SEARCH(I294,filt_status),FALSE))</f>
        <v>1</v>
      </c>
      <c r="AE294" s="8" t="b">
        <f>IF(filt_chp,TRUE,J294="N")</f>
        <v>1</v>
      </c>
      <c r="AF294" s="8" t="b">
        <f>IF(filt_hydro,TRUE,D294&lt;&gt;"water")</f>
        <v>1</v>
      </c>
      <c r="AG294" s="8" t="b">
        <f>IF(filt_use_bad_data,TRUE,NOT(OR(O294="Y",O294=1)))</f>
        <v>1</v>
      </c>
      <c r="AH294" s="8" t="b">
        <f>IF(filt_use_bad_data,TRUE,NOT(OR(Q294="Y",Q294=1)))</f>
        <v>1</v>
      </c>
      <c r="AI294" s="8" t="b">
        <f>IF(filt_allow_combos,AND(AJ294:AK294),OR(UPPER($S294)="Y",UPPER($T294)=""))</f>
        <v>1</v>
      </c>
      <c r="AJ294" s="8" t="b">
        <f>IF(UPPER($U294)="CCGT",IF(filt_combine_ccgt,OR(UPPER($T294)="Y",UPPER($S294)=""),OR(UPPER($S294)="Y",UPPER($T294)="")),TRUE)</f>
        <v>1</v>
      </c>
      <c r="AK294" s="8" t="b">
        <f>IF(UPPER($U294)="WIND",IF(filt_combine_wind,OR(UPPER($T294)="Y",UPPER($S294)=""),OR(UPPER($S294)="Y",UPPER($T294)="")),TRUE)</f>
        <v>1</v>
      </c>
      <c r="AL294" s="9"/>
      <c r="AM294" s="2" t="b">
        <f>AND(Z294:AL294)</f>
        <v>1</v>
      </c>
      <c r="AN294" s="2">
        <f>A294-COUNTIF($K$31:$K294,"&lt;&gt;"&amp;AN$31)+1</f>
        <v>254</v>
      </c>
      <c r="AO294" s="2"/>
      <c r="AP294" s="8" t="s">
        <v>226</v>
      </c>
      <c r="AQ294" s="8" t="s">
        <v>41</v>
      </c>
      <c r="AR294" s="8">
        <v>6179</v>
      </c>
      <c r="AS294" s="8">
        <v>14248</v>
      </c>
      <c r="AT294" s="8" t="s">
        <v>11</v>
      </c>
      <c r="AU294" s="8" t="s">
        <v>144</v>
      </c>
      <c r="AV294" s="8">
        <v>1988</v>
      </c>
      <c r="AW294" s="8">
        <v>460</v>
      </c>
      <c r="AX294" s="8" t="s">
        <v>16</v>
      </c>
      <c r="AY294" s="8" t="s">
        <v>15</v>
      </c>
      <c r="AZ294">
        <v>0</v>
      </c>
      <c r="BA294" s="5">
        <v>10678.8804</v>
      </c>
      <c r="BB294" s="5">
        <v>3</v>
      </c>
      <c r="BC294" s="4"/>
      <c r="BD294"/>
    </row>
    <row r="295" spans="1:56">
      <c r="A295">
        <f>ROW(B295)-ROW($B$31)</f>
        <v>264</v>
      </c>
      <c r="B295" t="str">
        <f>SUBSTITUTE(SUBSTITUTE(SUBSTITUTE(AP295&amp;"_"&amp;AQ295," ","_"),"&amp;","and"),"-","_")</f>
        <v>Fayette_Power_Project_2</v>
      </c>
      <c r="C295">
        <f>AW295/1000</f>
        <v>0.61499999999999999</v>
      </c>
      <c r="D295" s="23" t="str">
        <f>VLOOKUP(L295,map_fuel,2,0)</f>
        <v>coal_sub</v>
      </c>
      <c r="E295" s="23" t="str">
        <f>VLOOKUP(M295,map_prime_mover,2,0)</f>
        <v>st</v>
      </c>
      <c r="F295" s="23" t="str">
        <f>D295&amp;IF(NOT(E295=""),"_"&amp;LOWER(E295),"")</f>
        <v>coal_sub_st</v>
      </c>
      <c r="G295" s="58">
        <f>IF(ISNUMBER(BA295),BA295/1000,1)</f>
        <v>10.678880400000001</v>
      </c>
      <c r="H295" s="8">
        <f>AV295</f>
        <v>1980</v>
      </c>
      <c r="I295" s="39" t="str">
        <f>AY295</f>
        <v>OP</v>
      </c>
      <c r="J295" s="39" t="str">
        <f>IF(AZ295=1,"Y",IF(AZ295=0,"N","?"))</f>
        <v>N</v>
      </c>
      <c r="K295" s="39" t="s">
        <v>594</v>
      </c>
      <c r="L295" s="8" t="str">
        <f>AU295</f>
        <v>SUB</v>
      </c>
      <c r="M295" s="8" t="str">
        <f>AX295</f>
        <v>ST</v>
      </c>
      <c r="N295" s="8">
        <f>C295*G295</f>
        <v>6.5675114460000001</v>
      </c>
      <c r="O295" s="8"/>
      <c r="P295" s="39"/>
      <c r="Q295" s="39"/>
      <c r="R295" s="87"/>
      <c r="S295" s="39"/>
      <c r="T295" s="39"/>
      <c r="U295" s="87"/>
      <c r="V295" s="87" t="str">
        <f ca="1">IF(NOT(AP295=""),IF(AP295&lt;&gt;AP294,IF(COUNTIF(OFFSET(AP295,0,0,pMaxUnitPerPlantInData),AP295)=COUNTIFS(OFFSET(AP295,0,0,pMaxUnitPerPlantInData),AP295,OFFSET(F295,0,0,pMaxUnitPerPlantInData),F295),"N","Y"),V294),"")</f>
        <v>N</v>
      </c>
      <c r="W295" s="87" t="str">
        <f>IF($AP295="",W296,SUBSTITUTE(SUBSTITUTE(SUBSTITUTE(AP295," ","_"),"&amp;","and"),"-","_"))</f>
        <v>Fayette_Power_Project</v>
      </c>
      <c r="X295" s="87">
        <f>IF($AP295="","-",BB295)</f>
        <v>3</v>
      </c>
      <c r="Y295" s="4"/>
      <c r="Z295" s="8" t="b">
        <v>1</v>
      </c>
      <c r="AA295" s="8" t="b">
        <f>VLOOKUP(L295,map_fuel,3,0)</f>
        <v>1</v>
      </c>
      <c r="AB295" s="8" t="b">
        <f>C295&gt;=filt_gen_size</f>
        <v>1</v>
      </c>
      <c r="AC295" s="8" t="b">
        <f>AV295&gt;=filt_age</f>
        <v>1</v>
      </c>
      <c r="AD295" s="39">
        <f>IF(filt_status="ALL",TRUE,IFERROR(SEARCH(I295,filt_status),FALSE))</f>
        <v>1</v>
      </c>
      <c r="AE295" s="8" t="b">
        <f>IF(filt_chp,TRUE,J295="N")</f>
        <v>1</v>
      </c>
      <c r="AF295" s="8" t="b">
        <f>IF(filt_hydro,TRUE,D295&lt;&gt;"water")</f>
        <v>1</v>
      </c>
      <c r="AG295" s="8" t="b">
        <f>IF(filt_use_bad_data,TRUE,NOT(OR(O295="Y",O295=1)))</f>
        <v>1</v>
      </c>
      <c r="AH295" s="8" t="b">
        <f>IF(filt_use_bad_data,TRUE,NOT(OR(Q295="Y",Q295=1)))</f>
        <v>1</v>
      </c>
      <c r="AI295" s="8" t="b">
        <f>IF(filt_allow_combos,AND(AJ295:AK295),OR(UPPER($S295)="Y",UPPER($T295)=""))</f>
        <v>1</v>
      </c>
      <c r="AJ295" s="8" t="b">
        <f>IF(UPPER($U295)="CCGT",IF(filt_combine_ccgt,OR(UPPER($T295)="Y",UPPER($S295)=""),OR(UPPER($S295)="Y",UPPER($T295)="")),TRUE)</f>
        <v>1</v>
      </c>
      <c r="AK295" s="8" t="b">
        <f>IF(UPPER($U295)="WIND",IF(filt_combine_wind,OR(UPPER($T295)="Y",UPPER($S295)=""),OR(UPPER($S295)="Y",UPPER($T295)="")),TRUE)</f>
        <v>1</v>
      </c>
      <c r="AL295" s="9"/>
      <c r="AM295" s="2" t="b">
        <f>AND(Z295:AL295)</f>
        <v>1</v>
      </c>
      <c r="AN295" s="2">
        <f>A295-COUNTIF($K$31:$K295,"&lt;&gt;"&amp;AN$31)+1</f>
        <v>255</v>
      </c>
      <c r="AO295" s="2"/>
      <c r="AP295" s="8" t="s">
        <v>226</v>
      </c>
      <c r="AQ295" s="8" t="s">
        <v>22</v>
      </c>
      <c r="AR295" s="8">
        <v>6179</v>
      </c>
      <c r="AS295" s="8">
        <v>14247</v>
      </c>
      <c r="AT295" s="8" t="s">
        <v>11</v>
      </c>
      <c r="AU295" s="8" t="s">
        <v>144</v>
      </c>
      <c r="AV295" s="8">
        <v>1980</v>
      </c>
      <c r="AW295" s="8">
        <v>615</v>
      </c>
      <c r="AX295" s="8" t="s">
        <v>16</v>
      </c>
      <c r="AY295" s="8" t="s">
        <v>15</v>
      </c>
      <c r="AZ295">
        <v>0</v>
      </c>
      <c r="BA295" s="5">
        <v>10678.8804</v>
      </c>
      <c r="BB295" s="5">
        <v>3</v>
      </c>
      <c r="BC295" s="4"/>
      <c r="BD295"/>
    </row>
    <row r="296" spans="1:56">
      <c r="A296">
        <f>ROW(B296)-ROW($B$31)</f>
        <v>265</v>
      </c>
      <c r="B296" t="str">
        <f>SUBSTITUTE(SUBSTITUTE(SUBSTITUTE(AP296&amp;"_"&amp;AQ296," ","_"),"&amp;","and"),"-","_")</f>
        <v>Fayette_Power_Project_1</v>
      </c>
      <c r="C296">
        <f>AW296/1000</f>
        <v>0.61499999999999999</v>
      </c>
      <c r="D296" s="23" t="str">
        <f>VLOOKUP(L296,map_fuel,2,0)</f>
        <v>coal_sub</v>
      </c>
      <c r="E296" s="23" t="str">
        <f>VLOOKUP(M296,map_prime_mover,2,0)</f>
        <v>st</v>
      </c>
      <c r="F296" s="23" t="str">
        <f>D296&amp;IF(NOT(E296=""),"_"&amp;LOWER(E296),"")</f>
        <v>coal_sub_st</v>
      </c>
      <c r="G296" s="58">
        <f>IF(ISNUMBER(BA296),BA296/1000,1)</f>
        <v>10.678880400000001</v>
      </c>
      <c r="H296" s="8">
        <f>AV296</f>
        <v>1979</v>
      </c>
      <c r="I296" s="39" t="str">
        <f>AY296</f>
        <v>OP</v>
      </c>
      <c r="J296" s="39" t="str">
        <f>IF(AZ296=1,"Y",IF(AZ296=0,"N","?"))</f>
        <v>N</v>
      </c>
      <c r="K296" s="39" t="s">
        <v>594</v>
      </c>
      <c r="L296" s="8" t="str">
        <f>AU296</f>
        <v>SUB</v>
      </c>
      <c r="M296" s="8" t="str">
        <f>AX296</f>
        <v>ST</v>
      </c>
      <c r="N296" s="8">
        <f>C296*G296</f>
        <v>6.5675114460000001</v>
      </c>
      <c r="O296" s="8"/>
      <c r="P296" s="39"/>
      <c r="Q296" s="39"/>
      <c r="R296" s="87"/>
      <c r="S296" s="39"/>
      <c r="T296" s="39"/>
      <c r="U296" s="87"/>
      <c r="V296" s="87" t="str">
        <f ca="1">IF(NOT(AP296=""),IF(AP296&lt;&gt;AP295,IF(COUNTIF(OFFSET(AP296,0,0,pMaxUnitPerPlantInData),AP296)=COUNTIFS(OFFSET(AP296,0,0,pMaxUnitPerPlantInData),AP296,OFFSET(F296,0,0,pMaxUnitPerPlantInData),F296),"N","Y"),V295),"")</f>
        <v>N</v>
      </c>
      <c r="W296" s="87" t="str">
        <f>IF($AP296="",W297,SUBSTITUTE(SUBSTITUTE(SUBSTITUTE(AP296," ","_"),"&amp;","and"),"-","_"))</f>
        <v>Fayette_Power_Project</v>
      </c>
      <c r="X296" s="87">
        <f>IF($AP296="","-",BB296)</f>
        <v>3</v>
      </c>
      <c r="Y296" s="4"/>
      <c r="Z296" s="8" t="b">
        <v>1</v>
      </c>
      <c r="AA296" s="8" t="b">
        <f>VLOOKUP(L296,map_fuel,3,0)</f>
        <v>1</v>
      </c>
      <c r="AB296" s="8" t="b">
        <f>C296&gt;=filt_gen_size</f>
        <v>1</v>
      </c>
      <c r="AC296" s="8" t="b">
        <f>AV296&gt;=filt_age</f>
        <v>1</v>
      </c>
      <c r="AD296" s="39">
        <f>IF(filt_status="ALL",TRUE,IFERROR(SEARCH(I296,filt_status),FALSE))</f>
        <v>1</v>
      </c>
      <c r="AE296" s="8" t="b">
        <f>IF(filt_chp,TRUE,J296="N")</f>
        <v>1</v>
      </c>
      <c r="AF296" s="8" t="b">
        <f>IF(filt_hydro,TRUE,D296&lt;&gt;"water")</f>
        <v>1</v>
      </c>
      <c r="AG296" s="8" t="b">
        <f>IF(filt_use_bad_data,TRUE,NOT(OR(O296="Y",O296=1)))</f>
        <v>1</v>
      </c>
      <c r="AH296" s="8" t="b">
        <f>IF(filt_use_bad_data,TRUE,NOT(OR(Q296="Y",Q296=1)))</f>
        <v>1</v>
      </c>
      <c r="AI296" s="8" t="b">
        <f>IF(filt_allow_combos,AND(AJ296:AK296),OR(UPPER($S296)="Y",UPPER($T296)=""))</f>
        <v>1</v>
      </c>
      <c r="AJ296" s="8" t="b">
        <f>IF(UPPER($U296)="CCGT",IF(filt_combine_ccgt,OR(UPPER($T296)="Y",UPPER($S296)=""),OR(UPPER($S296)="Y",UPPER($T296)="")),TRUE)</f>
        <v>1</v>
      </c>
      <c r="AK296" s="8" t="b">
        <f>IF(UPPER($U296)="WIND",IF(filt_combine_wind,OR(UPPER($T296)="Y",UPPER($S296)=""),OR(UPPER($S296)="Y",UPPER($T296)="")),TRUE)</f>
        <v>1</v>
      </c>
      <c r="AL296" s="9"/>
      <c r="AM296" s="2" t="b">
        <f>AND(Z296:AL296)</f>
        <v>1</v>
      </c>
      <c r="AN296" s="2">
        <f>A296-COUNTIF($K$31:$K296,"&lt;&gt;"&amp;AN$31)+1</f>
        <v>256</v>
      </c>
      <c r="AO296" s="2"/>
      <c r="AP296" s="8" t="s">
        <v>226</v>
      </c>
      <c r="AQ296" s="8" t="s">
        <v>19</v>
      </c>
      <c r="AR296" s="8">
        <v>6179</v>
      </c>
      <c r="AS296" s="8">
        <v>14246</v>
      </c>
      <c r="AT296" s="8" t="s">
        <v>11</v>
      </c>
      <c r="AU296" s="8" t="s">
        <v>144</v>
      </c>
      <c r="AV296" s="8">
        <v>1979</v>
      </c>
      <c r="AW296" s="8">
        <v>615</v>
      </c>
      <c r="AX296" s="8" t="s">
        <v>16</v>
      </c>
      <c r="AY296" s="8" t="s">
        <v>15</v>
      </c>
      <c r="AZ296">
        <v>0</v>
      </c>
      <c r="BA296" s="5">
        <v>10678.8804</v>
      </c>
      <c r="BB296" s="5">
        <v>3</v>
      </c>
      <c r="BC296" s="4"/>
      <c r="BD296"/>
    </row>
    <row r="297" spans="1:56" hidden="1">
      <c r="A297">
        <f>ROW(B297)-ROW($B$31)</f>
        <v>266</v>
      </c>
      <c r="B297" t="str">
        <f>SUBSTITUTE(SUBSTITUTE(SUBSTITUTE(AP297&amp;"_"&amp;AQ297," ","_"),"&amp;","and"),"-","_")</f>
        <v>Forest_Creek_Wind_Farm_LLC_1</v>
      </c>
      <c r="C297">
        <f>AW297/1000</f>
        <v>0.1242</v>
      </c>
      <c r="D297" s="23" t="str">
        <f>VLOOKUP(L297,map_fuel,2,0)</f>
        <v>wind</v>
      </c>
      <c r="E297" s="23" t="str">
        <f>VLOOKUP(M297,map_prime_mover,2,0)</f>
        <v/>
      </c>
      <c r="F297" s="23" t="str">
        <f>D297&amp;IF(NOT(E297=""),"_"&amp;LOWER(E297),"")</f>
        <v>wind</v>
      </c>
      <c r="G297" s="58">
        <f>IF(ISNUMBER(BA297),BA297/1000,1)</f>
        <v>1</v>
      </c>
      <c r="H297" s="8">
        <f>AV297</f>
        <v>2006</v>
      </c>
      <c r="I297" s="39" t="str">
        <f>AY297</f>
        <v>OP</v>
      </c>
      <c r="J297" s="39" t="str">
        <f>IF(AZ297=1,"Y",IF(AZ297=0,"N","?"))</f>
        <v>N</v>
      </c>
      <c r="K297" s="39" t="s">
        <v>594</v>
      </c>
      <c r="L297" s="8" t="str">
        <f>AU297</f>
        <v>WND</v>
      </c>
      <c r="M297" s="8" t="str">
        <f>AX297</f>
        <v>WT</v>
      </c>
      <c r="N297" s="8">
        <f>C297*G297</f>
        <v>0.1242</v>
      </c>
      <c r="O297" s="8"/>
      <c r="P297" s="39"/>
      <c r="Q297" s="39"/>
      <c r="R297" s="87"/>
      <c r="S297" s="39" t="s">
        <v>651</v>
      </c>
      <c r="T297" s="39"/>
      <c r="U297" s="87" t="s">
        <v>72</v>
      </c>
      <c r="V297" s="87" t="str">
        <f ca="1">IF(NOT(AP297=""),IF(AP297&lt;&gt;AP296,IF(COUNTIF(OFFSET(AP297,0,0,pMaxUnitPerPlantInData),AP297)=COUNTIFS(OFFSET(AP297,0,0,pMaxUnitPerPlantInData),AP297,OFFSET(F297,0,0,pMaxUnitPerPlantInData),F297),"N","Y"),V296),"")</f>
        <v>N</v>
      </c>
      <c r="W297" s="87" t="str">
        <f>IF($AP297="",W298,SUBSTITUTE(SUBSTITUTE(SUBSTITUTE(AP297," ","_"),"&amp;","and"),"-","_"))</f>
        <v>Forest_Creek_Wind_Farm_LLC</v>
      </c>
      <c r="X297" s="87">
        <f>IF($AP297="","-",BB297)</f>
        <v>1</v>
      </c>
      <c r="Y297" s="4"/>
      <c r="Z297" s="8" t="b">
        <v>1</v>
      </c>
      <c r="AA297" s="8" t="b">
        <f>VLOOKUP(L297,map_fuel,3,0)</f>
        <v>1</v>
      </c>
      <c r="AB297" s="8" t="b">
        <f>C297&gt;=filt_gen_size</f>
        <v>1</v>
      </c>
      <c r="AC297" s="8" t="b">
        <f>AV297&gt;=filt_age</f>
        <v>1</v>
      </c>
      <c r="AD297" s="39">
        <f>IF(filt_status="ALL",TRUE,IFERROR(SEARCH(I297,filt_status),FALSE))</f>
        <v>1</v>
      </c>
      <c r="AE297" s="8" t="b">
        <f>IF(filt_chp,TRUE,J297="N")</f>
        <v>1</v>
      </c>
      <c r="AF297" s="8" t="b">
        <f>IF(filt_hydro,TRUE,D297&lt;&gt;"water")</f>
        <v>1</v>
      </c>
      <c r="AG297" s="8" t="b">
        <f>IF(filt_use_bad_data,TRUE,NOT(OR(O297="Y",O297=1)))</f>
        <v>1</v>
      </c>
      <c r="AH297" s="8" t="b">
        <f>IF(filt_use_bad_data,TRUE,NOT(OR(Q297="Y",Q297=1)))</f>
        <v>1</v>
      </c>
      <c r="AI297" s="8" t="b">
        <f>IF(filt_allow_combos,AND(AJ297:AK297),OR(UPPER($S297)="Y",UPPER($T297)=""))</f>
        <v>0</v>
      </c>
      <c r="AJ297" s="8" t="b">
        <f>IF(UPPER($U297)="CCGT",IF(filt_combine_ccgt,OR(UPPER($T297)="Y",UPPER($S297)=""),OR(UPPER($S297)="Y",UPPER($T297)="")),TRUE)</f>
        <v>1</v>
      </c>
      <c r="AK297" s="8" t="b">
        <f>IF(UPPER($U297)="WIND",IF(filt_combine_wind,OR(UPPER($T297)="Y",UPPER($S297)=""),OR(UPPER($S297)="Y",UPPER($T297)="")),TRUE)</f>
        <v>0</v>
      </c>
      <c r="AL297" s="9"/>
      <c r="AM297" s="2" t="b">
        <f>AND(Z297:AL297)</f>
        <v>0</v>
      </c>
      <c r="AN297" s="2">
        <f>A297-COUNTIF($K$31:$K297,"&lt;&gt;"&amp;AN$31)+1</f>
        <v>257</v>
      </c>
      <c r="AO297" s="2"/>
      <c r="AP297" s="8" t="s">
        <v>227</v>
      </c>
      <c r="AQ297" s="8" t="s">
        <v>19</v>
      </c>
      <c r="AR297" s="8">
        <v>56394</v>
      </c>
      <c r="AS297" s="8">
        <v>13992</v>
      </c>
      <c r="AT297" s="8" t="s">
        <v>11</v>
      </c>
      <c r="AU297" s="8" t="s">
        <v>26</v>
      </c>
      <c r="AV297" s="8">
        <v>2006</v>
      </c>
      <c r="AW297" s="8">
        <v>124.2</v>
      </c>
      <c r="AX297" s="8" t="s">
        <v>25</v>
      </c>
      <c r="AY297" s="8" t="s">
        <v>15</v>
      </c>
      <c r="AZ297">
        <v>0</v>
      </c>
      <c r="BA297" s="5" t="s">
        <v>14</v>
      </c>
      <c r="BB297" s="5">
        <v>1</v>
      </c>
      <c r="BC297" s="4"/>
      <c r="BD297"/>
    </row>
    <row r="298" spans="1:56" hidden="1">
      <c r="A298">
        <f>ROW(B298)-ROW($B$31)</f>
        <v>267</v>
      </c>
      <c r="B298" t="str">
        <f>SUBSTITUTE(SUBSTITUTE(SUBSTITUTE(AP298&amp;"_"&amp;AQ298," ","_"),"&amp;","and"),"-","_")</f>
        <v>Formosa_Utility_Venture_Ltd_TBG6</v>
      </c>
      <c r="C298">
        <f>AW298/1000</f>
        <v>8.5900000000000004E-2</v>
      </c>
      <c r="D298" s="23" t="str">
        <f>VLOOKUP(L298,map_fuel,2,0)</f>
        <v>ng</v>
      </c>
      <c r="E298" s="23" t="str">
        <f>VLOOKUP(M298,map_prime_mover,2,0)</f>
        <v>cc_ct_part</v>
      </c>
      <c r="F298" s="23" t="str">
        <f>D298&amp;IF(NOT(E298=""),"_"&amp;LOWER(E298),"")</f>
        <v>ng_cc_ct_part</v>
      </c>
      <c r="G298" s="58">
        <f>IF(ISNUMBER(BA298),BA298/1000,1)</f>
        <v>7.5802939</v>
      </c>
      <c r="H298" s="8">
        <f>AV298</f>
        <v>2003</v>
      </c>
      <c r="I298" s="39" t="str">
        <f>AY298</f>
        <v>OP</v>
      </c>
      <c r="J298" s="39" t="str">
        <f>IF(AZ298=1,"Y",IF(AZ298=0,"N","?"))</f>
        <v>Y</v>
      </c>
      <c r="K298" s="39" t="s">
        <v>594</v>
      </c>
      <c r="L298" s="8" t="str">
        <f>AU298</f>
        <v>NG</v>
      </c>
      <c r="M298" s="8" t="str">
        <f>AX298</f>
        <v>CT</v>
      </c>
      <c r="N298" s="8">
        <f>C298*G298</f>
        <v>0.65114724601000007</v>
      </c>
      <c r="O298" s="8"/>
      <c r="P298" s="8"/>
      <c r="Q298" s="8"/>
      <c r="R298" s="87"/>
      <c r="S298" s="8"/>
      <c r="T298" s="8"/>
      <c r="U298" s="87"/>
      <c r="V298" s="87" t="str">
        <f ca="1">IF(NOT(AP298=""),IF(AP298&lt;&gt;AP297,IF(COUNTIF(OFFSET(AP298,0,0,pMaxUnitPerPlantInData),AP298)=COUNTIFS(OFFSET(AP298,0,0,pMaxUnitPerPlantInData),AP298,OFFSET(F298,0,0,pMaxUnitPerPlantInData),F298),"N","Y"),V297),"")</f>
        <v>Y</v>
      </c>
      <c r="W298" s="87" t="str">
        <f>IF($AP298="",W299,AP298)</f>
        <v>Formosa Utility Venture Ltd</v>
      </c>
      <c r="X298" s="87">
        <f>IF($AP298="","-",BB298)</f>
        <v>10</v>
      </c>
      <c r="Y298" s="4"/>
      <c r="Z298" s="8" t="b">
        <v>1</v>
      </c>
      <c r="AA298" s="8" t="b">
        <f>VLOOKUP(L298,map_fuel,3,0)</f>
        <v>1</v>
      </c>
      <c r="AB298" s="8" t="b">
        <f>C298&gt;=filt_gen_size</f>
        <v>1</v>
      </c>
      <c r="AC298" s="8" t="b">
        <f>AV298&gt;=filt_age</f>
        <v>1</v>
      </c>
      <c r="AD298" s="39">
        <f>IF(filt_status="ALL",TRUE,IFERROR(SEARCH(I298,filt_status),FALSE))</f>
        <v>1</v>
      </c>
      <c r="AE298" s="8" t="b">
        <f>IF(filt_chp,TRUE,J298="N")</f>
        <v>0</v>
      </c>
      <c r="AF298" s="8" t="b">
        <f>IF(filt_hydro,TRUE,D298&lt;&gt;"water")</f>
        <v>1</v>
      </c>
      <c r="AG298" s="8" t="b">
        <f>IF(filt_use_bad_data,TRUE,NOT(OR(O298="Y",O298=1)))</f>
        <v>1</v>
      </c>
      <c r="AH298" s="8" t="b">
        <f>IF(filt_use_bad_data,TRUE,NOT(OR(Q298="Y",Q298=1)))</f>
        <v>1</v>
      </c>
      <c r="AI298" s="8" t="b">
        <f>IF(filt_allow_combos,AND(AJ298:AK298),OR(UPPER($S298)="Y",UPPER($T298)=""))</f>
        <v>1</v>
      </c>
      <c r="AJ298" s="8" t="b">
        <f>IF(UPPER($U298)="CCGT",IF(filt_combine_ccgt,OR(UPPER($T298)="Y",UPPER($S298)=""),OR(UPPER($S298)="Y",UPPER($T298)="")),TRUE)</f>
        <v>1</v>
      </c>
      <c r="AK298" s="8" t="b">
        <f>IF(UPPER($U298)="WIND",IF(filt_combine_wind,OR(UPPER($T298)="Y",UPPER($S298)=""),OR(UPPER($S298)="Y",UPPER($T298)="")),TRUE)</f>
        <v>1</v>
      </c>
      <c r="AL298" s="9"/>
      <c r="AM298" s="2" t="b">
        <f>AND(Z298:AL298)</f>
        <v>0</v>
      </c>
      <c r="AN298" s="2">
        <f>A298-COUNTIF($K$31:$K298,"&lt;&gt;"&amp;AN$31)+1</f>
        <v>258</v>
      </c>
      <c r="AO298" s="2"/>
      <c r="AP298" s="8" t="s">
        <v>228</v>
      </c>
      <c r="AQ298" s="8" t="s">
        <v>229</v>
      </c>
      <c r="AR298" s="8">
        <v>10554</v>
      </c>
      <c r="AS298" s="8">
        <v>14258</v>
      </c>
      <c r="AT298" s="8" t="s">
        <v>11</v>
      </c>
      <c r="AU298" s="8" t="s">
        <v>33</v>
      </c>
      <c r="AV298" s="8">
        <v>2003</v>
      </c>
      <c r="AW298" s="8">
        <v>85.9</v>
      </c>
      <c r="AX298" s="8" t="s">
        <v>32</v>
      </c>
      <c r="AY298" s="8" t="s">
        <v>15</v>
      </c>
      <c r="AZ298">
        <v>1</v>
      </c>
      <c r="BA298" s="5">
        <v>7580.2938999999997</v>
      </c>
      <c r="BB298" s="5">
        <v>10</v>
      </c>
      <c r="BC298" s="4"/>
      <c r="BD298"/>
    </row>
    <row r="299" spans="1:56" hidden="1">
      <c r="A299">
        <f>ROW(B299)-ROW($B$31)</f>
        <v>268</v>
      </c>
      <c r="B299" t="str">
        <f>SUBSTITUTE(SUBSTITUTE(SUBSTITUTE(AP299&amp;"_"&amp;AQ299," ","_"),"&amp;","and"),"-","_")</f>
        <v>Formosa_Utility_Venture_Ltd_ST3</v>
      </c>
      <c r="C299">
        <f>AW299/1000</f>
        <v>5.5E-2</v>
      </c>
      <c r="D299" s="23" t="str">
        <f>VLOOKUP(L299,map_fuel,2,0)</f>
        <v>ng</v>
      </c>
      <c r="E299" s="23" t="str">
        <f>VLOOKUP(M299,map_prime_mover,2,0)</f>
        <v>cc_st_part</v>
      </c>
      <c r="F299" s="23" t="str">
        <f>D299&amp;IF(NOT(E299=""),"_"&amp;LOWER(E299),"")</f>
        <v>ng_cc_st_part</v>
      </c>
      <c r="G299" s="58">
        <f>IF(ISNUMBER(BA299),BA299/1000,1)</f>
        <v>7.5802939</v>
      </c>
      <c r="H299" s="8">
        <f>AV299</f>
        <v>2002</v>
      </c>
      <c r="I299" s="39" t="str">
        <f>AY299</f>
        <v>OP</v>
      </c>
      <c r="J299" s="39" t="str">
        <f>IF(AZ299=1,"Y",IF(AZ299=0,"N","?"))</f>
        <v>Y</v>
      </c>
      <c r="K299" s="39" t="s">
        <v>594</v>
      </c>
      <c r="L299" s="8" t="str">
        <f>AU299</f>
        <v>NG</v>
      </c>
      <c r="M299" s="8" t="str">
        <f>AX299</f>
        <v>CA</v>
      </c>
      <c r="N299" s="8">
        <f>C299*G299</f>
        <v>0.41691616450000002</v>
      </c>
      <c r="O299" s="8"/>
      <c r="P299" s="8"/>
      <c r="Q299" s="8"/>
      <c r="R299" s="87"/>
      <c r="S299" s="8"/>
      <c r="T299" s="8"/>
      <c r="U299" s="87"/>
      <c r="V299" s="87" t="str">
        <f ca="1">IF(NOT(AP299=""),IF(AP299&lt;&gt;AP298,IF(COUNTIF(OFFSET(AP299,0,0,pMaxUnitPerPlantInData),AP299)=COUNTIFS(OFFSET(AP299,0,0,pMaxUnitPerPlantInData),AP299,OFFSET(F299,0,0,pMaxUnitPerPlantInData),F299),"N","Y"),V298),"")</f>
        <v>Y</v>
      </c>
      <c r="W299" s="87" t="str">
        <f>IF($AP299="",W300,AP299)</f>
        <v>Formosa Utility Venture Ltd</v>
      </c>
      <c r="X299" s="87">
        <f>IF($AP299="","-",BB299)</f>
        <v>10</v>
      </c>
      <c r="Y299" s="4"/>
      <c r="Z299" s="8" t="b">
        <v>1</v>
      </c>
      <c r="AA299" s="8" t="b">
        <f>VLOOKUP(L299,map_fuel,3,0)</f>
        <v>1</v>
      </c>
      <c r="AB299" s="8" t="b">
        <f>C299&gt;=filt_gen_size</f>
        <v>1</v>
      </c>
      <c r="AC299" s="8" t="b">
        <f>AV299&gt;=filt_age</f>
        <v>1</v>
      </c>
      <c r="AD299" s="39">
        <f>IF(filt_status="ALL",TRUE,IFERROR(SEARCH(I299,filt_status),FALSE))</f>
        <v>1</v>
      </c>
      <c r="AE299" s="8" t="b">
        <f>IF(filt_chp,TRUE,J299="N")</f>
        <v>0</v>
      </c>
      <c r="AF299" s="8" t="b">
        <f>IF(filt_hydro,TRUE,D299&lt;&gt;"water")</f>
        <v>1</v>
      </c>
      <c r="AG299" s="8" t="b">
        <f>IF(filt_use_bad_data,TRUE,NOT(OR(O299="Y",O299=1)))</f>
        <v>1</v>
      </c>
      <c r="AH299" s="8" t="b">
        <f>IF(filt_use_bad_data,TRUE,NOT(OR(Q299="Y",Q299=1)))</f>
        <v>1</v>
      </c>
      <c r="AI299" s="8" t="b">
        <f>IF(filt_allow_combos,AND(AJ299:AK299),OR(UPPER($S299)="Y",UPPER($T299)=""))</f>
        <v>1</v>
      </c>
      <c r="AJ299" s="8" t="b">
        <f>IF(UPPER($U299)="CCGT",IF(filt_combine_ccgt,OR(UPPER($T299)="Y",UPPER($S299)=""),OR(UPPER($S299)="Y",UPPER($T299)="")),TRUE)</f>
        <v>1</v>
      </c>
      <c r="AK299" s="8" t="b">
        <f>IF(UPPER($U299)="WIND",IF(filt_combine_wind,OR(UPPER($T299)="Y",UPPER($S299)=""),OR(UPPER($S299)="Y",UPPER($T299)="")),TRUE)</f>
        <v>1</v>
      </c>
      <c r="AL299" s="9"/>
      <c r="AM299" s="2" t="b">
        <f>AND(Z299:AL299)</f>
        <v>0</v>
      </c>
      <c r="AN299" s="2">
        <f>A299-COUNTIF($K$31:$K299,"&lt;&gt;"&amp;AN$31)+1</f>
        <v>259</v>
      </c>
      <c r="AO299" s="2"/>
      <c r="AP299" s="8" t="s">
        <v>228</v>
      </c>
      <c r="AQ299" s="8" t="s">
        <v>166</v>
      </c>
      <c r="AR299" s="8">
        <v>10554</v>
      </c>
      <c r="AS299" s="8">
        <v>14252</v>
      </c>
      <c r="AT299" s="8" t="s">
        <v>11</v>
      </c>
      <c r="AU299" s="8" t="s">
        <v>33</v>
      </c>
      <c r="AV299" s="8">
        <v>2002</v>
      </c>
      <c r="AW299" s="8">
        <v>55</v>
      </c>
      <c r="AX299" s="8" t="s">
        <v>29</v>
      </c>
      <c r="AY299" s="8" t="s">
        <v>15</v>
      </c>
      <c r="AZ299">
        <v>1</v>
      </c>
      <c r="BA299" s="5">
        <v>7580.2938999999997</v>
      </c>
      <c r="BB299" s="5">
        <v>10</v>
      </c>
      <c r="BC299" s="4"/>
      <c r="BD299"/>
    </row>
    <row r="300" spans="1:56" hidden="1">
      <c r="A300">
        <f>ROW(B300)-ROW($B$31)</f>
        <v>269</v>
      </c>
      <c r="B300" t="str">
        <f>SUBSTITUTE(SUBSTITUTE(SUBSTITUTE(AP300&amp;"_"&amp;AQ300," ","_"),"&amp;","and"),"-","_")</f>
        <v>Formosa_Utility_Venture_Ltd_ST1</v>
      </c>
      <c r="C300">
        <f>AW300/1000</f>
        <v>3.3500000000000002E-2</v>
      </c>
      <c r="D300" s="23" t="str">
        <f>VLOOKUP(L300,map_fuel,2,0)</f>
        <v>ng</v>
      </c>
      <c r="E300" s="23" t="str">
        <f>VLOOKUP(M300,map_prime_mover,2,0)</f>
        <v>cc_st_part</v>
      </c>
      <c r="F300" s="23" t="str">
        <f>D300&amp;IF(NOT(E300=""),"_"&amp;LOWER(E300),"")</f>
        <v>ng_cc_st_part</v>
      </c>
      <c r="G300" s="58">
        <f>IF(ISNUMBER(BA300),BA300/1000,1)</f>
        <v>7.5802939</v>
      </c>
      <c r="H300" s="8">
        <f>AV300</f>
        <v>1994</v>
      </c>
      <c r="I300" s="39" t="str">
        <f>AY300</f>
        <v>OP</v>
      </c>
      <c r="J300" s="39" t="str">
        <f>IF(AZ300=1,"Y",IF(AZ300=0,"N","?"))</f>
        <v>Y</v>
      </c>
      <c r="K300" s="39" t="s">
        <v>594</v>
      </c>
      <c r="L300" s="8" t="str">
        <f>AU300</f>
        <v>NG</v>
      </c>
      <c r="M300" s="8" t="str">
        <f>AX300</f>
        <v>CA</v>
      </c>
      <c r="N300" s="8">
        <f>C300*G300</f>
        <v>0.25393984565</v>
      </c>
      <c r="O300" s="8"/>
      <c r="P300" s="8"/>
      <c r="Q300" s="8"/>
      <c r="R300" s="87"/>
      <c r="S300" s="8"/>
      <c r="T300" s="8"/>
      <c r="U300" s="87"/>
      <c r="V300" s="87" t="str">
        <f ca="1">IF(NOT(AP300=""),IF(AP300&lt;&gt;AP299,IF(COUNTIF(OFFSET(AP300,0,0,pMaxUnitPerPlantInData),AP300)=COUNTIFS(OFFSET(AP300,0,0,pMaxUnitPerPlantInData),AP300,OFFSET(F300,0,0,pMaxUnitPerPlantInData),F300),"N","Y"),V299),"")</f>
        <v>Y</v>
      </c>
      <c r="W300" s="87" t="str">
        <f>IF($AP300="",W301,AP300)</f>
        <v>Formosa Utility Venture Ltd</v>
      </c>
      <c r="X300" s="87">
        <f>IF($AP300="","-",BB300)</f>
        <v>10</v>
      </c>
      <c r="Y300" s="4"/>
      <c r="Z300" s="8" t="b">
        <v>1</v>
      </c>
      <c r="AA300" s="8" t="b">
        <f>VLOOKUP(L300,map_fuel,3,0)</f>
        <v>1</v>
      </c>
      <c r="AB300" s="8" t="b">
        <f>C300&gt;=filt_gen_size</f>
        <v>0</v>
      </c>
      <c r="AC300" s="8" t="b">
        <f>AV300&gt;=filt_age</f>
        <v>1</v>
      </c>
      <c r="AD300" s="39">
        <f>IF(filt_status="ALL",TRUE,IFERROR(SEARCH(I300,filt_status),FALSE))</f>
        <v>1</v>
      </c>
      <c r="AE300" s="8" t="b">
        <f>IF(filt_chp,TRUE,J300="N")</f>
        <v>0</v>
      </c>
      <c r="AF300" s="8" t="b">
        <f>IF(filt_hydro,TRUE,D300&lt;&gt;"water")</f>
        <v>1</v>
      </c>
      <c r="AG300" s="8" t="b">
        <f>IF(filt_use_bad_data,TRUE,NOT(OR(O300="Y",O300=1)))</f>
        <v>1</v>
      </c>
      <c r="AH300" s="8" t="b">
        <f>IF(filt_use_bad_data,TRUE,NOT(OR(Q300="Y",Q300=1)))</f>
        <v>1</v>
      </c>
      <c r="AI300" s="8" t="b">
        <f>IF(filt_allow_combos,AND(AJ300:AK300),OR(UPPER($S300)="Y",UPPER($T300)=""))</f>
        <v>1</v>
      </c>
      <c r="AJ300" s="8" t="b">
        <f>IF(UPPER($U300)="CCGT",IF(filt_combine_ccgt,OR(UPPER($T300)="Y",UPPER($S300)=""),OR(UPPER($S300)="Y",UPPER($T300)="")),TRUE)</f>
        <v>1</v>
      </c>
      <c r="AK300" s="8" t="b">
        <f>IF(UPPER($U300)="WIND",IF(filt_combine_wind,OR(UPPER($T300)="Y",UPPER($S300)=""),OR(UPPER($S300)="Y",UPPER($T300)="")),TRUE)</f>
        <v>1</v>
      </c>
      <c r="AL300" s="9"/>
      <c r="AM300" s="2" t="b">
        <f>AND(Z300:AL300)</f>
        <v>0</v>
      </c>
      <c r="AN300" s="2">
        <f>A300-COUNTIF($K$31:$K300,"&lt;&gt;"&amp;AN$31)+1</f>
        <v>260</v>
      </c>
      <c r="AO300" s="2"/>
      <c r="AP300" s="8" t="s">
        <v>228</v>
      </c>
      <c r="AQ300" s="8" t="s">
        <v>133</v>
      </c>
      <c r="AR300" s="8">
        <v>10554</v>
      </c>
      <c r="AS300" s="8">
        <v>14250</v>
      </c>
      <c r="AT300" s="8" t="s">
        <v>11</v>
      </c>
      <c r="AU300" s="8" t="s">
        <v>33</v>
      </c>
      <c r="AV300" s="8">
        <v>1994</v>
      </c>
      <c r="AW300" s="8">
        <v>33.5</v>
      </c>
      <c r="AX300" s="8" t="s">
        <v>29</v>
      </c>
      <c r="AY300" s="8" t="s">
        <v>15</v>
      </c>
      <c r="AZ300">
        <v>1</v>
      </c>
      <c r="BA300" s="5">
        <v>7580.2938999999997</v>
      </c>
      <c r="BB300" s="5">
        <v>10</v>
      </c>
      <c r="BC300" s="4"/>
      <c r="BD300"/>
    </row>
    <row r="301" spans="1:56" hidden="1">
      <c r="A301">
        <f>ROW(B301)-ROW($B$31)</f>
        <v>270</v>
      </c>
      <c r="B301" t="str">
        <f>SUBSTITUTE(SUBSTITUTE(SUBSTITUTE(AP301&amp;"_"&amp;AQ301," ","_"),"&amp;","and"),"-","_")</f>
        <v>Formosa_Utility_Venture_Ltd_ST2</v>
      </c>
      <c r="C301">
        <f>AW301/1000</f>
        <v>6.6299999999999998E-2</v>
      </c>
      <c r="D301" s="23" t="str">
        <f>VLOOKUP(L301,map_fuel,2,0)</f>
        <v>ng</v>
      </c>
      <c r="E301" s="23" t="str">
        <f>VLOOKUP(M301,map_prime_mover,2,0)</f>
        <v>cc_st_part</v>
      </c>
      <c r="F301" s="23" t="str">
        <f>D301&amp;IF(NOT(E301=""),"_"&amp;LOWER(E301),"")</f>
        <v>ng_cc_st_part</v>
      </c>
      <c r="G301" s="58">
        <f>IF(ISNUMBER(BA301),BA301/1000,1)</f>
        <v>7.5802939</v>
      </c>
      <c r="H301" s="8">
        <f>AV301</f>
        <v>1994</v>
      </c>
      <c r="I301" s="39" t="str">
        <f>AY301</f>
        <v>OP</v>
      </c>
      <c r="J301" s="39" t="str">
        <f>IF(AZ301=1,"Y",IF(AZ301=0,"N","?"))</f>
        <v>Y</v>
      </c>
      <c r="K301" s="39" t="s">
        <v>594</v>
      </c>
      <c r="L301" s="8" t="str">
        <f>AU301</f>
        <v>NG</v>
      </c>
      <c r="M301" s="8" t="str">
        <f>AX301</f>
        <v>CA</v>
      </c>
      <c r="N301" s="8">
        <f>C301*G301</f>
        <v>0.50257348557000003</v>
      </c>
      <c r="O301" s="8"/>
      <c r="P301" s="8"/>
      <c r="Q301" s="8"/>
      <c r="R301" s="87"/>
      <c r="S301" s="8"/>
      <c r="T301" s="8"/>
      <c r="U301" s="87"/>
      <c r="V301" s="87" t="str">
        <f ca="1">IF(NOT(AP301=""),IF(AP301&lt;&gt;AP300,IF(COUNTIF(OFFSET(AP301,0,0,pMaxUnitPerPlantInData),AP301)=COUNTIFS(OFFSET(AP301,0,0,pMaxUnitPerPlantInData),AP301,OFFSET(F301,0,0,pMaxUnitPerPlantInData),F301),"N","Y"),V300),"")</f>
        <v>Y</v>
      </c>
      <c r="W301" s="87" t="str">
        <f>IF($AP301="",W302,AP301)</f>
        <v>Formosa Utility Venture Ltd</v>
      </c>
      <c r="X301" s="87">
        <f>IF($AP301="","-",BB301)</f>
        <v>10</v>
      </c>
      <c r="Y301" s="4"/>
      <c r="Z301" s="8" t="b">
        <v>1</v>
      </c>
      <c r="AA301" s="8" t="b">
        <f>VLOOKUP(L301,map_fuel,3,0)</f>
        <v>1</v>
      </c>
      <c r="AB301" s="8" t="b">
        <f>C301&gt;=filt_gen_size</f>
        <v>1</v>
      </c>
      <c r="AC301" s="8" t="b">
        <f>AV301&gt;=filt_age</f>
        <v>1</v>
      </c>
      <c r="AD301" s="39">
        <f>IF(filt_status="ALL",TRUE,IFERROR(SEARCH(I301,filt_status),FALSE))</f>
        <v>1</v>
      </c>
      <c r="AE301" s="8" t="b">
        <f>IF(filt_chp,TRUE,J301="N")</f>
        <v>0</v>
      </c>
      <c r="AF301" s="8" t="b">
        <f>IF(filt_hydro,TRUE,D301&lt;&gt;"water")</f>
        <v>1</v>
      </c>
      <c r="AG301" s="8" t="b">
        <f>IF(filt_use_bad_data,TRUE,NOT(OR(O301="Y",O301=1)))</f>
        <v>1</v>
      </c>
      <c r="AH301" s="8" t="b">
        <f>IF(filt_use_bad_data,TRUE,NOT(OR(Q301="Y",Q301=1)))</f>
        <v>1</v>
      </c>
      <c r="AI301" s="8" t="b">
        <f>IF(filt_allow_combos,AND(AJ301:AK301),OR(UPPER($S301)="Y",UPPER($T301)=""))</f>
        <v>1</v>
      </c>
      <c r="AJ301" s="8" t="b">
        <f>IF(UPPER($U301)="CCGT",IF(filt_combine_ccgt,OR(UPPER($T301)="Y",UPPER($S301)=""),OR(UPPER($S301)="Y",UPPER($T301)="")),TRUE)</f>
        <v>1</v>
      </c>
      <c r="AK301" s="8" t="b">
        <f>IF(UPPER($U301)="WIND",IF(filt_combine_wind,OR(UPPER($T301)="Y",UPPER($S301)=""),OR(UPPER($S301)="Y",UPPER($T301)="")),TRUE)</f>
        <v>1</v>
      </c>
      <c r="AL301" s="9"/>
      <c r="AM301" s="2" t="b">
        <f>AND(Z301:AL301)</f>
        <v>0</v>
      </c>
      <c r="AN301" s="2">
        <f>A301-COUNTIF($K$31:$K301,"&lt;&gt;"&amp;AN$31)+1</f>
        <v>261</v>
      </c>
      <c r="AO301" s="2"/>
      <c r="AP301" s="8" t="s">
        <v>228</v>
      </c>
      <c r="AQ301" s="8" t="s">
        <v>165</v>
      </c>
      <c r="AR301" s="8">
        <v>10554</v>
      </c>
      <c r="AS301" s="8">
        <v>14251</v>
      </c>
      <c r="AT301" s="8" t="s">
        <v>11</v>
      </c>
      <c r="AU301" s="8" t="s">
        <v>33</v>
      </c>
      <c r="AV301" s="8">
        <v>1994</v>
      </c>
      <c r="AW301" s="8">
        <v>66.3</v>
      </c>
      <c r="AX301" s="8" t="s">
        <v>29</v>
      </c>
      <c r="AY301" s="8" t="s">
        <v>15</v>
      </c>
      <c r="AZ301">
        <v>1</v>
      </c>
      <c r="BA301" s="5">
        <v>7580.2938999999997</v>
      </c>
      <c r="BB301" s="5">
        <v>10</v>
      </c>
      <c r="BC301" s="4"/>
      <c r="BD301"/>
    </row>
    <row r="302" spans="1:56" hidden="1">
      <c r="A302">
        <f>ROW(B302)-ROW($B$31)</f>
        <v>271</v>
      </c>
      <c r="B302" t="str">
        <f>SUBSTITUTE(SUBSTITUTE(SUBSTITUTE(AP302&amp;"_"&amp;AQ302," ","_"),"&amp;","and"),"-","_")</f>
        <v>Formosa_Utility_Venture_Ltd_TBG4</v>
      </c>
      <c r="C302">
        <f>AW302/1000</f>
        <v>8.2500000000000004E-2</v>
      </c>
      <c r="D302" s="23" t="str">
        <f>VLOOKUP(L302,map_fuel,2,0)</f>
        <v>ng</v>
      </c>
      <c r="E302" s="23" t="str">
        <f>VLOOKUP(M302,map_prime_mover,2,0)</f>
        <v>cc_ct_part</v>
      </c>
      <c r="F302" s="23" t="str">
        <f>D302&amp;IF(NOT(E302=""),"_"&amp;LOWER(E302),"")</f>
        <v>ng_cc_ct_part</v>
      </c>
      <c r="G302" s="58">
        <f>IF(ISNUMBER(BA302),BA302/1000,1)</f>
        <v>7.5802939</v>
      </c>
      <c r="H302" s="8">
        <f>AV302</f>
        <v>1994</v>
      </c>
      <c r="I302" s="39" t="str">
        <f>AY302</f>
        <v>OP</v>
      </c>
      <c r="J302" s="39" t="str">
        <f>IF(AZ302=1,"Y",IF(AZ302=0,"N","?"))</f>
        <v>Y</v>
      </c>
      <c r="K302" s="39" t="s">
        <v>594</v>
      </c>
      <c r="L302" s="8" t="str">
        <f>AU302</f>
        <v>NG</v>
      </c>
      <c r="M302" s="8" t="str">
        <f>AX302</f>
        <v>CT</v>
      </c>
      <c r="N302" s="8">
        <f>C302*G302</f>
        <v>0.62537424675000008</v>
      </c>
      <c r="O302" s="8"/>
      <c r="P302" s="8"/>
      <c r="Q302" s="8"/>
      <c r="R302" s="87"/>
      <c r="S302" s="8"/>
      <c r="T302" s="8"/>
      <c r="U302" s="87"/>
      <c r="V302" s="87" t="str">
        <f ca="1">IF(NOT(AP302=""),IF(AP302&lt;&gt;AP301,IF(COUNTIF(OFFSET(AP302,0,0,pMaxUnitPerPlantInData),AP302)=COUNTIFS(OFFSET(AP302,0,0,pMaxUnitPerPlantInData),AP302,OFFSET(F302,0,0,pMaxUnitPerPlantInData),F302),"N","Y"),V301),"")</f>
        <v>Y</v>
      </c>
      <c r="W302" s="87" t="str">
        <f>IF($AP302="",W303,AP302)</f>
        <v>Formosa Utility Venture Ltd</v>
      </c>
      <c r="X302" s="87">
        <f>IF($AP302="","-",BB302)</f>
        <v>10</v>
      </c>
      <c r="Y302" s="4"/>
      <c r="Z302" s="8" t="b">
        <v>1</v>
      </c>
      <c r="AA302" s="8" t="b">
        <f>VLOOKUP(L302,map_fuel,3,0)</f>
        <v>1</v>
      </c>
      <c r="AB302" s="8" t="b">
        <f>C302&gt;=filt_gen_size</f>
        <v>1</v>
      </c>
      <c r="AC302" s="8" t="b">
        <f>AV302&gt;=filt_age</f>
        <v>1</v>
      </c>
      <c r="AD302" s="39">
        <f>IF(filt_status="ALL",TRUE,IFERROR(SEARCH(I302,filt_status),FALSE))</f>
        <v>1</v>
      </c>
      <c r="AE302" s="8" t="b">
        <f>IF(filt_chp,TRUE,J302="N")</f>
        <v>0</v>
      </c>
      <c r="AF302" s="8" t="b">
        <f>IF(filt_hydro,TRUE,D302&lt;&gt;"water")</f>
        <v>1</v>
      </c>
      <c r="AG302" s="8" t="b">
        <f>IF(filt_use_bad_data,TRUE,NOT(OR(O302="Y",O302=1)))</f>
        <v>1</v>
      </c>
      <c r="AH302" s="8" t="b">
        <f>IF(filt_use_bad_data,TRUE,NOT(OR(Q302="Y",Q302=1)))</f>
        <v>1</v>
      </c>
      <c r="AI302" s="8" t="b">
        <f>IF(filt_allow_combos,AND(AJ302:AK302),OR(UPPER($S302)="Y",UPPER($T302)=""))</f>
        <v>1</v>
      </c>
      <c r="AJ302" s="8" t="b">
        <f>IF(UPPER($U302)="CCGT",IF(filt_combine_ccgt,OR(UPPER($T302)="Y",UPPER($S302)=""),OR(UPPER($S302)="Y",UPPER($T302)="")),TRUE)</f>
        <v>1</v>
      </c>
      <c r="AK302" s="8" t="b">
        <f>IF(UPPER($U302)="WIND",IF(filt_combine_wind,OR(UPPER($T302)="Y",UPPER($S302)=""),OR(UPPER($S302)="Y",UPPER($T302)="")),TRUE)</f>
        <v>1</v>
      </c>
      <c r="AL302" s="9"/>
      <c r="AM302" s="2" t="b">
        <f>AND(Z302:AL302)</f>
        <v>0</v>
      </c>
      <c r="AN302" s="2">
        <f>A302-COUNTIF($K$31:$K302,"&lt;&gt;"&amp;AN$31)+1</f>
        <v>262</v>
      </c>
      <c r="AO302" s="2"/>
      <c r="AP302" s="8" t="s">
        <v>228</v>
      </c>
      <c r="AQ302" s="8" t="s">
        <v>230</v>
      </c>
      <c r="AR302" s="8">
        <v>10554</v>
      </c>
      <c r="AS302" s="8">
        <v>14256</v>
      </c>
      <c r="AT302" s="8" t="s">
        <v>11</v>
      </c>
      <c r="AU302" s="8" t="s">
        <v>33</v>
      </c>
      <c r="AV302" s="8">
        <v>1994</v>
      </c>
      <c r="AW302" s="8">
        <v>82.5</v>
      </c>
      <c r="AX302" s="8" t="s">
        <v>32</v>
      </c>
      <c r="AY302" s="8" t="s">
        <v>15</v>
      </c>
      <c r="AZ302">
        <v>1</v>
      </c>
      <c r="BA302" s="5">
        <v>7580.2938999999997</v>
      </c>
      <c r="BB302" s="5">
        <v>10</v>
      </c>
      <c r="BC302" s="4"/>
      <c r="BD302"/>
    </row>
    <row r="303" spans="1:56" hidden="1">
      <c r="A303">
        <f>ROW(B303)-ROW($B$31)</f>
        <v>272</v>
      </c>
      <c r="B303" t="str">
        <f>SUBSTITUTE(SUBSTITUTE(SUBSTITUTE(AP303&amp;"_"&amp;AQ303," ","_"),"&amp;","and"),"-","_")</f>
        <v>Formosa_Utility_Venture_Ltd_TBG5</v>
      </c>
      <c r="C303">
        <f>AW303/1000</f>
        <v>8.2500000000000004E-2</v>
      </c>
      <c r="D303" s="23" t="str">
        <f>VLOOKUP(L303,map_fuel,2,0)</f>
        <v>ng</v>
      </c>
      <c r="E303" s="23" t="str">
        <f>VLOOKUP(M303,map_prime_mover,2,0)</f>
        <v>cc_ct_part</v>
      </c>
      <c r="F303" s="23" t="str">
        <f>D303&amp;IF(NOT(E303=""),"_"&amp;LOWER(E303),"")</f>
        <v>ng_cc_ct_part</v>
      </c>
      <c r="G303" s="58">
        <f>IF(ISNUMBER(BA303),BA303/1000,1)</f>
        <v>7.5802939</v>
      </c>
      <c r="H303" s="8">
        <f>AV303</f>
        <v>1994</v>
      </c>
      <c r="I303" s="39" t="str">
        <f>AY303</f>
        <v>OP</v>
      </c>
      <c r="J303" s="39" t="str">
        <f>IF(AZ303=1,"Y",IF(AZ303=0,"N","?"))</f>
        <v>Y</v>
      </c>
      <c r="K303" s="39" t="s">
        <v>594</v>
      </c>
      <c r="L303" s="8" t="str">
        <f>AU303</f>
        <v>NG</v>
      </c>
      <c r="M303" s="8" t="str">
        <f>AX303</f>
        <v>CT</v>
      </c>
      <c r="N303" s="8">
        <f>C303*G303</f>
        <v>0.62537424675000008</v>
      </c>
      <c r="O303" s="8"/>
      <c r="P303" s="8"/>
      <c r="Q303" s="8"/>
      <c r="R303" s="87"/>
      <c r="S303" s="8"/>
      <c r="T303" s="8"/>
      <c r="U303" s="87"/>
      <c r="V303" s="87" t="str">
        <f ca="1">IF(NOT(AP303=""),IF(AP303&lt;&gt;AP302,IF(COUNTIF(OFFSET(AP303,0,0,pMaxUnitPerPlantInData),AP303)=COUNTIFS(OFFSET(AP303,0,0,pMaxUnitPerPlantInData),AP303,OFFSET(F303,0,0,pMaxUnitPerPlantInData),F303),"N","Y"),V302),"")</f>
        <v>Y</v>
      </c>
      <c r="W303" s="87" t="str">
        <f>IF($AP303="",W304,AP303)</f>
        <v>Formosa Utility Venture Ltd</v>
      </c>
      <c r="X303" s="87">
        <f>IF($AP303="","-",BB303)</f>
        <v>10</v>
      </c>
      <c r="Y303" s="4"/>
      <c r="Z303" s="8" t="b">
        <v>1</v>
      </c>
      <c r="AA303" s="8" t="b">
        <f>VLOOKUP(L303,map_fuel,3,0)</f>
        <v>1</v>
      </c>
      <c r="AB303" s="8" t="b">
        <f>C303&gt;=filt_gen_size</f>
        <v>1</v>
      </c>
      <c r="AC303" s="8" t="b">
        <f>AV303&gt;=filt_age</f>
        <v>1</v>
      </c>
      <c r="AD303" s="39">
        <f>IF(filt_status="ALL",TRUE,IFERROR(SEARCH(I303,filt_status),FALSE))</f>
        <v>1</v>
      </c>
      <c r="AE303" s="8" t="b">
        <f>IF(filt_chp,TRUE,J303="N")</f>
        <v>0</v>
      </c>
      <c r="AF303" s="8" t="b">
        <f>IF(filt_hydro,TRUE,D303&lt;&gt;"water")</f>
        <v>1</v>
      </c>
      <c r="AG303" s="8" t="b">
        <f>IF(filt_use_bad_data,TRUE,NOT(OR(O303="Y",O303=1)))</f>
        <v>1</v>
      </c>
      <c r="AH303" s="8" t="b">
        <f>IF(filt_use_bad_data,TRUE,NOT(OR(Q303="Y",Q303=1)))</f>
        <v>1</v>
      </c>
      <c r="AI303" s="8" t="b">
        <f>IF(filt_allow_combos,AND(AJ303:AK303),OR(UPPER($S303)="Y",UPPER($T303)=""))</f>
        <v>1</v>
      </c>
      <c r="AJ303" s="8" t="b">
        <f>IF(UPPER($U303)="CCGT",IF(filt_combine_ccgt,OR(UPPER($T303)="Y",UPPER($S303)=""),OR(UPPER($S303)="Y",UPPER($T303)="")),TRUE)</f>
        <v>1</v>
      </c>
      <c r="AK303" s="8" t="b">
        <f>IF(UPPER($U303)="WIND",IF(filt_combine_wind,OR(UPPER($T303)="Y",UPPER($S303)=""),OR(UPPER($S303)="Y",UPPER($T303)="")),TRUE)</f>
        <v>1</v>
      </c>
      <c r="AL303" s="9"/>
      <c r="AM303" s="2" t="b">
        <f>AND(Z303:AL303)</f>
        <v>0</v>
      </c>
      <c r="AN303" s="2">
        <f>A303-COUNTIF($K$31:$K303,"&lt;&gt;"&amp;AN$31)+1</f>
        <v>263</v>
      </c>
      <c r="AO303" s="2"/>
      <c r="AP303" s="8" t="s">
        <v>228</v>
      </c>
      <c r="AQ303" s="8" t="s">
        <v>231</v>
      </c>
      <c r="AR303" s="8">
        <v>10554</v>
      </c>
      <c r="AS303" s="8">
        <v>14257</v>
      </c>
      <c r="AT303" s="8" t="s">
        <v>11</v>
      </c>
      <c r="AU303" s="8" t="s">
        <v>33</v>
      </c>
      <c r="AV303" s="8">
        <v>1994</v>
      </c>
      <c r="AW303" s="8">
        <v>82.5</v>
      </c>
      <c r="AX303" s="8" t="s">
        <v>32</v>
      </c>
      <c r="AY303" s="8" t="s">
        <v>15</v>
      </c>
      <c r="AZ303">
        <v>1</v>
      </c>
      <c r="BA303" s="5">
        <v>7580.2938999999997</v>
      </c>
      <c r="BB303" s="5">
        <v>10</v>
      </c>
      <c r="BC303" s="4"/>
      <c r="BD303"/>
    </row>
    <row r="304" spans="1:56" hidden="1">
      <c r="A304">
        <f>ROW(B304)-ROW($B$31)</f>
        <v>273</v>
      </c>
      <c r="B304" t="str">
        <f>SUBSTITUTE(SUBSTITUTE(SUBSTITUTE(AP304&amp;"_"&amp;AQ304," ","_"),"&amp;","and"),"-","_")</f>
        <v>Formosa_Utility_Venture_Ltd_TBG1</v>
      </c>
      <c r="C304">
        <f>AW304/1000</f>
        <v>8.2500000000000004E-2</v>
      </c>
      <c r="D304" s="23" t="str">
        <f>VLOOKUP(L304,map_fuel,2,0)</f>
        <v>ng</v>
      </c>
      <c r="E304" s="23" t="str">
        <f>VLOOKUP(M304,map_prime_mover,2,0)</f>
        <v>cc_ct_part</v>
      </c>
      <c r="F304" s="23" t="str">
        <f>D304&amp;IF(NOT(E304=""),"_"&amp;LOWER(E304),"")</f>
        <v>ng_cc_ct_part</v>
      </c>
      <c r="G304" s="58">
        <f>IF(ISNUMBER(BA304),BA304/1000,1)</f>
        <v>7.5802939</v>
      </c>
      <c r="H304" s="8">
        <f>AV304</f>
        <v>1993</v>
      </c>
      <c r="I304" s="39" t="str">
        <f>AY304</f>
        <v>OP</v>
      </c>
      <c r="J304" s="39" t="str">
        <f>IF(AZ304=1,"Y",IF(AZ304=0,"N","?"))</f>
        <v>Y</v>
      </c>
      <c r="K304" s="39" t="s">
        <v>594</v>
      </c>
      <c r="L304" s="8" t="str">
        <f>AU304</f>
        <v>NG</v>
      </c>
      <c r="M304" s="8" t="str">
        <f>AX304</f>
        <v>CT</v>
      </c>
      <c r="N304" s="8">
        <f>C304*G304</f>
        <v>0.62537424675000008</v>
      </c>
      <c r="O304" s="8"/>
      <c r="P304" s="8"/>
      <c r="Q304" s="8"/>
      <c r="R304" s="87"/>
      <c r="S304" s="8"/>
      <c r="T304" s="8"/>
      <c r="U304" s="87"/>
      <c r="V304" s="87" t="str">
        <f ca="1">IF(NOT(AP304=""),IF(AP304&lt;&gt;AP303,IF(COUNTIF(OFFSET(AP304,0,0,pMaxUnitPerPlantInData),AP304)=COUNTIFS(OFFSET(AP304,0,0,pMaxUnitPerPlantInData),AP304,OFFSET(F304,0,0,pMaxUnitPerPlantInData),F304),"N","Y"),V303),"")</f>
        <v>Y</v>
      </c>
      <c r="W304" s="87" t="str">
        <f>IF($AP304="",W305,AP304)</f>
        <v>Formosa Utility Venture Ltd</v>
      </c>
      <c r="X304" s="87">
        <f>IF($AP304="","-",BB304)</f>
        <v>10</v>
      </c>
      <c r="Y304" s="4"/>
      <c r="Z304" s="8" t="b">
        <v>1</v>
      </c>
      <c r="AA304" s="8" t="b">
        <f>VLOOKUP(L304,map_fuel,3,0)</f>
        <v>1</v>
      </c>
      <c r="AB304" s="8" t="b">
        <f>C304&gt;=filt_gen_size</f>
        <v>1</v>
      </c>
      <c r="AC304" s="8" t="b">
        <f>AV304&gt;=filt_age</f>
        <v>1</v>
      </c>
      <c r="AD304" s="39">
        <f>IF(filt_status="ALL",TRUE,IFERROR(SEARCH(I304,filt_status),FALSE))</f>
        <v>1</v>
      </c>
      <c r="AE304" s="8" t="b">
        <f>IF(filt_chp,TRUE,J304="N")</f>
        <v>0</v>
      </c>
      <c r="AF304" s="8" t="b">
        <f>IF(filt_hydro,TRUE,D304&lt;&gt;"water")</f>
        <v>1</v>
      </c>
      <c r="AG304" s="8" t="b">
        <f>IF(filt_use_bad_data,TRUE,NOT(OR(O304="Y",O304=1)))</f>
        <v>1</v>
      </c>
      <c r="AH304" s="8" t="b">
        <f>IF(filt_use_bad_data,TRUE,NOT(OR(Q304="Y",Q304=1)))</f>
        <v>1</v>
      </c>
      <c r="AI304" s="8" t="b">
        <f>IF(filt_allow_combos,AND(AJ304:AK304),OR(UPPER($S304)="Y",UPPER($T304)=""))</f>
        <v>1</v>
      </c>
      <c r="AJ304" s="8" t="b">
        <f>IF(UPPER($U304)="CCGT",IF(filt_combine_ccgt,OR(UPPER($T304)="Y",UPPER($S304)=""),OR(UPPER($S304)="Y",UPPER($T304)="")),TRUE)</f>
        <v>1</v>
      </c>
      <c r="AK304" s="8" t="b">
        <f>IF(UPPER($U304)="WIND",IF(filt_combine_wind,OR(UPPER($T304)="Y",UPPER($S304)=""),OR(UPPER($S304)="Y",UPPER($T304)="")),TRUE)</f>
        <v>1</v>
      </c>
      <c r="AL304" s="9"/>
      <c r="AM304" s="2" t="b">
        <f>AND(Z304:AL304)</f>
        <v>0</v>
      </c>
      <c r="AN304" s="2">
        <f>A304-COUNTIF($K$31:$K304,"&lt;&gt;"&amp;AN$31)+1</f>
        <v>264</v>
      </c>
      <c r="AO304" s="2"/>
      <c r="AP304" s="8" t="s">
        <v>228</v>
      </c>
      <c r="AQ304" s="8" t="s">
        <v>232</v>
      </c>
      <c r="AR304" s="8">
        <v>10554</v>
      </c>
      <c r="AS304" s="8">
        <v>14253</v>
      </c>
      <c r="AT304" s="8" t="s">
        <v>11</v>
      </c>
      <c r="AU304" s="8" t="s">
        <v>33</v>
      </c>
      <c r="AV304" s="8">
        <v>1993</v>
      </c>
      <c r="AW304" s="8">
        <v>82.5</v>
      </c>
      <c r="AX304" s="8" t="s">
        <v>32</v>
      </c>
      <c r="AY304" s="8" t="s">
        <v>15</v>
      </c>
      <c r="AZ304">
        <v>1</v>
      </c>
      <c r="BA304" s="5">
        <v>7580.2938999999997</v>
      </c>
      <c r="BB304" s="5">
        <v>10</v>
      </c>
      <c r="BC304" s="4"/>
      <c r="BD304"/>
    </row>
    <row r="305" spans="1:56" hidden="1">
      <c r="A305">
        <f>ROW(B305)-ROW($B$31)</f>
        <v>274</v>
      </c>
      <c r="B305" t="str">
        <f>SUBSTITUTE(SUBSTITUTE(SUBSTITUTE(AP305&amp;"_"&amp;AQ305," ","_"),"&amp;","and"),"-","_")</f>
        <v>Formosa_Utility_Venture_Ltd_TBG2</v>
      </c>
      <c r="C305">
        <f>AW305/1000</f>
        <v>8.2500000000000004E-2</v>
      </c>
      <c r="D305" s="23" t="str">
        <f>VLOOKUP(L305,map_fuel,2,0)</f>
        <v>ng</v>
      </c>
      <c r="E305" s="23" t="str">
        <f>VLOOKUP(M305,map_prime_mover,2,0)</f>
        <v>cc_ct_part</v>
      </c>
      <c r="F305" s="23" t="str">
        <f>D305&amp;IF(NOT(E305=""),"_"&amp;LOWER(E305),"")</f>
        <v>ng_cc_ct_part</v>
      </c>
      <c r="G305" s="58">
        <f>IF(ISNUMBER(BA305),BA305/1000,1)</f>
        <v>7.5802939</v>
      </c>
      <c r="H305" s="8">
        <f>AV305</f>
        <v>1993</v>
      </c>
      <c r="I305" s="39" t="str">
        <f>AY305</f>
        <v>OP</v>
      </c>
      <c r="J305" s="39" t="str">
        <f>IF(AZ305=1,"Y",IF(AZ305=0,"N","?"))</f>
        <v>Y</v>
      </c>
      <c r="K305" s="39" t="s">
        <v>594</v>
      </c>
      <c r="L305" s="8" t="str">
        <f>AU305</f>
        <v>NG</v>
      </c>
      <c r="M305" s="8" t="str">
        <f>AX305</f>
        <v>CT</v>
      </c>
      <c r="N305" s="8">
        <f>C305*G305</f>
        <v>0.62537424675000008</v>
      </c>
      <c r="O305" s="8"/>
      <c r="P305" s="8"/>
      <c r="Q305" s="8"/>
      <c r="R305" s="87"/>
      <c r="S305" s="8"/>
      <c r="T305" s="8"/>
      <c r="U305" s="87"/>
      <c r="V305" s="87" t="str">
        <f ca="1">IF(NOT(AP305=""),IF(AP305&lt;&gt;AP304,IF(COUNTIF(OFFSET(AP305,0,0,pMaxUnitPerPlantInData),AP305)=COUNTIFS(OFFSET(AP305,0,0,pMaxUnitPerPlantInData),AP305,OFFSET(F305,0,0,pMaxUnitPerPlantInData),F305),"N","Y"),V304),"")</f>
        <v>Y</v>
      </c>
      <c r="W305" s="87" t="str">
        <f>IF($AP305="",W306,AP305)</f>
        <v>Formosa Utility Venture Ltd</v>
      </c>
      <c r="X305" s="87">
        <f>IF($AP305="","-",BB305)</f>
        <v>10</v>
      </c>
      <c r="Y305" s="4"/>
      <c r="Z305" s="8" t="b">
        <v>1</v>
      </c>
      <c r="AA305" s="8" t="b">
        <f>VLOOKUP(L305,map_fuel,3,0)</f>
        <v>1</v>
      </c>
      <c r="AB305" s="8" t="b">
        <f>C305&gt;=filt_gen_size</f>
        <v>1</v>
      </c>
      <c r="AC305" s="8" t="b">
        <f>AV305&gt;=filt_age</f>
        <v>1</v>
      </c>
      <c r="AD305" s="39">
        <f>IF(filt_status="ALL",TRUE,IFERROR(SEARCH(I305,filt_status),FALSE))</f>
        <v>1</v>
      </c>
      <c r="AE305" s="8" t="b">
        <f>IF(filt_chp,TRUE,J305="N")</f>
        <v>0</v>
      </c>
      <c r="AF305" s="8" t="b">
        <f>IF(filt_hydro,TRUE,D305&lt;&gt;"water")</f>
        <v>1</v>
      </c>
      <c r="AG305" s="8" t="b">
        <f>IF(filt_use_bad_data,TRUE,NOT(OR(O305="Y",O305=1)))</f>
        <v>1</v>
      </c>
      <c r="AH305" s="8" t="b">
        <f>IF(filt_use_bad_data,TRUE,NOT(OR(Q305="Y",Q305=1)))</f>
        <v>1</v>
      </c>
      <c r="AI305" s="8" t="b">
        <f>IF(filt_allow_combos,AND(AJ305:AK305),OR(UPPER($S305)="Y",UPPER($T305)=""))</f>
        <v>1</v>
      </c>
      <c r="AJ305" s="8" t="b">
        <f>IF(UPPER($U305)="CCGT",IF(filt_combine_ccgt,OR(UPPER($T305)="Y",UPPER($S305)=""),OR(UPPER($S305)="Y",UPPER($T305)="")),TRUE)</f>
        <v>1</v>
      </c>
      <c r="AK305" s="8" t="b">
        <f>IF(UPPER($U305)="WIND",IF(filt_combine_wind,OR(UPPER($T305)="Y",UPPER($S305)=""),OR(UPPER($S305)="Y",UPPER($T305)="")),TRUE)</f>
        <v>1</v>
      </c>
      <c r="AL305" s="9"/>
      <c r="AM305" s="2" t="b">
        <f>AND(Z305:AL305)</f>
        <v>0</v>
      </c>
      <c r="AN305" s="2">
        <f>A305-COUNTIF($K$31:$K305,"&lt;&gt;"&amp;AN$31)+1</f>
        <v>265</v>
      </c>
      <c r="AO305" s="2"/>
      <c r="AP305" s="8" t="s">
        <v>228</v>
      </c>
      <c r="AQ305" s="8" t="s">
        <v>233</v>
      </c>
      <c r="AR305" s="8">
        <v>10554</v>
      </c>
      <c r="AS305" s="8">
        <v>14254</v>
      </c>
      <c r="AT305" s="8" t="s">
        <v>11</v>
      </c>
      <c r="AU305" s="8" t="s">
        <v>33</v>
      </c>
      <c r="AV305" s="8">
        <v>1993</v>
      </c>
      <c r="AW305" s="8">
        <v>82.5</v>
      </c>
      <c r="AX305" s="8" t="s">
        <v>32</v>
      </c>
      <c r="AY305" s="8" t="s">
        <v>15</v>
      </c>
      <c r="AZ305">
        <v>1</v>
      </c>
      <c r="BA305" s="5">
        <v>7580.2938999999997</v>
      </c>
      <c r="BB305" s="5">
        <v>10</v>
      </c>
      <c r="BC305" s="4"/>
      <c r="BD305"/>
    </row>
    <row r="306" spans="1:56" hidden="1">
      <c r="A306">
        <f>ROW(B306)-ROW($B$31)</f>
        <v>275</v>
      </c>
      <c r="B306" t="str">
        <f>SUBSTITUTE(SUBSTITUTE(SUBSTITUTE(AP306&amp;"_"&amp;AQ306," ","_"),"&amp;","and"),"-","_")</f>
        <v>Formosa_Utility_Venture_Ltd_TBG3</v>
      </c>
      <c r="C306">
        <f>AW306/1000</f>
        <v>8.2500000000000004E-2</v>
      </c>
      <c r="D306" s="23" t="str">
        <f>VLOOKUP(L306,map_fuel,2,0)</f>
        <v>ng</v>
      </c>
      <c r="E306" s="23" t="str">
        <f>VLOOKUP(M306,map_prime_mover,2,0)</f>
        <v>cc_ct_part</v>
      </c>
      <c r="F306" s="23" t="str">
        <f>D306&amp;IF(NOT(E306=""),"_"&amp;LOWER(E306),"")</f>
        <v>ng_cc_ct_part</v>
      </c>
      <c r="G306" s="58">
        <f>IF(ISNUMBER(BA306),BA306/1000,1)</f>
        <v>7.5802939</v>
      </c>
      <c r="H306" s="8">
        <f>AV306</f>
        <v>1993</v>
      </c>
      <c r="I306" s="39" t="str">
        <f>AY306</f>
        <v>OP</v>
      </c>
      <c r="J306" s="39" t="str">
        <f>IF(AZ306=1,"Y",IF(AZ306=0,"N","?"))</f>
        <v>Y</v>
      </c>
      <c r="K306" s="39" t="s">
        <v>594</v>
      </c>
      <c r="L306" s="8" t="str">
        <f>AU306</f>
        <v>NG</v>
      </c>
      <c r="M306" s="8" t="str">
        <f>AX306</f>
        <v>CT</v>
      </c>
      <c r="N306" s="8">
        <f>C306*G306</f>
        <v>0.62537424675000008</v>
      </c>
      <c r="O306" s="8"/>
      <c r="P306" s="8"/>
      <c r="Q306" s="8"/>
      <c r="R306" s="87"/>
      <c r="S306" s="8"/>
      <c r="T306" s="8"/>
      <c r="U306" s="87"/>
      <c r="V306" s="87" t="str">
        <f ca="1">IF(NOT(AP306=""),IF(AP306&lt;&gt;AP305,IF(COUNTIF(OFFSET(AP306,0,0,pMaxUnitPerPlantInData),AP306)=COUNTIFS(OFFSET(AP306,0,0,pMaxUnitPerPlantInData),AP306,OFFSET(F306,0,0,pMaxUnitPerPlantInData),F306),"N","Y"),V305),"")</f>
        <v>Y</v>
      </c>
      <c r="W306" s="87" t="str">
        <f>IF($AP306="",W307,AP306)</f>
        <v>Formosa Utility Venture Ltd</v>
      </c>
      <c r="X306" s="87">
        <f>IF($AP306="","-",BB306)</f>
        <v>10</v>
      </c>
      <c r="Y306" s="4"/>
      <c r="Z306" s="8" t="b">
        <v>1</v>
      </c>
      <c r="AA306" s="8" t="b">
        <f>VLOOKUP(L306,map_fuel,3,0)</f>
        <v>1</v>
      </c>
      <c r="AB306" s="8" t="b">
        <f>C306&gt;=filt_gen_size</f>
        <v>1</v>
      </c>
      <c r="AC306" s="8" t="b">
        <f>AV306&gt;=filt_age</f>
        <v>1</v>
      </c>
      <c r="AD306" s="39">
        <f>IF(filt_status="ALL",TRUE,IFERROR(SEARCH(I306,filt_status),FALSE))</f>
        <v>1</v>
      </c>
      <c r="AE306" s="8" t="b">
        <f>IF(filt_chp,TRUE,J306="N")</f>
        <v>0</v>
      </c>
      <c r="AF306" s="8" t="b">
        <f>IF(filt_hydro,TRUE,D306&lt;&gt;"water")</f>
        <v>1</v>
      </c>
      <c r="AG306" s="8" t="b">
        <f>IF(filt_use_bad_data,TRUE,NOT(OR(O306="Y",O306=1)))</f>
        <v>1</v>
      </c>
      <c r="AH306" s="8" t="b">
        <f>IF(filt_use_bad_data,TRUE,NOT(OR(Q306="Y",Q306=1)))</f>
        <v>1</v>
      </c>
      <c r="AI306" s="8" t="b">
        <f>IF(filt_allow_combos,AND(AJ306:AK306),OR(UPPER($S306)="Y",UPPER($T306)=""))</f>
        <v>1</v>
      </c>
      <c r="AJ306" s="8" t="b">
        <f>IF(UPPER($U306)="CCGT",IF(filt_combine_ccgt,OR(UPPER($T306)="Y",UPPER($S306)=""),OR(UPPER($S306)="Y",UPPER($T306)="")),TRUE)</f>
        <v>1</v>
      </c>
      <c r="AK306" s="8" t="b">
        <f>IF(UPPER($U306)="WIND",IF(filt_combine_wind,OR(UPPER($T306)="Y",UPPER($S306)=""),OR(UPPER($S306)="Y",UPPER($T306)="")),TRUE)</f>
        <v>1</v>
      </c>
      <c r="AL306" s="9"/>
      <c r="AM306" s="2" t="b">
        <f>AND(Z306:AL306)</f>
        <v>0</v>
      </c>
      <c r="AN306" s="2">
        <f>A306-COUNTIF($K$31:$K306,"&lt;&gt;"&amp;AN$31)+1</f>
        <v>266</v>
      </c>
      <c r="AO306" s="2"/>
      <c r="AP306" s="8" t="s">
        <v>228</v>
      </c>
      <c r="AQ306" s="8" t="s">
        <v>234</v>
      </c>
      <c r="AR306" s="8">
        <v>10554</v>
      </c>
      <c r="AS306" s="8">
        <v>14255</v>
      </c>
      <c r="AT306" s="8" t="s">
        <v>11</v>
      </c>
      <c r="AU306" s="8" t="s">
        <v>33</v>
      </c>
      <c r="AV306" s="8">
        <v>1993</v>
      </c>
      <c r="AW306" s="8">
        <v>82.5</v>
      </c>
      <c r="AX306" s="8" t="s">
        <v>32</v>
      </c>
      <c r="AY306" s="8" t="s">
        <v>15</v>
      </c>
      <c r="AZ306">
        <v>1</v>
      </c>
      <c r="BA306" s="5">
        <v>7580.2938999999997</v>
      </c>
      <c r="BB306" s="5">
        <v>10</v>
      </c>
      <c r="BC306" s="4"/>
      <c r="BD306"/>
    </row>
    <row r="307" spans="1:56" hidden="1">
      <c r="A307">
        <f>ROW(B307)-ROW($B$31)</f>
        <v>276</v>
      </c>
      <c r="B307" t="str">
        <f>SUBSTITUTE(SUBSTITUTE(SUBSTITUTE(AP307&amp;"_"&amp;AQ307," ","_"),"&amp;","and"),"-","_")</f>
        <v>Formosa_Utility_Venture_Ltd_BO3</v>
      </c>
      <c r="C307">
        <f>AW307/1000</f>
        <v>3.6200000000000003E-2</v>
      </c>
      <c r="D307" s="23" t="str">
        <f>VLOOKUP(L307,map_fuel,2,0)</f>
        <v>ng</v>
      </c>
      <c r="E307" s="23" t="str">
        <f>VLOOKUP(M307,map_prime_mover,2,0)</f>
        <v>gt</v>
      </c>
      <c r="F307" s="23" t="str">
        <f>D307&amp;IF(NOT(E307=""),"_"&amp;LOWER(E307),"")</f>
        <v>ng_gt</v>
      </c>
      <c r="G307" s="58">
        <f>IF(ISNUMBER(BA307),BA307/1000,1)</f>
        <v>7.5802939</v>
      </c>
      <c r="H307" s="8">
        <f>AV307</f>
        <v>1987</v>
      </c>
      <c r="I307" s="39" t="str">
        <f>AY307</f>
        <v>OP</v>
      </c>
      <c r="J307" s="39" t="str">
        <f>IF(AZ307=1,"Y",IF(AZ307=0,"N","?"))</f>
        <v>Y</v>
      </c>
      <c r="K307" s="39" t="s">
        <v>594</v>
      </c>
      <c r="L307" s="8" t="str">
        <f>AU307</f>
        <v>NG</v>
      </c>
      <c r="M307" s="8" t="str">
        <f>AX307</f>
        <v>GT</v>
      </c>
      <c r="N307" s="8">
        <f>C307*G307</f>
        <v>0.27440663918000002</v>
      </c>
      <c r="O307" s="8"/>
      <c r="P307" s="8"/>
      <c r="Q307" s="8"/>
      <c r="R307" s="87"/>
      <c r="S307" s="8"/>
      <c r="T307" s="8"/>
      <c r="U307" s="87"/>
      <c r="V307" s="87" t="str">
        <f ca="1">IF(NOT(AP307=""),IF(AP307&lt;&gt;AP306,IF(COUNTIF(OFFSET(AP307,0,0,pMaxUnitPerPlantInData),AP307)=COUNTIFS(OFFSET(AP307,0,0,pMaxUnitPerPlantInData),AP307,OFFSET(F307,0,0,pMaxUnitPerPlantInData),F307),"N","Y"),V306),"")</f>
        <v>Y</v>
      </c>
      <c r="W307" s="87" t="str">
        <f>IF($AP307="",W308,AP307)</f>
        <v>Formosa Utility Venture Ltd</v>
      </c>
      <c r="X307" s="87">
        <f>IF($AP307="","-",BB307)</f>
        <v>10</v>
      </c>
      <c r="Y307" s="4"/>
      <c r="Z307" s="8" t="b">
        <v>1</v>
      </c>
      <c r="AA307" s="8" t="b">
        <f>VLOOKUP(L307,map_fuel,3,0)</f>
        <v>1</v>
      </c>
      <c r="AB307" s="8" t="b">
        <f>C307&gt;=filt_gen_size</f>
        <v>0</v>
      </c>
      <c r="AC307" s="8" t="b">
        <f>AV307&gt;=filt_age</f>
        <v>1</v>
      </c>
      <c r="AD307" s="39">
        <f>IF(filt_status="ALL",TRUE,IFERROR(SEARCH(I307,filt_status),FALSE))</f>
        <v>1</v>
      </c>
      <c r="AE307" s="8" t="b">
        <f>IF(filt_chp,TRUE,J307="N")</f>
        <v>0</v>
      </c>
      <c r="AF307" s="8" t="b">
        <f>IF(filt_hydro,TRUE,D307&lt;&gt;"water")</f>
        <v>1</v>
      </c>
      <c r="AG307" s="8" t="b">
        <f>IF(filt_use_bad_data,TRUE,NOT(OR(O307="Y",O307=1)))</f>
        <v>1</v>
      </c>
      <c r="AH307" s="8" t="b">
        <f>IF(filt_use_bad_data,TRUE,NOT(OR(Q307="Y",Q307=1)))</f>
        <v>1</v>
      </c>
      <c r="AI307" s="8" t="b">
        <f>IF(filt_allow_combos,AND(AJ307:AK307),OR(UPPER($S307)="Y",UPPER($T307)=""))</f>
        <v>1</v>
      </c>
      <c r="AJ307" s="8" t="b">
        <f>IF(UPPER($U307)="CCGT",IF(filt_combine_ccgt,OR(UPPER($T307)="Y",UPPER($S307)=""),OR(UPPER($S307)="Y",UPPER($T307)="")),TRUE)</f>
        <v>1</v>
      </c>
      <c r="AK307" s="8" t="b">
        <f>IF(UPPER($U307)="WIND",IF(filt_combine_wind,OR(UPPER($T307)="Y",UPPER($S307)=""),OR(UPPER($S307)="Y",UPPER($T307)="")),TRUE)</f>
        <v>1</v>
      </c>
      <c r="AL307" s="9"/>
      <c r="AM307" s="2" t="b">
        <f>AND(Z307:AL307)</f>
        <v>0</v>
      </c>
      <c r="AN307" s="2">
        <f>A307-COUNTIF($K$31:$K307,"&lt;&gt;"&amp;AN$31)+1</f>
        <v>267</v>
      </c>
      <c r="AO307" s="2"/>
      <c r="AP307" s="8" t="s">
        <v>228</v>
      </c>
      <c r="AQ307" s="8" t="s">
        <v>235</v>
      </c>
      <c r="AR307" s="8">
        <v>10554</v>
      </c>
      <c r="AS307" s="8">
        <v>14249</v>
      </c>
      <c r="AT307" s="8" t="s">
        <v>11</v>
      </c>
      <c r="AU307" s="8" t="s">
        <v>33</v>
      </c>
      <c r="AV307" s="8">
        <v>1987</v>
      </c>
      <c r="AW307" s="8">
        <v>36.200000000000003</v>
      </c>
      <c r="AX307" s="8" t="s">
        <v>54</v>
      </c>
      <c r="AY307" s="8" t="s">
        <v>15</v>
      </c>
      <c r="AZ307">
        <v>1</v>
      </c>
      <c r="BA307" s="5">
        <v>7580.2938999999997</v>
      </c>
      <c r="BB307" s="5">
        <v>10</v>
      </c>
      <c r="BC307" s="4"/>
      <c r="BD307"/>
    </row>
    <row r="308" spans="1:56">
      <c r="A308">
        <f>ROW(B308)-ROW($B$31)</f>
        <v>277</v>
      </c>
      <c r="B308" s="3" t="s">
        <v>921</v>
      </c>
      <c r="C308" s="3">
        <f>SUM(C310,C312:C314)</f>
        <v>0.89189999999999992</v>
      </c>
      <c r="D308" s="23" t="str">
        <f>VLOOKUP(L308,map_fuel,2,0)</f>
        <v>ng</v>
      </c>
      <c r="E308" s="23" t="str">
        <f>VLOOKUP(M308,map_prime_mover,2,0)</f>
        <v>cc</v>
      </c>
      <c r="F308" s="23" t="str">
        <f>D308&amp;IF(NOT(E308=""),"_"&amp;LOWER(E308),"")</f>
        <v>ng_cc</v>
      </c>
      <c r="G308" s="60">
        <f>G310</f>
        <v>7.3511148000000004</v>
      </c>
      <c r="H308" s="81">
        <f>H310</f>
        <v>2003</v>
      </c>
      <c r="I308" s="61" t="str">
        <f>I310</f>
        <v>OP</v>
      </c>
      <c r="J308" s="61" t="str">
        <f>J310</f>
        <v>N</v>
      </c>
      <c r="K308" s="61" t="s">
        <v>791</v>
      </c>
      <c r="L308" s="81" t="s">
        <v>33</v>
      </c>
      <c r="M308" s="81" t="s">
        <v>702</v>
      </c>
      <c r="N308" s="81">
        <f>C308*G308</f>
        <v>6.5564592901199994</v>
      </c>
      <c r="O308" s="8"/>
      <c r="P308" s="39"/>
      <c r="Q308" s="39" t="s">
        <v>651</v>
      </c>
      <c r="R308" s="87" t="s">
        <v>1072</v>
      </c>
      <c r="S308" s="39"/>
      <c r="T308" s="39" t="s">
        <v>651</v>
      </c>
      <c r="U308" s="87" t="s">
        <v>790</v>
      </c>
      <c r="V308" s="87" t="str">
        <f ca="1">IF(NOT(AP308=""),IF(AP308&lt;&gt;AP307,IF(COUNTIF(OFFSET(AP308,0,0,pMaxUnitPerPlantInData),AP308)=COUNTIFS(OFFSET(AP308,0,0,pMaxUnitPerPlantInData),AP308,OFFSET(F308,0,0,pMaxUnitPerPlantInData),F308),"N","Y"),V307),"")</f>
        <v/>
      </c>
      <c r="W308" s="87" t="str">
        <f>IF($AP308="",W309,SUBSTITUTE(SUBSTITUTE(SUBSTITUTE(AP308," ","_"),"&amp;","and"),"-","_"))</f>
        <v>Forney_Energy_Center</v>
      </c>
      <c r="X308" s="152">
        <v>2</v>
      </c>
      <c r="Y308" s="4"/>
      <c r="Z308" s="8" t="b">
        <v>1</v>
      </c>
      <c r="AA308" s="8" t="b">
        <f>VLOOKUP(L308,map_fuel,3,0)</f>
        <v>1</v>
      </c>
      <c r="AB308" s="8" t="b">
        <f>C308&gt;=filt_gen_size</f>
        <v>1</v>
      </c>
      <c r="AC308" s="8" t="b">
        <f>AV308&gt;=filt_age</f>
        <v>1</v>
      </c>
      <c r="AD308" s="39">
        <f>IF(filt_status="ALL",TRUE,IFERROR(SEARCH(I308,filt_status),FALSE))</f>
        <v>1</v>
      </c>
      <c r="AE308" s="8" t="b">
        <f>IF(filt_chp,TRUE,J308="N")</f>
        <v>1</v>
      </c>
      <c r="AF308" s="8" t="b">
        <f>IF(filt_hydro,TRUE,D308&lt;&gt;"water")</f>
        <v>1</v>
      </c>
      <c r="AG308" s="8" t="b">
        <f>IF(filt_use_bad_data,TRUE,NOT(OR(O308="Y",O308=1)))</f>
        <v>1</v>
      </c>
      <c r="AH308" s="8" t="b">
        <f>IF(filt_use_bad_data,TRUE,NOT(OR(Q308="Y",Q308=1)))</f>
        <v>0</v>
      </c>
      <c r="AI308" s="8" t="b">
        <f>IF(filt_allow_combos,AND(AJ308:AK308),OR(UPPER($S308)="Y",UPPER($T308)=""))</f>
        <v>1</v>
      </c>
      <c r="AJ308" s="8" t="b">
        <f>IF(UPPER($U308)="CCGT",IF(filt_combine_ccgt,OR(UPPER($T308)="Y",UPPER($S308)=""),OR(UPPER($S308)="Y",UPPER($T308)="")),TRUE)</f>
        <v>1</v>
      </c>
      <c r="AK308" s="8" t="b">
        <f>IF(UPPER($U308)="WIND",IF(filt_combine_wind,OR(UPPER($T308)="Y",UPPER($S308)=""),OR(UPPER($S308)="Y",UPPER($T308)="")),TRUE)</f>
        <v>1</v>
      </c>
      <c r="AL308" s="9"/>
      <c r="AM308" s="2" t="b">
        <f>AND(Z308:AL308)</f>
        <v>0</v>
      </c>
      <c r="AN308" s="2">
        <f>A308-COUNTIF($K$31:$K308,"&lt;&gt;"&amp;AN$31)+1</f>
        <v>267</v>
      </c>
      <c r="AO308" s="2"/>
      <c r="AP308" s="8" t="s">
        <v>1068</v>
      </c>
      <c r="AQ308" s="8" t="s">
        <v>1068</v>
      </c>
      <c r="AR308" s="8" t="s">
        <v>1068</v>
      </c>
      <c r="AS308" s="8" t="s">
        <v>1068</v>
      </c>
      <c r="AT308" s="8" t="s">
        <v>1068</v>
      </c>
      <c r="AU308" s="8" t="s">
        <v>1068</v>
      </c>
      <c r="AV308" s="8" t="s">
        <v>1068</v>
      </c>
      <c r="AW308" s="8" t="s">
        <v>1068</v>
      </c>
      <c r="AX308" s="8" t="s">
        <v>1068</v>
      </c>
      <c r="AY308" s="8" t="s">
        <v>1068</v>
      </c>
      <c r="AZ308" t="e">
        <v>#N/A</v>
      </c>
      <c r="BA308" s="5" t="e">
        <v>#N/A</v>
      </c>
      <c r="BB308" s="5" t="e">
        <v>#N/A</v>
      </c>
      <c r="BC308" s="4"/>
      <c r="BD308"/>
    </row>
    <row r="309" spans="1:56">
      <c r="A309">
        <f>ROW(B309)-ROW($B$31)</f>
        <v>278</v>
      </c>
      <c r="B309" s="3" t="s">
        <v>922</v>
      </c>
      <c r="C309" s="3">
        <f>SUM(C311,C315:C317)</f>
        <v>0.89189999999999992</v>
      </c>
      <c r="D309" s="23" t="str">
        <f>VLOOKUP(L309,map_fuel,2,0)</f>
        <v>ng</v>
      </c>
      <c r="E309" s="23" t="str">
        <f>VLOOKUP(M309,map_prime_mover,2,0)</f>
        <v>cc</v>
      </c>
      <c r="F309" s="23" t="str">
        <f>D309&amp;IF(NOT(E309=""),"_"&amp;LOWER(E309),"")</f>
        <v>ng_cc</v>
      </c>
      <c r="G309" s="60">
        <f>G311</f>
        <v>7.3511148000000004</v>
      </c>
      <c r="H309" s="81">
        <f>H311</f>
        <v>2003</v>
      </c>
      <c r="I309" s="61" t="str">
        <f>I311</f>
        <v>OP</v>
      </c>
      <c r="J309" s="61" t="str">
        <f>J311</f>
        <v>N</v>
      </c>
      <c r="K309" s="61" t="s">
        <v>791</v>
      </c>
      <c r="L309" s="81" t="s">
        <v>33</v>
      </c>
      <c r="M309" s="81" t="s">
        <v>702</v>
      </c>
      <c r="N309" s="81">
        <f>C309*G309</f>
        <v>6.5564592901199994</v>
      </c>
      <c r="O309" s="8"/>
      <c r="P309" s="39"/>
      <c r="Q309" s="39" t="s">
        <v>651</v>
      </c>
      <c r="R309" s="87" t="s">
        <v>1072</v>
      </c>
      <c r="S309" s="39"/>
      <c r="T309" s="39" t="s">
        <v>651</v>
      </c>
      <c r="U309" s="87" t="s">
        <v>790</v>
      </c>
      <c r="V309" s="87" t="str">
        <f ca="1">IF(NOT(AP309=""),IF(AP309&lt;&gt;AP308,IF(COUNTIF(OFFSET(AP309,0,0,pMaxUnitPerPlantInData),AP309)=COUNTIFS(OFFSET(AP309,0,0,pMaxUnitPerPlantInData),AP309,OFFSET(F309,0,0,pMaxUnitPerPlantInData),F309),"N","Y"),V308),"")</f>
        <v/>
      </c>
      <c r="W309" s="87" t="str">
        <f>IF($AP309="",W310,SUBSTITUTE(SUBSTITUTE(SUBSTITUTE(AP309," ","_"),"&amp;","and"),"-","_"))</f>
        <v>Forney_Energy_Center</v>
      </c>
      <c r="X309" s="152">
        <v>2</v>
      </c>
      <c r="Y309" s="4"/>
      <c r="Z309" s="8" t="b">
        <v>1</v>
      </c>
      <c r="AA309" s="8" t="b">
        <f>VLOOKUP(L309,map_fuel,3,0)</f>
        <v>1</v>
      </c>
      <c r="AB309" s="8" t="b">
        <f>C309&gt;=filt_gen_size</f>
        <v>1</v>
      </c>
      <c r="AC309" s="8" t="b">
        <f>AV309&gt;=filt_age</f>
        <v>1</v>
      </c>
      <c r="AD309" s="39">
        <f>IF(filt_status="ALL",TRUE,IFERROR(SEARCH(I309,filt_status),FALSE))</f>
        <v>1</v>
      </c>
      <c r="AE309" s="8" t="b">
        <f>IF(filt_chp,TRUE,J309="N")</f>
        <v>1</v>
      </c>
      <c r="AF309" s="8" t="b">
        <f>IF(filt_hydro,TRUE,D309&lt;&gt;"water")</f>
        <v>1</v>
      </c>
      <c r="AG309" s="8" t="b">
        <f>IF(filt_use_bad_data,TRUE,NOT(OR(O309="Y",O309=1)))</f>
        <v>1</v>
      </c>
      <c r="AH309" s="8" t="b">
        <f>IF(filt_use_bad_data,TRUE,NOT(OR(Q309="Y",Q309=1)))</f>
        <v>0</v>
      </c>
      <c r="AI309" s="8" t="b">
        <f>IF(filt_allow_combos,AND(AJ309:AK309),OR(UPPER($S309)="Y",UPPER($T309)=""))</f>
        <v>1</v>
      </c>
      <c r="AJ309" s="8" t="b">
        <f>IF(UPPER($U309)="CCGT",IF(filt_combine_ccgt,OR(UPPER($T309)="Y",UPPER($S309)=""),OR(UPPER($S309)="Y",UPPER($T309)="")),TRUE)</f>
        <v>1</v>
      </c>
      <c r="AK309" s="8" t="b">
        <f>IF(UPPER($U309)="WIND",IF(filt_combine_wind,OR(UPPER($T309)="Y",UPPER($S309)=""),OR(UPPER($S309)="Y",UPPER($T309)="")),TRUE)</f>
        <v>1</v>
      </c>
      <c r="AL309" s="9"/>
      <c r="AM309" s="2" t="b">
        <f>AND(Z309:AL309)</f>
        <v>0</v>
      </c>
      <c r="AN309" s="2">
        <f>A309-COUNTIF($K$31:$K309,"&lt;&gt;"&amp;AN$31)+1</f>
        <v>267</v>
      </c>
      <c r="AO309" s="2"/>
      <c r="AP309" s="8" t="s">
        <v>1068</v>
      </c>
      <c r="AQ309" s="8" t="s">
        <v>1068</v>
      </c>
      <c r="AR309" s="8" t="s">
        <v>1068</v>
      </c>
      <c r="AS309" s="8" t="s">
        <v>1068</v>
      </c>
      <c r="AT309" s="8" t="s">
        <v>1068</v>
      </c>
      <c r="AU309" s="8" t="s">
        <v>1068</v>
      </c>
      <c r="AV309" s="8" t="s">
        <v>1068</v>
      </c>
      <c r="AW309" s="8" t="s">
        <v>1068</v>
      </c>
      <c r="AX309" s="8" t="s">
        <v>1068</v>
      </c>
      <c r="AY309" s="8" t="s">
        <v>1068</v>
      </c>
      <c r="AZ309" t="e">
        <v>#N/A</v>
      </c>
      <c r="BA309" s="5" t="e">
        <v>#N/A</v>
      </c>
      <c r="BB309" s="5" t="e">
        <v>#N/A</v>
      </c>
      <c r="BC309" s="4"/>
      <c r="BD309"/>
    </row>
    <row r="310" spans="1:56" hidden="1">
      <c r="A310">
        <f>ROW(B310)-ROW($B$31)</f>
        <v>279</v>
      </c>
      <c r="B310" t="str">
        <f>SUBSTITUTE(SUBSTITUTE(SUBSTITUTE(AP310&amp;"_"&amp;AQ310," ","_"),"&amp;","and"),"-","_")</f>
        <v>Forney_Energy_Center_ST1</v>
      </c>
      <c r="C310">
        <f>AW310/1000</f>
        <v>0.38250000000000001</v>
      </c>
      <c r="D310" s="23" t="str">
        <f>VLOOKUP(L310,map_fuel,2,0)</f>
        <v>ng</v>
      </c>
      <c r="E310" s="23" t="str">
        <f>VLOOKUP(M310,map_prime_mover,2,0)</f>
        <v>cc_st_part</v>
      </c>
      <c r="F310" s="23" t="str">
        <f>D310&amp;IF(NOT(E310=""),"_"&amp;LOWER(E310),"")</f>
        <v>ng_cc_st_part</v>
      </c>
      <c r="G310" s="58">
        <f>IF(ISNUMBER(BA310),BA310/1000,1)</f>
        <v>7.3511148000000004</v>
      </c>
      <c r="H310" s="8">
        <f>AV310</f>
        <v>2003</v>
      </c>
      <c r="I310" s="39" t="str">
        <f>AY310</f>
        <v>OP</v>
      </c>
      <c r="J310" s="39" t="str">
        <f>IF(AZ310=1,"Y",IF(AZ310=0,"N","?"))</f>
        <v>N</v>
      </c>
      <c r="K310" s="39" t="s">
        <v>594</v>
      </c>
      <c r="L310" s="8" t="str">
        <f>AU310</f>
        <v>NG</v>
      </c>
      <c r="M310" s="8" t="str">
        <f>AX310</f>
        <v>CA</v>
      </c>
      <c r="N310" s="8">
        <f>C310*G310</f>
        <v>2.8118014110000003</v>
      </c>
      <c r="O310" s="8"/>
      <c r="P310" s="39"/>
      <c r="Q310" s="39"/>
      <c r="R310" s="87"/>
      <c r="S310" s="39" t="s">
        <v>651</v>
      </c>
      <c r="T310" s="39"/>
      <c r="U310" s="87" t="s">
        <v>790</v>
      </c>
      <c r="V310" s="87" t="str">
        <f ca="1">IF(NOT(AP310=""),IF(AP310&lt;&gt;AP309,IF(COUNTIF(OFFSET(AP310,0,0,pMaxUnitPerPlantInData),AP310)=COUNTIFS(OFFSET(AP310,0,0,pMaxUnitPerPlantInData),AP310,OFFSET(F310,0,0,pMaxUnitPerPlantInData),F310),"N","Y"),V309),"")</f>
        <v>Y</v>
      </c>
      <c r="W310" s="87" t="str">
        <f>IF($AP310="",W311,SUBSTITUTE(SUBSTITUTE(SUBSTITUTE(AP310," ","_"),"&amp;","and"),"-","_"))</f>
        <v>Forney_Energy_Center</v>
      </c>
      <c r="X310" s="87">
        <f>IF($AP310="","-",BB310)</f>
        <v>8</v>
      </c>
      <c r="Y310" s="4"/>
      <c r="Z310" s="8" t="b">
        <v>1</v>
      </c>
      <c r="AA310" s="8" t="b">
        <f>VLOOKUP(L310,map_fuel,3,0)</f>
        <v>1</v>
      </c>
      <c r="AB310" s="8" t="b">
        <f>C310&gt;=filt_gen_size</f>
        <v>1</v>
      </c>
      <c r="AC310" s="8" t="b">
        <f>AV310&gt;=filt_age</f>
        <v>1</v>
      </c>
      <c r="AD310" s="39">
        <f>IF(filt_status="ALL",TRUE,IFERROR(SEARCH(I310,filt_status),FALSE))</f>
        <v>1</v>
      </c>
      <c r="AE310" s="8" t="b">
        <f>IF(filt_chp,TRUE,J310="N")</f>
        <v>1</v>
      </c>
      <c r="AF310" s="8" t="b">
        <f>IF(filt_hydro,TRUE,D310&lt;&gt;"water")</f>
        <v>1</v>
      </c>
      <c r="AG310" s="8" t="b">
        <f>IF(filt_use_bad_data,TRUE,NOT(OR(O310="Y",O310=1)))</f>
        <v>1</v>
      </c>
      <c r="AH310" s="8" t="b">
        <f>IF(filt_use_bad_data,TRUE,NOT(OR(Q310="Y",Q310=1)))</f>
        <v>1</v>
      </c>
      <c r="AI310" s="8" t="b">
        <f>IF(filt_allow_combos,AND(AJ310:AK310),OR(UPPER($S310)="Y",UPPER($T310)=""))</f>
        <v>0</v>
      </c>
      <c r="AJ310" s="8" t="b">
        <f>IF(UPPER($U310)="CCGT",IF(filt_combine_ccgt,OR(UPPER($T310)="Y",UPPER($S310)=""),OR(UPPER($S310)="Y",UPPER($T310)="")),TRUE)</f>
        <v>0</v>
      </c>
      <c r="AK310" s="8" t="b">
        <f>IF(UPPER($U310)="WIND",IF(filt_combine_wind,OR(UPPER($T310)="Y",UPPER($S310)=""),OR(UPPER($S310)="Y",UPPER($T310)="")),TRUE)</f>
        <v>1</v>
      </c>
      <c r="AL310" s="9"/>
      <c r="AM310" s="2" t="b">
        <f>AND(Z310:AL310)</f>
        <v>0</v>
      </c>
      <c r="AN310" s="2">
        <f>A310-COUNTIF($K$31:$K310,"&lt;&gt;"&amp;AN$31)+1</f>
        <v>268</v>
      </c>
      <c r="AO310" s="2"/>
      <c r="AP310" s="8" t="s">
        <v>236</v>
      </c>
      <c r="AQ310" s="8" t="s">
        <v>133</v>
      </c>
      <c r="AR310" s="8">
        <v>55480</v>
      </c>
      <c r="AS310" s="8">
        <v>14259</v>
      </c>
      <c r="AT310" s="8" t="s">
        <v>11</v>
      </c>
      <c r="AU310" s="8" t="s">
        <v>33</v>
      </c>
      <c r="AV310" s="8">
        <v>2003</v>
      </c>
      <c r="AW310" s="8">
        <v>382.5</v>
      </c>
      <c r="AX310" s="8" t="s">
        <v>29</v>
      </c>
      <c r="AY310" s="8" t="s">
        <v>15</v>
      </c>
      <c r="AZ310">
        <v>0</v>
      </c>
      <c r="BA310" s="5">
        <v>7351.1148000000003</v>
      </c>
      <c r="BB310" s="5">
        <v>8</v>
      </c>
      <c r="BC310" s="4"/>
      <c r="BD310"/>
    </row>
    <row r="311" spans="1:56" hidden="1">
      <c r="A311">
        <f>ROW(B311)-ROW($B$31)</f>
        <v>280</v>
      </c>
      <c r="B311" t="str">
        <f>SUBSTITUTE(SUBSTITUTE(SUBSTITUTE(AP311&amp;"_"&amp;AQ311," ","_"),"&amp;","and"),"-","_")</f>
        <v>Forney_Energy_Center_ST2</v>
      </c>
      <c r="C311">
        <f>AW311/1000</f>
        <v>0.38250000000000001</v>
      </c>
      <c r="D311" s="23" t="str">
        <f>VLOOKUP(L311,map_fuel,2,0)</f>
        <v>ng</v>
      </c>
      <c r="E311" s="23" t="str">
        <f>VLOOKUP(M311,map_prime_mover,2,0)</f>
        <v>cc_st_part</v>
      </c>
      <c r="F311" s="23" t="str">
        <f>D311&amp;IF(NOT(E311=""),"_"&amp;LOWER(E311),"")</f>
        <v>ng_cc_st_part</v>
      </c>
      <c r="G311" s="58">
        <f>IF(ISNUMBER(BA311),BA311/1000,1)</f>
        <v>7.3511148000000004</v>
      </c>
      <c r="H311" s="8">
        <f>AV311</f>
        <v>2003</v>
      </c>
      <c r="I311" s="39" t="str">
        <f>AY311</f>
        <v>OP</v>
      </c>
      <c r="J311" s="39" t="str">
        <f>IF(AZ311=1,"Y",IF(AZ311=0,"N","?"))</f>
        <v>N</v>
      </c>
      <c r="K311" s="39" t="s">
        <v>594</v>
      </c>
      <c r="L311" s="8" t="str">
        <f>AU311</f>
        <v>NG</v>
      </c>
      <c r="M311" s="8" t="str">
        <f>AX311</f>
        <v>CA</v>
      </c>
      <c r="N311" s="8">
        <f>C311*G311</f>
        <v>2.8118014110000003</v>
      </c>
      <c r="O311" s="8"/>
      <c r="P311" s="39"/>
      <c r="Q311" s="39"/>
      <c r="R311" s="87"/>
      <c r="S311" s="39" t="s">
        <v>651</v>
      </c>
      <c r="T311" s="39"/>
      <c r="U311" s="87" t="s">
        <v>790</v>
      </c>
      <c r="V311" s="87" t="str">
        <f ca="1">IF(NOT(AP311=""),IF(AP311&lt;&gt;AP310,IF(COUNTIF(OFFSET(AP311,0,0,pMaxUnitPerPlantInData),AP311)=COUNTIFS(OFFSET(AP311,0,0,pMaxUnitPerPlantInData),AP311,OFFSET(F311,0,0,pMaxUnitPerPlantInData),F311),"N","Y"),V310),"")</f>
        <v>Y</v>
      </c>
      <c r="W311" s="87" t="str">
        <f>IF($AP311="",W312,SUBSTITUTE(SUBSTITUTE(SUBSTITUTE(AP311," ","_"),"&amp;","and"),"-","_"))</f>
        <v>Forney_Energy_Center</v>
      </c>
      <c r="X311" s="87">
        <f>IF($AP311="","-",BB311)</f>
        <v>8</v>
      </c>
      <c r="Y311" s="4"/>
      <c r="Z311" s="8" t="b">
        <v>1</v>
      </c>
      <c r="AA311" s="8" t="b">
        <f>VLOOKUP(L311,map_fuel,3,0)</f>
        <v>1</v>
      </c>
      <c r="AB311" s="8" t="b">
        <f>C311&gt;=filt_gen_size</f>
        <v>1</v>
      </c>
      <c r="AC311" s="8" t="b">
        <f>AV311&gt;=filt_age</f>
        <v>1</v>
      </c>
      <c r="AD311" s="39">
        <f>IF(filt_status="ALL",TRUE,IFERROR(SEARCH(I311,filt_status),FALSE))</f>
        <v>1</v>
      </c>
      <c r="AE311" s="8" t="b">
        <f>IF(filt_chp,TRUE,J311="N")</f>
        <v>1</v>
      </c>
      <c r="AF311" s="8" t="b">
        <f>IF(filt_hydro,TRUE,D311&lt;&gt;"water")</f>
        <v>1</v>
      </c>
      <c r="AG311" s="8" t="b">
        <f>IF(filt_use_bad_data,TRUE,NOT(OR(O311="Y",O311=1)))</f>
        <v>1</v>
      </c>
      <c r="AH311" s="8" t="b">
        <f>IF(filt_use_bad_data,TRUE,NOT(OR(Q311="Y",Q311=1)))</f>
        <v>1</v>
      </c>
      <c r="AI311" s="8" t="b">
        <f>IF(filt_allow_combos,AND(AJ311:AK311),OR(UPPER($S311)="Y",UPPER($T311)=""))</f>
        <v>0</v>
      </c>
      <c r="AJ311" s="8" t="b">
        <f>IF(UPPER($U311)="CCGT",IF(filt_combine_ccgt,OR(UPPER($T311)="Y",UPPER($S311)=""),OR(UPPER($S311)="Y",UPPER($T311)="")),TRUE)</f>
        <v>0</v>
      </c>
      <c r="AK311" s="8" t="b">
        <f>IF(UPPER($U311)="WIND",IF(filt_combine_wind,OR(UPPER($T311)="Y",UPPER($S311)=""),OR(UPPER($S311)="Y",UPPER($T311)="")),TRUE)</f>
        <v>1</v>
      </c>
      <c r="AL311" s="9"/>
      <c r="AM311" s="2" t="b">
        <f>AND(Z311:AL311)</f>
        <v>0</v>
      </c>
      <c r="AN311" s="2">
        <f>A311-COUNTIF($K$31:$K311,"&lt;&gt;"&amp;AN$31)+1</f>
        <v>269</v>
      </c>
      <c r="AO311" s="2"/>
      <c r="AP311" s="8" t="s">
        <v>236</v>
      </c>
      <c r="AQ311" s="8" t="s">
        <v>165</v>
      </c>
      <c r="AR311" s="8">
        <v>55480</v>
      </c>
      <c r="AS311" s="8">
        <v>14260</v>
      </c>
      <c r="AT311" s="8" t="s">
        <v>11</v>
      </c>
      <c r="AU311" s="8" t="s">
        <v>33</v>
      </c>
      <c r="AV311" s="8">
        <v>2003</v>
      </c>
      <c r="AW311" s="8">
        <v>382.5</v>
      </c>
      <c r="AX311" s="8" t="s">
        <v>29</v>
      </c>
      <c r="AY311" s="8" t="s">
        <v>15</v>
      </c>
      <c r="AZ311">
        <v>0</v>
      </c>
      <c r="BA311" s="5">
        <v>7351.1148000000003</v>
      </c>
      <c r="BB311" s="5">
        <v>8</v>
      </c>
      <c r="BC311" s="4"/>
      <c r="BD311"/>
    </row>
    <row r="312" spans="1:56" hidden="1">
      <c r="A312">
        <f>ROW(B312)-ROW($B$31)</f>
        <v>281</v>
      </c>
      <c r="B312" t="str">
        <f>SUBSTITUTE(SUBSTITUTE(SUBSTITUTE(AP312&amp;"_"&amp;AQ312," ","_"),"&amp;","and"),"-","_")</f>
        <v>Forney_Energy_Center_U1</v>
      </c>
      <c r="C312">
        <f>AW312/1000</f>
        <v>0.16980000000000001</v>
      </c>
      <c r="D312" s="23" t="str">
        <f>VLOOKUP(L312,map_fuel,2,0)</f>
        <v>ng</v>
      </c>
      <c r="E312" s="23" t="str">
        <f>VLOOKUP(M312,map_prime_mover,2,0)</f>
        <v>cc_ct_part</v>
      </c>
      <c r="F312" s="23" t="str">
        <f>D312&amp;IF(NOT(E312=""),"_"&amp;LOWER(E312),"")</f>
        <v>ng_cc_ct_part</v>
      </c>
      <c r="G312" s="58">
        <f>IF(ISNUMBER(BA312),BA312/1000,1)</f>
        <v>7.3511148000000004</v>
      </c>
      <c r="H312" s="8">
        <f>AV312</f>
        <v>2003</v>
      </c>
      <c r="I312" s="39" t="str">
        <f>AY312</f>
        <v>OP</v>
      </c>
      <c r="J312" s="39" t="str">
        <f>IF(AZ312=1,"Y",IF(AZ312=0,"N","?"))</f>
        <v>N</v>
      </c>
      <c r="K312" s="39" t="s">
        <v>594</v>
      </c>
      <c r="L312" s="8" t="str">
        <f>AU312</f>
        <v>NG</v>
      </c>
      <c r="M312" s="8" t="str">
        <f>AX312</f>
        <v>CT</v>
      </c>
      <c r="N312" s="8">
        <f>C312*G312</f>
        <v>1.24821929304</v>
      </c>
      <c r="O312" s="8"/>
      <c r="P312" s="39"/>
      <c r="Q312" s="39"/>
      <c r="R312" s="87"/>
      <c r="S312" s="39" t="s">
        <v>651</v>
      </c>
      <c r="T312" s="39"/>
      <c r="U312" s="87" t="s">
        <v>790</v>
      </c>
      <c r="V312" s="87" t="str">
        <f ca="1">IF(NOT(AP312=""),IF(AP312&lt;&gt;AP311,IF(COUNTIF(OFFSET(AP312,0,0,pMaxUnitPerPlantInData),AP312)=COUNTIFS(OFFSET(AP312,0,0,pMaxUnitPerPlantInData),AP312,OFFSET(F312,0,0,pMaxUnitPerPlantInData),F312),"N","Y"),V311),"")</f>
        <v>Y</v>
      </c>
      <c r="W312" s="87" t="str">
        <f>IF($AP312="",W313,SUBSTITUTE(SUBSTITUTE(SUBSTITUTE(AP312," ","_"),"&amp;","and"),"-","_"))</f>
        <v>Forney_Energy_Center</v>
      </c>
      <c r="X312" s="87">
        <f>IF($AP312="","-",BB312)</f>
        <v>8</v>
      </c>
      <c r="Y312" s="4"/>
      <c r="Z312" s="8" t="b">
        <v>1</v>
      </c>
      <c r="AA312" s="8" t="b">
        <f>VLOOKUP(L312,map_fuel,3,0)</f>
        <v>1</v>
      </c>
      <c r="AB312" s="8" t="b">
        <f>C312&gt;=filt_gen_size</f>
        <v>1</v>
      </c>
      <c r="AC312" s="8" t="b">
        <f>AV312&gt;=filt_age</f>
        <v>1</v>
      </c>
      <c r="AD312" s="39">
        <f>IF(filt_status="ALL",TRUE,IFERROR(SEARCH(I312,filt_status),FALSE))</f>
        <v>1</v>
      </c>
      <c r="AE312" s="8" t="b">
        <f>IF(filt_chp,TRUE,J312="N")</f>
        <v>1</v>
      </c>
      <c r="AF312" s="8" t="b">
        <f>IF(filt_hydro,TRUE,D312&lt;&gt;"water")</f>
        <v>1</v>
      </c>
      <c r="AG312" s="8" t="b">
        <f>IF(filt_use_bad_data,TRUE,NOT(OR(O312="Y",O312=1)))</f>
        <v>1</v>
      </c>
      <c r="AH312" s="8" t="b">
        <f>IF(filt_use_bad_data,TRUE,NOT(OR(Q312="Y",Q312=1)))</f>
        <v>1</v>
      </c>
      <c r="AI312" s="8" t="b">
        <f>IF(filt_allow_combos,AND(AJ312:AK312),OR(UPPER($S312)="Y",UPPER($T312)=""))</f>
        <v>0</v>
      </c>
      <c r="AJ312" s="8" t="b">
        <f>IF(UPPER($U312)="CCGT",IF(filt_combine_ccgt,OR(UPPER($T312)="Y",UPPER($S312)=""),OR(UPPER($S312)="Y",UPPER($T312)="")),TRUE)</f>
        <v>0</v>
      </c>
      <c r="AK312" s="8" t="b">
        <f>IF(UPPER($U312)="WIND",IF(filt_combine_wind,OR(UPPER($T312)="Y",UPPER($S312)=""),OR(UPPER($S312)="Y",UPPER($T312)="")),TRUE)</f>
        <v>1</v>
      </c>
      <c r="AL312" s="9"/>
      <c r="AM312" s="2" t="b">
        <f>AND(Z312:AL312)</f>
        <v>0</v>
      </c>
      <c r="AN312" s="2">
        <f>A312-COUNTIF($K$31:$K312,"&lt;&gt;"&amp;AN$31)+1</f>
        <v>270</v>
      </c>
      <c r="AO312" s="2"/>
      <c r="AP312" s="8" t="s">
        <v>236</v>
      </c>
      <c r="AQ312" s="8" t="s">
        <v>237</v>
      </c>
      <c r="AR312" s="8">
        <v>55480</v>
      </c>
      <c r="AS312" s="8">
        <v>14261</v>
      </c>
      <c r="AT312" s="8" t="s">
        <v>11</v>
      </c>
      <c r="AU312" s="8" t="s">
        <v>33</v>
      </c>
      <c r="AV312" s="8">
        <v>2003</v>
      </c>
      <c r="AW312" s="8">
        <v>169.8</v>
      </c>
      <c r="AX312" s="8" t="s">
        <v>32</v>
      </c>
      <c r="AY312" s="8" t="s">
        <v>15</v>
      </c>
      <c r="AZ312">
        <v>0</v>
      </c>
      <c r="BA312" s="5">
        <v>7351.1148000000003</v>
      </c>
      <c r="BB312" s="5">
        <v>8</v>
      </c>
      <c r="BC312" s="4"/>
      <c r="BD312"/>
    </row>
    <row r="313" spans="1:56" hidden="1">
      <c r="A313">
        <f>ROW(B313)-ROW($B$31)</f>
        <v>282</v>
      </c>
      <c r="B313" t="str">
        <f>SUBSTITUTE(SUBSTITUTE(SUBSTITUTE(AP313&amp;"_"&amp;AQ313," ","_"),"&amp;","and"),"-","_")</f>
        <v>Forney_Energy_Center_U2</v>
      </c>
      <c r="C313">
        <f>AW313/1000</f>
        <v>0.16980000000000001</v>
      </c>
      <c r="D313" s="23" t="str">
        <f>VLOOKUP(L313,map_fuel,2,0)</f>
        <v>ng</v>
      </c>
      <c r="E313" s="23" t="str">
        <f>VLOOKUP(M313,map_prime_mover,2,0)</f>
        <v>cc_ct_part</v>
      </c>
      <c r="F313" s="23" t="str">
        <f>D313&amp;IF(NOT(E313=""),"_"&amp;LOWER(E313),"")</f>
        <v>ng_cc_ct_part</v>
      </c>
      <c r="G313" s="58">
        <f>IF(ISNUMBER(BA313),BA313/1000,1)</f>
        <v>7.3511148000000004</v>
      </c>
      <c r="H313" s="8">
        <f>AV313</f>
        <v>2003</v>
      </c>
      <c r="I313" s="39" t="str">
        <f>AY313</f>
        <v>OP</v>
      </c>
      <c r="J313" s="39" t="str">
        <f>IF(AZ313=1,"Y",IF(AZ313=0,"N","?"))</f>
        <v>N</v>
      </c>
      <c r="K313" s="39" t="s">
        <v>594</v>
      </c>
      <c r="L313" s="8" t="str">
        <f>AU313</f>
        <v>NG</v>
      </c>
      <c r="M313" s="8" t="str">
        <f>AX313</f>
        <v>CT</v>
      </c>
      <c r="N313" s="8">
        <f>C313*G313</f>
        <v>1.24821929304</v>
      </c>
      <c r="O313" s="8"/>
      <c r="P313" s="39"/>
      <c r="Q313" s="39"/>
      <c r="R313" s="87"/>
      <c r="S313" s="39" t="s">
        <v>651</v>
      </c>
      <c r="T313" s="39"/>
      <c r="U313" s="87" t="s">
        <v>790</v>
      </c>
      <c r="V313" s="87" t="str">
        <f ca="1">IF(NOT(AP313=""),IF(AP313&lt;&gt;AP312,IF(COUNTIF(OFFSET(AP313,0,0,pMaxUnitPerPlantInData),AP313)=COUNTIFS(OFFSET(AP313,0,0,pMaxUnitPerPlantInData),AP313,OFFSET(F313,0,0,pMaxUnitPerPlantInData),F313),"N","Y"),V312),"")</f>
        <v>Y</v>
      </c>
      <c r="W313" s="87" t="str">
        <f>IF($AP313="",W314,SUBSTITUTE(SUBSTITUTE(SUBSTITUTE(AP313," ","_"),"&amp;","and"),"-","_"))</f>
        <v>Forney_Energy_Center</v>
      </c>
      <c r="X313" s="87">
        <f>IF($AP313="","-",BB313)</f>
        <v>8</v>
      </c>
      <c r="Y313" s="4"/>
      <c r="Z313" s="8" t="b">
        <v>1</v>
      </c>
      <c r="AA313" s="8" t="b">
        <f>VLOOKUP(L313,map_fuel,3,0)</f>
        <v>1</v>
      </c>
      <c r="AB313" s="8" t="b">
        <f>C313&gt;=filt_gen_size</f>
        <v>1</v>
      </c>
      <c r="AC313" s="8" t="b">
        <f>AV313&gt;=filt_age</f>
        <v>1</v>
      </c>
      <c r="AD313" s="39">
        <f>IF(filt_status="ALL",TRUE,IFERROR(SEARCH(I313,filt_status),FALSE))</f>
        <v>1</v>
      </c>
      <c r="AE313" s="8" t="b">
        <f>IF(filt_chp,TRUE,J313="N")</f>
        <v>1</v>
      </c>
      <c r="AF313" s="8" t="b">
        <f>IF(filt_hydro,TRUE,D313&lt;&gt;"water")</f>
        <v>1</v>
      </c>
      <c r="AG313" s="8" t="b">
        <f>IF(filt_use_bad_data,TRUE,NOT(OR(O313="Y",O313=1)))</f>
        <v>1</v>
      </c>
      <c r="AH313" s="8" t="b">
        <f>IF(filt_use_bad_data,TRUE,NOT(OR(Q313="Y",Q313=1)))</f>
        <v>1</v>
      </c>
      <c r="AI313" s="8" t="b">
        <f>IF(filt_allow_combos,AND(AJ313:AK313),OR(UPPER($S313)="Y",UPPER($T313)=""))</f>
        <v>0</v>
      </c>
      <c r="AJ313" s="8" t="b">
        <f>IF(UPPER($U313)="CCGT",IF(filt_combine_ccgt,OR(UPPER($T313)="Y",UPPER($S313)=""),OR(UPPER($S313)="Y",UPPER($T313)="")),TRUE)</f>
        <v>0</v>
      </c>
      <c r="AK313" s="8" t="b">
        <f>IF(UPPER($U313)="WIND",IF(filt_combine_wind,OR(UPPER($T313)="Y",UPPER($S313)=""),OR(UPPER($S313)="Y",UPPER($T313)="")),TRUE)</f>
        <v>1</v>
      </c>
      <c r="AL313" s="9"/>
      <c r="AM313" s="2" t="b">
        <f>AND(Z313:AL313)</f>
        <v>0</v>
      </c>
      <c r="AN313" s="2">
        <f>A313-COUNTIF($K$31:$K313,"&lt;&gt;"&amp;AN$31)+1</f>
        <v>271</v>
      </c>
      <c r="AO313" s="2"/>
      <c r="AP313" s="8" t="s">
        <v>236</v>
      </c>
      <c r="AQ313" s="8" t="s">
        <v>238</v>
      </c>
      <c r="AR313" s="8">
        <v>55480</v>
      </c>
      <c r="AS313" s="8">
        <v>14262</v>
      </c>
      <c r="AT313" s="8" t="s">
        <v>11</v>
      </c>
      <c r="AU313" s="8" t="s">
        <v>33</v>
      </c>
      <c r="AV313" s="8">
        <v>2003</v>
      </c>
      <c r="AW313" s="8">
        <v>169.8</v>
      </c>
      <c r="AX313" s="8" t="s">
        <v>32</v>
      </c>
      <c r="AY313" s="8" t="s">
        <v>15</v>
      </c>
      <c r="AZ313">
        <v>0</v>
      </c>
      <c r="BA313" s="5">
        <v>7351.1148000000003</v>
      </c>
      <c r="BB313" s="5">
        <v>8</v>
      </c>
      <c r="BC313" s="4"/>
      <c r="BD313"/>
    </row>
    <row r="314" spans="1:56" hidden="1">
      <c r="A314">
        <f>ROW(B314)-ROW($B$31)</f>
        <v>283</v>
      </c>
      <c r="B314" t="str">
        <f>SUBSTITUTE(SUBSTITUTE(SUBSTITUTE(AP314&amp;"_"&amp;AQ314," ","_"),"&amp;","and"),"-","_")</f>
        <v>Forney_Energy_Center_U3</v>
      </c>
      <c r="C314">
        <f>AW314/1000</f>
        <v>0.16980000000000001</v>
      </c>
      <c r="D314" s="23" t="str">
        <f>VLOOKUP(L314,map_fuel,2,0)</f>
        <v>ng</v>
      </c>
      <c r="E314" s="23" t="str">
        <f>VLOOKUP(M314,map_prime_mover,2,0)</f>
        <v>cc_ct_part</v>
      </c>
      <c r="F314" s="23" t="str">
        <f>D314&amp;IF(NOT(E314=""),"_"&amp;LOWER(E314),"")</f>
        <v>ng_cc_ct_part</v>
      </c>
      <c r="G314" s="58">
        <f>IF(ISNUMBER(BA314),BA314/1000,1)</f>
        <v>7.3511148000000004</v>
      </c>
      <c r="H314" s="8">
        <f>AV314</f>
        <v>2003</v>
      </c>
      <c r="I314" s="39" t="str">
        <f>AY314</f>
        <v>OP</v>
      </c>
      <c r="J314" s="39" t="str">
        <f>IF(AZ314=1,"Y",IF(AZ314=0,"N","?"))</f>
        <v>N</v>
      </c>
      <c r="K314" s="39" t="s">
        <v>594</v>
      </c>
      <c r="L314" s="8" t="str">
        <f>AU314</f>
        <v>NG</v>
      </c>
      <c r="M314" s="8" t="str">
        <f>AX314</f>
        <v>CT</v>
      </c>
      <c r="N314" s="8">
        <f>C314*G314</f>
        <v>1.24821929304</v>
      </c>
      <c r="O314" s="8"/>
      <c r="P314" s="39"/>
      <c r="Q314" s="39"/>
      <c r="R314" s="87"/>
      <c r="S314" s="39" t="s">
        <v>651</v>
      </c>
      <c r="T314" s="39"/>
      <c r="U314" s="87" t="s">
        <v>790</v>
      </c>
      <c r="V314" s="87" t="str">
        <f ca="1">IF(NOT(AP314=""),IF(AP314&lt;&gt;AP313,IF(COUNTIF(OFFSET(AP314,0,0,pMaxUnitPerPlantInData),AP314)=COUNTIFS(OFFSET(AP314,0,0,pMaxUnitPerPlantInData),AP314,OFFSET(F314,0,0,pMaxUnitPerPlantInData),F314),"N","Y"),V313),"")</f>
        <v>Y</v>
      </c>
      <c r="W314" s="87" t="str">
        <f>IF($AP314="",W315,SUBSTITUTE(SUBSTITUTE(SUBSTITUTE(AP314," ","_"),"&amp;","and"),"-","_"))</f>
        <v>Forney_Energy_Center</v>
      </c>
      <c r="X314" s="87">
        <f>IF($AP314="","-",BB314)</f>
        <v>8</v>
      </c>
      <c r="Y314" s="4"/>
      <c r="Z314" s="8" t="b">
        <v>1</v>
      </c>
      <c r="AA314" s="8" t="b">
        <f>VLOOKUP(L314,map_fuel,3,0)</f>
        <v>1</v>
      </c>
      <c r="AB314" s="8" t="b">
        <f>C314&gt;=filt_gen_size</f>
        <v>1</v>
      </c>
      <c r="AC314" s="8" t="b">
        <f>AV314&gt;=filt_age</f>
        <v>1</v>
      </c>
      <c r="AD314" s="39">
        <f>IF(filt_status="ALL",TRUE,IFERROR(SEARCH(I314,filt_status),FALSE))</f>
        <v>1</v>
      </c>
      <c r="AE314" s="8" t="b">
        <f>IF(filt_chp,TRUE,J314="N")</f>
        <v>1</v>
      </c>
      <c r="AF314" s="8" t="b">
        <f>IF(filt_hydro,TRUE,D314&lt;&gt;"water")</f>
        <v>1</v>
      </c>
      <c r="AG314" s="8" t="b">
        <f>IF(filt_use_bad_data,TRUE,NOT(OR(O314="Y",O314=1)))</f>
        <v>1</v>
      </c>
      <c r="AH314" s="8" t="b">
        <f>IF(filt_use_bad_data,TRUE,NOT(OR(Q314="Y",Q314=1)))</f>
        <v>1</v>
      </c>
      <c r="AI314" s="8" t="b">
        <f>IF(filt_allow_combos,AND(AJ314:AK314),OR(UPPER($S314)="Y",UPPER($T314)=""))</f>
        <v>0</v>
      </c>
      <c r="AJ314" s="8" t="b">
        <f>IF(UPPER($U314)="CCGT",IF(filt_combine_ccgt,OR(UPPER($T314)="Y",UPPER($S314)=""),OR(UPPER($S314)="Y",UPPER($T314)="")),TRUE)</f>
        <v>0</v>
      </c>
      <c r="AK314" s="8" t="b">
        <f>IF(UPPER($U314)="WIND",IF(filt_combine_wind,OR(UPPER($T314)="Y",UPPER($S314)=""),OR(UPPER($S314)="Y",UPPER($T314)="")),TRUE)</f>
        <v>1</v>
      </c>
      <c r="AL314" s="9"/>
      <c r="AM314" s="2" t="b">
        <f>AND(Z314:AL314)</f>
        <v>0</v>
      </c>
      <c r="AN314" s="2">
        <f>A314-COUNTIF($K$31:$K314,"&lt;&gt;"&amp;AN$31)+1</f>
        <v>272</v>
      </c>
      <c r="AO314" s="2"/>
      <c r="AP314" s="8" t="s">
        <v>236</v>
      </c>
      <c r="AQ314" s="8" t="s">
        <v>239</v>
      </c>
      <c r="AR314" s="8">
        <v>55480</v>
      </c>
      <c r="AS314" s="8">
        <v>14263</v>
      </c>
      <c r="AT314" s="8" t="s">
        <v>11</v>
      </c>
      <c r="AU314" s="8" t="s">
        <v>33</v>
      </c>
      <c r="AV314" s="8">
        <v>2003</v>
      </c>
      <c r="AW314" s="8">
        <v>169.8</v>
      </c>
      <c r="AX314" s="8" t="s">
        <v>32</v>
      </c>
      <c r="AY314" s="8" t="s">
        <v>15</v>
      </c>
      <c r="AZ314">
        <v>0</v>
      </c>
      <c r="BA314" s="5">
        <v>7351.1148000000003</v>
      </c>
      <c r="BB314" s="5">
        <v>8</v>
      </c>
      <c r="BC314" s="4"/>
      <c r="BD314"/>
    </row>
    <row r="315" spans="1:56" hidden="1">
      <c r="A315">
        <f>ROW(B315)-ROW($B$31)</f>
        <v>284</v>
      </c>
      <c r="B315" t="str">
        <f>SUBSTITUTE(SUBSTITUTE(SUBSTITUTE(AP315&amp;"_"&amp;AQ315," ","_"),"&amp;","and"),"-","_")</f>
        <v>Forney_Energy_Center_U4</v>
      </c>
      <c r="C315">
        <f>AW315/1000</f>
        <v>0.16980000000000001</v>
      </c>
      <c r="D315" s="23" t="str">
        <f>VLOOKUP(L315,map_fuel,2,0)</f>
        <v>ng</v>
      </c>
      <c r="E315" s="23" t="str">
        <f>VLOOKUP(M315,map_prime_mover,2,0)</f>
        <v>cc_ct_part</v>
      </c>
      <c r="F315" s="23" t="str">
        <f>D315&amp;IF(NOT(E315=""),"_"&amp;LOWER(E315),"")</f>
        <v>ng_cc_ct_part</v>
      </c>
      <c r="G315" s="58">
        <f>IF(ISNUMBER(BA315),BA315/1000,1)</f>
        <v>7.3511148000000004</v>
      </c>
      <c r="H315" s="8">
        <f>AV315</f>
        <v>2003</v>
      </c>
      <c r="I315" s="39" t="str">
        <f>AY315</f>
        <v>OP</v>
      </c>
      <c r="J315" s="39" t="str">
        <f>IF(AZ315=1,"Y",IF(AZ315=0,"N","?"))</f>
        <v>N</v>
      </c>
      <c r="K315" s="39" t="s">
        <v>594</v>
      </c>
      <c r="L315" s="8" t="str">
        <f>AU315</f>
        <v>NG</v>
      </c>
      <c r="M315" s="8" t="str">
        <f>AX315</f>
        <v>CT</v>
      </c>
      <c r="N315" s="8">
        <f>C315*G315</f>
        <v>1.24821929304</v>
      </c>
      <c r="O315" s="8"/>
      <c r="P315" s="39"/>
      <c r="Q315" s="39"/>
      <c r="R315" s="87"/>
      <c r="S315" s="39" t="s">
        <v>651</v>
      </c>
      <c r="T315" s="39"/>
      <c r="U315" s="87" t="s">
        <v>790</v>
      </c>
      <c r="V315" s="87" t="str">
        <f ca="1">IF(NOT(AP315=""),IF(AP315&lt;&gt;AP314,IF(COUNTIF(OFFSET(AP315,0,0,pMaxUnitPerPlantInData),AP315)=COUNTIFS(OFFSET(AP315,0,0,pMaxUnitPerPlantInData),AP315,OFFSET(F315,0,0,pMaxUnitPerPlantInData),F315),"N","Y"),V314),"")</f>
        <v>Y</v>
      </c>
      <c r="W315" s="87" t="str">
        <f>IF($AP315="",W316,SUBSTITUTE(SUBSTITUTE(SUBSTITUTE(AP315," ","_"),"&amp;","and"),"-","_"))</f>
        <v>Forney_Energy_Center</v>
      </c>
      <c r="X315" s="87">
        <f>IF($AP315="","-",BB315)</f>
        <v>8</v>
      </c>
      <c r="Y315" s="4"/>
      <c r="Z315" s="8" t="b">
        <v>1</v>
      </c>
      <c r="AA315" s="8" t="b">
        <f>VLOOKUP(L315,map_fuel,3,0)</f>
        <v>1</v>
      </c>
      <c r="AB315" s="8" t="b">
        <f>C315&gt;=filt_gen_size</f>
        <v>1</v>
      </c>
      <c r="AC315" s="8" t="b">
        <f>AV315&gt;=filt_age</f>
        <v>1</v>
      </c>
      <c r="AD315" s="39">
        <f>IF(filt_status="ALL",TRUE,IFERROR(SEARCH(I315,filt_status),FALSE))</f>
        <v>1</v>
      </c>
      <c r="AE315" s="8" t="b">
        <f>IF(filt_chp,TRUE,J315="N")</f>
        <v>1</v>
      </c>
      <c r="AF315" s="8" t="b">
        <f>IF(filt_hydro,TRUE,D315&lt;&gt;"water")</f>
        <v>1</v>
      </c>
      <c r="AG315" s="8" t="b">
        <f>IF(filt_use_bad_data,TRUE,NOT(OR(O315="Y",O315=1)))</f>
        <v>1</v>
      </c>
      <c r="AH315" s="8" t="b">
        <f>IF(filt_use_bad_data,TRUE,NOT(OR(Q315="Y",Q315=1)))</f>
        <v>1</v>
      </c>
      <c r="AI315" s="8" t="b">
        <f>IF(filt_allow_combos,AND(AJ315:AK315),OR(UPPER($S315)="Y",UPPER($T315)=""))</f>
        <v>0</v>
      </c>
      <c r="AJ315" s="8" t="b">
        <f>IF(UPPER($U315)="CCGT",IF(filt_combine_ccgt,OR(UPPER($T315)="Y",UPPER($S315)=""),OR(UPPER($S315)="Y",UPPER($T315)="")),TRUE)</f>
        <v>0</v>
      </c>
      <c r="AK315" s="8" t="b">
        <f>IF(UPPER($U315)="WIND",IF(filt_combine_wind,OR(UPPER($T315)="Y",UPPER($S315)=""),OR(UPPER($S315)="Y",UPPER($T315)="")),TRUE)</f>
        <v>1</v>
      </c>
      <c r="AL315" s="9"/>
      <c r="AM315" s="2" t="b">
        <f>AND(Z315:AL315)</f>
        <v>0</v>
      </c>
      <c r="AN315" s="2">
        <f>A315-COUNTIF($K$31:$K315,"&lt;&gt;"&amp;AN$31)+1</f>
        <v>273</v>
      </c>
      <c r="AO315" s="2"/>
      <c r="AP315" s="8" t="s">
        <v>236</v>
      </c>
      <c r="AQ315" s="8" t="s">
        <v>240</v>
      </c>
      <c r="AR315" s="8">
        <v>55480</v>
      </c>
      <c r="AS315" s="8">
        <v>14264</v>
      </c>
      <c r="AT315" s="8" t="s">
        <v>11</v>
      </c>
      <c r="AU315" s="8" t="s">
        <v>33</v>
      </c>
      <c r="AV315" s="8">
        <v>2003</v>
      </c>
      <c r="AW315" s="8">
        <v>169.8</v>
      </c>
      <c r="AX315" s="8" t="s">
        <v>32</v>
      </c>
      <c r="AY315" s="8" t="s">
        <v>15</v>
      </c>
      <c r="AZ315">
        <v>0</v>
      </c>
      <c r="BA315" s="5">
        <v>7351.1148000000003</v>
      </c>
      <c r="BB315" s="5">
        <v>8</v>
      </c>
      <c r="BC315" s="4"/>
      <c r="BD315"/>
    </row>
    <row r="316" spans="1:56" hidden="1">
      <c r="A316">
        <f>ROW(B316)-ROW($B$31)</f>
        <v>285</v>
      </c>
      <c r="B316" t="str">
        <f>SUBSTITUTE(SUBSTITUTE(SUBSTITUTE(AP316&amp;"_"&amp;AQ316," ","_"),"&amp;","and"),"-","_")</f>
        <v>Forney_Energy_Center_U5</v>
      </c>
      <c r="C316">
        <f>AW316/1000</f>
        <v>0.16980000000000001</v>
      </c>
      <c r="D316" s="23" t="str">
        <f>VLOOKUP(L316,map_fuel,2,0)</f>
        <v>ng</v>
      </c>
      <c r="E316" s="23" t="str">
        <f>VLOOKUP(M316,map_prime_mover,2,0)</f>
        <v>cc_ct_part</v>
      </c>
      <c r="F316" s="23" t="str">
        <f>D316&amp;IF(NOT(E316=""),"_"&amp;LOWER(E316),"")</f>
        <v>ng_cc_ct_part</v>
      </c>
      <c r="G316" s="58">
        <f>IF(ISNUMBER(BA316),BA316/1000,1)</f>
        <v>7.3511148000000004</v>
      </c>
      <c r="H316" s="8">
        <f>AV316</f>
        <v>2003</v>
      </c>
      <c r="I316" s="39" t="str">
        <f>AY316</f>
        <v>OP</v>
      </c>
      <c r="J316" s="39" t="str">
        <f>IF(AZ316=1,"Y",IF(AZ316=0,"N","?"))</f>
        <v>N</v>
      </c>
      <c r="K316" s="39" t="s">
        <v>594</v>
      </c>
      <c r="L316" s="8" t="str">
        <f>AU316</f>
        <v>NG</v>
      </c>
      <c r="M316" s="8" t="str">
        <f>AX316</f>
        <v>CT</v>
      </c>
      <c r="N316" s="8">
        <f>C316*G316</f>
        <v>1.24821929304</v>
      </c>
      <c r="O316" s="8"/>
      <c r="P316" s="39"/>
      <c r="Q316" s="39"/>
      <c r="R316" s="87"/>
      <c r="S316" s="39" t="s">
        <v>651</v>
      </c>
      <c r="T316" s="39"/>
      <c r="U316" s="87" t="s">
        <v>790</v>
      </c>
      <c r="V316" s="87" t="str">
        <f ca="1">IF(NOT(AP316=""),IF(AP316&lt;&gt;AP315,IF(COUNTIF(OFFSET(AP316,0,0,pMaxUnitPerPlantInData),AP316)=COUNTIFS(OFFSET(AP316,0,0,pMaxUnitPerPlantInData),AP316,OFFSET(F316,0,0,pMaxUnitPerPlantInData),F316),"N","Y"),V315),"")</f>
        <v>Y</v>
      </c>
      <c r="W316" s="87" t="str">
        <f>IF($AP316="",W317,SUBSTITUTE(SUBSTITUTE(SUBSTITUTE(AP316," ","_"),"&amp;","and"),"-","_"))</f>
        <v>Forney_Energy_Center</v>
      </c>
      <c r="X316" s="87">
        <f>IF($AP316="","-",BB316)</f>
        <v>8</v>
      </c>
      <c r="Y316" s="4"/>
      <c r="Z316" s="8" t="b">
        <v>1</v>
      </c>
      <c r="AA316" s="8" t="b">
        <f>VLOOKUP(L316,map_fuel,3,0)</f>
        <v>1</v>
      </c>
      <c r="AB316" s="8" t="b">
        <f>C316&gt;=filt_gen_size</f>
        <v>1</v>
      </c>
      <c r="AC316" s="8" t="b">
        <f>AV316&gt;=filt_age</f>
        <v>1</v>
      </c>
      <c r="AD316" s="39">
        <f>IF(filt_status="ALL",TRUE,IFERROR(SEARCH(I316,filt_status),FALSE))</f>
        <v>1</v>
      </c>
      <c r="AE316" s="8" t="b">
        <f>IF(filt_chp,TRUE,J316="N")</f>
        <v>1</v>
      </c>
      <c r="AF316" s="8" t="b">
        <f>IF(filt_hydro,TRUE,D316&lt;&gt;"water")</f>
        <v>1</v>
      </c>
      <c r="AG316" s="8" t="b">
        <f>IF(filt_use_bad_data,TRUE,NOT(OR(O316="Y",O316=1)))</f>
        <v>1</v>
      </c>
      <c r="AH316" s="8" t="b">
        <f>IF(filt_use_bad_data,TRUE,NOT(OR(Q316="Y",Q316=1)))</f>
        <v>1</v>
      </c>
      <c r="AI316" s="8" t="b">
        <f>IF(filt_allow_combos,AND(AJ316:AK316),OR(UPPER($S316)="Y",UPPER($T316)=""))</f>
        <v>0</v>
      </c>
      <c r="AJ316" s="8" t="b">
        <f>IF(UPPER($U316)="CCGT",IF(filt_combine_ccgt,OR(UPPER($T316)="Y",UPPER($S316)=""),OR(UPPER($S316)="Y",UPPER($T316)="")),TRUE)</f>
        <v>0</v>
      </c>
      <c r="AK316" s="8" t="b">
        <f>IF(UPPER($U316)="WIND",IF(filt_combine_wind,OR(UPPER($T316)="Y",UPPER($S316)=""),OR(UPPER($S316)="Y",UPPER($T316)="")),TRUE)</f>
        <v>1</v>
      </c>
      <c r="AL316" s="9"/>
      <c r="AM316" s="2" t="b">
        <f>AND(Z316:AL316)</f>
        <v>0</v>
      </c>
      <c r="AN316" s="2">
        <f>A316-COUNTIF($K$31:$K316,"&lt;&gt;"&amp;AN$31)+1</f>
        <v>274</v>
      </c>
      <c r="AO316" s="2"/>
      <c r="AP316" s="8" t="s">
        <v>236</v>
      </c>
      <c r="AQ316" s="8" t="s">
        <v>241</v>
      </c>
      <c r="AR316" s="8">
        <v>55480</v>
      </c>
      <c r="AS316" s="8">
        <v>14265</v>
      </c>
      <c r="AT316" s="8" t="s">
        <v>11</v>
      </c>
      <c r="AU316" s="8" t="s">
        <v>33</v>
      </c>
      <c r="AV316" s="8">
        <v>2003</v>
      </c>
      <c r="AW316" s="8">
        <v>169.8</v>
      </c>
      <c r="AX316" s="8" t="s">
        <v>32</v>
      </c>
      <c r="AY316" s="8" t="s">
        <v>15</v>
      </c>
      <c r="AZ316">
        <v>0</v>
      </c>
      <c r="BA316" s="5">
        <v>7351.1148000000003</v>
      </c>
      <c r="BB316" s="5">
        <v>8</v>
      </c>
      <c r="BC316" s="4"/>
      <c r="BD316"/>
    </row>
    <row r="317" spans="1:56" hidden="1">
      <c r="A317">
        <f>ROW(B317)-ROW($B$31)</f>
        <v>286</v>
      </c>
      <c r="B317" t="str">
        <f>SUBSTITUTE(SUBSTITUTE(SUBSTITUTE(AP317&amp;"_"&amp;AQ317," ","_"),"&amp;","and"),"-","_")</f>
        <v>Forney_Energy_Center_U6</v>
      </c>
      <c r="C317">
        <f>AW317/1000</f>
        <v>0.16980000000000001</v>
      </c>
      <c r="D317" s="23" t="str">
        <f>VLOOKUP(L317,map_fuel,2,0)</f>
        <v>ng</v>
      </c>
      <c r="E317" s="23" t="str">
        <f>VLOOKUP(M317,map_prime_mover,2,0)</f>
        <v>cc_ct_part</v>
      </c>
      <c r="F317" s="23" t="str">
        <f>D317&amp;IF(NOT(E317=""),"_"&amp;LOWER(E317),"")</f>
        <v>ng_cc_ct_part</v>
      </c>
      <c r="G317" s="58">
        <f>IF(ISNUMBER(BA317),BA317/1000,1)</f>
        <v>7.3511148000000004</v>
      </c>
      <c r="H317" s="8">
        <f>AV317</f>
        <v>2003</v>
      </c>
      <c r="I317" s="39" t="str">
        <f>AY317</f>
        <v>OP</v>
      </c>
      <c r="J317" s="39" t="str">
        <f>IF(AZ317=1,"Y",IF(AZ317=0,"N","?"))</f>
        <v>N</v>
      </c>
      <c r="K317" s="39" t="s">
        <v>594</v>
      </c>
      <c r="L317" s="8" t="str">
        <f>AU317</f>
        <v>NG</v>
      </c>
      <c r="M317" s="8" t="str">
        <f>AX317</f>
        <v>CT</v>
      </c>
      <c r="N317" s="8">
        <f>C317*G317</f>
        <v>1.24821929304</v>
      </c>
      <c r="O317" s="8"/>
      <c r="P317" s="39"/>
      <c r="Q317" s="39"/>
      <c r="R317" s="87"/>
      <c r="S317" s="39" t="s">
        <v>651</v>
      </c>
      <c r="T317" s="39"/>
      <c r="U317" s="87" t="s">
        <v>790</v>
      </c>
      <c r="V317" s="87" t="str">
        <f ca="1">IF(NOT(AP317=""),IF(AP317&lt;&gt;AP316,IF(COUNTIF(OFFSET(AP317,0,0,pMaxUnitPerPlantInData),AP317)=COUNTIFS(OFFSET(AP317,0,0,pMaxUnitPerPlantInData),AP317,OFFSET(F317,0,0,pMaxUnitPerPlantInData),F317),"N","Y"),V316),"")</f>
        <v>Y</v>
      </c>
      <c r="W317" s="87" t="str">
        <f>IF($AP317="",W318,SUBSTITUTE(SUBSTITUTE(SUBSTITUTE(AP317," ","_"),"&amp;","and"),"-","_"))</f>
        <v>Forney_Energy_Center</v>
      </c>
      <c r="X317" s="87">
        <f>IF($AP317="","-",BB317)</f>
        <v>8</v>
      </c>
      <c r="Y317" s="4"/>
      <c r="Z317" s="8" t="b">
        <v>1</v>
      </c>
      <c r="AA317" s="8" t="b">
        <f>VLOOKUP(L317,map_fuel,3,0)</f>
        <v>1</v>
      </c>
      <c r="AB317" s="8" t="b">
        <f>C317&gt;=filt_gen_size</f>
        <v>1</v>
      </c>
      <c r="AC317" s="8" t="b">
        <f>AV317&gt;=filt_age</f>
        <v>1</v>
      </c>
      <c r="AD317" s="39">
        <f>IF(filt_status="ALL",TRUE,IFERROR(SEARCH(I317,filt_status),FALSE))</f>
        <v>1</v>
      </c>
      <c r="AE317" s="8" t="b">
        <f>IF(filt_chp,TRUE,J317="N")</f>
        <v>1</v>
      </c>
      <c r="AF317" s="8" t="b">
        <f>IF(filt_hydro,TRUE,D317&lt;&gt;"water")</f>
        <v>1</v>
      </c>
      <c r="AG317" s="8" t="b">
        <f>IF(filt_use_bad_data,TRUE,NOT(OR(O317="Y",O317=1)))</f>
        <v>1</v>
      </c>
      <c r="AH317" s="8" t="b">
        <f>IF(filt_use_bad_data,TRUE,NOT(OR(Q317="Y",Q317=1)))</f>
        <v>1</v>
      </c>
      <c r="AI317" s="8" t="b">
        <f>IF(filt_allow_combos,AND(AJ317:AK317),OR(UPPER($S317)="Y",UPPER($T317)=""))</f>
        <v>0</v>
      </c>
      <c r="AJ317" s="8" t="b">
        <f>IF(UPPER($U317)="CCGT",IF(filt_combine_ccgt,OR(UPPER($T317)="Y",UPPER($S317)=""),OR(UPPER($S317)="Y",UPPER($T317)="")),TRUE)</f>
        <v>0</v>
      </c>
      <c r="AK317" s="8" t="b">
        <f>IF(UPPER($U317)="WIND",IF(filt_combine_wind,OR(UPPER($T317)="Y",UPPER($S317)=""),OR(UPPER($S317)="Y",UPPER($T317)="")),TRUE)</f>
        <v>1</v>
      </c>
      <c r="AL317" s="9"/>
      <c r="AM317" s="2" t="b">
        <f>AND(Z317:AL317)</f>
        <v>0</v>
      </c>
      <c r="AN317" s="2">
        <f>A317-COUNTIF($K$31:$K317,"&lt;&gt;"&amp;AN$31)+1</f>
        <v>275</v>
      </c>
      <c r="AO317" s="2"/>
      <c r="AP317" s="8" t="s">
        <v>236</v>
      </c>
      <c r="AQ317" s="8" t="s">
        <v>242</v>
      </c>
      <c r="AR317" s="8">
        <v>55480</v>
      </c>
      <c r="AS317" s="8">
        <v>14266</v>
      </c>
      <c r="AT317" s="8" t="s">
        <v>11</v>
      </c>
      <c r="AU317" s="8" t="s">
        <v>33</v>
      </c>
      <c r="AV317" s="8">
        <v>2003</v>
      </c>
      <c r="AW317" s="8">
        <v>169.8</v>
      </c>
      <c r="AX317" s="8" t="s">
        <v>32</v>
      </c>
      <c r="AY317" s="8" t="s">
        <v>15</v>
      </c>
      <c r="AZ317">
        <v>0</v>
      </c>
      <c r="BA317" s="5">
        <v>7351.1148000000003</v>
      </c>
      <c r="BB317" s="5">
        <v>8</v>
      </c>
      <c r="BC317" s="4"/>
      <c r="BD317"/>
    </row>
    <row r="318" spans="1:56" hidden="1">
      <c r="A318">
        <f>ROW(B318)-ROW($B$31)</f>
        <v>287</v>
      </c>
      <c r="B318" s="3" t="s">
        <v>803</v>
      </c>
      <c r="C318" s="3">
        <f>SUM(C324,C320:C321)</f>
        <v>0.5179999999999999</v>
      </c>
      <c r="D318" s="23" t="str">
        <f>VLOOKUP(L318,map_fuel,2,0)</f>
        <v>ng</v>
      </c>
      <c r="E318" s="23" t="str">
        <f>VLOOKUP(M318,map_prime_mover,2,0)</f>
        <v>cc</v>
      </c>
      <c r="F318" s="23" t="str">
        <f>D318&amp;IF(NOT(E318=""),"_"&amp;LOWER(E318),"")</f>
        <v>ng_cc</v>
      </c>
      <c r="G318" s="60">
        <f>G320</f>
        <v>7.5221941000000001</v>
      </c>
      <c r="H318" s="81">
        <f>H320</f>
        <v>2002</v>
      </c>
      <c r="I318" s="61" t="str">
        <f>I320</f>
        <v>OP</v>
      </c>
      <c r="J318" s="61" t="str">
        <f>J320</f>
        <v>N</v>
      </c>
      <c r="K318" s="61" t="s">
        <v>791</v>
      </c>
      <c r="L318" s="81" t="s">
        <v>33</v>
      </c>
      <c r="M318" s="81" t="s">
        <v>702</v>
      </c>
      <c r="N318" s="81">
        <f>C318*G318</f>
        <v>3.8964965437999992</v>
      </c>
      <c r="O318" s="8"/>
      <c r="P318" s="39"/>
      <c r="Q318" s="39" t="s">
        <v>651</v>
      </c>
      <c r="R318" s="87" t="s">
        <v>1072</v>
      </c>
      <c r="S318" s="39"/>
      <c r="T318" s="39" t="s">
        <v>651</v>
      </c>
      <c r="U318" s="87" t="s">
        <v>790</v>
      </c>
      <c r="V318" s="87" t="str">
        <f ca="1">IF(NOT(AP318=""),IF(AP318&lt;&gt;AP317,IF(COUNTIF(OFFSET(AP318,0,0,pMaxUnitPerPlantInData),AP318)=COUNTIFS(OFFSET(AP318,0,0,pMaxUnitPerPlantInData),AP318,OFFSET(F318,0,0,pMaxUnitPerPlantInData),F318),"N","Y"),V317),"")</f>
        <v/>
      </c>
      <c r="W318" s="87" t="str">
        <f>IF($AP318="",W319,SUBSTITUTE(SUBSTITUTE(SUBSTITUTE(AP318," ","_"),"&amp;","and"),"-","_"))</f>
        <v>Freestone_Power_Generation_LP</v>
      </c>
      <c r="X318" s="152">
        <v>2</v>
      </c>
      <c r="Y318" s="4"/>
      <c r="Z318" s="8" t="b">
        <v>1</v>
      </c>
      <c r="AA318" s="8" t="b">
        <f>VLOOKUP(L318,map_fuel,3,0)</f>
        <v>1</v>
      </c>
      <c r="AB318" s="8" t="b">
        <f>C318&gt;=filt_gen_size</f>
        <v>1</v>
      </c>
      <c r="AC318" s="8" t="b">
        <f>AV318&gt;=filt_age</f>
        <v>1</v>
      </c>
      <c r="AD318" s="39">
        <f>IF(filt_status="ALL",TRUE,IFERROR(SEARCH(I318,filt_status),FALSE))</f>
        <v>1</v>
      </c>
      <c r="AE318" s="8" t="b">
        <f>IF(filt_chp,TRUE,J318="N")</f>
        <v>1</v>
      </c>
      <c r="AF318" s="8" t="b">
        <f>IF(filt_hydro,TRUE,D318&lt;&gt;"water")</f>
        <v>1</v>
      </c>
      <c r="AG318" s="8" t="b">
        <f>IF(filt_use_bad_data,TRUE,NOT(OR(O318="Y",O318=1)))</f>
        <v>1</v>
      </c>
      <c r="AH318" s="8" t="b">
        <f>IF(filt_use_bad_data,TRUE,NOT(OR(Q318="Y",Q318=1)))</f>
        <v>0</v>
      </c>
      <c r="AI318" s="8" t="b">
        <f>IF(filt_allow_combos,AND(AJ318:AK318),OR(UPPER($S318)="Y",UPPER($T318)=""))</f>
        <v>1</v>
      </c>
      <c r="AJ318" s="8" t="b">
        <f>IF(UPPER($U318)="CCGT",IF(filt_combine_ccgt,OR(UPPER($T318)="Y",UPPER($S318)=""),OR(UPPER($S318)="Y",UPPER($T318)="")),TRUE)</f>
        <v>1</v>
      </c>
      <c r="AK318" s="8" t="b">
        <f>IF(UPPER($U318)="WIND",IF(filt_combine_wind,OR(UPPER($T318)="Y",UPPER($S318)=""),OR(UPPER($S318)="Y",UPPER($T318)="")),TRUE)</f>
        <v>1</v>
      </c>
      <c r="AL318" s="9"/>
      <c r="AM318" s="2" t="b">
        <f>AND(Z318:AL318)</f>
        <v>0</v>
      </c>
      <c r="AN318" s="2">
        <f>A318-COUNTIF($K$31:$K318,"&lt;&gt;"&amp;AN$31)+1</f>
        <v>275</v>
      </c>
      <c r="AO318" s="2"/>
      <c r="AP318" s="8" t="s">
        <v>1068</v>
      </c>
      <c r="AQ318" s="8" t="s">
        <v>1068</v>
      </c>
      <c r="AR318" s="8" t="s">
        <v>1068</v>
      </c>
      <c r="AS318" s="8" t="s">
        <v>1068</v>
      </c>
      <c r="AT318" s="8" t="s">
        <v>1068</v>
      </c>
      <c r="AU318" s="8" t="s">
        <v>1068</v>
      </c>
      <c r="AV318" s="8" t="s">
        <v>1068</v>
      </c>
      <c r="AW318" s="8" t="s">
        <v>1068</v>
      </c>
      <c r="AX318" s="8" t="s">
        <v>1068</v>
      </c>
      <c r="AY318" s="8" t="s">
        <v>1068</v>
      </c>
      <c r="AZ318" t="e">
        <v>#N/A</v>
      </c>
      <c r="BA318" s="5" t="e">
        <v>#N/A</v>
      </c>
      <c r="BB318" s="5" t="e">
        <v>#N/A</v>
      </c>
      <c r="BC318" s="4"/>
      <c r="BD318"/>
    </row>
    <row r="319" spans="1:56" hidden="1">
      <c r="A319">
        <f>ROW(B319)-ROW($B$31)</f>
        <v>288</v>
      </c>
      <c r="B319" s="3" t="s">
        <v>804</v>
      </c>
      <c r="C319" s="3">
        <f>SUM(C325,C322:C323)</f>
        <v>0.5179999999999999</v>
      </c>
      <c r="D319" s="23" t="str">
        <f>VLOOKUP(L319,map_fuel,2,0)</f>
        <v>ng</v>
      </c>
      <c r="E319" s="23" t="str">
        <f>VLOOKUP(M319,map_prime_mover,2,0)</f>
        <v>cc</v>
      </c>
      <c r="F319" s="23" t="str">
        <f>D319&amp;IF(NOT(E319=""),"_"&amp;LOWER(E319),"")</f>
        <v>ng_cc</v>
      </c>
      <c r="G319" s="60">
        <f>G321</f>
        <v>7.5221941000000001</v>
      </c>
      <c r="H319" s="81">
        <f>H321</f>
        <v>2002</v>
      </c>
      <c r="I319" s="61" t="str">
        <f>I321</f>
        <v>OP</v>
      </c>
      <c r="J319" s="61" t="str">
        <f>J321</f>
        <v>N</v>
      </c>
      <c r="K319" s="61" t="s">
        <v>791</v>
      </c>
      <c r="L319" s="81" t="s">
        <v>33</v>
      </c>
      <c r="M319" s="81" t="s">
        <v>702</v>
      </c>
      <c r="N319" s="81">
        <f>C319*G319</f>
        <v>3.8964965437999992</v>
      </c>
      <c r="O319" s="8"/>
      <c r="P319" s="39"/>
      <c r="Q319" s="39" t="s">
        <v>651</v>
      </c>
      <c r="R319" s="87" t="s">
        <v>1072</v>
      </c>
      <c r="S319" s="39"/>
      <c r="T319" s="39" t="s">
        <v>651</v>
      </c>
      <c r="U319" s="87" t="s">
        <v>790</v>
      </c>
      <c r="V319" s="87" t="str">
        <f ca="1">IF(NOT(AP319=""),IF(AP319&lt;&gt;AP318,IF(COUNTIF(OFFSET(AP319,0,0,pMaxUnitPerPlantInData),AP319)=COUNTIFS(OFFSET(AP319,0,0,pMaxUnitPerPlantInData),AP319,OFFSET(F319,0,0,pMaxUnitPerPlantInData),F319),"N","Y"),V318),"")</f>
        <v/>
      </c>
      <c r="W319" s="87" t="str">
        <f>IF($AP319="",W320,SUBSTITUTE(SUBSTITUTE(SUBSTITUTE(AP319," ","_"),"&amp;","and"),"-","_"))</f>
        <v>Freestone_Power_Generation_LP</v>
      </c>
      <c r="X319" s="152">
        <v>2</v>
      </c>
      <c r="Y319" s="4"/>
      <c r="Z319" s="8" t="b">
        <v>1</v>
      </c>
      <c r="AA319" s="8" t="b">
        <f>VLOOKUP(L319,map_fuel,3,0)</f>
        <v>1</v>
      </c>
      <c r="AB319" s="8" t="b">
        <f>C319&gt;=filt_gen_size</f>
        <v>1</v>
      </c>
      <c r="AC319" s="8" t="b">
        <f>AV319&gt;=filt_age</f>
        <v>1</v>
      </c>
      <c r="AD319" s="39">
        <f>IF(filt_status="ALL",TRUE,IFERROR(SEARCH(I319,filt_status),FALSE))</f>
        <v>1</v>
      </c>
      <c r="AE319" s="8" t="b">
        <f>IF(filt_chp,TRUE,J319="N")</f>
        <v>1</v>
      </c>
      <c r="AF319" s="8" t="b">
        <f>IF(filt_hydro,TRUE,D319&lt;&gt;"water")</f>
        <v>1</v>
      </c>
      <c r="AG319" s="8" t="b">
        <f>IF(filt_use_bad_data,TRUE,NOT(OR(O319="Y",O319=1)))</f>
        <v>1</v>
      </c>
      <c r="AH319" s="8" t="b">
        <f>IF(filt_use_bad_data,TRUE,NOT(OR(Q319="Y",Q319=1)))</f>
        <v>0</v>
      </c>
      <c r="AI319" s="8" t="b">
        <f>IF(filt_allow_combos,AND(AJ319:AK319),OR(UPPER($S319)="Y",UPPER($T319)=""))</f>
        <v>1</v>
      </c>
      <c r="AJ319" s="8" t="b">
        <f>IF(UPPER($U319)="CCGT",IF(filt_combine_ccgt,OR(UPPER($T319)="Y",UPPER($S319)=""),OR(UPPER($S319)="Y",UPPER($T319)="")),TRUE)</f>
        <v>1</v>
      </c>
      <c r="AK319" s="8" t="b">
        <f>IF(UPPER($U319)="WIND",IF(filt_combine_wind,OR(UPPER($T319)="Y",UPPER($S319)=""),OR(UPPER($S319)="Y",UPPER($T319)="")),TRUE)</f>
        <v>1</v>
      </c>
      <c r="AL319" s="9"/>
      <c r="AM319" s="2" t="b">
        <f>AND(Z319:AL319)</f>
        <v>0</v>
      </c>
      <c r="AN319" s="2">
        <f>A319-COUNTIF($K$31:$K319,"&lt;&gt;"&amp;AN$31)+1</f>
        <v>275</v>
      </c>
      <c r="AO319" s="2"/>
      <c r="AP319" s="8" t="s">
        <v>1068</v>
      </c>
      <c r="AQ319" s="8" t="s">
        <v>1068</v>
      </c>
      <c r="AR319" s="8" t="s">
        <v>1068</v>
      </c>
      <c r="AS319" s="8" t="s">
        <v>1068</v>
      </c>
      <c r="AT319" s="8" t="s">
        <v>1068</v>
      </c>
      <c r="AU319" s="8" t="s">
        <v>1068</v>
      </c>
      <c r="AV319" s="8" t="s">
        <v>1068</v>
      </c>
      <c r="AW319" s="8" t="s">
        <v>1068</v>
      </c>
      <c r="AX319" s="8" t="s">
        <v>1068</v>
      </c>
      <c r="AY319" s="8" t="s">
        <v>1068</v>
      </c>
      <c r="AZ319" t="e">
        <v>#N/A</v>
      </c>
      <c r="BA319" s="5" t="e">
        <v>#N/A</v>
      </c>
      <c r="BB319" s="5" t="e">
        <v>#N/A</v>
      </c>
      <c r="BC319" s="4"/>
      <c r="BD319"/>
    </row>
    <row r="320" spans="1:56" hidden="1">
      <c r="A320">
        <f>ROW(B320)-ROW($B$31)</f>
        <v>289</v>
      </c>
      <c r="B320" t="str">
        <f>SUBSTITUTE(SUBSTITUTE(SUBSTITUTE(AP320&amp;"_"&amp;AQ320," ","_"),"&amp;","and"),"-","_")</f>
        <v>Freestone_Power_Generation_LP_GT1</v>
      </c>
      <c r="C320">
        <f>AW320/1000</f>
        <v>0.16669999999999999</v>
      </c>
      <c r="D320" s="23" t="str">
        <f>VLOOKUP(L320,map_fuel,2,0)</f>
        <v>ng</v>
      </c>
      <c r="E320" s="23" t="str">
        <f>VLOOKUP(M320,map_prime_mover,2,0)</f>
        <v>cc_ct_part</v>
      </c>
      <c r="F320" s="23" t="str">
        <f>D320&amp;IF(NOT(E320=""),"_"&amp;LOWER(E320),"")</f>
        <v>ng_cc_ct_part</v>
      </c>
      <c r="G320" s="58">
        <f>IF(ISNUMBER(BA320),BA320/1000,1)</f>
        <v>7.5221941000000001</v>
      </c>
      <c r="H320" s="8">
        <f>AV320</f>
        <v>2002</v>
      </c>
      <c r="I320" s="39" t="str">
        <f>AY320</f>
        <v>OP</v>
      </c>
      <c r="J320" s="39" t="str">
        <f>IF(AZ320=1,"Y",IF(AZ320=0,"N","?"))</f>
        <v>N</v>
      </c>
      <c r="K320" s="39" t="s">
        <v>594</v>
      </c>
      <c r="L320" s="8" t="str">
        <f>AU320</f>
        <v>NG</v>
      </c>
      <c r="M320" s="8" t="str">
        <f>AX320</f>
        <v>CT</v>
      </c>
      <c r="N320" s="8">
        <f>C320*G320</f>
        <v>1.25394975647</v>
      </c>
      <c r="O320" s="8"/>
      <c r="P320" s="39"/>
      <c r="Q320" s="39"/>
      <c r="R320" s="87"/>
      <c r="S320" s="39" t="s">
        <v>651</v>
      </c>
      <c r="T320" s="39"/>
      <c r="U320" s="87" t="s">
        <v>790</v>
      </c>
      <c r="V320" s="87" t="str">
        <f ca="1">IF(NOT(AP320=""),IF(AP320&lt;&gt;AP319,IF(COUNTIF(OFFSET(AP320,0,0,pMaxUnitPerPlantInData),AP320)=COUNTIFS(OFFSET(AP320,0,0,pMaxUnitPerPlantInData),AP320,OFFSET(F320,0,0,pMaxUnitPerPlantInData),F320),"N","Y"),V319),"")</f>
        <v>Y</v>
      </c>
      <c r="W320" s="87" t="str">
        <f>IF($AP320="",W321,SUBSTITUTE(SUBSTITUTE(SUBSTITUTE(AP320," ","_"),"&amp;","and"),"-","_"))</f>
        <v>Freestone_Power_Generation_LP</v>
      </c>
      <c r="X320" s="87">
        <f>IF($AP320="","-",BB320)</f>
        <v>6</v>
      </c>
      <c r="Y320" s="4"/>
      <c r="Z320" s="8" t="b">
        <v>1</v>
      </c>
      <c r="AA320" s="8" t="b">
        <f>VLOOKUP(L320,map_fuel,3,0)</f>
        <v>1</v>
      </c>
      <c r="AB320" s="8" t="b">
        <f>C320&gt;=filt_gen_size</f>
        <v>1</v>
      </c>
      <c r="AC320" s="8" t="b">
        <f>AV320&gt;=filt_age</f>
        <v>1</v>
      </c>
      <c r="AD320" s="39">
        <f>IF(filt_status="ALL",TRUE,IFERROR(SEARCH(I320,filt_status),FALSE))</f>
        <v>1</v>
      </c>
      <c r="AE320" s="8" t="b">
        <f>IF(filt_chp,TRUE,J320="N")</f>
        <v>1</v>
      </c>
      <c r="AF320" s="8" t="b">
        <f>IF(filt_hydro,TRUE,D320&lt;&gt;"water")</f>
        <v>1</v>
      </c>
      <c r="AG320" s="8" t="b">
        <f>IF(filt_use_bad_data,TRUE,NOT(OR(O320="Y",O320=1)))</f>
        <v>1</v>
      </c>
      <c r="AH320" s="8" t="b">
        <f>IF(filt_use_bad_data,TRUE,NOT(OR(Q320="Y",Q320=1)))</f>
        <v>1</v>
      </c>
      <c r="AI320" s="8" t="b">
        <f>IF(filt_allow_combos,AND(AJ320:AK320),OR(UPPER($S320)="Y",UPPER($T320)=""))</f>
        <v>0</v>
      </c>
      <c r="AJ320" s="8" t="b">
        <f>IF(UPPER($U320)="CCGT",IF(filt_combine_ccgt,OR(UPPER($T320)="Y",UPPER($S320)=""),OR(UPPER($S320)="Y",UPPER($T320)="")),TRUE)</f>
        <v>0</v>
      </c>
      <c r="AK320" s="8" t="b">
        <f>IF(UPPER($U320)="WIND",IF(filt_combine_wind,OR(UPPER($T320)="Y",UPPER($S320)=""),OR(UPPER($S320)="Y",UPPER($T320)="")),TRUE)</f>
        <v>1</v>
      </c>
      <c r="AL320" s="9"/>
      <c r="AM320" s="2" t="b">
        <f>AND(Z320:AL320)</f>
        <v>0</v>
      </c>
      <c r="AN320" s="2">
        <f>A320-COUNTIF($K$31:$K320,"&lt;&gt;"&amp;AN$31)+1</f>
        <v>276</v>
      </c>
      <c r="AO320" s="2"/>
      <c r="AP320" s="8" t="s">
        <v>243</v>
      </c>
      <c r="AQ320" s="8" t="s">
        <v>106</v>
      </c>
      <c r="AR320" s="8">
        <v>55226</v>
      </c>
      <c r="AS320" s="8">
        <v>14267</v>
      </c>
      <c r="AT320" s="8" t="s">
        <v>11</v>
      </c>
      <c r="AU320" s="8" t="s">
        <v>33</v>
      </c>
      <c r="AV320" s="8">
        <v>2002</v>
      </c>
      <c r="AW320" s="8">
        <v>166.7</v>
      </c>
      <c r="AX320" s="8" t="s">
        <v>32</v>
      </c>
      <c r="AY320" s="8" t="s">
        <v>15</v>
      </c>
      <c r="AZ320">
        <v>0</v>
      </c>
      <c r="BA320" s="5">
        <v>7522.1940999999997</v>
      </c>
      <c r="BB320" s="5">
        <v>6</v>
      </c>
      <c r="BC320" s="4"/>
      <c r="BD320"/>
    </row>
    <row r="321" spans="1:56" hidden="1">
      <c r="A321">
        <f>ROW(B321)-ROW($B$31)</f>
        <v>290</v>
      </c>
      <c r="B321" t="str">
        <f>SUBSTITUTE(SUBSTITUTE(SUBSTITUTE(AP321&amp;"_"&amp;AQ321," ","_"),"&amp;","and"),"-","_")</f>
        <v>Freestone_Power_Generation_LP_GT2</v>
      </c>
      <c r="C321">
        <f>AW321/1000</f>
        <v>0.16669999999999999</v>
      </c>
      <c r="D321" s="23" t="str">
        <f>VLOOKUP(L321,map_fuel,2,0)</f>
        <v>ng</v>
      </c>
      <c r="E321" s="23" t="str">
        <f>VLOOKUP(M321,map_prime_mover,2,0)</f>
        <v>cc_ct_part</v>
      </c>
      <c r="F321" s="23" t="str">
        <f>D321&amp;IF(NOT(E321=""),"_"&amp;LOWER(E321),"")</f>
        <v>ng_cc_ct_part</v>
      </c>
      <c r="G321" s="58">
        <f>IF(ISNUMBER(BA321),BA321/1000,1)</f>
        <v>7.5221941000000001</v>
      </c>
      <c r="H321" s="8">
        <f>AV321</f>
        <v>2002</v>
      </c>
      <c r="I321" s="39" t="str">
        <f>AY321</f>
        <v>OP</v>
      </c>
      <c r="J321" s="39" t="str">
        <f>IF(AZ321=1,"Y",IF(AZ321=0,"N","?"))</f>
        <v>N</v>
      </c>
      <c r="K321" s="39" t="s">
        <v>594</v>
      </c>
      <c r="L321" s="8" t="str">
        <f>AU321</f>
        <v>NG</v>
      </c>
      <c r="M321" s="8" t="str">
        <f>AX321</f>
        <v>CT</v>
      </c>
      <c r="N321" s="8">
        <f>C321*G321</f>
        <v>1.25394975647</v>
      </c>
      <c r="O321" s="8"/>
      <c r="P321" s="39"/>
      <c r="Q321" s="39"/>
      <c r="R321" s="87"/>
      <c r="S321" s="39" t="s">
        <v>651</v>
      </c>
      <c r="T321" s="39"/>
      <c r="U321" s="87" t="s">
        <v>790</v>
      </c>
      <c r="V321" s="87" t="str">
        <f ca="1">IF(NOT(AP321=""),IF(AP321&lt;&gt;AP320,IF(COUNTIF(OFFSET(AP321,0,0,pMaxUnitPerPlantInData),AP321)=COUNTIFS(OFFSET(AP321,0,0,pMaxUnitPerPlantInData),AP321,OFFSET(F321,0,0,pMaxUnitPerPlantInData),F321),"N","Y"),V320),"")</f>
        <v>Y</v>
      </c>
      <c r="W321" s="87" t="str">
        <f>IF($AP321="",W322,SUBSTITUTE(SUBSTITUTE(SUBSTITUTE(AP321," ","_"),"&amp;","and"),"-","_"))</f>
        <v>Freestone_Power_Generation_LP</v>
      </c>
      <c r="X321" s="87">
        <f>IF($AP321="","-",BB321)</f>
        <v>6</v>
      </c>
      <c r="Y321" s="4"/>
      <c r="Z321" s="8" t="b">
        <v>1</v>
      </c>
      <c r="AA321" s="8" t="b">
        <f>VLOOKUP(L321,map_fuel,3,0)</f>
        <v>1</v>
      </c>
      <c r="AB321" s="8" t="b">
        <f>C321&gt;=filt_gen_size</f>
        <v>1</v>
      </c>
      <c r="AC321" s="8" t="b">
        <f>AV321&gt;=filt_age</f>
        <v>1</v>
      </c>
      <c r="AD321" s="39">
        <f>IF(filt_status="ALL",TRUE,IFERROR(SEARCH(I321,filt_status),FALSE))</f>
        <v>1</v>
      </c>
      <c r="AE321" s="8" t="b">
        <f>IF(filt_chp,TRUE,J321="N")</f>
        <v>1</v>
      </c>
      <c r="AF321" s="8" t="b">
        <f>IF(filt_hydro,TRUE,D321&lt;&gt;"water")</f>
        <v>1</v>
      </c>
      <c r="AG321" s="8" t="b">
        <f>IF(filt_use_bad_data,TRUE,NOT(OR(O321="Y",O321=1)))</f>
        <v>1</v>
      </c>
      <c r="AH321" s="8" t="b">
        <f>IF(filt_use_bad_data,TRUE,NOT(OR(Q321="Y",Q321=1)))</f>
        <v>1</v>
      </c>
      <c r="AI321" s="8" t="b">
        <f>IF(filt_allow_combos,AND(AJ321:AK321),OR(UPPER($S321)="Y",UPPER($T321)=""))</f>
        <v>0</v>
      </c>
      <c r="AJ321" s="8" t="b">
        <f>IF(UPPER($U321)="CCGT",IF(filt_combine_ccgt,OR(UPPER($T321)="Y",UPPER($S321)=""),OR(UPPER($S321)="Y",UPPER($T321)="")),TRUE)</f>
        <v>0</v>
      </c>
      <c r="AK321" s="8" t="b">
        <f>IF(UPPER($U321)="WIND",IF(filt_combine_wind,OR(UPPER($T321)="Y",UPPER($S321)=""),OR(UPPER($S321)="Y",UPPER($T321)="")),TRUE)</f>
        <v>1</v>
      </c>
      <c r="AL321" s="9"/>
      <c r="AM321" s="2" t="b">
        <f>AND(Z321:AL321)</f>
        <v>0</v>
      </c>
      <c r="AN321" s="2">
        <f>A321-COUNTIF($K$31:$K321,"&lt;&gt;"&amp;AN$31)+1</f>
        <v>277</v>
      </c>
      <c r="AO321" s="2"/>
      <c r="AP321" s="8" t="s">
        <v>243</v>
      </c>
      <c r="AQ321" s="8" t="s">
        <v>131</v>
      </c>
      <c r="AR321" s="8">
        <v>55226</v>
      </c>
      <c r="AS321" s="8">
        <v>14268</v>
      </c>
      <c r="AT321" s="8" t="s">
        <v>11</v>
      </c>
      <c r="AU321" s="8" t="s">
        <v>33</v>
      </c>
      <c r="AV321" s="8">
        <v>2002</v>
      </c>
      <c r="AW321" s="8">
        <v>166.7</v>
      </c>
      <c r="AX321" s="8" t="s">
        <v>32</v>
      </c>
      <c r="AY321" s="8" t="s">
        <v>15</v>
      </c>
      <c r="AZ321">
        <v>0</v>
      </c>
      <c r="BA321" s="5">
        <v>7522.1940999999997</v>
      </c>
      <c r="BB321" s="5">
        <v>6</v>
      </c>
      <c r="BC321" s="4"/>
      <c r="BD321"/>
    </row>
    <row r="322" spans="1:56" hidden="1">
      <c r="A322">
        <f>ROW(B322)-ROW($B$31)</f>
        <v>291</v>
      </c>
      <c r="B322" t="str">
        <f>SUBSTITUTE(SUBSTITUTE(SUBSTITUTE(AP322&amp;"_"&amp;AQ322," ","_"),"&amp;","and"),"-","_")</f>
        <v>Freestone_Power_Generation_LP_GT3</v>
      </c>
      <c r="C322">
        <f>AW322/1000</f>
        <v>0.16669999999999999</v>
      </c>
      <c r="D322" s="23" t="str">
        <f>VLOOKUP(L322,map_fuel,2,0)</f>
        <v>ng</v>
      </c>
      <c r="E322" s="23" t="str">
        <f>VLOOKUP(M322,map_prime_mover,2,0)</f>
        <v>cc_ct_part</v>
      </c>
      <c r="F322" s="23" t="str">
        <f>D322&amp;IF(NOT(E322=""),"_"&amp;LOWER(E322),"")</f>
        <v>ng_cc_ct_part</v>
      </c>
      <c r="G322" s="58">
        <f>IF(ISNUMBER(BA322),BA322/1000,1)</f>
        <v>7.5221941000000001</v>
      </c>
      <c r="H322" s="8">
        <f>AV322</f>
        <v>2002</v>
      </c>
      <c r="I322" s="39" t="str">
        <f>AY322</f>
        <v>OP</v>
      </c>
      <c r="J322" s="39" t="str">
        <f>IF(AZ322=1,"Y",IF(AZ322=0,"N","?"))</f>
        <v>N</v>
      </c>
      <c r="K322" s="39" t="s">
        <v>594</v>
      </c>
      <c r="L322" s="8" t="str">
        <f>AU322</f>
        <v>NG</v>
      </c>
      <c r="M322" s="8" t="str">
        <f>AX322</f>
        <v>CT</v>
      </c>
      <c r="N322" s="8">
        <f>C322*G322</f>
        <v>1.25394975647</v>
      </c>
      <c r="O322" s="8"/>
      <c r="P322" s="39"/>
      <c r="Q322" s="39"/>
      <c r="R322" s="87"/>
      <c r="S322" s="39" t="s">
        <v>651</v>
      </c>
      <c r="T322" s="39"/>
      <c r="U322" s="87" t="s">
        <v>790</v>
      </c>
      <c r="V322" s="87" t="str">
        <f ca="1">IF(NOT(AP322=""),IF(AP322&lt;&gt;AP321,IF(COUNTIF(OFFSET(AP322,0,0,pMaxUnitPerPlantInData),AP322)=COUNTIFS(OFFSET(AP322,0,0,pMaxUnitPerPlantInData),AP322,OFFSET(F322,0,0,pMaxUnitPerPlantInData),F322),"N","Y"),V321),"")</f>
        <v>Y</v>
      </c>
      <c r="W322" s="87" t="str">
        <f>IF($AP322="",W323,SUBSTITUTE(SUBSTITUTE(SUBSTITUTE(AP322," ","_"),"&amp;","and"),"-","_"))</f>
        <v>Freestone_Power_Generation_LP</v>
      </c>
      <c r="X322" s="87">
        <f>IF($AP322="","-",BB322)</f>
        <v>6</v>
      </c>
      <c r="Y322" s="4"/>
      <c r="Z322" s="8" t="b">
        <v>1</v>
      </c>
      <c r="AA322" s="8" t="b">
        <f>VLOOKUP(L322,map_fuel,3,0)</f>
        <v>1</v>
      </c>
      <c r="AB322" s="8" t="b">
        <f>C322&gt;=filt_gen_size</f>
        <v>1</v>
      </c>
      <c r="AC322" s="8" t="b">
        <f>AV322&gt;=filt_age</f>
        <v>1</v>
      </c>
      <c r="AD322" s="39">
        <f>IF(filt_status="ALL",TRUE,IFERROR(SEARCH(I322,filt_status),FALSE))</f>
        <v>1</v>
      </c>
      <c r="AE322" s="8" t="b">
        <f>IF(filt_chp,TRUE,J322="N")</f>
        <v>1</v>
      </c>
      <c r="AF322" s="8" t="b">
        <f>IF(filt_hydro,TRUE,D322&lt;&gt;"water")</f>
        <v>1</v>
      </c>
      <c r="AG322" s="8" t="b">
        <f>IF(filt_use_bad_data,TRUE,NOT(OR(O322="Y",O322=1)))</f>
        <v>1</v>
      </c>
      <c r="AH322" s="8" t="b">
        <f>IF(filt_use_bad_data,TRUE,NOT(OR(Q322="Y",Q322=1)))</f>
        <v>1</v>
      </c>
      <c r="AI322" s="8" t="b">
        <f>IF(filt_allow_combos,AND(AJ322:AK322),OR(UPPER($S322)="Y",UPPER($T322)=""))</f>
        <v>0</v>
      </c>
      <c r="AJ322" s="8" t="b">
        <f>IF(UPPER($U322)="CCGT",IF(filt_combine_ccgt,OR(UPPER($T322)="Y",UPPER($S322)=""),OR(UPPER($S322)="Y",UPPER($T322)="")),TRUE)</f>
        <v>0</v>
      </c>
      <c r="AK322" s="8" t="b">
        <f>IF(UPPER($U322)="WIND",IF(filt_combine_wind,OR(UPPER($T322)="Y",UPPER($S322)=""),OR(UPPER($S322)="Y",UPPER($T322)="")),TRUE)</f>
        <v>1</v>
      </c>
      <c r="AL322" s="9"/>
      <c r="AM322" s="2" t="b">
        <f>AND(Z322:AL322)</f>
        <v>0</v>
      </c>
      <c r="AN322" s="2">
        <f>A322-COUNTIF($K$31:$K322,"&lt;&gt;"&amp;AN$31)+1</f>
        <v>278</v>
      </c>
      <c r="AO322" s="2"/>
      <c r="AP322" s="8" t="s">
        <v>243</v>
      </c>
      <c r="AQ322" s="8" t="s">
        <v>132</v>
      </c>
      <c r="AR322" s="8">
        <v>55226</v>
      </c>
      <c r="AS322" s="8">
        <v>14269</v>
      </c>
      <c r="AT322" s="8" t="s">
        <v>11</v>
      </c>
      <c r="AU322" s="8" t="s">
        <v>33</v>
      </c>
      <c r="AV322" s="8">
        <v>2002</v>
      </c>
      <c r="AW322" s="8">
        <v>166.7</v>
      </c>
      <c r="AX322" s="8" t="s">
        <v>32</v>
      </c>
      <c r="AY322" s="8" t="s">
        <v>15</v>
      </c>
      <c r="AZ322">
        <v>0</v>
      </c>
      <c r="BA322" s="5">
        <v>7522.1940999999997</v>
      </c>
      <c r="BB322" s="5">
        <v>6</v>
      </c>
      <c r="BC322" s="4"/>
      <c r="BD322"/>
    </row>
    <row r="323" spans="1:56" hidden="1">
      <c r="A323">
        <f>ROW(B323)-ROW($B$31)</f>
        <v>292</v>
      </c>
      <c r="B323" t="str">
        <f>SUBSTITUTE(SUBSTITUTE(SUBSTITUTE(AP323&amp;"_"&amp;AQ323," ","_"),"&amp;","and"),"-","_")</f>
        <v>Freestone_Power_Generation_LP_GT4</v>
      </c>
      <c r="C323">
        <f>AW323/1000</f>
        <v>0.16669999999999999</v>
      </c>
      <c r="D323" s="23" t="str">
        <f>VLOOKUP(L323,map_fuel,2,0)</f>
        <v>ng</v>
      </c>
      <c r="E323" s="23" t="str">
        <f>VLOOKUP(M323,map_prime_mover,2,0)</f>
        <v>cc_ct_part</v>
      </c>
      <c r="F323" s="23" t="str">
        <f>D323&amp;IF(NOT(E323=""),"_"&amp;LOWER(E323),"")</f>
        <v>ng_cc_ct_part</v>
      </c>
      <c r="G323" s="58">
        <f>IF(ISNUMBER(BA323),BA323/1000,1)</f>
        <v>7.5221941000000001</v>
      </c>
      <c r="H323" s="8">
        <f>AV323</f>
        <v>2002</v>
      </c>
      <c r="I323" s="39" t="str">
        <f>AY323</f>
        <v>OP</v>
      </c>
      <c r="J323" s="39" t="str">
        <f>IF(AZ323=1,"Y",IF(AZ323=0,"N","?"))</f>
        <v>N</v>
      </c>
      <c r="K323" s="39" t="s">
        <v>594</v>
      </c>
      <c r="L323" s="8" t="str">
        <f>AU323</f>
        <v>NG</v>
      </c>
      <c r="M323" s="8" t="str">
        <f>AX323</f>
        <v>CT</v>
      </c>
      <c r="N323" s="8">
        <f>C323*G323</f>
        <v>1.25394975647</v>
      </c>
      <c r="O323" s="8"/>
      <c r="P323" s="39"/>
      <c r="Q323" s="39"/>
      <c r="R323" s="87"/>
      <c r="S323" s="39" t="s">
        <v>651</v>
      </c>
      <c r="T323" s="39"/>
      <c r="U323" s="87" t="s">
        <v>790</v>
      </c>
      <c r="V323" s="87" t="str">
        <f ca="1">IF(NOT(AP323=""),IF(AP323&lt;&gt;AP322,IF(COUNTIF(OFFSET(AP323,0,0,pMaxUnitPerPlantInData),AP323)=COUNTIFS(OFFSET(AP323,0,0,pMaxUnitPerPlantInData),AP323,OFFSET(F323,0,0,pMaxUnitPerPlantInData),F323),"N","Y"),V322),"")</f>
        <v>Y</v>
      </c>
      <c r="W323" s="87" t="str">
        <f>IF($AP323="",W324,SUBSTITUTE(SUBSTITUTE(SUBSTITUTE(AP323," ","_"),"&amp;","and"),"-","_"))</f>
        <v>Freestone_Power_Generation_LP</v>
      </c>
      <c r="X323" s="87">
        <f>IF($AP323="","-",BB323)</f>
        <v>6</v>
      </c>
      <c r="Y323" s="4"/>
      <c r="Z323" s="8" t="b">
        <v>1</v>
      </c>
      <c r="AA323" s="8" t="b">
        <f>VLOOKUP(L323,map_fuel,3,0)</f>
        <v>1</v>
      </c>
      <c r="AB323" s="8" t="b">
        <f>C323&gt;=filt_gen_size</f>
        <v>1</v>
      </c>
      <c r="AC323" s="8" t="b">
        <f>AV323&gt;=filt_age</f>
        <v>1</v>
      </c>
      <c r="AD323" s="39">
        <f>IF(filt_status="ALL",TRUE,IFERROR(SEARCH(I323,filt_status),FALSE))</f>
        <v>1</v>
      </c>
      <c r="AE323" s="8" t="b">
        <f>IF(filt_chp,TRUE,J323="N")</f>
        <v>1</v>
      </c>
      <c r="AF323" s="8" t="b">
        <f>IF(filt_hydro,TRUE,D323&lt;&gt;"water")</f>
        <v>1</v>
      </c>
      <c r="AG323" s="8" t="b">
        <f>IF(filt_use_bad_data,TRUE,NOT(OR(O323="Y",O323=1)))</f>
        <v>1</v>
      </c>
      <c r="AH323" s="8" t="b">
        <f>IF(filt_use_bad_data,TRUE,NOT(OR(Q323="Y",Q323=1)))</f>
        <v>1</v>
      </c>
      <c r="AI323" s="8" t="b">
        <f>IF(filt_allow_combos,AND(AJ323:AK323),OR(UPPER($S323)="Y",UPPER($T323)=""))</f>
        <v>0</v>
      </c>
      <c r="AJ323" s="8" t="b">
        <f>IF(UPPER($U323)="CCGT",IF(filt_combine_ccgt,OR(UPPER($T323)="Y",UPPER($S323)=""),OR(UPPER($S323)="Y",UPPER($T323)="")),TRUE)</f>
        <v>0</v>
      </c>
      <c r="AK323" s="8" t="b">
        <f>IF(UPPER($U323)="WIND",IF(filt_combine_wind,OR(UPPER($T323)="Y",UPPER($S323)=""),OR(UPPER($S323)="Y",UPPER($T323)="")),TRUE)</f>
        <v>1</v>
      </c>
      <c r="AL323" s="9"/>
      <c r="AM323" s="2" t="b">
        <f>AND(Z323:AL323)</f>
        <v>0</v>
      </c>
      <c r="AN323" s="2">
        <f>A323-COUNTIF($K$31:$K323,"&lt;&gt;"&amp;AN$31)+1</f>
        <v>279</v>
      </c>
      <c r="AO323" s="2"/>
      <c r="AP323" s="8" t="s">
        <v>243</v>
      </c>
      <c r="AQ323" s="8" t="s">
        <v>134</v>
      </c>
      <c r="AR323" s="8">
        <v>55226</v>
      </c>
      <c r="AS323" s="8">
        <v>14270</v>
      </c>
      <c r="AT323" s="8" t="s">
        <v>11</v>
      </c>
      <c r="AU323" s="8" t="s">
        <v>33</v>
      </c>
      <c r="AV323" s="8">
        <v>2002</v>
      </c>
      <c r="AW323" s="8">
        <v>166.7</v>
      </c>
      <c r="AX323" s="8" t="s">
        <v>32</v>
      </c>
      <c r="AY323" s="8" t="s">
        <v>15</v>
      </c>
      <c r="AZ323">
        <v>0</v>
      </c>
      <c r="BA323" s="5">
        <v>7522.1940999999997</v>
      </c>
      <c r="BB323" s="5">
        <v>6</v>
      </c>
      <c r="BC323" s="4"/>
      <c r="BD323"/>
    </row>
    <row r="324" spans="1:56" hidden="1">
      <c r="A324">
        <f>ROW(B324)-ROW($B$31)</f>
        <v>293</v>
      </c>
      <c r="B324" t="str">
        <f>SUBSTITUTE(SUBSTITUTE(SUBSTITUTE(AP324&amp;"_"&amp;AQ324," ","_"),"&amp;","and"),"-","_")</f>
        <v>Freestone_Power_Generation_LP_ST3</v>
      </c>
      <c r="C324">
        <f>AW324/1000</f>
        <v>0.18459999999999999</v>
      </c>
      <c r="D324" s="23" t="str">
        <f>VLOOKUP(L324,map_fuel,2,0)</f>
        <v>ng</v>
      </c>
      <c r="E324" s="23" t="str">
        <f>VLOOKUP(M324,map_prime_mover,2,0)</f>
        <v>cc_st_part</v>
      </c>
      <c r="F324" s="23" t="str">
        <f>D324&amp;IF(NOT(E324=""),"_"&amp;LOWER(E324),"")</f>
        <v>ng_cc_st_part</v>
      </c>
      <c r="G324" s="58">
        <f>IF(ISNUMBER(BA324),BA324/1000,1)</f>
        <v>7.5221941000000001</v>
      </c>
      <c r="H324" s="8">
        <f>AV324</f>
        <v>2002</v>
      </c>
      <c r="I324" s="39" t="str">
        <f>AY324</f>
        <v>OP</v>
      </c>
      <c r="J324" s="39" t="str">
        <f>IF(AZ324=1,"Y",IF(AZ324=0,"N","?"))</f>
        <v>N</v>
      </c>
      <c r="K324" s="39" t="s">
        <v>594</v>
      </c>
      <c r="L324" s="8" t="str">
        <f>AU324</f>
        <v>NG</v>
      </c>
      <c r="M324" s="8" t="str">
        <f>AX324</f>
        <v>CA</v>
      </c>
      <c r="N324" s="8">
        <f>C324*G324</f>
        <v>1.38859703086</v>
      </c>
      <c r="O324" s="8"/>
      <c r="P324" s="39"/>
      <c r="Q324" s="39"/>
      <c r="R324" s="87"/>
      <c r="S324" s="39" t="s">
        <v>651</v>
      </c>
      <c r="T324" s="39"/>
      <c r="U324" s="87" t="s">
        <v>790</v>
      </c>
      <c r="V324" s="87" t="str">
        <f ca="1">IF(NOT(AP324=""),IF(AP324&lt;&gt;AP323,IF(COUNTIF(OFFSET(AP324,0,0,pMaxUnitPerPlantInData),AP324)=COUNTIFS(OFFSET(AP324,0,0,pMaxUnitPerPlantInData),AP324,OFFSET(F324,0,0,pMaxUnitPerPlantInData),F324),"N","Y"),V323),"")</f>
        <v>Y</v>
      </c>
      <c r="W324" s="87" t="str">
        <f>IF($AP324="",W325,SUBSTITUTE(SUBSTITUTE(SUBSTITUTE(AP324," ","_"),"&amp;","and"),"-","_"))</f>
        <v>Freestone_Power_Generation_LP</v>
      </c>
      <c r="X324" s="87">
        <f>IF($AP324="","-",BB324)</f>
        <v>6</v>
      </c>
      <c r="Y324" s="4"/>
      <c r="Z324" s="8" t="b">
        <v>1</v>
      </c>
      <c r="AA324" s="8" t="b">
        <f>VLOOKUP(L324,map_fuel,3,0)</f>
        <v>1</v>
      </c>
      <c r="AB324" s="8" t="b">
        <f>C324&gt;=filt_gen_size</f>
        <v>1</v>
      </c>
      <c r="AC324" s="8" t="b">
        <f>AV324&gt;=filt_age</f>
        <v>1</v>
      </c>
      <c r="AD324" s="39">
        <f>IF(filt_status="ALL",TRUE,IFERROR(SEARCH(I324,filt_status),FALSE))</f>
        <v>1</v>
      </c>
      <c r="AE324" s="8" t="b">
        <f>IF(filt_chp,TRUE,J324="N")</f>
        <v>1</v>
      </c>
      <c r="AF324" s="8" t="b">
        <f>IF(filt_hydro,TRUE,D324&lt;&gt;"water")</f>
        <v>1</v>
      </c>
      <c r="AG324" s="8" t="b">
        <f>IF(filt_use_bad_data,TRUE,NOT(OR(O324="Y",O324=1)))</f>
        <v>1</v>
      </c>
      <c r="AH324" s="8" t="b">
        <f>IF(filt_use_bad_data,TRUE,NOT(OR(Q324="Y",Q324=1)))</f>
        <v>1</v>
      </c>
      <c r="AI324" s="8" t="b">
        <f>IF(filt_allow_combos,AND(AJ324:AK324),OR(UPPER($S324)="Y",UPPER($T324)=""))</f>
        <v>0</v>
      </c>
      <c r="AJ324" s="8" t="b">
        <f>IF(UPPER($U324)="CCGT",IF(filt_combine_ccgt,OR(UPPER($T324)="Y",UPPER($S324)=""),OR(UPPER($S324)="Y",UPPER($T324)="")),TRUE)</f>
        <v>0</v>
      </c>
      <c r="AK324" s="8" t="b">
        <f>IF(UPPER($U324)="WIND",IF(filt_combine_wind,OR(UPPER($T324)="Y",UPPER($S324)=""),OR(UPPER($S324)="Y",UPPER($T324)="")),TRUE)</f>
        <v>1</v>
      </c>
      <c r="AL324" s="9"/>
      <c r="AM324" s="2" t="b">
        <f>AND(Z324:AL324)</f>
        <v>0</v>
      </c>
      <c r="AN324" s="2">
        <f>A324-COUNTIF($K$31:$K324,"&lt;&gt;"&amp;AN$31)+1</f>
        <v>280</v>
      </c>
      <c r="AO324" s="2"/>
      <c r="AP324" s="8" t="s">
        <v>243</v>
      </c>
      <c r="AQ324" s="8" t="s">
        <v>166</v>
      </c>
      <c r="AR324" s="8">
        <v>55226</v>
      </c>
      <c r="AS324" s="8">
        <v>14271</v>
      </c>
      <c r="AT324" s="8" t="s">
        <v>11</v>
      </c>
      <c r="AU324" s="8" t="s">
        <v>33</v>
      </c>
      <c r="AV324" s="8">
        <v>2002</v>
      </c>
      <c r="AW324" s="8">
        <v>184.6</v>
      </c>
      <c r="AX324" s="8" t="s">
        <v>29</v>
      </c>
      <c r="AY324" s="8" t="s">
        <v>15</v>
      </c>
      <c r="AZ324">
        <v>0</v>
      </c>
      <c r="BA324" s="5">
        <v>7522.1940999999997</v>
      </c>
      <c r="BB324" s="5">
        <v>6</v>
      </c>
      <c r="BC324" s="4"/>
      <c r="BD324"/>
    </row>
    <row r="325" spans="1:56" hidden="1">
      <c r="A325">
        <f>ROW(B325)-ROW($B$31)</f>
        <v>294</v>
      </c>
      <c r="B325" t="str">
        <f>SUBSTITUTE(SUBSTITUTE(SUBSTITUTE(AP325&amp;"_"&amp;AQ325," ","_"),"&amp;","and"),"-","_")</f>
        <v>Freestone_Power_Generation_LP_ST6</v>
      </c>
      <c r="C325">
        <f>AW325/1000</f>
        <v>0.18459999999999999</v>
      </c>
      <c r="D325" s="23" t="str">
        <f>VLOOKUP(L325,map_fuel,2,0)</f>
        <v>ng</v>
      </c>
      <c r="E325" s="23" t="str">
        <f>VLOOKUP(M325,map_prime_mover,2,0)</f>
        <v>cc_st_part</v>
      </c>
      <c r="F325" s="23" t="str">
        <f>D325&amp;IF(NOT(E325=""),"_"&amp;LOWER(E325),"")</f>
        <v>ng_cc_st_part</v>
      </c>
      <c r="G325" s="58">
        <f>IF(ISNUMBER(BA325),BA325/1000,1)</f>
        <v>7.5221941000000001</v>
      </c>
      <c r="H325" s="8">
        <f>AV325</f>
        <v>2002</v>
      </c>
      <c r="I325" s="39" t="str">
        <f>AY325</f>
        <v>OP</v>
      </c>
      <c r="J325" s="39" t="str">
        <f>IF(AZ325=1,"Y",IF(AZ325=0,"N","?"))</f>
        <v>N</v>
      </c>
      <c r="K325" s="39" t="s">
        <v>594</v>
      </c>
      <c r="L325" s="8" t="str">
        <f>AU325</f>
        <v>NG</v>
      </c>
      <c r="M325" s="8" t="str">
        <f>AX325</f>
        <v>CA</v>
      </c>
      <c r="N325" s="8">
        <f>C325*G325</f>
        <v>1.38859703086</v>
      </c>
      <c r="O325" s="8"/>
      <c r="P325" s="39"/>
      <c r="Q325" s="39"/>
      <c r="R325" s="87"/>
      <c r="S325" s="39" t="s">
        <v>651</v>
      </c>
      <c r="T325" s="39"/>
      <c r="U325" s="87" t="s">
        <v>790</v>
      </c>
      <c r="V325" s="87" t="str">
        <f ca="1">IF(NOT(AP325=""),IF(AP325&lt;&gt;AP324,IF(COUNTIF(OFFSET(AP325,0,0,pMaxUnitPerPlantInData),AP325)=COUNTIFS(OFFSET(AP325,0,0,pMaxUnitPerPlantInData),AP325,OFFSET(F325,0,0,pMaxUnitPerPlantInData),F325),"N","Y"),V324),"")</f>
        <v>Y</v>
      </c>
      <c r="W325" s="87" t="str">
        <f>IF($AP325="",W326,SUBSTITUTE(SUBSTITUTE(SUBSTITUTE(AP325," ","_"),"&amp;","and"),"-","_"))</f>
        <v>Freestone_Power_Generation_LP</v>
      </c>
      <c r="X325" s="87">
        <f>IF($AP325="","-",BB325)</f>
        <v>6</v>
      </c>
      <c r="Y325" s="4"/>
      <c r="Z325" s="8" t="b">
        <v>1</v>
      </c>
      <c r="AA325" s="8" t="b">
        <f>VLOOKUP(L325,map_fuel,3,0)</f>
        <v>1</v>
      </c>
      <c r="AB325" s="8" t="b">
        <f>C325&gt;=filt_gen_size</f>
        <v>1</v>
      </c>
      <c r="AC325" s="8" t="b">
        <f>AV325&gt;=filt_age</f>
        <v>1</v>
      </c>
      <c r="AD325" s="39">
        <f>IF(filt_status="ALL",TRUE,IFERROR(SEARCH(I325,filt_status),FALSE))</f>
        <v>1</v>
      </c>
      <c r="AE325" s="8" t="b">
        <f>IF(filt_chp,TRUE,J325="N")</f>
        <v>1</v>
      </c>
      <c r="AF325" s="8" t="b">
        <f>IF(filt_hydro,TRUE,D325&lt;&gt;"water")</f>
        <v>1</v>
      </c>
      <c r="AG325" s="8" t="b">
        <f>IF(filt_use_bad_data,TRUE,NOT(OR(O325="Y",O325=1)))</f>
        <v>1</v>
      </c>
      <c r="AH325" s="8" t="b">
        <f>IF(filt_use_bad_data,TRUE,NOT(OR(Q325="Y",Q325=1)))</f>
        <v>1</v>
      </c>
      <c r="AI325" s="8" t="b">
        <f>IF(filt_allow_combos,AND(AJ325:AK325),OR(UPPER($S325)="Y",UPPER($T325)=""))</f>
        <v>0</v>
      </c>
      <c r="AJ325" s="8" t="b">
        <f>IF(UPPER($U325)="CCGT",IF(filt_combine_ccgt,OR(UPPER($T325)="Y",UPPER($S325)=""),OR(UPPER($S325)="Y",UPPER($T325)="")),TRUE)</f>
        <v>0</v>
      </c>
      <c r="AK325" s="8" t="b">
        <f>IF(UPPER($U325)="WIND",IF(filt_combine_wind,OR(UPPER($T325)="Y",UPPER($S325)=""),OR(UPPER($S325)="Y",UPPER($T325)="")),TRUE)</f>
        <v>1</v>
      </c>
      <c r="AL325" s="9"/>
      <c r="AM325" s="2" t="b">
        <f>AND(Z325:AL325)</f>
        <v>0</v>
      </c>
      <c r="AN325" s="2">
        <f>A325-COUNTIF($K$31:$K325,"&lt;&gt;"&amp;AN$31)+1</f>
        <v>281</v>
      </c>
      <c r="AO325" s="2"/>
      <c r="AP325" s="8" t="s">
        <v>243</v>
      </c>
      <c r="AQ325" s="8" t="s">
        <v>244</v>
      </c>
      <c r="AR325" s="8">
        <v>55226</v>
      </c>
      <c r="AS325" s="8">
        <v>14272</v>
      </c>
      <c r="AT325" s="8" t="s">
        <v>11</v>
      </c>
      <c r="AU325" s="8" t="s">
        <v>33</v>
      </c>
      <c r="AV325" s="8">
        <v>2002</v>
      </c>
      <c r="AW325" s="8">
        <v>184.6</v>
      </c>
      <c r="AX325" s="8" t="s">
        <v>29</v>
      </c>
      <c r="AY325" s="8" t="s">
        <v>15</v>
      </c>
      <c r="AZ325">
        <v>0</v>
      </c>
      <c r="BA325" s="5">
        <v>7522.1940999999997</v>
      </c>
      <c r="BB325" s="5">
        <v>6</v>
      </c>
      <c r="BC325" s="4"/>
      <c r="BD325"/>
    </row>
    <row r="326" spans="1:56" hidden="1">
      <c r="A326">
        <f>ROW(B326)-ROW($B$31)</f>
        <v>295</v>
      </c>
      <c r="B326" s="3" t="s">
        <v>805</v>
      </c>
      <c r="C326" s="3">
        <f>SUM(C327:C329)</f>
        <v>0.52899999999999991</v>
      </c>
      <c r="D326" s="23" t="str">
        <f>VLOOKUP(L326,map_fuel,2,0)</f>
        <v>ng</v>
      </c>
      <c r="E326" s="23" t="str">
        <f>VLOOKUP(M326,map_prime_mover,2,0)</f>
        <v>cc</v>
      </c>
      <c r="F326" s="23" t="str">
        <f>D326&amp;IF(NOT(E326=""),"_"&amp;LOWER(E326),"")</f>
        <v>ng_cc</v>
      </c>
      <c r="G326" s="60">
        <f>G327</f>
        <v>7.5347875999999996</v>
      </c>
      <c r="H326" s="81">
        <f>H327</f>
        <v>2000</v>
      </c>
      <c r="I326" s="61" t="str">
        <f>I327</f>
        <v>OP</v>
      </c>
      <c r="J326" s="61" t="str">
        <f>J327</f>
        <v>N</v>
      </c>
      <c r="K326" s="61" t="s">
        <v>791</v>
      </c>
      <c r="L326" s="81" t="s">
        <v>33</v>
      </c>
      <c r="M326" s="81" t="s">
        <v>702</v>
      </c>
      <c r="N326" s="81">
        <f>C326*G326</f>
        <v>3.9859026403999991</v>
      </c>
      <c r="O326" s="8"/>
      <c r="P326" s="39"/>
      <c r="Q326" s="39" t="s">
        <v>651</v>
      </c>
      <c r="R326" s="87" t="s">
        <v>1072</v>
      </c>
      <c r="S326" s="39"/>
      <c r="T326" s="39" t="s">
        <v>651</v>
      </c>
      <c r="U326" s="87" t="s">
        <v>790</v>
      </c>
      <c r="V326" s="87" t="str">
        <f ca="1">IF(NOT(AP326=""),IF(AP326&lt;&gt;AP325,IF(COUNTIF(OFFSET(AP326,0,0,pMaxUnitPerPlantInData),AP326)=COUNTIFS(OFFSET(AP326,0,0,pMaxUnitPerPlantInData),AP326,OFFSET(F326,0,0,pMaxUnitPerPlantInData),F326),"N","Y"),V325),"")</f>
        <v/>
      </c>
      <c r="W326" s="87" t="str">
        <f>IF($AP326="",W327,SUBSTITUTE(SUBSTITUTE(SUBSTITUTE(AP326," ","_"),"&amp;","and"),"-","_"))</f>
        <v>Frontera_Energy_Center</v>
      </c>
      <c r="X326" s="152">
        <v>1</v>
      </c>
      <c r="Y326" s="4"/>
      <c r="Z326" s="8" t="b">
        <v>1</v>
      </c>
      <c r="AA326" s="8" t="b">
        <f>VLOOKUP(L326,map_fuel,3,0)</f>
        <v>1</v>
      </c>
      <c r="AB326" s="8" t="b">
        <f>C326&gt;=filt_gen_size</f>
        <v>1</v>
      </c>
      <c r="AC326" s="8" t="b">
        <f>AV326&gt;=filt_age</f>
        <v>1</v>
      </c>
      <c r="AD326" s="39">
        <f>IF(filt_status="ALL",TRUE,IFERROR(SEARCH(I326,filt_status),FALSE))</f>
        <v>1</v>
      </c>
      <c r="AE326" s="8" t="b">
        <f>IF(filt_chp,TRUE,J326="N")</f>
        <v>1</v>
      </c>
      <c r="AF326" s="8" t="b">
        <f>IF(filt_hydro,TRUE,D326&lt;&gt;"water")</f>
        <v>1</v>
      </c>
      <c r="AG326" s="8" t="b">
        <f>IF(filt_use_bad_data,TRUE,NOT(OR(O326="Y",O326=1)))</f>
        <v>1</v>
      </c>
      <c r="AH326" s="8" t="b">
        <f>IF(filt_use_bad_data,TRUE,NOT(OR(Q326="Y",Q326=1)))</f>
        <v>0</v>
      </c>
      <c r="AI326" s="8" t="b">
        <f>IF(filt_allow_combos,AND(AJ326:AK326),OR(UPPER($S326)="Y",UPPER($T326)=""))</f>
        <v>1</v>
      </c>
      <c r="AJ326" s="8" t="b">
        <f>IF(UPPER($U326)="CCGT",IF(filt_combine_ccgt,OR(UPPER($T326)="Y",UPPER($S326)=""),OR(UPPER($S326)="Y",UPPER($T326)="")),TRUE)</f>
        <v>1</v>
      </c>
      <c r="AK326" s="8" t="b">
        <f>IF(UPPER($U326)="WIND",IF(filt_combine_wind,OR(UPPER($T326)="Y",UPPER($S326)=""),OR(UPPER($S326)="Y",UPPER($T326)="")),TRUE)</f>
        <v>1</v>
      </c>
      <c r="AL326" s="9"/>
      <c r="AM326" s="2" t="b">
        <f>AND(Z326:AL326)</f>
        <v>0</v>
      </c>
      <c r="AN326" s="2">
        <f>A326-COUNTIF($K$31:$K326,"&lt;&gt;"&amp;AN$31)+1</f>
        <v>281</v>
      </c>
      <c r="AO326" s="2"/>
      <c r="AP326" s="8" t="s">
        <v>1068</v>
      </c>
      <c r="AQ326" s="8" t="s">
        <v>1068</v>
      </c>
      <c r="AR326" s="8" t="s">
        <v>1068</v>
      </c>
      <c r="AS326" s="8" t="s">
        <v>1068</v>
      </c>
      <c r="AT326" s="8" t="s">
        <v>1068</v>
      </c>
      <c r="AU326" s="8" t="s">
        <v>1068</v>
      </c>
      <c r="AV326" s="8" t="s">
        <v>1068</v>
      </c>
      <c r="AW326" s="8" t="s">
        <v>1068</v>
      </c>
      <c r="AX326" s="8" t="s">
        <v>1068</v>
      </c>
      <c r="AY326" s="8" t="s">
        <v>1068</v>
      </c>
      <c r="AZ326" t="e">
        <v>#N/A</v>
      </c>
      <c r="BA326" s="5" t="e">
        <v>#N/A</v>
      </c>
      <c r="BB326" s="5" t="e">
        <v>#N/A</v>
      </c>
      <c r="BC326" s="4"/>
      <c r="BD326"/>
    </row>
    <row r="327" spans="1:56" hidden="1">
      <c r="A327">
        <f>ROW(B327)-ROW($B$31)</f>
        <v>296</v>
      </c>
      <c r="B327" t="str">
        <f>SUBSTITUTE(SUBSTITUTE(SUBSTITUTE(AP327&amp;"_"&amp;AQ327," ","_"),"&amp;","and"),"-","_")</f>
        <v>Frontera_Energy_Center_GEN3</v>
      </c>
      <c r="C327">
        <f>AW327/1000</f>
        <v>0.185</v>
      </c>
      <c r="D327" s="23" t="str">
        <f>VLOOKUP(L327,map_fuel,2,0)</f>
        <v>ng</v>
      </c>
      <c r="E327" s="23" t="str">
        <f>VLOOKUP(M327,map_prime_mover,2,0)</f>
        <v>cc_st_part</v>
      </c>
      <c r="F327" s="23" t="str">
        <f>D327&amp;IF(NOT(E327=""),"_"&amp;LOWER(E327),"")</f>
        <v>ng_cc_st_part</v>
      </c>
      <c r="G327" s="58">
        <f>IF(ISNUMBER(BA327),BA327/1000,1)</f>
        <v>7.5347875999999996</v>
      </c>
      <c r="H327" s="8">
        <f>AV327</f>
        <v>2000</v>
      </c>
      <c r="I327" s="39" t="str">
        <f>AY327</f>
        <v>OP</v>
      </c>
      <c r="J327" s="39" t="str">
        <f>IF(AZ327=1,"Y",IF(AZ327=0,"N","?"))</f>
        <v>N</v>
      </c>
      <c r="K327" s="39" t="s">
        <v>594</v>
      </c>
      <c r="L327" s="8" t="str">
        <f>AU327</f>
        <v>NG</v>
      </c>
      <c r="M327" s="8" t="str">
        <f>AX327</f>
        <v>CA</v>
      </c>
      <c r="N327" s="8">
        <f>C327*G327</f>
        <v>1.3939357059999999</v>
      </c>
      <c r="O327" s="8"/>
      <c r="P327" s="39"/>
      <c r="Q327" s="39"/>
      <c r="R327" s="87"/>
      <c r="S327" s="39" t="s">
        <v>651</v>
      </c>
      <c r="T327" s="39"/>
      <c r="U327" s="87" t="s">
        <v>790</v>
      </c>
      <c r="V327" s="87" t="str">
        <f ca="1">IF(NOT(AP327=""),IF(AP327&lt;&gt;AP326,IF(COUNTIF(OFFSET(AP327,0,0,pMaxUnitPerPlantInData),AP327)=COUNTIFS(OFFSET(AP327,0,0,pMaxUnitPerPlantInData),AP327,OFFSET(F327,0,0,pMaxUnitPerPlantInData),F327),"N","Y"),V326),"")</f>
        <v>Y</v>
      </c>
      <c r="W327" s="87" t="str">
        <f>IF($AP327="",W328,SUBSTITUTE(SUBSTITUTE(SUBSTITUTE(AP327," ","_"),"&amp;","and"),"-","_"))</f>
        <v>Frontera_Energy_Center</v>
      </c>
      <c r="X327" s="87">
        <f>IF($AP327="","-",BB327)</f>
        <v>3</v>
      </c>
      <c r="Y327" s="4"/>
      <c r="Z327" s="8" t="b">
        <v>1</v>
      </c>
      <c r="AA327" s="8" t="b">
        <f>VLOOKUP(L327,map_fuel,3,0)</f>
        <v>1</v>
      </c>
      <c r="AB327" s="8" t="b">
        <f>C327&gt;=filt_gen_size</f>
        <v>1</v>
      </c>
      <c r="AC327" s="8" t="b">
        <f>AV327&gt;=filt_age</f>
        <v>1</v>
      </c>
      <c r="AD327" s="39">
        <f>IF(filt_status="ALL",TRUE,IFERROR(SEARCH(I327,filt_status),FALSE))</f>
        <v>1</v>
      </c>
      <c r="AE327" s="8" t="b">
        <f>IF(filt_chp,TRUE,J327="N")</f>
        <v>1</v>
      </c>
      <c r="AF327" s="8" t="b">
        <f>IF(filt_hydro,TRUE,D327&lt;&gt;"water")</f>
        <v>1</v>
      </c>
      <c r="AG327" s="8" t="b">
        <f>IF(filt_use_bad_data,TRUE,NOT(OR(O327="Y",O327=1)))</f>
        <v>1</v>
      </c>
      <c r="AH327" s="8" t="b">
        <f>IF(filt_use_bad_data,TRUE,NOT(OR(Q327="Y",Q327=1)))</f>
        <v>1</v>
      </c>
      <c r="AI327" s="8" t="b">
        <f>IF(filt_allow_combos,AND(AJ327:AK327),OR(UPPER($S327)="Y",UPPER($T327)=""))</f>
        <v>0</v>
      </c>
      <c r="AJ327" s="8" t="b">
        <f>IF(UPPER($U327)="CCGT",IF(filt_combine_ccgt,OR(UPPER($T327)="Y",UPPER($S327)=""),OR(UPPER($S327)="Y",UPPER($T327)="")),TRUE)</f>
        <v>0</v>
      </c>
      <c r="AK327" s="8" t="b">
        <f>IF(UPPER($U327)="WIND",IF(filt_combine_wind,OR(UPPER($T327)="Y",UPPER($S327)=""),OR(UPPER($S327)="Y",UPPER($T327)="")),TRUE)</f>
        <v>1</v>
      </c>
      <c r="AL327" s="9"/>
      <c r="AM327" s="2" t="b">
        <f>AND(Z327:AL327)</f>
        <v>0</v>
      </c>
      <c r="AN327" s="2">
        <f>A327-COUNTIF($K$31:$K327,"&lt;&gt;"&amp;AN$31)+1</f>
        <v>282</v>
      </c>
      <c r="AO327" s="2"/>
      <c r="AP327" s="8" t="s">
        <v>245</v>
      </c>
      <c r="AQ327" s="8" t="s">
        <v>28</v>
      </c>
      <c r="AR327" s="8">
        <v>55098</v>
      </c>
      <c r="AS327" s="8">
        <v>14275</v>
      </c>
      <c r="AT327" s="8" t="s">
        <v>11</v>
      </c>
      <c r="AU327" s="8" t="s">
        <v>33</v>
      </c>
      <c r="AV327" s="8">
        <v>2000</v>
      </c>
      <c r="AW327" s="8">
        <v>185</v>
      </c>
      <c r="AX327" s="8" t="s">
        <v>29</v>
      </c>
      <c r="AY327" s="8" t="s">
        <v>15</v>
      </c>
      <c r="AZ327">
        <v>0</v>
      </c>
      <c r="BA327" s="5">
        <v>7534.7875999999997</v>
      </c>
      <c r="BB327" s="5">
        <v>3</v>
      </c>
      <c r="BC327" s="4"/>
      <c r="BD327"/>
    </row>
    <row r="328" spans="1:56" hidden="1">
      <c r="A328">
        <f>ROW(B328)-ROW($B$31)</f>
        <v>297</v>
      </c>
      <c r="B328" t="str">
        <f>SUBSTITUTE(SUBSTITUTE(SUBSTITUTE(AP328&amp;"_"&amp;AQ328," ","_"),"&amp;","and"),"-","_")</f>
        <v>Frontera_Energy_Center_GEN1</v>
      </c>
      <c r="C328">
        <f>AW328/1000</f>
        <v>0.17199999999999999</v>
      </c>
      <c r="D328" s="23" t="str">
        <f>VLOOKUP(L328,map_fuel,2,0)</f>
        <v>ng</v>
      </c>
      <c r="E328" s="23" t="str">
        <f>VLOOKUP(M328,map_prime_mover,2,0)</f>
        <v>cc_ct_part</v>
      </c>
      <c r="F328" s="23" t="str">
        <f>D328&amp;IF(NOT(E328=""),"_"&amp;LOWER(E328),"")</f>
        <v>ng_cc_ct_part</v>
      </c>
      <c r="G328" s="58">
        <f>IF(ISNUMBER(BA328),BA328/1000,1)</f>
        <v>7.5347875999999996</v>
      </c>
      <c r="H328" s="8">
        <f>AV328</f>
        <v>1999</v>
      </c>
      <c r="I328" s="39" t="str">
        <f>AY328</f>
        <v>OP</v>
      </c>
      <c r="J328" s="39" t="str">
        <f>IF(AZ328=1,"Y",IF(AZ328=0,"N","?"))</f>
        <v>N</v>
      </c>
      <c r="K328" s="39" t="s">
        <v>594</v>
      </c>
      <c r="L328" s="8" t="str">
        <f>AU328</f>
        <v>NG</v>
      </c>
      <c r="M328" s="8" t="str">
        <f>AX328</f>
        <v>CT</v>
      </c>
      <c r="N328" s="8">
        <f>C328*G328</f>
        <v>1.2959834671999999</v>
      </c>
      <c r="O328" s="8"/>
      <c r="P328" s="39"/>
      <c r="Q328" s="39"/>
      <c r="R328" s="87"/>
      <c r="S328" s="39" t="s">
        <v>651</v>
      </c>
      <c r="T328" s="39"/>
      <c r="U328" s="87" t="s">
        <v>790</v>
      </c>
      <c r="V328" s="87" t="str">
        <f ca="1">IF(NOT(AP328=""),IF(AP328&lt;&gt;AP327,IF(COUNTIF(OFFSET(AP328,0,0,pMaxUnitPerPlantInData),AP328)=COUNTIFS(OFFSET(AP328,0,0,pMaxUnitPerPlantInData),AP328,OFFSET(F328,0,0,pMaxUnitPerPlantInData),F328),"N","Y"),V327),"")</f>
        <v>Y</v>
      </c>
      <c r="W328" s="87" t="str">
        <f>IF($AP328="",W329,SUBSTITUTE(SUBSTITUTE(SUBSTITUTE(AP328," ","_"),"&amp;","and"),"-","_"))</f>
        <v>Frontera_Energy_Center</v>
      </c>
      <c r="X328" s="87">
        <f>IF($AP328="","-",BB328)</f>
        <v>3</v>
      </c>
      <c r="Y328" s="4"/>
      <c r="Z328" s="8" t="b">
        <v>1</v>
      </c>
      <c r="AA328" s="8" t="b">
        <f>VLOOKUP(L328,map_fuel,3,0)</f>
        <v>1</v>
      </c>
      <c r="AB328" s="8" t="b">
        <f>C328&gt;=filt_gen_size</f>
        <v>1</v>
      </c>
      <c r="AC328" s="8" t="b">
        <f>AV328&gt;=filt_age</f>
        <v>1</v>
      </c>
      <c r="AD328" s="39">
        <f>IF(filt_status="ALL",TRUE,IFERROR(SEARCH(I328,filt_status),FALSE))</f>
        <v>1</v>
      </c>
      <c r="AE328" s="8" t="b">
        <f>IF(filt_chp,TRUE,J328="N")</f>
        <v>1</v>
      </c>
      <c r="AF328" s="8" t="b">
        <f>IF(filt_hydro,TRUE,D328&lt;&gt;"water")</f>
        <v>1</v>
      </c>
      <c r="AG328" s="8" t="b">
        <f>IF(filt_use_bad_data,TRUE,NOT(OR(O328="Y",O328=1)))</f>
        <v>1</v>
      </c>
      <c r="AH328" s="8" t="b">
        <f>IF(filt_use_bad_data,TRUE,NOT(OR(Q328="Y",Q328=1)))</f>
        <v>1</v>
      </c>
      <c r="AI328" s="8" t="b">
        <f>IF(filt_allow_combos,AND(AJ328:AK328),OR(UPPER($S328)="Y",UPPER($T328)=""))</f>
        <v>0</v>
      </c>
      <c r="AJ328" s="8" t="b">
        <f>IF(UPPER($U328)="CCGT",IF(filt_combine_ccgt,OR(UPPER($T328)="Y",UPPER($S328)=""),OR(UPPER($S328)="Y",UPPER($T328)="")),TRUE)</f>
        <v>0</v>
      </c>
      <c r="AK328" s="8" t="b">
        <f>IF(UPPER($U328)="WIND",IF(filt_combine_wind,OR(UPPER($T328)="Y",UPPER($S328)=""),OR(UPPER($S328)="Y",UPPER($T328)="")),TRUE)</f>
        <v>1</v>
      </c>
      <c r="AL328" s="9"/>
      <c r="AM328" s="2" t="b">
        <f>AND(Z328:AL328)</f>
        <v>0</v>
      </c>
      <c r="AN328" s="2">
        <f>A328-COUNTIF($K$31:$K328,"&lt;&gt;"&amp;AN$31)+1</f>
        <v>283</v>
      </c>
      <c r="AO328" s="2"/>
      <c r="AP328" s="8" t="s">
        <v>245</v>
      </c>
      <c r="AQ328" s="8" t="s">
        <v>13</v>
      </c>
      <c r="AR328" s="8">
        <v>55098</v>
      </c>
      <c r="AS328" s="8">
        <v>14273</v>
      </c>
      <c r="AT328" s="8" t="s">
        <v>11</v>
      </c>
      <c r="AU328" s="8" t="s">
        <v>33</v>
      </c>
      <c r="AV328" s="8">
        <v>1999</v>
      </c>
      <c r="AW328" s="8">
        <v>172</v>
      </c>
      <c r="AX328" s="8" t="s">
        <v>32</v>
      </c>
      <c r="AY328" s="8" t="s">
        <v>15</v>
      </c>
      <c r="AZ328">
        <v>0</v>
      </c>
      <c r="BA328" s="5">
        <v>7534.7875999999997</v>
      </c>
      <c r="BB328" s="5">
        <v>3</v>
      </c>
      <c r="BC328" s="4"/>
      <c r="BD328"/>
    </row>
    <row r="329" spans="1:56" hidden="1">
      <c r="A329">
        <f>ROW(B329)-ROW($B$31)</f>
        <v>298</v>
      </c>
      <c r="B329" t="str">
        <f>SUBSTITUTE(SUBSTITUTE(SUBSTITUTE(AP329&amp;"_"&amp;AQ329," ","_"),"&amp;","and"),"-","_")</f>
        <v>Frontera_Energy_Center_GEN2</v>
      </c>
      <c r="C329">
        <f>AW329/1000</f>
        <v>0.17199999999999999</v>
      </c>
      <c r="D329" s="23" t="str">
        <f>VLOOKUP(L329,map_fuel,2,0)</f>
        <v>ng</v>
      </c>
      <c r="E329" s="23" t="str">
        <f>VLOOKUP(M329,map_prime_mover,2,0)</f>
        <v>cc_ct_part</v>
      </c>
      <c r="F329" s="23" t="str">
        <f>D329&amp;IF(NOT(E329=""),"_"&amp;LOWER(E329),"")</f>
        <v>ng_cc_ct_part</v>
      </c>
      <c r="G329" s="58">
        <f>IF(ISNUMBER(BA329),BA329/1000,1)</f>
        <v>7.5347875999999996</v>
      </c>
      <c r="H329" s="8">
        <f>AV329</f>
        <v>1999</v>
      </c>
      <c r="I329" s="39" t="str">
        <f>AY329</f>
        <v>OP</v>
      </c>
      <c r="J329" s="39" t="str">
        <f>IF(AZ329=1,"Y",IF(AZ329=0,"N","?"))</f>
        <v>N</v>
      </c>
      <c r="K329" s="39" t="s">
        <v>594</v>
      </c>
      <c r="L329" s="8" t="str">
        <f>AU329</f>
        <v>NG</v>
      </c>
      <c r="M329" s="8" t="str">
        <f>AX329</f>
        <v>CT</v>
      </c>
      <c r="N329" s="8">
        <f>C329*G329</f>
        <v>1.2959834671999999</v>
      </c>
      <c r="O329" s="8"/>
      <c r="P329" s="39"/>
      <c r="Q329" s="39"/>
      <c r="R329" s="87"/>
      <c r="S329" s="39" t="s">
        <v>651</v>
      </c>
      <c r="T329" s="39"/>
      <c r="U329" s="87" t="s">
        <v>790</v>
      </c>
      <c r="V329" s="87" t="str">
        <f ca="1">IF(NOT(AP329=""),IF(AP329&lt;&gt;AP328,IF(COUNTIF(OFFSET(AP329,0,0,pMaxUnitPerPlantInData),AP329)=COUNTIFS(OFFSET(AP329,0,0,pMaxUnitPerPlantInData),AP329,OFFSET(F329,0,0,pMaxUnitPerPlantInData),F329),"N","Y"),V328),"")</f>
        <v>Y</v>
      </c>
      <c r="W329" s="87" t="str">
        <f>IF($AP329="",W330,SUBSTITUTE(SUBSTITUTE(SUBSTITUTE(AP329," ","_"),"&amp;","and"),"-","_"))</f>
        <v>Frontera_Energy_Center</v>
      </c>
      <c r="X329" s="87">
        <f>IF($AP329="","-",BB329)</f>
        <v>3</v>
      </c>
      <c r="Y329" s="4"/>
      <c r="Z329" s="8" t="b">
        <v>1</v>
      </c>
      <c r="AA329" s="8" t="b">
        <f>VLOOKUP(L329,map_fuel,3,0)</f>
        <v>1</v>
      </c>
      <c r="AB329" s="8" t="b">
        <f>C329&gt;=filt_gen_size</f>
        <v>1</v>
      </c>
      <c r="AC329" s="8" t="b">
        <f>AV329&gt;=filt_age</f>
        <v>1</v>
      </c>
      <c r="AD329" s="39">
        <f>IF(filt_status="ALL",TRUE,IFERROR(SEARCH(I329,filt_status),FALSE))</f>
        <v>1</v>
      </c>
      <c r="AE329" s="8" t="b">
        <f>IF(filt_chp,TRUE,J329="N")</f>
        <v>1</v>
      </c>
      <c r="AF329" s="8" t="b">
        <f>IF(filt_hydro,TRUE,D329&lt;&gt;"water")</f>
        <v>1</v>
      </c>
      <c r="AG329" s="8" t="b">
        <f>IF(filt_use_bad_data,TRUE,NOT(OR(O329="Y",O329=1)))</f>
        <v>1</v>
      </c>
      <c r="AH329" s="8" t="b">
        <f>IF(filt_use_bad_data,TRUE,NOT(OR(Q329="Y",Q329=1)))</f>
        <v>1</v>
      </c>
      <c r="AI329" s="8" t="b">
        <f>IF(filt_allow_combos,AND(AJ329:AK329),OR(UPPER($S329)="Y",UPPER($T329)=""))</f>
        <v>0</v>
      </c>
      <c r="AJ329" s="8" t="b">
        <f>IF(UPPER($U329)="CCGT",IF(filt_combine_ccgt,OR(UPPER($T329)="Y",UPPER($S329)=""),OR(UPPER($S329)="Y",UPPER($T329)="")),TRUE)</f>
        <v>0</v>
      </c>
      <c r="AK329" s="8" t="b">
        <f>IF(UPPER($U329)="WIND",IF(filt_combine_wind,OR(UPPER($T329)="Y",UPPER($S329)=""),OR(UPPER($S329)="Y",UPPER($T329)="")),TRUE)</f>
        <v>1</v>
      </c>
      <c r="AL329" s="9"/>
      <c r="AM329" s="2" t="b">
        <f>AND(Z329:AL329)</f>
        <v>0</v>
      </c>
      <c r="AN329" s="2">
        <f>A329-COUNTIF($K$31:$K329,"&lt;&gt;"&amp;AN$31)+1</f>
        <v>284</v>
      </c>
      <c r="AO329" s="2"/>
      <c r="AP329" s="8" t="s">
        <v>245</v>
      </c>
      <c r="AQ329" s="8" t="s">
        <v>34</v>
      </c>
      <c r="AR329" s="8">
        <v>55098</v>
      </c>
      <c r="AS329" s="8">
        <v>14274</v>
      </c>
      <c r="AT329" s="8" t="s">
        <v>11</v>
      </c>
      <c r="AU329" s="8" t="s">
        <v>33</v>
      </c>
      <c r="AV329" s="8">
        <v>1999</v>
      </c>
      <c r="AW329" s="8">
        <v>172</v>
      </c>
      <c r="AX329" s="8" t="s">
        <v>32</v>
      </c>
      <c r="AY329" s="8" t="s">
        <v>15</v>
      </c>
      <c r="AZ329">
        <v>0</v>
      </c>
      <c r="BA329" s="5">
        <v>7534.7875999999997</v>
      </c>
      <c r="BB329" s="5">
        <v>3</v>
      </c>
      <c r="BC329" s="4"/>
      <c r="BD329"/>
    </row>
    <row r="330" spans="1:56">
      <c r="A330">
        <f>ROW(B330)-ROW($B$31)</f>
        <v>299</v>
      </c>
      <c r="B330" t="str">
        <f>SUBSTITUTE(SUBSTITUTE(SUBSTITUTE(AP330&amp;"_"&amp;AQ330," ","_"),"&amp;","and"),"-","_")</f>
        <v>Gibbons_Creek_1</v>
      </c>
      <c r="C330">
        <f>AW330/1000</f>
        <v>0.45350000000000001</v>
      </c>
      <c r="D330" s="23" t="str">
        <f>VLOOKUP(L330,map_fuel,2,0)</f>
        <v>coal_sub</v>
      </c>
      <c r="E330" s="23" t="str">
        <f>VLOOKUP(M330,map_prime_mover,2,0)</f>
        <v>st</v>
      </c>
      <c r="F330" s="23" t="str">
        <f>D330&amp;IF(NOT(E330=""),"_"&amp;LOWER(E330),"")</f>
        <v>coal_sub_st</v>
      </c>
      <c r="G330" s="58">
        <f>IF(ISNUMBER(BA330),BA330/1000,1)</f>
        <v>9.9766839999999988</v>
      </c>
      <c r="H330" s="8">
        <f>AV330</f>
        <v>1983</v>
      </c>
      <c r="I330" s="39" t="str">
        <f>AY330</f>
        <v>OP</v>
      </c>
      <c r="J330" s="39" t="str">
        <f>IF(AZ330=1,"Y",IF(AZ330=0,"N","?"))</f>
        <v>N</v>
      </c>
      <c r="K330" s="39" t="s">
        <v>594</v>
      </c>
      <c r="L330" s="8" t="str">
        <f>AU330</f>
        <v>SUB</v>
      </c>
      <c r="M330" s="8" t="str">
        <f>AX330</f>
        <v>ST</v>
      </c>
      <c r="N330" s="8">
        <f>C330*G330</f>
        <v>4.5244261939999992</v>
      </c>
      <c r="O330" s="8"/>
      <c r="P330" s="39"/>
      <c r="Q330" s="39" t="s">
        <v>651</v>
      </c>
      <c r="R330" s="87" t="s">
        <v>1072</v>
      </c>
      <c r="S330" s="39"/>
      <c r="T330" s="39"/>
      <c r="U330" s="87"/>
      <c r="V330" s="87" t="str">
        <f ca="1">IF(NOT(AP330=""),IF(AP330&lt;&gt;AP329,IF(COUNTIF(OFFSET(AP330,0,0,pMaxUnitPerPlantInData),AP330)=COUNTIFS(OFFSET(AP330,0,0,pMaxUnitPerPlantInData),AP330,OFFSET(F330,0,0,pMaxUnitPerPlantInData),F330),"N","Y"),V329),"")</f>
        <v>N</v>
      </c>
      <c r="W330" s="87" t="str">
        <f>IF($AP330="",W331,SUBSTITUTE(SUBSTITUTE(SUBSTITUTE(AP330," ","_"),"&amp;","and"),"-","_"))</f>
        <v>Gibbons_Creek</v>
      </c>
      <c r="X330" s="87">
        <f>IF($AP330="","-",BB330)</f>
        <v>1</v>
      </c>
      <c r="Y330" s="4"/>
      <c r="Z330" s="8" t="b">
        <v>1</v>
      </c>
      <c r="AA330" s="8" t="b">
        <f>VLOOKUP(L330,map_fuel,3,0)</f>
        <v>1</v>
      </c>
      <c r="AB330" s="8" t="b">
        <f>C330&gt;=filt_gen_size</f>
        <v>1</v>
      </c>
      <c r="AC330" s="8" t="b">
        <f>AV330&gt;=filt_age</f>
        <v>1</v>
      </c>
      <c r="AD330" s="39">
        <f>IF(filt_status="ALL",TRUE,IFERROR(SEARCH(I330,filt_status),FALSE))</f>
        <v>1</v>
      </c>
      <c r="AE330" s="8" t="b">
        <f>IF(filt_chp,TRUE,J330="N")</f>
        <v>1</v>
      </c>
      <c r="AF330" s="8" t="b">
        <f>IF(filt_hydro,TRUE,D330&lt;&gt;"water")</f>
        <v>1</v>
      </c>
      <c r="AG330" s="8" t="b">
        <f>IF(filt_use_bad_data,TRUE,NOT(OR(O330="Y",O330=1)))</f>
        <v>1</v>
      </c>
      <c r="AH330" s="8" t="b">
        <f>IF(filt_use_bad_data,TRUE,NOT(OR(Q330="Y",Q330=1)))</f>
        <v>0</v>
      </c>
      <c r="AI330" s="8" t="b">
        <f>IF(filt_allow_combos,AND(AJ330:AK330),OR(UPPER($S330)="Y",UPPER($T330)=""))</f>
        <v>1</v>
      </c>
      <c r="AJ330" s="8" t="b">
        <f>IF(UPPER($U330)="CCGT",IF(filt_combine_ccgt,OR(UPPER($T330)="Y",UPPER($S330)=""),OR(UPPER($S330)="Y",UPPER($T330)="")),TRUE)</f>
        <v>1</v>
      </c>
      <c r="AK330" s="8" t="b">
        <f>IF(UPPER($U330)="WIND",IF(filt_combine_wind,OR(UPPER($T330)="Y",UPPER($S330)=""),OR(UPPER($S330)="Y",UPPER($T330)="")),TRUE)</f>
        <v>1</v>
      </c>
      <c r="AL330" s="9"/>
      <c r="AM330" s="2" t="b">
        <f>AND(Z330:AL330)</f>
        <v>0</v>
      </c>
      <c r="AN330" s="2">
        <f>A330-COUNTIF($K$31:$K330,"&lt;&gt;"&amp;AN$31)+1</f>
        <v>285</v>
      </c>
      <c r="AO330" s="2"/>
      <c r="AP330" s="8" t="s">
        <v>246</v>
      </c>
      <c r="AQ330" s="8" t="s">
        <v>19</v>
      </c>
      <c r="AR330" s="8">
        <v>6136</v>
      </c>
      <c r="AS330" s="8">
        <v>14276</v>
      </c>
      <c r="AT330" s="8" t="s">
        <v>11</v>
      </c>
      <c r="AU330" s="8" t="s">
        <v>144</v>
      </c>
      <c r="AV330" s="8">
        <v>1983</v>
      </c>
      <c r="AW330" s="8">
        <v>453.5</v>
      </c>
      <c r="AX330" s="8" t="s">
        <v>16</v>
      </c>
      <c r="AY330" s="8" t="s">
        <v>15</v>
      </c>
      <c r="AZ330">
        <v>0</v>
      </c>
      <c r="BA330" s="5">
        <v>9976.6839999999993</v>
      </c>
      <c r="BB330" s="5">
        <v>1</v>
      </c>
      <c r="BC330" s="4"/>
      <c r="BD330"/>
    </row>
    <row r="331" spans="1:56" hidden="1">
      <c r="A331">
        <f>ROW(B331)-ROW($B$31)</f>
        <v>300</v>
      </c>
      <c r="B331" t="str">
        <f>SUBSTITUTE(SUBSTITUTE(SUBSTITUTE(AP331&amp;"_"&amp;AQ331," ","_"),"&amp;","and"),"-","_")</f>
        <v>Goodyear_Beaumont_Chemical_Plant_N802</v>
      </c>
      <c r="C331">
        <f>AW331/1000</f>
        <v>5.0000000000000001E-3</v>
      </c>
      <c r="D331" s="23" t="str">
        <f>VLOOKUP(L331,map_fuel,2,0)</f>
        <v>ng</v>
      </c>
      <c r="E331" s="23" t="str">
        <f>VLOOKUP(M331,map_prime_mover,2,0)</f>
        <v>gt</v>
      </c>
      <c r="F331" s="23" t="str">
        <f>D331&amp;IF(NOT(E331=""),"_"&amp;LOWER(E331),"")</f>
        <v>ng_gt</v>
      </c>
      <c r="G331" s="58">
        <f>IF(ISNUMBER(BA331),BA331/1000,1)</f>
        <v>1</v>
      </c>
      <c r="H331" s="8">
        <f>AV331</f>
        <v>1999</v>
      </c>
      <c r="I331" s="39" t="str">
        <f>AY331</f>
        <v>OP</v>
      </c>
      <c r="J331" s="39" t="str">
        <f>IF(AZ331=1,"Y",IF(AZ331=0,"N","?"))</f>
        <v>?</v>
      </c>
      <c r="K331" s="39" t="s">
        <v>594</v>
      </c>
      <c r="L331" s="8" t="str">
        <f>AU331</f>
        <v>NG</v>
      </c>
      <c r="M331" s="8" t="str">
        <f>AX331</f>
        <v>GT</v>
      </c>
      <c r="N331" s="8">
        <f>C331*G331</f>
        <v>5.0000000000000001E-3</v>
      </c>
      <c r="O331" s="8"/>
      <c r="P331" s="8"/>
      <c r="Q331" s="8"/>
      <c r="R331" s="87"/>
      <c r="S331" s="8"/>
      <c r="T331" s="8"/>
      <c r="U331" s="87"/>
      <c r="V331" s="87" t="str">
        <f ca="1">IF(NOT(AP331=""),IF(AP331&lt;&gt;AP330,IF(COUNTIF(OFFSET(AP331,0,0,pMaxUnitPerPlantInData),AP331)=COUNTIFS(OFFSET(AP331,0,0,pMaxUnitPerPlantInData),AP331,OFFSET(F331,0,0,pMaxUnitPerPlantInData),F331),"N","Y"),V330),"")</f>
        <v>Y</v>
      </c>
      <c r="W331" s="87" t="str">
        <f>IF($AP331="",W332,AP331)</f>
        <v>Goodyear Beaumont Chemical Plant</v>
      </c>
      <c r="X331" s="87" t="str">
        <f>IF($AP331="","-",BB331)</f>
        <v>Plant unknown</v>
      </c>
      <c r="Y331" s="4"/>
      <c r="Z331" s="8" t="b">
        <v>0</v>
      </c>
      <c r="AA331" s="8" t="b">
        <f>VLOOKUP(L331,map_fuel,3,0)</f>
        <v>1</v>
      </c>
      <c r="AB331" s="8" t="b">
        <f>C331&gt;=filt_gen_size</f>
        <v>0</v>
      </c>
      <c r="AC331" s="8" t="b">
        <f>AV331&gt;=filt_age</f>
        <v>1</v>
      </c>
      <c r="AD331" s="39">
        <f>IF(filt_status="ALL",TRUE,IFERROR(SEARCH(I331,filt_status),FALSE))</f>
        <v>1</v>
      </c>
      <c r="AE331" s="8" t="b">
        <f>IF(filt_chp,TRUE,J331="N")</f>
        <v>0</v>
      </c>
      <c r="AF331" s="8" t="b">
        <f>IF(filt_hydro,TRUE,D331&lt;&gt;"water")</f>
        <v>1</v>
      </c>
      <c r="AG331" s="8" t="b">
        <f>IF(filt_use_bad_data,TRUE,NOT(OR(O331="Y",O331=1)))</f>
        <v>1</v>
      </c>
      <c r="AH331" s="8" t="b">
        <f>IF(filt_use_bad_data,TRUE,NOT(OR(Q331="Y",Q331=1)))</f>
        <v>1</v>
      </c>
      <c r="AI331" s="8" t="b">
        <f>IF(filt_allow_combos,AND(AJ331:AK331),OR(UPPER($S331)="Y",UPPER($T331)=""))</f>
        <v>1</v>
      </c>
      <c r="AJ331" s="8" t="b">
        <f>IF(UPPER($U331)="CCGT",IF(filt_combine_ccgt,OR(UPPER($T331)="Y",UPPER($S331)=""),OR(UPPER($S331)="Y",UPPER($T331)="")),TRUE)</f>
        <v>1</v>
      </c>
      <c r="AK331" s="8" t="b">
        <f>IF(UPPER($U331)="WIND",IF(filt_combine_wind,OR(UPPER($T331)="Y",UPPER($S331)=""),OR(UPPER($S331)="Y",UPPER($T331)="")),TRUE)</f>
        <v>1</v>
      </c>
      <c r="AL331" s="9"/>
      <c r="AM331" s="2" t="b">
        <f>AND(Z331:AL331)</f>
        <v>0</v>
      </c>
      <c r="AN331" s="2">
        <f>A331-COUNTIF($K$31:$K331,"&lt;&gt;"&amp;AN$31)+1</f>
        <v>286</v>
      </c>
      <c r="AO331" s="2"/>
      <c r="AP331" s="8" t="s">
        <v>247</v>
      </c>
      <c r="AQ331" s="8" t="s">
        <v>248</v>
      </c>
      <c r="AR331" s="8">
        <v>54321</v>
      </c>
      <c r="AS331" s="8">
        <v>14277</v>
      </c>
      <c r="AT331" s="8" t="s">
        <v>11</v>
      </c>
      <c r="AU331" s="8" t="s">
        <v>33</v>
      </c>
      <c r="AV331" s="8">
        <v>1999</v>
      </c>
      <c r="AW331" s="8">
        <v>5</v>
      </c>
      <c r="AX331" s="8" t="s">
        <v>54</v>
      </c>
      <c r="AY331" s="8" t="s">
        <v>15</v>
      </c>
      <c r="AZ331" t="s">
        <v>1069</v>
      </c>
      <c r="BA331" s="5" t="s">
        <v>1069</v>
      </c>
      <c r="BB331" s="5" t="s">
        <v>1069</v>
      </c>
      <c r="BC331" s="4"/>
      <c r="BD331"/>
    </row>
    <row r="332" spans="1:56" hidden="1">
      <c r="A332">
        <f>ROW(B332)-ROW($B$31)</f>
        <v>301</v>
      </c>
      <c r="B332" t="str">
        <f>SUBSTITUTE(SUBSTITUTE(SUBSTITUTE(AP332&amp;"_"&amp;AQ332," ","_"),"&amp;","and"),"-","_")</f>
        <v>Goodyear_Beaumont_Chemical_Plant_N803</v>
      </c>
      <c r="C332">
        <f>AW332/1000</f>
        <v>5.0000000000000001E-3</v>
      </c>
      <c r="D332" s="23" t="str">
        <f>VLOOKUP(L332,map_fuel,2,0)</f>
        <v>ng</v>
      </c>
      <c r="E332" s="23" t="str">
        <f>VLOOKUP(M332,map_prime_mover,2,0)</f>
        <v>gt</v>
      </c>
      <c r="F332" s="23" t="str">
        <f>D332&amp;IF(NOT(E332=""),"_"&amp;LOWER(E332),"")</f>
        <v>ng_gt</v>
      </c>
      <c r="G332" s="58">
        <f>IF(ISNUMBER(BA332),BA332/1000,1)</f>
        <v>1</v>
      </c>
      <c r="H332" s="8">
        <f>AV332</f>
        <v>1999</v>
      </c>
      <c r="I332" s="39" t="str">
        <f>AY332</f>
        <v>OP</v>
      </c>
      <c r="J332" s="39" t="str">
        <f>IF(AZ332=1,"Y",IF(AZ332=0,"N","?"))</f>
        <v>?</v>
      </c>
      <c r="K332" s="39" t="s">
        <v>594</v>
      </c>
      <c r="L332" s="8" t="str">
        <f>AU332</f>
        <v>NG</v>
      </c>
      <c r="M332" s="8" t="str">
        <f>AX332</f>
        <v>GT</v>
      </c>
      <c r="N332" s="8">
        <f>C332*G332</f>
        <v>5.0000000000000001E-3</v>
      </c>
      <c r="O332" s="8"/>
      <c r="P332" s="8"/>
      <c r="Q332" s="8"/>
      <c r="R332" s="87"/>
      <c r="S332" s="8"/>
      <c r="T332" s="8"/>
      <c r="U332" s="87"/>
      <c r="V332" s="87" t="str">
        <f ca="1">IF(NOT(AP332=""),IF(AP332&lt;&gt;AP331,IF(COUNTIF(OFFSET(AP332,0,0,pMaxUnitPerPlantInData),AP332)=COUNTIFS(OFFSET(AP332,0,0,pMaxUnitPerPlantInData),AP332,OFFSET(F332,0,0,pMaxUnitPerPlantInData),F332),"N","Y"),V331),"")</f>
        <v>Y</v>
      </c>
      <c r="W332" s="87" t="str">
        <f>IF($AP332="",W333,AP332)</f>
        <v>Goodyear Beaumont Chemical Plant</v>
      </c>
      <c r="X332" s="87" t="str">
        <f>IF($AP332="","-",BB332)</f>
        <v>Plant unknown</v>
      </c>
      <c r="Y332" s="4"/>
      <c r="Z332" s="8" t="b">
        <v>0</v>
      </c>
      <c r="AA332" s="8" t="b">
        <f>VLOOKUP(L332,map_fuel,3,0)</f>
        <v>1</v>
      </c>
      <c r="AB332" s="8" t="b">
        <f>C332&gt;=filt_gen_size</f>
        <v>0</v>
      </c>
      <c r="AC332" s="8" t="b">
        <f>AV332&gt;=filt_age</f>
        <v>1</v>
      </c>
      <c r="AD332" s="39">
        <f>IF(filt_status="ALL",TRUE,IFERROR(SEARCH(I332,filt_status),FALSE))</f>
        <v>1</v>
      </c>
      <c r="AE332" s="8" t="b">
        <f>IF(filt_chp,TRUE,J332="N")</f>
        <v>0</v>
      </c>
      <c r="AF332" s="8" t="b">
        <f>IF(filt_hydro,TRUE,D332&lt;&gt;"water")</f>
        <v>1</v>
      </c>
      <c r="AG332" s="8" t="b">
        <f>IF(filt_use_bad_data,TRUE,NOT(OR(O332="Y",O332=1)))</f>
        <v>1</v>
      </c>
      <c r="AH332" s="8" t="b">
        <f>IF(filt_use_bad_data,TRUE,NOT(OR(Q332="Y",Q332=1)))</f>
        <v>1</v>
      </c>
      <c r="AI332" s="8" t="b">
        <f>IF(filt_allow_combos,AND(AJ332:AK332),OR(UPPER($S332)="Y",UPPER($T332)=""))</f>
        <v>1</v>
      </c>
      <c r="AJ332" s="8" t="b">
        <f>IF(UPPER($U332)="CCGT",IF(filt_combine_ccgt,OR(UPPER($T332)="Y",UPPER($S332)=""),OR(UPPER($S332)="Y",UPPER($T332)="")),TRUE)</f>
        <v>1</v>
      </c>
      <c r="AK332" s="8" t="b">
        <f>IF(UPPER($U332)="WIND",IF(filt_combine_wind,OR(UPPER($T332)="Y",UPPER($S332)=""),OR(UPPER($S332)="Y",UPPER($T332)="")),TRUE)</f>
        <v>1</v>
      </c>
      <c r="AL332" s="9"/>
      <c r="AM332" s="2" t="b">
        <f>AND(Z332:AL332)</f>
        <v>0</v>
      </c>
      <c r="AN332" s="2">
        <f>A332-COUNTIF($K$31:$K332,"&lt;&gt;"&amp;AN$31)+1</f>
        <v>287</v>
      </c>
      <c r="AO332" s="2"/>
      <c r="AP332" s="8" t="s">
        <v>247</v>
      </c>
      <c r="AQ332" s="8" t="s">
        <v>249</v>
      </c>
      <c r="AR332" s="8">
        <v>54321</v>
      </c>
      <c r="AS332" s="8">
        <v>14278</v>
      </c>
      <c r="AT332" s="8" t="s">
        <v>11</v>
      </c>
      <c r="AU332" s="8" t="s">
        <v>33</v>
      </c>
      <c r="AV332" s="8">
        <v>1999</v>
      </c>
      <c r="AW332" s="8">
        <v>5</v>
      </c>
      <c r="AX332" s="8" t="s">
        <v>54</v>
      </c>
      <c r="AY332" s="8" t="s">
        <v>15</v>
      </c>
      <c r="AZ332" t="s">
        <v>1069</v>
      </c>
      <c r="BA332" s="5" t="s">
        <v>1069</v>
      </c>
      <c r="BB332" s="5" t="s">
        <v>1069</v>
      </c>
      <c r="BC332" s="4"/>
      <c r="BD332"/>
    </row>
    <row r="333" spans="1:56" hidden="1">
      <c r="A333">
        <f>ROW(B333)-ROW($B$31)</f>
        <v>302</v>
      </c>
      <c r="B333" t="str">
        <f>SUBSTITUTE(SUBSTITUTE(SUBSTITUTE(AP333&amp;"_"&amp;AQ333," ","_"),"&amp;","and"),"-","_")</f>
        <v>Goodyear_Beaumont_Chemical_Plant_N804</v>
      </c>
      <c r="C333">
        <f>AW333/1000</f>
        <v>5.0000000000000001E-3</v>
      </c>
      <c r="D333" s="23" t="str">
        <f>VLOOKUP(L333,map_fuel,2,0)</f>
        <v>ng</v>
      </c>
      <c r="E333" s="23" t="str">
        <f>VLOOKUP(M333,map_prime_mover,2,0)</f>
        <v>gt</v>
      </c>
      <c r="F333" s="23" t="str">
        <f>D333&amp;IF(NOT(E333=""),"_"&amp;LOWER(E333),"")</f>
        <v>ng_gt</v>
      </c>
      <c r="G333" s="58">
        <f>IF(ISNUMBER(BA333),BA333/1000,1)</f>
        <v>1</v>
      </c>
      <c r="H333" s="8">
        <f>AV333</f>
        <v>1999</v>
      </c>
      <c r="I333" s="39" t="str">
        <f>AY333</f>
        <v>OP</v>
      </c>
      <c r="J333" s="39" t="str">
        <f>IF(AZ333=1,"Y",IF(AZ333=0,"N","?"))</f>
        <v>?</v>
      </c>
      <c r="K333" s="39" t="s">
        <v>594</v>
      </c>
      <c r="L333" s="8" t="str">
        <f>AU333</f>
        <v>NG</v>
      </c>
      <c r="M333" s="8" t="str">
        <f>AX333</f>
        <v>GT</v>
      </c>
      <c r="N333" s="8">
        <f>C333*G333</f>
        <v>5.0000000000000001E-3</v>
      </c>
      <c r="O333" s="8"/>
      <c r="P333" s="8"/>
      <c r="Q333" s="8"/>
      <c r="R333" s="87"/>
      <c r="S333" s="8"/>
      <c r="T333" s="8"/>
      <c r="U333" s="87"/>
      <c r="V333" s="87" t="str">
        <f ca="1">IF(NOT(AP333=""),IF(AP333&lt;&gt;AP332,IF(COUNTIF(OFFSET(AP333,0,0,pMaxUnitPerPlantInData),AP333)=COUNTIFS(OFFSET(AP333,0,0,pMaxUnitPerPlantInData),AP333,OFFSET(F333,0,0,pMaxUnitPerPlantInData),F333),"N","Y"),V332),"")</f>
        <v>Y</v>
      </c>
      <c r="W333" s="87" t="str">
        <f>IF($AP333="",W334,AP333)</f>
        <v>Goodyear Beaumont Chemical Plant</v>
      </c>
      <c r="X333" s="87" t="str">
        <f>IF($AP333="","-",BB333)</f>
        <v>Plant unknown</v>
      </c>
      <c r="Y333" s="4"/>
      <c r="Z333" s="8" t="b">
        <v>0</v>
      </c>
      <c r="AA333" s="8" t="b">
        <f>VLOOKUP(L333,map_fuel,3,0)</f>
        <v>1</v>
      </c>
      <c r="AB333" s="8" t="b">
        <f>C333&gt;=filt_gen_size</f>
        <v>0</v>
      </c>
      <c r="AC333" s="8" t="b">
        <f>AV333&gt;=filt_age</f>
        <v>1</v>
      </c>
      <c r="AD333" s="39">
        <f>IF(filt_status="ALL",TRUE,IFERROR(SEARCH(I333,filt_status),FALSE))</f>
        <v>1</v>
      </c>
      <c r="AE333" s="8" t="b">
        <f>IF(filt_chp,TRUE,J333="N")</f>
        <v>0</v>
      </c>
      <c r="AF333" s="8" t="b">
        <f>IF(filt_hydro,TRUE,D333&lt;&gt;"water")</f>
        <v>1</v>
      </c>
      <c r="AG333" s="8" t="b">
        <f>IF(filt_use_bad_data,TRUE,NOT(OR(O333="Y",O333=1)))</f>
        <v>1</v>
      </c>
      <c r="AH333" s="8" t="b">
        <f>IF(filt_use_bad_data,TRUE,NOT(OR(Q333="Y",Q333=1)))</f>
        <v>1</v>
      </c>
      <c r="AI333" s="8" t="b">
        <f>IF(filt_allow_combos,AND(AJ333:AK333),OR(UPPER($S333)="Y",UPPER($T333)=""))</f>
        <v>1</v>
      </c>
      <c r="AJ333" s="8" t="b">
        <f>IF(UPPER($U333)="CCGT",IF(filt_combine_ccgt,OR(UPPER($T333)="Y",UPPER($S333)=""),OR(UPPER($S333)="Y",UPPER($T333)="")),TRUE)</f>
        <v>1</v>
      </c>
      <c r="AK333" s="8" t="b">
        <f>IF(UPPER($U333)="WIND",IF(filt_combine_wind,OR(UPPER($T333)="Y",UPPER($S333)=""),OR(UPPER($S333)="Y",UPPER($T333)="")),TRUE)</f>
        <v>1</v>
      </c>
      <c r="AL333" s="9"/>
      <c r="AM333" s="2" t="b">
        <f>AND(Z333:AL333)</f>
        <v>0</v>
      </c>
      <c r="AN333" s="2">
        <f>A333-COUNTIF($K$31:$K333,"&lt;&gt;"&amp;AN$31)+1</f>
        <v>288</v>
      </c>
      <c r="AO333" s="2"/>
      <c r="AP333" s="8" t="s">
        <v>247</v>
      </c>
      <c r="AQ333" s="8" t="s">
        <v>250</v>
      </c>
      <c r="AR333" s="8">
        <v>54321</v>
      </c>
      <c r="AS333" s="8">
        <v>14279</v>
      </c>
      <c r="AT333" s="8" t="s">
        <v>11</v>
      </c>
      <c r="AU333" s="8" t="s">
        <v>33</v>
      </c>
      <c r="AV333" s="8">
        <v>1999</v>
      </c>
      <c r="AW333" s="8">
        <v>5</v>
      </c>
      <c r="AX333" s="8" t="s">
        <v>54</v>
      </c>
      <c r="AY333" s="8" t="s">
        <v>15</v>
      </c>
      <c r="AZ333" t="s">
        <v>1069</v>
      </c>
      <c r="BA333" s="5" t="s">
        <v>1069</v>
      </c>
      <c r="BB333" s="5" t="s">
        <v>1069</v>
      </c>
      <c r="BC333" s="4"/>
      <c r="BD333"/>
    </row>
    <row r="334" spans="1:56" hidden="1">
      <c r="A334">
        <f>ROW(B334)-ROW($B$31)</f>
        <v>303</v>
      </c>
      <c r="B334" t="str">
        <f>SUBSTITUTE(SUBSTITUTE(SUBSTITUTE(AP334&amp;"_"&amp;AQ334," ","_"),"&amp;","and"),"-","_")</f>
        <v>Goodyear_Beaumont_Chemical_Plant_2N80</v>
      </c>
      <c r="C334">
        <f>AW334/1000</f>
        <v>5.0000000000000001E-3</v>
      </c>
      <c r="D334" s="23" t="str">
        <f>VLOOKUP(L334,map_fuel,2,0)</f>
        <v>ng</v>
      </c>
      <c r="E334" s="23" t="str">
        <f>VLOOKUP(M334,map_prime_mover,2,0)</f>
        <v>gt</v>
      </c>
      <c r="F334" s="23" t="str">
        <f>D334&amp;IF(NOT(E334=""),"_"&amp;LOWER(E334),"")</f>
        <v>ng_gt</v>
      </c>
      <c r="G334" s="58">
        <f>IF(ISNUMBER(BA334),BA334/1000,1)</f>
        <v>1</v>
      </c>
      <c r="H334" s="8">
        <f>AV334</f>
        <v>1999</v>
      </c>
      <c r="I334" s="39" t="str">
        <f>AY334</f>
        <v>OP</v>
      </c>
      <c r="J334" s="39" t="str">
        <f>IF(AZ334=1,"Y",IF(AZ334=0,"N","?"))</f>
        <v>?</v>
      </c>
      <c r="K334" s="39" t="s">
        <v>594</v>
      </c>
      <c r="L334" s="8" t="str">
        <f>AU334</f>
        <v>NG</v>
      </c>
      <c r="M334" s="8" t="str">
        <f>AX334</f>
        <v>GT</v>
      </c>
      <c r="N334" s="8">
        <f>C334*G334</f>
        <v>5.0000000000000001E-3</v>
      </c>
      <c r="O334" s="8"/>
      <c r="P334" s="8"/>
      <c r="Q334" s="8"/>
      <c r="R334" s="87"/>
      <c r="S334" s="8"/>
      <c r="T334" s="8"/>
      <c r="U334" s="87"/>
      <c r="V334" s="87" t="str">
        <f ca="1">IF(NOT(AP334=""),IF(AP334&lt;&gt;AP333,IF(COUNTIF(OFFSET(AP334,0,0,pMaxUnitPerPlantInData),AP334)=COUNTIFS(OFFSET(AP334,0,0,pMaxUnitPerPlantInData),AP334,OFFSET(F334,0,0,pMaxUnitPerPlantInData),F334),"N","Y"),V333),"")</f>
        <v>Y</v>
      </c>
      <c r="W334" s="87" t="str">
        <f>IF($AP334="",W335,AP334)</f>
        <v>Goodyear Beaumont Chemical Plant</v>
      </c>
      <c r="X334" s="87" t="str">
        <f>IF($AP334="","-",BB334)</f>
        <v>Plant unknown</v>
      </c>
      <c r="Y334" s="4"/>
      <c r="Z334" s="8" t="b">
        <v>0</v>
      </c>
      <c r="AA334" s="8" t="b">
        <f>VLOOKUP(L334,map_fuel,3,0)</f>
        <v>1</v>
      </c>
      <c r="AB334" s="8" t="b">
        <f>C334&gt;=filt_gen_size</f>
        <v>0</v>
      </c>
      <c r="AC334" s="8" t="b">
        <f>AV334&gt;=filt_age</f>
        <v>1</v>
      </c>
      <c r="AD334" s="39">
        <f>IF(filt_status="ALL",TRUE,IFERROR(SEARCH(I334,filt_status),FALSE))</f>
        <v>1</v>
      </c>
      <c r="AE334" s="8" t="b">
        <f>IF(filt_chp,TRUE,J334="N")</f>
        <v>0</v>
      </c>
      <c r="AF334" s="8" t="b">
        <f>IF(filt_hydro,TRUE,D334&lt;&gt;"water")</f>
        <v>1</v>
      </c>
      <c r="AG334" s="8" t="b">
        <f>IF(filt_use_bad_data,TRUE,NOT(OR(O334="Y",O334=1)))</f>
        <v>1</v>
      </c>
      <c r="AH334" s="8" t="b">
        <f>IF(filt_use_bad_data,TRUE,NOT(OR(Q334="Y",Q334=1)))</f>
        <v>1</v>
      </c>
      <c r="AI334" s="8" t="b">
        <f>IF(filt_allow_combos,AND(AJ334:AK334),OR(UPPER($S334)="Y",UPPER($T334)=""))</f>
        <v>1</v>
      </c>
      <c r="AJ334" s="8" t="b">
        <f>IF(UPPER($U334)="CCGT",IF(filt_combine_ccgt,OR(UPPER($T334)="Y",UPPER($S334)=""),OR(UPPER($S334)="Y",UPPER($T334)="")),TRUE)</f>
        <v>1</v>
      </c>
      <c r="AK334" s="8" t="b">
        <f>IF(UPPER($U334)="WIND",IF(filt_combine_wind,OR(UPPER($T334)="Y",UPPER($S334)=""),OR(UPPER($S334)="Y",UPPER($T334)="")),TRUE)</f>
        <v>1</v>
      </c>
      <c r="AL334" s="9"/>
      <c r="AM334" s="2" t="b">
        <f>AND(Z334:AL334)</f>
        <v>0</v>
      </c>
      <c r="AN334" s="2">
        <f>A334-COUNTIF($K$31:$K334,"&lt;&gt;"&amp;AN$31)+1</f>
        <v>289</v>
      </c>
      <c r="AO334" s="2"/>
      <c r="AP334" s="8" t="s">
        <v>247</v>
      </c>
      <c r="AQ334" s="8" t="s">
        <v>251</v>
      </c>
      <c r="AR334" s="8">
        <v>54321</v>
      </c>
      <c r="AS334" s="8">
        <v>14280</v>
      </c>
      <c r="AT334" s="8" t="s">
        <v>11</v>
      </c>
      <c r="AU334" s="8" t="s">
        <v>33</v>
      </c>
      <c r="AV334" s="8">
        <v>1999</v>
      </c>
      <c r="AW334" s="8">
        <v>5</v>
      </c>
      <c r="AX334" s="8" t="s">
        <v>54</v>
      </c>
      <c r="AY334" s="8" t="s">
        <v>15</v>
      </c>
      <c r="AZ334" t="s">
        <v>1069</v>
      </c>
      <c r="BA334" s="5" t="s">
        <v>1069</v>
      </c>
      <c r="BB334" s="5" t="s">
        <v>1069</v>
      </c>
      <c r="BC334" s="4"/>
      <c r="BD334"/>
    </row>
    <row r="335" spans="1:56" hidden="1">
      <c r="A335">
        <f>ROW(B335)-ROW($B$31)</f>
        <v>304</v>
      </c>
      <c r="B335" t="str">
        <f>SUBSTITUTE(SUBSTITUTE(SUBSTITUTE(AP335&amp;"_"&amp;AQ335," ","_"),"&amp;","and"),"-","_")</f>
        <v>Goodyear_Beaumont_Chemical_Plant_3N80</v>
      </c>
      <c r="C335">
        <f>AW335/1000</f>
        <v>1.4800000000000001E-2</v>
      </c>
      <c r="D335" s="23" t="str">
        <f>VLOOKUP(L335,map_fuel,2,0)</f>
        <v>ng</v>
      </c>
      <c r="E335" s="23" t="str">
        <f>VLOOKUP(M335,map_prime_mover,2,0)</f>
        <v>st</v>
      </c>
      <c r="F335" s="23" t="str">
        <f>D335&amp;IF(NOT(E335=""),"_"&amp;LOWER(E335),"")</f>
        <v>ng_st</v>
      </c>
      <c r="G335" s="58">
        <f>IF(ISNUMBER(BA335),BA335/1000,1)</f>
        <v>1</v>
      </c>
      <c r="H335" s="8">
        <f>AV335</f>
        <v>1987</v>
      </c>
      <c r="I335" s="39" t="str">
        <f>AY335</f>
        <v>OP</v>
      </c>
      <c r="J335" s="39" t="str">
        <f>IF(AZ335=1,"Y",IF(AZ335=0,"N","?"))</f>
        <v>?</v>
      </c>
      <c r="K335" s="39" t="s">
        <v>594</v>
      </c>
      <c r="L335" s="8" t="str">
        <f>AU335</f>
        <v>NG</v>
      </c>
      <c r="M335" s="8" t="str">
        <f>AX335</f>
        <v>ST</v>
      </c>
      <c r="N335" s="8">
        <f>C335*G335</f>
        <v>1.4800000000000001E-2</v>
      </c>
      <c r="O335" s="8"/>
      <c r="P335" s="8"/>
      <c r="Q335" s="39" t="s">
        <v>651</v>
      </c>
      <c r="R335" s="87"/>
      <c r="S335" s="8"/>
      <c r="T335" s="8"/>
      <c r="U335" s="87"/>
      <c r="V335" s="87" t="str">
        <f ca="1">IF(NOT(AP335=""),IF(AP335&lt;&gt;AP334,IF(COUNTIF(OFFSET(AP335,0,0,pMaxUnitPerPlantInData),AP335)=COUNTIFS(OFFSET(AP335,0,0,pMaxUnitPerPlantInData),AP335,OFFSET(F335,0,0,pMaxUnitPerPlantInData),F335),"N","Y"),V334),"")</f>
        <v>Y</v>
      </c>
      <c r="W335" s="87" t="str">
        <f>IF($AP335="",W336,AP335)</f>
        <v>Goodyear Beaumont Chemical Plant</v>
      </c>
      <c r="X335" s="87" t="str">
        <f>IF($AP335="","-",BB335)</f>
        <v>Plant unknown</v>
      </c>
      <c r="Y335" s="4"/>
      <c r="Z335" s="8" t="b">
        <v>0</v>
      </c>
      <c r="AA335" s="8" t="b">
        <f>VLOOKUP(L335,map_fuel,3,0)</f>
        <v>1</v>
      </c>
      <c r="AB335" s="8" t="b">
        <f>C335&gt;=filt_gen_size</f>
        <v>0</v>
      </c>
      <c r="AC335" s="8" t="b">
        <f>AV335&gt;=filt_age</f>
        <v>1</v>
      </c>
      <c r="AD335" s="39">
        <f>IF(filt_status="ALL",TRUE,IFERROR(SEARCH(I335,filt_status),FALSE))</f>
        <v>1</v>
      </c>
      <c r="AE335" s="8" t="b">
        <f>IF(filt_chp,TRUE,J335="N")</f>
        <v>0</v>
      </c>
      <c r="AF335" s="8" t="b">
        <f>IF(filt_hydro,TRUE,D335&lt;&gt;"water")</f>
        <v>1</v>
      </c>
      <c r="AG335" s="8" t="b">
        <f>IF(filt_use_bad_data,TRUE,NOT(OR(O335="Y",O335=1)))</f>
        <v>1</v>
      </c>
      <c r="AH335" s="8" t="b">
        <f>IF(filt_use_bad_data,TRUE,NOT(OR(Q335="Y",Q335=1)))</f>
        <v>0</v>
      </c>
      <c r="AI335" s="8" t="b">
        <f>IF(filt_allow_combos,AND(AJ335:AK335),OR(UPPER($S335)="Y",UPPER($T335)=""))</f>
        <v>1</v>
      </c>
      <c r="AJ335" s="8" t="b">
        <f>IF(UPPER($U335)="CCGT",IF(filt_combine_ccgt,OR(UPPER($T335)="Y",UPPER($S335)=""),OR(UPPER($S335)="Y",UPPER($T335)="")),TRUE)</f>
        <v>1</v>
      </c>
      <c r="AK335" s="8" t="b">
        <f>IF(UPPER($U335)="WIND",IF(filt_combine_wind,OR(UPPER($T335)="Y",UPPER($S335)=""),OR(UPPER($S335)="Y",UPPER($T335)="")),TRUE)</f>
        <v>1</v>
      </c>
      <c r="AL335" s="9"/>
      <c r="AM335" s="2" t="b">
        <f>AND(Z335:AL335)</f>
        <v>0</v>
      </c>
      <c r="AN335" s="2">
        <f>A335-COUNTIF($K$31:$K335,"&lt;&gt;"&amp;AN$31)+1</f>
        <v>290</v>
      </c>
      <c r="AO335" s="2"/>
      <c r="AP335" s="8" t="s">
        <v>247</v>
      </c>
      <c r="AQ335" s="8" t="s">
        <v>252</v>
      </c>
      <c r="AR335" s="8">
        <v>54321</v>
      </c>
      <c r="AS335" s="8">
        <v>14281</v>
      </c>
      <c r="AT335" s="8" t="s">
        <v>11</v>
      </c>
      <c r="AU335" s="8" t="s">
        <v>33</v>
      </c>
      <c r="AV335" s="8">
        <v>1987</v>
      </c>
      <c r="AW335" s="8">
        <v>14.8</v>
      </c>
      <c r="AX335" s="8" t="s">
        <v>16</v>
      </c>
      <c r="AY335" s="8" t="s">
        <v>15</v>
      </c>
      <c r="AZ335" t="s">
        <v>1069</v>
      </c>
      <c r="BA335" s="5" t="s">
        <v>1069</v>
      </c>
      <c r="BB335" s="5" t="s">
        <v>1069</v>
      </c>
      <c r="BC335" s="4"/>
      <c r="BD335"/>
    </row>
    <row r="336" spans="1:56" hidden="1">
      <c r="A336">
        <f>ROW(B336)-ROW($B$31)</f>
        <v>305</v>
      </c>
      <c r="B336" t="str">
        <f>SUBSTITUTE(SUBSTITUTE(SUBSTITUTE(AP336&amp;"_"&amp;AQ336," ","_"),"&amp;","and"),"-","_")</f>
        <v>Graham_2</v>
      </c>
      <c r="C336">
        <f>AW336/1000</f>
        <v>0.38700000000000001</v>
      </c>
      <c r="D336" s="23" t="str">
        <f>VLOOKUP(L336,map_fuel,2,0)</f>
        <v>ng</v>
      </c>
      <c r="E336" s="23" t="str">
        <f>VLOOKUP(M336,map_prime_mover,2,0)</f>
        <v>st</v>
      </c>
      <c r="F336" s="23" t="str">
        <f>D336&amp;IF(NOT(E336=""),"_"&amp;LOWER(E336),"")</f>
        <v>ng_st</v>
      </c>
      <c r="G336" s="58">
        <f>IF(ISNUMBER(BA336),BA336/1000,1)</f>
        <v>11.947067199999999</v>
      </c>
      <c r="H336" s="8">
        <f>AV336</f>
        <v>1969</v>
      </c>
      <c r="I336" s="39" t="str">
        <f>AY336</f>
        <v>OP</v>
      </c>
      <c r="J336" s="39" t="str">
        <f>IF(AZ336=1,"Y",IF(AZ336=0,"N","?"))</f>
        <v>N</v>
      </c>
      <c r="K336" s="39" t="s">
        <v>594</v>
      </c>
      <c r="L336" s="8" t="str">
        <f>AU336</f>
        <v>NG</v>
      </c>
      <c r="M336" s="8" t="str">
        <f>AX336</f>
        <v>ST</v>
      </c>
      <c r="N336" s="8">
        <f>C336*G336</f>
        <v>4.6235150063999999</v>
      </c>
      <c r="O336" s="8"/>
      <c r="P336" s="39"/>
      <c r="Q336" s="39" t="s">
        <v>651</v>
      </c>
      <c r="R336" s="87"/>
      <c r="S336" s="39"/>
      <c r="T336" s="39"/>
      <c r="U336" s="87"/>
      <c r="V336" s="87" t="str">
        <f ca="1">IF(NOT(AP336=""),IF(AP336&lt;&gt;AP335,IF(COUNTIF(OFFSET(AP336,0,0,pMaxUnitPerPlantInData),AP336)=COUNTIFS(OFFSET(AP336,0,0,pMaxUnitPerPlantInData),AP336,OFFSET(F336,0,0,pMaxUnitPerPlantInData),F336),"N","Y"),V335),"")</f>
        <v>N</v>
      </c>
      <c r="W336" s="87" t="str">
        <f>IF($AP336="",W337,SUBSTITUTE(SUBSTITUTE(SUBSTITUTE(AP336," ","_"),"&amp;","and"),"-","_"))</f>
        <v>Graham</v>
      </c>
      <c r="X336" s="87">
        <f>IF($AP336="","-",BB336)</f>
        <v>2</v>
      </c>
      <c r="Y336" s="4"/>
      <c r="Z336" s="8" t="b">
        <v>1</v>
      </c>
      <c r="AA336" s="8" t="b">
        <f>VLOOKUP(L336,map_fuel,3,0)</f>
        <v>1</v>
      </c>
      <c r="AB336" s="8" t="b">
        <f>C336&gt;=filt_gen_size</f>
        <v>1</v>
      </c>
      <c r="AC336" s="8" t="b">
        <f>AV336&gt;=filt_age</f>
        <v>1</v>
      </c>
      <c r="AD336" s="39">
        <f>IF(filt_status="ALL",TRUE,IFERROR(SEARCH(I336,filt_status),FALSE))</f>
        <v>1</v>
      </c>
      <c r="AE336" s="8" t="b">
        <f>IF(filt_chp,TRUE,J336="N")</f>
        <v>1</v>
      </c>
      <c r="AF336" s="8" t="b">
        <f>IF(filt_hydro,TRUE,D336&lt;&gt;"water")</f>
        <v>1</v>
      </c>
      <c r="AG336" s="8" t="b">
        <f>IF(filt_use_bad_data,TRUE,NOT(OR(O336="Y",O336=1)))</f>
        <v>1</v>
      </c>
      <c r="AH336" s="8" t="b">
        <f>IF(filt_use_bad_data,TRUE,NOT(OR(Q336="Y",Q336=1)))</f>
        <v>0</v>
      </c>
      <c r="AI336" s="8" t="b">
        <f>IF(filt_allow_combos,AND(AJ336:AK336),OR(UPPER($S336)="Y",UPPER($T336)=""))</f>
        <v>1</v>
      </c>
      <c r="AJ336" s="8" t="b">
        <f>IF(UPPER($U336)="CCGT",IF(filt_combine_ccgt,OR(UPPER($T336)="Y",UPPER($S336)=""),OR(UPPER($S336)="Y",UPPER($T336)="")),TRUE)</f>
        <v>1</v>
      </c>
      <c r="AK336" s="8" t="b">
        <f>IF(UPPER($U336)="WIND",IF(filt_combine_wind,OR(UPPER($T336)="Y",UPPER($S336)=""),OR(UPPER($S336)="Y",UPPER($T336)="")),TRUE)</f>
        <v>1</v>
      </c>
      <c r="AL336" s="9"/>
      <c r="AM336" s="2" t="b">
        <f>AND(Z336:AL336)</f>
        <v>0</v>
      </c>
      <c r="AN336" s="2">
        <f>A336-COUNTIF($K$31:$K336,"&lt;&gt;"&amp;AN$31)+1</f>
        <v>291</v>
      </c>
      <c r="AO336" s="2"/>
      <c r="AP336" s="8" t="s">
        <v>253</v>
      </c>
      <c r="AQ336" s="8" t="s">
        <v>22</v>
      </c>
      <c r="AR336" s="8">
        <v>3490</v>
      </c>
      <c r="AS336" s="8">
        <v>14283</v>
      </c>
      <c r="AT336" s="8" t="s">
        <v>11</v>
      </c>
      <c r="AU336" s="8" t="s">
        <v>33</v>
      </c>
      <c r="AV336" s="8">
        <v>1969</v>
      </c>
      <c r="AW336" s="8">
        <v>387</v>
      </c>
      <c r="AX336" s="8" t="s">
        <v>16</v>
      </c>
      <c r="AY336" s="8" t="s">
        <v>15</v>
      </c>
      <c r="AZ336">
        <v>0</v>
      </c>
      <c r="BA336" s="5">
        <v>11947.0672</v>
      </c>
      <c r="BB336" s="5">
        <v>2</v>
      </c>
      <c r="BC336" s="4"/>
      <c r="BD336"/>
    </row>
    <row r="337" spans="1:56" hidden="1">
      <c r="A337">
        <f>ROW(B337)-ROW($B$31)</f>
        <v>306</v>
      </c>
      <c r="B337" t="str">
        <f>SUBSTITUTE(SUBSTITUTE(SUBSTITUTE(AP337&amp;"_"&amp;AQ337," ","_"),"&amp;","and"),"-","_")</f>
        <v>Graham_1</v>
      </c>
      <c r="C337">
        <f>AW337/1000</f>
        <v>0.24769999999999998</v>
      </c>
      <c r="D337" s="23" t="str">
        <f>VLOOKUP(L337,map_fuel,2,0)</f>
        <v>ng</v>
      </c>
      <c r="E337" s="23" t="str">
        <f>VLOOKUP(M337,map_prime_mover,2,0)</f>
        <v>st</v>
      </c>
      <c r="F337" s="23" t="str">
        <f>D337&amp;IF(NOT(E337=""),"_"&amp;LOWER(E337),"")</f>
        <v>ng_st</v>
      </c>
      <c r="G337" s="58">
        <f>IF(ISNUMBER(BA337),BA337/1000,1)</f>
        <v>11.947067199999999</v>
      </c>
      <c r="H337" s="8">
        <f>AV337</f>
        <v>1960</v>
      </c>
      <c r="I337" s="39" t="str">
        <f>AY337</f>
        <v>OP</v>
      </c>
      <c r="J337" s="39" t="str">
        <f>IF(AZ337=1,"Y",IF(AZ337=0,"N","?"))</f>
        <v>N</v>
      </c>
      <c r="K337" s="39" t="s">
        <v>594</v>
      </c>
      <c r="L337" s="8" t="str">
        <f>AU337</f>
        <v>NG</v>
      </c>
      <c r="M337" s="8" t="str">
        <f>AX337</f>
        <v>ST</v>
      </c>
      <c r="N337" s="8">
        <f>C337*G337</f>
        <v>2.9592885454399998</v>
      </c>
      <c r="O337" s="8"/>
      <c r="P337" s="39"/>
      <c r="Q337" s="39" t="s">
        <v>651</v>
      </c>
      <c r="R337" s="87"/>
      <c r="S337" s="39"/>
      <c r="T337" s="39"/>
      <c r="U337" s="87"/>
      <c r="V337" s="87" t="str">
        <f ca="1">IF(NOT(AP337=""),IF(AP337&lt;&gt;AP336,IF(COUNTIF(OFFSET(AP337,0,0,pMaxUnitPerPlantInData),AP337)=COUNTIFS(OFFSET(AP337,0,0,pMaxUnitPerPlantInData),AP337,OFFSET(F337,0,0,pMaxUnitPerPlantInData),F337),"N","Y"),V336),"")</f>
        <v>N</v>
      </c>
      <c r="W337" s="87" t="str">
        <f>IF($AP337="",W338,SUBSTITUTE(SUBSTITUTE(SUBSTITUTE(AP337," ","_"),"&amp;","and"),"-","_"))</f>
        <v>Graham</v>
      </c>
      <c r="X337" s="87">
        <f>IF($AP337="","-",BB337)</f>
        <v>2</v>
      </c>
      <c r="Y337" s="4"/>
      <c r="Z337" s="8" t="b">
        <v>1</v>
      </c>
      <c r="AA337" s="8" t="b">
        <f>VLOOKUP(L337,map_fuel,3,0)</f>
        <v>1</v>
      </c>
      <c r="AB337" s="8" t="b">
        <f>C337&gt;=filt_gen_size</f>
        <v>1</v>
      </c>
      <c r="AC337" s="8" t="b">
        <f>AV337&gt;=filt_age</f>
        <v>1</v>
      </c>
      <c r="AD337" s="39">
        <f>IF(filt_status="ALL",TRUE,IFERROR(SEARCH(I337,filt_status),FALSE))</f>
        <v>1</v>
      </c>
      <c r="AE337" s="8" t="b">
        <f>IF(filt_chp,TRUE,J337="N")</f>
        <v>1</v>
      </c>
      <c r="AF337" s="8" t="b">
        <f>IF(filt_hydro,TRUE,D337&lt;&gt;"water")</f>
        <v>1</v>
      </c>
      <c r="AG337" s="8" t="b">
        <f>IF(filt_use_bad_data,TRUE,NOT(OR(O337="Y",O337=1)))</f>
        <v>1</v>
      </c>
      <c r="AH337" s="8" t="b">
        <f>IF(filt_use_bad_data,TRUE,NOT(OR(Q337="Y",Q337=1)))</f>
        <v>0</v>
      </c>
      <c r="AI337" s="8" t="b">
        <f>IF(filt_allow_combos,AND(AJ337:AK337),OR(UPPER($S337)="Y",UPPER($T337)=""))</f>
        <v>1</v>
      </c>
      <c r="AJ337" s="8" t="b">
        <f>IF(UPPER($U337)="CCGT",IF(filt_combine_ccgt,OR(UPPER($T337)="Y",UPPER($S337)=""),OR(UPPER($S337)="Y",UPPER($T337)="")),TRUE)</f>
        <v>1</v>
      </c>
      <c r="AK337" s="8" t="b">
        <f>IF(UPPER($U337)="WIND",IF(filt_combine_wind,OR(UPPER($T337)="Y",UPPER($S337)=""),OR(UPPER($S337)="Y",UPPER($T337)="")),TRUE)</f>
        <v>1</v>
      </c>
      <c r="AL337" s="9"/>
      <c r="AM337" s="2" t="b">
        <f>AND(Z337:AL337)</f>
        <v>0</v>
      </c>
      <c r="AN337" s="2">
        <f>A337-COUNTIF($K$31:$K337,"&lt;&gt;"&amp;AN$31)+1</f>
        <v>292</v>
      </c>
      <c r="AO337" s="2"/>
      <c r="AP337" s="8" t="s">
        <v>253</v>
      </c>
      <c r="AQ337" s="8" t="s">
        <v>19</v>
      </c>
      <c r="AR337" s="8">
        <v>3490</v>
      </c>
      <c r="AS337" s="8">
        <v>14282</v>
      </c>
      <c r="AT337" s="8" t="s">
        <v>11</v>
      </c>
      <c r="AU337" s="8" t="s">
        <v>33</v>
      </c>
      <c r="AV337" s="8">
        <v>1960</v>
      </c>
      <c r="AW337" s="8">
        <v>247.7</v>
      </c>
      <c r="AX337" s="8" t="s">
        <v>16</v>
      </c>
      <c r="AY337" s="8" t="s">
        <v>15</v>
      </c>
      <c r="AZ337">
        <v>0</v>
      </c>
      <c r="BA337" s="5">
        <v>11947.0672</v>
      </c>
      <c r="BB337" s="5">
        <v>2</v>
      </c>
      <c r="BC337" s="4"/>
      <c r="BD337"/>
    </row>
    <row r="338" spans="1:56" hidden="1">
      <c r="A338">
        <f>ROW(B338)-ROW($B$31)</f>
        <v>307</v>
      </c>
      <c r="B338" t="str">
        <f>SUBSTITUTE(SUBSTITUTE(SUBSTITUTE(AP338&amp;"_"&amp;AQ338," ","_"),"&amp;","and"),"-","_")</f>
        <v>Granite_Shoals_1</v>
      </c>
      <c r="C338">
        <f>AW338/1000</f>
        <v>0.03</v>
      </c>
      <c r="D338" s="23" t="str">
        <f>VLOOKUP(L338,map_fuel,2,0)</f>
        <v>water</v>
      </c>
      <c r="E338" s="23" t="str">
        <f>VLOOKUP(M338,map_prime_mover,2,0)</f>
        <v/>
      </c>
      <c r="F338" s="23" t="str">
        <f>D338&amp;IF(NOT(E338=""),"_"&amp;LOWER(E338),"")</f>
        <v>water</v>
      </c>
      <c r="G338" s="58">
        <f>IF(ISNUMBER(BA338),BA338/1000,1)</f>
        <v>1</v>
      </c>
      <c r="H338" s="8">
        <f>AV338</f>
        <v>1951</v>
      </c>
      <c r="I338" s="39" t="str">
        <f>AY338</f>
        <v>OP</v>
      </c>
      <c r="J338" s="39" t="str">
        <f>IF(AZ338=1,"Y",IF(AZ338=0,"N","?"))</f>
        <v>N</v>
      </c>
      <c r="K338" s="39" t="s">
        <v>594</v>
      </c>
      <c r="L338" s="8" t="str">
        <f>AU338</f>
        <v>WAT</v>
      </c>
      <c r="M338" s="8" t="str">
        <f>AX338</f>
        <v>HY</v>
      </c>
      <c r="N338" s="8">
        <f>C338*G338</f>
        <v>0.03</v>
      </c>
      <c r="O338" s="8"/>
      <c r="P338" s="8"/>
      <c r="Q338" s="8"/>
      <c r="R338" s="87"/>
      <c r="S338" s="8"/>
      <c r="T338" s="8"/>
      <c r="U338" s="87"/>
      <c r="V338" s="87" t="str">
        <f ca="1">IF(NOT(AP338=""),IF(AP338&lt;&gt;AP337,IF(COUNTIF(OFFSET(AP338,0,0,pMaxUnitPerPlantInData),AP338)=COUNTIFS(OFFSET(AP338,0,0,pMaxUnitPerPlantInData),AP338,OFFSET(F338,0,0,pMaxUnitPerPlantInData),F338),"N","Y"),V337),"")</f>
        <v>N</v>
      </c>
      <c r="W338" s="87" t="str">
        <f>IF($AP338="",W339,SUBSTITUTE(SUBSTITUTE(SUBSTITUTE(AP338," ","_"),"&amp;","and"),"-","_"))</f>
        <v>Granite_Shoals</v>
      </c>
      <c r="X338" s="87">
        <f>IF($AP338="","-",BB338)</f>
        <v>2</v>
      </c>
      <c r="Y338" s="4"/>
      <c r="Z338" s="8" t="b">
        <v>1</v>
      </c>
      <c r="AA338" s="8" t="b">
        <f>VLOOKUP(L338,map_fuel,3,0)</f>
        <v>1</v>
      </c>
      <c r="AB338" s="8" t="b">
        <f>C338&gt;=filt_gen_size</f>
        <v>0</v>
      </c>
      <c r="AC338" s="8" t="b">
        <f>AV338&gt;=filt_age</f>
        <v>1</v>
      </c>
      <c r="AD338" s="39">
        <f>IF(filt_status="ALL",TRUE,IFERROR(SEARCH(I338,filt_status),FALSE))</f>
        <v>1</v>
      </c>
      <c r="AE338" s="8" t="b">
        <f>IF(filt_chp,TRUE,J338="N")</f>
        <v>1</v>
      </c>
      <c r="AF338" s="8" t="b">
        <f>IF(filt_hydro,TRUE,D338&lt;&gt;"water")</f>
        <v>0</v>
      </c>
      <c r="AG338" s="8" t="b">
        <f>IF(filt_use_bad_data,TRUE,NOT(OR(O338="Y",O338=1)))</f>
        <v>1</v>
      </c>
      <c r="AH338" s="8" t="b">
        <f>IF(filt_use_bad_data,TRUE,NOT(OR(Q338="Y",Q338=1)))</f>
        <v>1</v>
      </c>
      <c r="AI338" s="8" t="b">
        <f>IF(filt_allow_combos,AND(AJ338:AK338),OR(UPPER($S338)="Y",UPPER($T338)=""))</f>
        <v>1</v>
      </c>
      <c r="AJ338" s="8" t="b">
        <f>IF(UPPER($U338)="CCGT",IF(filt_combine_ccgt,OR(UPPER($T338)="Y",UPPER($S338)=""),OR(UPPER($S338)="Y",UPPER($T338)="")),TRUE)</f>
        <v>1</v>
      </c>
      <c r="AK338" s="8" t="b">
        <f>IF(UPPER($U338)="WIND",IF(filt_combine_wind,OR(UPPER($T338)="Y",UPPER($S338)=""),OR(UPPER($S338)="Y",UPPER($T338)="")),TRUE)</f>
        <v>1</v>
      </c>
      <c r="AL338" s="9"/>
      <c r="AM338" s="2" t="b">
        <f>AND(Z338:AL338)</f>
        <v>0</v>
      </c>
      <c r="AN338" s="2">
        <f>A338-COUNTIF($K$31:$K338,"&lt;&gt;"&amp;AN$31)+1</f>
        <v>293</v>
      </c>
      <c r="AO338" s="2"/>
      <c r="AP338" s="8" t="s">
        <v>254</v>
      </c>
      <c r="AQ338" s="8" t="s">
        <v>19</v>
      </c>
      <c r="AR338" s="8">
        <v>3597</v>
      </c>
      <c r="AS338" s="8">
        <v>14284</v>
      </c>
      <c r="AT338" s="8" t="s">
        <v>11</v>
      </c>
      <c r="AU338" s="8" t="s">
        <v>21</v>
      </c>
      <c r="AV338" s="8">
        <v>1951</v>
      </c>
      <c r="AW338" s="8">
        <v>30</v>
      </c>
      <c r="AX338" s="8" t="s">
        <v>20</v>
      </c>
      <c r="AY338" s="8" t="s">
        <v>15</v>
      </c>
      <c r="AZ338">
        <v>0</v>
      </c>
      <c r="BA338" s="5" t="s">
        <v>14</v>
      </c>
      <c r="BB338" s="5">
        <v>2</v>
      </c>
      <c r="BC338" s="4"/>
      <c r="BD338"/>
    </row>
    <row r="339" spans="1:56" hidden="1">
      <c r="A339">
        <f>ROW(B339)-ROW($B$31)</f>
        <v>308</v>
      </c>
      <c r="B339" t="str">
        <f>SUBSTITUTE(SUBSTITUTE(SUBSTITUTE(AP339&amp;"_"&amp;AQ339," ","_"),"&amp;","and"),"-","_")</f>
        <v>Granite_Shoals_2</v>
      </c>
      <c r="C339">
        <f>AW339/1000</f>
        <v>0.03</v>
      </c>
      <c r="D339" s="23" t="str">
        <f>VLOOKUP(L339,map_fuel,2,0)</f>
        <v>water</v>
      </c>
      <c r="E339" s="23" t="str">
        <f>VLOOKUP(M339,map_prime_mover,2,0)</f>
        <v/>
      </c>
      <c r="F339" s="23" t="str">
        <f>D339&amp;IF(NOT(E339=""),"_"&amp;LOWER(E339),"")</f>
        <v>water</v>
      </c>
      <c r="G339" s="58">
        <f>IF(ISNUMBER(BA339),BA339/1000,1)</f>
        <v>1</v>
      </c>
      <c r="H339" s="8">
        <f>AV339</f>
        <v>1951</v>
      </c>
      <c r="I339" s="39" t="str">
        <f>AY339</f>
        <v>OP</v>
      </c>
      <c r="J339" s="39" t="str">
        <f>IF(AZ339=1,"Y",IF(AZ339=0,"N","?"))</f>
        <v>N</v>
      </c>
      <c r="K339" s="39" t="s">
        <v>594</v>
      </c>
      <c r="L339" s="8" t="str">
        <f>AU339</f>
        <v>WAT</v>
      </c>
      <c r="M339" s="8" t="str">
        <f>AX339</f>
        <v>HY</v>
      </c>
      <c r="N339" s="8">
        <f>C339*G339</f>
        <v>0.03</v>
      </c>
      <c r="O339" s="8"/>
      <c r="P339" s="8"/>
      <c r="Q339" s="8"/>
      <c r="R339" s="87"/>
      <c r="S339" s="8"/>
      <c r="T339" s="8"/>
      <c r="U339" s="87"/>
      <c r="V339" s="87" t="str">
        <f ca="1">IF(NOT(AP339=""),IF(AP339&lt;&gt;AP338,IF(COUNTIF(OFFSET(AP339,0,0,pMaxUnitPerPlantInData),AP339)=COUNTIFS(OFFSET(AP339,0,0,pMaxUnitPerPlantInData),AP339,OFFSET(F339,0,0,pMaxUnitPerPlantInData),F339),"N","Y"),V338),"")</f>
        <v>N</v>
      </c>
      <c r="W339" s="87" t="str">
        <f>IF($AP339="",W340,SUBSTITUTE(SUBSTITUTE(SUBSTITUTE(AP339," ","_"),"&amp;","and"),"-","_"))</f>
        <v>Granite_Shoals</v>
      </c>
      <c r="X339" s="87">
        <f>IF($AP339="","-",BB339)</f>
        <v>2</v>
      </c>
      <c r="Y339" s="4"/>
      <c r="Z339" s="8" t="b">
        <v>1</v>
      </c>
      <c r="AA339" s="8" t="b">
        <f>VLOOKUP(L339,map_fuel,3,0)</f>
        <v>1</v>
      </c>
      <c r="AB339" s="8" t="b">
        <f>C339&gt;=filt_gen_size</f>
        <v>0</v>
      </c>
      <c r="AC339" s="8" t="b">
        <f>AV339&gt;=filt_age</f>
        <v>1</v>
      </c>
      <c r="AD339" s="39">
        <f>IF(filt_status="ALL",TRUE,IFERROR(SEARCH(I339,filt_status),FALSE))</f>
        <v>1</v>
      </c>
      <c r="AE339" s="8" t="b">
        <f>IF(filt_chp,TRUE,J339="N")</f>
        <v>1</v>
      </c>
      <c r="AF339" s="8" t="b">
        <f>IF(filt_hydro,TRUE,D339&lt;&gt;"water")</f>
        <v>0</v>
      </c>
      <c r="AG339" s="8" t="b">
        <f>IF(filt_use_bad_data,TRUE,NOT(OR(O339="Y",O339=1)))</f>
        <v>1</v>
      </c>
      <c r="AH339" s="8" t="b">
        <f>IF(filt_use_bad_data,TRUE,NOT(OR(Q339="Y",Q339=1)))</f>
        <v>1</v>
      </c>
      <c r="AI339" s="8" t="b">
        <f>IF(filt_allow_combos,AND(AJ339:AK339),OR(UPPER($S339)="Y",UPPER($T339)=""))</f>
        <v>1</v>
      </c>
      <c r="AJ339" s="8" t="b">
        <f>IF(UPPER($U339)="CCGT",IF(filt_combine_ccgt,OR(UPPER($T339)="Y",UPPER($S339)=""),OR(UPPER($S339)="Y",UPPER($T339)="")),TRUE)</f>
        <v>1</v>
      </c>
      <c r="AK339" s="8" t="b">
        <f>IF(UPPER($U339)="WIND",IF(filt_combine_wind,OR(UPPER($T339)="Y",UPPER($S339)=""),OR(UPPER($S339)="Y",UPPER($T339)="")),TRUE)</f>
        <v>1</v>
      </c>
      <c r="AL339" s="9"/>
      <c r="AM339" s="2" t="b">
        <f>AND(Z339:AL339)</f>
        <v>0</v>
      </c>
      <c r="AN339" s="2">
        <f>A339-COUNTIF($K$31:$K339,"&lt;&gt;"&amp;AN$31)+1</f>
        <v>294</v>
      </c>
      <c r="AO339" s="2"/>
      <c r="AP339" s="8" t="s">
        <v>254</v>
      </c>
      <c r="AQ339" s="8" t="s">
        <v>22</v>
      </c>
      <c r="AR339" s="8">
        <v>3597</v>
      </c>
      <c r="AS339" s="8">
        <v>14285</v>
      </c>
      <c r="AT339" s="8" t="s">
        <v>11</v>
      </c>
      <c r="AU339" s="8" t="s">
        <v>21</v>
      </c>
      <c r="AV339" s="8">
        <v>1951</v>
      </c>
      <c r="AW339" s="8">
        <v>30</v>
      </c>
      <c r="AX339" s="8" t="s">
        <v>20</v>
      </c>
      <c r="AY339" s="8" t="s">
        <v>15</v>
      </c>
      <c r="AZ339">
        <v>0</v>
      </c>
      <c r="BA339" s="5" t="s">
        <v>14</v>
      </c>
      <c r="BB339" s="5">
        <v>2</v>
      </c>
      <c r="BC339" s="4"/>
      <c r="BD339"/>
    </row>
    <row r="340" spans="1:56" hidden="1">
      <c r="A340">
        <f>ROW(B340)-ROW($B$31)</f>
        <v>309</v>
      </c>
      <c r="B340" t="str">
        <f>SUBSTITUTE(SUBSTITUTE(SUBSTITUTE(AP340&amp;"_"&amp;AQ340," ","_"),"&amp;","and"),"-","_")</f>
        <v>Green_Power_2_ST1</v>
      </c>
      <c r="C340">
        <f>AW340/1000</f>
        <v>0.11</v>
      </c>
      <c r="D340" s="23" t="str">
        <f>VLOOKUP(L340,map_fuel,2,0)</f>
        <v>ng</v>
      </c>
      <c r="E340" s="23" t="str">
        <f>VLOOKUP(M340,map_prime_mover,2,0)</f>
        <v>cc_st_part</v>
      </c>
      <c r="F340" s="23" t="str">
        <f>D340&amp;IF(NOT(E340=""),"_"&amp;LOWER(E340),"")</f>
        <v>ng_cc_st_part</v>
      </c>
      <c r="G340" s="58">
        <f>IF(ISNUMBER(BA340),BA340/1000,1)</f>
        <v>5.9708599000000007</v>
      </c>
      <c r="H340" s="8">
        <f>AV340</f>
        <v>2003</v>
      </c>
      <c r="I340" s="39" t="str">
        <f>AY340</f>
        <v>OP</v>
      </c>
      <c r="J340" s="39" t="str">
        <f>IF(AZ340=1,"Y",IF(AZ340=0,"N","?"))</f>
        <v>Y</v>
      </c>
      <c r="K340" s="39" t="s">
        <v>594</v>
      </c>
      <c r="L340" s="8" t="str">
        <f>AU340</f>
        <v>NG</v>
      </c>
      <c r="M340" s="8" t="str">
        <f>AX340</f>
        <v>CA</v>
      </c>
      <c r="N340" s="8">
        <f>C340*G340</f>
        <v>0.6567945890000001</v>
      </c>
      <c r="O340" s="8"/>
      <c r="P340" s="8"/>
      <c r="Q340" s="8"/>
      <c r="R340" s="87"/>
      <c r="S340" s="8"/>
      <c r="T340" s="8"/>
      <c r="U340" s="87"/>
      <c r="V340" s="87" t="str">
        <f ca="1">IF(NOT(AP340=""),IF(AP340&lt;&gt;AP339,IF(COUNTIF(OFFSET(AP340,0,0,pMaxUnitPerPlantInData),AP340)=COUNTIFS(OFFSET(AP340,0,0,pMaxUnitPerPlantInData),AP340,OFFSET(F340,0,0,pMaxUnitPerPlantInData),F340),"N","Y"),V339),"")</f>
        <v>Y</v>
      </c>
      <c r="W340" s="87" t="str">
        <f>IF($AP340="",W341,AP340)</f>
        <v>Green Power 2</v>
      </c>
      <c r="X340" s="87">
        <f>IF($AP340="","-",BB340)</f>
        <v>4</v>
      </c>
      <c r="Y340" s="4"/>
      <c r="Z340" s="8" t="b">
        <v>1</v>
      </c>
      <c r="AA340" s="8" t="b">
        <f>VLOOKUP(L340,map_fuel,3,0)</f>
        <v>1</v>
      </c>
      <c r="AB340" s="8" t="b">
        <f>C340&gt;=filt_gen_size</f>
        <v>1</v>
      </c>
      <c r="AC340" s="8" t="b">
        <f>AV340&gt;=filt_age</f>
        <v>1</v>
      </c>
      <c r="AD340" s="39">
        <f>IF(filt_status="ALL",TRUE,IFERROR(SEARCH(I340,filt_status),FALSE))</f>
        <v>1</v>
      </c>
      <c r="AE340" s="8" t="b">
        <f>IF(filt_chp,TRUE,J340="N")</f>
        <v>0</v>
      </c>
      <c r="AF340" s="8" t="b">
        <f>IF(filt_hydro,TRUE,D340&lt;&gt;"water")</f>
        <v>1</v>
      </c>
      <c r="AG340" s="8" t="b">
        <f>IF(filt_use_bad_data,TRUE,NOT(OR(O340="Y",O340=1)))</f>
        <v>1</v>
      </c>
      <c r="AH340" s="8" t="b">
        <f>IF(filt_use_bad_data,TRUE,NOT(OR(Q340="Y",Q340=1)))</f>
        <v>1</v>
      </c>
      <c r="AI340" s="8" t="b">
        <f>IF(filt_allow_combos,AND(AJ340:AK340),OR(UPPER($S340)="Y",UPPER($T340)=""))</f>
        <v>1</v>
      </c>
      <c r="AJ340" s="8" t="b">
        <f>IF(UPPER($U340)="CCGT",IF(filt_combine_ccgt,OR(UPPER($T340)="Y",UPPER($S340)=""),OR(UPPER($S340)="Y",UPPER($T340)="")),TRUE)</f>
        <v>1</v>
      </c>
      <c r="AK340" s="8" t="b">
        <f>IF(UPPER($U340)="WIND",IF(filt_combine_wind,OR(UPPER($T340)="Y",UPPER($S340)=""),OR(UPPER($S340)="Y",UPPER($T340)="")),TRUE)</f>
        <v>1</v>
      </c>
      <c r="AL340" s="9"/>
      <c r="AM340" s="2" t="b">
        <f>AND(Z340:AL340)</f>
        <v>0</v>
      </c>
      <c r="AN340" s="2">
        <f>A340-COUNTIF($K$31:$K340,"&lt;&gt;"&amp;AN$31)+1</f>
        <v>295</v>
      </c>
      <c r="AO340" s="2"/>
      <c r="AP340" s="8" t="s">
        <v>255</v>
      </c>
      <c r="AQ340" s="8" t="s">
        <v>133</v>
      </c>
      <c r="AR340" s="8">
        <v>55470</v>
      </c>
      <c r="AS340" s="8">
        <v>14286</v>
      </c>
      <c r="AT340" s="8" t="s">
        <v>11</v>
      </c>
      <c r="AU340" s="8" t="s">
        <v>33</v>
      </c>
      <c r="AV340" s="8">
        <v>2003</v>
      </c>
      <c r="AW340" s="8">
        <v>110</v>
      </c>
      <c r="AX340" s="8" t="s">
        <v>29</v>
      </c>
      <c r="AY340" s="8" t="s">
        <v>15</v>
      </c>
      <c r="AZ340">
        <v>1</v>
      </c>
      <c r="BA340" s="5">
        <v>5970.8599000000004</v>
      </c>
      <c r="BB340" s="5">
        <v>4</v>
      </c>
      <c r="BC340" s="4"/>
      <c r="BD340"/>
    </row>
    <row r="341" spans="1:56" hidden="1">
      <c r="A341">
        <f>ROW(B341)-ROW($B$31)</f>
        <v>310</v>
      </c>
      <c r="B341" t="str">
        <f>SUBSTITUTE(SUBSTITUTE(SUBSTITUTE(AP341&amp;"_"&amp;AQ341," ","_"),"&amp;","and"),"-","_")</f>
        <v>Green_Power_2_TR1</v>
      </c>
      <c r="C341">
        <f>AW341/1000</f>
        <v>0.16700000000000001</v>
      </c>
      <c r="D341" s="23" t="str">
        <f>VLOOKUP(L341,map_fuel,2,0)</f>
        <v>ng</v>
      </c>
      <c r="E341" s="23" t="str">
        <f>VLOOKUP(M341,map_prime_mover,2,0)</f>
        <v>cc_ct_part</v>
      </c>
      <c r="F341" s="23" t="str">
        <f>D341&amp;IF(NOT(E341=""),"_"&amp;LOWER(E341),"")</f>
        <v>ng_cc_ct_part</v>
      </c>
      <c r="G341" s="58">
        <f>IF(ISNUMBER(BA341),BA341/1000,1)</f>
        <v>5.9708599000000007</v>
      </c>
      <c r="H341" s="8">
        <f>AV341</f>
        <v>2003</v>
      </c>
      <c r="I341" s="39" t="str">
        <f>AY341</f>
        <v>OP</v>
      </c>
      <c r="J341" s="39" t="str">
        <f>IF(AZ341=1,"Y",IF(AZ341=0,"N","?"))</f>
        <v>Y</v>
      </c>
      <c r="K341" s="39" t="s">
        <v>594</v>
      </c>
      <c r="L341" s="8" t="str">
        <f>AU341</f>
        <v>NG</v>
      </c>
      <c r="M341" s="8" t="str">
        <f>AX341</f>
        <v>CT</v>
      </c>
      <c r="N341" s="8">
        <f>C341*G341</f>
        <v>0.99713360330000012</v>
      </c>
      <c r="O341" s="8"/>
      <c r="P341" s="8"/>
      <c r="Q341" s="8"/>
      <c r="R341" s="87"/>
      <c r="S341" s="8"/>
      <c r="T341" s="8"/>
      <c r="U341" s="87"/>
      <c r="V341" s="87" t="str">
        <f ca="1">IF(NOT(AP341=""),IF(AP341&lt;&gt;AP340,IF(COUNTIF(OFFSET(AP341,0,0,pMaxUnitPerPlantInData),AP341)=COUNTIFS(OFFSET(AP341,0,0,pMaxUnitPerPlantInData),AP341,OFFSET(F341,0,0,pMaxUnitPerPlantInData),F341),"N","Y"),V340),"")</f>
        <v>Y</v>
      </c>
      <c r="W341" s="87" t="str">
        <f>IF($AP341="",W342,AP341)</f>
        <v>Green Power 2</v>
      </c>
      <c r="X341" s="87">
        <f>IF($AP341="","-",BB341)</f>
        <v>4</v>
      </c>
      <c r="Y341" s="4"/>
      <c r="Z341" s="8" t="b">
        <v>1</v>
      </c>
      <c r="AA341" s="8" t="b">
        <f>VLOOKUP(L341,map_fuel,3,0)</f>
        <v>1</v>
      </c>
      <c r="AB341" s="8" t="b">
        <f>C341&gt;=filt_gen_size</f>
        <v>1</v>
      </c>
      <c r="AC341" s="8" t="b">
        <f>AV341&gt;=filt_age</f>
        <v>1</v>
      </c>
      <c r="AD341" s="39">
        <f>IF(filt_status="ALL",TRUE,IFERROR(SEARCH(I341,filt_status),FALSE))</f>
        <v>1</v>
      </c>
      <c r="AE341" s="8" t="b">
        <f>IF(filt_chp,TRUE,J341="N")</f>
        <v>0</v>
      </c>
      <c r="AF341" s="8" t="b">
        <f>IF(filt_hydro,TRUE,D341&lt;&gt;"water")</f>
        <v>1</v>
      </c>
      <c r="AG341" s="8" t="b">
        <f>IF(filt_use_bad_data,TRUE,NOT(OR(O341="Y",O341=1)))</f>
        <v>1</v>
      </c>
      <c r="AH341" s="8" t="b">
        <f>IF(filt_use_bad_data,TRUE,NOT(OR(Q341="Y",Q341=1)))</f>
        <v>1</v>
      </c>
      <c r="AI341" s="8" t="b">
        <f>IF(filt_allow_combos,AND(AJ341:AK341),OR(UPPER($S341)="Y",UPPER($T341)=""))</f>
        <v>1</v>
      </c>
      <c r="AJ341" s="8" t="b">
        <f>IF(UPPER($U341)="CCGT",IF(filt_combine_ccgt,OR(UPPER($T341)="Y",UPPER($S341)=""),OR(UPPER($S341)="Y",UPPER($T341)="")),TRUE)</f>
        <v>1</v>
      </c>
      <c r="AK341" s="8" t="b">
        <f>IF(UPPER($U341)="WIND",IF(filt_combine_wind,OR(UPPER($T341)="Y",UPPER($S341)=""),OR(UPPER($S341)="Y",UPPER($T341)="")),TRUE)</f>
        <v>1</v>
      </c>
      <c r="AL341" s="9"/>
      <c r="AM341" s="2" t="b">
        <f>AND(Z341:AL341)</f>
        <v>0</v>
      </c>
      <c r="AN341" s="2">
        <f>A341-COUNTIF($K$31:$K341,"&lt;&gt;"&amp;AN$31)+1</f>
        <v>296</v>
      </c>
      <c r="AO341" s="2"/>
      <c r="AP341" s="8" t="s">
        <v>255</v>
      </c>
      <c r="AQ341" s="8" t="s">
        <v>256</v>
      </c>
      <c r="AR341" s="8">
        <v>55470</v>
      </c>
      <c r="AS341" s="8">
        <v>14287</v>
      </c>
      <c r="AT341" s="8" t="s">
        <v>11</v>
      </c>
      <c r="AU341" s="8" t="s">
        <v>33</v>
      </c>
      <c r="AV341" s="8">
        <v>2003</v>
      </c>
      <c r="AW341" s="8">
        <v>167</v>
      </c>
      <c r="AX341" s="8" t="s">
        <v>32</v>
      </c>
      <c r="AY341" s="8" t="s">
        <v>15</v>
      </c>
      <c r="AZ341">
        <v>1</v>
      </c>
      <c r="BA341" s="5">
        <v>5970.8599000000004</v>
      </c>
      <c r="BB341" s="5">
        <v>4</v>
      </c>
      <c r="BC341" s="4"/>
      <c r="BD341"/>
    </row>
    <row r="342" spans="1:56" hidden="1">
      <c r="A342">
        <f>ROW(B342)-ROW($B$31)</f>
        <v>311</v>
      </c>
      <c r="B342" t="str">
        <f>SUBSTITUTE(SUBSTITUTE(SUBSTITUTE(AP342&amp;"_"&amp;AQ342," ","_"),"&amp;","and"),"-","_")</f>
        <v>Green_Power_2_TR2</v>
      </c>
      <c r="C342">
        <f>AW342/1000</f>
        <v>0.16700000000000001</v>
      </c>
      <c r="D342" s="23" t="str">
        <f>VLOOKUP(L342,map_fuel,2,0)</f>
        <v>ng</v>
      </c>
      <c r="E342" s="23" t="str">
        <f>VLOOKUP(M342,map_prime_mover,2,0)</f>
        <v>cc_ct_part</v>
      </c>
      <c r="F342" s="23" t="str">
        <f>D342&amp;IF(NOT(E342=""),"_"&amp;LOWER(E342),"")</f>
        <v>ng_cc_ct_part</v>
      </c>
      <c r="G342" s="58">
        <f>IF(ISNUMBER(BA342),BA342/1000,1)</f>
        <v>5.9708599000000007</v>
      </c>
      <c r="H342" s="8">
        <f>AV342</f>
        <v>2003</v>
      </c>
      <c r="I342" s="39" t="str">
        <f>AY342</f>
        <v>OP</v>
      </c>
      <c r="J342" s="39" t="str">
        <f>IF(AZ342=1,"Y",IF(AZ342=0,"N","?"))</f>
        <v>Y</v>
      </c>
      <c r="K342" s="39" t="s">
        <v>594</v>
      </c>
      <c r="L342" s="8" t="str">
        <f>AU342</f>
        <v>NG</v>
      </c>
      <c r="M342" s="8" t="str">
        <f>AX342</f>
        <v>CT</v>
      </c>
      <c r="N342" s="8">
        <f>C342*G342</f>
        <v>0.99713360330000012</v>
      </c>
      <c r="O342" s="8"/>
      <c r="P342" s="8"/>
      <c r="Q342" s="8"/>
      <c r="R342" s="87"/>
      <c r="S342" s="8"/>
      <c r="T342" s="8"/>
      <c r="U342" s="87"/>
      <c r="V342" s="87" t="str">
        <f ca="1">IF(NOT(AP342=""),IF(AP342&lt;&gt;AP341,IF(COUNTIF(OFFSET(AP342,0,0,pMaxUnitPerPlantInData),AP342)=COUNTIFS(OFFSET(AP342,0,0,pMaxUnitPerPlantInData),AP342,OFFSET(F342,0,0,pMaxUnitPerPlantInData),F342),"N","Y"),V341),"")</f>
        <v>Y</v>
      </c>
      <c r="W342" s="87" t="str">
        <f>IF($AP342="",W343,AP342)</f>
        <v>Green Power 2</v>
      </c>
      <c r="X342" s="87">
        <f>IF($AP342="","-",BB342)</f>
        <v>4</v>
      </c>
      <c r="Y342" s="4"/>
      <c r="Z342" s="8" t="b">
        <v>1</v>
      </c>
      <c r="AA342" s="8" t="b">
        <f>VLOOKUP(L342,map_fuel,3,0)</f>
        <v>1</v>
      </c>
      <c r="AB342" s="8" t="b">
        <f>C342&gt;=filt_gen_size</f>
        <v>1</v>
      </c>
      <c r="AC342" s="8" t="b">
        <f>AV342&gt;=filt_age</f>
        <v>1</v>
      </c>
      <c r="AD342" s="39">
        <f>IF(filt_status="ALL",TRUE,IFERROR(SEARCH(I342,filt_status),FALSE))</f>
        <v>1</v>
      </c>
      <c r="AE342" s="8" t="b">
        <f>IF(filt_chp,TRUE,J342="N")</f>
        <v>0</v>
      </c>
      <c r="AF342" s="8" t="b">
        <f>IF(filt_hydro,TRUE,D342&lt;&gt;"water")</f>
        <v>1</v>
      </c>
      <c r="AG342" s="8" t="b">
        <f>IF(filt_use_bad_data,TRUE,NOT(OR(O342="Y",O342=1)))</f>
        <v>1</v>
      </c>
      <c r="AH342" s="8" t="b">
        <f>IF(filt_use_bad_data,TRUE,NOT(OR(Q342="Y",Q342=1)))</f>
        <v>1</v>
      </c>
      <c r="AI342" s="8" t="b">
        <f>IF(filt_allow_combos,AND(AJ342:AK342),OR(UPPER($S342)="Y",UPPER($T342)=""))</f>
        <v>1</v>
      </c>
      <c r="AJ342" s="8" t="b">
        <f>IF(UPPER($U342)="CCGT",IF(filt_combine_ccgt,OR(UPPER($T342)="Y",UPPER($S342)=""),OR(UPPER($S342)="Y",UPPER($T342)="")),TRUE)</f>
        <v>1</v>
      </c>
      <c r="AK342" s="8" t="b">
        <f>IF(UPPER($U342)="WIND",IF(filt_combine_wind,OR(UPPER($T342)="Y",UPPER($S342)=""),OR(UPPER($S342)="Y",UPPER($T342)="")),TRUE)</f>
        <v>1</v>
      </c>
      <c r="AL342" s="9"/>
      <c r="AM342" s="2" t="b">
        <f>AND(Z342:AL342)</f>
        <v>0</v>
      </c>
      <c r="AN342" s="2">
        <f>A342-COUNTIF($K$31:$K342,"&lt;&gt;"&amp;AN$31)+1</f>
        <v>297</v>
      </c>
      <c r="AO342" s="2"/>
      <c r="AP342" s="8" t="s">
        <v>255</v>
      </c>
      <c r="AQ342" s="8" t="s">
        <v>257</v>
      </c>
      <c r="AR342" s="8">
        <v>55470</v>
      </c>
      <c r="AS342" s="8">
        <v>14288</v>
      </c>
      <c r="AT342" s="8" t="s">
        <v>11</v>
      </c>
      <c r="AU342" s="8" t="s">
        <v>33</v>
      </c>
      <c r="AV342" s="8">
        <v>2003</v>
      </c>
      <c r="AW342" s="8">
        <v>167</v>
      </c>
      <c r="AX342" s="8" t="s">
        <v>32</v>
      </c>
      <c r="AY342" s="8" t="s">
        <v>15</v>
      </c>
      <c r="AZ342">
        <v>1</v>
      </c>
      <c r="BA342" s="5">
        <v>5970.8599000000004</v>
      </c>
      <c r="BB342" s="5">
        <v>4</v>
      </c>
      <c r="BC342" s="4"/>
      <c r="BD342"/>
    </row>
    <row r="343" spans="1:56" hidden="1">
      <c r="A343">
        <f>ROW(B343)-ROW($B$31)</f>
        <v>312</v>
      </c>
      <c r="B343" t="str">
        <f>SUBSTITUTE(SUBSTITUTE(SUBSTITUTE(AP343&amp;"_"&amp;AQ343," ","_"),"&amp;","and"),"-","_")</f>
        <v>Green_Power_2_TR3</v>
      </c>
      <c r="C343">
        <f>AW343/1000</f>
        <v>0.16700000000000001</v>
      </c>
      <c r="D343" s="23" t="str">
        <f>VLOOKUP(L343,map_fuel,2,0)</f>
        <v>ng</v>
      </c>
      <c r="E343" s="23" t="str">
        <f>VLOOKUP(M343,map_prime_mover,2,0)</f>
        <v>cc_ct_part</v>
      </c>
      <c r="F343" s="23" t="str">
        <f>D343&amp;IF(NOT(E343=""),"_"&amp;LOWER(E343),"")</f>
        <v>ng_cc_ct_part</v>
      </c>
      <c r="G343" s="58">
        <f>IF(ISNUMBER(BA343),BA343/1000,1)</f>
        <v>5.9708599000000007</v>
      </c>
      <c r="H343" s="8">
        <f>AV343</f>
        <v>2003</v>
      </c>
      <c r="I343" s="39" t="str">
        <f>AY343</f>
        <v>OP</v>
      </c>
      <c r="J343" s="39" t="str">
        <f>IF(AZ343=1,"Y",IF(AZ343=0,"N","?"))</f>
        <v>Y</v>
      </c>
      <c r="K343" s="39" t="s">
        <v>594</v>
      </c>
      <c r="L343" s="8" t="str">
        <f>AU343</f>
        <v>NG</v>
      </c>
      <c r="M343" s="8" t="str">
        <f>AX343</f>
        <v>CT</v>
      </c>
      <c r="N343" s="8">
        <f>C343*G343</f>
        <v>0.99713360330000012</v>
      </c>
      <c r="O343" s="8"/>
      <c r="P343" s="8"/>
      <c r="Q343" s="8"/>
      <c r="R343" s="87"/>
      <c r="S343" s="8"/>
      <c r="T343" s="8"/>
      <c r="U343" s="87"/>
      <c r="V343" s="87" t="str">
        <f ca="1">IF(NOT(AP343=""),IF(AP343&lt;&gt;AP342,IF(COUNTIF(OFFSET(AP343,0,0,pMaxUnitPerPlantInData),AP343)=COUNTIFS(OFFSET(AP343,0,0,pMaxUnitPerPlantInData),AP343,OFFSET(F343,0,0,pMaxUnitPerPlantInData),F343),"N","Y"),V342),"")</f>
        <v>Y</v>
      </c>
      <c r="W343" s="87" t="str">
        <f>IF($AP343="",W344,AP343)</f>
        <v>Green Power 2</v>
      </c>
      <c r="X343" s="87">
        <f>IF($AP343="","-",BB343)</f>
        <v>4</v>
      </c>
      <c r="Y343" s="4"/>
      <c r="Z343" s="8" t="b">
        <v>1</v>
      </c>
      <c r="AA343" s="8" t="b">
        <f>VLOOKUP(L343,map_fuel,3,0)</f>
        <v>1</v>
      </c>
      <c r="AB343" s="8" t="b">
        <f>C343&gt;=filt_gen_size</f>
        <v>1</v>
      </c>
      <c r="AC343" s="8" t="b">
        <f>AV343&gt;=filt_age</f>
        <v>1</v>
      </c>
      <c r="AD343" s="39">
        <f>IF(filt_status="ALL",TRUE,IFERROR(SEARCH(I343,filt_status),FALSE))</f>
        <v>1</v>
      </c>
      <c r="AE343" s="8" t="b">
        <f>IF(filt_chp,TRUE,J343="N")</f>
        <v>0</v>
      </c>
      <c r="AF343" s="8" t="b">
        <f>IF(filt_hydro,TRUE,D343&lt;&gt;"water")</f>
        <v>1</v>
      </c>
      <c r="AG343" s="8" t="b">
        <f>IF(filt_use_bad_data,TRUE,NOT(OR(O343="Y",O343=1)))</f>
        <v>1</v>
      </c>
      <c r="AH343" s="8" t="b">
        <f>IF(filt_use_bad_data,TRUE,NOT(OR(Q343="Y",Q343=1)))</f>
        <v>1</v>
      </c>
      <c r="AI343" s="8" t="b">
        <f>IF(filt_allow_combos,AND(AJ343:AK343),OR(UPPER($S343)="Y",UPPER($T343)=""))</f>
        <v>1</v>
      </c>
      <c r="AJ343" s="8" t="b">
        <f>IF(UPPER($U343)="CCGT",IF(filt_combine_ccgt,OR(UPPER($T343)="Y",UPPER($S343)=""),OR(UPPER($S343)="Y",UPPER($T343)="")),TRUE)</f>
        <v>1</v>
      </c>
      <c r="AK343" s="8" t="b">
        <f>IF(UPPER($U343)="WIND",IF(filt_combine_wind,OR(UPPER($T343)="Y",UPPER($S343)=""),OR(UPPER($S343)="Y",UPPER($T343)="")),TRUE)</f>
        <v>1</v>
      </c>
      <c r="AL343" s="9"/>
      <c r="AM343" s="2" t="b">
        <f>AND(Z343:AL343)</f>
        <v>0</v>
      </c>
      <c r="AN343" s="2">
        <f>A343-COUNTIF($K$31:$K343,"&lt;&gt;"&amp;AN$31)+1</f>
        <v>298</v>
      </c>
      <c r="AO343" s="2"/>
      <c r="AP343" s="8" t="s">
        <v>255</v>
      </c>
      <c r="AQ343" s="8" t="s">
        <v>258</v>
      </c>
      <c r="AR343" s="8">
        <v>55470</v>
      </c>
      <c r="AS343" s="8">
        <v>14289</v>
      </c>
      <c r="AT343" s="8" t="s">
        <v>11</v>
      </c>
      <c r="AU343" s="8" t="s">
        <v>33</v>
      </c>
      <c r="AV343" s="8">
        <v>2003</v>
      </c>
      <c r="AW343" s="8">
        <v>167</v>
      </c>
      <c r="AX343" s="8" t="s">
        <v>32</v>
      </c>
      <c r="AY343" s="8" t="s">
        <v>15</v>
      </c>
      <c r="AZ343">
        <v>1</v>
      </c>
      <c r="BA343" s="5">
        <v>5970.8599000000004</v>
      </c>
      <c r="BB343" s="5">
        <v>4</v>
      </c>
      <c r="BC343" s="4"/>
      <c r="BD343"/>
    </row>
    <row r="344" spans="1:56" hidden="1">
      <c r="A344">
        <f>ROW(B344)-ROW($B$31)</f>
        <v>313</v>
      </c>
      <c r="B344" t="str">
        <f>SUBSTITUTE(SUBSTITUTE(SUBSTITUTE(AP344&amp;"_"&amp;AQ344," ","_"),"&amp;","and"),"-","_")</f>
        <v>Greens_Bayou_73</v>
      </c>
      <c r="C344">
        <f>AW344/1000</f>
        <v>7.1999999999999995E-2</v>
      </c>
      <c r="D344" s="23" t="str">
        <f>VLOOKUP(L344,map_fuel,2,0)</f>
        <v>ng</v>
      </c>
      <c r="E344" s="23" t="str">
        <f>VLOOKUP(M344,map_prime_mover,2,0)</f>
        <v>gt</v>
      </c>
      <c r="F344" s="23" t="str">
        <f>D344&amp;IF(NOT(E344=""),"_"&amp;LOWER(E344),"")</f>
        <v>ng_gt</v>
      </c>
      <c r="G344" s="58">
        <f>IF(ISNUMBER(BA344),BA344/1000,1)</f>
        <v>14.680604199999999</v>
      </c>
      <c r="H344" s="8">
        <f>AV344</f>
        <v>1976</v>
      </c>
      <c r="I344" s="39" t="str">
        <f>AY344</f>
        <v>OP</v>
      </c>
      <c r="J344" s="39" t="str">
        <f>IF(AZ344=1,"Y",IF(AZ344=0,"N","?"))</f>
        <v>N</v>
      </c>
      <c r="K344" s="39" t="s">
        <v>594</v>
      </c>
      <c r="L344" s="8" t="str">
        <f>AU344</f>
        <v>NG</v>
      </c>
      <c r="M344" s="8" t="str">
        <f>AX344</f>
        <v>GT</v>
      </c>
      <c r="N344" s="8">
        <f>C344*G344</f>
        <v>1.0570035024</v>
      </c>
      <c r="O344" s="8"/>
      <c r="P344" s="39"/>
      <c r="Q344" s="39" t="s">
        <v>651</v>
      </c>
      <c r="R344" s="87" t="s">
        <v>1072</v>
      </c>
      <c r="S344" s="39"/>
      <c r="T344" s="39"/>
      <c r="U344" s="87"/>
      <c r="V344" s="87" t="str">
        <f ca="1">IF(NOT(AP344=""),IF(AP344&lt;&gt;AP343,IF(COUNTIF(OFFSET(AP344,0,0,pMaxUnitPerPlantInData),AP344)=COUNTIFS(OFFSET(AP344,0,0,pMaxUnitPerPlantInData),AP344,OFFSET(F344,0,0,pMaxUnitPerPlantInData),F344),"N","Y"),V343),"")</f>
        <v>Y</v>
      </c>
      <c r="W344" s="87" t="str">
        <f>IF($AP344="",W345,SUBSTITUTE(SUBSTITUTE(SUBSTITUTE(AP344," ","_"),"&amp;","and"),"-","_"))</f>
        <v>Greens_Bayou</v>
      </c>
      <c r="X344" s="87">
        <f>IF($AP344="","-",BB344)</f>
        <v>7</v>
      </c>
      <c r="Y344" s="4"/>
      <c r="Z344" s="8" t="b">
        <v>1</v>
      </c>
      <c r="AA344" s="8" t="b">
        <f>VLOOKUP(L344,map_fuel,3,0)</f>
        <v>1</v>
      </c>
      <c r="AB344" s="8" t="b">
        <f>C344&gt;=filt_gen_size</f>
        <v>1</v>
      </c>
      <c r="AC344" s="8" t="b">
        <f>AV344&gt;=filt_age</f>
        <v>1</v>
      </c>
      <c r="AD344" s="39">
        <f>IF(filt_status="ALL",TRUE,IFERROR(SEARCH(I344,filt_status),FALSE))</f>
        <v>1</v>
      </c>
      <c r="AE344" s="8" t="b">
        <f>IF(filt_chp,TRUE,J344="N")</f>
        <v>1</v>
      </c>
      <c r="AF344" s="8" t="b">
        <f>IF(filt_hydro,TRUE,D344&lt;&gt;"water")</f>
        <v>1</v>
      </c>
      <c r="AG344" s="8" t="b">
        <f>IF(filt_use_bad_data,TRUE,NOT(OR(O344="Y",O344=1)))</f>
        <v>1</v>
      </c>
      <c r="AH344" s="8" t="b">
        <f>IF(filt_use_bad_data,TRUE,NOT(OR(Q344="Y",Q344=1)))</f>
        <v>0</v>
      </c>
      <c r="AI344" s="8" t="b">
        <f>IF(filt_allow_combos,AND(AJ344:AK344),OR(UPPER($S344)="Y",UPPER($T344)=""))</f>
        <v>1</v>
      </c>
      <c r="AJ344" s="8" t="b">
        <f>IF(UPPER($U344)="CCGT",IF(filt_combine_ccgt,OR(UPPER($T344)="Y",UPPER($S344)=""),OR(UPPER($S344)="Y",UPPER($T344)="")),TRUE)</f>
        <v>1</v>
      </c>
      <c r="AK344" s="8" t="b">
        <f>IF(UPPER($U344)="WIND",IF(filt_combine_wind,OR(UPPER($T344)="Y",UPPER($S344)=""),OR(UPPER($S344)="Y",UPPER($T344)="")),TRUE)</f>
        <v>1</v>
      </c>
      <c r="AL344" s="9"/>
      <c r="AM344" s="2" t="b">
        <f>AND(Z344:AL344)</f>
        <v>0</v>
      </c>
      <c r="AN344" s="2">
        <f>A344-COUNTIF($K$31:$K344,"&lt;&gt;"&amp;AN$31)+1</f>
        <v>299</v>
      </c>
      <c r="AO344" s="2"/>
      <c r="AP344" s="8" t="s">
        <v>259</v>
      </c>
      <c r="AQ344" s="8" t="s">
        <v>260</v>
      </c>
      <c r="AR344" s="8">
        <v>3464</v>
      </c>
      <c r="AS344" s="8">
        <v>14291</v>
      </c>
      <c r="AT344" s="8" t="s">
        <v>11</v>
      </c>
      <c r="AU344" s="8" t="s">
        <v>33</v>
      </c>
      <c r="AV344" s="8">
        <v>1976</v>
      </c>
      <c r="AW344" s="8">
        <v>72</v>
      </c>
      <c r="AX344" s="8" t="s">
        <v>54</v>
      </c>
      <c r="AY344" s="8" t="s">
        <v>15</v>
      </c>
      <c r="AZ344">
        <v>0</v>
      </c>
      <c r="BA344" s="5">
        <v>14680.6042</v>
      </c>
      <c r="BB344" s="5">
        <v>7</v>
      </c>
      <c r="BC344" s="4"/>
      <c r="BD344"/>
    </row>
    <row r="345" spans="1:56" hidden="1">
      <c r="A345">
        <f>ROW(B345)-ROW($B$31)</f>
        <v>314</v>
      </c>
      <c r="B345" t="str">
        <f>SUBSTITUTE(SUBSTITUTE(SUBSTITUTE(AP345&amp;"_"&amp;AQ345," ","_"),"&amp;","and"),"-","_")</f>
        <v>Greens_Bayou_74</v>
      </c>
      <c r="C345">
        <f>AW345/1000</f>
        <v>7.1999999999999995E-2</v>
      </c>
      <c r="D345" s="23" t="str">
        <f>VLOOKUP(L345,map_fuel,2,0)</f>
        <v>ng</v>
      </c>
      <c r="E345" s="23" t="str">
        <f>VLOOKUP(M345,map_prime_mover,2,0)</f>
        <v>gt</v>
      </c>
      <c r="F345" s="23" t="str">
        <f>D345&amp;IF(NOT(E345=""),"_"&amp;LOWER(E345),"")</f>
        <v>ng_gt</v>
      </c>
      <c r="G345" s="58">
        <f>IF(ISNUMBER(BA345),BA345/1000,1)</f>
        <v>14.680604199999999</v>
      </c>
      <c r="H345" s="8">
        <f>AV345</f>
        <v>1976</v>
      </c>
      <c r="I345" s="39" t="str">
        <f>AY345</f>
        <v>OP</v>
      </c>
      <c r="J345" s="39" t="str">
        <f>IF(AZ345=1,"Y",IF(AZ345=0,"N","?"))</f>
        <v>N</v>
      </c>
      <c r="K345" s="39" t="s">
        <v>594</v>
      </c>
      <c r="L345" s="8" t="str">
        <f>AU345</f>
        <v>NG</v>
      </c>
      <c r="M345" s="8" t="str">
        <f>AX345</f>
        <v>GT</v>
      </c>
      <c r="N345" s="8">
        <f>C345*G345</f>
        <v>1.0570035024</v>
      </c>
      <c r="O345" s="8"/>
      <c r="P345" s="39"/>
      <c r="Q345" s="39" t="s">
        <v>651</v>
      </c>
      <c r="R345" s="87" t="s">
        <v>1072</v>
      </c>
      <c r="S345" s="39"/>
      <c r="T345" s="39"/>
      <c r="U345" s="87"/>
      <c r="V345" s="87" t="str">
        <f ca="1">IF(NOT(AP345=""),IF(AP345&lt;&gt;AP344,IF(COUNTIF(OFFSET(AP345,0,0,pMaxUnitPerPlantInData),AP345)=COUNTIFS(OFFSET(AP345,0,0,pMaxUnitPerPlantInData),AP345,OFFSET(F345,0,0,pMaxUnitPerPlantInData),F345),"N","Y"),V344),"")</f>
        <v>Y</v>
      </c>
      <c r="W345" s="87" t="str">
        <f>IF($AP345="",W346,SUBSTITUTE(SUBSTITUTE(SUBSTITUTE(AP345," ","_"),"&amp;","and"),"-","_"))</f>
        <v>Greens_Bayou</v>
      </c>
      <c r="X345" s="87">
        <f>IF($AP345="","-",BB345)</f>
        <v>7</v>
      </c>
      <c r="Y345" s="4"/>
      <c r="Z345" s="8" t="b">
        <v>1</v>
      </c>
      <c r="AA345" s="8" t="b">
        <f>VLOOKUP(L345,map_fuel,3,0)</f>
        <v>1</v>
      </c>
      <c r="AB345" s="8" t="b">
        <f>C345&gt;=filt_gen_size</f>
        <v>1</v>
      </c>
      <c r="AC345" s="8" t="b">
        <f>AV345&gt;=filt_age</f>
        <v>1</v>
      </c>
      <c r="AD345" s="39">
        <f>IF(filt_status="ALL",TRUE,IFERROR(SEARCH(I345,filt_status),FALSE))</f>
        <v>1</v>
      </c>
      <c r="AE345" s="8" t="b">
        <f>IF(filt_chp,TRUE,J345="N")</f>
        <v>1</v>
      </c>
      <c r="AF345" s="8" t="b">
        <f>IF(filt_hydro,TRUE,D345&lt;&gt;"water")</f>
        <v>1</v>
      </c>
      <c r="AG345" s="8" t="b">
        <f>IF(filt_use_bad_data,TRUE,NOT(OR(O345="Y",O345=1)))</f>
        <v>1</v>
      </c>
      <c r="AH345" s="8" t="b">
        <f>IF(filt_use_bad_data,TRUE,NOT(OR(Q345="Y",Q345=1)))</f>
        <v>0</v>
      </c>
      <c r="AI345" s="8" t="b">
        <f>IF(filt_allow_combos,AND(AJ345:AK345),OR(UPPER($S345)="Y",UPPER($T345)=""))</f>
        <v>1</v>
      </c>
      <c r="AJ345" s="8" t="b">
        <f>IF(UPPER($U345)="CCGT",IF(filt_combine_ccgt,OR(UPPER($T345)="Y",UPPER($S345)=""),OR(UPPER($S345)="Y",UPPER($T345)="")),TRUE)</f>
        <v>1</v>
      </c>
      <c r="AK345" s="8" t="b">
        <f>IF(UPPER($U345)="WIND",IF(filt_combine_wind,OR(UPPER($T345)="Y",UPPER($S345)=""),OR(UPPER($S345)="Y",UPPER($T345)="")),TRUE)</f>
        <v>1</v>
      </c>
      <c r="AL345" s="9"/>
      <c r="AM345" s="2" t="b">
        <f>AND(Z345:AL345)</f>
        <v>0</v>
      </c>
      <c r="AN345" s="2">
        <f>A345-COUNTIF($K$31:$K345,"&lt;&gt;"&amp;AN$31)+1</f>
        <v>300</v>
      </c>
      <c r="AO345" s="2"/>
      <c r="AP345" s="8" t="s">
        <v>259</v>
      </c>
      <c r="AQ345" s="8" t="s">
        <v>261</v>
      </c>
      <c r="AR345" s="8">
        <v>3464</v>
      </c>
      <c r="AS345" s="8">
        <v>14292</v>
      </c>
      <c r="AT345" s="8" t="s">
        <v>11</v>
      </c>
      <c r="AU345" s="8" t="s">
        <v>33</v>
      </c>
      <c r="AV345" s="8">
        <v>1976</v>
      </c>
      <c r="AW345" s="8">
        <v>72</v>
      </c>
      <c r="AX345" s="8" t="s">
        <v>54</v>
      </c>
      <c r="AY345" s="8" t="s">
        <v>15</v>
      </c>
      <c r="AZ345">
        <v>0</v>
      </c>
      <c r="BA345" s="5">
        <v>14680.6042</v>
      </c>
      <c r="BB345" s="5">
        <v>7</v>
      </c>
      <c r="BC345" s="4"/>
      <c r="BD345"/>
    </row>
    <row r="346" spans="1:56" hidden="1">
      <c r="A346">
        <f>ROW(B346)-ROW($B$31)</f>
        <v>315</v>
      </c>
      <c r="B346" t="str">
        <f>SUBSTITUTE(SUBSTITUTE(SUBSTITUTE(AP346&amp;"_"&amp;AQ346," ","_"),"&amp;","and"),"-","_")</f>
        <v>Greens_Bayou_81</v>
      </c>
      <c r="C346">
        <f>AW346/1000</f>
        <v>7.1999999999999995E-2</v>
      </c>
      <c r="D346" s="23" t="str">
        <f>VLOOKUP(L346,map_fuel,2,0)</f>
        <v>ng</v>
      </c>
      <c r="E346" s="23" t="str">
        <f>VLOOKUP(M346,map_prime_mover,2,0)</f>
        <v>gt</v>
      </c>
      <c r="F346" s="23" t="str">
        <f>D346&amp;IF(NOT(E346=""),"_"&amp;LOWER(E346),"")</f>
        <v>ng_gt</v>
      </c>
      <c r="G346" s="58">
        <f>IF(ISNUMBER(BA346),BA346/1000,1)</f>
        <v>14.680604199999999</v>
      </c>
      <c r="H346" s="8">
        <f>AV346</f>
        <v>1976</v>
      </c>
      <c r="I346" s="39" t="str">
        <f>AY346</f>
        <v>OP</v>
      </c>
      <c r="J346" s="39" t="str">
        <f>IF(AZ346=1,"Y",IF(AZ346=0,"N","?"))</f>
        <v>N</v>
      </c>
      <c r="K346" s="39" t="s">
        <v>594</v>
      </c>
      <c r="L346" s="8" t="str">
        <f>AU346</f>
        <v>NG</v>
      </c>
      <c r="M346" s="8" t="str">
        <f>AX346</f>
        <v>GT</v>
      </c>
      <c r="N346" s="8">
        <f>C346*G346</f>
        <v>1.0570035024</v>
      </c>
      <c r="O346" s="8"/>
      <c r="P346" s="39"/>
      <c r="Q346" s="39" t="s">
        <v>651</v>
      </c>
      <c r="R346" s="87" t="s">
        <v>1072</v>
      </c>
      <c r="S346" s="39"/>
      <c r="T346" s="39"/>
      <c r="U346" s="87"/>
      <c r="V346" s="87" t="str">
        <f ca="1">IF(NOT(AP346=""),IF(AP346&lt;&gt;AP345,IF(COUNTIF(OFFSET(AP346,0,0,pMaxUnitPerPlantInData),AP346)=COUNTIFS(OFFSET(AP346,0,0,pMaxUnitPerPlantInData),AP346,OFFSET(F346,0,0,pMaxUnitPerPlantInData),F346),"N","Y"),V345),"")</f>
        <v>Y</v>
      </c>
      <c r="W346" s="87" t="str">
        <f>IF($AP346="",W347,SUBSTITUTE(SUBSTITUTE(SUBSTITUTE(AP346," ","_"),"&amp;","and"),"-","_"))</f>
        <v>Greens_Bayou</v>
      </c>
      <c r="X346" s="87">
        <f>IF($AP346="","-",BB346)</f>
        <v>7</v>
      </c>
      <c r="Y346" s="4"/>
      <c r="Z346" s="8" t="b">
        <v>1</v>
      </c>
      <c r="AA346" s="8" t="b">
        <f>VLOOKUP(L346,map_fuel,3,0)</f>
        <v>1</v>
      </c>
      <c r="AB346" s="8" t="b">
        <f>C346&gt;=filt_gen_size</f>
        <v>1</v>
      </c>
      <c r="AC346" s="8" t="b">
        <f>AV346&gt;=filt_age</f>
        <v>1</v>
      </c>
      <c r="AD346" s="39">
        <f>IF(filt_status="ALL",TRUE,IFERROR(SEARCH(I346,filt_status),FALSE))</f>
        <v>1</v>
      </c>
      <c r="AE346" s="8" t="b">
        <f>IF(filt_chp,TRUE,J346="N")</f>
        <v>1</v>
      </c>
      <c r="AF346" s="8" t="b">
        <f>IF(filt_hydro,TRUE,D346&lt;&gt;"water")</f>
        <v>1</v>
      </c>
      <c r="AG346" s="8" t="b">
        <f>IF(filt_use_bad_data,TRUE,NOT(OR(O346="Y",O346=1)))</f>
        <v>1</v>
      </c>
      <c r="AH346" s="8" t="b">
        <f>IF(filt_use_bad_data,TRUE,NOT(OR(Q346="Y",Q346=1)))</f>
        <v>0</v>
      </c>
      <c r="AI346" s="8" t="b">
        <f>IF(filt_allow_combos,AND(AJ346:AK346),OR(UPPER($S346)="Y",UPPER($T346)=""))</f>
        <v>1</v>
      </c>
      <c r="AJ346" s="8" t="b">
        <f>IF(UPPER($U346)="CCGT",IF(filt_combine_ccgt,OR(UPPER($T346)="Y",UPPER($S346)=""),OR(UPPER($S346)="Y",UPPER($T346)="")),TRUE)</f>
        <v>1</v>
      </c>
      <c r="AK346" s="8" t="b">
        <f>IF(UPPER($U346)="WIND",IF(filt_combine_wind,OR(UPPER($T346)="Y",UPPER($S346)=""),OR(UPPER($S346)="Y",UPPER($T346)="")),TRUE)</f>
        <v>1</v>
      </c>
      <c r="AL346" s="9"/>
      <c r="AM346" s="2" t="b">
        <f>AND(Z346:AL346)</f>
        <v>0</v>
      </c>
      <c r="AN346" s="2">
        <f>A346-COUNTIF($K$31:$K346,"&lt;&gt;"&amp;AN$31)+1</f>
        <v>301</v>
      </c>
      <c r="AO346" s="2"/>
      <c r="AP346" s="8" t="s">
        <v>259</v>
      </c>
      <c r="AQ346" s="8" t="s">
        <v>262</v>
      </c>
      <c r="AR346" s="8">
        <v>3464</v>
      </c>
      <c r="AS346" s="8">
        <v>14293</v>
      </c>
      <c r="AT346" s="8" t="s">
        <v>11</v>
      </c>
      <c r="AU346" s="8" t="s">
        <v>33</v>
      </c>
      <c r="AV346" s="8">
        <v>1976</v>
      </c>
      <c r="AW346" s="8">
        <v>72</v>
      </c>
      <c r="AX346" s="8" t="s">
        <v>54</v>
      </c>
      <c r="AY346" s="8" t="s">
        <v>15</v>
      </c>
      <c r="AZ346">
        <v>0</v>
      </c>
      <c r="BA346" s="5">
        <v>14680.6042</v>
      </c>
      <c r="BB346" s="5">
        <v>7</v>
      </c>
      <c r="BC346" s="4"/>
      <c r="BD346"/>
    </row>
    <row r="347" spans="1:56" hidden="1">
      <c r="A347">
        <f>ROW(B347)-ROW($B$31)</f>
        <v>316</v>
      </c>
      <c r="B347" t="str">
        <f>SUBSTITUTE(SUBSTITUTE(SUBSTITUTE(AP347&amp;"_"&amp;AQ347," ","_"),"&amp;","and"),"-","_")</f>
        <v>Greens_Bayou_82</v>
      </c>
      <c r="C347">
        <f>AW347/1000</f>
        <v>7.1999999999999995E-2</v>
      </c>
      <c r="D347" s="23" t="str">
        <f>VLOOKUP(L347,map_fuel,2,0)</f>
        <v>ng</v>
      </c>
      <c r="E347" s="23" t="str">
        <f>VLOOKUP(M347,map_prime_mover,2,0)</f>
        <v>gt</v>
      </c>
      <c r="F347" s="23" t="str">
        <f>D347&amp;IF(NOT(E347=""),"_"&amp;LOWER(E347),"")</f>
        <v>ng_gt</v>
      </c>
      <c r="G347" s="58">
        <f>IF(ISNUMBER(BA347),BA347/1000,1)</f>
        <v>14.680604199999999</v>
      </c>
      <c r="H347" s="8">
        <f>AV347</f>
        <v>1976</v>
      </c>
      <c r="I347" s="39" t="str">
        <f>AY347</f>
        <v>OP</v>
      </c>
      <c r="J347" s="39" t="str">
        <f>IF(AZ347=1,"Y",IF(AZ347=0,"N","?"))</f>
        <v>N</v>
      </c>
      <c r="K347" s="39" t="s">
        <v>594</v>
      </c>
      <c r="L347" s="8" t="str">
        <f>AU347</f>
        <v>NG</v>
      </c>
      <c r="M347" s="8" t="str">
        <f>AX347</f>
        <v>GT</v>
      </c>
      <c r="N347" s="8">
        <f>C347*G347</f>
        <v>1.0570035024</v>
      </c>
      <c r="O347" s="8"/>
      <c r="P347" s="39"/>
      <c r="Q347" s="39" t="s">
        <v>651</v>
      </c>
      <c r="R347" s="87" t="s">
        <v>1072</v>
      </c>
      <c r="S347" s="39"/>
      <c r="T347" s="39"/>
      <c r="U347" s="87"/>
      <c r="V347" s="87" t="str">
        <f ca="1">IF(NOT(AP347=""),IF(AP347&lt;&gt;AP346,IF(COUNTIF(OFFSET(AP347,0,0,pMaxUnitPerPlantInData),AP347)=COUNTIFS(OFFSET(AP347,0,0,pMaxUnitPerPlantInData),AP347,OFFSET(F347,0,0,pMaxUnitPerPlantInData),F347),"N","Y"),V346),"")</f>
        <v>Y</v>
      </c>
      <c r="W347" s="87" t="str">
        <f>IF($AP347="",W348,SUBSTITUTE(SUBSTITUTE(SUBSTITUTE(AP347," ","_"),"&amp;","and"),"-","_"))</f>
        <v>Greens_Bayou</v>
      </c>
      <c r="X347" s="87">
        <f>IF($AP347="","-",BB347)</f>
        <v>7</v>
      </c>
      <c r="Y347" s="4"/>
      <c r="Z347" s="8" t="b">
        <v>1</v>
      </c>
      <c r="AA347" s="8" t="b">
        <f>VLOOKUP(L347,map_fuel,3,0)</f>
        <v>1</v>
      </c>
      <c r="AB347" s="8" t="b">
        <f>C347&gt;=filt_gen_size</f>
        <v>1</v>
      </c>
      <c r="AC347" s="8" t="b">
        <f>AV347&gt;=filt_age</f>
        <v>1</v>
      </c>
      <c r="AD347" s="39">
        <f>IF(filt_status="ALL",TRUE,IFERROR(SEARCH(I347,filt_status),FALSE))</f>
        <v>1</v>
      </c>
      <c r="AE347" s="8" t="b">
        <f>IF(filt_chp,TRUE,J347="N")</f>
        <v>1</v>
      </c>
      <c r="AF347" s="8" t="b">
        <f>IF(filt_hydro,TRUE,D347&lt;&gt;"water")</f>
        <v>1</v>
      </c>
      <c r="AG347" s="8" t="b">
        <f>IF(filt_use_bad_data,TRUE,NOT(OR(O347="Y",O347=1)))</f>
        <v>1</v>
      </c>
      <c r="AH347" s="8" t="b">
        <f>IF(filt_use_bad_data,TRUE,NOT(OR(Q347="Y",Q347=1)))</f>
        <v>0</v>
      </c>
      <c r="AI347" s="8" t="b">
        <f>IF(filt_allow_combos,AND(AJ347:AK347),OR(UPPER($S347)="Y",UPPER($T347)=""))</f>
        <v>1</v>
      </c>
      <c r="AJ347" s="8" t="b">
        <f>IF(UPPER($U347)="CCGT",IF(filt_combine_ccgt,OR(UPPER($T347)="Y",UPPER($S347)=""),OR(UPPER($S347)="Y",UPPER($T347)="")),TRUE)</f>
        <v>1</v>
      </c>
      <c r="AK347" s="8" t="b">
        <f>IF(UPPER($U347)="WIND",IF(filt_combine_wind,OR(UPPER($T347)="Y",UPPER($S347)=""),OR(UPPER($S347)="Y",UPPER($T347)="")),TRUE)</f>
        <v>1</v>
      </c>
      <c r="AL347" s="9"/>
      <c r="AM347" s="2" t="b">
        <f>AND(Z347:AL347)</f>
        <v>0</v>
      </c>
      <c r="AN347" s="2">
        <f>A347-COUNTIF($K$31:$K347,"&lt;&gt;"&amp;AN$31)+1</f>
        <v>302</v>
      </c>
      <c r="AO347" s="2"/>
      <c r="AP347" s="8" t="s">
        <v>259</v>
      </c>
      <c r="AQ347" s="8" t="s">
        <v>263</v>
      </c>
      <c r="AR347" s="8">
        <v>3464</v>
      </c>
      <c r="AS347" s="8">
        <v>14294</v>
      </c>
      <c r="AT347" s="8" t="s">
        <v>11</v>
      </c>
      <c r="AU347" s="8" t="s">
        <v>33</v>
      </c>
      <c r="AV347" s="8">
        <v>1976</v>
      </c>
      <c r="AW347" s="8">
        <v>72</v>
      </c>
      <c r="AX347" s="8" t="s">
        <v>54</v>
      </c>
      <c r="AY347" s="8" t="s">
        <v>15</v>
      </c>
      <c r="AZ347">
        <v>0</v>
      </c>
      <c r="BA347" s="5">
        <v>14680.6042</v>
      </c>
      <c r="BB347" s="5">
        <v>7</v>
      </c>
      <c r="BC347" s="4"/>
      <c r="BD347"/>
    </row>
    <row r="348" spans="1:56" hidden="1">
      <c r="A348">
        <f>ROW(B348)-ROW($B$31)</f>
        <v>317</v>
      </c>
      <c r="B348" t="str">
        <f>SUBSTITUTE(SUBSTITUTE(SUBSTITUTE(AP348&amp;"_"&amp;AQ348," ","_"),"&amp;","and"),"-","_")</f>
        <v>Greens_Bayou_83</v>
      </c>
      <c r="C348">
        <f>AW348/1000</f>
        <v>7.1999999999999995E-2</v>
      </c>
      <c r="D348" s="23" t="str">
        <f>VLOOKUP(L348,map_fuel,2,0)</f>
        <v>ng</v>
      </c>
      <c r="E348" s="23" t="str">
        <f>VLOOKUP(M348,map_prime_mover,2,0)</f>
        <v>gt</v>
      </c>
      <c r="F348" s="23" t="str">
        <f>D348&amp;IF(NOT(E348=""),"_"&amp;LOWER(E348),"")</f>
        <v>ng_gt</v>
      </c>
      <c r="G348" s="58">
        <f>IF(ISNUMBER(BA348),BA348/1000,1)</f>
        <v>14.680604199999999</v>
      </c>
      <c r="H348" s="8">
        <f>AV348</f>
        <v>1976</v>
      </c>
      <c r="I348" s="39" t="str">
        <f>AY348</f>
        <v>OP</v>
      </c>
      <c r="J348" s="39" t="str">
        <f>IF(AZ348=1,"Y",IF(AZ348=0,"N","?"))</f>
        <v>N</v>
      </c>
      <c r="K348" s="39" t="s">
        <v>594</v>
      </c>
      <c r="L348" s="8" t="str">
        <f>AU348</f>
        <v>NG</v>
      </c>
      <c r="M348" s="8" t="str">
        <f>AX348</f>
        <v>GT</v>
      </c>
      <c r="N348" s="8">
        <f>C348*G348</f>
        <v>1.0570035024</v>
      </c>
      <c r="O348" s="8"/>
      <c r="P348" s="39"/>
      <c r="Q348" s="39" t="s">
        <v>651</v>
      </c>
      <c r="R348" s="87" t="s">
        <v>1072</v>
      </c>
      <c r="S348" s="39"/>
      <c r="T348" s="39"/>
      <c r="U348" s="87"/>
      <c r="V348" s="87" t="str">
        <f ca="1">IF(NOT(AP348=""),IF(AP348&lt;&gt;AP347,IF(COUNTIF(OFFSET(AP348,0,0,pMaxUnitPerPlantInData),AP348)=COUNTIFS(OFFSET(AP348,0,0,pMaxUnitPerPlantInData),AP348,OFFSET(F348,0,0,pMaxUnitPerPlantInData),F348),"N","Y"),V347),"")</f>
        <v>Y</v>
      </c>
      <c r="W348" s="87" t="str">
        <f>IF($AP348="",W349,SUBSTITUTE(SUBSTITUTE(SUBSTITUTE(AP348," ","_"),"&amp;","and"),"-","_"))</f>
        <v>Greens_Bayou</v>
      </c>
      <c r="X348" s="87">
        <f>IF($AP348="","-",BB348)</f>
        <v>7</v>
      </c>
      <c r="Y348" s="4"/>
      <c r="Z348" s="8" t="b">
        <v>1</v>
      </c>
      <c r="AA348" s="8" t="b">
        <f>VLOOKUP(L348,map_fuel,3,0)</f>
        <v>1</v>
      </c>
      <c r="AB348" s="8" t="b">
        <f>C348&gt;=filt_gen_size</f>
        <v>1</v>
      </c>
      <c r="AC348" s="8" t="b">
        <f>AV348&gt;=filt_age</f>
        <v>1</v>
      </c>
      <c r="AD348" s="39">
        <f>IF(filt_status="ALL",TRUE,IFERROR(SEARCH(I348,filt_status),FALSE))</f>
        <v>1</v>
      </c>
      <c r="AE348" s="8" t="b">
        <f>IF(filt_chp,TRUE,J348="N")</f>
        <v>1</v>
      </c>
      <c r="AF348" s="8" t="b">
        <f>IF(filt_hydro,TRUE,D348&lt;&gt;"water")</f>
        <v>1</v>
      </c>
      <c r="AG348" s="8" t="b">
        <f>IF(filt_use_bad_data,TRUE,NOT(OR(O348="Y",O348=1)))</f>
        <v>1</v>
      </c>
      <c r="AH348" s="8" t="b">
        <f>IF(filt_use_bad_data,TRUE,NOT(OR(Q348="Y",Q348=1)))</f>
        <v>0</v>
      </c>
      <c r="AI348" s="8" t="b">
        <f>IF(filt_allow_combos,AND(AJ348:AK348),OR(UPPER($S348)="Y",UPPER($T348)=""))</f>
        <v>1</v>
      </c>
      <c r="AJ348" s="8" t="b">
        <f>IF(UPPER($U348)="CCGT",IF(filt_combine_ccgt,OR(UPPER($T348)="Y",UPPER($S348)=""),OR(UPPER($S348)="Y",UPPER($T348)="")),TRUE)</f>
        <v>1</v>
      </c>
      <c r="AK348" s="8" t="b">
        <f>IF(UPPER($U348)="WIND",IF(filt_combine_wind,OR(UPPER($T348)="Y",UPPER($S348)=""),OR(UPPER($S348)="Y",UPPER($T348)="")),TRUE)</f>
        <v>1</v>
      </c>
      <c r="AL348" s="9"/>
      <c r="AM348" s="2" t="b">
        <f>AND(Z348:AL348)</f>
        <v>0</v>
      </c>
      <c r="AN348" s="2">
        <f>A348-COUNTIF($K$31:$K348,"&lt;&gt;"&amp;AN$31)+1</f>
        <v>303</v>
      </c>
      <c r="AO348" s="2"/>
      <c r="AP348" s="8" t="s">
        <v>259</v>
      </c>
      <c r="AQ348" s="8" t="s">
        <v>264</v>
      </c>
      <c r="AR348" s="8">
        <v>3464</v>
      </c>
      <c r="AS348" s="8">
        <v>14295</v>
      </c>
      <c r="AT348" s="8" t="s">
        <v>11</v>
      </c>
      <c r="AU348" s="8" t="s">
        <v>33</v>
      </c>
      <c r="AV348" s="8">
        <v>1976</v>
      </c>
      <c r="AW348" s="8">
        <v>72</v>
      </c>
      <c r="AX348" s="8" t="s">
        <v>54</v>
      </c>
      <c r="AY348" s="8" t="s">
        <v>15</v>
      </c>
      <c r="AZ348">
        <v>0</v>
      </c>
      <c r="BA348" s="5">
        <v>14680.6042</v>
      </c>
      <c r="BB348" s="5">
        <v>7</v>
      </c>
      <c r="BC348" s="4"/>
      <c r="BD348"/>
    </row>
    <row r="349" spans="1:56" hidden="1">
      <c r="A349">
        <f>ROW(B349)-ROW($B$31)</f>
        <v>318</v>
      </c>
      <c r="B349" t="str">
        <f>SUBSTITUTE(SUBSTITUTE(SUBSTITUTE(AP349&amp;"_"&amp;AQ349," ","_"),"&amp;","and"),"-","_")</f>
        <v>Greens_Bayou_84</v>
      </c>
      <c r="C349">
        <f>AW349/1000</f>
        <v>7.1999999999999995E-2</v>
      </c>
      <c r="D349" s="23" t="str">
        <f>VLOOKUP(L349,map_fuel,2,0)</f>
        <v>ng</v>
      </c>
      <c r="E349" s="23" t="str">
        <f>VLOOKUP(M349,map_prime_mover,2,0)</f>
        <v>gt</v>
      </c>
      <c r="F349" s="23" t="str">
        <f>D349&amp;IF(NOT(E349=""),"_"&amp;LOWER(E349),"")</f>
        <v>ng_gt</v>
      </c>
      <c r="G349" s="58">
        <f>IF(ISNUMBER(BA349),BA349/1000,1)</f>
        <v>14.680604199999999</v>
      </c>
      <c r="H349" s="8">
        <f>AV349</f>
        <v>1976</v>
      </c>
      <c r="I349" s="39" t="str">
        <f>AY349</f>
        <v>OP</v>
      </c>
      <c r="J349" s="39" t="str">
        <f>IF(AZ349=1,"Y",IF(AZ349=0,"N","?"))</f>
        <v>N</v>
      </c>
      <c r="K349" s="39" t="s">
        <v>594</v>
      </c>
      <c r="L349" s="8" t="str">
        <f>AU349</f>
        <v>NG</v>
      </c>
      <c r="M349" s="8" t="str">
        <f>AX349</f>
        <v>GT</v>
      </c>
      <c r="N349" s="8">
        <f>C349*G349</f>
        <v>1.0570035024</v>
      </c>
      <c r="O349" s="8"/>
      <c r="P349" s="39"/>
      <c r="Q349" s="39" t="s">
        <v>651</v>
      </c>
      <c r="R349" s="87" t="s">
        <v>1072</v>
      </c>
      <c r="S349" s="39"/>
      <c r="T349" s="39"/>
      <c r="U349" s="87"/>
      <c r="V349" s="87" t="str">
        <f ca="1">IF(NOT(AP349=""),IF(AP349&lt;&gt;AP348,IF(COUNTIF(OFFSET(AP349,0,0,pMaxUnitPerPlantInData),AP349)=COUNTIFS(OFFSET(AP349,0,0,pMaxUnitPerPlantInData),AP349,OFFSET(F349,0,0,pMaxUnitPerPlantInData),F349),"N","Y"),V348),"")</f>
        <v>Y</v>
      </c>
      <c r="W349" s="87" t="str">
        <f>IF($AP349="",W350,SUBSTITUTE(SUBSTITUTE(SUBSTITUTE(AP349," ","_"),"&amp;","and"),"-","_"))</f>
        <v>Greens_Bayou</v>
      </c>
      <c r="X349" s="87">
        <f>IF($AP349="","-",BB349)</f>
        <v>7</v>
      </c>
      <c r="Y349" s="4"/>
      <c r="Z349" s="8" t="b">
        <v>1</v>
      </c>
      <c r="AA349" s="8" t="b">
        <f>VLOOKUP(L349,map_fuel,3,0)</f>
        <v>1</v>
      </c>
      <c r="AB349" s="8" t="b">
        <f>C349&gt;=filt_gen_size</f>
        <v>1</v>
      </c>
      <c r="AC349" s="8" t="b">
        <f>AV349&gt;=filt_age</f>
        <v>1</v>
      </c>
      <c r="AD349" s="39">
        <f>IF(filt_status="ALL",TRUE,IFERROR(SEARCH(I349,filt_status),FALSE))</f>
        <v>1</v>
      </c>
      <c r="AE349" s="8" t="b">
        <f>IF(filt_chp,TRUE,J349="N")</f>
        <v>1</v>
      </c>
      <c r="AF349" s="8" t="b">
        <f>IF(filt_hydro,TRUE,D349&lt;&gt;"water")</f>
        <v>1</v>
      </c>
      <c r="AG349" s="8" t="b">
        <f>IF(filt_use_bad_data,TRUE,NOT(OR(O349="Y",O349=1)))</f>
        <v>1</v>
      </c>
      <c r="AH349" s="8" t="b">
        <f>IF(filt_use_bad_data,TRUE,NOT(OR(Q349="Y",Q349=1)))</f>
        <v>0</v>
      </c>
      <c r="AI349" s="8" t="b">
        <f>IF(filt_allow_combos,AND(AJ349:AK349),OR(UPPER($S349)="Y",UPPER($T349)=""))</f>
        <v>1</v>
      </c>
      <c r="AJ349" s="8" t="b">
        <f>IF(UPPER($U349)="CCGT",IF(filt_combine_ccgt,OR(UPPER($T349)="Y",UPPER($S349)=""),OR(UPPER($S349)="Y",UPPER($T349)="")),TRUE)</f>
        <v>1</v>
      </c>
      <c r="AK349" s="8" t="b">
        <f>IF(UPPER($U349)="WIND",IF(filt_combine_wind,OR(UPPER($T349)="Y",UPPER($S349)=""),OR(UPPER($S349)="Y",UPPER($T349)="")),TRUE)</f>
        <v>1</v>
      </c>
      <c r="AL349" s="9"/>
      <c r="AM349" s="2" t="b">
        <f>AND(Z349:AL349)</f>
        <v>0</v>
      </c>
      <c r="AN349" s="2">
        <f>A349-COUNTIF($K$31:$K349,"&lt;&gt;"&amp;AN$31)+1</f>
        <v>304</v>
      </c>
      <c r="AO349" s="2"/>
      <c r="AP349" s="8" t="s">
        <v>259</v>
      </c>
      <c r="AQ349" s="8" t="s">
        <v>265</v>
      </c>
      <c r="AR349" s="8">
        <v>3464</v>
      </c>
      <c r="AS349" s="8">
        <v>14296</v>
      </c>
      <c r="AT349" s="8" t="s">
        <v>11</v>
      </c>
      <c r="AU349" s="8" t="s">
        <v>33</v>
      </c>
      <c r="AV349" s="8">
        <v>1976</v>
      </c>
      <c r="AW349" s="8">
        <v>72</v>
      </c>
      <c r="AX349" s="8" t="s">
        <v>54</v>
      </c>
      <c r="AY349" s="8" t="s">
        <v>15</v>
      </c>
      <c r="AZ349">
        <v>0</v>
      </c>
      <c r="BA349" s="5">
        <v>14680.6042</v>
      </c>
      <c r="BB349" s="5">
        <v>7</v>
      </c>
      <c r="BC349" s="4"/>
      <c r="BD349"/>
    </row>
    <row r="350" spans="1:56" hidden="1">
      <c r="A350">
        <f>ROW(B350)-ROW($B$31)</f>
        <v>319</v>
      </c>
      <c r="B350" t="str">
        <f>SUBSTITUTE(SUBSTITUTE(SUBSTITUTE(AP350&amp;"_"&amp;AQ350," ","_"),"&amp;","and"),"-","_")</f>
        <v>Greens_Bayou_5</v>
      </c>
      <c r="C350">
        <f>AW350/1000</f>
        <v>0.44639999999999996</v>
      </c>
      <c r="D350" s="23" t="str">
        <f>VLOOKUP(L350,map_fuel,2,0)</f>
        <v>ng</v>
      </c>
      <c r="E350" s="23" t="str">
        <f>VLOOKUP(M350,map_prime_mover,2,0)</f>
        <v>st</v>
      </c>
      <c r="F350" s="23" t="str">
        <f>D350&amp;IF(NOT(E350=""),"_"&amp;LOWER(E350),"")</f>
        <v>ng_st</v>
      </c>
      <c r="G350" s="58">
        <f>IF(ISNUMBER(BA350),BA350/1000,1)</f>
        <v>14.680604199999999</v>
      </c>
      <c r="H350" s="8">
        <f>AV350</f>
        <v>1973</v>
      </c>
      <c r="I350" s="39" t="str">
        <f>AY350</f>
        <v>OP</v>
      </c>
      <c r="J350" s="39" t="str">
        <f>IF(AZ350=1,"Y",IF(AZ350=0,"N","?"))</f>
        <v>N</v>
      </c>
      <c r="K350" s="39" t="s">
        <v>594</v>
      </c>
      <c r="L350" s="8" t="str">
        <f>AU350</f>
        <v>NG</v>
      </c>
      <c r="M350" s="8" t="str">
        <f>AX350</f>
        <v>ST</v>
      </c>
      <c r="N350" s="8">
        <f>C350*G350</f>
        <v>6.5534217148799989</v>
      </c>
      <c r="O350" s="8"/>
      <c r="P350" s="39"/>
      <c r="Q350" s="39" t="s">
        <v>651</v>
      </c>
      <c r="R350" s="87"/>
      <c r="S350" s="39"/>
      <c r="T350" s="39"/>
      <c r="U350" s="87"/>
      <c r="V350" s="87" t="str">
        <f ca="1">IF(NOT(AP350=""),IF(AP350&lt;&gt;AP349,IF(COUNTIF(OFFSET(AP350,0,0,pMaxUnitPerPlantInData),AP350)=COUNTIFS(OFFSET(AP350,0,0,pMaxUnitPerPlantInData),AP350,OFFSET(F350,0,0,pMaxUnitPerPlantInData),F350),"N","Y"),V349),"")</f>
        <v>Y</v>
      </c>
      <c r="W350" s="87" t="str">
        <f>IF($AP350="",W351,SUBSTITUTE(SUBSTITUTE(SUBSTITUTE(AP350," ","_"),"&amp;","and"),"-","_"))</f>
        <v>Greens_Bayou</v>
      </c>
      <c r="X350" s="87">
        <f>IF($AP350="","-",BB350)</f>
        <v>7</v>
      </c>
      <c r="Y350" s="4"/>
      <c r="Z350" s="8" t="b">
        <v>1</v>
      </c>
      <c r="AA350" s="8" t="b">
        <f>VLOOKUP(L350,map_fuel,3,0)</f>
        <v>1</v>
      </c>
      <c r="AB350" s="8" t="b">
        <f>C350&gt;=filt_gen_size</f>
        <v>1</v>
      </c>
      <c r="AC350" s="8" t="b">
        <f>AV350&gt;=filt_age</f>
        <v>1</v>
      </c>
      <c r="AD350" s="39">
        <f>IF(filt_status="ALL",TRUE,IFERROR(SEARCH(I350,filt_status),FALSE))</f>
        <v>1</v>
      </c>
      <c r="AE350" s="8" t="b">
        <f>IF(filt_chp,TRUE,J350="N")</f>
        <v>1</v>
      </c>
      <c r="AF350" s="8" t="b">
        <f>IF(filt_hydro,TRUE,D350&lt;&gt;"water")</f>
        <v>1</v>
      </c>
      <c r="AG350" s="8" t="b">
        <f>IF(filt_use_bad_data,TRUE,NOT(OR(O350="Y",O350=1)))</f>
        <v>1</v>
      </c>
      <c r="AH350" s="8" t="b">
        <f>IF(filt_use_bad_data,TRUE,NOT(OR(Q350="Y",Q350=1)))</f>
        <v>0</v>
      </c>
      <c r="AI350" s="8" t="b">
        <f>IF(filt_allow_combos,AND(AJ350:AK350),OR(UPPER($S350)="Y",UPPER($T350)=""))</f>
        <v>1</v>
      </c>
      <c r="AJ350" s="8" t="b">
        <f>IF(UPPER($U350)="CCGT",IF(filt_combine_ccgt,OR(UPPER($T350)="Y",UPPER($S350)=""),OR(UPPER($S350)="Y",UPPER($T350)="")),TRUE)</f>
        <v>1</v>
      </c>
      <c r="AK350" s="8" t="b">
        <f>IF(UPPER($U350)="WIND",IF(filt_combine_wind,OR(UPPER($T350)="Y",UPPER($S350)=""),OR(UPPER($S350)="Y",UPPER($T350)="")),TRUE)</f>
        <v>1</v>
      </c>
      <c r="AL350" s="9"/>
      <c r="AM350" s="2" t="b">
        <f>AND(Z350:AL350)</f>
        <v>0</v>
      </c>
      <c r="AN350" s="2">
        <f>A350-COUNTIF($K$31:$K350,"&lt;&gt;"&amp;AN$31)+1</f>
        <v>305</v>
      </c>
      <c r="AO350" s="2"/>
      <c r="AP350" s="8" t="s">
        <v>259</v>
      </c>
      <c r="AQ350" s="8" t="s">
        <v>108</v>
      </c>
      <c r="AR350" s="8">
        <v>3464</v>
      </c>
      <c r="AS350" s="8">
        <v>14290</v>
      </c>
      <c r="AT350" s="8" t="s">
        <v>11</v>
      </c>
      <c r="AU350" s="8" t="s">
        <v>33</v>
      </c>
      <c r="AV350" s="8">
        <v>1973</v>
      </c>
      <c r="AW350" s="8">
        <v>446.4</v>
      </c>
      <c r="AX350" s="8" t="s">
        <v>16</v>
      </c>
      <c r="AY350" s="8" t="s">
        <v>15</v>
      </c>
      <c r="AZ350">
        <v>0</v>
      </c>
      <c r="BA350" s="5">
        <v>14680.6042</v>
      </c>
      <c r="BB350" s="5">
        <v>7</v>
      </c>
      <c r="BC350" s="4"/>
      <c r="BD350"/>
    </row>
    <row r="351" spans="1:56" hidden="1">
      <c r="A351">
        <f>ROW(B351)-ROW($B$31)</f>
        <v>320</v>
      </c>
      <c r="B351" t="str">
        <f>SUBSTITUTE(SUBSTITUTE(SUBSTITUTE(AP351&amp;"_"&amp;AQ351," ","_"),"&amp;","and"),"-","_")</f>
        <v>Gregory_Power_Facility_GT1A</v>
      </c>
      <c r="C351">
        <f>AW351/1000</f>
        <v>0.16600000000000001</v>
      </c>
      <c r="D351" s="23" t="str">
        <f>VLOOKUP(L351,map_fuel,2,0)</f>
        <v>ng</v>
      </c>
      <c r="E351" s="23" t="str">
        <f>VLOOKUP(M351,map_prime_mover,2,0)</f>
        <v>cc_ct_part</v>
      </c>
      <c r="F351" s="23" t="str">
        <f>D351&amp;IF(NOT(E351=""),"_"&amp;LOWER(E351),"")</f>
        <v>ng_cc_ct_part</v>
      </c>
      <c r="G351" s="58">
        <f>IF(ISNUMBER(BA351),BA351/1000,1)</f>
        <v>5.2938799999999997</v>
      </c>
      <c r="H351" s="8">
        <f>AV351</f>
        <v>2000</v>
      </c>
      <c r="I351" s="39" t="str">
        <f>AY351</f>
        <v>OP</v>
      </c>
      <c r="J351" s="39" t="str">
        <f>IF(AZ351=1,"Y",IF(AZ351=0,"N","?"))</f>
        <v>Y</v>
      </c>
      <c r="K351" s="39" t="s">
        <v>594</v>
      </c>
      <c r="L351" s="8" t="str">
        <f>AU351</f>
        <v>NG</v>
      </c>
      <c r="M351" s="8" t="str">
        <f>AX351</f>
        <v>CT</v>
      </c>
      <c r="N351" s="8">
        <f>C351*G351</f>
        <v>0.87878407999999997</v>
      </c>
      <c r="O351" s="8"/>
      <c r="P351" s="8"/>
      <c r="Q351" s="8"/>
      <c r="R351" s="87"/>
      <c r="S351" s="8"/>
      <c r="T351" s="8"/>
      <c r="U351" s="87"/>
      <c r="V351" s="87" t="str">
        <f ca="1">IF(NOT(AP351=""),IF(AP351&lt;&gt;AP350,IF(COUNTIF(OFFSET(AP351,0,0,pMaxUnitPerPlantInData),AP351)=COUNTIFS(OFFSET(AP351,0,0,pMaxUnitPerPlantInData),AP351,OFFSET(F351,0,0,pMaxUnitPerPlantInData),F351),"N","Y"),V350),"")</f>
        <v>Y</v>
      </c>
      <c r="W351" s="87" t="str">
        <f>IF($AP351="",W352,AP351)</f>
        <v>Gregory Power Facility</v>
      </c>
      <c r="X351" s="87">
        <f>IF($AP351="","-",BB351)</f>
        <v>3</v>
      </c>
      <c r="Y351" s="4"/>
      <c r="Z351" s="8" t="b">
        <v>1</v>
      </c>
      <c r="AA351" s="8" t="b">
        <f>VLOOKUP(L351,map_fuel,3,0)</f>
        <v>1</v>
      </c>
      <c r="AB351" s="8" t="b">
        <f>C351&gt;=filt_gen_size</f>
        <v>1</v>
      </c>
      <c r="AC351" s="8" t="b">
        <f>AV351&gt;=filt_age</f>
        <v>1</v>
      </c>
      <c r="AD351" s="39">
        <f>IF(filt_status="ALL",TRUE,IFERROR(SEARCH(I351,filt_status),FALSE))</f>
        <v>1</v>
      </c>
      <c r="AE351" s="8" t="b">
        <f>IF(filt_chp,TRUE,J351="N")</f>
        <v>0</v>
      </c>
      <c r="AF351" s="8" t="b">
        <f>IF(filt_hydro,TRUE,D351&lt;&gt;"water")</f>
        <v>1</v>
      </c>
      <c r="AG351" s="8" t="b">
        <f>IF(filt_use_bad_data,TRUE,NOT(OR(O351="Y",O351=1)))</f>
        <v>1</v>
      </c>
      <c r="AH351" s="8" t="b">
        <f>IF(filt_use_bad_data,TRUE,NOT(OR(Q351="Y",Q351=1)))</f>
        <v>1</v>
      </c>
      <c r="AI351" s="8" t="b">
        <f>IF(filt_allow_combos,AND(AJ351:AK351),OR(UPPER($S351)="Y",UPPER($T351)=""))</f>
        <v>1</v>
      </c>
      <c r="AJ351" s="8" t="b">
        <f>IF(UPPER($U351)="CCGT",IF(filt_combine_ccgt,OR(UPPER($T351)="Y",UPPER($S351)=""),OR(UPPER($S351)="Y",UPPER($T351)="")),TRUE)</f>
        <v>1</v>
      </c>
      <c r="AK351" s="8" t="b">
        <f>IF(UPPER($U351)="WIND",IF(filt_combine_wind,OR(UPPER($T351)="Y",UPPER($S351)=""),OR(UPPER($S351)="Y",UPPER($T351)="")),TRUE)</f>
        <v>1</v>
      </c>
      <c r="AL351" s="9"/>
      <c r="AM351" s="2" t="b">
        <f>AND(Z351:AL351)</f>
        <v>0</v>
      </c>
      <c r="AN351" s="2">
        <f>A351-COUNTIF($K$31:$K351,"&lt;&gt;"&amp;AN$31)+1</f>
        <v>306</v>
      </c>
      <c r="AO351" s="2"/>
      <c r="AP351" s="8" t="s">
        <v>266</v>
      </c>
      <c r="AQ351" s="8" t="s">
        <v>267</v>
      </c>
      <c r="AR351" s="8">
        <v>55086</v>
      </c>
      <c r="AS351" s="8">
        <v>14297</v>
      </c>
      <c r="AT351" s="8" t="s">
        <v>11</v>
      </c>
      <c r="AU351" s="8" t="s">
        <v>33</v>
      </c>
      <c r="AV351" s="8">
        <v>2000</v>
      </c>
      <c r="AW351" s="8">
        <v>166</v>
      </c>
      <c r="AX351" s="8" t="s">
        <v>32</v>
      </c>
      <c r="AY351" s="8" t="s">
        <v>15</v>
      </c>
      <c r="AZ351">
        <v>1</v>
      </c>
      <c r="BA351" s="5">
        <v>5293.88</v>
      </c>
      <c r="BB351" s="5">
        <v>3</v>
      </c>
      <c r="BC351" s="4"/>
      <c r="BD351"/>
    </row>
    <row r="352" spans="1:56" hidden="1">
      <c r="A352">
        <f>ROW(B352)-ROW($B$31)</f>
        <v>321</v>
      </c>
      <c r="B352" t="str">
        <f>SUBSTITUTE(SUBSTITUTE(SUBSTITUTE(AP352&amp;"_"&amp;AQ352," ","_"),"&amp;","and"),"-","_")</f>
        <v>Gregory_Power_Facility_GT1B</v>
      </c>
      <c r="C352">
        <f>AW352/1000</f>
        <v>0.16600000000000001</v>
      </c>
      <c r="D352" s="23" t="str">
        <f>VLOOKUP(L352,map_fuel,2,0)</f>
        <v>ng</v>
      </c>
      <c r="E352" s="23" t="str">
        <f>VLOOKUP(M352,map_prime_mover,2,0)</f>
        <v>cc_ct_part</v>
      </c>
      <c r="F352" s="23" t="str">
        <f>D352&amp;IF(NOT(E352=""),"_"&amp;LOWER(E352),"")</f>
        <v>ng_cc_ct_part</v>
      </c>
      <c r="G352" s="58">
        <f>IF(ISNUMBER(BA352),BA352/1000,1)</f>
        <v>5.2938799999999997</v>
      </c>
      <c r="H352" s="8">
        <f>AV352</f>
        <v>2000</v>
      </c>
      <c r="I352" s="39" t="str">
        <f>AY352</f>
        <v>OP</v>
      </c>
      <c r="J352" s="39" t="str">
        <f>IF(AZ352=1,"Y",IF(AZ352=0,"N","?"))</f>
        <v>Y</v>
      </c>
      <c r="K352" s="39" t="s">
        <v>594</v>
      </c>
      <c r="L352" s="8" t="str">
        <f>AU352</f>
        <v>NG</v>
      </c>
      <c r="M352" s="8" t="str">
        <f>AX352</f>
        <v>CT</v>
      </c>
      <c r="N352" s="8">
        <f>C352*G352</f>
        <v>0.87878407999999997</v>
      </c>
      <c r="O352" s="8"/>
      <c r="P352" s="8"/>
      <c r="Q352" s="8"/>
      <c r="R352" s="87"/>
      <c r="S352" s="8"/>
      <c r="T352" s="8"/>
      <c r="U352" s="87"/>
      <c r="V352" s="87" t="str">
        <f ca="1">IF(NOT(AP352=""),IF(AP352&lt;&gt;AP351,IF(COUNTIF(OFFSET(AP352,0,0,pMaxUnitPerPlantInData),AP352)=COUNTIFS(OFFSET(AP352,0,0,pMaxUnitPerPlantInData),AP352,OFFSET(F352,0,0,pMaxUnitPerPlantInData),F352),"N","Y"),V351),"")</f>
        <v>Y</v>
      </c>
      <c r="W352" s="87" t="str">
        <f>IF($AP352="",W353,AP352)</f>
        <v>Gregory Power Facility</v>
      </c>
      <c r="X352" s="87">
        <f>IF($AP352="","-",BB352)</f>
        <v>3</v>
      </c>
      <c r="Y352" s="4"/>
      <c r="Z352" s="8" t="b">
        <v>1</v>
      </c>
      <c r="AA352" s="8" t="b">
        <f>VLOOKUP(L352,map_fuel,3,0)</f>
        <v>1</v>
      </c>
      <c r="AB352" s="8" t="b">
        <f>C352&gt;=filt_gen_size</f>
        <v>1</v>
      </c>
      <c r="AC352" s="8" t="b">
        <f>AV352&gt;=filt_age</f>
        <v>1</v>
      </c>
      <c r="AD352" s="39">
        <f>IF(filt_status="ALL",TRUE,IFERROR(SEARCH(I352,filt_status),FALSE))</f>
        <v>1</v>
      </c>
      <c r="AE352" s="8" t="b">
        <f>IF(filt_chp,TRUE,J352="N")</f>
        <v>0</v>
      </c>
      <c r="AF352" s="8" t="b">
        <f>IF(filt_hydro,TRUE,D352&lt;&gt;"water")</f>
        <v>1</v>
      </c>
      <c r="AG352" s="8" t="b">
        <f>IF(filt_use_bad_data,TRUE,NOT(OR(O352="Y",O352=1)))</f>
        <v>1</v>
      </c>
      <c r="AH352" s="8" t="b">
        <f>IF(filt_use_bad_data,TRUE,NOT(OR(Q352="Y",Q352=1)))</f>
        <v>1</v>
      </c>
      <c r="AI352" s="8" t="b">
        <f>IF(filt_allow_combos,AND(AJ352:AK352),OR(UPPER($S352)="Y",UPPER($T352)=""))</f>
        <v>1</v>
      </c>
      <c r="AJ352" s="8" t="b">
        <f>IF(UPPER($U352)="CCGT",IF(filt_combine_ccgt,OR(UPPER($T352)="Y",UPPER($S352)=""),OR(UPPER($S352)="Y",UPPER($T352)="")),TRUE)</f>
        <v>1</v>
      </c>
      <c r="AK352" s="8" t="b">
        <f>IF(UPPER($U352)="WIND",IF(filt_combine_wind,OR(UPPER($T352)="Y",UPPER($S352)=""),OR(UPPER($S352)="Y",UPPER($T352)="")),TRUE)</f>
        <v>1</v>
      </c>
      <c r="AL352" s="9"/>
      <c r="AM352" s="2" t="b">
        <f>AND(Z352:AL352)</f>
        <v>0</v>
      </c>
      <c r="AN352" s="2">
        <f>A352-COUNTIF($K$31:$K352,"&lt;&gt;"&amp;AN$31)+1</f>
        <v>307</v>
      </c>
      <c r="AO352" s="2"/>
      <c r="AP352" s="8" t="s">
        <v>266</v>
      </c>
      <c r="AQ352" s="8" t="s">
        <v>268</v>
      </c>
      <c r="AR352" s="8">
        <v>55086</v>
      </c>
      <c r="AS352" s="8">
        <v>14298</v>
      </c>
      <c r="AT352" s="8" t="s">
        <v>11</v>
      </c>
      <c r="AU352" s="8" t="s">
        <v>33</v>
      </c>
      <c r="AV352" s="8">
        <v>2000</v>
      </c>
      <c r="AW352" s="8">
        <v>166</v>
      </c>
      <c r="AX352" s="8" t="s">
        <v>32</v>
      </c>
      <c r="AY352" s="8" t="s">
        <v>15</v>
      </c>
      <c r="AZ352">
        <v>1</v>
      </c>
      <c r="BA352" s="5">
        <v>5293.88</v>
      </c>
      <c r="BB352" s="5">
        <v>3</v>
      </c>
      <c r="BC352" s="4"/>
      <c r="BD352"/>
    </row>
    <row r="353" spans="1:56" hidden="1">
      <c r="A353">
        <f>ROW(B353)-ROW($B$31)</f>
        <v>322</v>
      </c>
      <c r="B353" t="str">
        <f>SUBSTITUTE(SUBSTITUTE(SUBSTITUTE(AP353&amp;"_"&amp;AQ353," ","_"),"&amp;","and"),"-","_")</f>
        <v>Gregory_Power_Facility_STG</v>
      </c>
      <c r="C353">
        <f>AW353/1000</f>
        <v>0.1</v>
      </c>
      <c r="D353" s="23" t="str">
        <f>VLOOKUP(L353,map_fuel,2,0)</f>
        <v>ng</v>
      </c>
      <c r="E353" s="23" t="str">
        <f>VLOOKUP(M353,map_prime_mover,2,0)</f>
        <v>cc_st_part</v>
      </c>
      <c r="F353" s="23" t="str">
        <f>D353&amp;IF(NOT(E353=""),"_"&amp;LOWER(E353),"")</f>
        <v>ng_cc_st_part</v>
      </c>
      <c r="G353" s="58">
        <f>IF(ISNUMBER(BA353),BA353/1000,1)</f>
        <v>5.2938799999999997</v>
      </c>
      <c r="H353" s="8">
        <f>AV353</f>
        <v>2000</v>
      </c>
      <c r="I353" s="39" t="str">
        <f>AY353</f>
        <v>OP</v>
      </c>
      <c r="J353" s="39" t="str">
        <f>IF(AZ353=1,"Y",IF(AZ353=0,"N","?"))</f>
        <v>Y</v>
      </c>
      <c r="K353" s="39" t="s">
        <v>594</v>
      </c>
      <c r="L353" s="8" t="str">
        <f>AU353</f>
        <v>NG</v>
      </c>
      <c r="M353" s="8" t="str">
        <f>AX353</f>
        <v>CA</v>
      </c>
      <c r="N353" s="8">
        <f>C353*G353</f>
        <v>0.52938799999999997</v>
      </c>
      <c r="O353" s="8"/>
      <c r="P353" s="8"/>
      <c r="Q353" s="8"/>
      <c r="R353" s="87"/>
      <c r="S353" s="8"/>
      <c r="T353" s="8"/>
      <c r="U353" s="87"/>
      <c r="V353" s="87" t="str">
        <f ca="1">IF(NOT(AP353=""),IF(AP353&lt;&gt;AP352,IF(COUNTIF(OFFSET(AP353,0,0,pMaxUnitPerPlantInData),AP353)=COUNTIFS(OFFSET(AP353,0,0,pMaxUnitPerPlantInData),AP353,OFFSET(F353,0,0,pMaxUnitPerPlantInData),F353),"N","Y"),V352),"")</f>
        <v>Y</v>
      </c>
      <c r="W353" s="87" t="str">
        <f>IF($AP353="",W354,AP353)</f>
        <v>Gregory Power Facility</v>
      </c>
      <c r="X353" s="87">
        <f>IF($AP353="","-",BB353)</f>
        <v>3</v>
      </c>
      <c r="Y353" s="4"/>
      <c r="Z353" s="8" t="b">
        <v>1</v>
      </c>
      <c r="AA353" s="8" t="b">
        <f>VLOOKUP(L353,map_fuel,3,0)</f>
        <v>1</v>
      </c>
      <c r="AB353" s="8" t="b">
        <f>C353&gt;=filt_gen_size</f>
        <v>1</v>
      </c>
      <c r="AC353" s="8" t="b">
        <f>AV353&gt;=filt_age</f>
        <v>1</v>
      </c>
      <c r="AD353" s="39">
        <f>IF(filt_status="ALL",TRUE,IFERROR(SEARCH(I353,filt_status),FALSE))</f>
        <v>1</v>
      </c>
      <c r="AE353" s="8" t="b">
        <f>IF(filt_chp,TRUE,J353="N")</f>
        <v>0</v>
      </c>
      <c r="AF353" s="8" t="b">
        <f>IF(filt_hydro,TRUE,D353&lt;&gt;"water")</f>
        <v>1</v>
      </c>
      <c r="AG353" s="8" t="b">
        <f>IF(filt_use_bad_data,TRUE,NOT(OR(O353="Y",O353=1)))</f>
        <v>1</v>
      </c>
      <c r="AH353" s="8" t="b">
        <f>IF(filt_use_bad_data,TRUE,NOT(OR(Q353="Y",Q353=1)))</f>
        <v>1</v>
      </c>
      <c r="AI353" s="8" t="b">
        <f>IF(filt_allow_combos,AND(AJ353:AK353),OR(UPPER($S353)="Y",UPPER($T353)=""))</f>
        <v>1</v>
      </c>
      <c r="AJ353" s="8" t="b">
        <f>IF(UPPER($U353)="CCGT",IF(filt_combine_ccgt,OR(UPPER($T353)="Y",UPPER($S353)=""),OR(UPPER($S353)="Y",UPPER($T353)="")),TRUE)</f>
        <v>1</v>
      </c>
      <c r="AK353" s="8" t="b">
        <f>IF(UPPER($U353)="WIND",IF(filt_combine_wind,OR(UPPER($T353)="Y",UPPER($S353)=""),OR(UPPER($S353)="Y",UPPER($T353)="")),TRUE)</f>
        <v>1</v>
      </c>
      <c r="AL353" s="9"/>
      <c r="AM353" s="2" t="b">
        <f>AND(Z353:AL353)</f>
        <v>0</v>
      </c>
      <c r="AN353" s="2">
        <f>A353-COUNTIF($K$31:$K353,"&lt;&gt;"&amp;AN$31)+1</f>
        <v>308</v>
      </c>
      <c r="AO353" s="2"/>
      <c r="AP353" s="8" t="s">
        <v>266</v>
      </c>
      <c r="AQ353" s="8" t="s">
        <v>197</v>
      </c>
      <c r="AR353" s="8">
        <v>55086</v>
      </c>
      <c r="AS353" s="8">
        <v>14299</v>
      </c>
      <c r="AT353" s="8" t="s">
        <v>11</v>
      </c>
      <c r="AU353" s="8" t="s">
        <v>33</v>
      </c>
      <c r="AV353" s="8">
        <v>2000</v>
      </c>
      <c r="AW353" s="8">
        <v>100</v>
      </c>
      <c r="AX353" s="8" t="s">
        <v>29</v>
      </c>
      <c r="AY353" s="8" t="s">
        <v>15</v>
      </c>
      <c r="AZ353">
        <v>1</v>
      </c>
      <c r="BA353" s="5">
        <v>5293.88</v>
      </c>
      <c r="BB353" s="5">
        <v>3</v>
      </c>
      <c r="BC353" s="4"/>
      <c r="BD353"/>
    </row>
    <row r="354" spans="1:56" hidden="1">
      <c r="A354">
        <f>ROW(B354)-ROW($B$31)</f>
        <v>323</v>
      </c>
      <c r="B354" s="3" t="s">
        <v>806</v>
      </c>
      <c r="C354" s="3">
        <f>SUM(C360,C356:C357)</f>
        <v>0.57109999999999994</v>
      </c>
      <c r="D354" s="23" t="str">
        <f>VLOOKUP(L354,map_fuel,2,0)</f>
        <v>ng</v>
      </c>
      <c r="E354" s="23" t="str">
        <f>VLOOKUP(M354,map_prime_mover,2,0)</f>
        <v>cc</v>
      </c>
      <c r="F354" s="23" t="str">
        <f>D354&amp;IF(NOT(E354=""),"_"&amp;LOWER(E354),"")</f>
        <v>ng_cc</v>
      </c>
      <c r="G354" s="60">
        <f>G356</f>
        <v>7.4228236000000001</v>
      </c>
      <c r="H354" s="81">
        <f>H356</f>
        <v>2000</v>
      </c>
      <c r="I354" s="61" t="str">
        <f>I356</f>
        <v>OP</v>
      </c>
      <c r="J354" s="61" t="str">
        <f>J356</f>
        <v>N</v>
      </c>
      <c r="K354" s="61" t="s">
        <v>791</v>
      </c>
      <c r="L354" s="81" t="s">
        <v>33</v>
      </c>
      <c r="M354" s="81" t="s">
        <v>702</v>
      </c>
      <c r="N354" s="81">
        <f>C354*G354</f>
        <v>4.2391745579599993</v>
      </c>
      <c r="O354" s="8"/>
      <c r="P354" s="39"/>
      <c r="Q354" s="39" t="s">
        <v>651</v>
      </c>
      <c r="R354" s="87" t="s">
        <v>1072</v>
      </c>
      <c r="S354" s="39"/>
      <c r="T354" s="39" t="s">
        <v>651</v>
      </c>
      <c r="U354" s="87" t="s">
        <v>790</v>
      </c>
      <c r="V354" s="87" t="str">
        <f ca="1">IF(NOT(AP354=""),IF(AP354&lt;&gt;AP353,IF(COUNTIF(OFFSET(AP354,0,0,pMaxUnitPerPlantInData),AP354)=COUNTIFS(OFFSET(AP354,0,0,pMaxUnitPerPlantInData),AP354,OFFSET(F354,0,0,pMaxUnitPerPlantInData),F354),"N","Y"),V353),"")</f>
        <v/>
      </c>
      <c r="W354" s="87" t="str">
        <f>IF($AP354="",W355,SUBSTITUTE(SUBSTITUTE(SUBSTITUTE(AP354," ","_"),"&amp;","and"),"-","_"))</f>
        <v>Guadalupe_Generating_Station</v>
      </c>
      <c r="X354" s="153">
        <v>2</v>
      </c>
      <c r="Y354" s="4"/>
      <c r="Z354" s="8" t="b">
        <v>1</v>
      </c>
      <c r="AA354" s="8" t="b">
        <f>VLOOKUP(L354,map_fuel,3,0)</f>
        <v>1</v>
      </c>
      <c r="AB354" s="8" t="b">
        <f>C354&gt;=filt_gen_size</f>
        <v>1</v>
      </c>
      <c r="AC354" s="8" t="b">
        <f>AV354&gt;=filt_age</f>
        <v>1</v>
      </c>
      <c r="AD354" s="39">
        <f>IF(filt_status="ALL",TRUE,IFERROR(SEARCH(I354,filt_status),FALSE))</f>
        <v>1</v>
      </c>
      <c r="AE354" s="8" t="b">
        <f>IF(filt_chp,TRUE,J354="N")</f>
        <v>1</v>
      </c>
      <c r="AF354" s="8" t="b">
        <f>IF(filt_hydro,TRUE,D354&lt;&gt;"water")</f>
        <v>1</v>
      </c>
      <c r="AG354" s="8" t="b">
        <f>IF(filt_use_bad_data,TRUE,NOT(OR(O354="Y",O354=1)))</f>
        <v>1</v>
      </c>
      <c r="AH354" s="8" t="b">
        <f>IF(filt_use_bad_data,TRUE,NOT(OR(Q354="Y",Q354=1)))</f>
        <v>0</v>
      </c>
      <c r="AI354" s="8" t="b">
        <f>IF(filt_allow_combos,AND(AJ354:AK354),OR(UPPER($S354)="Y",UPPER($T354)=""))</f>
        <v>1</v>
      </c>
      <c r="AJ354" s="8" t="b">
        <f>IF(UPPER($U354)="CCGT",IF(filt_combine_ccgt,OR(UPPER($T354)="Y",UPPER($S354)=""),OR(UPPER($S354)="Y",UPPER($T354)="")),TRUE)</f>
        <v>1</v>
      </c>
      <c r="AK354" s="8" t="b">
        <f>IF(UPPER($U354)="WIND",IF(filt_combine_wind,OR(UPPER($T354)="Y",UPPER($S354)=""),OR(UPPER($S354)="Y",UPPER($T354)="")),TRUE)</f>
        <v>1</v>
      </c>
      <c r="AL354" s="9"/>
      <c r="AM354" s="2" t="b">
        <f>AND(Z354:AL354)</f>
        <v>0</v>
      </c>
      <c r="AN354" s="2">
        <f>A354-COUNTIF($K$31:$K354,"&lt;&gt;"&amp;AN$31)+1</f>
        <v>308</v>
      </c>
      <c r="AO354" s="2"/>
      <c r="AP354" s="8" t="s">
        <v>1068</v>
      </c>
      <c r="AQ354" s="8" t="s">
        <v>1068</v>
      </c>
      <c r="AR354" s="8" t="s">
        <v>1068</v>
      </c>
      <c r="AS354" s="8" t="s">
        <v>1068</v>
      </c>
      <c r="AT354" s="8" t="s">
        <v>1068</v>
      </c>
      <c r="AU354" s="8" t="s">
        <v>1068</v>
      </c>
      <c r="AV354" s="8" t="s">
        <v>1068</v>
      </c>
      <c r="AW354" s="8" t="s">
        <v>1068</v>
      </c>
      <c r="AX354" s="8" t="s">
        <v>1068</v>
      </c>
      <c r="AY354" s="8" t="s">
        <v>1068</v>
      </c>
      <c r="AZ354" t="e">
        <v>#N/A</v>
      </c>
      <c r="BA354" s="5" t="e">
        <v>#N/A</v>
      </c>
      <c r="BB354" s="5" t="e">
        <v>#N/A</v>
      </c>
      <c r="BC354" s="4"/>
      <c r="BD354"/>
    </row>
    <row r="355" spans="1:56" hidden="1">
      <c r="A355">
        <f>ROW(B355)-ROW($B$31)</f>
        <v>324</v>
      </c>
      <c r="B355" s="3" t="s">
        <v>807</v>
      </c>
      <c r="C355" s="3">
        <f>SUM(C361,C358:C359)</f>
        <v>0.57109999999999994</v>
      </c>
      <c r="D355" s="23" t="str">
        <f>VLOOKUP(L355,map_fuel,2,0)</f>
        <v>ng</v>
      </c>
      <c r="E355" s="23" t="str">
        <f>VLOOKUP(M355,map_prime_mover,2,0)</f>
        <v>cc</v>
      </c>
      <c r="F355" s="23" t="str">
        <f>D355&amp;IF(NOT(E355=""),"_"&amp;LOWER(E355),"")</f>
        <v>ng_cc</v>
      </c>
      <c r="G355" s="60">
        <f>G357</f>
        <v>7.4228236000000001</v>
      </c>
      <c r="H355" s="81">
        <f>H357</f>
        <v>2000</v>
      </c>
      <c r="I355" s="61" t="str">
        <f>I357</f>
        <v>OP</v>
      </c>
      <c r="J355" s="61" t="str">
        <f>J357</f>
        <v>N</v>
      </c>
      <c r="K355" s="61" t="s">
        <v>791</v>
      </c>
      <c r="L355" s="81" t="s">
        <v>33</v>
      </c>
      <c r="M355" s="81" t="s">
        <v>702</v>
      </c>
      <c r="N355" s="81">
        <f>C355*G355</f>
        <v>4.2391745579599993</v>
      </c>
      <c r="O355" s="8"/>
      <c r="P355" s="39"/>
      <c r="Q355" s="39" t="s">
        <v>651</v>
      </c>
      <c r="R355" s="87" t="s">
        <v>1072</v>
      </c>
      <c r="S355" s="39"/>
      <c r="T355" s="39" t="s">
        <v>651</v>
      </c>
      <c r="U355" s="87" t="s">
        <v>790</v>
      </c>
      <c r="V355" s="87" t="str">
        <f ca="1">IF(NOT(AP355=""),IF(AP355&lt;&gt;AP354,IF(COUNTIF(OFFSET(AP355,0,0,pMaxUnitPerPlantInData),AP355)=COUNTIFS(OFFSET(AP355,0,0,pMaxUnitPerPlantInData),AP355,OFFSET(F355,0,0,pMaxUnitPerPlantInData),F355),"N","Y"),V354),"")</f>
        <v/>
      </c>
      <c r="W355" s="87" t="str">
        <f>IF($AP355="",W356,SUBSTITUTE(SUBSTITUTE(SUBSTITUTE(AP355," ","_"),"&amp;","and"),"-","_"))</f>
        <v>Guadalupe_Generating_Station</v>
      </c>
      <c r="X355" s="153">
        <v>2</v>
      </c>
      <c r="Y355" s="4"/>
      <c r="Z355" s="8" t="b">
        <v>1</v>
      </c>
      <c r="AA355" s="8" t="b">
        <f>VLOOKUP(L355,map_fuel,3,0)</f>
        <v>1</v>
      </c>
      <c r="AB355" s="8" t="b">
        <f>C355&gt;=filt_gen_size</f>
        <v>1</v>
      </c>
      <c r="AC355" s="8" t="b">
        <f>AV355&gt;=filt_age</f>
        <v>1</v>
      </c>
      <c r="AD355" s="39">
        <f>IF(filt_status="ALL",TRUE,IFERROR(SEARCH(I355,filt_status),FALSE))</f>
        <v>1</v>
      </c>
      <c r="AE355" s="8" t="b">
        <f>IF(filt_chp,TRUE,J355="N")</f>
        <v>1</v>
      </c>
      <c r="AF355" s="8" t="b">
        <f>IF(filt_hydro,TRUE,D355&lt;&gt;"water")</f>
        <v>1</v>
      </c>
      <c r="AG355" s="8" t="b">
        <f>IF(filt_use_bad_data,TRUE,NOT(OR(O355="Y",O355=1)))</f>
        <v>1</v>
      </c>
      <c r="AH355" s="8" t="b">
        <f>IF(filt_use_bad_data,TRUE,NOT(OR(Q355="Y",Q355=1)))</f>
        <v>0</v>
      </c>
      <c r="AI355" s="8" t="b">
        <f>IF(filt_allow_combos,AND(AJ355:AK355),OR(UPPER($S355)="Y",UPPER($T355)=""))</f>
        <v>1</v>
      </c>
      <c r="AJ355" s="8" t="b">
        <f>IF(UPPER($U355)="CCGT",IF(filt_combine_ccgt,OR(UPPER($T355)="Y",UPPER($S355)=""),OR(UPPER($S355)="Y",UPPER($T355)="")),TRUE)</f>
        <v>1</v>
      </c>
      <c r="AK355" s="8" t="b">
        <f>IF(UPPER($U355)="WIND",IF(filt_combine_wind,OR(UPPER($T355)="Y",UPPER($S355)=""),OR(UPPER($S355)="Y",UPPER($T355)="")),TRUE)</f>
        <v>1</v>
      </c>
      <c r="AL355" s="9"/>
      <c r="AM355" s="2" t="b">
        <f>AND(Z355:AL355)</f>
        <v>0</v>
      </c>
      <c r="AN355" s="2">
        <f>A355-COUNTIF($K$31:$K355,"&lt;&gt;"&amp;AN$31)+1</f>
        <v>308</v>
      </c>
      <c r="AO355" s="2"/>
      <c r="AP355" s="8" t="s">
        <v>1068</v>
      </c>
      <c r="AQ355" s="8" t="s">
        <v>1068</v>
      </c>
      <c r="AR355" s="8" t="s">
        <v>1068</v>
      </c>
      <c r="AS355" s="8" t="s">
        <v>1068</v>
      </c>
      <c r="AT355" s="8" t="s">
        <v>1068</v>
      </c>
      <c r="AU355" s="8" t="s">
        <v>1068</v>
      </c>
      <c r="AV355" s="8" t="s">
        <v>1068</v>
      </c>
      <c r="AW355" s="8" t="s">
        <v>1068</v>
      </c>
      <c r="AX355" s="8" t="s">
        <v>1068</v>
      </c>
      <c r="AY355" s="8" t="s">
        <v>1068</v>
      </c>
      <c r="AZ355" t="e">
        <v>#N/A</v>
      </c>
      <c r="BA355" s="5" t="e">
        <v>#N/A</v>
      </c>
      <c r="BB355" s="5" t="e">
        <v>#N/A</v>
      </c>
      <c r="BC355" s="4"/>
      <c r="BD355"/>
    </row>
    <row r="356" spans="1:56" hidden="1">
      <c r="A356">
        <f>ROW(B356)-ROW($B$31)</f>
        <v>325</v>
      </c>
      <c r="B356" t="str">
        <f>SUBSTITUTE(SUBSTITUTE(SUBSTITUTE(AP356&amp;"_"&amp;AQ356," ","_"),"&amp;","and"),"-","_")</f>
        <v>Guadalupe_Generating_Station_CTG1</v>
      </c>
      <c r="C356">
        <f>AW356/1000</f>
        <v>0.18459999999999999</v>
      </c>
      <c r="D356" s="23" t="str">
        <f>VLOOKUP(L356,map_fuel,2,0)</f>
        <v>ng</v>
      </c>
      <c r="E356" s="23" t="str">
        <f>VLOOKUP(M356,map_prime_mover,2,0)</f>
        <v>cc_ct_part</v>
      </c>
      <c r="F356" s="23" t="str">
        <f>D356&amp;IF(NOT(E356=""),"_"&amp;LOWER(E356),"")</f>
        <v>ng_cc_ct_part</v>
      </c>
      <c r="G356" s="58">
        <f>IF(ISNUMBER(BA356),BA356/1000,1)</f>
        <v>7.4228236000000001</v>
      </c>
      <c r="H356" s="8">
        <f>AV356</f>
        <v>2000</v>
      </c>
      <c r="I356" s="39" t="str">
        <f>AY356</f>
        <v>OP</v>
      </c>
      <c r="J356" s="39" t="str">
        <f>IF(AZ356=1,"Y",IF(AZ356=0,"N","?"))</f>
        <v>N</v>
      </c>
      <c r="K356" s="39" t="s">
        <v>594</v>
      </c>
      <c r="L356" s="8" t="str">
        <f>AU356</f>
        <v>NG</v>
      </c>
      <c r="M356" s="8" t="str">
        <f>AX356</f>
        <v>CT</v>
      </c>
      <c r="N356" s="8">
        <f>C356*G356</f>
        <v>1.37025323656</v>
      </c>
      <c r="O356" s="8"/>
      <c r="P356" s="39"/>
      <c r="Q356" s="39"/>
      <c r="R356" s="87"/>
      <c r="S356" s="39" t="s">
        <v>651</v>
      </c>
      <c r="T356" s="39"/>
      <c r="U356" s="87" t="s">
        <v>790</v>
      </c>
      <c r="V356" s="87" t="str">
        <f ca="1">IF(NOT(AP356=""),IF(AP356&lt;&gt;AP355,IF(COUNTIF(OFFSET(AP356,0,0,pMaxUnitPerPlantInData),AP356)=COUNTIFS(OFFSET(AP356,0,0,pMaxUnitPerPlantInData),AP356,OFFSET(F356,0,0,pMaxUnitPerPlantInData),F356),"N","Y"),V355),"")</f>
        <v>Y</v>
      </c>
      <c r="W356" s="87" t="str">
        <f>IF($AP356="",W357,SUBSTITUTE(SUBSTITUTE(SUBSTITUTE(AP356," ","_"),"&amp;","and"),"-","_"))</f>
        <v>Guadalupe_Generating_Station</v>
      </c>
      <c r="X356" s="87">
        <f>IF($AP356="","-",BB356)</f>
        <v>6</v>
      </c>
      <c r="Y356" s="4"/>
      <c r="Z356" s="8" t="b">
        <v>1</v>
      </c>
      <c r="AA356" s="8" t="b">
        <f>VLOOKUP(L356,map_fuel,3,0)</f>
        <v>1</v>
      </c>
      <c r="AB356" s="8" t="b">
        <f>C356&gt;=filt_gen_size</f>
        <v>1</v>
      </c>
      <c r="AC356" s="8" t="b">
        <f>AV356&gt;=filt_age</f>
        <v>1</v>
      </c>
      <c r="AD356" s="39">
        <f>IF(filt_status="ALL",TRUE,IFERROR(SEARCH(I356,filt_status),FALSE))</f>
        <v>1</v>
      </c>
      <c r="AE356" s="8" t="b">
        <f>IF(filt_chp,TRUE,J356="N")</f>
        <v>1</v>
      </c>
      <c r="AF356" s="8" t="b">
        <f>IF(filt_hydro,TRUE,D356&lt;&gt;"water")</f>
        <v>1</v>
      </c>
      <c r="AG356" s="8" t="b">
        <f>IF(filt_use_bad_data,TRUE,NOT(OR(O356="Y",O356=1)))</f>
        <v>1</v>
      </c>
      <c r="AH356" s="8" t="b">
        <f>IF(filt_use_bad_data,TRUE,NOT(OR(Q356="Y",Q356=1)))</f>
        <v>1</v>
      </c>
      <c r="AI356" s="8" t="b">
        <f>IF(filt_allow_combos,AND(AJ356:AK356),OR(UPPER($S356)="Y",UPPER($T356)=""))</f>
        <v>0</v>
      </c>
      <c r="AJ356" s="8" t="b">
        <f>IF(UPPER($U356)="CCGT",IF(filt_combine_ccgt,OR(UPPER($T356)="Y",UPPER($S356)=""),OR(UPPER($S356)="Y",UPPER($T356)="")),TRUE)</f>
        <v>0</v>
      </c>
      <c r="AK356" s="8" t="b">
        <f>IF(UPPER($U356)="WIND",IF(filt_combine_wind,OR(UPPER($T356)="Y",UPPER($S356)=""),OR(UPPER($S356)="Y",UPPER($T356)="")),TRUE)</f>
        <v>1</v>
      </c>
      <c r="AL356" s="9"/>
      <c r="AM356" s="2" t="b">
        <f>AND(Z356:AL356)</f>
        <v>0</v>
      </c>
      <c r="AN356" s="2">
        <f>A356-COUNTIF($K$31:$K356,"&lt;&gt;"&amp;AN$31)+1</f>
        <v>309</v>
      </c>
      <c r="AO356" s="2"/>
      <c r="AP356" s="8" t="s">
        <v>269</v>
      </c>
      <c r="AQ356" s="8" t="s">
        <v>57</v>
      </c>
      <c r="AR356" s="8">
        <v>55153</v>
      </c>
      <c r="AS356" s="8">
        <v>14300</v>
      </c>
      <c r="AT356" s="8" t="s">
        <v>11</v>
      </c>
      <c r="AU356" s="8" t="s">
        <v>33</v>
      </c>
      <c r="AV356" s="8">
        <v>2000</v>
      </c>
      <c r="AW356" s="8">
        <v>184.6</v>
      </c>
      <c r="AX356" s="8" t="s">
        <v>32</v>
      </c>
      <c r="AY356" s="8" t="s">
        <v>15</v>
      </c>
      <c r="AZ356">
        <v>0</v>
      </c>
      <c r="BA356" s="5">
        <v>7422.8235999999997</v>
      </c>
      <c r="BB356" s="5">
        <v>6</v>
      </c>
      <c r="BC356" s="4"/>
      <c r="BD356"/>
    </row>
    <row r="357" spans="1:56" hidden="1">
      <c r="A357">
        <f>ROW(B357)-ROW($B$31)</f>
        <v>326</v>
      </c>
      <c r="B357" t="str">
        <f>SUBSTITUTE(SUBSTITUTE(SUBSTITUTE(AP357&amp;"_"&amp;AQ357," ","_"),"&amp;","and"),"-","_")</f>
        <v>Guadalupe_Generating_Station_CTG2</v>
      </c>
      <c r="C357">
        <f>AW357/1000</f>
        <v>0.18459999999999999</v>
      </c>
      <c r="D357" s="23" t="str">
        <f>VLOOKUP(L357,map_fuel,2,0)</f>
        <v>ng</v>
      </c>
      <c r="E357" s="23" t="str">
        <f>VLOOKUP(M357,map_prime_mover,2,0)</f>
        <v>cc_ct_part</v>
      </c>
      <c r="F357" s="23" t="str">
        <f>D357&amp;IF(NOT(E357=""),"_"&amp;LOWER(E357),"")</f>
        <v>ng_cc_ct_part</v>
      </c>
      <c r="G357" s="58">
        <f>IF(ISNUMBER(BA357),BA357/1000,1)</f>
        <v>7.4228236000000001</v>
      </c>
      <c r="H357" s="8">
        <f>AV357</f>
        <v>2000</v>
      </c>
      <c r="I357" s="39" t="str">
        <f>AY357</f>
        <v>OP</v>
      </c>
      <c r="J357" s="39" t="str">
        <f>IF(AZ357=1,"Y",IF(AZ357=0,"N","?"))</f>
        <v>N</v>
      </c>
      <c r="K357" s="39" t="s">
        <v>594</v>
      </c>
      <c r="L357" s="8" t="str">
        <f>AU357</f>
        <v>NG</v>
      </c>
      <c r="M357" s="8" t="str">
        <f>AX357</f>
        <v>CT</v>
      </c>
      <c r="N357" s="8">
        <f>C357*G357</f>
        <v>1.37025323656</v>
      </c>
      <c r="O357" s="8"/>
      <c r="P357" s="39"/>
      <c r="Q357" s="39"/>
      <c r="R357" s="87"/>
      <c r="S357" s="39" t="s">
        <v>651</v>
      </c>
      <c r="T357" s="39"/>
      <c r="U357" s="87" t="s">
        <v>790</v>
      </c>
      <c r="V357" s="87" t="str">
        <f ca="1">IF(NOT(AP357=""),IF(AP357&lt;&gt;AP356,IF(COUNTIF(OFFSET(AP357,0,0,pMaxUnitPerPlantInData),AP357)=COUNTIFS(OFFSET(AP357,0,0,pMaxUnitPerPlantInData),AP357,OFFSET(F357,0,0,pMaxUnitPerPlantInData),F357),"N","Y"),V356),"")</f>
        <v>Y</v>
      </c>
      <c r="W357" s="87" t="str">
        <f>IF($AP357="",W358,SUBSTITUTE(SUBSTITUTE(SUBSTITUTE(AP357," ","_"),"&amp;","and"),"-","_"))</f>
        <v>Guadalupe_Generating_Station</v>
      </c>
      <c r="X357" s="87">
        <f>IF($AP357="","-",BB357)</f>
        <v>6</v>
      </c>
      <c r="Y357" s="4"/>
      <c r="Z357" s="8" t="b">
        <v>1</v>
      </c>
      <c r="AA357" s="8" t="b">
        <f>VLOOKUP(L357,map_fuel,3,0)</f>
        <v>1</v>
      </c>
      <c r="AB357" s="8" t="b">
        <f>C357&gt;=filt_gen_size</f>
        <v>1</v>
      </c>
      <c r="AC357" s="8" t="b">
        <f>AV357&gt;=filt_age</f>
        <v>1</v>
      </c>
      <c r="AD357" s="39">
        <f>IF(filt_status="ALL",TRUE,IFERROR(SEARCH(I357,filt_status),FALSE))</f>
        <v>1</v>
      </c>
      <c r="AE357" s="8" t="b">
        <f>IF(filt_chp,TRUE,J357="N")</f>
        <v>1</v>
      </c>
      <c r="AF357" s="8" t="b">
        <f>IF(filt_hydro,TRUE,D357&lt;&gt;"water")</f>
        <v>1</v>
      </c>
      <c r="AG357" s="8" t="b">
        <f>IF(filt_use_bad_data,TRUE,NOT(OR(O357="Y",O357=1)))</f>
        <v>1</v>
      </c>
      <c r="AH357" s="8" t="b">
        <f>IF(filt_use_bad_data,TRUE,NOT(OR(Q357="Y",Q357=1)))</f>
        <v>1</v>
      </c>
      <c r="AI357" s="8" t="b">
        <f>IF(filt_allow_combos,AND(AJ357:AK357),OR(UPPER($S357)="Y",UPPER($T357)=""))</f>
        <v>0</v>
      </c>
      <c r="AJ357" s="8" t="b">
        <f>IF(UPPER($U357)="CCGT",IF(filt_combine_ccgt,OR(UPPER($T357)="Y",UPPER($S357)=""),OR(UPPER($S357)="Y",UPPER($T357)="")),TRUE)</f>
        <v>0</v>
      </c>
      <c r="AK357" s="8" t="b">
        <f>IF(UPPER($U357)="WIND",IF(filt_combine_wind,OR(UPPER($T357)="Y",UPPER($S357)=""),OR(UPPER($S357)="Y",UPPER($T357)="")),TRUE)</f>
        <v>1</v>
      </c>
      <c r="AL357" s="9"/>
      <c r="AM357" s="2" t="b">
        <f>AND(Z357:AL357)</f>
        <v>0</v>
      </c>
      <c r="AN357" s="2">
        <f>A357-COUNTIF($K$31:$K357,"&lt;&gt;"&amp;AN$31)+1</f>
        <v>310</v>
      </c>
      <c r="AO357" s="2"/>
      <c r="AP357" s="8" t="s">
        <v>269</v>
      </c>
      <c r="AQ357" s="8" t="s">
        <v>63</v>
      </c>
      <c r="AR357" s="8">
        <v>55153</v>
      </c>
      <c r="AS357" s="8">
        <v>14301</v>
      </c>
      <c r="AT357" s="8" t="s">
        <v>11</v>
      </c>
      <c r="AU357" s="8" t="s">
        <v>33</v>
      </c>
      <c r="AV357" s="8">
        <v>2000</v>
      </c>
      <c r="AW357" s="8">
        <v>184.6</v>
      </c>
      <c r="AX357" s="8" t="s">
        <v>32</v>
      </c>
      <c r="AY357" s="8" t="s">
        <v>15</v>
      </c>
      <c r="AZ357">
        <v>0</v>
      </c>
      <c r="BA357" s="5">
        <v>7422.8235999999997</v>
      </c>
      <c r="BB357" s="5">
        <v>6</v>
      </c>
      <c r="BC357" s="4"/>
      <c r="BD357"/>
    </row>
    <row r="358" spans="1:56" hidden="1">
      <c r="A358">
        <f>ROW(B358)-ROW($B$31)</f>
        <v>327</v>
      </c>
      <c r="B358" t="str">
        <f>SUBSTITUTE(SUBSTITUTE(SUBSTITUTE(AP358&amp;"_"&amp;AQ358," ","_"),"&amp;","and"),"-","_")</f>
        <v>Guadalupe_Generating_Station_CTG3</v>
      </c>
      <c r="C358">
        <f>AW358/1000</f>
        <v>0.18459999999999999</v>
      </c>
      <c r="D358" s="23" t="str">
        <f>VLOOKUP(L358,map_fuel,2,0)</f>
        <v>ng</v>
      </c>
      <c r="E358" s="23" t="str">
        <f>VLOOKUP(M358,map_prime_mover,2,0)</f>
        <v>cc_ct_part</v>
      </c>
      <c r="F358" s="23" t="str">
        <f>D358&amp;IF(NOT(E358=""),"_"&amp;LOWER(E358),"")</f>
        <v>ng_cc_ct_part</v>
      </c>
      <c r="G358" s="58">
        <f>IF(ISNUMBER(BA358),BA358/1000,1)</f>
        <v>7.4228236000000001</v>
      </c>
      <c r="H358" s="8">
        <f>AV358</f>
        <v>2000</v>
      </c>
      <c r="I358" s="39" t="str">
        <f>AY358</f>
        <v>OP</v>
      </c>
      <c r="J358" s="39" t="str">
        <f>IF(AZ358=1,"Y",IF(AZ358=0,"N","?"))</f>
        <v>N</v>
      </c>
      <c r="K358" s="39" t="s">
        <v>594</v>
      </c>
      <c r="L358" s="8" t="str">
        <f>AU358</f>
        <v>NG</v>
      </c>
      <c r="M358" s="8" t="str">
        <f>AX358</f>
        <v>CT</v>
      </c>
      <c r="N358" s="8">
        <f>C358*G358</f>
        <v>1.37025323656</v>
      </c>
      <c r="O358" s="8"/>
      <c r="P358" s="39"/>
      <c r="Q358" s="39"/>
      <c r="R358" s="87"/>
      <c r="S358" s="39" t="s">
        <v>651</v>
      </c>
      <c r="T358" s="39"/>
      <c r="U358" s="87" t="s">
        <v>790</v>
      </c>
      <c r="V358" s="87" t="str">
        <f ca="1">IF(NOT(AP358=""),IF(AP358&lt;&gt;AP357,IF(COUNTIF(OFFSET(AP358,0,0,pMaxUnitPerPlantInData),AP358)=COUNTIFS(OFFSET(AP358,0,0,pMaxUnitPerPlantInData),AP358,OFFSET(F358,0,0,pMaxUnitPerPlantInData),F358),"N","Y"),V357),"")</f>
        <v>Y</v>
      </c>
      <c r="W358" s="87" t="str">
        <f>IF($AP358="",W359,SUBSTITUTE(SUBSTITUTE(SUBSTITUTE(AP358," ","_"),"&amp;","and"),"-","_"))</f>
        <v>Guadalupe_Generating_Station</v>
      </c>
      <c r="X358" s="87">
        <f>IF($AP358="","-",BB358)</f>
        <v>6</v>
      </c>
      <c r="Y358" s="4"/>
      <c r="Z358" s="8" t="b">
        <v>1</v>
      </c>
      <c r="AA358" s="8" t="b">
        <f>VLOOKUP(L358,map_fuel,3,0)</f>
        <v>1</v>
      </c>
      <c r="AB358" s="8" t="b">
        <f>C358&gt;=filt_gen_size</f>
        <v>1</v>
      </c>
      <c r="AC358" s="8" t="b">
        <f>AV358&gt;=filt_age</f>
        <v>1</v>
      </c>
      <c r="AD358" s="39">
        <f>IF(filt_status="ALL",TRUE,IFERROR(SEARCH(I358,filt_status),FALSE))</f>
        <v>1</v>
      </c>
      <c r="AE358" s="8" t="b">
        <f>IF(filt_chp,TRUE,J358="N")</f>
        <v>1</v>
      </c>
      <c r="AF358" s="8" t="b">
        <f>IF(filt_hydro,TRUE,D358&lt;&gt;"water")</f>
        <v>1</v>
      </c>
      <c r="AG358" s="8" t="b">
        <f>IF(filt_use_bad_data,TRUE,NOT(OR(O358="Y",O358=1)))</f>
        <v>1</v>
      </c>
      <c r="AH358" s="8" t="b">
        <f>IF(filt_use_bad_data,TRUE,NOT(OR(Q358="Y",Q358=1)))</f>
        <v>1</v>
      </c>
      <c r="AI358" s="8" t="b">
        <f>IF(filt_allow_combos,AND(AJ358:AK358),OR(UPPER($S358)="Y",UPPER($T358)=""))</f>
        <v>0</v>
      </c>
      <c r="AJ358" s="8" t="b">
        <f>IF(UPPER($U358)="CCGT",IF(filt_combine_ccgt,OR(UPPER($T358)="Y",UPPER($S358)=""),OR(UPPER($S358)="Y",UPPER($T358)="")),TRUE)</f>
        <v>0</v>
      </c>
      <c r="AK358" s="8" t="b">
        <f>IF(UPPER($U358)="WIND",IF(filt_combine_wind,OR(UPPER($T358)="Y",UPPER($S358)=""),OR(UPPER($S358)="Y",UPPER($T358)="")),TRUE)</f>
        <v>1</v>
      </c>
      <c r="AL358" s="9"/>
      <c r="AM358" s="2" t="b">
        <f>AND(Z358:AL358)</f>
        <v>0</v>
      </c>
      <c r="AN358" s="2">
        <f>A358-COUNTIF($K$31:$K358,"&lt;&gt;"&amp;AN$31)+1</f>
        <v>311</v>
      </c>
      <c r="AO358" s="2"/>
      <c r="AP358" s="8" t="s">
        <v>269</v>
      </c>
      <c r="AQ358" s="8" t="s">
        <v>64</v>
      </c>
      <c r="AR358" s="8">
        <v>55153</v>
      </c>
      <c r="AS358" s="8">
        <v>14302</v>
      </c>
      <c r="AT358" s="8" t="s">
        <v>11</v>
      </c>
      <c r="AU358" s="8" t="s">
        <v>33</v>
      </c>
      <c r="AV358" s="8">
        <v>2000</v>
      </c>
      <c r="AW358" s="8">
        <v>184.6</v>
      </c>
      <c r="AX358" s="8" t="s">
        <v>32</v>
      </c>
      <c r="AY358" s="8" t="s">
        <v>15</v>
      </c>
      <c r="AZ358">
        <v>0</v>
      </c>
      <c r="BA358" s="5">
        <v>7422.8235999999997</v>
      </c>
      <c r="BB358" s="5">
        <v>6</v>
      </c>
      <c r="BC358" s="4"/>
      <c r="BD358"/>
    </row>
    <row r="359" spans="1:56" hidden="1">
      <c r="A359">
        <f>ROW(B359)-ROW($B$31)</f>
        <v>328</v>
      </c>
      <c r="B359" t="str">
        <f>SUBSTITUTE(SUBSTITUTE(SUBSTITUTE(AP359&amp;"_"&amp;AQ359," ","_"),"&amp;","and"),"-","_")</f>
        <v>Guadalupe_Generating_Station_CTG4</v>
      </c>
      <c r="C359">
        <f>AW359/1000</f>
        <v>0.18459999999999999</v>
      </c>
      <c r="D359" s="23" t="str">
        <f>VLOOKUP(L359,map_fuel,2,0)</f>
        <v>ng</v>
      </c>
      <c r="E359" s="23" t="str">
        <f>VLOOKUP(M359,map_prime_mover,2,0)</f>
        <v>cc_ct_part</v>
      </c>
      <c r="F359" s="23" t="str">
        <f>D359&amp;IF(NOT(E359=""),"_"&amp;LOWER(E359),"")</f>
        <v>ng_cc_ct_part</v>
      </c>
      <c r="G359" s="58">
        <f>IF(ISNUMBER(BA359),BA359/1000,1)</f>
        <v>7.4228236000000001</v>
      </c>
      <c r="H359" s="8">
        <f>AV359</f>
        <v>2000</v>
      </c>
      <c r="I359" s="39" t="str">
        <f>AY359</f>
        <v>OP</v>
      </c>
      <c r="J359" s="39" t="str">
        <f>IF(AZ359=1,"Y",IF(AZ359=0,"N","?"))</f>
        <v>N</v>
      </c>
      <c r="K359" s="39" t="s">
        <v>594</v>
      </c>
      <c r="L359" s="8" t="str">
        <f>AU359</f>
        <v>NG</v>
      </c>
      <c r="M359" s="8" t="str">
        <f>AX359</f>
        <v>CT</v>
      </c>
      <c r="N359" s="8">
        <f>C359*G359</f>
        <v>1.37025323656</v>
      </c>
      <c r="O359" s="8"/>
      <c r="P359" s="39"/>
      <c r="Q359" s="39"/>
      <c r="R359" s="87"/>
      <c r="S359" s="39" t="s">
        <v>651</v>
      </c>
      <c r="T359" s="39"/>
      <c r="U359" s="87" t="s">
        <v>790</v>
      </c>
      <c r="V359" s="87" t="str">
        <f ca="1">IF(NOT(AP359=""),IF(AP359&lt;&gt;AP358,IF(COUNTIF(OFFSET(AP359,0,0,pMaxUnitPerPlantInData),AP359)=COUNTIFS(OFFSET(AP359,0,0,pMaxUnitPerPlantInData),AP359,OFFSET(F359,0,0,pMaxUnitPerPlantInData),F359),"N","Y"),V358),"")</f>
        <v>Y</v>
      </c>
      <c r="W359" s="87" t="str">
        <f>IF($AP359="",W360,SUBSTITUTE(SUBSTITUTE(SUBSTITUTE(AP359," ","_"),"&amp;","and"),"-","_"))</f>
        <v>Guadalupe_Generating_Station</v>
      </c>
      <c r="X359" s="87">
        <f>IF($AP359="","-",BB359)</f>
        <v>6</v>
      </c>
      <c r="Y359" s="4"/>
      <c r="Z359" s="8" t="b">
        <v>1</v>
      </c>
      <c r="AA359" s="8" t="b">
        <f>VLOOKUP(L359,map_fuel,3,0)</f>
        <v>1</v>
      </c>
      <c r="AB359" s="8" t="b">
        <f>C359&gt;=filt_gen_size</f>
        <v>1</v>
      </c>
      <c r="AC359" s="8" t="b">
        <f>AV359&gt;=filt_age</f>
        <v>1</v>
      </c>
      <c r="AD359" s="39">
        <f>IF(filt_status="ALL",TRUE,IFERROR(SEARCH(I359,filt_status),FALSE))</f>
        <v>1</v>
      </c>
      <c r="AE359" s="8" t="b">
        <f>IF(filt_chp,TRUE,J359="N")</f>
        <v>1</v>
      </c>
      <c r="AF359" s="8" t="b">
        <f>IF(filt_hydro,TRUE,D359&lt;&gt;"water")</f>
        <v>1</v>
      </c>
      <c r="AG359" s="8" t="b">
        <f>IF(filt_use_bad_data,TRUE,NOT(OR(O359="Y",O359=1)))</f>
        <v>1</v>
      </c>
      <c r="AH359" s="8" t="b">
        <f>IF(filt_use_bad_data,TRUE,NOT(OR(Q359="Y",Q359=1)))</f>
        <v>1</v>
      </c>
      <c r="AI359" s="8" t="b">
        <f>IF(filt_allow_combos,AND(AJ359:AK359),OR(UPPER($S359)="Y",UPPER($T359)=""))</f>
        <v>0</v>
      </c>
      <c r="AJ359" s="8" t="b">
        <f>IF(UPPER($U359)="CCGT",IF(filt_combine_ccgt,OR(UPPER($T359)="Y",UPPER($S359)=""),OR(UPPER($S359)="Y",UPPER($T359)="")),TRUE)</f>
        <v>0</v>
      </c>
      <c r="AK359" s="8" t="b">
        <f>IF(UPPER($U359)="WIND",IF(filt_combine_wind,OR(UPPER($T359)="Y",UPPER($S359)=""),OR(UPPER($S359)="Y",UPPER($T359)="")),TRUE)</f>
        <v>1</v>
      </c>
      <c r="AL359" s="9"/>
      <c r="AM359" s="2" t="b">
        <f>AND(Z359:AL359)</f>
        <v>0</v>
      </c>
      <c r="AN359" s="2">
        <f>A359-COUNTIF($K$31:$K359,"&lt;&gt;"&amp;AN$31)+1</f>
        <v>312</v>
      </c>
      <c r="AO359" s="2"/>
      <c r="AP359" s="8" t="s">
        <v>269</v>
      </c>
      <c r="AQ359" s="8" t="s">
        <v>172</v>
      </c>
      <c r="AR359" s="8">
        <v>55153</v>
      </c>
      <c r="AS359" s="8">
        <v>14303</v>
      </c>
      <c r="AT359" s="8" t="s">
        <v>11</v>
      </c>
      <c r="AU359" s="8" t="s">
        <v>33</v>
      </c>
      <c r="AV359" s="8">
        <v>2000</v>
      </c>
      <c r="AW359" s="8">
        <v>184.6</v>
      </c>
      <c r="AX359" s="8" t="s">
        <v>32</v>
      </c>
      <c r="AY359" s="8" t="s">
        <v>15</v>
      </c>
      <c r="AZ359">
        <v>0</v>
      </c>
      <c r="BA359" s="5">
        <v>7422.8235999999997</v>
      </c>
      <c r="BB359" s="5">
        <v>6</v>
      </c>
      <c r="BC359" s="4"/>
      <c r="BD359"/>
    </row>
    <row r="360" spans="1:56" hidden="1">
      <c r="A360">
        <f>ROW(B360)-ROW($B$31)</f>
        <v>329</v>
      </c>
      <c r="B360" t="str">
        <f>SUBSTITUTE(SUBSTITUTE(SUBSTITUTE(AP360&amp;"_"&amp;AQ360," ","_"),"&amp;","and"),"-","_")</f>
        <v>Guadalupe_Generating_Station_STG1</v>
      </c>
      <c r="C360">
        <f>AW360/1000</f>
        <v>0.2019</v>
      </c>
      <c r="D360" s="23" t="str">
        <f>VLOOKUP(L360,map_fuel,2,0)</f>
        <v>ng</v>
      </c>
      <c r="E360" s="23" t="str">
        <f>VLOOKUP(M360,map_prime_mover,2,0)</f>
        <v>cc_st_part</v>
      </c>
      <c r="F360" s="23" t="str">
        <f>D360&amp;IF(NOT(E360=""),"_"&amp;LOWER(E360),"")</f>
        <v>ng_cc_st_part</v>
      </c>
      <c r="G360" s="58">
        <f>IF(ISNUMBER(BA360),BA360/1000,1)</f>
        <v>7.4228236000000001</v>
      </c>
      <c r="H360" s="8">
        <f>AV360</f>
        <v>2000</v>
      </c>
      <c r="I360" s="39" t="str">
        <f>AY360</f>
        <v>OP</v>
      </c>
      <c r="J360" s="39" t="str">
        <f>IF(AZ360=1,"Y",IF(AZ360=0,"N","?"))</f>
        <v>N</v>
      </c>
      <c r="K360" s="39" t="s">
        <v>594</v>
      </c>
      <c r="L360" s="8" t="str">
        <f>AU360</f>
        <v>NG</v>
      </c>
      <c r="M360" s="8" t="str">
        <f>AX360</f>
        <v>CA</v>
      </c>
      <c r="N360" s="8">
        <f>C360*G360</f>
        <v>1.49866808484</v>
      </c>
      <c r="O360" s="8"/>
      <c r="P360" s="39"/>
      <c r="Q360" s="39"/>
      <c r="R360" s="87"/>
      <c r="S360" s="39" t="s">
        <v>651</v>
      </c>
      <c r="T360" s="39"/>
      <c r="U360" s="87" t="s">
        <v>790</v>
      </c>
      <c r="V360" s="87" t="str">
        <f ca="1">IF(NOT(AP360=""),IF(AP360&lt;&gt;AP359,IF(COUNTIF(OFFSET(AP360,0,0,pMaxUnitPerPlantInData),AP360)=COUNTIFS(OFFSET(AP360,0,0,pMaxUnitPerPlantInData),AP360,OFFSET(F360,0,0,pMaxUnitPerPlantInData),F360),"N","Y"),V359),"")</f>
        <v>Y</v>
      </c>
      <c r="W360" s="87" t="str">
        <f>IF($AP360="",W361,SUBSTITUTE(SUBSTITUTE(SUBSTITUTE(AP360," ","_"),"&amp;","and"),"-","_"))</f>
        <v>Guadalupe_Generating_Station</v>
      </c>
      <c r="X360" s="87">
        <f>IF($AP360="","-",BB360)</f>
        <v>6</v>
      </c>
      <c r="Y360" s="4"/>
      <c r="Z360" s="8" t="b">
        <v>1</v>
      </c>
      <c r="AA360" s="8" t="b">
        <f>VLOOKUP(L360,map_fuel,3,0)</f>
        <v>1</v>
      </c>
      <c r="AB360" s="8" t="b">
        <f>C360&gt;=filt_gen_size</f>
        <v>1</v>
      </c>
      <c r="AC360" s="8" t="b">
        <f>AV360&gt;=filt_age</f>
        <v>1</v>
      </c>
      <c r="AD360" s="39">
        <f>IF(filt_status="ALL",TRUE,IFERROR(SEARCH(I360,filt_status),FALSE))</f>
        <v>1</v>
      </c>
      <c r="AE360" s="8" t="b">
        <f>IF(filt_chp,TRUE,J360="N")</f>
        <v>1</v>
      </c>
      <c r="AF360" s="8" t="b">
        <f>IF(filt_hydro,TRUE,D360&lt;&gt;"water")</f>
        <v>1</v>
      </c>
      <c r="AG360" s="8" t="b">
        <f>IF(filt_use_bad_data,TRUE,NOT(OR(O360="Y",O360=1)))</f>
        <v>1</v>
      </c>
      <c r="AH360" s="8" t="b">
        <f>IF(filt_use_bad_data,TRUE,NOT(OR(Q360="Y",Q360=1)))</f>
        <v>1</v>
      </c>
      <c r="AI360" s="8" t="b">
        <f>IF(filt_allow_combos,AND(AJ360:AK360),OR(UPPER($S360)="Y",UPPER($T360)=""))</f>
        <v>0</v>
      </c>
      <c r="AJ360" s="8" t="b">
        <f>IF(UPPER($U360)="CCGT",IF(filt_combine_ccgt,OR(UPPER($T360)="Y",UPPER($S360)=""),OR(UPPER($S360)="Y",UPPER($T360)="")),TRUE)</f>
        <v>0</v>
      </c>
      <c r="AK360" s="8" t="b">
        <f>IF(UPPER($U360)="WIND",IF(filt_combine_wind,OR(UPPER($T360)="Y",UPPER($S360)=""),OR(UPPER($S360)="Y",UPPER($T360)="")),TRUE)</f>
        <v>1</v>
      </c>
      <c r="AL360" s="9"/>
      <c r="AM360" s="2" t="b">
        <f>AND(Z360:AL360)</f>
        <v>0</v>
      </c>
      <c r="AN360" s="2">
        <f>A360-COUNTIF($K$31:$K360,"&lt;&gt;"&amp;AN$31)+1</f>
        <v>313</v>
      </c>
      <c r="AO360" s="2"/>
      <c r="AP360" s="8" t="s">
        <v>269</v>
      </c>
      <c r="AQ360" s="8" t="s">
        <v>65</v>
      </c>
      <c r="AR360" s="8">
        <v>55153</v>
      </c>
      <c r="AS360" s="8">
        <v>14304</v>
      </c>
      <c r="AT360" s="8" t="s">
        <v>11</v>
      </c>
      <c r="AU360" s="8" t="s">
        <v>33</v>
      </c>
      <c r="AV360" s="8">
        <v>2000</v>
      </c>
      <c r="AW360" s="8">
        <v>201.9</v>
      </c>
      <c r="AX360" s="8" t="s">
        <v>29</v>
      </c>
      <c r="AY360" s="8" t="s">
        <v>15</v>
      </c>
      <c r="AZ360">
        <v>0</v>
      </c>
      <c r="BA360" s="5">
        <v>7422.8235999999997</v>
      </c>
      <c r="BB360" s="5">
        <v>6</v>
      </c>
      <c r="BC360" s="4"/>
      <c r="BD360"/>
    </row>
    <row r="361" spans="1:56" hidden="1">
      <c r="A361">
        <f>ROW(B361)-ROW($B$31)</f>
        <v>330</v>
      </c>
      <c r="B361" t="str">
        <f>SUBSTITUTE(SUBSTITUTE(SUBSTITUTE(AP361&amp;"_"&amp;AQ361," ","_"),"&amp;","and"),"-","_")</f>
        <v>Guadalupe_Generating_Station_STG2</v>
      </c>
      <c r="C361">
        <f>AW361/1000</f>
        <v>0.2019</v>
      </c>
      <c r="D361" s="23" t="str">
        <f>VLOOKUP(L361,map_fuel,2,0)</f>
        <v>ng</v>
      </c>
      <c r="E361" s="23" t="str">
        <f>VLOOKUP(M361,map_prime_mover,2,0)</f>
        <v>cc_st_part</v>
      </c>
      <c r="F361" s="23" t="str">
        <f>D361&amp;IF(NOT(E361=""),"_"&amp;LOWER(E361),"")</f>
        <v>ng_cc_st_part</v>
      </c>
      <c r="G361" s="58">
        <f>IF(ISNUMBER(BA361),BA361/1000,1)</f>
        <v>7.4228236000000001</v>
      </c>
      <c r="H361" s="8">
        <f>AV361</f>
        <v>2000</v>
      </c>
      <c r="I361" s="39" t="str">
        <f>AY361</f>
        <v>OP</v>
      </c>
      <c r="J361" s="39" t="str">
        <f>IF(AZ361=1,"Y",IF(AZ361=0,"N","?"))</f>
        <v>N</v>
      </c>
      <c r="K361" s="39" t="s">
        <v>594</v>
      </c>
      <c r="L361" s="8" t="str">
        <f>AU361</f>
        <v>NG</v>
      </c>
      <c r="M361" s="8" t="str">
        <f>AX361</f>
        <v>CA</v>
      </c>
      <c r="N361" s="8">
        <f>C361*G361</f>
        <v>1.49866808484</v>
      </c>
      <c r="O361" s="8"/>
      <c r="P361" s="39"/>
      <c r="Q361" s="39"/>
      <c r="R361" s="87"/>
      <c r="S361" s="39" t="s">
        <v>651</v>
      </c>
      <c r="T361" s="39"/>
      <c r="U361" s="87" t="s">
        <v>790</v>
      </c>
      <c r="V361" s="87" t="str">
        <f ca="1">IF(NOT(AP361=""),IF(AP361&lt;&gt;AP360,IF(COUNTIF(OFFSET(AP361,0,0,pMaxUnitPerPlantInData),AP361)=COUNTIFS(OFFSET(AP361,0,0,pMaxUnitPerPlantInData),AP361,OFFSET(F361,0,0,pMaxUnitPerPlantInData),F361),"N","Y"),V360),"")</f>
        <v>Y</v>
      </c>
      <c r="W361" s="87" t="str">
        <f>IF($AP361="",W362,SUBSTITUTE(SUBSTITUTE(SUBSTITUTE(AP361," ","_"),"&amp;","and"),"-","_"))</f>
        <v>Guadalupe_Generating_Station</v>
      </c>
      <c r="X361" s="87">
        <f>IF($AP361="","-",BB361)</f>
        <v>6</v>
      </c>
      <c r="Y361" s="4"/>
      <c r="Z361" s="8" t="b">
        <v>1</v>
      </c>
      <c r="AA361" s="8" t="b">
        <f>VLOOKUP(L361,map_fuel,3,0)</f>
        <v>1</v>
      </c>
      <c r="AB361" s="8" t="b">
        <f>C361&gt;=filt_gen_size</f>
        <v>1</v>
      </c>
      <c r="AC361" s="8" t="b">
        <f>AV361&gt;=filt_age</f>
        <v>1</v>
      </c>
      <c r="AD361" s="39">
        <f>IF(filt_status="ALL",TRUE,IFERROR(SEARCH(I361,filt_status),FALSE))</f>
        <v>1</v>
      </c>
      <c r="AE361" s="8" t="b">
        <f>IF(filt_chp,TRUE,J361="N")</f>
        <v>1</v>
      </c>
      <c r="AF361" s="8" t="b">
        <f>IF(filt_hydro,TRUE,D361&lt;&gt;"water")</f>
        <v>1</v>
      </c>
      <c r="AG361" s="8" t="b">
        <f>IF(filt_use_bad_data,TRUE,NOT(OR(O361="Y",O361=1)))</f>
        <v>1</v>
      </c>
      <c r="AH361" s="8" t="b">
        <f>IF(filt_use_bad_data,TRUE,NOT(OR(Q361="Y",Q361=1)))</f>
        <v>1</v>
      </c>
      <c r="AI361" s="8" t="b">
        <f>IF(filt_allow_combos,AND(AJ361:AK361),OR(UPPER($S361)="Y",UPPER($T361)=""))</f>
        <v>0</v>
      </c>
      <c r="AJ361" s="8" t="b">
        <f>IF(UPPER($U361)="CCGT",IF(filt_combine_ccgt,OR(UPPER($T361)="Y",UPPER($S361)=""),OR(UPPER($S361)="Y",UPPER($T361)="")),TRUE)</f>
        <v>0</v>
      </c>
      <c r="AK361" s="8" t="b">
        <f>IF(UPPER($U361)="WIND",IF(filt_combine_wind,OR(UPPER($T361)="Y",UPPER($S361)=""),OR(UPPER($S361)="Y",UPPER($T361)="")),TRUE)</f>
        <v>1</v>
      </c>
      <c r="AL361" s="9"/>
      <c r="AM361" s="2" t="b">
        <f>AND(Z361:AL361)</f>
        <v>0</v>
      </c>
      <c r="AN361" s="2">
        <f>A361-COUNTIF($K$31:$K361,"&lt;&gt;"&amp;AN$31)+1</f>
        <v>314</v>
      </c>
      <c r="AO361" s="2"/>
      <c r="AP361" s="8" t="s">
        <v>269</v>
      </c>
      <c r="AQ361" s="8" t="s">
        <v>270</v>
      </c>
      <c r="AR361" s="8">
        <v>55153</v>
      </c>
      <c r="AS361" s="8">
        <v>14305</v>
      </c>
      <c r="AT361" s="8" t="s">
        <v>11</v>
      </c>
      <c r="AU361" s="8" t="s">
        <v>33</v>
      </c>
      <c r="AV361" s="8">
        <v>2000</v>
      </c>
      <c r="AW361" s="8">
        <v>201.9</v>
      </c>
      <c r="AX361" s="8" t="s">
        <v>29</v>
      </c>
      <c r="AY361" s="8" t="s">
        <v>15</v>
      </c>
      <c r="AZ361">
        <v>0</v>
      </c>
      <c r="BA361" s="5">
        <v>7422.8235999999997</v>
      </c>
      <c r="BB361" s="5">
        <v>6</v>
      </c>
      <c r="BC361" s="4"/>
      <c r="BD361"/>
    </row>
    <row r="362" spans="1:56" hidden="1">
      <c r="A362">
        <f>ROW(B362)-ROW($B$31)</f>
        <v>331</v>
      </c>
      <c r="B362" t="str">
        <f>SUBSTITUTE(SUBSTITUTE(SUBSTITUTE(AP362&amp;"_"&amp;AQ362," ","_"),"&amp;","and"),"-","_")</f>
        <v>H_4_1</v>
      </c>
      <c r="C362">
        <f>AW362/1000</f>
        <v>2.3999999999999998E-3</v>
      </c>
      <c r="D362" s="23" t="str">
        <f>VLOOKUP(L362,map_fuel,2,0)</f>
        <v>water</v>
      </c>
      <c r="E362" s="23" t="str">
        <f>VLOOKUP(M362,map_prime_mover,2,0)</f>
        <v/>
      </c>
      <c r="F362" s="23" t="str">
        <f>D362&amp;IF(NOT(E362=""),"_"&amp;LOWER(E362),"")</f>
        <v>water</v>
      </c>
      <c r="G362" s="58">
        <f>IF(ISNUMBER(BA362),BA362/1000,1)</f>
        <v>1</v>
      </c>
      <c r="H362" s="8">
        <f>AV362</f>
        <v>1931</v>
      </c>
      <c r="I362" s="39" t="str">
        <f>AY362</f>
        <v>OP</v>
      </c>
      <c r="J362" s="39" t="str">
        <f>IF(AZ362=1,"Y",IF(AZ362=0,"N","?"))</f>
        <v>N</v>
      </c>
      <c r="K362" s="39" t="s">
        <v>594</v>
      </c>
      <c r="L362" s="8" t="str">
        <f>AU362</f>
        <v>WAT</v>
      </c>
      <c r="M362" s="8" t="str">
        <f>AX362</f>
        <v>HY</v>
      </c>
      <c r="N362" s="8">
        <f>C362*G362</f>
        <v>2.3999999999999998E-3</v>
      </c>
      <c r="O362" s="8"/>
      <c r="P362" s="8"/>
      <c r="Q362" s="8"/>
      <c r="R362" s="87"/>
      <c r="S362" s="8"/>
      <c r="T362" s="8"/>
      <c r="U362" s="87"/>
      <c r="V362" s="87" t="str">
        <f ca="1">IF(NOT(AP362=""),IF(AP362&lt;&gt;AP361,IF(COUNTIF(OFFSET(AP362,0,0,pMaxUnitPerPlantInData),AP362)=COUNTIFS(OFFSET(AP362,0,0,pMaxUnitPerPlantInData),AP362,OFFSET(F362,0,0,pMaxUnitPerPlantInData),F362),"N","Y"),V361),"")</f>
        <v>N</v>
      </c>
      <c r="W362" s="87" t="str">
        <f>IF($AP362="",W363,SUBSTITUTE(SUBSTITUTE(SUBSTITUTE(AP362," ","_"),"&amp;","and"),"-","_"))</f>
        <v>H_4</v>
      </c>
      <c r="X362" s="87">
        <f>IF($AP362="","-",BB362)</f>
        <v>1</v>
      </c>
      <c r="Y362" s="4"/>
      <c r="Z362" s="8" t="b">
        <v>1</v>
      </c>
      <c r="AA362" s="8" t="b">
        <f>VLOOKUP(L362,map_fuel,3,0)</f>
        <v>1</v>
      </c>
      <c r="AB362" s="8" t="b">
        <f>C362&gt;=filt_gen_size</f>
        <v>0</v>
      </c>
      <c r="AC362" s="8" t="b">
        <f>AV362&gt;=filt_age</f>
        <v>1</v>
      </c>
      <c r="AD362" s="39">
        <f>IF(filt_status="ALL",TRUE,IFERROR(SEARCH(I362,filt_status),FALSE))</f>
        <v>1</v>
      </c>
      <c r="AE362" s="8" t="b">
        <f>IF(filt_chp,TRUE,J362="N")</f>
        <v>1</v>
      </c>
      <c r="AF362" s="8" t="b">
        <f>IF(filt_hydro,TRUE,D362&lt;&gt;"water")</f>
        <v>0</v>
      </c>
      <c r="AG362" s="8" t="b">
        <f>IF(filt_use_bad_data,TRUE,NOT(OR(O362="Y",O362=1)))</f>
        <v>1</v>
      </c>
      <c r="AH362" s="8" t="b">
        <f>IF(filt_use_bad_data,TRUE,NOT(OR(Q362="Y",Q362=1)))</f>
        <v>1</v>
      </c>
      <c r="AI362" s="8" t="b">
        <f>IF(filt_allow_combos,AND(AJ362:AK362),OR(UPPER($S362)="Y",UPPER($T362)=""))</f>
        <v>1</v>
      </c>
      <c r="AJ362" s="8" t="b">
        <f>IF(UPPER($U362)="CCGT",IF(filt_combine_ccgt,OR(UPPER($T362)="Y",UPPER($S362)=""),OR(UPPER($S362)="Y",UPPER($T362)="")),TRUE)</f>
        <v>1</v>
      </c>
      <c r="AK362" s="8" t="b">
        <f>IF(UPPER($U362)="WIND",IF(filt_combine_wind,OR(UPPER($T362)="Y",UPPER($S362)=""),OR(UPPER($S362)="Y",UPPER($T362)="")),TRUE)</f>
        <v>1</v>
      </c>
      <c r="AL362" s="9"/>
      <c r="AM362" s="2" t="b">
        <f>AND(Z362:AL362)</f>
        <v>0</v>
      </c>
      <c r="AN362" s="2">
        <f>A362-COUNTIF($K$31:$K362,"&lt;&gt;"&amp;AN$31)+1</f>
        <v>315</v>
      </c>
      <c r="AO362" s="2"/>
      <c r="AP362" s="8" t="s">
        <v>271</v>
      </c>
      <c r="AQ362" s="8" t="s">
        <v>19</v>
      </c>
      <c r="AR362" s="8">
        <v>3583</v>
      </c>
      <c r="AS362" s="8">
        <v>14306</v>
      </c>
      <c r="AT362" s="8" t="s">
        <v>11</v>
      </c>
      <c r="AU362" s="8" t="s">
        <v>21</v>
      </c>
      <c r="AV362" s="8">
        <v>1931</v>
      </c>
      <c r="AW362" s="8">
        <v>2.4</v>
      </c>
      <c r="AX362" s="8" t="s">
        <v>20</v>
      </c>
      <c r="AY362" s="8" t="s">
        <v>15</v>
      </c>
      <c r="AZ362">
        <v>0</v>
      </c>
      <c r="BA362" s="5" t="s">
        <v>14</v>
      </c>
      <c r="BB362" s="5">
        <v>1</v>
      </c>
      <c r="BC362" s="4"/>
      <c r="BD362"/>
    </row>
    <row r="363" spans="1:56" hidden="1">
      <c r="A363">
        <f>ROW(B363)-ROW($B$31)</f>
        <v>332</v>
      </c>
      <c r="B363" t="str">
        <f>SUBSTITUTE(SUBSTITUTE(SUBSTITUTE(AP363&amp;"_"&amp;AQ363," ","_"),"&amp;","and"),"-","_")</f>
        <v>H_5_1</v>
      </c>
      <c r="C363">
        <f>AW363/1000</f>
        <v>2.3999999999999998E-3</v>
      </c>
      <c r="D363" s="23" t="str">
        <f>VLOOKUP(L363,map_fuel,2,0)</f>
        <v>water</v>
      </c>
      <c r="E363" s="23" t="str">
        <f>VLOOKUP(M363,map_prime_mover,2,0)</f>
        <v/>
      </c>
      <c r="F363" s="23" t="str">
        <f>D363&amp;IF(NOT(E363=""),"_"&amp;LOWER(E363),"")</f>
        <v>water</v>
      </c>
      <c r="G363" s="58">
        <f>IF(ISNUMBER(BA363),BA363/1000,1)</f>
        <v>1</v>
      </c>
      <c r="H363" s="8">
        <f>AV363</f>
        <v>1931</v>
      </c>
      <c r="I363" s="39" t="str">
        <f>AY363</f>
        <v>OP</v>
      </c>
      <c r="J363" s="39" t="str">
        <f>IF(AZ363=1,"Y",IF(AZ363=0,"N","?"))</f>
        <v>N</v>
      </c>
      <c r="K363" s="39" t="s">
        <v>594</v>
      </c>
      <c r="L363" s="8" t="str">
        <f>AU363</f>
        <v>WAT</v>
      </c>
      <c r="M363" s="8" t="str">
        <f>AX363</f>
        <v>HY</v>
      </c>
      <c r="N363" s="8">
        <f>C363*G363</f>
        <v>2.3999999999999998E-3</v>
      </c>
      <c r="O363" s="8"/>
      <c r="P363" s="8"/>
      <c r="Q363" s="8"/>
      <c r="R363" s="87"/>
      <c r="S363" s="8"/>
      <c r="T363" s="8"/>
      <c r="U363" s="87"/>
      <c r="V363" s="87" t="str">
        <f ca="1">IF(NOT(AP363=""),IF(AP363&lt;&gt;AP362,IF(COUNTIF(OFFSET(AP363,0,0,pMaxUnitPerPlantInData),AP363)=COUNTIFS(OFFSET(AP363,0,0,pMaxUnitPerPlantInData),AP363,OFFSET(F363,0,0,pMaxUnitPerPlantInData),F363),"N","Y"),V362),"")</f>
        <v>N</v>
      </c>
      <c r="W363" s="87" t="str">
        <f>IF($AP363="",W364,SUBSTITUTE(SUBSTITUTE(SUBSTITUTE(AP363," ","_"),"&amp;","and"),"-","_"))</f>
        <v>H_5</v>
      </c>
      <c r="X363" s="87">
        <f>IF($AP363="","-",BB363)</f>
        <v>1</v>
      </c>
      <c r="Y363" s="4"/>
      <c r="Z363" s="8" t="b">
        <v>1</v>
      </c>
      <c r="AA363" s="8" t="b">
        <f>VLOOKUP(L363,map_fuel,3,0)</f>
        <v>1</v>
      </c>
      <c r="AB363" s="8" t="b">
        <f>C363&gt;=filt_gen_size</f>
        <v>0</v>
      </c>
      <c r="AC363" s="8" t="b">
        <f>AV363&gt;=filt_age</f>
        <v>1</v>
      </c>
      <c r="AD363" s="39">
        <f>IF(filt_status="ALL",TRUE,IFERROR(SEARCH(I363,filt_status),FALSE))</f>
        <v>1</v>
      </c>
      <c r="AE363" s="8" t="b">
        <f>IF(filt_chp,TRUE,J363="N")</f>
        <v>1</v>
      </c>
      <c r="AF363" s="8" t="b">
        <f>IF(filt_hydro,TRUE,D363&lt;&gt;"water")</f>
        <v>0</v>
      </c>
      <c r="AG363" s="8" t="b">
        <f>IF(filt_use_bad_data,TRUE,NOT(OR(O363="Y",O363=1)))</f>
        <v>1</v>
      </c>
      <c r="AH363" s="8" t="b">
        <f>IF(filt_use_bad_data,TRUE,NOT(OR(Q363="Y",Q363=1)))</f>
        <v>1</v>
      </c>
      <c r="AI363" s="8" t="b">
        <f>IF(filt_allow_combos,AND(AJ363:AK363),OR(UPPER($S363)="Y",UPPER($T363)=""))</f>
        <v>1</v>
      </c>
      <c r="AJ363" s="8" t="b">
        <f>IF(UPPER($U363)="CCGT",IF(filt_combine_ccgt,OR(UPPER($T363)="Y",UPPER($S363)=""),OR(UPPER($S363)="Y",UPPER($T363)="")),TRUE)</f>
        <v>1</v>
      </c>
      <c r="AK363" s="8" t="b">
        <f>IF(UPPER($U363)="WIND",IF(filt_combine_wind,OR(UPPER($T363)="Y",UPPER($S363)=""),OR(UPPER($S363)="Y",UPPER($T363)="")),TRUE)</f>
        <v>1</v>
      </c>
      <c r="AL363" s="9"/>
      <c r="AM363" s="2" t="b">
        <f>AND(Z363:AL363)</f>
        <v>0</v>
      </c>
      <c r="AN363" s="2">
        <f>A363-COUNTIF($K$31:$K363,"&lt;&gt;"&amp;AN$31)+1</f>
        <v>316</v>
      </c>
      <c r="AO363" s="2"/>
      <c r="AP363" s="8" t="s">
        <v>272</v>
      </c>
      <c r="AQ363" s="8" t="s">
        <v>19</v>
      </c>
      <c r="AR363" s="8">
        <v>3584</v>
      </c>
      <c r="AS363" s="8">
        <v>14307</v>
      </c>
      <c r="AT363" s="8" t="s">
        <v>11</v>
      </c>
      <c r="AU363" s="8" t="s">
        <v>21</v>
      </c>
      <c r="AV363" s="8">
        <v>1931</v>
      </c>
      <c r="AW363" s="8">
        <v>2.4</v>
      </c>
      <c r="AX363" s="8" t="s">
        <v>20</v>
      </c>
      <c r="AY363" s="8" t="s">
        <v>15</v>
      </c>
      <c r="AZ363">
        <v>0</v>
      </c>
      <c r="BA363" s="5" t="s">
        <v>14</v>
      </c>
      <c r="BB363" s="5">
        <v>1</v>
      </c>
      <c r="BC363" s="4"/>
      <c r="BD363"/>
    </row>
    <row r="364" spans="1:56" hidden="1">
      <c r="A364">
        <f>ROW(B364)-ROW($B$31)</f>
        <v>333</v>
      </c>
      <c r="B364" t="str">
        <f>SUBSTITUTE(SUBSTITUTE(SUBSTITUTE(AP364&amp;"_"&amp;AQ364," ","_"),"&amp;","and"),"-","_")</f>
        <v>Hal_C_Weaver_Power_Plant_GEN4</v>
      </c>
      <c r="C364">
        <f>AW364/1000</f>
        <v>7.6E-3</v>
      </c>
      <c r="D364" s="23" t="str">
        <f>VLOOKUP(L364,map_fuel,2,0)</f>
        <v>ng</v>
      </c>
      <c r="E364" s="23" t="str">
        <f>VLOOKUP(M364,map_prime_mover,2,0)</f>
        <v>cc_st_part</v>
      </c>
      <c r="F364" s="23" t="str">
        <f>D364&amp;IF(NOT(E364=""),"_"&amp;LOWER(E364),"")</f>
        <v>ng_cc_st_part</v>
      </c>
      <c r="G364" s="58">
        <f>IF(ISNUMBER(BA364),BA364/1000,1)</f>
        <v>6.3669782999999995</v>
      </c>
      <c r="H364" s="8">
        <f>AV364</f>
        <v>1951</v>
      </c>
      <c r="I364" s="39" t="str">
        <f>AY364</f>
        <v>OP</v>
      </c>
      <c r="J364" s="39" t="str">
        <f>IF(AZ364=1,"Y",IF(AZ364=0,"N","?"))</f>
        <v>Y</v>
      </c>
      <c r="K364" s="39" t="s">
        <v>594</v>
      </c>
      <c r="L364" s="8" t="str">
        <f>AU364</f>
        <v>NG</v>
      </c>
      <c r="M364" s="8" t="str">
        <f>AX364</f>
        <v>CA</v>
      </c>
      <c r="N364" s="8">
        <f>C364*G364</f>
        <v>4.8389035079999997E-2</v>
      </c>
      <c r="O364" s="8"/>
      <c r="P364" s="8"/>
      <c r="Q364" s="8"/>
      <c r="R364" s="87"/>
      <c r="S364" s="8"/>
      <c r="T364" s="8"/>
      <c r="U364" s="87"/>
      <c r="V364" s="87" t="str">
        <f ca="1">IF(NOT(AP364=""),IF(AP364&lt;&gt;AP363,IF(COUNTIF(OFFSET(AP364,0,0,pMaxUnitPerPlantInData),AP364)=COUNTIFS(OFFSET(AP364,0,0,pMaxUnitPerPlantInData),AP364,OFFSET(F364,0,0,pMaxUnitPerPlantInData),F364),"N","Y"),V363),"")</f>
        <v>Y</v>
      </c>
      <c r="W364" s="87" t="str">
        <f>IF($AP364="",W365,AP364)</f>
        <v>Hal C Weaver Power Plant</v>
      </c>
      <c r="X364" s="87">
        <f>IF($AP364="","-",BB364)</f>
        <v>6</v>
      </c>
      <c r="Y364" s="4"/>
      <c r="Z364" s="8" t="b">
        <v>1</v>
      </c>
      <c r="AA364" s="8" t="b">
        <f>VLOOKUP(L364,map_fuel,3,0)</f>
        <v>1</v>
      </c>
      <c r="AB364" s="8" t="b">
        <f>C364&gt;=filt_gen_size</f>
        <v>0</v>
      </c>
      <c r="AC364" s="8" t="b">
        <f>AV364&gt;=filt_age</f>
        <v>1</v>
      </c>
      <c r="AD364" s="39">
        <f>IF(filt_status="ALL",TRUE,IFERROR(SEARCH(I364,filt_status),FALSE))</f>
        <v>1</v>
      </c>
      <c r="AE364" s="8" t="b">
        <f>IF(filt_chp,TRUE,J364="N")</f>
        <v>0</v>
      </c>
      <c r="AF364" s="8" t="b">
        <f>IF(filt_hydro,TRUE,D364&lt;&gt;"water")</f>
        <v>1</v>
      </c>
      <c r="AG364" s="8" t="b">
        <f>IF(filt_use_bad_data,TRUE,NOT(OR(O364="Y",O364=1)))</f>
        <v>1</v>
      </c>
      <c r="AH364" s="8" t="b">
        <f>IF(filt_use_bad_data,TRUE,NOT(OR(Q364="Y",Q364=1)))</f>
        <v>1</v>
      </c>
      <c r="AI364" s="8" t="b">
        <f>IF(filt_allow_combos,AND(AJ364:AK364),OR(UPPER($S364)="Y",UPPER($T364)=""))</f>
        <v>1</v>
      </c>
      <c r="AJ364" s="8" t="b">
        <f>IF(UPPER($U364)="CCGT",IF(filt_combine_ccgt,OR(UPPER($T364)="Y",UPPER($S364)=""),OR(UPPER($S364)="Y",UPPER($T364)="")),TRUE)</f>
        <v>1</v>
      </c>
      <c r="AK364" s="8" t="b">
        <f>IF(UPPER($U364)="WIND",IF(filt_combine_wind,OR(UPPER($T364)="Y",UPPER($S364)=""),OR(UPPER($S364)="Y",UPPER($T364)="")),TRUE)</f>
        <v>1</v>
      </c>
      <c r="AL364" s="9"/>
      <c r="AM364" s="2" t="b">
        <f>AND(Z364:AL364)</f>
        <v>0</v>
      </c>
      <c r="AN364" s="2">
        <f>A364-COUNTIF($K$31:$K364,"&lt;&gt;"&amp;AN$31)+1</f>
        <v>317</v>
      </c>
      <c r="AO364" s="2"/>
      <c r="AP364" s="8" t="s">
        <v>273</v>
      </c>
      <c r="AQ364" s="8" t="s">
        <v>31</v>
      </c>
      <c r="AR364" s="8">
        <v>50118</v>
      </c>
      <c r="AS364" s="8">
        <v>14308</v>
      </c>
      <c r="AT364" s="8" t="s">
        <v>11</v>
      </c>
      <c r="AU364" s="8" t="s">
        <v>33</v>
      </c>
      <c r="AV364" s="8">
        <v>1951</v>
      </c>
      <c r="AW364" s="8">
        <v>7.6</v>
      </c>
      <c r="AX364" s="8" t="s">
        <v>29</v>
      </c>
      <c r="AY364" s="8" t="s">
        <v>15</v>
      </c>
      <c r="AZ364">
        <v>1</v>
      </c>
      <c r="BA364" s="5">
        <v>6366.9782999999998</v>
      </c>
      <c r="BB364" s="5">
        <v>6</v>
      </c>
      <c r="BC364" s="4"/>
      <c r="BD364"/>
    </row>
    <row r="365" spans="1:56" hidden="1">
      <c r="A365">
        <f>ROW(B365)-ROW($B$31)</f>
        <v>334</v>
      </c>
      <c r="B365" t="str">
        <f>SUBSTITUTE(SUBSTITUTE(SUBSTITUTE(AP365&amp;"_"&amp;AQ365," ","_"),"&amp;","and"),"-","_")</f>
        <v>Hal_C_Weaver_Power_Plant_GEN5</v>
      </c>
      <c r="C365">
        <f>AW365/1000</f>
        <v>6.0000000000000001E-3</v>
      </c>
      <c r="D365" s="23" t="str">
        <f>VLOOKUP(L365,map_fuel,2,0)</f>
        <v>ng</v>
      </c>
      <c r="E365" s="23" t="str">
        <f>VLOOKUP(M365,map_prime_mover,2,0)</f>
        <v>cc_st_part</v>
      </c>
      <c r="F365" s="23" t="str">
        <f>D365&amp;IF(NOT(E365=""),"_"&amp;LOWER(E365),"")</f>
        <v>ng_cc_st_part</v>
      </c>
      <c r="G365" s="58">
        <f>IF(ISNUMBER(BA365),BA365/1000,1)</f>
        <v>6.3669782999999995</v>
      </c>
      <c r="H365" s="8">
        <f>AV365</f>
        <v>1959</v>
      </c>
      <c r="I365" s="39" t="str">
        <f>AY365</f>
        <v>OP</v>
      </c>
      <c r="J365" s="39" t="str">
        <f>IF(AZ365=1,"Y",IF(AZ365=0,"N","?"))</f>
        <v>Y</v>
      </c>
      <c r="K365" s="39" t="s">
        <v>594</v>
      </c>
      <c r="L365" s="8" t="str">
        <f>AU365</f>
        <v>NG</v>
      </c>
      <c r="M365" s="8" t="str">
        <f>AX365</f>
        <v>CA</v>
      </c>
      <c r="N365" s="8">
        <f>C365*G365</f>
        <v>3.8201869799999996E-2</v>
      </c>
      <c r="O365" s="8"/>
      <c r="P365" s="8"/>
      <c r="Q365" s="8"/>
      <c r="R365" s="87"/>
      <c r="S365" s="8"/>
      <c r="T365" s="8"/>
      <c r="U365" s="87"/>
      <c r="V365" s="87" t="str">
        <f ca="1">IF(NOT(AP365=""),IF(AP365&lt;&gt;AP364,IF(COUNTIF(OFFSET(AP365,0,0,pMaxUnitPerPlantInData),AP365)=COUNTIFS(OFFSET(AP365,0,0,pMaxUnitPerPlantInData),AP365,OFFSET(F365,0,0,pMaxUnitPerPlantInData),F365),"N","Y"),V364),"")</f>
        <v>Y</v>
      </c>
      <c r="W365" s="87" t="str">
        <f>IF($AP365="",W366,AP365)</f>
        <v>Hal C Weaver Power Plant</v>
      </c>
      <c r="X365" s="87">
        <f>IF($AP365="","-",BB365)</f>
        <v>6</v>
      </c>
      <c r="Y365" s="4"/>
      <c r="Z365" s="8" t="b">
        <v>1</v>
      </c>
      <c r="AA365" s="8" t="b">
        <f>VLOOKUP(L365,map_fuel,3,0)</f>
        <v>1</v>
      </c>
      <c r="AB365" s="8" t="b">
        <f>C365&gt;=filt_gen_size</f>
        <v>0</v>
      </c>
      <c r="AC365" s="8" t="b">
        <f>AV365&gt;=filt_age</f>
        <v>1</v>
      </c>
      <c r="AD365" s="39">
        <f>IF(filt_status="ALL",TRUE,IFERROR(SEARCH(I365,filt_status),FALSE))</f>
        <v>1</v>
      </c>
      <c r="AE365" s="8" t="b">
        <f>IF(filt_chp,TRUE,J365="N")</f>
        <v>0</v>
      </c>
      <c r="AF365" s="8" t="b">
        <f>IF(filt_hydro,TRUE,D365&lt;&gt;"water")</f>
        <v>1</v>
      </c>
      <c r="AG365" s="8" t="b">
        <f>IF(filt_use_bad_data,TRUE,NOT(OR(O365="Y",O365=1)))</f>
        <v>1</v>
      </c>
      <c r="AH365" s="8" t="b">
        <f>IF(filt_use_bad_data,TRUE,NOT(OR(Q365="Y",Q365=1)))</f>
        <v>1</v>
      </c>
      <c r="AI365" s="8" t="b">
        <f>IF(filt_allow_combos,AND(AJ365:AK365),OR(UPPER($S365)="Y",UPPER($T365)=""))</f>
        <v>1</v>
      </c>
      <c r="AJ365" s="8" t="b">
        <f>IF(UPPER($U365)="CCGT",IF(filt_combine_ccgt,OR(UPPER($T365)="Y",UPPER($S365)=""),OR(UPPER($S365)="Y",UPPER($T365)="")),TRUE)</f>
        <v>1</v>
      </c>
      <c r="AK365" s="8" t="b">
        <f>IF(UPPER($U365)="WIND",IF(filt_combine_wind,OR(UPPER($T365)="Y",UPPER($S365)=""),OR(UPPER($S365)="Y",UPPER($T365)="")),TRUE)</f>
        <v>1</v>
      </c>
      <c r="AL365" s="9"/>
      <c r="AM365" s="2" t="b">
        <f>AND(Z365:AL365)</f>
        <v>0</v>
      </c>
      <c r="AN365" s="2">
        <f>A365-COUNTIF($K$31:$K365,"&lt;&gt;"&amp;AN$31)+1</f>
        <v>318</v>
      </c>
      <c r="AO365" s="2"/>
      <c r="AP365" s="8" t="s">
        <v>273</v>
      </c>
      <c r="AQ365" s="8" t="s">
        <v>37</v>
      </c>
      <c r="AR365" s="8">
        <v>50118</v>
      </c>
      <c r="AS365" s="8">
        <v>14309</v>
      </c>
      <c r="AT365" s="8" t="s">
        <v>11</v>
      </c>
      <c r="AU365" s="8" t="s">
        <v>33</v>
      </c>
      <c r="AV365" s="8">
        <v>1959</v>
      </c>
      <c r="AW365" s="8">
        <v>6</v>
      </c>
      <c r="AX365" s="8" t="s">
        <v>29</v>
      </c>
      <c r="AY365" s="8" t="s">
        <v>15</v>
      </c>
      <c r="AZ365">
        <v>1</v>
      </c>
      <c r="BA365" s="5">
        <v>6366.9782999999998</v>
      </c>
      <c r="BB365" s="5">
        <v>6</v>
      </c>
      <c r="BC365" s="4"/>
      <c r="BD365"/>
    </row>
    <row r="366" spans="1:56" hidden="1">
      <c r="A366">
        <f>ROW(B366)-ROW($B$31)</f>
        <v>335</v>
      </c>
      <c r="B366" t="str">
        <f>SUBSTITUTE(SUBSTITUTE(SUBSTITUTE(AP366&amp;"_"&amp;AQ366," ","_"),"&amp;","and"),"-","_")</f>
        <v>Hal_C_Weaver_Power_Plant_GEN9</v>
      </c>
      <c r="C366">
        <f>AW366/1000</f>
        <v>2.7199999999999998E-2</v>
      </c>
      <c r="D366" s="23" t="str">
        <f>VLOOKUP(L366,map_fuel,2,0)</f>
        <v>ng</v>
      </c>
      <c r="E366" s="23" t="str">
        <f>VLOOKUP(M366,map_prime_mover,2,0)</f>
        <v>cc_st_part</v>
      </c>
      <c r="F366" s="23" t="str">
        <f>D366&amp;IF(NOT(E366=""),"_"&amp;LOWER(E366),"")</f>
        <v>ng_cc_st_part</v>
      </c>
      <c r="G366" s="58">
        <f>IF(ISNUMBER(BA366),BA366/1000,1)</f>
        <v>6.3669782999999995</v>
      </c>
      <c r="H366" s="8">
        <f>AV366</f>
        <v>2004</v>
      </c>
      <c r="I366" s="39" t="str">
        <f>AY366</f>
        <v>OP</v>
      </c>
      <c r="J366" s="39" t="str">
        <f>IF(AZ366=1,"Y",IF(AZ366=0,"N","?"))</f>
        <v>Y</v>
      </c>
      <c r="K366" s="39" t="s">
        <v>594</v>
      </c>
      <c r="L366" s="8" t="str">
        <f>AU366</f>
        <v>NG</v>
      </c>
      <c r="M366" s="8" t="str">
        <f>AX366</f>
        <v>CA</v>
      </c>
      <c r="N366" s="8">
        <f>C366*G366</f>
        <v>0.17318180975999997</v>
      </c>
      <c r="O366" s="8"/>
      <c r="P366" s="8"/>
      <c r="Q366" s="8"/>
      <c r="R366" s="87"/>
      <c r="S366" s="8"/>
      <c r="T366" s="8"/>
      <c r="U366" s="87"/>
      <c r="V366" s="87" t="str">
        <f ca="1">IF(NOT(AP366=""),IF(AP366&lt;&gt;AP365,IF(COUNTIF(OFFSET(AP366,0,0,pMaxUnitPerPlantInData),AP366)=COUNTIFS(OFFSET(AP366,0,0,pMaxUnitPerPlantInData),AP366,OFFSET(F366,0,0,pMaxUnitPerPlantInData),F366),"N","Y"),V365),"")</f>
        <v>Y</v>
      </c>
      <c r="W366" s="87" t="str">
        <f>IF($AP366="",W367,AP366)</f>
        <v>Hal C Weaver Power Plant</v>
      </c>
      <c r="X366" s="87">
        <f>IF($AP366="","-",BB366)</f>
        <v>6</v>
      </c>
      <c r="Y366" s="4"/>
      <c r="Z366" s="8" t="b">
        <v>1</v>
      </c>
      <c r="AA366" s="8" t="b">
        <f>VLOOKUP(L366,map_fuel,3,0)</f>
        <v>1</v>
      </c>
      <c r="AB366" s="8" t="b">
        <f>C366&gt;=filt_gen_size</f>
        <v>0</v>
      </c>
      <c r="AC366" s="8" t="b">
        <f>AV366&gt;=filt_age</f>
        <v>1</v>
      </c>
      <c r="AD366" s="39">
        <f>IF(filt_status="ALL",TRUE,IFERROR(SEARCH(I366,filt_status),FALSE))</f>
        <v>1</v>
      </c>
      <c r="AE366" s="8" t="b">
        <f>IF(filt_chp,TRUE,J366="N")</f>
        <v>0</v>
      </c>
      <c r="AF366" s="8" t="b">
        <f>IF(filt_hydro,TRUE,D366&lt;&gt;"water")</f>
        <v>1</v>
      </c>
      <c r="AG366" s="8" t="b">
        <f>IF(filt_use_bad_data,TRUE,NOT(OR(O366="Y",O366=1)))</f>
        <v>1</v>
      </c>
      <c r="AH366" s="8" t="b">
        <f>IF(filt_use_bad_data,TRUE,NOT(OR(Q366="Y",Q366=1)))</f>
        <v>1</v>
      </c>
      <c r="AI366" s="8" t="b">
        <f>IF(filt_allow_combos,AND(AJ366:AK366),OR(UPPER($S366)="Y",UPPER($T366)=""))</f>
        <v>1</v>
      </c>
      <c r="AJ366" s="8" t="b">
        <f>IF(UPPER($U366)="CCGT",IF(filt_combine_ccgt,OR(UPPER($T366)="Y",UPPER($S366)=""),OR(UPPER($S366)="Y",UPPER($T366)="")),TRUE)</f>
        <v>1</v>
      </c>
      <c r="AK366" s="8" t="b">
        <f>IF(UPPER($U366)="WIND",IF(filt_combine_wind,OR(UPPER($T366)="Y",UPPER($S366)=""),OR(UPPER($S366)="Y",UPPER($T366)="")),TRUE)</f>
        <v>1</v>
      </c>
      <c r="AL366" s="9"/>
      <c r="AM366" s="2" t="b">
        <f>AND(Z366:AL366)</f>
        <v>0</v>
      </c>
      <c r="AN366" s="2">
        <f>A366-COUNTIF($K$31:$K366,"&lt;&gt;"&amp;AN$31)+1</f>
        <v>319</v>
      </c>
      <c r="AO366" s="2"/>
      <c r="AP366" s="8" t="s">
        <v>273</v>
      </c>
      <c r="AQ366" s="8" t="s">
        <v>274</v>
      </c>
      <c r="AR366" s="8">
        <v>50118</v>
      </c>
      <c r="AS366" s="8">
        <v>14313</v>
      </c>
      <c r="AT366" s="8" t="s">
        <v>11</v>
      </c>
      <c r="AU366" s="8" t="s">
        <v>33</v>
      </c>
      <c r="AV366" s="8">
        <v>2004</v>
      </c>
      <c r="AW366" s="8">
        <v>27.2</v>
      </c>
      <c r="AX366" s="8" t="s">
        <v>29</v>
      </c>
      <c r="AY366" s="8" t="s">
        <v>15</v>
      </c>
      <c r="AZ366">
        <v>1</v>
      </c>
      <c r="BA366" s="5">
        <v>6366.9782999999998</v>
      </c>
      <c r="BB366" s="5">
        <v>6</v>
      </c>
      <c r="BC366" s="4"/>
      <c r="BD366"/>
    </row>
    <row r="367" spans="1:56" hidden="1">
      <c r="A367">
        <f>ROW(B367)-ROW($B$31)</f>
        <v>336</v>
      </c>
      <c r="B367" t="str">
        <f>SUBSTITUTE(SUBSTITUTE(SUBSTITUTE(AP367&amp;"_"&amp;AQ367," ","_"),"&amp;","and"),"-","_")</f>
        <v>Hal_C_Weaver_Power_Plant_GEN8</v>
      </c>
      <c r="C367">
        <f>AW367/1000</f>
        <v>4.8500000000000001E-2</v>
      </c>
      <c r="D367" s="23" t="str">
        <f>VLOOKUP(L367,map_fuel,2,0)</f>
        <v>ng</v>
      </c>
      <c r="E367" s="23" t="str">
        <f>VLOOKUP(M367,map_prime_mover,2,0)</f>
        <v>cc_ct_part</v>
      </c>
      <c r="F367" s="23" t="str">
        <f>D367&amp;IF(NOT(E367=""),"_"&amp;LOWER(E367),"")</f>
        <v>ng_cc_ct_part</v>
      </c>
      <c r="G367" s="58">
        <f>IF(ISNUMBER(BA367),BA367/1000,1)</f>
        <v>6.3669782999999995</v>
      </c>
      <c r="H367" s="8">
        <f>AV367</f>
        <v>1987</v>
      </c>
      <c r="I367" s="39" t="str">
        <f>AY367</f>
        <v>OP</v>
      </c>
      <c r="J367" s="39" t="str">
        <f>IF(AZ367=1,"Y",IF(AZ367=0,"N","?"))</f>
        <v>Y</v>
      </c>
      <c r="K367" s="39" t="s">
        <v>594</v>
      </c>
      <c r="L367" s="8" t="str">
        <f>AU367</f>
        <v>NG</v>
      </c>
      <c r="M367" s="8" t="str">
        <f>AX367</f>
        <v>CT</v>
      </c>
      <c r="N367" s="8">
        <f>C367*G367</f>
        <v>0.30879844754999997</v>
      </c>
      <c r="O367" s="8"/>
      <c r="P367" s="8"/>
      <c r="Q367" s="8"/>
      <c r="R367" s="87"/>
      <c r="S367" s="8"/>
      <c r="T367" s="8"/>
      <c r="U367" s="87"/>
      <c r="V367" s="87" t="str">
        <f ca="1">IF(NOT(AP367=""),IF(AP367&lt;&gt;AP366,IF(COUNTIF(OFFSET(AP367,0,0,pMaxUnitPerPlantInData),AP367)=COUNTIFS(OFFSET(AP367,0,0,pMaxUnitPerPlantInData),AP367,OFFSET(F367,0,0,pMaxUnitPerPlantInData),F367),"N","Y"),V366),"")</f>
        <v>Y</v>
      </c>
      <c r="W367" s="87" t="str">
        <f>IF($AP367="",W368,AP367)</f>
        <v>Hal C Weaver Power Plant</v>
      </c>
      <c r="X367" s="87">
        <f>IF($AP367="","-",BB367)</f>
        <v>6</v>
      </c>
      <c r="Y367" s="4"/>
      <c r="Z367" s="8" t="b">
        <v>1</v>
      </c>
      <c r="AA367" s="8" t="b">
        <f>VLOOKUP(L367,map_fuel,3,0)</f>
        <v>1</v>
      </c>
      <c r="AB367" s="8" t="b">
        <f>C367&gt;=filt_gen_size</f>
        <v>0</v>
      </c>
      <c r="AC367" s="8" t="b">
        <f>AV367&gt;=filt_age</f>
        <v>1</v>
      </c>
      <c r="AD367" s="39">
        <f>IF(filt_status="ALL",TRUE,IFERROR(SEARCH(I367,filt_status),FALSE))</f>
        <v>1</v>
      </c>
      <c r="AE367" s="8" t="b">
        <f>IF(filt_chp,TRUE,J367="N")</f>
        <v>0</v>
      </c>
      <c r="AF367" s="8" t="b">
        <f>IF(filt_hydro,TRUE,D367&lt;&gt;"water")</f>
        <v>1</v>
      </c>
      <c r="AG367" s="8" t="b">
        <f>IF(filt_use_bad_data,TRUE,NOT(OR(O367="Y",O367=1)))</f>
        <v>1</v>
      </c>
      <c r="AH367" s="8" t="b">
        <f>IF(filt_use_bad_data,TRUE,NOT(OR(Q367="Y",Q367=1)))</f>
        <v>1</v>
      </c>
      <c r="AI367" s="8" t="b">
        <f>IF(filt_allow_combos,AND(AJ367:AK367),OR(UPPER($S367)="Y",UPPER($T367)=""))</f>
        <v>1</v>
      </c>
      <c r="AJ367" s="8" t="b">
        <f>IF(UPPER($U367)="CCGT",IF(filt_combine_ccgt,OR(UPPER($T367)="Y",UPPER($S367)=""),OR(UPPER($S367)="Y",UPPER($T367)="")),TRUE)</f>
        <v>1</v>
      </c>
      <c r="AK367" s="8" t="b">
        <f>IF(UPPER($U367)="WIND",IF(filt_combine_wind,OR(UPPER($T367)="Y",UPPER($S367)=""),OR(UPPER($S367)="Y",UPPER($T367)="")),TRUE)</f>
        <v>1</v>
      </c>
      <c r="AL367" s="9"/>
      <c r="AM367" s="2" t="b">
        <f>AND(Z367:AL367)</f>
        <v>0</v>
      </c>
      <c r="AN367" s="2">
        <f>A367-COUNTIF($K$31:$K367,"&lt;&gt;"&amp;AN$31)+1</f>
        <v>320</v>
      </c>
      <c r="AO367" s="2"/>
      <c r="AP367" s="8" t="s">
        <v>273</v>
      </c>
      <c r="AQ367" s="8" t="s">
        <v>203</v>
      </c>
      <c r="AR367" s="8">
        <v>50118</v>
      </c>
      <c r="AS367" s="8">
        <v>14312</v>
      </c>
      <c r="AT367" s="8" t="s">
        <v>11</v>
      </c>
      <c r="AU367" s="8" t="s">
        <v>33</v>
      </c>
      <c r="AV367" s="8">
        <v>1987</v>
      </c>
      <c r="AW367" s="8">
        <v>48.5</v>
      </c>
      <c r="AX367" s="8" t="s">
        <v>32</v>
      </c>
      <c r="AY367" s="8" t="s">
        <v>15</v>
      </c>
      <c r="AZ367">
        <v>1</v>
      </c>
      <c r="BA367" s="5">
        <v>6366.9782999999998</v>
      </c>
      <c r="BB367" s="5">
        <v>6</v>
      </c>
      <c r="BC367" s="4"/>
      <c r="BD367"/>
    </row>
    <row r="368" spans="1:56" hidden="1">
      <c r="A368">
        <f>ROW(B368)-ROW($B$31)</f>
        <v>337</v>
      </c>
      <c r="B368" t="str">
        <f>SUBSTITUTE(SUBSTITUTE(SUBSTITUTE(AP368&amp;"_"&amp;AQ368," ","_"),"&amp;","and"),"-","_")</f>
        <v>Hal_C_Weaver_Power_Plant_GEN7</v>
      </c>
      <c r="C368">
        <f>AW368/1000</f>
        <v>2.8799999999999999E-2</v>
      </c>
      <c r="D368" s="23" t="str">
        <f>VLOOKUP(L368,map_fuel,2,0)</f>
        <v>ng</v>
      </c>
      <c r="E368" s="23" t="str">
        <f>VLOOKUP(M368,map_prime_mover,2,0)</f>
        <v>cc_st_part</v>
      </c>
      <c r="F368" s="23" t="str">
        <f>D368&amp;IF(NOT(E368=""),"_"&amp;LOWER(E368),"")</f>
        <v>ng_cc_st_part</v>
      </c>
      <c r="G368" s="58">
        <f>IF(ISNUMBER(BA368),BA368/1000,1)</f>
        <v>6.3669782999999995</v>
      </c>
      <c r="H368" s="8">
        <f>AV368</f>
        <v>1979</v>
      </c>
      <c r="I368" s="39" t="str">
        <f>AY368</f>
        <v>OP</v>
      </c>
      <c r="J368" s="39" t="str">
        <f>IF(AZ368=1,"Y",IF(AZ368=0,"N","?"))</f>
        <v>Y</v>
      </c>
      <c r="K368" s="39" t="s">
        <v>594</v>
      </c>
      <c r="L368" s="8" t="str">
        <f>AU368</f>
        <v>NG</v>
      </c>
      <c r="M368" s="8" t="str">
        <f>AX368</f>
        <v>CA</v>
      </c>
      <c r="N368" s="8">
        <f>C368*G368</f>
        <v>0.18336897503999999</v>
      </c>
      <c r="O368" s="8"/>
      <c r="P368" s="8"/>
      <c r="Q368" s="8"/>
      <c r="R368" s="87"/>
      <c r="S368" s="8"/>
      <c r="T368" s="8"/>
      <c r="U368" s="87"/>
      <c r="V368" s="87" t="str">
        <f ca="1">IF(NOT(AP368=""),IF(AP368&lt;&gt;AP367,IF(COUNTIF(OFFSET(AP368,0,0,pMaxUnitPerPlantInData),AP368)=COUNTIFS(OFFSET(AP368,0,0,pMaxUnitPerPlantInData),AP368,OFFSET(F368,0,0,pMaxUnitPerPlantInData),F368),"N","Y"),V367),"")</f>
        <v>Y</v>
      </c>
      <c r="W368" s="87" t="str">
        <f>IF($AP368="",W369,AP368)</f>
        <v>Hal C Weaver Power Plant</v>
      </c>
      <c r="X368" s="87">
        <f>IF($AP368="","-",BB368)</f>
        <v>6</v>
      </c>
      <c r="Y368" s="4"/>
      <c r="Z368" s="8" t="b">
        <v>1</v>
      </c>
      <c r="AA368" s="8" t="b">
        <f>VLOOKUP(L368,map_fuel,3,0)</f>
        <v>1</v>
      </c>
      <c r="AB368" s="8" t="b">
        <f>C368&gt;=filt_gen_size</f>
        <v>0</v>
      </c>
      <c r="AC368" s="8" t="b">
        <f>AV368&gt;=filt_age</f>
        <v>1</v>
      </c>
      <c r="AD368" s="39">
        <f>IF(filt_status="ALL",TRUE,IFERROR(SEARCH(I368,filt_status),FALSE))</f>
        <v>1</v>
      </c>
      <c r="AE368" s="8" t="b">
        <f>IF(filt_chp,TRUE,J368="N")</f>
        <v>0</v>
      </c>
      <c r="AF368" s="8" t="b">
        <f>IF(filt_hydro,TRUE,D368&lt;&gt;"water")</f>
        <v>1</v>
      </c>
      <c r="AG368" s="8" t="b">
        <f>IF(filt_use_bad_data,TRUE,NOT(OR(O368="Y",O368=1)))</f>
        <v>1</v>
      </c>
      <c r="AH368" s="8" t="b">
        <f>IF(filt_use_bad_data,TRUE,NOT(OR(Q368="Y",Q368=1)))</f>
        <v>1</v>
      </c>
      <c r="AI368" s="8" t="b">
        <f>IF(filt_allow_combos,AND(AJ368:AK368),OR(UPPER($S368)="Y",UPPER($T368)=""))</f>
        <v>1</v>
      </c>
      <c r="AJ368" s="8" t="b">
        <f>IF(UPPER($U368)="CCGT",IF(filt_combine_ccgt,OR(UPPER($T368)="Y",UPPER($S368)=""),OR(UPPER($S368)="Y",UPPER($T368)="")),TRUE)</f>
        <v>1</v>
      </c>
      <c r="AK368" s="8" t="b">
        <f>IF(UPPER($U368)="WIND",IF(filt_combine_wind,OR(UPPER($T368)="Y",UPPER($S368)=""),OR(UPPER($S368)="Y",UPPER($T368)="")),TRUE)</f>
        <v>1</v>
      </c>
      <c r="AL368" s="9"/>
      <c r="AM368" s="2" t="b">
        <f>AND(Z368:AL368)</f>
        <v>0</v>
      </c>
      <c r="AN368" s="2">
        <f>A368-COUNTIF($K$31:$K368,"&lt;&gt;"&amp;AN$31)+1</f>
        <v>321</v>
      </c>
      <c r="AO368" s="2"/>
      <c r="AP368" s="8" t="s">
        <v>273</v>
      </c>
      <c r="AQ368" s="8" t="s">
        <v>36</v>
      </c>
      <c r="AR368" s="8">
        <v>50118</v>
      </c>
      <c r="AS368" s="8">
        <v>14311</v>
      </c>
      <c r="AT368" s="8" t="s">
        <v>11</v>
      </c>
      <c r="AU368" s="8" t="s">
        <v>33</v>
      </c>
      <c r="AV368" s="8">
        <v>1979</v>
      </c>
      <c r="AW368" s="8">
        <v>28.8</v>
      </c>
      <c r="AX368" s="8" t="s">
        <v>29</v>
      </c>
      <c r="AY368" s="8" t="s">
        <v>15</v>
      </c>
      <c r="AZ368">
        <v>1</v>
      </c>
      <c r="BA368" s="5">
        <v>6366.9782999999998</v>
      </c>
      <c r="BB368" s="5">
        <v>6</v>
      </c>
      <c r="BC368" s="4"/>
      <c r="BD368"/>
    </row>
    <row r="369" spans="1:56" hidden="1">
      <c r="A369">
        <f>ROW(B369)-ROW($B$31)</f>
        <v>338</v>
      </c>
      <c r="B369" t="str">
        <f>SUBSTITUTE(SUBSTITUTE(SUBSTITUTE(AP369&amp;"_"&amp;AQ369," ","_"),"&amp;","and"),"-","_")</f>
        <v>Hal_C_Weaver_Power_Plant_GEN6</v>
      </c>
      <c r="C369">
        <f>AW369/1000</f>
        <v>1.2500000000000001E-2</v>
      </c>
      <c r="D369" s="23" t="str">
        <f>VLOOKUP(L369,map_fuel,2,0)</f>
        <v>ng</v>
      </c>
      <c r="E369" s="23" t="str">
        <f>VLOOKUP(M369,map_prime_mover,2,0)</f>
        <v>cc_ct_part</v>
      </c>
      <c r="F369" s="23" t="str">
        <f>D369&amp;IF(NOT(E369=""),"_"&amp;LOWER(E369),"")</f>
        <v>ng_cc_ct_part</v>
      </c>
      <c r="G369" s="58">
        <f>IF(ISNUMBER(BA369),BA369/1000,1)</f>
        <v>6.3669782999999995</v>
      </c>
      <c r="H369" s="8">
        <f>AV369</f>
        <v>1968</v>
      </c>
      <c r="I369" s="39" t="str">
        <f>AY369</f>
        <v>OP</v>
      </c>
      <c r="J369" s="39" t="str">
        <f>IF(AZ369=1,"Y",IF(AZ369=0,"N","?"))</f>
        <v>Y</v>
      </c>
      <c r="K369" s="39" t="s">
        <v>594</v>
      </c>
      <c r="L369" s="8" t="str">
        <f>AU369</f>
        <v>NG</v>
      </c>
      <c r="M369" s="8" t="str">
        <f>AX369</f>
        <v>CT</v>
      </c>
      <c r="N369" s="8">
        <f>C369*G369</f>
        <v>7.9587228750000003E-2</v>
      </c>
      <c r="O369" s="8"/>
      <c r="P369" s="8"/>
      <c r="Q369" s="8"/>
      <c r="R369" s="87"/>
      <c r="S369" s="8"/>
      <c r="T369" s="8"/>
      <c r="U369" s="87"/>
      <c r="V369" s="87" t="str">
        <f ca="1">IF(NOT(AP369=""),IF(AP369&lt;&gt;AP368,IF(COUNTIF(OFFSET(AP369,0,0,pMaxUnitPerPlantInData),AP369)=COUNTIFS(OFFSET(AP369,0,0,pMaxUnitPerPlantInData),AP369,OFFSET(F369,0,0,pMaxUnitPerPlantInData),F369),"N","Y"),V368),"")</f>
        <v>Y</v>
      </c>
      <c r="W369" s="87" t="str">
        <f>IF($AP369="",W370,AP369)</f>
        <v>Hal C Weaver Power Plant</v>
      </c>
      <c r="X369" s="87">
        <f>IF($AP369="","-",BB369)</f>
        <v>6</v>
      </c>
      <c r="Y369" s="4"/>
      <c r="Z369" s="8" t="b">
        <v>1</v>
      </c>
      <c r="AA369" s="8" t="b">
        <f>VLOOKUP(L369,map_fuel,3,0)</f>
        <v>1</v>
      </c>
      <c r="AB369" s="8" t="b">
        <f>C369&gt;=filt_gen_size</f>
        <v>0</v>
      </c>
      <c r="AC369" s="8" t="b">
        <f>AV369&gt;=filt_age</f>
        <v>1</v>
      </c>
      <c r="AD369" s="39">
        <f>IF(filt_status="ALL",TRUE,IFERROR(SEARCH(I369,filt_status),FALSE))</f>
        <v>1</v>
      </c>
      <c r="AE369" s="8" t="b">
        <f>IF(filt_chp,TRUE,J369="N")</f>
        <v>0</v>
      </c>
      <c r="AF369" s="8" t="b">
        <f>IF(filt_hydro,TRUE,D369&lt;&gt;"water")</f>
        <v>1</v>
      </c>
      <c r="AG369" s="8" t="b">
        <f>IF(filt_use_bad_data,TRUE,NOT(OR(O369="Y",O369=1)))</f>
        <v>1</v>
      </c>
      <c r="AH369" s="8" t="b">
        <f>IF(filt_use_bad_data,TRUE,NOT(OR(Q369="Y",Q369=1)))</f>
        <v>1</v>
      </c>
      <c r="AI369" s="8" t="b">
        <f>IF(filt_allow_combos,AND(AJ369:AK369),OR(UPPER($S369)="Y",UPPER($T369)=""))</f>
        <v>1</v>
      </c>
      <c r="AJ369" s="8" t="b">
        <f>IF(UPPER($U369)="CCGT",IF(filt_combine_ccgt,OR(UPPER($T369)="Y",UPPER($S369)=""),OR(UPPER($S369)="Y",UPPER($T369)="")),TRUE)</f>
        <v>1</v>
      </c>
      <c r="AK369" s="8" t="b">
        <f>IF(UPPER($U369)="WIND",IF(filt_combine_wind,OR(UPPER($T369)="Y",UPPER($S369)=""),OR(UPPER($S369)="Y",UPPER($T369)="")),TRUE)</f>
        <v>1</v>
      </c>
      <c r="AL369" s="9"/>
      <c r="AM369" s="2" t="b">
        <f>AND(Z369:AL369)</f>
        <v>0</v>
      </c>
      <c r="AN369" s="2">
        <f>A369-COUNTIF($K$31:$K369,"&lt;&gt;"&amp;AN$31)+1</f>
        <v>322</v>
      </c>
      <c r="AO369" s="2"/>
      <c r="AP369" s="8" t="s">
        <v>273</v>
      </c>
      <c r="AQ369" s="8" t="s">
        <v>38</v>
      </c>
      <c r="AR369" s="8">
        <v>50118</v>
      </c>
      <c r="AS369" s="8">
        <v>14310</v>
      </c>
      <c r="AT369" s="8" t="s">
        <v>11</v>
      </c>
      <c r="AU369" s="8" t="s">
        <v>33</v>
      </c>
      <c r="AV369" s="8">
        <v>1968</v>
      </c>
      <c r="AW369" s="8">
        <v>12.5</v>
      </c>
      <c r="AX369" s="8" t="s">
        <v>32</v>
      </c>
      <c r="AY369" s="8" t="s">
        <v>15</v>
      </c>
      <c r="AZ369">
        <v>1</v>
      </c>
      <c r="BA369" s="5">
        <v>6366.9782999999998</v>
      </c>
      <c r="BB369" s="5">
        <v>6</v>
      </c>
      <c r="BC369" s="4"/>
      <c r="BD369"/>
    </row>
    <row r="370" spans="1:56" hidden="1">
      <c r="A370">
        <f>ROW(B370)-ROW($B$31)</f>
        <v>339</v>
      </c>
      <c r="B370" t="str">
        <f>SUBSTITUTE(SUBSTITUTE(SUBSTITUTE(AP370&amp;"_"&amp;AQ370," ","_"),"&amp;","and"),"-","_")</f>
        <v>Handley_5</v>
      </c>
      <c r="C370">
        <f>AW370/1000</f>
        <v>0.45500000000000002</v>
      </c>
      <c r="D370" s="23" t="str">
        <f>VLOOKUP(L370,map_fuel,2,0)</f>
        <v>ng</v>
      </c>
      <c r="E370" s="23" t="str">
        <f>VLOOKUP(M370,map_prime_mover,2,0)</f>
        <v>st</v>
      </c>
      <c r="F370" s="23" t="str">
        <f>D370&amp;IF(NOT(E370=""),"_"&amp;LOWER(E370),"")</f>
        <v>ng_st</v>
      </c>
      <c r="G370" s="58">
        <f>IF(ISNUMBER(BA370),BA370/1000,1)</f>
        <v>13.823452999999999</v>
      </c>
      <c r="H370" s="8">
        <f>AV370</f>
        <v>1977</v>
      </c>
      <c r="I370" s="39" t="str">
        <f>AY370</f>
        <v>OP</v>
      </c>
      <c r="J370" s="39" t="str">
        <f>IF(AZ370=1,"Y",IF(AZ370=0,"N","?"))</f>
        <v>N</v>
      </c>
      <c r="K370" s="39" t="s">
        <v>594</v>
      </c>
      <c r="L370" s="8" t="str">
        <f>AU370</f>
        <v>NG</v>
      </c>
      <c r="M370" s="8" t="str">
        <f>AX370</f>
        <v>ST</v>
      </c>
      <c r="N370" s="8">
        <f>C370*G370</f>
        <v>6.289671115</v>
      </c>
      <c r="O370" s="8"/>
      <c r="P370" s="39"/>
      <c r="Q370" s="39" t="s">
        <v>651</v>
      </c>
      <c r="R370" s="87"/>
      <c r="S370" s="39"/>
      <c r="T370" s="39"/>
      <c r="U370" s="87"/>
      <c r="V370" s="87" t="str">
        <f ca="1">IF(NOT(AP370=""),IF(AP370&lt;&gt;AP369,IF(COUNTIF(OFFSET(AP370,0,0,pMaxUnitPerPlantInData),AP370)=COUNTIFS(OFFSET(AP370,0,0,pMaxUnitPerPlantInData),AP370,OFFSET(F370,0,0,pMaxUnitPerPlantInData),F370),"N","Y"),V369),"")</f>
        <v>N</v>
      </c>
      <c r="W370" s="87" t="str">
        <f>IF($AP370="",W371,SUBSTITUTE(SUBSTITUTE(SUBSTITUTE(AP370," ","_"),"&amp;","and"),"-","_"))</f>
        <v>Handley</v>
      </c>
      <c r="X370" s="87">
        <f>IF($AP370="","-",BB370)</f>
        <v>5</v>
      </c>
      <c r="Y370" s="4"/>
      <c r="Z370" s="8" t="b">
        <v>1</v>
      </c>
      <c r="AA370" s="8" t="b">
        <f>VLOOKUP(L370,map_fuel,3,0)</f>
        <v>1</v>
      </c>
      <c r="AB370" s="8" t="b">
        <f>C370&gt;=filt_gen_size</f>
        <v>1</v>
      </c>
      <c r="AC370" s="8" t="b">
        <f>AV370&gt;=filt_age</f>
        <v>1</v>
      </c>
      <c r="AD370" s="39">
        <f>IF(filt_status="ALL",TRUE,IFERROR(SEARCH(I370,filt_status),FALSE))</f>
        <v>1</v>
      </c>
      <c r="AE370" s="8" t="b">
        <f>IF(filt_chp,TRUE,J370="N")</f>
        <v>1</v>
      </c>
      <c r="AF370" s="8" t="b">
        <f>IF(filt_hydro,TRUE,D370&lt;&gt;"water")</f>
        <v>1</v>
      </c>
      <c r="AG370" s="8" t="b">
        <f>IF(filt_use_bad_data,TRUE,NOT(OR(O370="Y",O370=1)))</f>
        <v>1</v>
      </c>
      <c r="AH370" s="8" t="b">
        <f>IF(filt_use_bad_data,TRUE,NOT(OR(Q370="Y",Q370=1)))</f>
        <v>0</v>
      </c>
      <c r="AI370" s="8" t="b">
        <f>IF(filt_allow_combos,AND(AJ370:AK370),OR(UPPER($S370)="Y",UPPER($T370)=""))</f>
        <v>1</v>
      </c>
      <c r="AJ370" s="8" t="b">
        <f>IF(UPPER($U370)="CCGT",IF(filt_combine_ccgt,OR(UPPER($T370)="Y",UPPER($S370)=""),OR(UPPER($S370)="Y",UPPER($T370)="")),TRUE)</f>
        <v>1</v>
      </c>
      <c r="AK370" s="8" t="b">
        <f>IF(UPPER($U370)="WIND",IF(filt_combine_wind,OR(UPPER($T370)="Y",UPPER($S370)=""),OR(UPPER($S370)="Y",UPPER($T370)="")),TRUE)</f>
        <v>1</v>
      </c>
      <c r="AL370" s="9"/>
      <c r="AM370" s="2" t="b">
        <f>AND(Z370:AL370)</f>
        <v>0</v>
      </c>
      <c r="AN370" s="2">
        <f>A370-COUNTIF($K$31:$K370,"&lt;&gt;"&amp;AN$31)+1</f>
        <v>323</v>
      </c>
      <c r="AO370" s="2"/>
      <c r="AP370" s="8" t="s">
        <v>275</v>
      </c>
      <c r="AQ370" s="8" t="s">
        <v>108</v>
      </c>
      <c r="AR370" s="8">
        <v>3491</v>
      </c>
      <c r="AS370" s="8">
        <v>14318</v>
      </c>
      <c r="AT370" s="8" t="s">
        <v>11</v>
      </c>
      <c r="AU370" s="8" t="s">
        <v>33</v>
      </c>
      <c r="AV370" s="8">
        <v>1977</v>
      </c>
      <c r="AW370" s="8">
        <v>455</v>
      </c>
      <c r="AX370" s="8" t="s">
        <v>16</v>
      </c>
      <c r="AY370" s="8" t="s">
        <v>15</v>
      </c>
      <c r="AZ370">
        <v>0</v>
      </c>
      <c r="BA370" s="5">
        <v>13823.453</v>
      </c>
      <c r="BB370" s="5">
        <v>5</v>
      </c>
      <c r="BC370" s="4"/>
      <c r="BD370"/>
    </row>
    <row r="371" spans="1:56" hidden="1">
      <c r="A371">
        <f>ROW(B371)-ROW($B$31)</f>
        <v>340</v>
      </c>
      <c r="B371" t="str">
        <f>SUBSTITUTE(SUBSTITUTE(SUBSTITUTE(AP371&amp;"_"&amp;AQ371," ","_"),"&amp;","and"),"-","_")</f>
        <v>Handley_4</v>
      </c>
      <c r="C371">
        <f>AW371/1000</f>
        <v>0.45500000000000002</v>
      </c>
      <c r="D371" s="23" t="str">
        <f>VLOOKUP(L371,map_fuel,2,0)</f>
        <v>ng</v>
      </c>
      <c r="E371" s="23" t="str">
        <f>VLOOKUP(M371,map_prime_mover,2,0)</f>
        <v>st</v>
      </c>
      <c r="F371" s="23" t="str">
        <f>D371&amp;IF(NOT(E371=""),"_"&amp;LOWER(E371),"")</f>
        <v>ng_st</v>
      </c>
      <c r="G371" s="58">
        <f>IF(ISNUMBER(BA371),BA371/1000,1)</f>
        <v>13.823452999999999</v>
      </c>
      <c r="H371" s="8">
        <f>AV371</f>
        <v>1976</v>
      </c>
      <c r="I371" s="39" t="str">
        <f>AY371</f>
        <v>OP</v>
      </c>
      <c r="J371" s="39" t="str">
        <f>IF(AZ371=1,"Y",IF(AZ371=0,"N","?"))</f>
        <v>N</v>
      </c>
      <c r="K371" s="39" t="s">
        <v>594</v>
      </c>
      <c r="L371" s="8" t="str">
        <f>AU371</f>
        <v>NG</v>
      </c>
      <c r="M371" s="8" t="str">
        <f>AX371</f>
        <v>ST</v>
      </c>
      <c r="N371" s="8">
        <f>C371*G371</f>
        <v>6.289671115</v>
      </c>
      <c r="O371" s="8"/>
      <c r="P371" s="39"/>
      <c r="Q371" s="39" t="s">
        <v>651</v>
      </c>
      <c r="R371" s="87"/>
      <c r="S371" s="39"/>
      <c r="T371" s="39"/>
      <c r="U371" s="87"/>
      <c r="V371" s="87" t="str">
        <f ca="1">IF(NOT(AP371=""),IF(AP371&lt;&gt;AP370,IF(COUNTIF(OFFSET(AP371,0,0,pMaxUnitPerPlantInData),AP371)=COUNTIFS(OFFSET(AP371,0,0,pMaxUnitPerPlantInData),AP371,OFFSET(F371,0,0,pMaxUnitPerPlantInData),F371),"N","Y"),V370),"")</f>
        <v>N</v>
      </c>
      <c r="W371" s="87" t="str">
        <f>IF($AP371="",W372,SUBSTITUTE(SUBSTITUTE(SUBSTITUTE(AP371," ","_"),"&amp;","and"),"-","_"))</f>
        <v>Handley</v>
      </c>
      <c r="X371" s="87">
        <f>IF($AP371="","-",BB371)</f>
        <v>5</v>
      </c>
      <c r="Y371" s="4"/>
      <c r="Z371" s="8" t="b">
        <v>1</v>
      </c>
      <c r="AA371" s="8" t="b">
        <f>VLOOKUP(L371,map_fuel,3,0)</f>
        <v>1</v>
      </c>
      <c r="AB371" s="8" t="b">
        <f>C371&gt;=filt_gen_size</f>
        <v>1</v>
      </c>
      <c r="AC371" s="8" t="b">
        <f>AV371&gt;=filt_age</f>
        <v>1</v>
      </c>
      <c r="AD371" s="39">
        <f>IF(filt_status="ALL",TRUE,IFERROR(SEARCH(I371,filt_status),FALSE))</f>
        <v>1</v>
      </c>
      <c r="AE371" s="8" t="b">
        <f>IF(filt_chp,TRUE,J371="N")</f>
        <v>1</v>
      </c>
      <c r="AF371" s="8" t="b">
        <f>IF(filt_hydro,TRUE,D371&lt;&gt;"water")</f>
        <v>1</v>
      </c>
      <c r="AG371" s="8" t="b">
        <f>IF(filt_use_bad_data,TRUE,NOT(OR(O371="Y",O371=1)))</f>
        <v>1</v>
      </c>
      <c r="AH371" s="8" t="b">
        <f>IF(filt_use_bad_data,TRUE,NOT(OR(Q371="Y",Q371=1)))</f>
        <v>0</v>
      </c>
      <c r="AI371" s="8" t="b">
        <f>IF(filt_allow_combos,AND(AJ371:AK371),OR(UPPER($S371)="Y",UPPER($T371)=""))</f>
        <v>1</v>
      </c>
      <c r="AJ371" s="8" t="b">
        <f>IF(UPPER($U371)="CCGT",IF(filt_combine_ccgt,OR(UPPER($T371)="Y",UPPER($S371)=""),OR(UPPER($S371)="Y",UPPER($T371)="")),TRUE)</f>
        <v>1</v>
      </c>
      <c r="AK371" s="8" t="b">
        <f>IF(UPPER($U371)="WIND",IF(filt_combine_wind,OR(UPPER($T371)="Y",UPPER($S371)=""),OR(UPPER($S371)="Y",UPPER($T371)="")),TRUE)</f>
        <v>1</v>
      </c>
      <c r="AL371" s="9"/>
      <c r="AM371" s="2" t="b">
        <f>AND(Z371:AL371)</f>
        <v>0</v>
      </c>
      <c r="AN371" s="2">
        <f>A371-COUNTIF($K$31:$K371,"&lt;&gt;"&amp;AN$31)+1</f>
        <v>324</v>
      </c>
      <c r="AO371" s="2"/>
      <c r="AP371" s="8" t="s">
        <v>275</v>
      </c>
      <c r="AQ371" s="8" t="s">
        <v>107</v>
      </c>
      <c r="AR371" s="8">
        <v>3491</v>
      </c>
      <c r="AS371" s="8">
        <v>14317</v>
      </c>
      <c r="AT371" s="8" t="s">
        <v>11</v>
      </c>
      <c r="AU371" s="8" t="s">
        <v>33</v>
      </c>
      <c r="AV371" s="8">
        <v>1976</v>
      </c>
      <c r="AW371" s="8">
        <v>455</v>
      </c>
      <c r="AX371" s="8" t="s">
        <v>16</v>
      </c>
      <c r="AY371" s="8" t="s">
        <v>15</v>
      </c>
      <c r="AZ371">
        <v>0</v>
      </c>
      <c r="BA371" s="5">
        <v>13823.453</v>
      </c>
      <c r="BB371" s="5">
        <v>5</v>
      </c>
      <c r="BC371" s="4"/>
      <c r="BD371"/>
    </row>
    <row r="372" spans="1:56" hidden="1">
      <c r="A372">
        <f>ROW(B372)-ROW($B$31)</f>
        <v>341</v>
      </c>
      <c r="B372" t="str">
        <f>SUBSTITUTE(SUBSTITUTE(SUBSTITUTE(AP372&amp;"_"&amp;AQ372," ","_"),"&amp;","and"),"-","_")</f>
        <v>Handley_3</v>
      </c>
      <c r="C372">
        <f>AW372/1000</f>
        <v>0.40479999999999999</v>
      </c>
      <c r="D372" s="23" t="str">
        <f>VLOOKUP(L372,map_fuel,2,0)</f>
        <v>ng</v>
      </c>
      <c r="E372" s="23" t="str">
        <f>VLOOKUP(M372,map_prime_mover,2,0)</f>
        <v>st</v>
      </c>
      <c r="F372" s="23" t="str">
        <f>D372&amp;IF(NOT(E372=""),"_"&amp;LOWER(E372),"")</f>
        <v>ng_st</v>
      </c>
      <c r="G372" s="58">
        <f>IF(ISNUMBER(BA372),BA372/1000,1)</f>
        <v>13.823452999999999</v>
      </c>
      <c r="H372" s="8">
        <f>AV372</f>
        <v>1963</v>
      </c>
      <c r="I372" s="39" t="str">
        <f>AY372</f>
        <v>OP</v>
      </c>
      <c r="J372" s="39" t="str">
        <f>IF(AZ372=1,"Y",IF(AZ372=0,"N","?"))</f>
        <v>N</v>
      </c>
      <c r="K372" s="39" t="s">
        <v>594</v>
      </c>
      <c r="L372" s="8" t="str">
        <f>AU372</f>
        <v>NG</v>
      </c>
      <c r="M372" s="8" t="str">
        <f>AX372</f>
        <v>ST</v>
      </c>
      <c r="N372" s="8">
        <f>C372*G372</f>
        <v>5.5957337743999993</v>
      </c>
      <c r="O372" s="8"/>
      <c r="P372" s="39"/>
      <c r="Q372" s="39" t="s">
        <v>651</v>
      </c>
      <c r="R372" s="87"/>
      <c r="S372" s="39"/>
      <c r="T372" s="39"/>
      <c r="U372" s="87"/>
      <c r="V372" s="87" t="str">
        <f ca="1">IF(NOT(AP372=""),IF(AP372&lt;&gt;AP371,IF(COUNTIF(OFFSET(AP372,0,0,pMaxUnitPerPlantInData),AP372)=COUNTIFS(OFFSET(AP372,0,0,pMaxUnitPerPlantInData),AP372,OFFSET(F372,0,0,pMaxUnitPerPlantInData),F372),"N","Y"),V371),"")</f>
        <v>N</v>
      </c>
      <c r="W372" s="87" t="str">
        <f>IF($AP372="",W373,SUBSTITUTE(SUBSTITUTE(SUBSTITUTE(AP372," ","_"),"&amp;","and"),"-","_"))</f>
        <v>Handley</v>
      </c>
      <c r="X372" s="87">
        <f>IF($AP372="","-",BB372)</f>
        <v>5</v>
      </c>
      <c r="Y372" s="4"/>
      <c r="Z372" s="8" t="b">
        <v>1</v>
      </c>
      <c r="AA372" s="8" t="b">
        <f>VLOOKUP(L372,map_fuel,3,0)</f>
        <v>1</v>
      </c>
      <c r="AB372" s="8" t="b">
        <f>C372&gt;=filt_gen_size</f>
        <v>1</v>
      </c>
      <c r="AC372" s="8" t="b">
        <f>AV372&gt;=filt_age</f>
        <v>1</v>
      </c>
      <c r="AD372" s="39">
        <f>IF(filt_status="ALL",TRUE,IFERROR(SEARCH(I372,filt_status),FALSE))</f>
        <v>1</v>
      </c>
      <c r="AE372" s="8" t="b">
        <f>IF(filt_chp,TRUE,J372="N")</f>
        <v>1</v>
      </c>
      <c r="AF372" s="8" t="b">
        <f>IF(filt_hydro,TRUE,D372&lt;&gt;"water")</f>
        <v>1</v>
      </c>
      <c r="AG372" s="8" t="b">
        <f>IF(filt_use_bad_data,TRUE,NOT(OR(O372="Y",O372=1)))</f>
        <v>1</v>
      </c>
      <c r="AH372" s="8" t="b">
        <f>IF(filt_use_bad_data,TRUE,NOT(OR(Q372="Y",Q372=1)))</f>
        <v>0</v>
      </c>
      <c r="AI372" s="8" t="b">
        <f>IF(filt_allow_combos,AND(AJ372:AK372),OR(UPPER($S372)="Y",UPPER($T372)=""))</f>
        <v>1</v>
      </c>
      <c r="AJ372" s="8" t="b">
        <f>IF(UPPER($U372)="CCGT",IF(filt_combine_ccgt,OR(UPPER($T372)="Y",UPPER($S372)=""),OR(UPPER($S372)="Y",UPPER($T372)="")),TRUE)</f>
        <v>1</v>
      </c>
      <c r="AK372" s="8" t="b">
        <f>IF(UPPER($U372)="WIND",IF(filt_combine_wind,OR(UPPER($T372)="Y",UPPER($S372)=""),OR(UPPER($S372)="Y",UPPER($T372)="")),TRUE)</f>
        <v>1</v>
      </c>
      <c r="AL372" s="9"/>
      <c r="AM372" s="2" t="b">
        <f>AND(Z372:AL372)</f>
        <v>0</v>
      </c>
      <c r="AN372" s="2">
        <f>A372-COUNTIF($K$31:$K372,"&lt;&gt;"&amp;AN$31)+1</f>
        <v>325</v>
      </c>
      <c r="AO372" s="2"/>
      <c r="AP372" s="8" t="s">
        <v>275</v>
      </c>
      <c r="AQ372" s="8" t="s">
        <v>41</v>
      </c>
      <c r="AR372" s="8">
        <v>3491</v>
      </c>
      <c r="AS372" s="8">
        <v>14316</v>
      </c>
      <c r="AT372" s="8" t="s">
        <v>11</v>
      </c>
      <c r="AU372" s="8" t="s">
        <v>33</v>
      </c>
      <c r="AV372" s="8">
        <v>1963</v>
      </c>
      <c r="AW372" s="8">
        <v>404.8</v>
      </c>
      <c r="AX372" s="8" t="s">
        <v>16</v>
      </c>
      <c r="AY372" s="8" t="s">
        <v>15</v>
      </c>
      <c r="AZ372">
        <v>0</v>
      </c>
      <c r="BA372" s="5">
        <v>13823.453</v>
      </c>
      <c r="BB372" s="5">
        <v>5</v>
      </c>
      <c r="BC372" s="4"/>
      <c r="BD372"/>
    </row>
    <row r="373" spans="1:56" hidden="1">
      <c r="A373">
        <f>ROW(B373)-ROW($B$31)</f>
        <v>342</v>
      </c>
      <c r="B373" t="str">
        <f>SUBSTITUTE(SUBSTITUTE(SUBSTITUTE(AP373&amp;"_"&amp;AQ373," ","_"),"&amp;","and"),"-","_")</f>
        <v>Handley_2</v>
      </c>
      <c r="C373">
        <f>AW373/1000</f>
        <v>7.4799999999999991E-2</v>
      </c>
      <c r="D373" s="23" t="str">
        <f>VLOOKUP(L373,map_fuel,2,0)</f>
        <v>ng</v>
      </c>
      <c r="E373" s="23" t="str">
        <f>VLOOKUP(M373,map_prime_mover,2,0)</f>
        <v>st</v>
      </c>
      <c r="F373" s="23" t="str">
        <f>D373&amp;IF(NOT(E373=""),"_"&amp;LOWER(E373),"")</f>
        <v>ng_st</v>
      </c>
      <c r="G373" s="58">
        <f>IF(ISNUMBER(BA373),BA373/1000,1)</f>
        <v>13.823452999999999</v>
      </c>
      <c r="H373" s="8">
        <f>AV373</f>
        <v>1950</v>
      </c>
      <c r="I373" s="39" t="str">
        <f>AY373</f>
        <v>OS</v>
      </c>
      <c r="J373" s="39" t="str">
        <f>IF(AZ373=1,"Y",IF(AZ373=0,"N","?"))</f>
        <v>N</v>
      </c>
      <c r="K373" s="39" t="s">
        <v>594</v>
      </c>
      <c r="L373" s="8" t="str">
        <f>AU373</f>
        <v>NG</v>
      </c>
      <c r="M373" s="8" t="str">
        <f>AX373</f>
        <v>ST</v>
      </c>
      <c r="N373" s="8">
        <f>C373*G373</f>
        <v>1.0339942843999999</v>
      </c>
      <c r="O373" s="8"/>
      <c r="P373" s="39"/>
      <c r="Q373" s="39" t="s">
        <v>651</v>
      </c>
      <c r="R373" s="87"/>
      <c r="S373" s="39"/>
      <c r="T373" s="39"/>
      <c r="U373" s="87"/>
      <c r="V373" s="87" t="str">
        <f ca="1">IF(NOT(AP373=""),IF(AP373&lt;&gt;AP372,IF(COUNTIF(OFFSET(AP373,0,0,pMaxUnitPerPlantInData),AP373)=COUNTIFS(OFFSET(AP373,0,0,pMaxUnitPerPlantInData),AP373,OFFSET(F373,0,0,pMaxUnitPerPlantInData),F373),"N","Y"),V372),"")</f>
        <v>N</v>
      </c>
      <c r="W373" s="87" t="str">
        <f>IF($AP373="",W374,SUBSTITUTE(SUBSTITUTE(SUBSTITUTE(AP373," ","_"),"&amp;","and"),"-","_"))</f>
        <v>Handley</v>
      </c>
      <c r="X373" s="87">
        <f>IF($AP373="","-",BB373)</f>
        <v>5</v>
      </c>
      <c r="Y373" s="4"/>
      <c r="Z373" s="8" t="b">
        <v>1</v>
      </c>
      <c r="AA373" s="8" t="b">
        <f>VLOOKUP(L373,map_fuel,3,0)</f>
        <v>1</v>
      </c>
      <c r="AB373" s="8" t="b">
        <f>C373&gt;=filt_gen_size</f>
        <v>1</v>
      </c>
      <c r="AC373" s="8" t="b">
        <f>AV373&gt;=filt_age</f>
        <v>1</v>
      </c>
      <c r="AD373" s="39">
        <f>IF(filt_status="ALL",TRUE,IFERROR(SEARCH(I373,filt_status),FALSE))</f>
        <v>6</v>
      </c>
      <c r="AE373" s="8" t="b">
        <f>IF(filt_chp,TRUE,J373="N")</f>
        <v>1</v>
      </c>
      <c r="AF373" s="8" t="b">
        <f>IF(filt_hydro,TRUE,D373&lt;&gt;"water")</f>
        <v>1</v>
      </c>
      <c r="AG373" s="8" t="b">
        <f>IF(filt_use_bad_data,TRUE,NOT(OR(O373="Y",O373=1)))</f>
        <v>1</v>
      </c>
      <c r="AH373" s="8" t="b">
        <f>IF(filt_use_bad_data,TRUE,NOT(OR(Q373="Y",Q373=1)))</f>
        <v>0</v>
      </c>
      <c r="AI373" s="8" t="b">
        <f>IF(filt_allow_combos,AND(AJ373:AK373),OR(UPPER($S373)="Y",UPPER($T373)=""))</f>
        <v>1</v>
      </c>
      <c r="AJ373" s="8" t="b">
        <f>IF(UPPER($U373)="CCGT",IF(filt_combine_ccgt,OR(UPPER($T373)="Y",UPPER($S373)=""),OR(UPPER($S373)="Y",UPPER($T373)="")),TRUE)</f>
        <v>1</v>
      </c>
      <c r="AK373" s="8" t="b">
        <f>IF(UPPER($U373)="WIND",IF(filt_combine_wind,OR(UPPER($T373)="Y",UPPER($S373)=""),OR(UPPER($S373)="Y",UPPER($T373)="")),TRUE)</f>
        <v>1</v>
      </c>
      <c r="AL373" s="9"/>
      <c r="AM373" s="2" t="b">
        <f>AND(Z373:AL373)</f>
        <v>0</v>
      </c>
      <c r="AN373" s="2">
        <f>A373-COUNTIF($K$31:$K373,"&lt;&gt;"&amp;AN$31)+1</f>
        <v>326</v>
      </c>
      <c r="AO373" s="2"/>
      <c r="AP373" s="8" t="s">
        <v>275</v>
      </c>
      <c r="AQ373" s="8" t="s">
        <v>22</v>
      </c>
      <c r="AR373" s="8">
        <v>3491</v>
      </c>
      <c r="AS373" s="8">
        <v>14315</v>
      </c>
      <c r="AT373" s="8" t="s">
        <v>11</v>
      </c>
      <c r="AU373" s="8" t="s">
        <v>33</v>
      </c>
      <c r="AV373" s="8">
        <v>1950</v>
      </c>
      <c r="AW373" s="8">
        <v>74.8</v>
      </c>
      <c r="AX373" s="8" t="s">
        <v>16</v>
      </c>
      <c r="AY373" s="8" t="s">
        <v>76</v>
      </c>
      <c r="AZ373">
        <v>0</v>
      </c>
      <c r="BA373" s="5">
        <v>13823.453</v>
      </c>
      <c r="BB373" s="5">
        <v>5</v>
      </c>
      <c r="BC373" s="4"/>
      <c r="BD373"/>
    </row>
    <row r="374" spans="1:56" hidden="1">
      <c r="A374">
        <f>ROW(B374)-ROW($B$31)</f>
        <v>343</v>
      </c>
      <c r="B374" t="str">
        <f>SUBSTITUTE(SUBSTITUTE(SUBSTITUTE(AP374&amp;"_"&amp;AQ374," ","_"),"&amp;","and"),"-","_")</f>
        <v>Handley_1</v>
      </c>
      <c r="C374">
        <f>AW374/1000</f>
        <v>4.3700000000000003E-2</v>
      </c>
      <c r="D374" s="23" t="str">
        <f>VLOOKUP(L374,map_fuel,2,0)</f>
        <v>ng</v>
      </c>
      <c r="E374" s="23" t="str">
        <f>VLOOKUP(M374,map_prime_mover,2,0)</f>
        <v>st</v>
      </c>
      <c r="F374" s="23" t="str">
        <f>D374&amp;IF(NOT(E374=""),"_"&amp;LOWER(E374),"")</f>
        <v>ng_st</v>
      </c>
      <c r="G374" s="58">
        <f>IF(ISNUMBER(BA374),BA374/1000,1)</f>
        <v>13.823452999999999</v>
      </c>
      <c r="H374" s="8">
        <f>AV374</f>
        <v>1948</v>
      </c>
      <c r="I374" s="39" t="str">
        <f>AY374</f>
        <v>OS</v>
      </c>
      <c r="J374" s="39" t="str">
        <f>IF(AZ374=1,"Y",IF(AZ374=0,"N","?"))</f>
        <v>N</v>
      </c>
      <c r="K374" s="39" t="s">
        <v>594</v>
      </c>
      <c r="L374" s="8" t="str">
        <f>AU374</f>
        <v>NG</v>
      </c>
      <c r="M374" s="8" t="str">
        <f>AX374</f>
        <v>ST</v>
      </c>
      <c r="N374" s="8">
        <f>C374*G374</f>
        <v>0.60408489609999994</v>
      </c>
      <c r="O374" s="8"/>
      <c r="P374" s="39"/>
      <c r="Q374" s="39" t="s">
        <v>651</v>
      </c>
      <c r="R374" s="87"/>
      <c r="S374" s="39"/>
      <c r="T374" s="39"/>
      <c r="U374" s="87"/>
      <c r="V374" s="87" t="str">
        <f ca="1">IF(NOT(AP374=""),IF(AP374&lt;&gt;AP373,IF(COUNTIF(OFFSET(AP374,0,0,pMaxUnitPerPlantInData),AP374)=COUNTIFS(OFFSET(AP374,0,0,pMaxUnitPerPlantInData),AP374,OFFSET(F374,0,0,pMaxUnitPerPlantInData),F374),"N","Y"),V373),"")</f>
        <v>N</v>
      </c>
      <c r="W374" s="87" t="str">
        <f>IF($AP374="",W375,SUBSTITUTE(SUBSTITUTE(SUBSTITUTE(AP374," ","_"),"&amp;","and"),"-","_"))</f>
        <v>Handley</v>
      </c>
      <c r="X374" s="87">
        <f>IF($AP374="","-",BB374)</f>
        <v>5</v>
      </c>
      <c r="Y374" s="4"/>
      <c r="Z374" s="8" t="b">
        <v>1</v>
      </c>
      <c r="AA374" s="8" t="b">
        <f>VLOOKUP(L374,map_fuel,3,0)</f>
        <v>1</v>
      </c>
      <c r="AB374" s="8" t="b">
        <f>C374&gt;=filt_gen_size</f>
        <v>0</v>
      </c>
      <c r="AC374" s="8" t="b">
        <f>AV374&gt;=filt_age</f>
        <v>1</v>
      </c>
      <c r="AD374" s="39">
        <f>IF(filt_status="ALL",TRUE,IFERROR(SEARCH(I374,filt_status),FALSE))</f>
        <v>6</v>
      </c>
      <c r="AE374" s="8" t="b">
        <f>IF(filt_chp,TRUE,J374="N")</f>
        <v>1</v>
      </c>
      <c r="AF374" s="8" t="b">
        <f>IF(filt_hydro,TRUE,D374&lt;&gt;"water")</f>
        <v>1</v>
      </c>
      <c r="AG374" s="8" t="b">
        <f>IF(filt_use_bad_data,TRUE,NOT(OR(O374="Y",O374=1)))</f>
        <v>1</v>
      </c>
      <c r="AH374" s="8" t="b">
        <f>IF(filt_use_bad_data,TRUE,NOT(OR(Q374="Y",Q374=1)))</f>
        <v>0</v>
      </c>
      <c r="AI374" s="8" t="b">
        <f>IF(filt_allow_combos,AND(AJ374:AK374),OR(UPPER($S374)="Y",UPPER($T374)=""))</f>
        <v>1</v>
      </c>
      <c r="AJ374" s="8" t="b">
        <f>IF(UPPER($U374)="CCGT",IF(filt_combine_ccgt,OR(UPPER($T374)="Y",UPPER($S374)=""),OR(UPPER($S374)="Y",UPPER($T374)="")),TRUE)</f>
        <v>1</v>
      </c>
      <c r="AK374" s="8" t="b">
        <f>IF(UPPER($U374)="WIND",IF(filt_combine_wind,OR(UPPER($T374)="Y",UPPER($S374)=""),OR(UPPER($S374)="Y",UPPER($T374)="")),TRUE)</f>
        <v>1</v>
      </c>
      <c r="AL374" s="9"/>
      <c r="AM374" s="2" t="b">
        <f>AND(Z374:AL374)</f>
        <v>0</v>
      </c>
      <c r="AN374" s="2">
        <f>A374-COUNTIF($K$31:$K374,"&lt;&gt;"&amp;AN$31)+1</f>
        <v>327</v>
      </c>
      <c r="AO374" s="2"/>
      <c r="AP374" s="8" t="s">
        <v>275</v>
      </c>
      <c r="AQ374" s="8" t="s">
        <v>19</v>
      </c>
      <c r="AR374" s="8">
        <v>3491</v>
      </c>
      <c r="AS374" s="8">
        <v>14314</v>
      </c>
      <c r="AT374" s="8" t="s">
        <v>11</v>
      </c>
      <c r="AU374" s="8" t="s">
        <v>33</v>
      </c>
      <c r="AV374" s="8">
        <v>1948</v>
      </c>
      <c r="AW374" s="8">
        <v>43.7</v>
      </c>
      <c r="AX374" s="8" t="s">
        <v>16</v>
      </c>
      <c r="AY374" s="8" t="s">
        <v>76</v>
      </c>
      <c r="AZ374">
        <v>0</v>
      </c>
      <c r="BA374" s="5">
        <v>13823.453</v>
      </c>
      <c r="BB374" s="5">
        <v>5</v>
      </c>
      <c r="BC374" s="4"/>
      <c r="BD374"/>
    </row>
    <row r="375" spans="1:56" hidden="1">
      <c r="A375">
        <f>ROW(B375)-ROW($B$31)</f>
        <v>344</v>
      </c>
      <c r="B375" t="str">
        <f>SUBSTITUTE(SUBSTITUTE(SUBSTITUTE(AP375&amp;"_"&amp;AQ375," ","_"),"&amp;","and"),"-","_")</f>
        <v>Harrington_3</v>
      </c>
      <c r="C375">
        <f>AW375/1000</f>
        <v>0.36</v>
      </c>
      <c r="D375" s="23" t="str">
        <f>VLOOKUP(L375,map_fuel,2,0)</f>
        <v>coal_sub</v>
      </c>
      <c r="E375" s="23" t="str">
        <f>VLOOKUP(M375,map_prime_mover,2,0)</f>
        <v>st</v>
      </c>
      <c r="F375" s="23" t="str">
        <f>D375&amp;IF(NOT(E375=""),"_"&amp;LOWER(E375),"")</f>
        <v>coal_sub_st</v>
      </c>
      <c r="G375" s="58">
        <f>IF(ISNUMBER(BA375),BA375/1000,1)</f>
        <v>1</v>
      </c>
      <c r="H375" s="8">
        <f>AV375</f>
        <v>1980</v>
      </c>
      <c r="I375" s="39" t="str">
        <f>AY375</f>
        <v>OP</v>
      </c>
      <c r="J375" s="39" t="str">
        <f>IF(AZ375=1,"Y",IF(AZ375=0,"N","?"))</f>
        <v>?</v>
      </c>
      <c r="K375" s="39" t="s">
        <v>594</v>
      </c>
      <c r="L375" s="8" t="str">
        <f>AU375</f>
        <v>SUB</v>
      </c>
      <c r="M375" s="8" t="str">
        <f>AX375</f>
        <v>ST</v>
      </c>
      <c r="N375" s="8">
        <f>C375*G375</f>
        <v>0.36</v>
      </c>
      <c r="O375" s="8"/>
      <c r="P375" s="8"/>
      <c r="Q375" s="8"/>
      <c r="R375" s="87"/>
      <c r="S375" s="8"/>
      <c r="T375" s="8"/>
      <c r="U375" s="87"/>
      <c r="V375" s="87" t="str">
        <f ca="1">IF(NOT(AP375=""),IF(AP375&lt;&gt;AP374,IF(COUNTIF(OFFSET(AP375,0,0,pMaxUnitPerPlantInData),AP375)=COUNTIFS(OFFSET(AP375,0,0,pMaxUnitPerPlantInData),AP375,OFFSET(F375,0,0,pMaxUnitPerPlantInData),F375),"N","Y"),V374),"")</f>
        <v>N</v>
      </c>
      <c r="W375" s="87" t="str">
        <f>IF($AP375="",W376,AP375)</f>
        <v>Harrington</v>
      </c>
      <c r="X375" s="87" t="str">
        <f>IF($AP375="","-",BB375)</f>
        <v>Plant unknown</v>
      </c>
      <c r="Y375" s="4"/>
      <c r="Z375" s="8" t="b">
        <v>0</v>
      </c>
      <c r="AA375" s="8" t="b">
        <f>VLOOKUP(L375,map_fuel,3,0)</f>
        <v>1</v>
      </c>
      <c r="AB375" s="8" t="b">
        <f>C375&gt;=filt_gen_size</f>
        <v>1</v>
      </c>
      <c r="AC375" s="8" t="b">
        <f>AV375&gt;=filt_age</f>
        <v>1</v>
      </c>
      <c r="AD375" s="39">
        <f>IF(filt_status="ALL",TRUE,IFERROR(SEARCH(I375,filt_status),FALSE))</f>
        <v>1</v>
      </c>
      <c r="AE375" s="8" t="b">
        <f>IF(filt_chp,TRUE,J375="N")</f>
        <v>0</v>
      </c>
      <c r="AF375" s="8" t="b">
        <f>IF(filt_hydro,TRUE,D375&lt;&gt;"water")</f>
        <v>1</v>
      </c>
      <c r="AG375" s="8" t="b">
        <f>IF(filt_use_bad_data,TRUE,NOT(OR(O375="Y",O375=1)))</f>
        <v>1</v>
      </c>
      <c r="AH375" s="8" t="b">
        <f>IF(filt_use_bad_data,TRUE,NOT(OR(Q375="Y",Q375=1)))</f>
        <v>1</v>
      </c>
      <c r="AI375" s="8" t="b">
        <f>IF(filt_allow_combos,AND(AJ375:AK375),OR(UPPER($S375)="Y",UPPER($T375)=""))</f>
        <v>1</v>
      </c>
      <c r="AJ375" s="8" t="b">
        <f>IF(UPPER($U375)="CCGT",IF(filt_combine_ccgt,OR(UPPER($T375)="Y",UPPER($S375)=""),OR(UPPER($S375)="Y",UPPER($T375)="")),TRUE)</f>
        <v>1</v>
      </c>
      <c r="AK375" s="8" t="b">
        <f>IF(UPPER($U375)="WIND",IF(filt_combine_wind,OR(UPPER($T375)="Y",UPPER($S375)=""),OR(UPPER($S375)="Y",UPPER($T375)="")),TRUE)</f>
        <v>1</v>
      </c>
      <c r="AL375" s="9"/>
      <c r="AM375" s="2" t="b">
        <f>AND(Z375:AL375)</f>
        <v>0</v>
      </c>
      <c r="AN375" s="2">
        <f>A375-COUNTIF($K$31:$K375,"&lt;&gt;"&amp;AN$31)+1</f>
        <v>328</v>
      </c>
      <c r="AO375" s="2"/>
      <c r="AP375" s="8" t="s">
        <v>276</v>
      </c>
      <c r="AQ375" s="8" t="s">
        <v>41</v>
      </c>
      <c r="AR375" s="8">
        <v>6193</v>
      </c>
      <c r="AS375" s="8">
        <v>14321</v>
      </c>
      <c r="AT375" s="8" t="s">
        <v>11</v>
      </c>
      <c r="AU375" s="8" t="s">
        <v>144</v>
      </c>
      <c r="AV375" s="8">
        <v>1980</v>
      </c>
      <c r="AW375" s="8">
        <v>360</v>
      </c>
      <c r="AX375" s="8" t="s">
        <v>16</v>
      </c>
      <c r="AY375" s="8" t="s">
        <v>15</v>
      </c>
      <c r="AZ375" t="s">
        <v>1069</v>
      </c>
      <c r="BA375" s="5" t="s">
        <v>1069</v>
      </c>
      <c r="BB375" s="5" t="s">
        <v>1069</v>
      </c>
      <c r="BC375" s="4"/>
      <c r="BD375"/>
    </row>
    <row r="376" spans="1:56" hidden="1">
      <c r="A376">
        <f>ROW(B376)-ROW($B$31)</f>
        <v>345</v>
      </c>
      <c r="B376" t="str">
        <f>SUBSTITUTE(SUBSTITUTE(SUBSTITUTE(AP376&amp;"_"&amp;AQ376," ","_"),"&amp;","and"),"-","_")</f>
        <v>Harrington_2</v>
      </c>
      <c r="C376">
        <f>AW376/1000</f>
        <v>0.36</v>
      </c>
      <c r="D376" s="23" t="str">
        <f>VLOOKUP(L376,map_fuel,2,0)</f>
        <v>coal_sub</v>
      </c>
      <c r="E376" s="23" t="str">
        <f>VLOOKUP(M376,map_prime_mover,2,0)</f>
        <v>st</v>
      </c>
      <c r="F376" s="23" t="str">
        <f>D376&amp;IF(NOT(E376=""),"_"&amp;LOWER(E376),"")</f>
        <v>coal_sub_st</v>
      </c>
      <c r="G376" s="58">
        <f>IF(ISNUMBER(BA376),BA376/1000,1)</f>
        <v>1</v>
      </c>
      <c r="H376" s="8">
        <f>AV376</f>
        <v>1978</v>
      </c>
      <c r="I376" s="39" t="str">
        <f>AY376</f>
        <v>OP</v>
      </c>
      <c r="J376" s="39" t="str">
        <f>IF(AZ376=1,"Y",IF(AZ376=0,"N","?"))</f>
        <v>?</v>
      </c>
      <c r="K376" s="39" t="s">
        <v>594</v>
      </c>
      <c r="L376" s="8" t="str">
        <f>AU376</f>
        <v>SUB</v>
      </c>
      <c r="M376" s="8" t="str">
        <f>AX376</f>
        <v>ST</v>
      </c>
      <c r="N376" s="8">
        <f>C376*G376</f>
        <v>0.36</v>
      </c>
      <c r="O376" s="8"/>
      <c r="P376" s="8"/>
      <c r="Q376" s="8"/>
      <c r="R376" s="87"/>
      <c r="S376" s="8"/>
      <c r="T376" s="8"/>
      <c r="U376" s="87"/>
      <c r="V376" s="87" t="str">
        <f ca="1">IF(NOT(AP376=""),IF(AP376&lt;&gt;AP375,IF(COUNTIF(OFFSET(AP376,0,0,pMaxUnitPerPlantInData),AP376)=COUNTIFS(OFFSET(AP376,0,0,pMaxUnitPerPlantInData),AP376,OFFSET(F376,0,0,pMaxUnitPerPlantInData),F376),"N","Y"),V375),"")</f>
        <v>N</v>
      </c>
      <c r="W376" s="87" t="str">
        <f>IF($AP376="",W377,AP376)</f>
        <v>Harrington</v>
      </c>
      <c r="X376" s="87" t="str">
        <f>IF($AP376="","-",BB376)</f>
        <v>Plant unknown</v>
      </c>
      <c r="Y376" s="4"/>
      <c r="Z376" s="8" t="b">
        <v>0</v>
      </c>
      <c r="AA376" s="8" t="b">
        <f>VLOOKUP(L376,map_fuel,3,0)</f>
        <v>1</v>
      </c>
      <c r="AB376" s="8" t="b">
        <f>C376&gt;=filt_gen_size</f>
        <v>1</v>
      </c>
      <c r="AC376" s="8" t="b">
        <f>AV376&gt;=filt_age</f>
        <v>1</v>
      </c>
      <c r="AD376" s="39">
        <f>IF(filt_status="ALL",TRUE,IFERROR(SEARCH(I376,filt_status),FALSE))</f>
        <v>1</v>
      </c>
      <c r="AE376" s="8" t="b">
        <f>IF(filt_chp,TRUE,J376="N")</f>
        <v>0</v>
      </c>
      <c r="AF376" s="8" t="b">
        <f>IF(filt_hydro,TRUE,D376&lt;&gt;"water")</f>
        <v>1</v>
      </c>
      <c r="AG376" s="8" t="b">
        <f>IF(filt_use_bad_data,TRUE,NOT(OR(O376="Y",O376=1)))</f>
        <v>1</v>
      </c>
      <c r="AH376" s="8" t="b">
        <f>IF(filt_use_bad_data,TRUE,NOT(OR(Q376="Y",Q376=1)))</f>
        <v>1</v>
      </c>
      <c r="AI376" s="8" t="b">
        <f>IF(filt_allow_combos,AND(AJ376:AK376),OR(UPPER($S376)="Y",UPPER($T376)=""))</f>
        <v>1</v>
      </c>
      <c r="AJ376" s="8" t="b">
        <f>IF(UPPER($U376)="CCGT",IF(filt_combine_ccgt,OR(UPPER($T376)="Y",UPPER($S376)=""),OR(UPPER($S376)="Y",UPPER($T376)="")),TRUE)</f>
        <v>1</v>
      </c>
      <c r="AK376" s="8" t="b">
        <f>IF(UPPER($U376)="WIND",IF(filt_combine_wind,OR(UPPER($T376)="Y",UPPER($S376)=""),OR(UPPER($S376)="Y",UPPER($T376)="")),TRUE)</f>
        <v>1</v>
      </c>
      <c r="AL376" s="9"/>
      <c r="AM376" s="2" t="b">
        <f>AND(Z376:AL376)</f>
        <v>0</v>
      </c>
      <c r="AN376" s="2">
        <f>A376-COUNTIF($K$31:$K376,"&lt;&gt;"&amp;AN$31)+1</f>
        <v>329</v>
      </c>
      <c r="AO376" s="2"/>
      <c r="AP376" s="8" t="s">
        <v>276</v>
      </c>
      <c r="AQ376" s="8" t="s">
        <v>22</v>
      </c>
      <c r="AR376" s="8">
        <v>6193</v>
      </c>
      <c r="AS376" s="8">
        <v>14320</v>
      </c>
      <c r="AT376" s="8" t="s">
        <v>11</v>
      </c>
      <c r="AU376" s="8" t="s">
        <v>144</v>
      </c>
      <c r="AV376" s="8">
        <v>1978</v>
      </c>
      <c r="AW376" s="8">
        <v>360</v>
      </c>
      <c r="AX376" s="8" t="s">
        <v>16</v>
      </c>
      <c r="AY376" s="8" t="s">
        <v>15</v>
      </c>
      <c r="AZ376" t="s">
        <v>1069</v>
      </c>
      <c r="BA376" s="5" t="s">
        <v>1069</v>
      </c>
      <c r="BB376" s="5" t="s">
        <v>1069</v>
      </c>
      <c r="BC376" s="4"/>
      <c r="BD376"/>
    </row>
    <row r="377" spans="1:56" hidden="1">
      <c r="A377">
        <f>ROW(B377)-ROW($B$31)</f>
        <v>346</v>
      </c>
      <c r="B377" t="str">
        <f>SUBSTITUTE(SUBSTITUTE(SUBSTITUTE(AP377&amp;"_"&amp;AQ377," ","_"),"&amp;","and"),"-","_")</f>
        <v>Harrington_1</v>
      </c>
      <c r="C377">
        <f>AW377/1000</f>
        <v>0.36</v>
      </c>
      <c r="D377" s="23" t="str">
        <f>VLOOKUP(L377,map_fuel,2,0)</f>
        <v>coal_sub</v>
      </c>
      <c r="E377" s="23" t="str">
        <f>VLOOKUP(M377,map_prime_mover,2,0)</f>
        <v>st</v>
      </c>
      <c r="F377" s="23" t="str">
        <f>D377&amp;IF(NOT(E377=""),"_"&amp;LOWER(E377),"")</f>
        <v>coal_sub_st</v>
      </c>
      <c r="G377" s="58">
        <f>IF(ISNUMBER(BA377),BA377/1000,1)</f>
        <v>1</v>
      </c>
      <c r="H377" s="8">
        <f>AV377</f>
        <v>1976</v>
      </c>
      <c r="I377" s="39" t="str">
        <f>AY377</f>
        <v>OP</v>
      </c>
      <c r="J377" s="39" t="str">
        <f>IF(AZ377=1,"Y",IF(AZ377=0,"N","?"))</f>
        <v>?</v>
      </c>
      <c r="K377" s="39" t="s">
        <v>594</v>
      </c>
      <c r="L377" s="8" t="str">
        <f>AU377</f>
        <v>SUB</v>
      </c>
      <c r="M377" s="8" t="str">
        <f>AX377</f>
        <v>ST</v>
      </c>
      <c r="N377" s="8">
        <f>C377*G377</f>
        <v>0.36</v>
      </c>
      <c r="O377" s="8"/>
      <c r="P377" s="8"/>
      <c r="Q377" s="8"/>
      <c r="R377" s="87"/>
      <c r="S377" s="8"/>
      <c r="T377" s="8"/>
      <c r="U377" s="87"/>
      <c r="V377" s="87" t="str">
        <f ca="1">IF(NOT(AP377=""),IF(AP377&lt;&gt;AP376,IF(COUNTIF(OFFSET(AP377,0,0,pMaxUnitPerPlantInData),AP377)=COUNTIFS(OFFSET(AP377,0,0,pMaxUnitPerPlantInData),AP377,OFFSET(F377,0,0,pMaxUnitPerPlantInData),F377),"N","Y"),V376),"")</f>
        <v>N</v>
      </c>
      <c r="W377" s="87" t="str">
        <f>IF($AP377="",W378,AP377)</f>
        <v>Harrington</v>
      </c>
      <c r="X377" s="87" t="str">
        <f>IF($AP377="","-",BB377)</f>
        <v>Plant unknown</v>
      </c>
      <c r="Y377" s="4"/>
      <c r="Z377" s="8" t="b">
        <v>0</v>
      </c>
      <c r="AA377" s="8" t="b">
        <f>VLOOKUP(L377,map_fuel,3,0)</f>
        <v>1</v>
      </c>
      <c r="AB377" s="8" t="b">
        <f>C377&gt;=filt_gen_size</f>
        <v>1</v>
      </c>
      <c r="AC377" s="8" t="b">
        <f>AV377&gt;=filt_age</f>
        <v>1</v>
      </c>
      <c r="AD377" s="39">
        <f>IF(filt_status="ALL",TRUE,IFERROR(SEARCH(I377,filt_status),FALSE))</f>
        <v>1</v>
      </c>
      <c r="AE377" s="8" t="b">
        <f>IF(filt_chp,TRUE,J377="N")</f>
        <v>0</v>
      </c>
      <c r="AF377" s="8" t="b">
        <f>IF(filt_hydro,TRUE,D377&lt;&gt;"water")</f>
        <v>1</v>
      </c>
      <c r="AG377" s="8" t="b">
        <f>IF(filt_use_bad_data,TRUE,NOT(OR(O377="Y",O377=1)))</f>
        <v>1</v>
      </c>
      <c r="AH377" s="8" t="b">
        <f>IF(filt_use_bad_data,TRUE,NOT(OR(Q377="Y",Q377=1)))</f>
        <v>1</v>
      </c>
      <c r="AI377" s="8" t="b">
        <f>IF(filt_allow_combos,AND(AJ377:AK377),OR(UPPER($S377)="Y",UPPER($T377)=""))</f>
        <v>1</v>
      </c>
      <c r="AJ377" s="8" t="b">
        <f>IF(UPPER($U377)="CCGT",IF(filt_combine_ccgt,OR(UPPER($T377)="Y",UPPER($S377)=""),OR(UPPER($S377)="Y",UPPER($T377)="")),TRUE)</f>
        <v>1</v>
      </c>
      <c r="AK377" s="8" t="b">
        <f>IF(UPPER($U377)="WIND",IF(filt_combine_wind,OR(UPPER($T377)="Y",UPPER($S377)=""),OR(UPPER($S377)="Y",UPPER($T377)="")),TRUE)</f>
        <v>1</v>
      </c>
      <c r="AL377" s="9"/>
      <c r="AM377" s="2" t="b">
        <f>AND(Z377:AL377)</f>
        <v>0</v>
      </c>
      <c r="AN377" s="2">
        <f>A377-COUNTIF($K$31:$K377,"&lt;&gt;"&amp;AN$31)+1</f>
        <v>330</v>
      </c>
      <c r="AO377" s="2"/>
      <c r="AP377" s="8" t="s">
        <v>276</v>
      </c>
      <c r="AQ377" s="8" t="s">
        <v>19</v>
      </c>
      <c r="AR377" s="8">
        <v>6193</v>
      </c>
      <c r="AS377" s="8">
        <v>14319</v>
      </c>
      <c r="AT377" s="8" t="s">
        <v>11</v>
      </c>
      <c r="AU377" s="8" t="s">
        <v>144</v>
      </c>
      <c r="AV377" s="8">
        <v>1976</v>
      </c>
      <c r="AW377" s="8">
        <v>360</v>
      </c>
      <c r="AX377" s="8" t="s">
        <v>16</v>
      </c>
      <c r="AY377" s="8" t="s">
        <v>15</v>
      </c>
      <c r="AZ377" t="s">
        <v>1069</v>
      </c>
      <c r="BA377" s="5" t="s">
        <v>1069</v>
      </c>
      <c r="BB377" s="5" t="s">
        <v>1069</v>
      </c>
      <c r="BC377" s="4"/>
      <c r="BD377"/>
    </row>
    <row r="378" spans="1:56" hidden="1">
      <c r="A378">
        <f>ROW(B378)-ROW($B$31)</f>
        <v>347</v>
      </c>
      <c r="B378" t="str">
        <f>SUBSTITUTE(SUBSTITUTE(SUBSTITUTE(AP378&amp;"_"&amp;AQ378," ","_"),"&amp;","and"),"-","_")</f>
        <v>Harrison_County_Power_Project_GT_1</v>
      </c>
      <c r="C378">
        <f>AW378/1000</f>
        <v>0.17</v>
      </c>
      <c r="D378" s="23" t="str">
        <f>VLOOKUP(L378,map_fuel,2,0)</f>
        <v>ng</v>
      </c>
      <c r="E378" s="23" t="str">
        <f>VLOOKUP(M378,map_prime_mover,2,0)</f>
        <v>cc_ct_part</v>
      </c>
      <c r="F378" s="23" t="str">
        <f>D378&amp;IF(NOT(E378=""),"_"&amp;LOWER(E378),"")</f>
        <v>ng_cc_ct_part</v>
      </c>
      <c r="G378" s="58">
        <f>IF(ISNUMBER(BA378),BA378/1000,1)</f>
        <v>1</v>
      </c>
      <c r="H378" s="8">
        <f>AV378</f>
        <v>2003</v>
      </c>
      <c r="I378" s="39" t="str">
        <f>AY378</f>
        <v>OP</v>
      </c>
      <c r="J378" s="39" t="str">
        <f>IF(AZ378=1,"Y",IF(AZ378=0,"N","?"))</f>
        <v>?</v>
      </c>
      <c r="K378" s="39" t="s">
        <v>594</v>
      </c>
      <c r="L378" s="8" t="str">
        <f>AU378</f>
        <v>NG</v>
      </c>
      <c r="M378" s="8" t="str">
        <f>AX378</f>
        <v>CT</v>
      </c>
      <c r="N378" s="8">
        <f>C378*G378</f>
        <v>0.17</v>
      </c>
      <c r="O378" s="8"/>
      <c r="P378" s="8"/>
      <c r="Q378" s="8"/>
      <c r="R378" s="87"/>
      <c r="S378" s="8"/>
      <c r="T378" s="8"/>
      <c r="U378" s="87"/>
      <c r="V378" s="87" t="str">
        <f ca="1">IF(NOT(AP378=""),IF(AP378&lt;&gt;AP377,IF(COUNTIF(OFFSET(AP378,0,0,pMaxUnitPerPlantInData),AP378)=COUNTIFS(OFFSET(AP378,0,0,pMaxUnitPerPlantInData),AP378,OFFSET(F378,0,0,pMaxUnitPerPlantInData),F378),"N","Y"),V377),"")</f>
        <v>Y</v>
      </c>
      <c r="W378" s="87" t="str">
        <f>IF($AP378="",W379,AP378)</f>
        <v>Harrison County Power Project</v>
      </c>
      <c r="X378" s="87" t="str">
        <f>IF($AP378="","-",BB378)</f>
        <v>Plant unknown</v>
      </c>
      <c r="Y378" s="4"/>
      <c r="Z378" s="8" t="b">
        <v>0</v>
      </c>
      <c r="AA378" s="8" t="b">
        <f>VLOOKUP(L378,map_fuel,3,0)</f>
        <v>1</v>
      </c>
      <c r="AB378" s="8" t="b">
        <f>C378&gt;=filt_gen_size</f>
        <v>1</v>
      </c>
      <c r="AC378" s="8" t="b">
        <f>AV378&gt;=filt_age</f>
        <v>1</v>
      </c>
      <c r="AD378" s="39">
        <f>IF(filt_status="ALL",TRUE,IFERROR(SEARCH(I378,filt_status),FALSE))</f>
        <v>1</v>
      </c>
      <c r="AE378" s="8" t="b">
        <f>IF(filt_chp,TRUE,J378="N")</f>
        <v>0</v>
      </c>
      <c r="AF378" s="8" t="b">
        <f>IF(filt_hydro,TRUE,D378&lt;&gt;"water")</f>
        <v>1</v>
      </c>
      <c r="AG378" s="8" t="b">
        <f>IF(filt_use_bad_data,TRUE,NOT(OR(O378="Y",O378=1)))</f>
        <v>1</v>
      </c>
      <c r="AH378" s="8" t="b">
        <f>IF(filt_use_bad_data,TRUE,NOT(OR(Q378="Y",Q378=1)))</f>
        <v>1</v>
      </c>
      <c r="AI378" s="8" t="b">
        <f>IF(filt_allow_combos,AND(AJ378:AK378),OR(UPPER($S378)="Y",UPPER($T378)=""))</f>
        <v>1</v>
      </c>
      <c r="AJ378" s="8" t="b">
        <f>IF(UPPER($U378)="CCGT",IF(filt_combine_ccgt,OR(UPPER($T378)="Y",UPPER($S378)=""),OR(UPPER($S378)="Y",UPPER($T378)="")),TRUE)</f>
        <v>1</v>
      </c>
      <c r="AK378" s="8" t="b">
        <f>IF(UPPER($U378)="WIND",IF(filt_combine_wind,OR(UPPER($T378)="Y",UPPER($S378)=""),OR(UPPER($S378)="Y",UPPER($T378)="")),TRUE)</f>
        <v>1</v>
      </c>
      <c r="AL378" s="9"/>
      <c r="AM378" s="2" t="b">
        <f>AND(Z378:AL378)</f>
        <v>0</v>
      </c>
      <c r="AN378" s="2">
        <f>A378-COUNTIF($K$31:$K378,"&lt;&gt;"&amp;AN$31)+1</f>
        <v>331</v>
      </c>
      <c r="AO378" s="2"/>
      <c r="AP378" s="8" t="s">
        <v>277</v>
      </c>
      <c r="AQ378" s="8" t="s">
        <v>82</v>
      </c>
      <c r="AR378" s="8">
        <v>55664</v>
      </c>
      <c r="AS378" s="8">
        <v>14322</v>
      </c>
      <c r="AT378" s="8" t="s">
        <v>11</v>
      </c>
      <c r="AU378" s="8" t="s">
        <v>33</v>
      </c>
      <c r="AV378" s="8">
        <v>2003</v>
      </c>
      <c r="AW378" s="8">
        <v>170</v>
      </c>
      <c r="AX378" s="8" t="s">
        <v>32</v>
      </c>
      <c r="AY378" s="8" t="s">
        <v>15</v>
      </c>
      <c r="AZ378" t="s">
        <v>1069</v>
      </c>
      <c r="BA378" s="5" t="s">
        <v>1069</v>
      </c>
      <c r="BB378" s="5" t="s">
        <v>1069</v>
      </c>
      <c r="BC378" s="4"/>
      <c r="BD378"/>
    </row>
    <row r="379" spans="1:56" hidden="1">
      <c r="A379">
        <f>ROW(B379)-ROW($B$31)</f>
        <v>348</v>
      </c>
      <c r="B379" t="str">
        <f>SUBSTITUTE(SUBSTITUTE(SUBSTITUTE(AP379&amp;"_"&amp;AQ379," ","_"),"&amp;","and"),"-","_")</f>
        <v>Harrison_County_Power_Project_GT_2</v>
      </c>
      <c r="C379">
        <f>AW379/1000</f>
        <v>0.17</v>
      </c>
      <c r="D379" s="23" t="str">
        <f>VLOOKUP(L379,map_fuel,2,0)</f>
        <v>ng</v>
      </c>
      <c r="E379" s="23" t="str">
        <f>VLOOKUP(M379,map_prime_mover,2,0)</f>
        <v>cc_ct_part</v>
      </c>
      <c r="F379" s="23" t="str">
        <f>D379&amp;IF(NOT(E379=""),"_"&amp;LOWER(E379),"")</f>
        <v>ng_cc_ct_part</v>
      </c>
      <c r="G379" s="58">
        <f>IF(ISNUMBER(BA379),BA379/1000,1)</f>
        <v>1</v>
      </c>
      <c r="H379" s="8">
        <f>AV379</f>
        <v>2003</v>
      </c>
      <c r="I379" s="39" t="str">
        <f>AY379</f>
        <v>OP</v>
      </c>
      <c r="J379" s="39" t="str">
        <f>IF(AZ379=1,"Y",IF(AZ379=0,"N","?"))</f>
        <v>?</v>
      </c>
      <c r="K379" s="39" t="s">
        <v>594</v>
      </c>
      <c r="L379" s="8" t="str">
        <f>AU379</f>
        <v>NG</v>
      </c>
      <c r="M379" s="8" t="str">
        <f>AX379</f>
        <v>CT</v>
      </c>
      <c r="N379" s="8">
        <f>C379*G379</f>
        <v>0.17</v>
      </c>
      <c r="O379" s="8"/>
      <c r="P379" s="8"/>
      <c r="Q379" s="8"/>
      <c r="R379" s="87"/>
      <c r="S379" s="8"/>
      <c r="T379" s="8"/>
      <c r="U379" s="87"/>
      <c r="V379" s="87" t="str">
        <f ca="1">IF(NOT(AP379=""),IF(AP379&lt;&gt;AP378,IF(COUNTIF(OFFSET(AP379,0,0,pMaxUnitPerPlantInData),AP379)=COUNTIFS(OFFSET(AP379,0,0,pMaxUnitPerPlantInData),AP379,OFFSET(F379,0,0,pMaxUnitPerPlantInData),F379),"N","Y"),V378),"")</f>
        <v>Y</v>
      </c>
      <c r="W379" s="87" t="str">
        <f>IF($AP379="",W380,AP379)</f>
        <v>Harrison County Power Project</v>
      </c>
      <c r="X379" s="87" t="str">
        <f>IF($AP379="","-",BB379)</f>
        <v>Plant unknown</v>
      </c>
      <c r="Y379" s="4"/>
      <c r="Z379" s="8" t="b">
        <v>0</v>
      </c>
      <c r="AA379" s="8" t="b">
        <f>VLOOKUP(L379,map_fuel,3,0)</f>
        <v>1</v>
      </c>
      <c r="AB379" s="8" t="b">
        <f>C379&gt;=filt_gen_size</f>
        <v>1</v>
      </c>
      <c r="AC379" s="8" t="b">
        <f>AV379&gt;=filt_age</f>
        <v>1</v>
      </c>
      <c r="AD379" s="39">
        <f>IF(filt_status="ALL",TRUE,IFERROR(SEARCH(I379,filt_status),FALSE))</f>
        <v>1</v>
      </c>
      <c r="AE379" s="8" t="b">
        <f>IF(filt_chp,TRUE,J379="N")</f>
        <v>0</v>
      </c>
      <c r="AF379" s="8" t="b">
        <f>IF(filt_hydro,TRUE,D379&lt;&gt;"water")</f>
        <v>1</v>
      </c>
      <c r="AG379" s="8" t="b">
        <f>IF(filt_use_bad_data,TRUE,NOT(OR(O379="Y",O379=1)))</f>
        <v>1</v>
      </c>
      <c r="AH379" s="8" t="b">
        <f>IF(filt_use_bad_data,TRUE,NOT(OR(Q379="Y",Q379=1)))</f>
        <v>1</v>
      </c>
      <c r="AI379" s="8" t="b">
        <f>IF(filt_allow_combos,AND(AJ379:AK379),OR(UPPER($S379)="Y",UPPER($T379)=""))</f>
        <v>1</v>
      </c>
      <c r="AJ379" s="8" t="b">
        <f>IF(UPPER($U379)="CCGT",IF(filt_combine_ccgt,OR(UPPER($T379)="Y",UPPER($S379)=""),OR(UPPER($S379)="Y",UPPER($T379)="")),TRUE)</f>
        <v>1</v>
      </c>
      <c r="AK379" s="8" t="b">
        <f>IF(UPPER($U379)="WIND",IF(filt_combine_wind,OR(UPPER($T379)="Y",UPPER($S379)=""),OR(UPPER($S379)="Y",UPPER($T379)="")),TRUE)</f>
        <v>1</v>
      </c>
      <c r="AL379" s="9"/>
      <c r="AM379" s="2" t="b">
        <f>AND(Z379:AL379)</f>
        <v>0</v>
      </c>
      <c r="AN379" s="2">
        <f>A379-COUNTIF($K$31:$K379,"&lt;&gt;"&amp;AN$31)+1</f>
        <v>332</v>
      </c>
      <c r="AO379" s="2"/>
      <c r="AP379" s="8" t="s">
        <v>277</v>
      </c>
      <c r="AQ379" s="8" t="s">
        <v>83</v>
      </c>
      <c r="AR379" s="8">
        <v>55664</v>
      </c>
      <c r="AS379" s="8">
        <v>14323</v>
      </c>
      <c r="AT379" s="8" t="s">
        <v>11</v>
      </c>
      <c r="AU379" s="8" t="s">
        <v>33</v>
      </c>
      <c r="AV379" s="8">
        <v>2003</v>
      </c>
      <c r="AW379" s="8">
        <v>170</v>
      </c>
      <c r="AX379" s="8" t="s">
        <v>32</v>
      </c>
      <c r="AY379" s="8" t="s">
        <v>15</v>
      </c>
      <c r="AZ379" t="s">
        <v>1069</v>
      </c>
      <c r="BA379" s="5" t="s">
        <v>1069</v>
      </c>
      <c r="BB379" s="5" t="s">
        <v>1069</v>
      </c>
      <c r="BC379" s="4"/>
      <c r="BD379"/>
    </row>
    <row r="380" spans="1:56" hidden="1">
      <c r="A380">
        <f>ROW(B380)-ROW($B$31)</f>
        <v>349</v>
      </c>
      <c r="B380" t="str">
        <f>SUBSTITUTE(SUBSTITUTE(SUBSTITUTE(AP380&amp;"_"&amp;AQ380," ","_"),"&amp;","and"),"-","_")</f>
        <v>Harrison_County_Power_Project_ST_1</v>
      </c>
      <c r="C380">
        <f>AW380/1000</f>
        <v>0.23</v>
      </c>
      <c r="D380" s="23" t="str">
        <f>VLOOKUP(L380,map_fuel,2,0)</f>
        <v>ng</v>
      </c>
      <c r="E380" s="23" t="str">
        <f>VLOOKUP(M380,map_prime_mover,2,0)</f>
        <v>cc_st_part</v>
      </c>
      <c r="F380" s="23" t="str">
        <f>D380&amp;IF(NOT(E380=""),"_"&amp;LOWER(E380),"")</f>
        <v>ng_cc_st_part</v>
      </c>
      <c r="G380" s="58">
        <f>IF(ISNUMBER(BA380),BA380/1000,1)</f>
        <v>1</v>
      </c>
      <c r="H380" s="8">
        <f>AV380</f>
        <v>2003</v>
      </c>
      <c r="I380" s="39" t="str">
        <f>AY380</f>
        <v>OP</v>
      </c>
      <c r="J380" s="39" t="str">
        <f>IF(AZ380=1,"Y",IF(AZ380=0,"N","?"))</f>
        <v>?</v>
      </c>
      <c r="K380" s="39" t="s">
        <v>594</v>
      </c>
      <c r="L380" s="8" t="str">
        <f>AU380</f>
        <v>NG</v>
      </c>
      <c r="M380" s="8" t="str">
        <f>AX380</f>
        <v>CA</v>
      </c>
      <c r="N380" s="8">
        <f>C380*G380</f>
        <v>0.23</v>
      </c>
      <c r="O380" s="8"/>
      <c r="P380" s="8"/>
      <c r="Q380" s="8"/>
      <c r="R380" s="87"/>
      <c r="S380" s="8"/>
      <c r="T380" s="8"/>
      <c r="U380" s="87"/>
      <c r="V380" s="87" t="str">
        <f ca="1">IF(NOT(AP380=""),IF(AP380&lt;&gt;AP379,IF(COUNTIF(OFFSET(AP380,0,0,pMaxUnitPerPlantInData),AP380)=COUNTIFS(OFFSET(AP380,0,0,pMaxUnitPerPlantInData),AP380,OFFSET(F380,0,0,pMaxUnitPerPlantInData),F380),"N","Y"),V379),"")</f>
        <v>Y</v>
      </c>
      <c r="W380" s="87" t="str">
        <f>IF($AP380="",W381,AP380)</f>
        <v>Harrison County Power Project</v>
      </c>
      <c r="X380" s="87" t="str">
        <f>IF($AP380="","-",BB380)</f>
        <v>Plant unknown</v>
      </c>
      <c r="Y380" s="4"/>
      <c r="Z380" s="8" t="b">
        <v>0</v>
      </c>
      <c r="AA380" s="8" t="b">
        <f>VLOOKUP(L380,map_fuel,3,0)</f>
        <v>1</v>
      </c>
      <c r="AB380" s="8" t="b">
        <f>C380&gt;=filt_gen_size</f>
        <v>1</v>
      </c>
      <c r="AC380" s="8" t="b">
        <f>AV380&gt;=filt_age</f>
        <v>1</v>
      </c>
      <c r="AD380" s="39">
        <f>IF(filt_status="ALL",TRUE,IFERROR(SEARCH(I380,filt_status),FALSE))</f>
        <v>1</v>
      </c>
      <c r="AE380" s="8" t="b">
        <f>IF(filt_chp,TRUE,J380="N")</f>
        <v>0</v>
      </c>
      <c r="AF380" s="8" t="b">
        <f>IF(filt_hydro,TRUE,D380&lt;&gt;"water")</f>
        <v>1</v>
      </c>
      <c r="AG380" s="8" t="b">
        <f>IF(filt_use_bad_data,TRUE,NOT(OR(O380="Y",O380=1)))</f>
        <v>1</v>
      </c>
      <c r="AH380" s="8" t="b">
        <f>IF(filt_use_bad_data,TRUE,NOT(OR(Q380="Y",Q380=1)))</f>
        <v>1</v>
      </c>
      <c r="AI380" s="8" t="b">
        <f>IF(filt_allow_combos,AND(AJ380:AK380),OR(UPPER($S380)="Y",UPPER($T380)=""))</f>
        <v>1</v>
      </c>
      <c r="AJ380" s="8" t="b">
        <f>IF(UPPER($U380)="CCGT",IF(filt_combine_ccgt,OR(UPPER($T380)="Y",UPPER($S380)=""),OR(UPPER($S380)="Y",UPPER($T380)="")),TRUE)</f>
        <v>1</v>
      </c>
      <c r="AK380" s="8" t="b">
        <f>IF(UPPER($U380)="WIND",IF(filt_combine_wind,OR(UPPER($T380)="Y",UPPER($S380)=""),OR(UPPER($S380)="Y",UPPER($T380)="")),TRUE)</f>
        <v>1</v>
      </c>
      <c r="AL380" s="9"/>
      <c r="AM380" s="2" t="b">
        <f>AND(Z380:AL380)</f>
        <v>0</v>
      </c>
      <c r="AN380" s="2">
        <f>A380-COUNTIF($K$31:$K380,"&lt;&gt;"&amp;AN$31)+1</f>
        <v>333</v>
      </c>
      <c r="AO380" s="2"/>
      <c r="AP380" s="8" t="s">
        <v>277</v>
      </c>
      <c r="AQ380" s="8" t="s">
        <v>129</v>
      </c>
      <c r="AR380" s="8">
        <v>55664</v>
      </c>
      <c r="AS380" s="8">
        <v>14324</v>
      </c>
      <c r="AT380" s="8" t="s">
        <v>11</v>
      </c>
      <c r="AU380" s="8" t="s">
        <v>33</v>
      </c>
      <c r="AV380" s="8">
        <v>2003</v>
      </c>
      <c r="AW380" s="8">
        <v>230</v>
      </c>
      <c r="AX380" s="8" t="s">
        <v>29</v>
      </c>
      <c r="AY380" s="8" t="s">
        <v>15</v>
      </c>
      <c r="AZ380" t="s">
        <v>1069</v>
      </c>
      <c r="BA380" s="5" t="s">
        <v>1069</v>
      </c>
      <c r="BB380" s="5" t="s">
        <v>1069</v>
      </c>
      <c r="BC380" s="4"/>
      <c r="BD380"/>
    </row>
    <row r="381" spans="1:56" hidden="1">
      <c r="A381">
        <f>ROW(B381)-ROW($B$31)</f>
        <v>350</v>
      </c>
      <c r="B381" t="str">
        <f>SUBSTITUTE(SUBSTITUTE(SUBSTITUTE(AP381&amp;"_"&amp;AQ381," ","_"),"&amp;","and"),"-","_")</f>
        <v>Hays_Energy_Project_U1</v>
      </c>
      <c r="C381">
        <f>AW381/1000</f>
        <v>0.2417</v>
      </c>
      <c r="D381" s="23" t="str">
        <f>VLOOKUP(L381,map_fuel,2,0)</f>
        <v>ng</v>
      </c>
      <c r="E381" s="23" t="str">
        <f>VLOOKUP(M381,map_prime_mover,2,0)</f>
        <v>cc</v>
      </c>
      <c r="F381" s="23" t="str">
        <f>D381&amp;IF(NOT(E381=""),"_"&amp;LOWER(E381),"")</f>
        <v>ng_cc</v>
      </c>
      <c r="G381" s="58">
        <f>IF(ISNUMBER(BA381),BA381/1000,1)</f>
        <v>7.1575585000000004</v>
      </c>
      <c r="H381" s="8">
        <f>AV381</f>
        <v>2002</v>
      </c>
      <c r="I381" s="39" t="str">
        <f>AY381</f>
        <v>OP</v>
      </c>
      <c r="J381" s="39" t="str">
        <f>IF(AZ381=1,"Y",IF(AZ381=0,"N","?"))</f>
        <v>N</v>
      </c>
      <c r="K381" s="39" t="s">
        <v>594</v>
      </c>
      <c r="L381" s="8" t="str">
        <f>AU381</f>
        <v>NG</v>
      </c>
      <c r="M381" s="8" t="str">
        <f>AX381</f>
        <v>CS</v>
      </c>
      <c r="N381" s="8">
        <f>C381*G381</f>
        <v>1.7299818894500001</v>
      </c>
      <c r="O381" s="8"/>
      <c r="P381" s="39"/>
      <c r="Q381" s="39" t="s">
        <v>651</v>
      </c>
      <c r="R381" s="87" t="s">
        <v>1072</v>
      </c>
      <c r="S381" s="39"/>
      <c r="T381" s="39"/>
      <c r="U381" s="87"/>
      <c r="V381" s="87" t="str">
        <f ca="1">IF(NOT(AP381=""),IF(AP381&lt;&gt;AP380,IF(COUNTIF(OFFSET(AP381,0,0,pMaxUnitPerPlantInData),AP381)=COUNTIFS(OFFSET(AP381,0,0,pMaxUnitPerPlantInData),AP381,OFFSET(F381,0,0,pMaxUnitPerPlantInData),F381),"N","Y"),V380),"")</f>
        <v>N</v>
      </c>
      <c r="W381" s="87" t="str">
        <f>IF($AP381="",W382,SUBSTITUTE(SUBSTITUTE(SUBSTITUTE(AP381," ","_"),"&amp;","and"),"-","_"))</f>
        <v>Hays_Energy_Project</v>
      </c>
      <c r="X381" s="87">
        <f>IF($AP381="","-",BB381)</f>
        <v>4</v>
      </c>
      <c r="Y381" s="4"/>
      <c r="Z381" s="8" t="b">
        <v>1</v>
      </c>
      <c r="AA381" s="8" t="b">
        <f>VLOOKUP(L381,map_fuel,3,0)</f>
        <v>1</v>
      </c>
      <c r="AB381" s="8" t="b">
        <f>C381&gt;=filt_gen_size</f>
        <v>1</v>
      </c>
      <c r="AC381" s="8" t="b">
        <f>AV381&gt;=filt_age</f>
        <v>1</v>
      </c>
      <c r="AD381" s="39">
        <f>IF(filt_status="ALL",TRUE,IFERROR(SEARCH(I381,filt_status),FALSE))</f>
        <v>1</v>
      </c>
      <c r="AE381" s="8" t="b">
        <f>IF(filt_chp,TRUE,J381="N")</f>
        <v>1</v>
      </c>
      <c r="AF381" s="8" t="b">
        <f>IF(filt_hydro,TRUE,D381&lt;&gt;"water")</f>
        <v>1</v>
      </c>
      <c r="AG381" s="8" t="b">
        <f>IF(filt_use_bad_data,TRUE,NOT(OR(O381="Y",O381=1)))</f>
        <v>1</v>
      </c>
      <c r="AH381" s="8" t="b">
        <f>IF(filt_use_bad_data,TRUE,NOT(OR(Q381="Y",Q381=1)))</f>
        <v>0</v>
      </c>
      <c r="AI381" s="8" t="b">
        <f>IF(filt_allow_combos,AND(AJ381:AK381),OR(UPPER($S381)="Y",UPPER($T381)=""))</f>
        <v>1</v>
      </c>
      <c r="AJ381" s="8" t="b">
        <f>IF(UPPER($U381)="CCGT",IF(filt_combine_ccgt,OR(UPPER($T381)="Y",UPPER($S381)=""),OR(UPPER($S381)="Y",UPPER($T381)="")),TRUE)</f>
        <v>1</v>
      </c>
      <c r="AK381" s="8" t="b">
        <f>IF(UPPER($U381)="WIND",IF(filt_combine_wind,OR(UPPER($T381)="Y",UPPER($S381)=""),OR(UPPER($S381)="Y",UPPER($T381)="")),TRUE)</f>
        <v>1</v>
      </c>
      <c r="AL381" s="9"/>
      <c r="AM381" s="2" t="b">
        <f>AND(Z381:AL381)</f>
        <v>0</v>
      </c>
      <c r="AN381" s="2">
        <f>A381-COUNTIF($K$31:$K381,"&lt;&gt;"&amp;AN$31)+1</f>
        <v>334</v>
      </c>
      <c r="AO381" s="2"/>
      <c r="AP381" s="8" t="s">
        <v>278</v>
      </c>
      <c r="AQ381" s="8" t="s">
        <v>237</v>
      </c>
      <c r="AR381" s="8">
        <v>55144</v>
      </c>
      <c r="AS381" s="8">
        <v>14325</v>
      </c>
      <c r="AT381" s="8" t="s">
        <v>11</v>
      </c>
      <c r="AU381" s="8" t="s">
        <v>33</v>
      </c>
      <c r="AV381" s="8">
        <v>2002</v>
      </c>
      <c r="AW381" s="8">
        <v>241.7</v>
      </c>
      <c r="AX381" s="8" t="s">
        <v>279</v>
      </c>
      <c r="AY381" s="8" t="s">
        <v>15</v>
      </c>
      <c r="AZ381">
        <v>0</v>
      </c>
      <c r="BA381" s="5">
        <v>7157.5585000000001</v>
      </c>
      <c r="BB381" s="5">
        <v>4</v>
      </c>
      <c r="BC381" s="4"/>
      <c r="BD381"/>
    </row>
    <row r="382" spans="1:56" hidden="1">
      <c r="A382">
        <f>ROW(B382)-ROW($B$31)</f>
        <v>351</v>
      </c>
      <c r="B382" t="str">
        <f>SUBSTITUTE(SUBSTITUTE(SUBSTITUTE(AP382&amp;"_"&amp;AQ382," ","_"),"&amp;","and"),"-","_")</f>
        <v>Hays_Energy_Project_U2</v>
      </c>
      <c r="C382">
        <f>AW382/1000</f>
        <v>0.2417</v>
      </c>
      <c r="D382" s="23" t="str">
        <f>VLOOKUP(L382,map_fuel,2,0)</f>
        <v>ng</v>
      </c>
      <c r="E382" s="23" t="str">
        <f>VLOOKUP(M382,map_prime_mover,2,0)</f>
        <v>cc</v>
      </c>
      <c r="F382" s="23" t="str">
        <f>D382&amp;IF(NOT(E382=""),"_"&amp;LOWER(E382),"")</f>
        <v>ng_cc</v>
      </c>
      <c r="G382" s="58">
        <f>IF(ISNUMBER(BA382),BA382/1000,1)</f>
        <v>7.1575585000000004</v>
      </c>
      <c r="H382" s="8">
        <f>AV382</f>
        <v>2002</v>
      </c>
      <c r="I382" s="39" t="str">
        <f>AY382</f>
        <v>OP</v>
      </c>
      <c r="J382" s="39" t="str">
        <f>IF(AZ382=1,"Y",IF(AZ382=0,"N","?"))</f>
        <v>N</v>
      </c>
      <c r="K382" s="39" t="s">
        <v>594</v>
      </c>
      <c r="L382" s="8" t="str">
        <f>AU382</f>
        <v>NG</v>
      </c>
      <c r="M382" s="8" t="str">
        <f>AX382</f>
        <v>CS</v>
      </c>
      <c r="N382" s="8">
        <f>C382*G382</f>
        <v>1.7299818894500001</v>
      </c>
      <c r="O382" s="8"/>
      <c r="P382" s="39"/>
      <c r="Q382" s="39" t="s">
        <v>651</v>
      </c>
      <c r="R382" s="87" t="s">
        <v>1072</v>
      </c>
      <c r="S382" s="39"/>
      <c r="T382" s="39"/>
      <c r="U382" s="87"/>
      <c r="V382" s="87" t="str">
        <f ca="1">IF(NOT(AP382=""),IF(AP382&lt;&gt;AP381,IF(COUNTIF(OFFSET(AP382,0,0,pMaxUnitPerPlantInData),AP382)=COUNTIFS(OFFSET(AP382,0,0,pMaxUnitPerPlantInData),AP382,OFFSET(F382,0,0,pMaxUnitPerPlantInData),F382),"N","Y"),V381),"")</f>
        <v>N</v>
      </c>
      <c r="W382" s="87" t="str">
        <f>IF($AP382="",W383,SUBSTITUTE(SUBSTITUTE(SUBSTITUTE(AP382," ","_"),"&amp;","and"),"-","_"))</f>
        <v>Hays_Energy_Project</v>
      </c>
      <c r="X382" s="87">
        <f>IF($AP382="","-",BB382)</f>
        <v>4</v>
      </c>
      <c r="Y382" s="4"/>
      <c r="Z382" s="8" t="b">
        <v>1</v>
      </c>
      <c r="AA382" s="8" t="b">
        <f>VLOOKUP(L382,map_fuel,3,0)</f>
        <v>1</v>
      </c>
      <c r="AB382" s="8" t="b">
        <f>C382&gt;=filt_gen_size</f>
        <v>1</v>
      </c>
      <c r="AC382" s="8" t="b">
        <f>AV382&gt;=filt_age</f>
        <v>1</v>
      </c>
      <c r="AD382" s="39">
        <f>IF(filt_status="ALL",TRUE,IFERROR(SEARCH(I382,filt_status),FALSE))</f>
        <v>1</v>
      </c>
      <c r="AE382" s="8" t="b">
        <f>IF(filt_chp,TRUE,J382="N")</f>
        <v>1</v>
      </c>
      <c r="AF382" s="8" t="b">
        <f>IF(filt_hydro,TRUE,D382&lt;&gt;"water")</f>
        <v>1</v>
      </c>
      <c r="AG382" s="8" t="b">
        <f>IF(filt_use_bad_data,TRUE,NOT(OR(O382="Y",O382=1)))</f>
        <v>1</v>
      </c>
      <c r="AH382" s="8" t="b">
        <f>IF(filt_use_bad_data,TRUE,NOT(OR(Q382="Y",Q382=1)))</f>
        <v>0</v>
      </c>
      <c r="AI382" s="8" t="b">
        <f>IF(filt_allow_combos,AND(AJ382:AK382),OR(UPPER($S382)="Y",UPPER($T382)=""))</f>
        <v>1</v>
      </c>
      <c r="AJ382" s="8" t="b">
        <f>IF(UPPER($U382)="CCGT",IF(filt_combine_ccgt,OR(UPPER($T382)="Y",UPPER($S382)=""),OR(UPPER($S382)="Y",UPPER($T382)="")),TRUE)</f>
        <v>1</v>
      </c>
      <c r="AK382" s="8" t="b">
        <f>IF(UPPER($U382)="WIND",IF(filt_combine_wind,OR(UPPER($T382)="Y",UPPER($S382)=""),OR(UPPER($S382)="Y",UPPER($T382)="")),TRUE)</f>
        <v>1</v>
      </c>
      <c r="AL382" s="9"/>
      <c r="AM382" s="2" t="b">
        <f>AND(Z382:AL382)</f>
        <v>0</v>
      </c>
      <c r="AN382" s="2">
        <f>A382-COUNTIF($K$31:$K382,"&lt;&gt;"&amp;AN$31)+1</f>
        <v>335</v>
      </c>
      <c r="AO382" s="2"/>
      <c r="AP382" s="8" t="s">
        <v>278</v>
      </c>
      <c r="AQ382" s="8" t="s">
        <v>238</v>
      </c>
      <c r="AR382" s="8">
        <v>55144</v>
      </c>
      <c r="AS382" s="8">
        <v>14326</v>
      </c>
      <c r="AT382" s="8" t="s">
        <v>11</v>
      </c>
      <c r="AU382" s="8" t="s">
        <v>33</v>
      </c>
      <c r="AV382" s="8">
        <v>2002</v>
      </c>
      <c r="AW382" s="8">
        <v>241.7</v>
      </c>
      <c r="AX382" s="8" t="s">
        <v>279</v>
      </c>
      <c r="AY382" s="8" t="s">
        <v>15</v>
      </c>
      <c r="AZ382">
        <v>0</v>
      </c>
      <c r="BA382" s="5">
        <v>7157.5585000000001</v>
      </c>
      <c r="BB382" s="5">
        <v>4</v>
      </c>
      <c r="BC382" s="4"/>
      <c r="BD382"/>
    </row>
    <row r="383" spans="1:56" hidden="1">
      <c r="A383">
        <f>ROW(B383)-ROW($B$31)</f>
        <v>352</v>
      </c>
      <c r="B383" t="str">
        <f>SUBSTITUTE(SUBSTITUTE(SUBSTITUTE(AP383&amp;"_"&amp;AQ383," ","_"),"&amp;","and"),"-","_")</f>
        <v>Hays_Energy_Project_U3</v>
      </c>
      <c r="C383">
        <f>AW383/1000</f>
        <v>0.25280000000000002</v>
      </c>
      <c r="D383" s="23" t="str">
        <f>VLOOKUP(L383,map_fuel,2,0)</f>
        <v>ng</v>
      </c>
      <c r="E383" s="23" t="str">
        <f>VLOOKUP(M383,map_prime_mover,2,0)</f>
        <v>cc</v>
      </c>
      <c r="F383" s="23" t="str">
        <f>D383&amp;IF(NOT(E383=""),"_"&amp;LOWER(E383),"")</f>
        <v>ng_cc</v>
      </c>
      <c r="G383" s="58">
        <f>IF(ISNUMBER(BA383),BA383/1000,1)</f>
        <v>7.1575585000000004</v>
      </c>
      <c r="H383" s="8">
        <f>AV383</f>
        <v>2002</v>
      </c>
      <c r="I383" s="39" t="str">
        <f>AY383</f>
        <v>OP</v>
      </c>
      <c r="J383" s="39" t="str">
        <f>IF(AZ383=1,"Y",IF(AZ383=0,"N","?"))</f>
        <v>N</v>
      </c>
      <c r="K383" s="39" t="s">
        <v>594</v>
      </c>
      <c r="L383" s="8" t="str">
        <f>AU383</f>
        <v>NG</v>
      </c>
      <c r="M383" s="8" t="str">
        <f>AX383</f>
        <v>CS</v>
      </c>
      <c r="N383" s="8">
        <f>C383*G383</f>
        <v>1.8094307888000003</v>
      </c>
      <c r="O383" s="8"/>
      <c r="P383" s="39"/>
      <c r="Q383" s="39" t="s">
        <v>651</v>
      </c>
      <c r="R383" s="87" t="s">
        <v>1072</v>
      </c>
      <c r="S383" s="39"/>
      <c r="T383" s="39"/>
      <c r="U383" s="87"/>
      <c r="V383" s="87" t="str">
        <f ca="1">IF(NOT(AP383=""),IF(AP383&lt;&gt;AP382,IF(COUNTIF(OFFSET(AP383,0,0,pMaxUnitPerPlantInData),AP383)=COUNTIFS(OFFSET(AP383,0,0,pMaxUnitPerPlantInData),AP383,OFFSET(F383,0,0,pMaxUnitPerPlantInData),F383),"N","Y"),V382),"")</f>
        <v>N</v>
      </c>
      <c r="W383" s="87" t="str">
        <f>IF($AP383="",W384,SUBSTITUTE(SUBSTITUTE(SUBSTITUTE(AP383," ","_"),"&amp;","and"),"-","_"))</f>
        <v>Hays_Energy_Project</v>
      </c>
      <c r="X383" s="87">
        <f>IF($AP383="","-",BB383)</f>
        <v>4</v>
      </c>
      <c r="Y383" s="4"/>
      <c r="Z383" s="8" t="b">
        <v>1</v>
      </c>
      <c r="AA383" s="8" t="b">
        <f>VLOOKUP(L383,map_fuel,3,0)</f>
        <v>1</v>
      </c>
      <c r="AB383" s="8" t="b">
        <f>C383&gt;=filt_gen_size</f>
        <v>1</v>
      </c>
      <c r="AC383" s="8" t="b">
        <f>AV383&gt;=filt_age</f>
        <v>1</v>
      </c>
      <c r="AD383" s="39">
        <f>IF(filt_status="ALL",TRUE,IFERROR(SEARCH(I383,filt_status),FALSE))</f>
        <v>1</v>
      </c>
      <c r="AE383" s="8" t="b">
        <f>IF(filt_chp,TRUE,J383="N")</f>
        <v>1</v>
      </c>
      <c r="AF383" s="8" t="b">
        <f>IF(filt_hydro,TRUE,D383&lt;&gt;"water")</f>
        <v>1</v>
      </c>
      <c r="AG383" s="8" t="b">
        <f>IF(filt_use_bad_data,TRUE,NOT(OR(O383="Y",O383=1)))</f>
        <v>1</v>
      </c>
      <c r="AH383" s="8" t="b">
        <f>IF(filt_use_bad_data,TRUE,NOT(OR(Q383="Y",Q383=1)))</f>
        <v>0</v>
      </c>
      <c r="AI383" s="8" t="b">
        <f>IF(filt_allow_combos,AND(AJ383:AK383),OR(UPPER($S383)="Y",UPPER($T383)=""))</f>
        <v>1</v>
      </c>
      <c r="AJ383" s="8" t="b">
        <f>IF(UPPER($U383)="CCGT",IF(filt_combine_ccgt,OR(UPPER($T383)="Y",UPPER($S383)=""),OR(UPPER($S383)="Y",UPPER($T383)="")),TRUE)</f>
        <v>1</v>
      </c>
      <c r="AK383" s="8" t="b">
        <f>IF(UPPER($U383)="WIND",IF(filt_combine_wind,OR(UPPER($T383)="Y",UPPER($S383)=""),OR(UPPER($S383)="Y",UPPER($T383)="")),TRUE)</f>
        <v>1</v>
      </c>
      <c r="AL383" s="9"/>
      <c r="AM383" s="2" t="b">
        <f>AND(Z383:AL383)</f>
        <v>0</v>
      </c>
      <c r="AN383" s="2">
        <f>A383-COUNTIF($K$31:$K383,"&lt;&gt;"&amp;AN$31)+1</f>
        <v>336</v>
      </c>
      <c r="AO383" s="2"/>
      <c r="AP383" s="8" t="s">
        <v>278</v>
      </c>
      <c r="AQ383" s="8" t="s">
        <v>239</v>
      </c>
      <c r="AR383" s="8">
        <v>55144</v>
      </c>
      <c r="AS383" s="8">
        <v>14327</v>
      </c>
      <c r="AT383" s="8" t="s">
        <v>11</v>
      </c>
      <c r="AU383" s="8" t="s">
        <v>33</v>
      </c>
      <c r="AV383" s="8">
        <v>2002</v>
      </c>
      <c r="AW383" s="8">
        <v>252.8</v>
      </c>
      <c r="AX383" s="8" t="s">
        <v>279</v>
      </c>
      <c r="AY383" s="8" t="s">
        <v>15</v>
      </c>
      <c r="AZ383">
        <v>0</v>
      </c>
      <c r="BA383" s="5">
        <v>7157.5585000000001</v>
      </c>
      <c r="BB383" s="5">
        <v>4</v>
      </c>
      <c r="BC383" s="4"/>
      <c r="BD383"/>
    </row>
    <row r="384" spans="1:56" hidden="1">
      <c r="A384">
        <f>ROW(B384)-ROW($B$31)</f>
        <v>353</v>
      </c>
      <c r="B384" t="str">
        <f>SUBSTITUTE(SUBSTITUTE(SUBSTITUTE(AP384&amp;"_"&amp;AQ384," ","_"),"&amp;","and"),"-","_")</f>
        <v>Hays_Energy_Project_U4</v>
      </c>
      <c r="C384">
        <f>AW384/1000</f>
        <v>0.25280000000000002</v>
      </c>
      <c r="D384" s="23" t="str">
        <f>VLOOKUP(L384,map_fuel,2,0)</f>
        <v>ng</v>
      </c>
      <c r="E384" s="23" t="str">
        <f>VLOOKUP(M384,map_prime_mover,2,0)</f>
        <v>cc</v>
      </c>
      <c r="F384" s="23" t="str">
        <f>D384&amp;IF(NOT(E384=""),"_"&amp;LOWER(E384),"")</f>
        <v>ng_cc</v>
      </c>
      <c r="G384" s="58">
        <f>IF(ISNUMBER(BA384),BA384/1000,1)</f>
        <v>7.1575585000000004</v>
      </c>
      <c r="H384" s="8">
        <f>AV384</f>
        <v>2002</v>
      </c>
      <c r="I384" s="39" t="str">
        <f>AY384</f>
        <v>OP</v>
      </c>
      <c r="J384" s="39" t="str">
        <f>IF(AZ384=1,"Y",IF(AZ384=0,"N","?"))</f>
        <v>N</v>
      </c>
      <c r="K384" s="39" t="s">
        <v>594</v>
      </c>
      <c r="L384" s="8" t="str">
        <f>AU384</f>
        <v>NG</v>
      </c>
      <c r="M384" s="8" t="str">
        <f>AX384</f>
        <v>CS</v>
      </c>
      <c r="N384" s="8">
        <f>C384*G384</f>
        <v>1.8094307888000003</v>
      </c>
      <c r="O384" s="8"/>
      <c r="P384" s="39"/>
      <c r="Q384" s="39" t="s">
        <v>651</v>
      </c>
      <c r="R384" s="87" t="s">
        <v>1072</v>
      </c>
      <c r="S384" s="39"/>
      <c r="T384" s="39"/>
      <c r="U384" s="87"/>
      <c r="V384" s="87" t="str">
        <f ca="1">IF(NOT(AP384=""),IF(AP384&lt;&gt;AP383,IF(COUNTIF(OFFSET(AP384,0,0,pMaxUnitPerPlantInData),AP384)=COUNTIFS(OFFSET(AP384,0,0,pMaxUnitPerPlantInData),AP384,OFFSET(F384,0,0,pMaxUnitPerPlantInData),F384),"N","Y"),V383),"")</f>
        <v>N</v>
      </c>
      <c r="W384" s="87" t="str">
        <f>IF($AP384="",W385,SUBSTITUTE(SUBSTITUTE(SUBSTITUTE(AP384," ","_"),"&amp;","and"),"-","_"))</f>
        <v>Hays_Energy_Project</v>
      </c>
      <c r="X384" s="87">
        <f>IF($AP384="","-",BB384)</f>
        <v>4</v>
      </c>
      <c r="Y384" s="4"/>
      <c r="Z384" s="8" t="b">
        <v>1</v>
      </c>
      <c r="AA384" s="8" t="b">
        <f>VLOOKUP(L384,map_fuel,3,0)</f>
        <v>1</v>
      </c>
      <c r="AB384" s="8" t="b">
        <f>C384&gt;=filt_gen_size</f>
        <v>1</v>
      </c>
      <c r="AC384" s="8" t="b">
        <f>AV384&gt;=filt_age</f>
        <v>1</v>
      </c>
      <c r="AD384" s="39">
        <f>IF(filt_status="ALL",TRUE,IFERROR(SEARCH(I384,filt_status),FALSE))</f>
        <v>1</v>
      </c>
      <c r="AE384" s="8" t="b">
        <f>IF(filt_chp,TRUE,J384="N")</f>
        <v>1</v>
      </c>
      <c r="AF384" s="8" t="b">
        <f>IF(filt_hydro,TRUE,D384&lt;&gt;"water")</f>
        <v>1</v>
      </c>
      <c r="AG384" s="8" t="b">
        <f>IF(filt_use_bad_data,TRUE,NOT(OR(O384="Y",O384=1)))</f>
        <v>1</v>
      </c>
      <c r="AH384" s="8" t="b">
        <f>IF(filt_use_bad_data,TRUE,NOT(OR(Q384="Y",Q384=1)))</f>
        <v>0</v>
      </c>
      <c r="AI384" s="8" t="b">
        <f>IF(filt_allow_combos,AND(AJ384:AK384),OR(UPPER($S384)="Y",UPPER($T384)=""))</f>
        <v>1</v>
      </c>
      <c r="AJ384" s="8" t="b">
        <f>IF(UPPER($U384)="CCGT",IF(filt_combine_ccgt,OR(UPPER($T384)="Y",UPPER($S384)=""),OR(UPPER($S384)="Y",UPPER($T384)="")),TRUE)</f>
        <v>1</v>
      </c>
      <c r="AK384" s="8" t="b">
        <f>IF(UPPER($U384)="WIND",IF(filt_combine_wind,OR(UPPER($T384)="Y",UPPER($S384)=""),OR(UPPER($S384)="Y",UPPER($T384)="")),TRUE)</f>
        <v>1</v>
      </c>
      <c r="AL384" s="9"/>
      <c r="AM384" s="2" t="b">
        <f>AND(Z384:AL384)</f>
        <v>0</v>
      </c>
      <c r="AN384" s="2">
        <f>A384-COUNTIF($K$31:$K384,"&lt;&gt;"&amp;AN$31)+1</f>
        <v>337</v>
      </c>
      <c r="AO384" s="2"/>
      <c r="AP384" s="8" t="s">
        <v>278</v>
      </c>
      <c r="AQ384" s="8" t="s">
        <v>240</v>
      </c>
      <c r="AR384" s="8">
        <v>55144</v>
      </c>
      <c r="AS384" s="8">
        <v>14328</v>
      </c>
      <c r="AT384" s="8" t="s">
        <v>11</v>
      </c>
      <c r="AU384" s="8" t="s">
        <v>33</v>
      </c>
      <c r="AV384" s="8">
        <v>2002</v>
      </c>
      <c r="AW384" s="8">
        <v>252.8</v>
      </c>
      <c r="AX384" s="8" t="s">
        <v>279</v>
      </c>
      <c r="AY384" s="8" t="s">
        <v>15</v>
      </c>
      <c r="AZ384">
        <v>0</v>
      </c>
      <c r="BA384" s="5">
        <v>7157.5585000000001</v>
      </c>
      <c r="BB384" s="5">
        <v>4</v>
      </c>
      <c r="BC384" s="4"/>
      <c r="BD384"/>
    </row>
    <row r="385" spans="1:56" hidden="1">
      <c r="A385">
        <f>ROW(B385)-ROW($B$31)</f>
        <v>354</v>
      </c>
      <c r="B385" s="3" t="s">
        <v>808</v>
      </c>
      <c r="C385" s="3">
        <f>SUM(C386:C388)</f>
        <v>0.55130000000000001</v>
      </c>
      <c r="D385" s="23" t="str">
        <f>VLOOKUP(L385,map_fuel,2,0)</f>
        <v>ng</v>
      </c>
      <c r="E385" s="23" t="str">
        <f>VLOOKUP(M385,map_prime_mover,2,0)</f>
        <v>cc</v>
      </c>
      <c r="F385" s="23" t="str">
        <f>D385&amp;IF(NOT(E385=""),"_"&amp;LOWER(E385),"")</f>
        <v>ng_cc</v>
      </c>
      <c r="G385" s="60">
        <f>G386</f>
        <v>7.2193086000000006</v>
      </c>
      <c r="H385" s="81">
        <f>H386</f>
        <v>2000</v>
      </c>
      <c r="I385" s="61" t="str">
        <f>I386</f>
        <v>OP</v>
      </c>
      <c r="J385" s="61" t="str">
        <f>J386</f>
        <v>N</v>
      </c>
      <c r="K385" s="61" t="s">
        <v>791</v>
      </c>
      <c r="L385" s="81" t="s">
        <v>33</v>
      </c>
      <c r="M385" s="81" t="s">
        <v>702</v>
      </c>
      <c r="N385" s="81">
        <f>C385*G385</f>
        <v>3.9800048311800005</v>
      </c>
      <c r="O385" s="8"/>
      <c r="P385" s="39"/>
      <c r="Q385" s="39" t="s">
        <v>651</v>
      </c>
      <c r="R385" s="87" t="s">
        <v>1072</v>
      </c>
      <c r="S385" s="39"/>
      <c r="T385" s="39" t="s">
        <v>651</v>
      </c>
      <c r="U385" s="87" t="s">
        <v>790</v>
      </c>
      <c r="V385" s="87" t="str">
        <f ca="1">IF(NOT(AP385=""),IF(AP385&lt;&gt;AP384,IF(COUNTIF(OFFSET(AP385,0,0,pMaxUnitPerPlantInData),AP385)=COUNTIFS(OFFSET(AP385,0,0,pMaxUnitPerPlantInData),AP385,OFFSET(F385,0,0,pMaxUnitPerPlantInData),F385),"N","Y"),V384),"")</f>
        <v/>
      </c>
      <c r="W385" s="87" t="str">
        <f>IF($AP385="",W386,SUBSTITUTE(SUBSTITUTE(SUBSTITUTE(AP385," ","_"),"&amp;","and"),"-","_"))</f>
        <v>Hidalgo_Energy_Center</v>
      </c>
      <c r="X385" s="87" t="str">
        <f>IF($AP385="","-",BB385)</f>
        <v>-</v>
      </c>
      <c r="Y385" s="4"/>
      <c r="Z385" s="8" t="b">
        <v>1</v>
      </c>
      <c r="AA385" s="8" t="b">
        <f>VLOOKUP(L385,map_fuel,3,0)</f>
        <v>1</v>
      </c>
      <c r="AB385" s="8" t="b">
        <f>C385&gt;=filt_gen_size</f>
        <v>1</v>
      </c>
      <c r="AC385" s="8" t="b">
        <f>AV385&gt;=filt_age</f>
        <v>1</v>
      </c>
      <c r="AD385" s="39">
        <f>IF(filt_status="ALL",TRUE,IFERROR(SEARCH(I385,filt_status),FALSE))</f>
        <v>1</v>
      </c>
      <c r="AE385" s="8" t="b">
        <f>IF(filt_chp,TRUE,J385="N")</f>
        <v>1</v>
      </c>
      <c r="AF385" s="8" t="b">
        <f>IF(filt_hydro,TRUE,D385&lt;&gt;"water")</f>
        <v>1</v>
      </c>
      <c r="AG385" s="8" t="b">
        <f>IF(filt_use_bad_data,TRUE,NOT(OR(O385="Y",O385=1)))</f>
        <v>1</v>
      </c>
      <c r="AH385" s="8" t="b">
        <f>IF(filt_use_bad_data,TRUE,NOT(OR(Q385="Y",Q385=1)))</f>
        <v>0</v>
      </c>
      <c r="AI385" s="8" t="b">
        <f>IF(filt_allow_combos,AND(AJ385:AK385),OR(UPPER($S385)="Y",UPPER($T385)=""))</f>
        <v>1</v>
      </c>
      <c r="AJ385" s="8" t="b">
        <f>IF(UPPER($U385)="CCGT",IF(filt_combine_ccgt,OR(UPPER($T385)="Y",UPPER($S385)=""),OR(UPPER($S385)="Y",UPPER($T385)="")),TRUE)</f>
        <v>1</v>
      </c>
      <c r="AK385" s="8" t="b">
        <f>IF(UPPER($U385)="WIND",IF(filt_combine_wind,OR(UPPER($T385)="Y",UPPER($S385)=""),OR(UPPER($S385)="Y",UPPER($T385)="")),TRUE)</f>
        <v>1</v>
      </c>
      <c r="AL385" s="9"/>
      <c r="AM385" s="2" t="b">
        <f>AND(Z385:AL385)</f>
        <v>0</v>
      </c>
      <c r="AN385" s="2">
        <f>A385-COUNTIF($K$31:$K385,"&lt;&gt;"&amp;AN$31)+1</f>
        <v>337</v>
      </c>
      <c r="AO385" s="2"/>
      <c r="AP385" s="8" t="s">
        <v>1068</v>
      </c>
      <c r="AQ385" s="8" t="s">
        <v>1068</v>
      </c>
      <c r="AR385" s="8" t="s">
        <v>1068</v>
      </c>
      <c r="AS385" s="8" t="s">
        <v>1068</v>
      </c>
      <c r="AT385" s="8" t="s">
        <v>1068</v>
      </c>
      <c r="AU385" s="8" t="s">
        <v>1068</v>
      </c>
      <c r="AV385" s="8" t="s">
        <v>1068</v>
      </c>
      <c r="AW385" s="8" t="s">
        <v>1068</v>
      </c>
      <c r="AX385" s="8" t="s">
        <v>1068</v>
      </c>
      <c r="AY385" s="8" t="s">
        <v>1068</v>
      </c>
      <c r="AZ385" t="e">
        <v>#N/A</v>
      </c>
      <c r="BA385" s="5" t="e">
        <v>#N/A</v>
      </c>
      <c r="BB385" s="5" t="e">
        <v>#N/A</v>
      </c>
      <c r="BC385" s="4"/>
      <c r="BD385"/>
    </row>
    <row r="386" spans="1:56" hidden="1">
      <c r="A386">
        <f>ROW(B386)-ROW($B$31)</f>
        <v>355</v>
      </c>
      <c r="B386" t="str">
        <f>SUBSTITUTE(SUBSTITUTE(SUBSTITUTE(AP386&amp;"_"&amp;AQ386," ","_"),"&amp;","and"),"-","_")</f>
        <v>Hidalgo_Energy_Center_CTG1</v>
      </c>
      <c r="C386">
        <f>AW386/1000</f>
        <v>0.17660000000000001</v>
      </c>
      <c r="D386" s="23" t="str">
        <f>VLOOKUP(L386,map_fuel,2,0)</f>
        <v>ng</v>
      </c>
      <c r="E386" s="23" t="str">
        <f>VLOOKUP(M386,map_prime_mover,2,0)</f>
        <v>cc_ct_part</v>
      </c>
      <c r="F386" s="23" t="str">
        <f>D386&amp;IF(NOT(E386=""),"_"&amp;LOWER(E386),"")</f>
        <v>ng_cc_ct_part</v>
      </c>
      <c r="G386" s="58">
        <f>IF(ISNUMBER(BA386),BA386/1000,1)</f>
        <v>7.2193086000000006</v>
      </c>
      <c r="H386" s="8">
        <f>AV386</f>
        <v>2000</v>
      </c>
      <c r="I386" s="39" t="str">
        <f>AY386</f>
        <v>OP</v>
      </c>
      <c r="J386" s="39" t="str">
        <f>IF(AZ386=1,"Y",IF(AZ386=0,"N","?"))</f>
        <v>N</v>
      </c>
      <c r="K386" s="39" t="s">
        <v>594</v>
      </c>
      <c r="L386" s="8" t="str">
        <f>AU386</f>
        <v>NG</v>
      </c>
      <c r="M386" s="8" t="str">
        <f>AX386</f>
        <v>CT</v>
      </c>
      <c r="N386" s="8">
        <f>C386*G386</f>
        <v>1.2749298987600002</v>
      </c>
      <c r="O386" s="8"/>
      <c r="P386" s="39"/>
      <c r="Q386" s="39"/>
      <c r="R386" s="87"/>
      <c r="S386" s="39" t="s">
        <v>651</v>
      </c>
      <c r="T386" s="39"/>
      <c r="U386" s="87" t="s">
        <v>790</v>
      </c>
      <c r="V386" s="87" t="str">
        <f ca="1">IF(NOT(AP386=""),IF(AP386&lt;&gt;AP385,IF(COUNTIF(OFFSET(AP386,0,0,pMaxUnitPerPlantInData),AP386)=COUNTIFS(OFFSET(AP386,0,0,pMaxUnitPerPlantInData),AP386,OFFSET(F386,0,0,pMaxUnitPerPlantInData),F386),"N","Y"),V385),"")</f>
        <v>Y</v>
      </c>
      <c r="W386" s="87" t="str">
        <f>IF($AP386="",W387,SUBSTITUTE(SUBSTITUTE(SUBSTITUTE(AP386," ","_"),"&amp;","and"),"-","_"))</f>
        <v>Hidalgo_Energy_Center</v>
      </c>
      <c r="X386" s="87">
        <f>IF($AP386="","-",BB386)</f>
        <v>3</v>
      </c>
      <c r="Y386" s="4"/>
      <c r="Z386" s="8" t="b">
        <v>1</v>
      </c>
      <c r="AA386" s="8" t="b">
        <f>VLOOKUP(L386,map_fuel,3,0)</f>
        <v>1</v>
      </c>
      <c r="AB386" s="8" t="b">
        <f>C386&gt;=filt_gen_size</f>
        <v>1</v>
      </c>
      <c r="AC386" s="8" t="b">
        <f>AV386&gt;=filt_age</f>
        <v>1</v>
      </c>
      <c r="AD386" s="39">
        <f>IF(filt_status="ALL",TRUE,IFERROR(SEARCH(I386,filt_status),FALSE))</f>
        <v>1</v>
      </c>
      <c r="AE386" s="8" t="b">
        <f>IF(filt_chp,TRUE,J386="N")</f>
        <v>1</v>
      </c>
      <c r="AF386" s="8" t="b">
        <f>IF(filt_hydro,TRUE,D386&lt;&gt;"water")</f>
        <v>1</v>
      </c>
      <c r="AG386" s="8" t="b">
        <f>IF(filt_use_bad_data,TRUE,NOT(OR(O386="Y",O386=1)))</f>
        <v>1</v>
      </c>
      <c r="AH386" s="8" t="b">
        <f>IF(filt_use_bad_data,TRUE,NOT(OR(Q386="Y",Q386=1)))</f>
        <v>1</v>
      </c>
      <c r="AI386" s="8" t="b">
        <f>IF(filt_allow_combos,AND(AJ386:AK386),OR(UPPER($S386)="Y",UPPER($T386)=""))</f>
        <v>0</v>
      </c>
      <c r="AJ386" s="8" t="b">
        <f>IF(UPPER($U386)="CCGT",IF(filt_combine_ccgt,OR(UPPER($T386)="Y",UPPER($S386)=""),OR(UPPER($S386)="Y",UPPER($T386)="")),TRUE)</f>
        <v>0</v>
      </c>
      <c r="AK386" s="8" t="b">
        <f>IF(UPPER($U386)="WIND",IF(filt_combine_wind,OR(UPPER($T386)="Y",UPPER($S386)=""),OR(UPPER($S386)="Y",UPPER($T386)="")),TRUE)</f>
        <v>1</v>
      </c>
      <c r="AL386" s="9"/>
      <c r="AM386" s="2" t="b">
        <f>AND(Z386:AL386)</f>
        <v>0</v>
      </c>
      <c r="AN386" s="2">
        <f>A386-COUNTIF($K$31:$K386,"&lt;&gt;"&amp;AN$31)+1</f>
        <v>338</v>
      </c>
      <c r="AO386" s="2"/>
      <c r="AP386" s="8" t="s">
        <v>280</v>
      </c>
      <c r="AQ386" s="8" t="s">
        <v>57</v>
      </c>
      <c r="AR386" s="8">
        <v>55545</v>
      </c>
      <c r="AS386" s="8">
        <v>14329</v>
      </c>
      <c r="AT386" s="8" t="s">
        <v>11</v>
      </c>
      <c r="AU386" s="8" t="s">
        <v>33</v>
      </c>
      <c r="AV386" s="8">
        <v>2000</v>
      </c>
      <c r="AW386" s="8">
        <v>176.6</v>
      </c>
      <c r="AX386" s="8" t="s">
        <v>32</v>
      </c>
      <c r="AY386" s="8" t="s">
        <v>15</v>
      </c>
      <c r="AZ386">
        <v>0</v>
      </c>
      <c r="BA386" s="5">
        <v>7219.3086000000003</v>
      </c>
      <c r="BB386" s="5">
        <v>3</v>
      </c>
      <c r="BC386" s="4"/>
      <c r="BD386"/>
    </row>
    <row r="387" spans="1:56" hidden="1">
      <c r="A387">
        <f>ROW(B387)-ROW($B$31)</f>
        <v>356</v>
      </c>
      <c r="B387" t="str">
        <f>SUBSTITUTE(SUBSTITUTE(SUBSTITUTE(AP387&amp;"_"&amp;AQ387," ","_"),"&amp;","and"),"-","_")</f>
        <v>Hidalgo_Energy_Center_CTG2</v>
      </c>
      <c r="C387">
        <f>AW387/1000</f>
        <v>0.17660000000000001</v>
      </c>
      <c r="D387" s="23" t="str">
        <f>VLOOKUP(L387,map_fuel,2,0)</f>
        <v>ng</v>
      </c>
      <c r="E387" s="23" t="str">
        <f>VLOOKUP(M387,map_prime_mover,2,0)</f>
        <v>cc_ct_part</v>
      </c>
      <c r="F387" s="23" t="str">
        <f>D387&amp;IF(NOT(E387=""),"_"&amp;LOWER(E387),"")</f>
        <v>ng_cc_ct_part</v>
      </c>
      <c r="G387" s="58">
        <f>IF(ISNUMBER(BA387),BA387/1000,1)</f>
        <v>7.2193086000000006</v>
      </c>
      <c r="H387" s="8">
        <f>AV387</f>
        <v>2000</v>
      </c>
      <c r="I387" s="39" t="str">
        <f>AY387</f>
        <v>OP</v>
      </c>
      <c r="J387" s="39" t="str">
        <f>IF(AZ387=1,"Y",IF(AZ387=0,"N","?"))</f>
        <v>N</v>
      </c>
      <c r="K387" s="39" t="s">
        <v>594</v>
      </c>
      <c r="L387" s="8" t="str">
        <f>AU387</f>
        <v>NG</v>
      </c>
      <c r="M387" s="8" t="str">
        <f>AX387</f>
        <v>CT</v>
      </c>
      <c r="N387" s="8">
        <f>C387*G387</f>
        <v>1.2749298987600002</v>
      </c>
      <c r="O387" s="8"/>
      <c r="P387" s="39"/>
      <c r="Q387" s="39"/>
      <c r="R387" s="87"/>
      <c r="S387" s="39" t="s">
        <v>651</v>
      </c>
      <c r="T387" s="39"/>
      <c r="U387" s="87" t="s">
        <v>790</v>
      </c>
      <c r="V387" s="87" t="str">
        <f ca="1">IF(NOT(AP387=""),IF(AP387&lt;&gt;AP386,IF(COUNTIF(OFFSET(AP387,0,0,pMaxUnitPerPlantInData),AP387)=COUNTIFS(OFFSET(AP387,0,0,pMaxUnitPerPlantInData),AP387,OFFSET(F387,0,0,pMaxUnitPerPlantInData),F387),"N","Y"),V386),"")</f>
        <v>Y</v>
      </c>
      <c r="W387" s="87" t="str">
        <f>IF($AP387="",W388,SUBSTITUTE(SUBSTITUTE(SUBSTITUTE(AP387," ","_"),"&amp;","and"),"-","_"))</f>
        <v>Hidalgo_Energy_Center</v>
      </c>
      <c r="X387" s="87">
        <f>IF($AP387="","-",BB387)</f>
        <v>3</v>
      </c>
      <c r="Y387" s="4"/>
      <c r="Z387" s="8" t="b">
        <v>1</v>
      </c>
      <c r="AA387" s="8" t="b">
        <f>VLOOKUP(L387,map_fuel,3,0)</f>
        <v>1</v>
      </c>
      <c r="AB387" s="8" t="b">
        <f>C387&gt;=filt_gen_size</f>
        <v>1</v>
      </c>
      <c r="AC387" s="8" t="b">
        <f>AV387&gt;=filt_age</f>
        <v>1</v>
      </c>
      <c r="AD387" s="39">
        <f>IF(filt_status="ALL",TRUE,IFERROR(SEARCH(I387,filt_status),FALSE))</f>
        <v>1</v>
      </c>
      <c r="AE387" s="8" t="b">
        <f>IF(filt_chp,TRUE,J387="N")</f>
        <v>1</v>
      </c>
      <c r="AF387" s="8" t="b">
        <f>IF(filt_hydro,TRUE,D387&lt;&gt;"water")</f>
        <v>1</v>
      </c>
      <c r="AG387" s="8" t="b">
        <f>IF(filt_use_bad_data,TRUE,NOT(OR(O387="Y",O387=1)))</f>
        <v>1</v>
      </c>
      <c r="AH387" s="8" t="b">
        <f>IF(filt_use_bad_data,TRUE,NOT(OR(Q387="Y",Q387=1)))</f>
        <v>1</v>
      </c>
      <c r="AI387" s="8" t="b">
        <f>IF(filt_allow_combos,AND(AJ387:AK387),OR(UPPER($S387)="Y",UPPER($T387)=""))</f>
        <v>0</v>
      </c>
      <c r="AJ387" s="8" t="b">
        <f>IF(UPPER($U387)="CCGT",IF(filt_combine_ccgt,OR(UPPER($T387)="Y",UPPER($S387)=""),OR(UPPER($S387)="Y",UPPER($T387)="")),TRUE)</f>
        <v>0</v>
      </c>
      <c r="AK387" s="8" t="b">
        <f>IF(UPPER($U387)="WIND",IF(filt_combine_wind,OR(UPPER($T387)="Y",UPPER($S387)=""),OR(UPPER($S387)="Y",UPPER($T387)="")),TRUE)</f>
        <v>1</v>
      </c>
      <c r="AL387" s="9"/>
      <c r="AM387" s="2" t="b">
        <f>AND(Z387:AL387)</f>
        <v>0</v>
      </c>
      <c r="AN387" s="2">
        <f>A387-COUNTIF($K$31:$K387,"&lt;&gt;"&amp;AN$31)+1</f>
        <v>339</v>
      </c>
      <c r="AO387" s="2"/>
      <c r="AP387" s="8" t="s">
        <v>280</v>
      </c>
      <c r="AQ387" s="8" t="s">
        <v>63</v>
      </c>
      <c r="AR387" s="8">
        <v>55545</v>
      </c>
      <c r="AS387" s="8">
        <v>14330</v>
      </c>
      <c r="AT387" s="8" t="s">
        <v>11</v>
      </c>
      <c r="AU387" s="8" t="s">
        <v>33</v>
      </c>
      <c r="AV387" s="8">
        <v>2000</v>
      </c>
      <c r="AW387" s="8">
        <v>176.6</v>
      </c>
      <c r="AX387" s="8" t="s">
        <v>32</v>
      </c>
      <c r="AY387" s="8" t="s">
        <v>15</v>
      </c>
      <c r="AZ387">
        <v>0</v>
      </c>
      <c r="BA387" s="5">
        <v>7219.3086000000003</v>
      </c>
      <c r="BB387" s="5">
        <v>3</v>
      </c>
      <c r="BC387" s="4"/>
      <c r="BD387"/>
    </row>
    <row r="388" spans="1:56" hidden="1">
      <c r="A388">
        <f>ROW(B388)-ROW($B$31)</f>
        <v>357</v>
      </c>
      <c r="B388" t="str">
        <f>SUBSTITUTE(SUBSTITUTE(SUBSTITUTE(AP388&amp;"_"&amp;AQ388," ","_"),"&amp;","and"),"-","_")</f>
        <v>Hidalgo_Energy_Center_STG1</v>
      </c>
      <c r="C388">
        <f>AW388/1000</f>
        <v>0.1981</v>
      </c>
      <c r="D388" s="23" t="str">
        <f>VLOOKUP(L388,map_fuel,2,0)</f>
        <v>ng</v>
      </c>
      <c r="E388" s="23" t="str">
        <f>VLOOKUP(M388,map_prime_mover,2,0)</f>
        <v>cc_st_part</v>
      </c>
      <c r="F388" s="23" t="str">
        <f>D388&amp;IF(NOT(E388=""),"_"&amp;LOWER(E388),"")</f>
        <v>ng_cc_st_part</v>
      </c>
      <c r="G388" s="58">
        <f>IF(ISNUMBER(BA388),BA388/1000,1)</f>
        <v>7.2193086000000006</v>
      </c>
      <c r="H388" s="8">
        <f>AV388</f>
        <v>2000</v>
      </c>
      <c r="I388" s="39" t="str">
        <f>AY388</f>
        <v>OP</v>
      </c>
      <c r="J388" s="39" t="str">
        <f>IF(AZ388=1,"Y",IF(AZ388=0,"N","?"))</f>
        <v>N</v>
      </c>
      <c r="K388" s="39" t="s">
        <v>594</v>
      </c>
      <c r="L388" s="8" t="str">
        <f>AU388</f>
        <v>NG</v>
      </c>
      <c r="M388" s="8" t="str">
        <f>AX388</f>
        <v>CA</v>
      </c>
      <c r="N388" s="8">
        <f>C388*G388</f>
        <v>1.4301450336600001</v>
      </c>
      <c r="O388" s="8"/>
      <c r="P388" s="39"/>
      <c r="Q388" s="39"/>
      <c r="R388" s="87"/>
      <c r="S388" s="39" t="s">
        <v>651</v>
      </c>
      <c r="T388" s="39"/>
      <c r="U388" s="87" t="s">
        <v>790</v>
      </c>
      <c r="V388" s="87" t="str">
        <f ca="1">IF(NOT(AP388=""),IF(AP388&lt;&gt;AP387,IF(COUNTIF(OFFSET(AP388,0,0,pMaxUnitPerPlantInData),AP388)=COUNTIFS(OFFSET(AP388,0,0,pMaxUnitPerPlantInData),AP388,OFFSET(F388,0,0,pMaxUnitPerPlantInData),F388),"N","Y"),V387),"")</f>
        <v>Y</v>
      </c>
      <c r="W388" s="87" t="str">
        <f>IF($AP388="",W389,SUBSTITUTE(SUBSTITUTE(SUBSTITUTE(AP388," ","_"),"&amp;","and"),"-","_"))</f>
        <v>Hidalgo_Energy_Center</v>
      </c>
      <c r="X388" s="87">
        <f>IF($AP388="","-",BB388)</f>
        <v>3</v>
      </c>
      <c r="Y388" s="4"/>
      <c r="Z388" s="8" t="b">
        <v>1</v>
      </c>
      <c r="AA388" s="8" t="b">
        <f>VLOOKUP(L388,map_fuel,3,0)</f>
        <v>1</v>
      </c>
      <c r="AB388" s="8" t="b">
        <f>C388&gt;=filt_gen_size</f>
        <v>1</v>
      </c>
      <c r="AC388" s="8" t="b">
        <f>AV388&gt;=filt_age</f>
        <v>1</v>
      </c>
      <c r="AD388" s="39">
        <f>IF(filt_status="ALL",TRUE,IFERROR(SEARCH(I388,filt_status),FALSE))</f>
        <v>1</v>
      </c>
      <c r="AE388" s="8" t="b">
        <f>IF(filt_chp,TRUE,J388="N")</f>
        <v>1</v>
      </c>
      <c r="AF388" s="8" t="b">
        <f>IF(filt_hydro,TRUE,D388&lt;&gt;"water")</f>
        <v>1</v>
      </c>
      <c r="AG388" s="8" t="b">
        <f>IF(filt_use_bad_data,TRUE,NOT(OR(O388="Y",O388=1)))</f>
        <v>1</v>
      </c>
      <c r="AH388" s="8" t="b">
        <f>IF(filt_use_bad_data,TRUE,NOT(OR(Q388="Y",Q388=1)))</f>
        <v>1</v>
      </c>
      <c r="AI388" s="8" t="b">
        <f>IF(filt_allow_combos,AND(AJ388:AK388),OR(UPPER($S388)="Y",UPPER($T388)=""))</f>
        <v>0</v>
      </c>
      <c r="AJ388" s="8" t="b">
        <f>IF(UPPER($U388)="CCGT",IF(filt_combine_ccgt,OR(UPPER($T388)="Y",UPPER($S388)=""),OR(UPPER($S388)="Y",UPPER($T388)="")),TRUE)</f>
        <v>0</v>
      </c>
      <c r="AK388" s="8" t="b">
        <f>IF(UPPER($U388)="WIND",IF(filt_combine_wind,OR(UPPER($T388)="Y",UPPER($S388)=""),OR(UPPER($S388)="Y",UPPER($T388)="")),TRUE)</f>
        <v>1</v>
      </c>
      <c r="AL388" s="9"/>
      <c r="AM388" s="2" t="b">
        <f>AND(Z388:AL388)</f>
        <v>0</v>
      </c>
      <c r="AN388" s="2">
        <f>A388-COUNTIF($K$31:$K388,"&lt;&gt;"&amp;AN$31)+1</f>
        <v>340</v>
      </c>
      <c r="AO388" s="2"/>
      <c r="AP388" s="8" t="s">
        <v>280</v>
      </c>
      <c r="AQ388" s="8" t="s">
        <v>65</v>
      </c>
      <c r="AR388" s="8">
        <v>55545</v>
      </c>
      <c r="AS388" s="8">
        <v>14331</v>
      </c>
      <c r="AT388" s="8" t="s">
        <v>11</v>
      </c>
      <c r="AU388" s="8" t="s">
        <v>33</v>
      </c>
      <c r="AV388" s="8">
        <v>2000</v>
      </c>
      <c r="AW388" s="8">
        <v>198.1</v>
      </c>
      <c r="AX388" s="8" t="s">
        <v>29</v>
      </c>
      <c r="AY388" s="8" t="s">
        <v>15</v>
      </c>
      <c r="AZ388">
        <v>0</v>
      </c>
      <c r="BA388" s="5">
        <v>7219.3086000000003</v>
      </c>
      <c r="BB388" s="5">
        <v>3</v>
      </c>
      <c r="BC388" s="4"/>
      <c r="BD388"/>
    </row>
    <row r="389" spans="1:56" hidden="1">
      <c r="A389">
        <f>ROW(B389)-ROW($B$31)</f>
        <v>358</v>
      </c>
      <c r="B389" t="str">
        <f>SUBSTITUTE(SUBSTITUTE(SUBSTITUTE(AP389&amp;"_"&amp;AQ389," ","_"),"&amp;","and"),"-","_")</f>
        <v>Holly_Street_4</v>
      </c>
      <c r="C389">
        <f>AW389/1000</f>
        <v>0.193</v>
      </c>
      <c r="D389" s="23" t="str">
        <f>VLOOKUP(L389,map_fuel,2,0)</f>
        <v>ng</v>
      </c>
      <c r="E389" s="23" t="str">
        <f>VLOOKUP(M389,map_prime_mover,2,0)</f>
        <v>st</v>
      </c>
      <c r="F389" s="23" t="str">
        <f>D389&amp;IF(NOT(E389=""),"_"&amp;LOWER(E389),"")</f>
        <v>ng_st</v>
      </c>
      <c r="G389" s="58">
        <f>IF(ISNUMBER(BA389),BA389/1000,1)</f>
        <v>12.055891299999999</v>
      </c>
      <c r="H389" s="8">
        <f>AV389</f>
        <v>1974</v>
      </c>
      <c r="I389" s="39" t="str">
        <f>AY389</f>
        <v>RE</v>
      </c>
      <c r="J389" s="39" t="str">
        <f>IF(AZ389=1,"Y",IF(AZ389=0,"N","?"))</f>
        <v>N</v>
      </c>
      <c r="K389" s="39" t="s">
        <v>594</v>
      </c>
      <c r="L389" s="8" t="str">
        <f>AU389</f>
        <v>NG</v>
      </c>
      <c r="M389" s="8" t="str">
        <f>AX389</f>
        <v>ST</v>
      </c>
      <c r="N389" s="8">
        <f>C389*G389</f>
        <v>2.3267870208999999</v>
      </c>
      <c r="O389" s="8"/>
      <c r="P389" s="39"/>
      <c r="Q389" s="39" t="s">
        <v>651</v>
      </c>
      <c r="R389" s="87"/>
      <c r="S389" s="39"/>
      <c r="T389" s="39"/>
      <c r="U389" s="87"/>
      <c r="V389" s="87" t="str">
        <f ca="1">IF(NOT(AP389=""),IF(AP389&lt;&gt;AP388,IF(COUNTIF(OFFSET(AP389,0,0,pMaxUnitPerPlantInData),AP389)=COUNTIFS(OFFSET(AP389,0,0,pMaxUnitPerPlantInData),AP389,OFFSET(F389,0,0,pMaxUnitPerPlantInData),F389),"N","Y"),V388),"")</f>
        <v>N</v>
      </c>
      <c r="W389" s="87" t="str">
        <f>IF($AP389="",W390,SUBSTITUTE(SUBSTITUTE(SUBSTITUTE(AP389," ","_"),"&amp;","and"),"-","_"))</f>
        <v>Holly_Street</v>
      </c>
      <c r="X389" s="87">
        <f>IF($AP389="","-",BB389)</f>
        <v>2</v>
      </c>
      <c r="Y389" s="4"/>
      <c r="Z389" s="8" t="b">
        <v>1</v>
      </c>
      <c r="AA389" s="8" t="b">
        <f>VLOOKUP(L389,map_fuel,3,0)</f>
        <v>1</v>
      </c>
      <c r="AB389" s="8" t="b">
        <f>C389&gt;=filt_gen_size</f>
        <v>1</v>
      </c>
      <c r="AC389" s="8" t="b">
        <f>AV389&gt;=filt_age</f>
        <v>1</v>
      </c>
      <c r="AD389" s="39" t="b">
        <f>IF(filt_status="ALL",TRUE,IFERROR(SEARCH(I389,filt_status),FALSE))</f>
        <v>0</v>
      </c>
      <c r="AE389" s="8" t="b">
        <f>IF(filt_chp,TRUE,J389="N")</f>
        <v>1</v>
      </c>
      <c r="AF389" s="8" t="b">
        <f>IF(filt_hydro,TRUE,D389&lt;&gt;"water")</f>
        <v>1</v>
      </c>
      <c r="AG389" s="8" t="b">
        <f>IF(filt_use_bad_data,TRUE,NOT(OR(O389="Y",O389=1)))</f>
        <v>1</v>
      </c>
      <c r="AH389" s="8" t="b">
        <f>IF(filt_use_bad_data,TRUE,NOT(OR(Q389="Y",Q389=1)))</f>
        <v>0</v>
      </c>
      <c r="AI389" s="8" t="b">
        <f>IF(filt_allow_combos,AND(AJ389:AK389),OR(UPPER($S389)="Y",UPPER($T389)=""))</f>
        <v>1</v>
      </c>
      <c r="AJ389" s="8" t="b">
        <f>IF(UPPER($U389)="CCGT",IF(filt_combine_ccgt,OR(UPPER($T389)="Y",UPPER($S389)=""),OR(UPPER($S389)="Y",UPPER($T389)="")),TRUE)</f>
        <v>1</v>
      </c>
      <c r="AK389" s="8" t="b">
        <f>IF(UPPER($U389)="WIND",IF(filt_combine_wind,OR(UPPER($T389)="Y",UPPER($S389)=""),OR(UPPER($S389)="Y",UPPER($T389)="")),TRUE)</f>
        <v>1</v>
      </c>
      <c r="AL389" s="9"/>
      <c r="AM389" s="2" t="b">
        <f>AND(Z389:AL389)</f>
        <v>0</v>
      </c>
      <c r="AN389" s="2">
        <f>A389-COUNTIF($K$31:$K389,"&lt;&gt;"&amp;AN$31)+1</f>
        <v>341</v>
      </c>
      <c r="AO389" s="2"/>
      <c r="AP389" s="8" t="s">
        <v>281</v>
      </c>
      <c r="AQ389" s="8" t="s">
        <v>107</v>
      </c>
      <c r="AR389" s="8">
        <v>3549</v>
      </c>
      <c r="AS389" s="8">
        <v>14333</v>
      </c>
      <c r="AT389" s="8" t="s">
        <v>11</v>
      </c>
      <c r="AU389" s="8" t="s">
        <v>33</v>
      </c>
      <c r="AV389" s="8">
        <v>1974</v>
      </c>
      <c r="AW389" s="8">
        <v>193</v>
      </c>
      <c r="AX389" s="8" t="s">
        <v>16</v>
      </c>
      <c r="AY389" s="8" t="s">
        <v>117</v>
      </c>
      <c r="AZ389">
        <v>0</v>
      </c>
      <c r="BA389" s="5">
        <v>12055.891299999999</v>
      </c>
      <c r="BB389" s="5">
        <v>2</v>
      </c>
      <c r="BC389" s="4"/>
      <c r="BD389"/>
    </row>
    <row r="390" spans="1:56" hidden="1">
      <c r="A390">
        <f>ROW(B390)-ROW($B$31)</f>
        <v>359</v>
      </c>
      <c r="B390" t="str">
        <f>SUBSTITUTE(SUBSTITUTE(SUBSTITUTE(AP390&amp;"_"&amp;AQ390," ","_"),"&amp;","and"),"-","_")</f>
        <v>Holly_Street_3</v>
      </c>
      <c r="C390">
        <f>AW390/1000</f>
        <v>0.16500000000000001</v>
      </c>
      <c r="D390" s="23" t="str">
        <f>VLOOKUP(L390,map_fuel,2,0)</f>
        <v>ng</v>
      </c>
      <c r="E390" s="23" t="str">
        <f>VLOOKUP(M390,map_prime_mover,2,0)</f>
        <v>st</v>
      </c>
      <c r="F390" s="23" t="str">
        <f>D390&amp;IF(NOT(E390=""),"_"&amp;LOWER(E390),"")</f>
        <v>ng_st</v>
      </c>
      <c r="G390" s="58">
        <f>IF(ISNUMBER(BA390),BA390/1000,1)</f>
        <v>12.055891299999999</v>
      </c>
      <c r="H390" s="8">
        <f>AV390</f>
        <v>1967</v>
      </c>
      <c r="I390" s="39" t="str">
        <f>AY390</f>
        <v>RE</v>
      </c>
      <c r="J390" s="39" t="str">
        <f>IF(AZ390=1,"Y",IF(AZ390=0,"N","?"))</f>
        <v>N</v>
      </c>
      <c r="K390" s="39" t="s">
        <v>594</v>
      </c>
      <c r="L390" s="8" t="str">
        <f>AU390</f>
        <v>NG</v>
      </c>
      <c r="M390" s="8" t="str">
        <f>AX390</f>
        <v>ST</v>
      </c>
      <c r="N390" s="8">
        <f>C390*G390</f>
        <v>1.9892220644999998</v>
      </c>
      <c r="O390" s="8"/>
      <c r="P390" s="39"/>
      <c r="Q390" s="39" t="s">
        <v>651</v>
      </c>
      <c r="R390" s="87"/>
      <c r="S390" s="39"/>
      <c r="T390" s="39"/>
      <c r="U390" s="87"/>
      <c r="V390" s="87" t="str">
        <f ca="1">IF(NOT(AP390=""),IF(AP390&lt;&gt;AP389,IF(COUNTIF(OFFSET(AP390,0,0,pMaxUnitPerPlantInData),AP390)=COUNTIFS(OFFSET(AP390,0,0,pMaxUnitPerPlantInData),AP390,OFFSET(F390,0,0,pMaxUnitPerPlantInData),F390),"N","Y"),V389),"")</f>
        <v>N</v>
      </c>
      <c r="W390" s="87" t="str">
        <f>IF($AP390="",W391,SUBSTITUTE(SUBSTITUTE(SUBSTITUTE(AP390," ","_"),"&amp;","and"),"-","_"))</f>
        <v>Holly_Street</v>
      </c>
      <c r="X390" s="87">
        <f>IF($AP390="","-",BB390)</f>
        <v>2</v>
      </c>
      <c r="Y390" s="4"/>
      <c r="Z390" s="8" t="b">
        <v>1</v>
      </c>
      <c r="AA390" s="8" t="b">
        <f>VLOOKUP(L390,map_fuel,3,0)</f>
        <v>1</v>
      </c>
      <c r="AB390" s="8" t="b">
        <f>C390&gt;=filt_gen_size</f>
        <v>1</v>
      </c>
      <c r="AC390" s="8" t="b">
        <f>AV390&gt;=filt_age</f>
        <v>1</v>
      </c>
      <c r="AD390" s="39" t="b">
        <f>IF(filt_status="ALL",TRUE,IFERROR(SEARCH(I390,filt_status),FALSE))</f>
        <v>0</v>
      </c>
      <c r="AE390" s="8" t="b">
        <f>IF(filt_chp,TRUE,J390="N")</f>
        <v>1</v>
      </c>
      <c r="AF390" s="8" t="b">
        <f>IF(filt_hydro,TRUE,D390&lt;&gt;"water")</f>
        <v>1</v>
      </c>
      <c r="AG390" s="8" t="b">
        <f>IF(filt_use_bad_data,TRUE,NOT(OR(O390="Y",O390=1)))</f>
        <v>1</v>
      </c>
      <c r="AH390" s="8" t="b">
        <f>IF(filt_use_bad_data,TRUE,NOT(OR(Q390="Y",Q390=1)))</f>
        <v>0</v>
      </c>
      <c r="AI390" s="8" t="b">
        <f>IF(filt_allow_combos,AND(AJ390:AK390),OR(UPPER($S390)="Y",UPPER($T390)=""))</f>
        <v>1</v>
      </c>
      <c r="AJ390" s="8" t="b">
        <f>IF(UPPER($U390)="CCGT",IF(filt_combine_ccgt,OR(UPPER($T390)="Y",UPPER($S390)=""),OR(UPPER($S390)="Y",UPPER($T390)="")),TRUE)</f>
        <v>1</v>
      </c>
      <c r="AK390" s="8" t="b">
        <f>IF(UPPER($U390)="WIND",IF(filt_combine_wind,OR(UPPER($T390)="Y",UPPER($S390)=""),OR(UPPER($S390)="Y",UPPER($T390)="")),TRUE)</f>
        <v>1</v>
      </c>
      <c r="AL390" s="9"/>
      <c r="AM390" s="2" t="b">
        <f>AND(Z390:AL390)</f>
        <v>0</v>
      </c>
      <c r="AN390" s="2">
        <f>A390-COUNTIF($K$31:$K390,"&lt;&gt;"&amp;AN$31)+1</f>
        <v>342</v>
      </c>
      <c r="AO390" s="2"/>
      <c r="AP390" s="8" t="s">
        <v>281</v>
      </c>
      <c r="AQ390" s="8" t="s">
        <v>41</v>
      </c>
      <c r="AR390" s="8">
        <v>3549</v>
      </c>
      <c r="AS390" s="8">
        <v>14332</v>
      </c>
      <c r="AT390" s="8" t="s">
        <v>11</v>
      </c>
      <c r="AU390" s="8" t="s">
        <v>33</v>
      </c>
      <c r="AV390" s="8">
        <v>1967</v>
      </c>
      <c r="AW390" s="8">
        <v>165</v>
      </c>
      <c r="AX390" s="8" t="s">
        <v>16</v>
      </c>
      <c r="AY390" s="8" t="s">
        <v>117</v>
      </c>
      <c r="AZ390">
        <v>0</v>
      </c>
      <c r="BA390" s="5">
        <v>12055.891299999999</v>
      </c>
      <c r="BB390" s="5">
        <v>2</v>
      </c>
      <c r="BC390" s="4"/>
      <c r="BD390"/>
    </row>
    <row r="391" spans="1:56" hidden="1">
      <c r="A391">
        <f>ROW(B391)-ROW($B$31)</f>
        <v>360</v>
      </c>
      <c r="B391" t="str">
        <f>SUBSTITUTE(SUBSTITUTE(SUBSTITUTE(AP391&amp;"_"&amp;AQ391," ","_"),"&amp;","and"),"-","_")</f>
        <v>Hoover_Company_0542</v>
      </c>
      <c r="C391">
        <f>AW391/1000</f>
        <v>1.8E-3</v>
      </c>
      <c r="D391" s="23" t="str">
        <f>VLOOKUP(L391,map_fuel,2,0)</f>
        <v>oil_2</v>
      </c>
      <c r="E391" s="23" t="str">
        <f>VLOOKUP(M391,map_prime_mover,2,0)</f>
        <v>ic</v>
      </c>
      <c r="F391" s="23" t="str">
        <f>D391&amp;IF(NOT(E391=""),"_"&amp;LOWER(E391),"")</f>
        <v>oil_2_ic</v>
      </c>
      <c r="G391" s="58">
        <f>IF(ISNUMBER(BA391),BA391/1000,1)</f>
        <v>1</v>
      </c>
      <c r="H391" s="8">
        <f>AV391</f>
        <v>1997</v>
      </c>
      <c r="I391" s="39" t="str">
        <f>AY391</f>
        <v>SB</v>
      </c>
      <c r="J391" s="39" t="str">
        <f>IF(AZ391=1,"Y",IF(AZ391=0,"N","?"))</f>
        <v>?</v>
      </c>
      <c r="K391" s="39" t="s">
        <v>594</v>
      </c>
      <c r="L391" s="8" t="str">
        <f>AU391</f>
        <v>DFO</v>
      </c>
      <c r="M391" s="8" t="str">
        <f>AX391</f>
        <v>IC</v>
      </c>
      <c r="N391" s="8">
        <f>C391*G391</f>
        <v>1.8E-3</v>
      </c>
      <c r="O391" s="8"/>
      <c r="P391" s="8"/>
      <c r="Q391" s="8"/>
      <c r="R391" s="87"/>
      <c r="S391" s="8"/>
      <c r="T391" s="8"/>
      <c r="U391" s="87"/>
      <c r="V391" s="87" t="str">
        <f ca="1">IF(NOT(AP391=""),IF(AP391&lt;&gt;AP390,IF(COUNTIF(OFFSET(AP391,0,0,pMaxUnitPerPlantInData),AP391)=COUNTIFS(OFFSET(AP391,0,0,pMaxUnitPerPlantInData),AP391,OFFSET(F391,0,0,pMaxUnitPerPlantInData),F391),"N","Y"),V390),"")</f>
        <v>N</v>
      </c>
      <c r="W391" s="87" t="str">
        <f>IF($AP391="",W392,AP391)</f>
        <v>Hoover Company</v>
      </c>
      <c r="X391" s="87" t="str">
        <f>IF($AP391="","-",BB391)</f>
        <v>Plant unknown</v>
      </c>
      <c r="Y391" s="4"/>
      <c r="Z391" s="8" t="b">
        <v>0</v>
      </c>
      <c r="AA391" s="8" t="b">
        <f>VLOOKUP(L391,map_fuel,3,0)</f>
        <v>0</v>
      </c>
      <c r="AB391" s="8" t="b">
        <f>C391&gt;=filt_gen_size</f>
        <v>0</v>
      </c>
      <c r="AC391" s="8" t="b">
        <f>AV391&gt;=filt_age</f>
        <v>1</v>
      </c>
      <c r="AD391" s="39">
        <f>IF(filt_status="ALL",TRUE,IFERROR(SEARCH(I391,filt_status),FALSE))</f>
        <v>9</v>
      </c>
      <c r="AE391" s="8" t="b">
        <f>IF(filt_chp,TRUE,J391="N")</f>
        <v>0</v>
      </c>
      <c r="AF391" s="8" t="b">
        <f>IF(filt_hydro,TRUE,D391&lt;&gt;"water")</f>
        <v>1</v>
      </c>
      <c r="AG391" s="8" t="b">
        <f>IF(filt_use_bad_data,TRUE,NOT(OR(O391="Y",O391=1)))</f>
        <v>1</v>
      </c>
      <c r="AH391" s="8" t="b">
        <f>IF(filt_use_bad_data,TRUE,NOT(OR(Q391="Y",Q391=1)))</f>
        <v>1</v>
      </c>
      <c r="AI391" s="8" t="b">
        <f>IF(filt_allow_combos,AND(AJ391:AK391),OR(UPPER($S391)="Y",UPPER($T391)=""))</f>
        <v>1</v>
      </c>
      <c r="AJ391" s="8" t="b">
        <f>IF(UPPER($U391)="CCGT",IF(filt_combine_ccgt,OR(UPPER($T391)="Y",UPPER($S391)=""),OR(UPPER($S391)="Y",UPPER($T391)="")),TRUE)</f>
        <v>1</v>
      </c>
      <c r="AK391" s="8" t="b">
        <f>IF(UPPER($U391)="WIND",IF(filt_combine_wind,OR(UPPER($T391)="Y",UPPER($S391)=""),OR(UPPER($S391)="Y",UPPER($T391)="")),TRUE)</f>
        <v>1</v>
      </c>
      <c r="AL391" s="9"/>
      <c r="AM391" s="2" t="b">
        <f>AND(Z391:AL391)</f>
        <v>0</v>
      </c>
      <c r="AN391" s="2">
        <f>A391-COUNTIF($K$31:$K391,"&lt;&gt;"&amp;AN$31)+1</f>
        <v>343</v>
      </c>
      <c r="AO391" s="2"/>
      <c r="AP391" s="8" t="s">
        <v>282</v>
      </c>
      <c r="AQ391" s="8" t="s">
        <v>283</v>
      </c>
      <c r="AR391" s="8">
        <v>55536</v>
      </c>
      <c r="AS391" s="8">
        <v>14334</v>
      </c>
      <c r="AT391" s="8" t="s">
        <v>11</v>
      </c>
      <c r="AU391" s="8" t="s">
        <v>284</v>
      </c>
      <c r="AV391" s="8">
        <v>1997</v>
      </c>
      <c r="AW391" s="8">
        <v>1.8</v>
      </c>
      <c r="AX391" s="8" t="s">
        <v>44</v>
      </c>
      <c r="AY391" s="8" t="s">
        <v>95</v>
      </c>
      <c r="AZ391" t="s">
        <v>1069</v>
      </c>
      <c r="BA391" s="5" t="s">
        <v>1069</v>
      </c>
      <c r="BB391" s="5" t="s">
        <v>1069</v>
      </c>
      <c r="BC391" s="4"/>
      <c r="BD391"/>
    </row>
    <row r="392" spans="1:56" hidden="1">
      <c r="A392">
        <f>ROW(B392)-ROW($B$31)</f>
        <v>361</v>
      </c>
      <c r="B392" t="str">
        <f>SUBSTITUTE(SUBSTITUTE(SUBSTITUTE(AP392&amp;"_"&amp;AQ392," ","_"),"&amp;","and"),"-","_")</f>
        <v>Hoover_Company_0543</v>
      </c>
      <c r="C392">
        <f>AW392/1000</f>
        <v>1.8E-3</v>
      </c>
      <c r="D392" s="23" t="str">
        <f>VLOOKUP(L392,map_fuel,2,0)</f>
        <v>oil_2</v>
      </c>
      <c r="E392" s="23" t="str">
        <f>VLOOKUP(M392,map_prime_mover,2,0)</f>
        <v>ic</v>
      </c>
      <c r="F392" s="23" t="str">
        <f>D392&amp;IF(NOT(E392=""),"_"&amp;LOWER(E392),"")</f>
        <v>oil_2_ic</v>
      </c>
      <c r="G392" s="58">
        <f>IF(ISNUMBER(BA392),BA392/1000,1)</f>
        <v>1</v>
      </c>
      <c r="H392" s="8">
        <f>AV392</f>
        <v>1997</v>
      </c>
      <c r="I392" s="39" t="str">
        <f>AY392</f>
        <v>SB</v>
      </c>
      <c r="J392" s="39" t="str">
        <f>IF(AZ392=1,"Y",IF(AZ392=0,"N","?"))</f>
        <v>?</v>
      </c>
      <c r="K392" s="39" t="s">
        <v>594</v>
      </c>
      <c r="L392" s="8" t="str">
        <f>AU392</f>
        <v>DFO</v>
      </c>
      <c r="M392" s="8" t="str">
        <f>AX392</f>
        <v>IC</v>
      </c>
      <c r="N392" s="8">
        <f>C392*G392</f>
        <v>1.8E-3</v>
      </c>
      <c r="O392" s="8"/>
      <c r="P392" s="8"/>
      <c r="Q392" s="8"/>
      <c r="R392" s="87"/>
      <c r="S392" s="8"/>
      <c r="T392" s="8"/>
      <c r="U392" s="87"/>
      <c r="V392" s="87" t="str">
        <f ca="1">IF(NOT(AP392=""),IF(AP392&lt;&gt;AP391,IF(COUNTIF(OFFSET(AP392,0,0,pMaxUnitPerPlantInData),AP392)=COUNTIFS(OFFSET(AP392,0,0,pMaxUnitPerPlantInData),AP392,OFFSET(F392,0,0,pMaxUnitPerPlantInData),F392),"N","Y"),V391),"")</f>
        <v>N</v>
      </c>
      <c r="W392" s="87" t="str">
        <f>IF($AP392="",W393,AP392)</f>
        <v>Hoover Company</v>
      </c>
      <c r="X392" s="87" t="str">
        <f>IF($AP392="","-",BB392)</f>
        <v>Plant unknown</v>
      </c>
      <c r="Y392" s="4"/>
      <c r="Z392" s="8" t="b">
        <v>0</v>
      </c>
      <c r="AA392" s="8" t="b">
        <f>VLOOKUP(L392,map_fuel,3,0)</f>
        <v>0</v>
      </c>
      <c r="AB392" s="8" t="b">
        <f>C392&gt;=filt_gen_size</f>
        <v>0</v>
      </c>
      <c r="AC392" s="8" t="b">
        <f>AV392&gt;=filt_age</f>
        <v>1</v>
      </c>
      <c r="AD392" s="39">
        <f>IF(filt_status="ALL",TRUE,IFERROR(SEARCH(I392,filt_status),FALSE))</f>
        <v>9</v>
      </c>
      <c r="AE392" s="8" t="b">
        <f>IF(filt_chp,TRUE,J392="N")</f>
        <v>0</v>
      </c>
      <c r="AF392" s="8" t="b">
        <f>IF(filt_hydro,TRUE,D392&lt;&gt;"water")</f>
        <v>1</v>
      </c>
      <c r="AG392" s="8" t="b">
        <f>IF(filt_use_bad_data,TRUE,NOT(OR(O392="Y",O392=1)))</f>
        <v>1</v>
      </c>
      <c r="AH392" s="8" t="b">
        <f>IF(filt_use_bad_data,TRUE,NOT(OR(Q392="Y",Q392=1)))</f>
        <v>1</v>
      </c>
      <c r="AI392" s="8" t="b">
        <f>IF(filt_allow_combos,AND(AJ392:AK392),OR(UPPER($S392)="Y",UPPER($T392)=""))</f>
        <v>1</v>
      </c>
      <c r="AJ392" s="8" t="b">
        <f>IF(UPPER($U392)="CCGT",IF(filt_combine_ccgt,OR(UPPER($T392)="Y",UPPER($S392)=""),OR(UPPER($S392)="Y",UPPER($T392)="")),TRUE)</f>
        <v>1</v>
      </c>
      <c r="AK392" s="8" t="b">
        <f>IF(UPPER($U392)="WIND",IF(filt_combine_wind,OR(UPPER($T392)="Y",UPPER($S392)=""),OR(UPPER($S392)="Y",UPPER($T392)="")),TRUE)</f>
        <v>1</v>
      </c>
      <c r="AL392" s="9"/>
      <c r="AM392" s="2" t="b">
        <f>AND(Z392:AL392)</f>
        <v>0</v>
      </c>
      <c r="AN392" s="2">
        <f>A392-COUNTIF($K$31:$K392,"&lt;&gt;"&amp;AN$31)+1</f>
        <v>344</v>
      </c>
      <c r="AO392" s="2"/>
      <c r="AP392" s="8" t="s">
        <v>282</v>
      </c>
      <c r="AQ392" s="8" t="s">
        <v>285</v>
      </c>
      <c r="AR392" s="8">
        <v>55536</v>
      </c>
      <c r="AS392" s="8">
        <v>14335</v>
      </c>
      <c r="AT392" s="8" t="s">
        <v>11</v>
      </c>
      <c r="AU392" s="8" t="s">
        <v>284</v>
      </c>
      <c r="AV392" s="8">
        <v>1997</v>
      </c>
      <c r="AW392" s="8">
        <v>1.8</v>
      </c>
      <c r="AX392" s="8" t="s">
        <v>44</v>
      </c>
      <c r="AY392" s="8" t="s">
        <v>95</v>
      </c>
      <c r="AZ392" t="s">
        <v>1069</v>
      </c>
      <c r="BA392" s="5" t="s">
        <v>1069</v>
      </c>
      <c r="BB392" s="5" t="s">
        <v>1069</v>
      </c>
      <c r="BC392" s="4"/>
      <c r="BD392"/>
    </row>
    <row r="393" spans="1:56" hidden="1">
      <c r="A393">
        <f>ROW(B393)-ROW($B$31)</f>
        <v>362</v>
      </c>
      <c r="B393" t="str">
        <f>SUBSTITUTE(SUBSTITUTE(SUBSTITUTE(AP393&amp;"_"&amp;AQ393," ","_"),"&amp;","and"),"-","_")</f>
        <v>Hoover_Company_0544</v>
      </c>
      <c r="C393">
        <f>AW393/1000</f>
        <v>1.8E-3</v>
      </c>
      <c r="D393" s="23" t="str">
        <f>VLOOKUP(L393,map_fuel,2,0)</f>
        <v>oil_2</v>
      </c>
      <c r="E393" s="23" t="str">
        <f>VLOOKUP(M393,map_prime_mover,2,0)</f>
        <v>ic</v>
      </c>
      <c r="F393" s="23" t="str">
        <f>D393&amp;IF(NOT(E393=""),"_"&amp;LOWER(E393),"")</f>
        <v>oil_2_ic</v>
      </c>
      <c r="G393" s="58">
        <f>IF(ISNUMBER(BA393),BA393/1000,1)</f>
        <v>1</v>
      </c>
      <c r="H393" s="8">
        <f>AV393</f>
        <v>2002</v>
      </c>
      <c r="I393" s="39" t="str">
        <f>AY393</f>
        <v>SB</v>
      </c>
      <c r="J393" s="39" t="str">
        <f>IF(AZ393=1,"Y",IF(AZ393=0,"N","?"))</f>
        <v>?</v>
      </c>
      <c r="K393" s="39" t="s">
        <v>594</v>
      </c>
      <c r="L393" s="8" t="str">
        <f>AU393</f>
        <v>DFO</v>
      </c>
      <c r="M393" s="8" t="str">
        <f>AX393</f>
        <v>IC</v>
      </c>
      <c r="N393" s="8">
        <f>C393*G393</f>
        <v>1.8E-3</v>
      </c>
      <c r="O393" s="8"/>
      <c r="P393" s="8"/>
      <c r="Q393" s="8"/>
      <c r="R393" s="87"/>
      <c r="S393" s="8"/>
      <c r="T393" s="8"/>
      <c r="U393" s="87"/>
      <c r="V393" s="87" t="str">
        <f ca="1">IF(NOT(AP393=""),IF(AP393&lt;&gt;AP392,IF(COUNTIF(OFFSET(AP393,0,0,pMaxUnitPerPlantInData),AP393)=COUNTIFS(OFFSET(AP393,0,0,pMaxUnitPerPlantInData),AP393,OFFSET(F393,0,0,pMaxUnitPerPlantInData),F393),"N","Y"),V392),"")</f>
        <v>N</v>
      </c>
      <c r="W393" s="87" t="str">
        <f>IF($AP393="",W394,AP393)</f>
        <v>Hoover Company</v>
      </c>
      <c r="X393" s="87" t="str">
        <f>IF($AP393="","-",BB393)</f>
        <v>Plant unknown</v>
      </c>
      <c r="Y393" s="4"/>
      <c r="Z393" s="8" t="b">
        <v>0</v>
      </c>
      <c r="AA393" s="8" t="b">
        <f>VLOOKUP(L393,map_fuel,3,0)</f>
        <v>0</v>
      </c>
      <c r="AB393" s="8" t="b">
        <f>C393&gt;=filt_gen_size</f>
        <v>0</v>
      </c>
      <c r="AC393" s="8" t="b">
        <f>AV393&gt;=filt_age</f>
        <v>1</v>
      </c>
      <c r="AD393" s="39">
        <f>IF(filt_status="ALL",TRUE,IFERROR(SEARCH(I393,filt_status),FALSE))</f>
        <v>9</v>
      </c>
      <c r="AE393" s="8" t="b">
        <f>IF(filt_chp,TRUE,J393="N")</f>
        <v>0</v>
      </c>
      <c r="AF393" s="8" t="b">
        <f>IF(filt_hydro,TRUE,D393&lt;&gt;"water")</f>
        <v>1</v>
      </c>
      <c r="AG393" s="8" t="b">
        <f>IF(filt_use_bad_data,TRUE,NOT(OR(O393="Y",O393=1)))</f>
        <v>1</v>
      </c>
      <c r="AH393" s="8" t="b">
        <f>IF(filt_use_bad_data,TRUE,NOT(OR(Q393="Y",Q393=1)))</f>
        <v>1</v>
      </c>
      <c r="AI393" s="8" t="b">
        <f>IF(filt_allow_combos,AND(AJ393:AK393),OR(UPPER($S393)="Y",UPPER($T393)=""))</f>
        <v>1</v>
      </c>
      <c r="AJ393" s="8" t="b">
        <f>IF(UPPER($U393)="CCGT",IF(filt_combine_ccgt,OR(UPPER($T393)="Y",UPPER($S393)=""),OR(UPPER($S393)="Y",UPPER($T393)="")),TRUE)</f>
        <v>1</v>
      </c>
      <c r="AK393" s="8" t="b">
        <f>IF(UPPER($U393)="WIND",IF(filt_combine_wind,OR(UPPER($T393)="Y",UPPER($S393)=""),OR(UPPER($S393)="Y",UPPER($T393)="")),TRUE)</f>
        <v>1</v>
      </c>
      <c r="AL393" s="9"/>
      <c r="AM393" s="2" t="b">
        <f>AND(Z393:AL393)</f>
        <v>0</v>
      </c>
      <c r="AN393" s="2">
        <f>A393-COUNTIF($K$31:$K393,"&lt;&gt;"&amp;AN$31)+1</f>
        <v>345</v>
      </c>
      <c r="AO393" s="2"/>
      <c r="AP393" s="8" t="s">
        <v>282</v>
      </c>
      <c r="AQ393" s="8" t="s">
        <v>286</v>
      </c>
      <c r="AR393" s="8">
        <v>55536</v>
      </c>
      <c r="AS393" s="8">
        <v>14336</v>
      </c>
      <c r="AT393" s="8" t="s">
        <v>11</v>
      </c>
      <c r="AU393" s="8" t="s">
        <v>284</v>
      </c>
      <c r="AV393" s="8">
        <v>2002</v>
      </c>
      <c r="AW393" s="8">
        <v>1.8</v>
      </c>
      <c r="AX393" s="8" t="s">
        <v>44</v>
      </c>
      <c r="AY393" s="8" t="s">
        <v>95</v>
      </c>
      <c r="AZ393" t="s">
        <v>1069</v>
      </c>
      <c r="BA393" s="5" t="s">
        <v>1069</v>
      </c>
      <c r="BB393" s="5" t="s">
        <v>1069</v>
      </c>
      <c r="BC393" s="4"/>
      <c r="BD393"/>
    </row>
    <row r="394" spans="1:56" hidden="1">
      <c r="A394">
        <f>ROW(B394)-ROW($B$31)</f>
        <v>363</v>
      </c>
      <c r="B394" t="str">
        <f>SUBSTITUTE(SUBSTITUTE(SUBSTITUTE(AP394&amp;"_"&amp;AQ394," ","_"),"&amp;","and"),"-","_")</f>
        <v>Hoover_Company_0545</v>
      </c>
      <c r="C394">
        <f>AW394/1000</f>
        <v>1.8E-3</v>
      </c>
      <c r="D394" s="23" t="str">
        <f>VLOOKUP(L394,map_fuel,2,0)</f>
        <v>oil_2</v>
      </c>
      <c r="E394" s="23" t="str">
        <f>VLOOKUP(M394,map_prime_mover,2,0)</f>
        <v>ic</v>
      </c>
      <c r="F394" s="23" t="str">
        <f>D394&amp;IF(NOT(E394=""),"_"&amp;LOWER(E394),"")</f>
        <v>oil_2_ic</v>
      </c>
      <c r="G394" s="58">
        <f>IF(ISNUMBER(BA394),BA394/1000,1)</f>
        <v>1</v>
      </c>
      <c r="H394" s="8">
        <f>AV394</f>
        <v>2002</v>
      </c>
      <c r="I394" s="39" t="str">
        <f>AY394</f>
        <v>SB</v>
      </c>
      <c r="J394" s="39" t="str">
        <f>IF(AZ394=1,"Y",IF(AZ394=0,"N","?"))</f>
        <v>?</v>
      </c>
      <c r="K394" s="39" t="s">
        <v>594</v>
      </c>
      <c r="L394" s="8" t="str">
        <f>AU394</f>
        <v>DFO</v>
      </c>
      <c r="M394" s="8" t="str">
        <f>AX394</f>
        <v>IC</v>
      </c>
      <c r="N394" s="8">
        <f>C394*G394</f>
        <v>1.8E-3</v>
      </c>
      <c r="O394" s="8"/>
      <c r="P394" s="8"/>
      <c r="Q394" s="8"/>
      <c r="R394" s="87"/>
      <c r="S394" s="8"/>
      <c r="T394" s="8"/>
      <c r="U394" s="87"/>
      <c r="V394" s="87" t="str">
        <f ca="1">IF(NOT(AP394=""),IF(AP394&lt;&gt;AP393,IF(COUNTIF(OFFSET(AP394,0,0,pMaxUnitPerPlantInData),AP394)=COUNTIFS(OFFSET(AP394,0,0,pMaxUnitPerPlantInData),AP394,OFFSET(F394,0,0,pMaxUnitPerPlantInData),F394),"N","Y"),V393),"")</f>
        <v>N</v>
      </c>
      <c r="W394" s="87" t="str">
        <f>IF($AP394="",W395,AP394)</f>
        <v>Hoover Company</v>
      </c>
      <c r="X394" s="87" t="str">
        <f>IF($AP394="","-",BB394)</f>
        <v>Plant unknown</v>
      </c>
      <c r="Y394" s="4"/>
      <c r="Z394" s="8" t="b">
        <v>0</v>
      </c>
      <c r="AA394" s="8" t="b">
        <f>VLOOKUP(L394,map_fuel,3,0)</f>
        <v>0</v>
      </c>
      <c r="AB394" s="8" t="b">
        <f>C394&gt;=filt_gen_size</f>
        <v>0</v>
      </c>
      <c r="AC394" s="8" t="b">
        <f>AV394&gt;=filt_age</f>
        <v>1</v>
      </c>
      <c r="AD394" s="39">
        <f>IF(filt_status="ALL",TRUE,IFERROR(SEARCH(I394,filt_status),FALSE))</f>
        <v>9</v>
      </c>
      <c r="AE394" s="8" t="b">
        <f>IF(filt_chp,TRUE,J394="N")</f>
        <v>0</v>
      </c>
      <c r="AF394" s="8" t="b">
        <f>IF(filt_hydro,TRUE,D394&lt;&gt;"water")</f>
        <v>1</v>
      </c>
      <c r="AG394" s="8" t="b">
        <f>IF(filt_use_bad_data,TRUE,NOT(OR(O394="Y",O394=1)))</f>
        <v>1</v>
      </c>
      <c r="AH394" s="8" t="b">
        <f>IF(filt_use_bad_data,TRUE,NOT(OR(Q394="Y",Q394=1)))</f>
        <v>1</v>
      </c>
      <c r="AI394" s="8" t="b">
        <f>IF(filt_allow_combos,AND(AJ394:AK394),OR(UPPER($S394)="Y",UPPER($T394)=""))</f>
        <v>1</v>
      </c>
      <c r="AJ394" s="8" t="b">
        <f>IF(UPPER($U394)="CCGT",IF(filt_combine_ccgt,OR(UPPER($T394)="Y",UPPER($S394)=""),OR(UPPER($S394)="Y",UPPER($T394)="")),TRUE)</f>
        <v>1</v>
      </c>
      <c r="AK394" s="8" t="b">
        <f>IF(UPPER($U394)="WIND",IF(filt_combine_wind,OR(UPPER($T394)="Y",UPPER($S394)=""),OR(UPPER($S394)="Y",UPPER($T394)="")),TRUE)</f>
        <v>1</v>
      </c>
      <c r="AL394" s="9"/>
      <c r="AM394" s="2" t="b">
        <f>AND(Z394:AL394)</f>
        <v>0</v>
      </c>
      <c r="AN394" s="2">
        <f>A394-COUNTIF($K$31:$K394,"&lt;&gt;"&amp;AN$31)+1</f>
        <v>346</v>
      </c>
      <c r="AO394" s="2"/>
      <c r="AP394" s="8" t="s">
        <v>282</v>
      </c>
      <c r="AQ394" s="8" t="s">
        <v>287</v>
      </c>
      <c r="AR394" s="8">
        <v>55536</v>
      </c>
      <c r="AS394" s="8">
        <v>14337</v>
      </c>
      <c r="AT394" s="8" t="s">
        <v>11</v>
      </c>
      <c r="AU394" s="8" t="s">
        <v>284</v>
      </c>
      <c r="AV394" s="8">
        <v>2002</v>
      </c>
      <c r="AW394" s="8">
        <v>1.8</v>
      </c>
      <c r="AX394" s="8" t="s">
        <v>44</v>
      </c>
      <c r="AY394" s="8" t="s">
        <v>95</v>
      </c>
      <c r="AZ394" t="s">
        <v>1069</v>
      </c>
      <c r="BA394" s="5" t="s">
        <v>1069</v>
      </c>
      <c r="BB394" s="5" t="s">
        <v>1069</v>
      </c>
      <c r="BC394" s="4"/>
      <c r="BD394"/>
    </row>
    <row r="395" spans="1:56" hidden="1">
      <c r="A395">
        <f>ROW(B395)-ROW($B$31)</f>
        <v>364</v>
      </c>
      <c r="B395" t="str">
        <f>SUBSTITUTE(SUBSTITUTE(SUBSTITUTE(AP395&amp;"_"&amp;AQ395," ","_"),"&amp;","and"),"-","_")</f>
        <v>Horse_Hollow_Wind_Energy_Center_2</v>
      </c>
      <c r="C395">
        <f>AW395/1000</f>
        <v>0.2235</v>
      </c>
      <c r="D395" s="23" t="str">
        <f>VLOOKUP(L395,map_fuel,2,0)</f>
        <v>wind</v>
      </c>
      <c r="E395" s="23" t="str">
        <f>VLOOKUP(M395,map_prime_mover,2,0)</f>
        <v/>
      </c>
      <c r="F395" s="23" t="str">
        <f>D395&amp;IF(NOT(E395=""),"_"&amp;LOWER(E395),"")</f>
        <v>wind</v>
      </c>
      <c r="G395" s="58">
        <f>IF(ISNUMBER(BA395),BA395/1000,1)</f>
        <v>1</v>
      </c>
      <c r="H395" s="8">
        <f>AV395</f>
        <v>2006</v>
      </c>
      <c r="I395" s="39" t="str">
        <f>AY395</f>
        <v>OP</v>
      </c>
      <c r="J395" s="39" t="str">
        <f>IF(AZ395=1,"Y",IF(AZ395=0,"N","?"))</f>
        <v>N</v>
      </c>
      <c r="K395" s="39" t="s">
        <v>594</v>
      </c>
      <c r="L395" s="8" t="str">
        <f>AU395</f>
        <v>WND</v>
      </c>
      <c r="M395" s="8" t="str">
        <f>AX395</f>
        <v>WT</v>
      </c>
      <c r="N395" s="8">
        <f>C395*G395</f>
        <v>0.2235</v>
      </c>
      <c r="O395" s="8"/>
      <c r="P395" s="39"/>
      <c r="Q395" s="39"/>
      <c r="R395" s="87"/>
      <c r="S395" s="39" t="s">
        <v>651</v>
      </c>
      <c r="T395" s="39"/>
      <c r="U395" s="87" t="s">
        <v>72</v>
      </c>
      <c r="V395" s="87" t="str">
        <f ca="1">IF(NOT(AP395=""),IF(AP395&lt;&gt;AP394,IF(COUNTIF(OFFSET(AP395,0,0,pMaxUnitPerPlantInData),AP395)=COUNTIFS(OFFSET(AP395,0,0,pMaxUnitPerPlantInData),AP395,OFFSET(F395,0,0,pMaxUnitPerPlantInData),F395),"N","Y"),V394),"")</f>
        <v>N</v>
      </c>
      <c r="W395" s="87" t="str">
        <f>IF($AP395="",W396,SUBSTITUTE(SUBSTITUTE(SUBSTITUTE(AP395," ","_"),"&amp;","and"),"-","_"))</f>
        <v>Horse_Hollow_Wind_Energy_Center</v>
      </c>
      <c r="X395" s="87">
        <f>IF($AP395="","-",BB395)</f>
        <v>3</v>
      </c>
      <c r="Y395" s="4"/>
      <c r="Z395" s="8" t="b">
        <v>1</v>
      </c>
      <c r="AA395" s="8" t="b">
        <f>VLOOKUP(L395,map_fuel,3,0)</f>
        <v>1</v>
      </c>
      <c r="AB395" s="8" t="b">
        <f>C395&gt;=filt_gen_size</f>
        <v>1</v>
      </c>
      <c r="AC395" s="8" t="b">
        <f>AV395&gt;=filt_age</f>
        <v>1</v>
      </c>
      <c r="AD395" s="39">
        <f>IF(filt_status="ALL",TRUE,IFERROR(SEARCH(I395,filt_status),FALSE))</f>
        <v>1</v>
      </c>
      <c r="AE395" s="8" t="b">
        <f>IF(filt_chp,TRUE,J395="N")</f>
        <v>1</v>
      </c>
      <c r="AF395" s="8" t="b">
        <f>IF(filt_hydro,TRUE,D395&lt;&gt;"water")</f>
        <v>1</v>
      </c>
      <c r="AG395" s="8" t="b">
        <f>IF(filt_use_bad_data,TRUE,NOT(OR(O395="Y",O395=1)))</f>
        <v>1</v>
      </c>
      <c r="AH395" s="8" t="b">
        <f>IF(filt_use_bad_data,TRUE,NOT(OR(Q395="Y",Q395=1)))</f>
        <v>1</v>
      </c>
      <c r="AI395" s="8" t="b">
        <f>IF(filt_allow_combos,AND(AJ395:AK395),OR(UPPER($S395)="Y",UPPER($T395)=""))</f>
        <v>0</v>
      </c>
      <c r="AJ395" s="8" t="b">
        <f>IF(UPPER($U395)="CCGT",IF(filt_combine_ccgt,OR(UPPER($T395)="Y",UPPER($S395)=""),OR(UPPER($S395)="Y",UPPER($T395)="")),TRUE)</f>
        <v>1</v>
      </c>
      <c r="AK395" s="8" t="b">
        <f>IF(UPPER($U395)="WIND",IF(filt_combine_wind,OR(UPPER($T395)="Y",UPPER($S395)=""),OR(UPPER($S395)="Y",UPPER($T395)="")),TRUE)</f>
        <v>0</v>
      </c>
      <c r="AL395" s="9"/>
      <c r="AM395" s="2" t="b">
        <f>AND(Z395:AL395)</f>
        <v>0</v>
      </c>
      <c r="AN395" s="2">
        <f>A395-COUNTIF($K$31:$K395,"&lt;&gt;"&amp;AN$31)+1</f>
        <v>347</v>
      </c>
      <c r="AO395" s="2"/>
      <c r="AP395" s="8" t="s">
        <v>288</v>
      </c>
      <c r="AQ395" s="8" t="s">
        <v>22</v>
      </c>
      <c r="AR395" s="8">
        <v>56291</v>
      </c>
      <c r="AS395" s="8">
        <v>14339</v>
      </c>
      <c r="AT395" s="8" t="s">
        <v>11</v>
      </c>
      <c r="AU395" s="8" t="s">
        <v>26</v>
      </c>
      <c r="AV395" s="8">
        <v>2006</v>
      </c>
      <c r="AW395" s="8">
        <v>223.5</v>
      </c>
      <c r="AX395" s="8" t="s">
        <v>25</v>
      </c>
      <c r="AY395" s="8" t="s">
        <v>15</v>
      </c>
      <c r="AZ395">
        <v>0</v>
      </c>
      <c r="BA395" s="5" t="s">
        <v>14</v>
      </c>
      <c r="BB395" s="5">
        <v>3</v>
      </c>
      <c r="BC395" s="4"/>
      <c r="BD395"/>
    </row>
    <row r="396" spans="1:56" hidden="1">
      <c r="A396">
        <f>ROW(B396)-ROW($B$31)</f>
        <v>365</v>
      </c>
      <c r="B396" t="str">
        <f>SUBSTITUTE(SUBSTITUTE(SUBSTITUTE(AP396&amp;"_"&amp;AQ396," ","_"),"&amp;","and"),"-","_")</f>
        <v>Horse_Hollow_Wind_Energy_Center_3</v>
      </c>
      <c r="C396">
        <f>AW396/1000</f>
        <v>0.29899999999999999</v>
      </c>
      <c r="D396" s="23" t="str">
        <f>VLOOKUP(L396,map_fuel,2,0)</f>
        <v>wind</v>
      </c>
      <c r="E396" s="23" t="str">
        <f>VLOOKUP(M396,map_prime_mover,2,0)</f>
        <v/>
      </c>
      <c r="F396" s="23" t="str">
        <f>D396&amp;IF(NOT(E396=""),"_"&amp;LOWER(E396),"")</f>
        <v>wind</v>
      </c>
      <c r="G396" s="58">
        <f>IF(ISNUMBER(BA396),BA396/1000,1)</f>
        <v>1</v>
      </c>
      <c r="H396" s="8">
        <f>AV396</f>
        <v>2006</v>
      </c>
      <c r="I396" s="39" t="str">
        <f>AY396</f>
        <v>OP</v>
      </c>
      <c r="J396" s="39" t="str">
        <f>IF(AZ396=1,"Y",IF(AZ396=0,"N","?"))</f>
        <v>N</v>
      </c>
      <c r="K396" s="39" t="s">
        <v>594</v>
      </c>
      <c r="L396" s="8" t="str">
        <f>AU396</f>
        <v>WND</v>
      </c>
      <c r="M396" s="8" t="str">
        <f>AX396</f>
        <v>WT</v>
      </c>
      <c r="N396" s="8">
        <f>C396*G396</f>
        <v>0.29899999999999999</v>
      </c>
      <c r="O396" s="8"/>
      <c r="P396" s="39"/>
      <c r="Q396" s="39"/>
      <c r="R396" s="87"/>
      <c r="S396" s="39" t="s">
        <v>651</v>
      </c>
      <c r="T396" s="39"/>
      <c r="U396" s="87" t="s">
        <v>72</v>
      </c>
      <c r="V396" s="87" t="str">
        <f ca="1">IF(NOT(AP396=""),IF(AP396&lt;&gt;AP395,IF(COUNTIF(OFFSET(AP396,0,0,pMaxUnitPerPlantInData),AP396)=COUNTIFS(OFFSET(AP396,0,0,pMaxUnitPerPlantInData),AP396,OFFSET(F396,0,0,pMaxUnitPerPlantInData),F396),"N","Y"),V395),"")</f>
        <v>N</v>
      </c>
      <c r="W396" s="87" t="str">
        <f>IF($AP396="",W397,SUBSTITUTE(SUBSTITUTE(SUBSTITUTE(AP396," ","_"),"&amp;","and"),"-","_"))</f>
        <v>Horse_Hollow_Wind_Energy_Center</v>
      </c>
      <c r="X396" s="87">
        <f>IF($AP396="","-",BB396)</f>
        <v>3</v>
      </c>
      <c r="Y396" s="4"/>
      <c r="Z396" s="8" t="b">
        <v>1</v>
      </c>
      <c r="AA396" s="8" t="b">
        <f>VLOOKUP(L396,map_fuel,3,0)</f>
        <v>1</v>
      </c>
      <c r="AB396" s="8" t="b">
        <f>C396&gt;=filt_gen_size</f>
        <v>1</v>
      </c>
      <c r="AC396" s="8" t="b">
        <f>AV396&gt;=filt_age</f>
        <v>1</v>
      </c>
      <c r="AD396" s="39">
        <f>IF(filt_status="ALL",TRUE,IFERROR(SEARCH(I396,filt_status),FALSE))</f>
        <v>1</v>
      </c>
      <c r="AE396" s="8" t="b">
        <f>IF(filt_chp,TRUE,J396="N")</f>
        <v>1</v>
      </c>
      <c r="AF396" s="8" t="b">
        <f>IF(filt_hydro,TRUE,D396&lt;&gt;"water")</f>
        <v>1</v>
      </c>
      <c r="AG396" s="8" t="b">
        <f>IF(filt_use_bad_data,TRUE,NOT(OR(O396="Y",O396=1)))</f>
        <v>1</v>
      </c>
      <c r="AH396" s="8" t="b">
        <f>IF(filt_use_bad_data,TRUE,NOT(OR(Q396="Y",Q396=1)))</f>
        <v>1</v>
      </c>
      <c r="AI396" s="8" t="b">
        <f>IF(filt_allow_combos,AND(AJ396:AK396),OR(UPPER($S396)="Y",UPPER($T396)=""))</f>
        <v>0</v>
      </c>
      <c r="AJ396" s="8" t="b">
        <f>IF(UPPER($U396)="CCGT",IF(filt_combine_ccgt,OR(UPPER($T396)="Y",UPPER($S396)=""),OR(UPPER($S396)="Y",UPPER($T396)="")),TRUE)</f>
        <v>1</v>
      </c>
      <c r="AK396" s="8" t="b">
        <f>IF(UPPER($U396)="WIND",IF(filt_combine_wind,OR(UPPER($T396)="Y",UPPER($S396)=""),OR(UPPER($S396)="Y",UPPER($T396)="")),TRUE)</f>
        <v>0</v>
      </c>
      <c r="AL396" s="9"/>
      <c r="AM396" s="2" t="b">
        <f>AND(Z396:AL396)</f>
        <v>0</v>
      </c>
      <c r="AN396" s="2">
        <f>A396-COUNTIF($K$31:$K396,"&lt;&gt;"&amp;AN$31)+1</f>
        <v>348</v>
      </c>
      <c r="AO396" s="2"/>
      <c r="AP396" s="8" t="s">
        <v>288</v>
      </c>
      <c r="AQ396" s="8" t="s">
        <v>41</v>
      </c>
      <c r="AR396" s="8">
        <v>56291</v>
      </c>
      <c r="AS396" s="8">
        <v>14340</v>
      </c>
      <c r="AT396" s="8" t="s">
        <v>11</v>
      </c>
      <c r="AU396" s="8" t="s">
        <v>26</v>
      </c>
      <c r="AV396" s="8">
        <v>2006</v>
      </c>
      <c r="AW396" s="8">
        <v>299</v>
      </c>
      <c r="AX396" s="8" t="s">
        <v>25</v>
      </c>
      <c r="AY396" s="8" t="s">
        <v>15</v>
      </c>
      <c r="AZ396">
        <v>0</v>
      </c>
      <c r="BA396" s="5" t="s">
        <v>14</v>
      </c>
      <c r="BB396" s="5">
        <v>3</v>
      </c>
      <c r="BC396" s="4"/>
      <c r="BD396"/>
    </row>
    <row r="397" spans="1:56" hidden="1">
      <c r="A397">
        <f>ROW(B397)-ROW($B$31)</f>
        <v>366</v>
      </c>
      <c r="B397" t="str">
        <f>SUBSTITUTE(SUBSTITUTE(SUBSTITUTE(AP397&amp;"_"&amp;AQ397," ","_"),"&amp;","and"),"-","_")</f>
        <v>Horse_Hollow_Wind_Energy_Center_1</v>
      </c>
      <c r="C397">
        <f>AW397/1000</f>
        <v>0.21299999999999999</v>
      </c>
      <c r="D397" s="23" t="str">
        <f>VLOOKUP(L397,map_fuel,2,0)</f>
        <v>wind</v>
      </c>
      <c r="E397" s="23" t="str">
        <f>VLOOKUP(M397,map_prime_mover,2,0)</f>
        <v/>
      </c>
      <c r="F397" s="23" t="str">
        <f>D397&amp;IF(NOT(E397=""),"_"&amp;LOWER(E397),"")</f>
        <v>wind</v>
      </c>
      <c r="G397" s="58">
        <f>IF(ISNUMBER(BA397),BA397/1000,1)</f>
        <v>1</v>
      </c>
      <c r="H397" s="8">
        <f>AV397</f>
        <v>2005</v>
      </c>
      <c r="I397" s="39" t="str">
        <f>AY397</f>
        <v>OP</v>
      </c>
      <c r="J397" s="39" t="str">
        <f>IF(AZ397=1,"Y",IF(AZ397=0,"N","?"))</f>
        <v>N</v>
      </c>
      <c r="K397" s="39" t="s">
        <v>594</v>
      </c>
      <c r="L397" s="8" t="str">
        <f>AU397</f>
        <v>WND</v>
      </c>
      <c r="M397" s="8" t="str">
        <f>AX397</f>
        <v>WT</v>
      </c>
      <c r="N397" s="8">
        <f>C397*G397</f>
        <v>0.21299999999999999</v>
      </c>
      <c r="O397" s="8"/>
      <c r="P397" s="39"/>
      <c r="Q397" s="39"/>
      <c r="R397" s="87"/>
      <c r="S397" s="39" t="s">
        <v>651</v>
      </c>
      <c r="T397" s="39"/>
      <c r="U397" s="87" t="s">
        <v>72</v>
      </c>
      <c r="V397" s="87" t="str">
        <f ca="1">IF(NOT(AP397=""),IF(AP397&lt;&gt;AP396,IF(COUNTIF(OFFSET(AP397,0,0,pMaxUnitPerPlantInData),AP397)=COUNTIFS(OFFSET(AP397,0,0,pMaxUnitPerPlantInData),AP397,OFFSET(F397,0,0,pMaxUnitPerPlantInData),F397),"N","Y"),V396),"")</f>
        <v>N</v>
      </c>
      <c r="W397" s="87" t="str">
        <f>IF($AP397="",W398,SUBSTITUTE(SUBSTITUTE(SUBSTITUTE(AP397," ","_"),"&amp;","and"),"-","_"))</f>
        <v>Horse_Hollow_Wind_Energy_Center</v>
      </c>
      <c r="X397" s="87">
        <f>IF($AP397="","-",BB397)</f>
        <v>3</v>
      </c>
      <c r="Y397" s="4"/>
      <c r="Z397" s="8" t="b">
        <v>1</v>
      </c>
      <c r="AA397" s="8" t="b">
        <f>VLOOKUP(L397,map_fuel,3,0)</f>
        <v>1</v>
      </c>
      <c r="AB397" s="8" t="b">
        <f>C397&gt;=filt_gen_size</f>
        <v>1</v>
      </c>
      <c r="AC397" s="8" t="b">
        <f>AV397&gt;=filt_age</f>
        <v>1</v>
      </c>
      <c r="AD397" s="39">
        <f>IF(filt_status="ALL",TRUE,IFERROR(SEARCH(I397,filt_status),FALSE))</f>
        <v>1</v>
      </c>
      <c r="AE397" s="8" t="b">
        <f>IF(filt_chp,TRUE,J397="N")</f>
        <v>1</v>
      </c>
      <c r="AF397" s="8" t="b">
        <f>IF(filt_hydro,TRUE,D397&lt;&gt;"water")</f>
        <v>1</v>
      </c>
      <c r="AG397" s="8" t="b">
        <f>IF(filt_use_bad_data,TRUE,NOT(OR(O397="Y",O397=1)))</f>
        <v>1</v>
      </c>
      <c r="AH397" s="8" t="b">
        <f>IF(filt_use_bad_data,TRUE,NOT(OR(Q397="Y",Q397=1)))</f>
        <v>1</v>
      </c>
      <c r="AI397" s="8" t="b">
        <f>IF(filt_allow_combos,AND(AJ397:AK397),OR(UPPER($S397)="Y",UPPER($T397)=""))</f>
        <v>0</v>
      </c>
      <c r="AJ397" s="8" t="b">
        <f>IF(UPPER($U397)="CCGT",IF(filt_combine_ccgt,OR(UPPER($T397)="Y",UPPER($S397)=""),OR(UPPER($S397)="Y",UPPER($T397)="")),TRUE)</f>
        <v>1</v>
      </c>
      <c r="AK397" s="8" t="b">
        <f>IF(UPPER($U397)="WIND",IF(filt_combine_wind,OR(UPPER($T397)="Y",UPPER($S397)=""),OR(UPPER($S397)="Y",UPPER($T397)="")),TRUE)</f>
        <v>0</v>
      </c>
      <c r="AL397" s="9"/>
      <c r="AM397" s="2" t="b">
        <f>AND(Z397:AL397)</f>
        <v>0</v>
      </c>
      <c r="AN397" s="2">
        <f>A397-COUNTIF($K$31:$K397,"&lt;&gt;"&amp;AN$31)+1</f>
        <v>349</v>
      </c>
      <c r="AO397" s="2"/>
      <c r="AP397" s="8" t="s">
        <v>288</v>
      </c>
      <c r="AQ397" s="8" t="s">
        <v>19</v>
      </c>
      <c r="AR397" s="8">
        <v>56291</v>
      </c>
      <c r="AS397" s="8">
        <v>14338</v>
      </c>
      <c r="AT397" s="8" t="s">
        <v>11</v>
      </c>
      <c r="AU397" s="8" t="s">
        <v>26</v>
      </c>
      <c r="AV397" s="8">
        <v>2005</v>
      </c>
      <c r="AW397" s="8">
        <v>213</v>
      </c>
      <c r="AX397" s="8" t="s">
        <v>25</v>
      </c>
      <c r="AY397" s="8" t="s">
        <v>15</v>
      </c>
      <c r="AZ397">
        <v>0</v>
      </c>
      <c r="BA397" s="5" t="s">
        <v>14</v>
      </c>
      <c r="BB397" s="5">
        <v>3</v>
      </c>
      <c r="BC397" s="4"/>
      <c r="BD397"/>
    </row>
    <row r="398" spans="1:56" hidden="1">
      <c r="A398">
        <f>ROW(B398)-ROW($B$31)</f>
        <v>367</v>
      </c>
      <c r="B398" t="str">
        <f>SUBSTITUTE(SUBSTITUTE(SUBSTITUTE(AP398&amp;"_"&amp;AQ398," ","_"),"&amp;","and"),"-","_")</f>
        <v>Houston_Chemical_Complex_Battleground_GT3</v>
      </c>
      <c r="C398">
        <f>AW398/1000</f>
        <v>8.1000000000000003E-2</v>
      </c>
      <c r="D398" s="23" t="str">
        <f>VLOOKUP(L398,map_fuel,2,0)</f>
        <v>ng</v>
      </c>
      <c r="E398" s="23" t="str">
        <f>VLOOKUP(M398,map_prime_mover,2,0)</f>
        <v>cc_ct_part</v>
      </c>
      <c r="F398" s="23" t="str">
        <f>D398&amp;IF(NOT(E398=""),"_"&amp;LOWER(E398),"")</f>
        <v>ng_cc_ct_part</v>
      </c>
      <c r="G398" s="58">
        <f>IF(ISNUMBER(BA398),BA398/1000,1)</f>
        <v>10.042248900000001</v>
      </c>
      <c r="H398" s="8">
        <f>AV398</f>
        <v>2005</v>
      </c>
      <c r="I398" s="39" t="str">
        <f>AY398</f>
        <v>OP</v>
      </c>
      <c r="J398" s="39" t="str">
        <f>IF(AZ398=1,"Y",IF(AZ398=0,"N","?"))</f>
        <v>Y</v>
      </c>
      <c r="K398" s="39" t="s">
        <v>594</v>
      </c>
      <c r="L398" s="8" t="str">
        <f>AU398</f>
        <v>NG</v>
      </c>
      <c r="M398" s="8" t="str">
        <f>AX398</f>
        <v>CT</v>
      </c>
      <c r="N398" s="8">
        <f>C398*G398</f>
        <v>0.81342216090000008</v>
      </c>
      <c r="O398" s="8"/>
      <c r="P398" s="8"/>
      <c r="Q398" s="8"/>
      <c r="R398" s="87"/>
      <c r="S398" s="8"/>
      <c r="T398" s="8"/>
      <c r="U398" s="87"/>
      <c r="V398" s="87" t="str">
        <f ca="1">IF(NOT(AP398=""),IF(AP398&lt;&gt;AP397,IF(COUNTIF(OFFSET(AP398,0,0,pMaxUnitPerPlantInData),AP398)=COUNTIFS(OFFSET(AP398,0,0,pMaxUnitPerPlantInData),AP398,OFFSET(F398,0,0,pMaxUnitPerPlantInData),F398),"N","Y"),V397),"")</f>
        <v>Y</v>
      </c>
      <c r="W398" s="87" t="str">
        <f>IF($AP398="",W399,AP398)</f>
        <v>Houston Chemical Complex Battleground</v>
      </c>
      <c r="X398" s="87">
        <f>IF($AP398="","-",BB398)</f>
        <v>4</v>
      </c>
      <c r="Y398" s="4"/>
      <c r="Z398" s="8" t="b">
        <v>1</v>
      </c>
      <c r="AA398" s="8" t="b">
        <f>VLOOKUP(L398,map_fuel,3,0)</f>
        <v>1</v>
      </c>
      <c r="AB398" s="8" t="b">
        <f>C398&gt;=filt_gen_size</f>
        <v>1</v>
      </c>
      <c r="AC398" s="8" t="b">
        <f>AV398&gt;=filt_age</f>
        <v>1</v>
      </c>
      <c r="AD398" s="39">
        <f>IF(filt_status="ALL",TRUE,IFERROR(SEARCH(I398,filt_status),FALSE))</f>
        <v>1</v>
      </c>
      <c r="AE398" s="8" t="b">
        <f>IF(filt_chp,TRUE,J398="N")</f>
        <v>0</v>
      </c>
      <c r="AF398" s="8" t="b">
        <f>IF(filt_hydro,TRUE,D398&lt;&gt;"water")</f>
        <v>1</v>
      </c>
      <c r="AG398" s="8" t="b">
        <f>IF(filt_use_bad_data,TRUE,NOT(OR(O398="Y",O398=1)))</f>
        <v>1</v>
      </c>
      <c r="AH398" s="8" t="b">
        <f>IF(filt_use_bad_data,TRUE,NOT(OR(Q398="Y",Q398=1)))</f>
        <v>1</v>
      </c>
      <c r="AI398" s="8" t="b">
        <f>IF(filt_allow_combos,AND(AJ398:AK398),OR(UPPER($S398)="Y",UPPER($T398)=""))</f>
        <v>1</v>
      </c>
      <c r="AJ398" s="8" t="b">
        <f>IF(UPPER($U398)="CCGT",IF(filt_combine_ccgt,OR(UPPER($T398)="Y",UPPER($S398)=""),OR(UPPER($S398)="Y",UPPER($T398)="")),TRUE)</f>
        <v>1</v>
      </c>
      <c r="AK398" s="8" t="b">
        <f>IF(UPPER($U398)="WIND",IF(filt_combine_wind,OR(UPPER($T398)="Y",UPPER($S398)=""),OR(UPPER($S398)="Y",UPPER($T398)="")),TRUE)</f>
        <v>1</v>
      </c>
      <c r="AL398" s="9"/>
      <c r="AM398" s="2" t="b">
        <f>AND(Z398:AL398)</f>
        <v>0</v>
      </c>
      <c r="AN398" s="2">
        <f>A398-COUNTIF($K$31:$K398,"&lt;&gt;"&amp;AN$31)+1</f>
        <v>350</v>
      </c>
      <c r="AO398" s="2"/>
      <c r="AP398" s="8" t="s">
        <v>289</v>
      </c>
      <c r="AQ398" s="8" t="s">
        <v>132</v>
      </c>
      <c r="AR398" s="8">
        <v>50043</v>
      </c>
      <c r="AS398" s="8">
        <v>14343</v>
      </c>
      <c r="AT398" s="8" t="s">
        <v>11</v>
      </c>
      <c r="AU398" s="8" t="s">
        <v>33</v>
      </c>
      <c r="AV398" s="8">
        <v>2005</v>
      </c>
      <c r="AW398" s="8">
        <v>81</v>
      </c>
      <c r="AX398" s="8" t="s">
        <v>32</v>
      </c>
      <c r="AY398" s="8" t="s">
        <v>15</v>
      </c>
      <c r="AZ398">
        <v>1</v>
      </c>
      <c r="BA398" s="5">
        <v>10042.248900000001</v>
      </c>
      <c r="BB398" s="5">
        <v>4</v>
      </c>
      <c r="BC398" s="4"/>
      <c r="BD398"/>
    </row>
    <row r="399" spans="1:56" hidden="1">
      <c r="A399">
        <f>ROW(B399)-ROW($B$31)</f>
        <v>368</v>
      </c>
      <c r="B399" t="str">
        <f>SUBSTITUTE(SUBSTITUTE(SUBSTITUTE(AP399&amp;"_"&amp;AQ399," ","_"),"&amp;","and"),"-","_")</f>
        <v>Houston_Chemical_Complex_Battleground_GT1</v>
      </c>
      <c r="C399">
        <f>AW399/1000</f>
        <v>7.3999999999999996E-2</v>
      </c>
      <c r="D399" s="23" t="str">
        <f>VLOOKUP(L399,map_fuel,2,0)</f>
        <v>ng</v>
      </c>
      <c r="E399" s="23" t="str">
        <f>VLOOKUP(M399,map_prime_mover,2,0)</f>
        <v>cc_ct_part</v>
      </c>
      <c r="F399" s="23" t="str">
        <f>D399&amp;IF(NOT(E399=""),"_"&amp;LOWER(E399),"")</f>
        <v>ng_cc_ct_part</v>
      </c>
      <c r="G399" s="58">
        <f>IF(ISNUMBER(BA399),BA399/1000,1)</f>
        <v>10.042248900000001</v>
      </c>
      <c r="H399" s="8">
        <f>AV399</f>
        <v>1982</v>
      </c>
      <c r="I399" s="39" t="str">
        <f>AY399</f>
        <v>OP</v>
      </c>
      <c r="J399" s="39" t="str">
        <f>IF(AZ399=1,"Y",IF(AZ399=0,"N","?"))</f>
        <v>Y</v>
      </c>
      <c r="K399" s="39" t="s">
        <v>594</v>
      </c>
      <c r="L399" s="8" t="str">
        <f>AU399</f>
        <v>NG</v>
      </c>
      <c r="M399" s="8" t="str">
        <f>AX399</f>
        <v>CT</v>
      </c>
      <c r="N399" s="8">
        <f>C399*G399</f>
        <v>0.74312641860000006</v>
      </c>
      <c r="O399" s="8"/>
      <c r="P399" s="8"/>
      <c r="Q399" s="8"/>
      <c r="R399" s="87"/>
      <c r="S399" s="8"/>
      <c r="T399" s="8"/>
      <c r="U399" s="87"/>
      <c r="V399" s="87" t="str">
        <f ca="1">IF(NOT(AP399=""),IF(AP399&lt;&gt;AP398,IF(COUNTIF(OFFSET(AP399,0,0,pMaxUnitPerPlantInData),AP399)=COUNTIFS(OFFSET(AP399,0,0,pMaxUnitPerPlantInData),AP399,OFFSET(F399,0,0,pMaxUnitPerPlantInData),F399),"N","Y"),V398),"")</f>
        <v>Y</v>
      </c>
      <c r="W399" s="87" t="str">
        <f>IF($AP399="",W400,AP399)</f>
        <v>Houston Chemical Complex Battleground</v>
      </c>
      <c r="X399" s="87">
        <f>IF($AP399="","-",BB399)</f>
        <v>4</v>
      </c>
      <c r="Y399" s="4"/>
      <c r="Z399" s="8" t="b">
        <v>1</v>
      </c>
      <c r="AA399" s="8" t="b">
        <f>VLOOKUP(L399,map_fuel,3,0)</f>
        <v>1</v>
      </c>
      <c r="AB399" s="8" t="b">
        <f>C399&gt;=filt_gen_size</f>
        <v>1</v>
      </c>
      <c r="AC399" s="8" t="b">
        <f>AV399&gt;=filt_age</f>
        <v>1</v>
      </c>
      <c r="AD399" s="39">
        <f>IF(filt_status="ALL",TRUE,IFERROR(SEARCH(I399,filt_status),FALSE))</f>
        <v>1</v>
      </c>
      <c r="AE399" s="8" t="b">
        <f>IF(filt_chp,TRUE,J399="N")</f>
        <v>0</v>
      </c>
      <c r="AF399" s="8" t="b">
        <f>IF(filt_hydro,TRUE,D399&lt;&gt;"water")</f>
        <v>1</v>
      </c>
      <c r="AG399" s="8" t="b">
        <f>IF(filt_use_bad_data,TRUE,NOT(OR(O399="Y",O399=1)))</f>
        <v>1</v>
      </c>
      <c r="AH399" s="8" t="b">
        <f>IF(filt_use_bad_data,TRUE,NOT(OR(Q399="Y",Q399=1)))</f>
        <v>1</v>
      </c>
      <c r="AI399" s="8" t="b">
        <f>IF(filt_allow_combos,AND(AJ399:AK399),OR(UPPER($S399)="Y",UPPER($T399)=""))</f>
        <v>1</v>
      </c>
      <c r="AJ399" s="8" t="b">
        <f>IF(UPPER($U399)="CCGT",IF(filt_combine_ccgt,OR(UPPER($T399)="Y",UPPER($S399)=""),OR(UPPER($S399)="Y",UPPER($T399)="")),TRUE)</f>
        <v>1</v>
      </c>
      <c r="AK399" s="8" t="b">
        <f>IF(UPPER($U399)="WIND",IF(filt_combine_wind,OR(UPPER($T399)="Y",UPPER($S399)=""),OR(UPPER($S399)="Y",UPPER($T399)="")),TRUE)</f>
        <v>1</v>
      </c>
      <c r="AL399" s="9"/>
      <c r="AM399" s="2" t="b">
        <f>AND(Z399:AL399)</f>
        <v>0</v>
      </c>
      <c r="AN399" s="2">
        <f>A399-COUNTIF($K$31:$K399,"&lt;&gt;"&amp;AN$31)+1</f>
        <v>351</v>
      </c>
      <c r="AO399" s="2"/>
      <c r="AP399" s="8" t="s">
        <v>289</v>
      </c>
      <c r="AQ399" s="8" t="s">
        <v>106</v>
      </c>
      <c r="AR399" s="8">
        <v>50043</v>
      </c>
      <c r="AS399" s="8">
        <v>14341</v>
      </c>
      <c r="AT399" s="8" t="s">
        <v>11</v>
      </c>
      <c r="AU399" s="8" t="s">
        <v>33</v>
      </c>
      <c r="AV399" s="8">
        <v>1982</v>
      </c>
      <c r="AW399" s="8">
        <v>74</v>
      </c>
      <c r="AX399" s="8" t="s">
        <v>32</v>
      </c>
      <c r="AY399" s="8" t="s">
        <v>15</v>
      </c>
      <c r="AZ399">
        <v>1</v>
      </c>
      <c r="BA399" s="5">
        <v>10042.248900000001</v>
      </c>
      <c r="BB399" s="5">
        <v>4</v>
      </c>
      <c r="BC399" s="4"/>
      <c r="BD399"/>
    </row>
    <row r="400" spans="1:56" hidden="1">
      <c r="A400">
        <f>ROW(B400)-ROW($B$31)</f>
        <v>369</v>
      </c>
      <c r="B400" t="str">
        <f>SUBSTITUTE(SUBSTITUTE(SUBSTITUTE(AP400&amp;"_"&amp;AQ400," ","_"),"&amp;","and"),"-","_")</f>
        <v>Houston_Chemical_Complex_Battleground_GT2</v>
      </c>
      <c r="C400">
        <f>AW400/1000</f>
        <v>7.3999999999999996E-2</v>
      </c>
      <c r="D400" s="23" t="str">
        <f>VLOOKUP(L400,map_fuel,2,0)</f>
        <v>ng</v>
      </c>
      <c r="E400" s="23" t="str">
        <f>VLOOKUP(M400,map_prime_mover,2,0)</f>
        <v>cc_ct_part</v>
      </c>
      <c r="F400" s="23" t="str">
        <f>D400&amp;IF(NOT(E400=""),"_"&amp;LOWER(E400),"")</f>
        <v>ng_cc_ct_part</v>
      </c>
      <c r="G400" s="58">
        <f>IF(ISNUMBER(BA400),BA400/1000,1)</f>
        <v>10.042248900000001</v>
      </c>
      <c r="H400" s="8">
        <f>AV400</f>
        <v>1982</v>
      </c>
      <c r="I400" s="39" t="str">
        <f>AY400</f>
        <v>OP</v>
      </c>
      <c r="J400" s="39" t="str">
        <f>IF(AZ400=1,"Y",IF(AZ400=0,"N","?"))</f>
        <v>Y</v>
      </c>
      <c r="K400" s="39" t="s">
        <v>594</v>
      </c>
      <c r="L400" s="8" t="str">
        <f>AU400</f>
        <v>NG</v>
      </c>
      <c r="M400" s="8" t="str">
        <f>AX400</f>
        <v>CT</v>
      </c>
      <c r="N400" s="8">
        <f>C400*G400</f>
        <v>0.74312641860000006</v>
      </c>
      <c r="O400" s="8"/>
      <c r="P400" s="8"/>
      <c r="Q400" s="8"/>
      <c r="R400" s="87"/>
      <c r="S400" s="8"/>
      <c r="T400" s="8"/>
      <c r="U400" s="87"/>
      <c r="V400" s="87" t="str">
        <f ca="1">IF(NOT(AP400=""),IF(AP400&lt;&gt;AP399,IF(COUNTIF(OFFSET(AP400,0,0,pMaxUnitPerPlantInData),AP400)=COUNTIFS(OFFSET(AP400,0,0,pMaxUnitPerPlantInData),AP400,OFFSET(F400,0,0,pMaxUnitPerPlantInData),F400),"N","Y"),V399),"")</f>
        <v>Y</v>
      </c>
      <c r="W400" s="87" t="str">
        <f>IF($AP400="",W401,AP400)</f>
        <v>Houston Chemical Complex Battleground</v>
      </c>
      <c r="X400" s="87">
        <f>IF($AP400="","-",BB400)</f>
        <v>4</v>
      </c>
      <c r="Y400" s="4"/>
      <c r="Z400" s="8" t="b">
        <v>1</v>
      </c>
      <c r="AA400" s="8" t="b">
        <f>VLOOKUP(L400,map_fuel,3,0)</f>
        <v>1</v>
      </c>
      <c r="AB400" s="8" t="b">
        <f>C400&gt;=filt_gen_size</f>
        <v>1</v>
      </c>
      <c r="AC400" s="8" t="b">
        <f>AV400&gt;=filt_age</f>
        <v>1</v>
      </c>
      <c r="AD400" s="39">
        <f>IF(filt_status="ALL",TRUE,IFERROR(SEARCH(I400,filt_status),FALSE))</f>
        <v>1</v>
      </c>
      <c r="AE400" s="8" t="b">
        <f>IF(filt_chp,TRUE,J400="N")</f>
        <v>0</v>
      </c>
      <c r="AF400" s="8" t="b">
        <f>IF(filt_hydro,TRUE,D400&lt;&gt;"water")</f>
        <v>1</v>
      </c>
      <c r="AG400" s="8" t="b">
        <f>IF(filt_use_bad_data,TRUE,NOT(OR(O400="Y",O400=1)))</f>
        <v>1</v>
      </c>
      <c r="AH400" s="8" t="b">
        <f>IF(filt_use_bad_data,TRUE,NOT(OR(Q400="Y",Q400=1)))</f>
        <v>1</v>
      </c>
      <c r="AI400" s="8" t="b">
        <f>IF(filt_allow_combos,AND(AJ400:AK400),OR(UPPER($S400)="Y",UPPER($T400)=""))</f>
        <v>1</v>
      </c>
      <c r="AJ400" s="8" t="b">
        <f>IF(UPPER($U400)="CCGT",IF(filt_combine_ccgt,OR(UPPER($T400)="Y",UPPER($S400)=""),OR(UPPER($S400)="Y",UPPER($T400)="")),TRUE)</f>
        <v>1</v>
      </c>
      <c r="AK400" s="8" t="b">
        <f>IF(UPPER($U400)="WIND",IF(filt_combine_wind,OR(UPPER($T400)="Y",UPPER($S400)=""),OR(UPPER($S400)="Y",UPPER($T400)="")),TRUE)</f>
        <v>1</v>
      </c>
      <c r="AL400" s="9"/>
      <c r="AM400" s="2" t="b">
        <f>AND(Z400:AL400)</f>
        <v>0</v>
      </c>
      <c r="AN400" s="2">
        <f>A400-COUNTIF($K$31:$K400,"&lt;&gt;"&amp;AN$31)+1</f>
        <v>352</v>
      </c>
      <c r="AO400" s="2"/>
      <c r="AP400" s="8" t="s">
        <v>289</v>
      </c>
      <c r="AQ400" s="8" t="s">
        <v>131</v>
      </c>
      <c r="AR400" s="8">
        <v>50043</v>
      </c>
      <c r="AS400" s="8">
        <v>14342</v>
      </c>
      <c r="AT400" s="8" t="s">
        <v>11</v>
      </c>
      <c r="AU400" s="8" t="s">
        <v>33</v>
      </c>
      <c r="AV400" s="8">
        <v>1982</v>
      </c>
      <c r="AW400" s="8">
        <v>74</v>
      </c>
      <c r="AX400" s="8" t="s">
        <v>32</v>
      </c>
      <c r="AY400" s="8" t="s">
        <v>15</v>
      </c>
      <c r="AZ400">
        <v>1</v>
      </c>
      <c r="BA400" s="5">
        <v>10042.248900000001</v>
      </c>
      <c r="BB400" s="5">
        <v>4</v>
      </c>
      <c r="BC400" s="4"/>
      <c r="BD400"/>
    </row>
    <row r="401" spans="1:56" hidden="1">
      <c r="A401">
        <f>ROW(B401)-ROW($B$31)</f>
        <v>370</v>
      </c>
      <c r="B401" t="str">
        <f>SUBSTITUTE(SUBSTITUTE(SUBSTITUTE(AP401&amp;"_"&amp;AQ401," ","_"),"&amp;","and"),"-","_")</f>
        <v>Houston_Chemical_Complex_Battleground_ST</v>
      </c>
      <c r="C401">
        <f>AW401/1000</f>
        <v>8.7400000000000005E-2</v>
      </c>
      <c r="D401" s="23" t="str">
        <f>VLOOKUP(L401,map_fuel,2,0)</f>
        <v>ng</v>
      </c>
      <c r="E401" s="23" t="str">
        <f>VLOOKUP(M401,map_prime_mover,2,0)</f>
        <v>cc_st_part</v>
      </c>
      <c r="F401" s="23" t="str">
        <f>D401&amp;IF(NOT(E401=""),"_"&amp;LOWER(E401),"")</f>
        <v>ng_cc_st_part</v>
      </c>
      <c r="G401" s="58">
        <f>IF(ISNUMBER(BA401),BA401/1000,1)</f>
        <v>10.042248900000001</v>
      </c>
      <c r="H401" s="8">
        <f>AV401</f>
        <v>1982</v>
      </c>
      <c r="I401" s="39" t="str">
        <f>AY401</f>
        <v>OP</v>
      </c>
      <c r="J401" s="39" t="str">
        <f>IF(AZ401=1,"Y",IF(AZ401=0,"N","?"))</f>
        <v>Y</v>
      </c>
      <c r="K401" s="39" t="s">
        <v>594</v>
      </c>
      <c r="L401" s="8" t="str">
        <f>AU401</f>
        <v>NG</v>
      </c>
      <c r="M401" s="8" t="str">
        <f>AX401</f>
        <v>CA</v>
      </c>
      <c r="N401" s="8">
        <f>C401*G401</f>
        <v>0.87769255386000011</v>
      </c>
      <c r="O401" s="8"/>
      <c r="P401" s="8"/>
      <c r="Q401" s="8"/>
      <c r="R401" s="87"/>
      <c r="S401" s="8"/>
      <c r="T401" s="8"/>
      <c r="U401" s="87"/>
      <c r="V401" s="87" t="str">
        <f ca="1">IF(NOT(AP401=""),IF(AP401&lt;&gt;AP400,IF(COUNTIF(OFFSET(AP401,0,0,pMaxUnitPerPlantInData),AP401)=COUNTIFS(OFFSET(AP401,0,0,pMaxUnitPerPlantInData),AP401,OFFSET(F401,0,0,pMaxUnitPerPlantInData),F401),"N","Y"),V400),"")</f>
        <v>Y</v>
      </c>
      <c r="W401" s="87" t="str">
        <f>IF($AP401="",W402,AP401)</f>
        <v>Houston Chemical Complex Battleground</v>
      </c>
      <c r="X401" s="87">
        <f>IF($AP401="","-",BB401)</f>
        <v>4</v>
      </c>
      <c r="Y401" s="4"/>
      <c r="Z401" s="8" t="b">
        <v>1</v>
      </c>
      <c r="AA401" s="8" t="b">
        <f>VLOOKUP(L401,map_fuel,3,0)</f>
        <v>1</v>
      </c>
      <c r="AB401" s="8" t="b">
        <f>C401&gt;=filt_gen_size</f>
        <v>1</v>
      </c>
      <c r="AC401" s="8" t="b">
        <f>AV401&gt;=filt_age</f>
        <v>1</v>
      </c>
      <c r="AD401" s="39">
        <f>IF(filt_status="ALL",TRUE,IFERROR(SEARCH(I401,filt_status),FALSE))</f>
        <v>1</v>
      </c>
      <c r="AE401" s="8" t="b">
        <f>IF(filt_chp,TRUE,J401="N")</f>
        <v>0</v>
      </c>
      <c r="AF401" s="8" t="b">
        <f>IF(filt_hydro,TRUE,D401&lt;&gt;"water")</f>
        <v>1</v>
      </c>
      <c r="AG401" s="8" t="b">
        <f>IF(filt_use_bad_data,TRUE,NOT(OR(O401="Y",O401=1)))</f>
        <v>1</v>
      </c>
      <c r="AH401" s="8" t="b">
        <f>IF(filt_use_bad_data,TRUE,NOT(OR(Q401="Y",Q401=1)))</f>
        <v>1</v>
      </c>
      <c r="AI401" s="8" t="b">
        <f>IF(filt_allow_combos,AND(AJ401:AK401),OR(UPPER($S401)="Y",UPPER($T401)=""))</f>
        <v>1</v>
      </c>
      <c r="AJ401" s="8" t="b">
        <f>IF(UPPER($U401)="CCGT",IF(filt_combine_ccgt,OR(UPPER($T401)="Y",UPPER($S401)=""),OR(UPPER($S401)="Y",UPPER($T401)="")),TRUE)</f>
        <v>1</v>
      </c>
      <c r="AK401" s="8" t="b">
        <f>IF(UPPER($U401)="WIND",IF(filt_combine_wind,OR(UPPER($T401)="Y",UPPER($S401)=""),OR(UPPER($S401)="Y",UPPER($T401)="")),TRUE)</f>
        <v>1</v>
      </c>
      <c r="AL401" s="9"/>
      <c r="AM401" s="2" t="b">
        <f>AND(Z401:AL401)</f>
        <v>0</v>
      </c>
      <c r="AN401" s="2">
        <f>A401-COUNTIF($K$31:$K401,"&lt;&gt;"&amp;AN$31)+1</f>
        <v>353</v>
      </c>
      <c r="AO401" s="2"/>
      <c r="AP401" s="8" t="s">
        <v>289</v>
      </c>
      <c r="AQ401" s="8" t="s">
        <v>16</v>
      </c>
      <c r="AR401" s="8">
        <v>50043</v>
      </c>
      <c r="AS401" s="8">
        <v>14344</v>
      </c>
      <c r="AT401" s="8" t="s">
        <v>11</v>
      </c>
      <c r="AU401" s="8" t="s">
        <v>33</v>
      </c>
      <c r="AV401" s="8">
        <v>1982</v>
      </c>
      <c r="AW401" s="8">
        <v>87.4</v>
      </c>
      <c r="AX401" s="8" t="s">
        <v>29</v>
      </c>
      <c r="AY401" s="8" t="s">
        <v>15</v>
      </c>
      <c r="AZ401">
        <v>1</v>
      </c>
      <c r="BA401" s="5">
        <v>10042.248900000001</v>
      </c>
      <c r="BB401" s="5">
        <v>4</v>
      </c>
      <c r="BC401" s="4"/>
      <c r="BD401"/>
    </row>
    <row r="402" spans="1:56" hidden="1">
      <c r="A402">
        <f>ROW(B402)-ROW($B$31)</f>
        <v>371</v>
      </c>
      <c r="B402" t="str">
        <f>SUBSTITUTE(SUBSTITUTE(SUBSTITUTE(AP402&amp;"_"&amp;AQ402," ","_"),"&amp;","and"),"-","_")</f>
        <v>Hueco_Mountain_Wind_Ranch_EXIS</v>
      </c>
      <c r="C402">
        <f>AW402/1000</f>
        <v>1.2999999999999999E-3</v>
      </c>
      <c r="D402" s="23" t="str">
        <f>VLOOKUP(L402,map_fuel,2,0)</f>
        <v>wind</v>
      </c>
      <c r="E402" s="23" t="str">
        <f>VLOOKUP(M402,map_prime_mover,2,0)</f>
        <v/>
      </c>
      <c r="F402" s="23" t="str">
        <f>D402&amp;IF(NOT(E402=""),"_"&amp;LOWER(E402),"")</f>
        <v>wind</v>
      </c>
      <c r="G402" s="58">
        <f>IF(ISNUMBER(BA402),BA402/1000,1)</f>
        <v>1</v>
      </c>
      <c r="H402" s="8">
        <f>AV402</f>
        <v>2001</v>
      </c>
      <c r="I402" s="39" t="str">
        <f>AY402</f>
        <v>OP</v>
      </c>
      <c r="J402" s="39" t="str">
        <f>IF(AZ402=1,"Y",IF(AZ402=0,"N","?"))</f>
        <v>?</v>
      </c>
      <c r="K402" s="39" t="s">
        <v>594</v>
      </c>
      <c r="L402" s="8" t="str">
        <f>AU402</f>
        <v>WND</v>
      </c>
      <c r="M402" s="8" t="str">
        <f>AX402</f>
        <v>WT</v>
      </c>
      <c r="N402" s="8">
        <f>C402*G402</f>
        <v>1.2999999999999999E-3</v>
      </c>
      <c r="O402" s="8"/>
      <c r="P402" s="8"/>
      <c r="Q402" s="8"/>
      <c r="R402" s="87"/>
      <c r="S402" s="8"/>
      <c r="T402" s="8"/>
      <c r="U402" s="87"/>
      <c r="V402" s="87" t="str">
        <f ca="1">IF(NOT(AP402=""),IF(AP402&lt;&gt;AP401,IF(COUNTIF(OFFSET(AP402,0,0,pMaxUnitPerPlantInData),AP402)=COUNTIFS(OFFSET(AP402,0,0,pMaxUnitPerPlantInData),AP402,OFFSET(F402,0,0,pMaxUnitPerPlantInData),F402),"N","Y"),V401),"")</f>
        <v>N</v>
      </c>
      <c r="W402" s="87" t="str">
        <f>IF($AP402="",W403,AP402)</f>
        <v>Hueco Mountain Wind Ranch</v>
      </c>
      <c r="X402" s="87" t="str">
        <f>IF($AP402="","-",BB402)</f>
        <v>Plant unknown</v>
      </c>
      <c r="Y402" s="4"/>
      <c r="Z402" s="8" t="b">
        <v>0</v>
      </c>
      <c r="AA402" s="8" t="b">
        <f>VLOOKUP(L402,map_fuel,3,0)</f>
        <v>1</v>
      </c>
      <c r="AB402" s="8" t="b">
        <f>C402&gt;=filt_gen_size</f>
        <v>0</v>
      </c>
      <c r="AC402" s="8" t="b">
        <f>AV402&gt;=filt_age</f>
        <v>1</v>
      </c>
      <c r="AD402" s="39">
        <f>IF(filt_status="ALL",TRUE,IFERROR(SEARCH(I402,filt_status),FALSE))</f>
        <v>1</v>
      </c>
      <c r="AE402" s="8" t="b">
        <f>IF(filt_chp,TRUE,J402="N")</f>
        <v>0</v>
      </c>
      <c r="AF402" s="8" t="b">
        <f>IF(filt_hydro,TRUE,D402&lt;&gt;"water")</f>
        <v>1</v>
      </c>
      <c r="AG402" s="8" t="b">
        <f>IF(filt_use_bad_data,TRUE,NOT(OR(O402="Y",O402=1)))</f>
        <v>1</v>
      </c>
      <c r="AH402" s="8" t="b">
        <f>IF(filt_use_bad_data,TRUE,NOT(OR(Q402="Y",Q402=1)))</f>
        <v>1</v>
      </c>
      <c r="AI402" s="8" t="b">
        <f>IF(filt_allow_combos,AND(AJ402:AK402),OR(UPPER($S402)="Y",UPPER($T402)=""))</f>
        <v>1</v>
      </c>
      <c r="AJ402" s="8" t="b">
        <f>IF(UPPER($U402)="CCGT",IF(filt_combine_ccgt,OR(UPPER($T402)="Y",UPPER($S402)=""),OR(UPPER($S402)="Y",UPPER($T402)="")),TRUE)</f>
        <v>1</v>
      </c>
      <c r="AK402" s="8" t="b">
        <f>IF(UPPER($U402)="WIND",IF(filt_combine_wind,OR(UPPER($T402)="Y",UPPER($S402)=""),OR(UPPER($S402)="Y",UPPER($T402)="")),TRUE)</f>
        <v>1</v>
      </c>
      <c r="AL402" s="9"/>
      <c r="AM402" s="2" t="b">
        <f>AND(Z402:AL402)</f>
        <v>0</v>
      </c>
      <c r="AN402" s="2">
        <f>A402-COUNTIF($K$31:$K402,"&lt;&gt;"&amp;AN$31)+1</f>
        <v>354</v>
      </c>
      <c r="AO402" s="2"/>
      <c r="AP402" s="8" t="s">
        <v>290</v>
      </c>
      <c r="AQ402" s="8" t="s">
        <v>291</v>
      </c>
      <c r="AR402" s="8">
        <v>55578</v>
      </c>
      <c r="AS402" s="8">
        <v>14345</v>
      </c>
      <c r="AT402" s="8" t="s">
        <v>11</v>
      </c>
      <c r="AU402" s="8" t="s">
        <v>26</v>
      </c>
      <c r="AV402" s="8">
        <v>2001</v>
      </c>
      <c r="AW402" s="8">
        <v>1.3</v>
      </c>
      <c r="AX402" s="8" t="s">
        <v>25</v>
      </c>
      <c r="AY402" s="8" t="s">
        <v>15</v>
      </c>
      <c r="AZ402" t="s">
        <v>1069</v>
      </c>
      <c r="BA402" s="5" t="s">
        <v>1069</v>
      </c>
      <c r="BB402" s="5" t="s">
        <v>1069</v>
      </c>
      <c r="BC402" s="4"/>
      <c r="BD402"/>
    </row>
    <row r="403" spans="1:56" hidden="1">
      <c r="A403">
        <f>ROW(B403)-ROW($B$31)</f>
        <v>372</v>
      </c>
      <c r="B403" t="str">
        <f>SUBSTITUTE(SUBSTITUTE(SUBSTITUTE(AP403&amp;"_"&amp;AQ403," ","_"),"&amp;","and"),"-","_")</f>
        <v>Ingleside_Cogeneration_CTG1</v>
      </c>
      <c r="C403">
        <f>AW403/1000</f>
        <v>0.1701</v>
      </c>
      <c r="D403" s="23" t="str">
        <f>VLOOKUP(L403,map_fuel,2,0)</f>
        <v>ng</v>
      </c>
      <c r="E403" s="23" t="str">
        <f>VLOOKUP(M403,map_prime_mover,2,0)</f>
        <v>cc_ct_part</v>
      </c>
      <c r="F403" s="23" t="str">
        <f>D403&amp;IF(NOT(E403=""),"_"&amp;LOWER(E403),"")</f>
        <v>ng_cc_ct_part</v>
      </c>
      <c r="G403" s="58">
        <f>IF(ISNUMBER(BA403),BA403/1000,1)</f>
        <v>8.1116700999999996</v>
      </c>
      <c r="H403" s="8">
        <f>AV403</f>
        <v>1999</v>
      </c>
      <c r="I403" s="39" t="str">
        <f>AY403</f>
        <v>OP</v>
      </c>
      <c r="J403" s="39" t="str">
        <f>IF(AZ403=1,"Y",IF(AZ403=0,"N","?"))</f>
        <v>Y</v>
      </c>
      <c r="K403" s="39" t="s">
        <v>594</v>
      </c>
      <c r="L403" s="8" t="str">
        <f>AU403</f>
        <v>NG</v>
      </c>
      <c r="M403" s="8" t="str">
        <f>AX403</f>
        <v>CT</v>
      </c>
      <c r="N403" s="8">
        <f>C403*G403</f>
        <v>1.37979508401</v>
      </c>
      <c r="O403" s="8"/>
      <c r="P403" s="8"/>
      <c r="Q403" s="8"/>
      <c r="R403" s="87"/>
      <c r="S403" s="8"/>
      <c r="T403" s="8"/>
      <c r="U403" s="87"/>
      <c r="V403" s="87" t="str">
        <f ca="1">IF(NOT(AP403=""),IF(AP403&lt;&gt;AP402,IF(COUNTIF(OFFSET(AP403,0,0,pMaxUnitPerPlantInData),AP403)=COUNTIFS(OFFSET(AP403,0,0,pMaxUnitPerPlantInData),AP403,OFFSET(F403,0,0,pMaxUnitPerPlantInData),F403),"N","Y"),V402),"")</f>
        <v>Y</v>
      </c>
      <c r="W403" s="87" t="str">
        <f>IF($AP403="",W404,AP403)</f>
        <v>Ingleside Cogeneration</v>
      </c>
      <c r="X403" s="87">
        <f>IF($AP403="","-",BB403)</f>
        <v>3</v>
      </c>
      <c r="Y403" s="4"/>
      <c r="Z403" s="8" t="b">
        <v>1</v>
      </c>
      <c r="AA403" s="8" t="b">
        <f>VLOOKUP(L403,map_fuel,3,0)</f>
        <v>1</v>
      </c>
      <c r="AB403" s="8" t="b">
        <f>C403&gt;=filt_gen_size</f>
        <v>1</v>
      </c>
      <c r="AC403" s="8" t="b">
        <f>AV403&gt;=filt_age</f>
        <v>1</v>
      </c>
      <c r="AD403" s="39">
        <f>IF(filt_status="ALL",TRUE,IFERROR(SEARCH(I403,filt_status),FALSE))</f>
        <v>1</v>
      </c>
      <c r="AE403" s="8" t="b">
        <f>IF(filt_chp,TRUE,J403="N")</f>
        <v>0</v>
      </c>
      <c r="AF403" s="8" t="b">
        <f>IF(filt_hydro,TRUE,D403&lt;&gt;"water")</f>
        <v>1</v>
      </c>
      <c r="AG403" s="8" t="b">
        <f>IF(filt_use_bad_data,TRUE,NOT(OR(O403="Y",O403=1)))</f>
        <v>1</v>
      </c>
      <c r="AH403" s="8" t="b">
        <f>IF(filt_use_bad_data,TRUE,NOT(OR(Q403="Y",Q403=1)))</f>
        <v>1</v>
      </c>
      <c r="AI403" s="8" t="b">
        <f>IF(filt_allow_combos,AND(AJ403:AK403),OR(UPPER($S403)="Y",UPPER($T403)=""))</f>
        <v>1</v>
      </c>
      <c r="AJ403" s="8" t="b">
        <f>IF(UPPER($U403)="CCGT",IF(filt_combine_ccgt,OR(UPPER($T403)="Y",UPPER($S403)=""),OR(UPPER($S403)="Y",UPPER($T403)="")),TRUE)</f>
        <v>1</v>
      </c>
      <c r="AK403" s="8" t="b">
        <f>IF(UPPER($U403)="WIND",IF(filt_combine_wind,OR(UPPER($T403)="Y",UPPER($S403)=""),OR(UPPER($S403)="Y",UPPER($T403)="")),TRUE)</f>
        <v>1</v>
      </c>
      <c r="AL403" s="9"/>
      <c r="AM403" s="2" t="b">
        <f>AND(Z403:AL403)</f>
        <v>0</v>
      </c>
      <c r="AN403" s="2">
        <f>A403-COUNTIF($K$31:$K403,"&lt;&gt;"&amp;AN$31)+1</f>
        <v>355</v>
      </c>
      <c r="AO403" s="2"/>
      <c r="AP403" s="8" t="s">
        <v>292</v>
      </c>
      <c r="AQ403" s="8" t="s">
        <v>57</v>
      </c>
      <c r="AR403" s="8">
        <v>55313</v>
      </c>
      <c r="AS403" s="8">
        <v>14346</v>
      </c>
      <c r="AT403" s="8" t="s">
        <v>11</v>
      </c>
      <c r="AU403" s="8" t="s">
        <v>33</v>
      </c>
      <c r="AV403" s="8">
        <v>1999</v>
      </c>
      <c r="AW403" s="8">
        <v>170.1</v>
      </c>
      <c r="AX403" s="8" t="s">
        <v>32</v>
      </c>
      <c r="AY403" s="8" t="s">
        <v>15</v>
      </c>
      <c r="AZ403">
        <v>1</v>
      </c>
      <c r="BA403" s="5">
        <v>8111.6701000000003</v>
      </c>
      <c r="BB403" s="5">
        <v>3</v>
      </c>
      <c r="BC403" s="4"/>
      <c r="BD403"/>
    </row>
    <row r="404" spans="1:56" hidden="1">
      <c r="A404">
        <f>ROW(B404)-ROW($B$31)</f>
        <v>373</v>
      </c>
      <c r="B404" t="str">
        <f>SUBSTITUTE(SUBSTITUTE(SUBSTITUTE(AP404&amp;"_"&amp;AQ404," ","_"),"&amp;","and"),"-","_")</f>
        <v>Ingleside_Cogeneration_CTG2</v>
      </c>
      <c r="C404">
        <f>AW404/1000</f>
        <v>0.1701</v>
      </c>
      <c r="D404" s="23" t="str">
        <f>VLOOKUP(L404,map_fuel,2,0)</f>
        <v>ng</v>
      </c>
      <c r="E404" s="23" t="str">
        <f>VLOOKUP(M404,map_prime_mover,2,0)</f>
        <v>cc_ct_part</v>
      </c>
      <c r="F404" s="23" t="str">
        <f>D404&amp;IF(NOT(E404=""),"_"&amp;LOWER(E404),"")</f>
        <v>ng_cc_ct_part</v>
      </c>
      <c r="G404" s="58">
        <f>IF(ISNUMBER(BA404),BA404/1000,1)</f>
        <v>8.1116700999999996</v>
      </c>
      <c r="H404" s="8">
        <f>AV404</f>
        <v>1999</v>
      </c>
      <c r="I404" s="39" t="str">
        <f>AY404</f>
        <v>OP</v>
      </c>
      <c r="J404" s="39" t="str">
        <f>IF(AZ404=1,"Y",IF(AZ404=0,"N","?"))</f>
        <v>Y</v>
      </c>
      <c r="K404" s="39" t="s">
        <v>594</v>
      </c>
      <c r="L404" s="8" t="str">
        <f>AU404</f>
        <v>NG</v>
      </c>
      <c r="M404" s="8" t="str">
        <f>AX404</f>
        <v>CT</v>
      </c>
      <c r="N404" s="8">
        <f>C404*G404</f>
        <v>1.37979508401</v>
      </c>
      <c r="O404" s="8"/>
      <c r="P404" s="8"/>
      <c r="Q404" s="8"/>
      <c r="R404" s="87"/>
      <c r="S404" s="8"/>
      <c r="T404" s="8"/>
      <c r="U404" s="87"/>
      <c r="V404" s="87" t="str">
        <f ca="1">IF(NOT(AP404=""),IF(AP404&lt;&gt;AP403,IF(COUNTIF(OFFSET(AP404,0,0,pMaxUnitPerPlantInData),AP404)=COUNTIFS(OFFSET(AP404,0,0,pMaxUnitPerPlantInData),AP404,OFFSET(F404,0,0,pMaxUnitPerPlantInData),F404),"N","Y"),V403),"")</f>
        <v>Y</v>
      </c>
      <c r="W404" s="87" t="str">
        <f>IF($AP404="",W405,AP404)</f>
        <v>Ingleside Cogeneration</v>
      </c>
      <c r="X404" s="87">
        <f>IF($AP404="","-",BB404)</f>
        <v>3</v>
      </c>
      <c r="Y404" s="4"/>
      <c r="Z404" s="8" t="b">
        <v>1</v>
      </c>
      <c r="AA404" s="8" t="b">
        <f>VLOOKUP(L404,map_fuel,3,0)</f>
        <v>1</v>
      </c>
      <c r="AB404" s="8" t="b">
        <f>C404&gt;=filt_gen_size</f>
        <v>1</v>
      </c>
      <c r="AC404" s="8" t="b">
        <f>AV404&gt;=filt_age</f>
        <v>1</v>
      </c>
      <c r="AD404" s="39">
        <f>IF(filt_status="ALL",TRUE,IFERROR(SEARCH(I404,filt_status),FALSE))</f>
        <v>1</v>
      </c>
      <c r="AE404" s="8" t="b">
        <f>IF(filt_chp,TRUE,J404="N")</f>
        <v>0</v>
      </c>
      <c r="AF404" s="8" t="b">
        <f>IF(filt_hydro,TRUE,D404&lt;&gt;"water")</f>
        <v>1</v>
      </c>
      <c r="AG404" s="8" t="b">
        <f>IF(filt_use_bad_data,TRUE,NOT(OR(O404="Y",O404=1)))</f>
        <v>1</v>
      </c>
      <c r="AH404" s="8" t="b">
        <f>IF(filt_use_bad_data,TRUE,NOT(OR(Q404="Y",Q404=1)))</f>
        <v>1</v>
      </c>
      <c r="AI404" s="8" t="b">
        <f>IF(filt_allow_combos,AND(AJ404:AK404),OR(UPPER($S404)="Y",UPPER($T404)=""))</f>
        <v>1</v>
      </c>
      <c r="AJ404" s="8" t="b">
        <f>IF(UPPER($U404)="CCGT",IF(filt_combine_ccgt,OR(UPPER($T404)="Y",UPPER($S404)=""),OR(UPPER($S404)="Y",UPPER($T404)="")),TRUE)</f>
        <v>1</v>
      </c>
      <c r="AK404" s="8" t="b">
        <f>IF(UPPER($U404)="WIND",IF(filt_combine_wind,OR(UPPER($T404)="Y",UPPER($S404)=""),OR(UPPER($S404)="Y",UPPER($T404)="")),TRUE)</f>
        <v>1</v>
      </c>
      <c r="AL404" s="9"/>
      <c r="AM404" s="2" t="b">
        <f>AND(Z404:AL404)</f>
        <v>0</v>
      </c>
      <c r="AN404" s="2">
        <f>A404-COUNTIF($K$31:$K404,"&lt;&gt;"&amp;AN$31)+1</f>
        <v>356</v>
      </c>
      <c r="AO404" s="2"/>
      <c r="AP404" s="8" t="s">
        <v>292</v>
      </c>
      <c r="AQ404" s="8" t="s">
        <v>63</v>
      </c>
      <c r="AR404" s="8">
        <v>55313</v>
      </c>
      <c r="AS404" s="8">
        <v>14347</v>
      </c>
      <c r="AT404" s="8" t="s">
        <v>11</v>
      </c>
      <c r="AU404" s="8" t="s">
        <v>33</v>
      </c>
      <c r="AV404" s="8">
        <v>1999</v>
      </c>
      <c r="AW404" s="8">
        <v>170.1</v>
      </c>
      <c r="AX404" s="8" t="s">
        <v>32</v>
      </c>
      <c r="AY404" s="8" t="s">
        <v>15</v>
      </c>
      <c r="AZ404">
        <v>1</v>
      </c>
      <c r="BA404" s="5">
        <v>8111.6701000000003</v>
      </c>
      <c r="BB404" s="5">
        <v>3</v>
      </c>
      <c r="BC404" s="4"/>
      <c r="BD404"/>
    </row>
    <row r="405" spans="1:56" hidden="1">
      <c r="A405">
        <f>ROW(B405)-ROW($B$31)</f>
        <v>374</v>
      </c>
      <c r="B405" t="str">
        <f>SUBSTITUTE(SUBSTITUTE(SUBSTITUTE(AP405&amp;"_"&amp;AQ405," ","_"),"&amp;","and"),"-","_")</f>
        <v>Ingleside_Cogeneration_STG</v>
      </c>
      <c r="C405">
        <f>AW405/1000</f>
        <v>0.20799999999999999</v>
      </c>
      <c r="D405" s="23" t="str">
        <f>VLOOKUP(L405,map_fuel,2,0)</f>
        <v>ng</v>
      </c>
      <c r="E405" s="23" t="str">
        <f>VLOOKUP(M405,map_prime_mover,2,0)</f>
        <v>cc_st_part</v>
      </c>
      <c r="F405" s="23" t="str">
        <f>D405&amp;IF(NOT(E405=""),"_"&amp;LOWER(E405),"")</f>
        <v>ng_cc_st_part</v>
      </c>
      <c r="G405" s="58">
        <f>IF(ISNUMBER(BA405),BA405/1000,1)</f>
        <v>8.1116700999999996</v>
      </c>
      <c r="H405" s="8">
        <f>AV405</f>
        <v>1999</v>
      </c>
      <c r="I405" s="39" t="str">
        <f>AY405</f>
        <v>OP</v>
      </c>
      <c r="J405" s="39" t="str">
        <f>IF(AZ405=1,"Y",IF(AZ405=0,"N","?"))</f>
        <v>Y</v>
      </c>
      <c r="K405" s="39" t="s">
        <v>594</v>
      </c>
      <c r="L405" s="8" t="str">
        <f>AU405</f>
        <v>NG</v>
      </c>
      <c r="M405" s="8" t="str">
        <f>AX405</f>
        <v>CA</v>
      </c>
      <c r="N405" s="8">
        <f>C405*G405</f>
        <v>1.6872273807999998</v>
      </c>
      <c r="O405" s="8"/>
      <c r="P405" s="8"/>
      <c r="Q405" s="8"/>
      <c r="R405" s="87"/>
      <c r="S405" s="8"/>
      <c r="T405" s="8"/>
      <c r="U405" s="87"/>
      <c r="V405" s="87" t="str">
        <f ca="1">IF(NOT(AP405=""),IF(AP405&lt;&gt;AP404,IF(COUNTIF(OFFSET(AP405,0,0,pMaxUnitPerPlantInData),AP405)=COUNTIFS(OFFSET(AP405,0,0,pMaxUnitPerPlantInData),AP405,OFFSET(F405,0,0,pMaxUnitPerPlantInData),F405),"N","Y"),V404),"")</f>
        <v>Y</v>
      </c>
      <c r="W405" s="87" t="str">
        <f>IF($AP405="",W406,AP405)</f>
        <v>Ingleside Cogeneration</v>
      </c>
      <c r="X405" s="87">
        <f>IF($AP405="","-",BB405)</f>
        <v>3</v>
      </c>
      <c r="Y405" s="4"/>
      <c r="Z405" s="8" t="b">
        <v>1</v>
      </c>
      <c r="AA405" s="8" t="b">
        <f>VLOOKUP(L405,map_fuel,3,0)</f>
        <v>1</v>
      </c>
      <c r="AB405" s="8" t="b">
        <f>C405&gt;=filt_gen_size</f>
        <v>1</v>
      </c>
      <c r="AC405" s="8" t="b">
        <f>AV405&gt;=filt_age</f>
        <v>1</v>
      </c>
      <c r="AD405" s="39">
        <f>IF(filt_status="ALL",TRUE,IFERROR(SEARCH(I405,filt_status),FALSE))</f>
        <v>1</v>
      </c>
      <c r="AE405" s="8" t="b">
        <f>IF(filt_chp,TRUE,J405="N")</f>
        <v>0</v>
      </c>
      <c r="AF405" s="8" t="b">
        <f>IF(filt_hydro,TRUE,D405&lt;&gt;"water")</f>
        <v>1</v>
      </c>
      <c r="AG405" s="8" t="b">
        <f>IF(filt_use_bad_data,TRUE,NOT(OR(O405="Y",O405=1)))</f>
        <v>1</v>
      </c>
      <c r="AH405" s="8" t="b">
        <f>IF(filt_use_bad_data,TRUE,NOT(OR(Q405="Y",Q405=1)))</f>
        <v>1</v>
      </c>
      <c r="AI405" s="8" t="b">
        <f>IF(filt_allow_combos,AND(AJ405:AK405),OR(UPPER($S405)="Y",UPPER($T405)=""))</f>
        <v>1</v>
      </c>
      <c r="AJ405" s="8" t="b">
        <f>IF(UPPER($U405)="CCGT",IF(filt_combine_ccgt,OR(UPPER($T405)="Y",UPPER($S405)=""),OR(UPPER($S405)="Y",UPPER($T405)="")),TRUE)</f>
        <v>1</v>
      </c>
      <c r="AK405" s="8" t="b">
        <f>IF(UPPER($U405)="WIND",IF(filt_combine_wind,OR(UPPER($T405)="Y",UPPER($S405)=""),OR(UPPER($S405)="Y",UPPER($T405)="")),TRUE)</f>
        <v>1</v>
      </c>
      <c r="AL405" s="9"/>
      <c r="AM405" s="2" t="b">
        <f>AND(Z405:AL405)</f>
        <v>0</v>
      </c>
      <c r="AN405" s="2">
        <f>A405-COUNTIF($K$31:$K405,"&lt;&gt;"&amp;AN$31)+1</f>
        <v>357</v>
      </c>
      <c r="AO405" s="2"/>
      <c r="AP405" s="8" t="s">
        <v>292</v>
      </c>
      <c r="AQ405" s="8" t="s">
        <v>197</v>
      </c>
      <c r="AR405" s="8">
        <v>55313</v>
      </c>
      <c r="AS405" s="8">
        <v>14348</v>
      </c>
      <c r="AT405" s="8" t="s">
        <v>11</v>
      </c>
      <c r="AU405" s="8" t="s">
        <v>33</v>
      </c>
      <c r="AV405" s="8">
        <v>1999</v>
      </c>
      <c r="AW405" s="8">
        <v>208</v>
      </c>
      <c r="AX405" s="8" t="s">
        <v>29</v>
      </c>
      <c r="AY405" s="8" t="s">
        <v>15</v>
      </c>
      <c r="AZ405">
        <v>1</v>
      </c>
      <c r="BA405" s="5">
        <v>8111.6701000000003</v>
      </c>
      <c r="BB405" s="5">
        <v>3</v>
      </c>
      <c r="BC405" s="4"/>
      <c r="BD405"/>
    </row>
    <row r="406" spans="1:56" hidden="1">
      <c r="A406">
        <f>ROW(B406)-ROW($B$31)</f>
        <v>375</v>
      </c>
      <c r="B406" t="str">
        <f>SUBSTITUTE(SUBSTITUTE(SUBSTITUTE(AP406&amp;"_"&amp;AQ406," ","_"),"&amp;","and"),"-","_")</f>
        <v>Inks_1</v>
      </c>
      <c r="C406">
        <f>AW406/1000</f>
        <v>1.4999999999999999E-2</v>
      </c>
      <c r="D406" s="23" t="str">
        <f>VLOOKUP(L406,map_fuel,2,0)</f>
        <v>water</v>
      </c>
      <c r="E406" s="23" t="str">
        <f>VLOOKUP(M406,map_prime_mover,2,0)</f>
        <v/>
      </c>
      <c r="F406" s="23" t="str">
        <f>D406&amp;IF(NOT(E406=""),"_"&amp;LOWER(E406),"")</f>
        <v>water</v>
      </c>
      <c r="G406" s="58">
        <f>IF(ISNUMBER(BA406),BA406/1000,1)</f>
        <v>1</v>
      </c>
      <c r="H406" s="8">
        <f>AV406</f>
        <v>1938</v>
      </c>
      <c r="I406" s="39" t="str">
        <f>AY406</f>
        <v>OP</v>
      </c>
      <c r="J406" s="39" t="str">
        <f>IF(AZ406=1,"Y",IF(AZ406=0,"N","?"))</f>
        <v>N</v>
      </c>
      <c r="K406" s="39" t="s">
        <v>594</v>
      </c>
      <c r="L406" s="8" t="str">
        <f>AU406</f>
        <v>WAT</v>
      </c>
      <c r="M406" s="8" t="str">
        <f>AX406</f>
        <v>HY</v>
      </c>
      <c r="N406" s="8">
        <f>C406*G406</f>
        <v>1.4999999999999999E-2</v>
      </c>
      <c r="O406" s="8"/>
      <c r="P406" s="8"/>
      <c r="Q406" s="8"/>
      <c r="R406" s="87"/>
      <c r="S406" s="8"/>
      <c r="T406" s="8"/>
      <c r="U406" s="87"/>
      <c r="V406" s="87" t="str">
        <f ca="1">IF(NOT(AP406=""),IF(AP406&lt;&gt;AP405,IF(COUNTIF(OFFSET(AP406,0,0,pMaxUnitPerPlantInData),AP406)=COUNTIFS(OFFSET(AP406,0,0,pMaxUnitPerPlantInData),AP406,OFFSET(F406,0,0,pMaxUnitPerPlantInData),F406),"N","Y"),V405),"")</f>
        <v>N</v>
      </c>
      <c r="W406" s="87" t="str">
        <f>IF($AP406="",W407,SUBSTITUTE(SUBSTITUTE(SUBSTITUTE(AP406," ","_"),"&amp;","and"),"-","_"))</f>
        <v>Inks</v>
      </c>
      <c r="X406" s="87">
        <f>IF($AP406="","-",BB406)</f>
        <v>1</v>
      </c>
      <c r="Y406" s="4"/>
      <c r="Z406" s="8" t="b">
        <v>1</v>
      </c>
      <c r="AA406" s="8" t="b">
        <f>VLOOKUP(L406,map_fuel,3,0)</f>
        <v>1</v>
      </c>
      <c r="AB406" s="8" t="b">
        <f>C406&gt;=filt_gen_size</f>
        <v>0</v>
      </c>
      <c r="AC406" s="8" t="b">
        <f>AV406&gt;=filt_age</f>
        <v>1</v>
      </c>
      <c r="AD406" s="39">
        <f>IF(filt_status="ALL",TRUE,IFERROR(SEARCH(I406,filt_status),FALSE))</f>
        <v>1</v>
      </c>
      <c r="AE406" s="8" t="b">
        <f>IF(filt_chp,TRUE,J406="N")</f>
        <v>1</v>
      </c>
      <c r="AF406" s="8" t="b">
        <f>IF(filt_hydro,TRUE,D406&lt;&gt;"water")</f>
        <v>0</v>
      </c>
      <c r="AG406" s="8" t="b">
        <f>IF(filt_use_bad_data,TRUE,NOT(OR(O406="Y",O406=1)))</f>
        <v>1</v>
      </c>
      <c r="AH406" s="8" t="b">
        <f>IF(filt_use_bad_data,TRUE,NOT(OR(Q406="Y",Q406=1)))</f>
        <v>1</v>
      </c>
      <c r="AI406" s="8" t="b">
        <f>IF(filt_allow_combos,AND(AJ406:AK406),OR(UPPER($S406)="Y",UPPER($T406)=""))</f>
        <v>1</v>
      </c>
      <c r="AJ406" s="8" t="b">
        <f>IF(UPPER($U406)="CCGT",IF(filt_combine_ccgt,OR(UPPER($T406)="Y",UPPER($S406)=""),OR(UPPER($S406)="Y",UPPER($T406)="")),TRUE)</f>
        <v>1</v>
      </c>
      <c r="AK406" s="8" t="b">
        <f>IF(UPPER($U406)="WIND",IF(filt_combine_wind,OR(UPPER($T406)="Y",UPPER($S406)=""),OR(UPPER($S406)="Y",UPPER($T406)="")),TRUE)</f>
        <v>1</v>
      </c>
      <c r="AL406" s="9"/>
      <c r="AM406" s="2" t="b">
        <f>AND(Z406:AL406)</f>
        <v>0</v>
      </c>
      <c r="AN406" s="2">
        <f>A406-COUNTIF($K$31:$K406,"&lt;&gt;"&amp;AN$31)+1</f>
        <v>358</v>
      </c>
      <c r="AO406" s="2"/>
      <c r="AP406" s="8" t="s">
        <v>293</v>
      </c>
      <c r="AQ406" s="8" t="s">
        <v>19</v>
      </c>
      <c r="AR406" s="8">
        <v>3598</v>
      </c>
      <c r="AS406" s="8">
        <v>14349</v>
      </c>
      <c r="AT406" s="8" t="s">
        <v>11</v>
      </c>
      <c r="AU406" s="8" t="s">
        <v>21</v>
      </c>
      <c r="AV406" s="8">
        <v>1938</v>
      </c>
      <c r="AW406" s="8">
        <v>15</v>
      </c>
      <c r="AX406" s="8" t="s">
        <v>20</v>
      </c>
      <c r="AY406" s="8" t="s">
        <v>15</v>
      </c>
      <c r="AZ406">
        <v>0</v>
      </c>
      <c r="BA406" s="5" t="s">
        <v>14</v>
      </c>
      <c r="BB406" s="5">
        <v>1</v>
      </c>
      <c r="BC406" s="4"/>
      <c r="BD406"/>
    </row>
    <row r="407" spans="1:56" hidden="1">
      <c r="A407">
        <f>ROW(B407)-ROW($B$31)</f>
        <v>376</v>
      </c>
      <c r="B407" t="str">
        <f>SUBSTITUTE(SUBSTITUTE(SUBSTITUTE(AP407&amp;"_"&amp;AQ407," ","_"),"&amp;","and"),"-","_")</f>
        <v>International_Paper_Texarkana_Mill_GEN2</v>
      </c>
      <c r="C407">
        <f>AW407/1000</f>
        <v>0.04</v>
      </c>
      <c r="D407" s="23" t="str">
        <f>VLOOKUP(L407,map_fuel,2,0)</f>
        <v>waste</v>
      </c>
      <c r="E407" s="23" t="str">
        <f>VLOOKUP(M407,map_prime_mover,2,0)</f>
        <v>st</v>
      </c>
      <c r="F407" s="23" t="str">
        <f>D407&amp;IF(NOT(E407=""),"_"&amp;LOWER(E407),"")</f>
        <v>waste_st</v>
      </c>
      <c r="G407" s="58">
        <f>IF(ISNUMBER(BA407),BA407/1000,1)</f>
        <v>1</v>
      </c>
      <c r="H407" s="8">
        <f>AV407</f>
        <v>1977</v>
      </c>
      <c r="I407" s="39" t="str">
        <f>AY407</f>
        <v>OP</v>
      </c>
      <c r="J407" s="39" t="str">
        <f>IF(AZ407=1,"Y",IF(AZ407=0,"N","?"))</f>
        <v>?</v>
      </c>
      <c r="K407" s="39" t="s">
        <v>594</v>
      </c>
      <c r="L407" s="8" t="str">
        <f>AU407</f>
        <v>BLQ</v>
      </c>
      <c r="M407" s="8" t="str">
        <f>AX407</f>
        <v>ST</v>
      </c>
      <c r="N407" s="8">
        <f>C407*G407</f>
        <v>0.04</v>
      </c>
      <c r="O407" s="8"/>
      <c r="P407" s="8"/>
      <c r="Q407" s="8"/>
      <c r="R407" s="87"/>
      <c r="S407" s="8"/>
      <c r="T407" s="8"/>
      <c r="U407" s="87"/>
      <c r="V407" s="87" t="str">
        <f ca="1">IF(NOT(AP407=""),IF(AP407&lt;&gt;AP406,IF(COUNTIF(OFFSET(AP407,0,0,pMaxUnitPerPlantInData),AP407)=COUNTIFS(OFFSET(AP407,0,0,pMaxUnitPerPlantInData),AP407,OFFSET(F407,0,0,pMaxUnitPerPlantInData),F407),"N","Y"),V406),"")</f>
        <v>N</v>
      </c>
      <c r="W407" s="87" t="str">
        <f>IF($AP407="",W408,AP407)</f>
        <v>International Paper Texarkana Mill</v>
      </c>
      <c r="X407" s="87" t="str">
        <f>IF($AP407="","-",BB407)</f>
        <v>Plant unknown</v>
      </c>
      <c r="Y407" s="4"/>
      <c r="Z407" s="8" t="b">
        <v>0</v>
      </c>
      <c r="AA407" s="8" t="b">
        <f>VLOOKUP(L407,map_fuel,3,0)</f>
        <v>0</v>
      </c>
      <c r="AB407" s="8" t="b">
        <f>C407&gt;=filt_gen_size</f>
        <v>0</v>
      </c>
      <c r="AC407" s="8" t="b">
        <f>AV407&gt;=filt_age</f>
        <v>1</v>
      </c>
      <c r="AD407" s="39">
        <f>IF(filt_status="ALL",TRUE,IFERROR(SEARCH(I407,filt_status),FALSE))</f>
        <v>1</v>
      </c>
      <c r="AE407" s="8" t="b">
        <f>IF(filt_chp,TRUE,J407="N")</f>
        <v>0</v>
      </c>
      <c r="AF407" s="8" t="b">
        <f>IF(filt_hydro,TRUE,D407&lt;&gt;"water")</f>
        <v>1</v>
      </c>
      <c r="AG407" s="8" t="b">
        <f>IF(filt_use_bad_data,TRUE,NOT(OR(O407="Y",O407=1)))</f>
        <v>1</v>
      </c>
      <c r="AH407" s="8" t="b">
        <f>IF(filt_use_bad_data,TRUE,NOT(OR(Q407="Y",Q407=1)))</f>
        <v>1</v>
      </c>
      <c r="AI407" s="8" t="b">
        <f>IF(filt_allow_combos,AND(AJ407:AK407),OR(UPPER($S407)="Y",UPPER($T407)=""))</f>
        <v>1</v>
      </c>
      <c r="AJ407" s="8" t="b">
        <f>IF(UPPER($U407)="CCGT",IF(filt_combine_ccgt,OR(UPPER($T407)="Y",UPPER($S407)=""),OR(UPPER($S407)="Y",UPPER($T407)="")),TRUE)</f>
        <v>1</v>
      </c>
      <c r="AK407" s="8" t="b">
        <f>IF(UPPER($U407)="WIND",IF(filt_combine_wind,OR(UPPER($T407)="Y",UPPER($S407)=""),OR(UPPER($S407)="Y",UPPER($T407)="")),TRUE)</f>
        <v>1</v>
      </c>
      <c r="AL407" s="9"/>
      <c r="AM407" s="2" t="b">
        <f>AND(Z407:AL407)</f>
        <v>0</v>
      </c>
      <c r="AN407" s="2">
        <f>A407-COUNTIF($K$31:$K407,"&lt;&gt;"&amp;AN$31)+1</f>
        <v>359</v>
      </c>
      <c r="AO407" s="2"/>
      <c r="AP407" s="8" t="s">
        <v>294</v>
      </c>
      <c r="AQ407" s="8" t="s">
        <v>34</v>
      </c>
      <c r="AR407" s="8">
        <v>54097</v>
      </c>
      <c r="AS407" s="8">
        <v>14351</v>
      </c>
      <c r="AT407" s="8" t="s">
        <v>11</v>
      </c>
      <c r="AU407" s="8" t="s">
        <v>295</v>
      </c>
      <c r="AV407" s="8">
        <v>1977</v>
      </c>
      <c r="AW407" s="8">
        <v>40</v>
      </c>
      <c r="AX407" s="8" t="s">
        <v>16</v>
      </c>
      <c r="AY407" s="8" t="s">
        <v>15</v>
      </c>
      <c r="AZ407" t="s">
        <v>1069</v>
      </c>
      <c r="BA407" s="5" t="s">
        <v>1069</v>
      </c>
      <c r="BB407" s="5" t="s">
        <v>1069</v>
      </c>
      <c r="BC407" s="4"/>
      <c r="BD407"/>
    </row>
    <row r="408" spans="1:56" hidden="1">
      <c r="A408">
        <f>ROW(B408)-ROW($B$31)</f>
        <v>377</v>
      </c>
      <c r="B408" t="str">
        <f>SUBSTITUTE(SUBSTITUTE(SUBSTITUTE(AP408&amp;"_"&amp;AQ408," ","_"),"&amp;","and"),"-","_")</f>
        <v>International_Paper_Texarkana_Mill_GEN1</v>
      </c>
      <c r="C408">
        <f>AW408/1000</f>
        <v>2.5000000000000001E-2</v>
      </c>
      <c r="D408" s="23" t="str">
        <f>VLOOKUP(L408,map_fuel,2,0)</f>
        <v>waste</v>
      </c>
      <c r="E408" s="23" t="str">
        <f>VLOOKUP(M408,map_prime_mover,2,0)</f>
        <v>st</v>
      </c>
      <c r="F408" s="23" t="str">
        <f>D408&amp;IF(NOT(E408=""),"_"&amp;LOWER(E408),"")</f>
        <v>waste_st</v>
      </c>
      <c r="G408" s="58">
        <f>IF(ISNUMBER(BA408),BA408/1000,1)</f>
        <v>1</v>
      </c>
      <c r="H408" s="8">
        <f>AV408</f>
        <v>1972</v>
      </c>
      <c r="I408" s="39" t="str">
        <f>AY408</f>
        <v>OP</v>
      </c>
      <c r="J408" s="39" t="str">
        <f>IF(AZ408=1,"Y",IF(AZ408=0,"N","?"))</f>
        <v>?</v>
      </c>
      <c r="K408" s="39" t="s">
        <v>594</v>
      </c>
      <c r="L408" s="8" t="str">
        <f>AU408</f>
        <v>BLQ</v>
      </c>
      <c r="M408" s="8" t="str">
        <f>AX408</f>
        <v>ST</v>
      </c>
      <c r="N408" s="8">
        <f>C408*G408</f>
        <v>2.5000000000000001E-2</v>
      </c>
      <c r="O408" s="8"/>
      <c r="P408" s="8"/>
      <c r="Q408" s="8"/>
      <c r="R408" s="87"/>
      <c r="S408" s="8"/>
      <c r="T408" s="8"/>
      <c r="U408" s="87"/>
      <c r="V408" s="87" t="str">
        <f ca="1">IF(NOT(AP408=""),IF(AP408&lt;&gt;AP407,IF(COUNTIF(OFFSET(AP408,0,0,pMaxUnitPerPlantInData),AP408)=COUNTIFS(OFFSET(AP408,0,0,pMaxUnitPerPlantInData),AP408,OFFSET(F408,0,0,pMaxUnitPerPlantInData),F408),"N","Y"),V407),"")</f>
        <v>N</v>
      </c>
      <c r="W408" s="87" t="str">
        <f>IF($AP408="",W409,AP408)</f>
        <v>International Paper Texarkana Mill</v>
      </c>
      <c r="X408" s="87" t="str">
        <f>IF($AP408="","-",BB408)</f>
        <v>Plant unknown</v>
      </c>
      <c r="Y408" s="4"/>
      <c r="Z408" s="8" t="b">
        <v>0</v>
      </c>
      <c r="AA408" s="8" t="b">
        <f>VLOOKUP(L408,map_fuel,3,0)</f>
        <v>0</v>
      </c>
      <c r="AB408" s="8" t="b">
        <f>C408&gt;=filt_gen_size</f>
        <v>0</v>
      </c>
      <c r="AC408" s="8" t="b">
        <f>AV408&gt;=filt_age</f>
        <v>1</v>
      </c>
      <c r="AD408" s="39">
        <f>IF(filt_status="ALL",TRUE,IFERROR(SEARCH(I408,filt_status),FALSE))</f>
        <v>1</v>
      </c>
      <c r="AE408" s="8" t="b">
        <f>IF(filt_chp,TRUE,J408="N")</f>
        <v>0</v>
      </c>
      <c r="AF408" s="8" t="b">
        <f>IF(filt_hydro,TRUE,D408&lt;&gt;"water")</f>
        <v>1</v>
      </c>
      <c r="AG408" s="8" t="b">
        <f>IF(filt_use_bad_data,TRUE,NOT(OR(O408="Y",O408=1)))</f>
        <v>1</v>
      </c>
      <c r="AH408" s="8" t="b">
        <f>IF(filt_use_bad_data,TRUE,NOT(OR(Q408="Y",Q408=1)))</f>
        <v>1</v>
      </c>
      <c r="AI408" s="8" t="b">
        <f>IF(filt_allow_combos,AND(AJ408:AK408),OR(UPPER($S408)="Y",UPPER($T408)=""))</f>
        <v>1</v>
      </c>
      <c r="AJ408" s="8" t="b">
        <f>IF(UPPER($U408)="CCGT",IF(filt_combine_ccgt,OR(UPPER($T408)="Y",UPPER($S408)=""),OR(UPPER($S408)="Y",UPPER($T408)="")),TRUE)</f>
        <v>1</v>
      </c>
      <c r="AK408" s="8" t="b">
        <f>IF(UPPER($U408)="WIND",IF(filt_combine_wind,OR(UPPER($T408)="Y",UPPER($S408)=""),OR(UPPER($S408)="Y",UPPER($T408)="")),TRUE)</f>
        <v>1</v>
      </c>
      <c r="AL408" s="9"/>
      <c r="AM408" s="2" t="b">
        <f>AND(Z408:AL408)</f>
        <v>0</v>
      </c>
      <c r="AN408" s="2">
        <f>A408-COUNTIF($K$31:$K408,"&lt;&gt;"&amp;AN$31)+1</f>
        <v>360</v>
      </c>
      <c r="AO408" s="2"/>
      <c r="AP408" s="8" t="s">
        <v>294</v>
      </c>
      <c r="AQ408" s="8" t="s">
        <v>13</v>
      </c>
      <c r="AR408" s="8">
        <v>54097</v>
      </c>
      <c r="AS408" s="8">
        <v>14350</v>
      </c>
      <c r="AT408" s="8" t="s">
        <v>11</v>
      </c>
      <c r="AU408" s="8" t="s">
        <v>295</v>
      </c>
      <c r="AV408" s="8">
        <v>1972</v>
      </c>
      <c r="AW408" s="8">
        <v>25</v>
      </c>
      <c r="AX408" s="8" t="s">
        <v>16</v>
      </c>
      <c r="AY408" s="8" t="s">
        <v>15</v>
      </c>
      <c r="AZ408" t="s">
        <v>1069</v>
      </c>
      <c r="BA408" s="5" t="s">
        <v>1069</v>
      </c>
      <c r="BB408" s="5" t="s">
        <v>1069</v>
      </c>
      <c r="BC408" s="4"/>
      <c r="BD408"/>
    </row>
    <row r="409" spans="1:56" hidden="1">
      <c r="A409">
        <f>ROW(B409)-ROW($B$31)</f>
        <v>378</v>
      </c>
      <c r="B409" t="str">
        <f>SUBSTITUTE(SUBSTITUTE(SUBSTITUTE(AP409&amp;"_"&amp;AQ409," ","_"),"&amp;","and"),"-","_")</f>
        <v>J_K_Spruce_2</v>
      </c>
      <c r="C409">
        <f>AW409/1000</f>
        <v>0.82</v>
      </c>
      <c r="D409" s="23" t="str">
        <f>VLOOKUP(L409,map_fuel,2,0)</f>
        <v>coal_sub</v>
      </c>
      <c r="E409" s="23" t="str">
        <f>VLOOKUP(M409,map_prime_mover,2,0)</f>
        <v>st</v>
      </c>
      <c r="F409" s="23" t="str">
        <f>D409&amp;IF(NOT(E409=""),"_"&amp;LOWER(E409),"")</f>
        <v>coal_sub_st</v>
      </c>
      <c r="G409" s="58">
        <f>IF(ISNUMBER(BA409),BA409/1000,1)</f>
        <v>10.8221747</v>
      </c>
      <c r="H409" s="8">
        <f>AV409</f>
        <v>2010</v>
      </c>
      <c r="I409" s="39" t="str">
        <f>AY409</f>
        <v>V</v>
      </c>
      <c r="J409" s="39" t="str">
        <f>IF(AZ409=1,"Y",IF(AZ409=0,"N","?"))</f>
        <v>N</v>
      </c>
      <c r="K409" s="39" t="s">
        <v>594</v>
      </c>
      <c r="L409" s="8" t="str">
        <f>AU409</f>
        <v>SUB</v>
      </c>
      <c r="M409" s="8" t="str">
        <f>AX409</f>
        <v>ST</v>
      </c>
      <c r="N409" s="8">
        <f>C409*G409</f>
        <v>8.8741832540000001</v>
      </c>
      <c r="O409" s="8"/>
      <c r="P409" s="39"/>
      <c r="Q409" s="39" t="s">
        <v>651</v>
      </c>
      <c r="R409" s="87" t="s">
        <v>1072</v>
      </c>
      <c r="S409" s="39"/>
      <c r="T409" s="39"/>
      <c r="U409" s="87"/>
      <c r="V409" s="87" t="str">
        <f ca="1">IF(NOT(AP409=""),IF(AP409&lt;&gt;AP408,IF(COUNTIF(OFFSET(AP409,0,0,pMaxUnitPerPlantInData),AP409)=COUNTIFS(OFFSET(AP409,0,0,pMaxUnitPerPlantInData),AP409,OFFSET(F409,0,0,pMaxUnitPerPlantInData),F409),"N","Y"),V408),"")</f>
        <v>N</v>
      </c>
      <c r="W409" s="87" t="str">
        <f>IF($AP409="",W410,SUBSTITUTE(SUBSTITUTE(SUBSTITUTE(AP409," ","_"),"&amp;","and"),"-","_"))</f>
        <v>J_K_Spruce</v>
      </c>
      <c r="X409" s="87">
        <f>IF($AP409="","-",BB409)</f>
        <v>2</v>
      </c>
      <c r="Y409" s="4"/>
      <c r="Z409" s="8" t="b">
        <v>1</v>
      </c>
      <c r="AA409" s="8" t="b">
        <f>VLOOKUP(L409,map_fuel,3,0)</f>
        <v>1</v>
      </c>
      <c r="AB409" s="8" t="b">
        <f>C409&gt;=filt_gen_size</f>
        <v>1</v>
      </c>
      <c r="AC409" s="8" t="b">
        <f>AV409&gt;=filt_age</f>
        <v>1</v>
      </c>
      <c r="AD409" s="39">
        <f>IF(filt_status="ALL",TRUE,IFERROR(SEARCH(I409,filt_status),FALSE))</f>
        <v>4</v>
      </c>
      <c r="AE409" s="8" t="b">
        <f>IF(filt_chp,TRUE,J409="N")</f>
        <v>1</v>
      </c>
      <c r="AF409" s="8" t="b">
        <f>IF(filt_hydro,TRUE,D409&lt;&gt;"water")</f>
        <v>1</v>
      </c>
      <c r="AG409" s="8" t="b">
        <f>IF(filt_use_bad_data,TRUE,NOT(OR(O409="Y",O409=1)))</f>
        <v>1</v>
      </c>
      <c r="AH409" s="8" t="b">
        <f>IF(filt_use_bad_data,TRUE,NOT(OR(Q409="Y",Q409=1)))</f>
        <v>0</v>
      </c>
      <c r="AI409" s="8" t="b">
        <f>IF(filt_allow_combos,AND(AJ409:AK409),OR(UPPER($S409)="Y",UPPER($T409)=""))</f>
        <v>1</v>
      </c>
      <c r="AJ409" s="8" t="b">
        <f>IF(UPPER($U409)="CCGT",IF(filt_combine_ccgt,OR(UPPER($T409)="Y",UPPER($S409)=""),OR(UPPER($S409)="Y",UPPER($T409)="")),TRUE)</f>
        <v>1</v>
      </c>
      <c r="AK409" s="8" t="b">
        <f>IF(UPPER($U409)="WIND",IF(filt_combine_wind,OR(UPPER($T409)="Y",UPPER($S409)=""),OR(UPPER($S409)="Y",UPPER($T409)="")),TRUE)</f>
        <v>1</v>
      </c>
      <c r="AL409" s="9"/>
      <c r="AM409" s="2" t="b">
        <f>AND(Z409:AL409)</f>
        <v>0</v>
      </c>
      <c r="AN409" s="2">
        <f>A409-COUNTIF($K$31:$K409,"&lt;&gt;"&amp;AN$31)+1</f>
        <v>361</v>
      </c>
      <c r="AO409" s="2"/>
      <c r="AP409" s="8" t="s">
        <v>296</v>
      </c>
      <c r="AQ409" s="8" t="s">
        <v>22</v>
      </c>
      <c r="AR409" s="8">
        <v>7097</v>
      </c>
      <c r="AS409" s="8">
        <v>14353</v>
      </c>
      <c r="AT409" s="8" t="s">
        <v>11</v>
      </c>
      <c r="AU409" s="8" t="s">
        <v>144</v>
      </c>
      <c r="AV409" s="8">
        <v>2010</v>
      </c>
      <c r="AW409" s="8">
        <v>820</v>
      </c>
      <c r="AX409" s="8" t="s">
        <v>16</v>
      </c>
      <c r="AY409" s="8" t="s">
        <v>79</v>
      </c>
      <c r="AZ409">
        <v>0</v>
      </c>
      <c r="BA409" s="5">
        <v>10822.1747</v>
      </c>
      <c r="BB409" s="5">
        <v>2</v>
      </c>
      <c r="BC409" s="4"/>
      <c r="BD409"/>
    </row>
    <row r="410" spans="1:56" hidden="1">
      <c r="A410">
        <f>ROW(B410)-ROW($B$31)</f>
        <v>379</v>
      </c>
      <c r="B410" t="str">
        <f>SUBSTITUTE(SUBSTITUTE(SUBSTITUTE(AP410&amp;"_"&amp;AQ410," ","_"),"&amp;","and"),"-","_")</f>
        <v>J_K_Spruce_1</v>
      </c>
      <c r="C410">
        <f>AW410/1000</f>
        <v>0.56599999999999995</v>
      </c>
      <c r="D410" s="23" t="str">
        <f>VLOOKUP(L410,map_fuel,2,0)</f>
        <v>coal_sub</v>
      </c>
      <c r="E410" s="23" t="str">
        <f>VLOOKUP(M410,map_prime_mover,2,0)</f>
        <v>st</v>
      </c>
      <c r="F410" s="23" t="str">
        <f>D410&amp;IF(NOT(E410=""),"_"&amp;LOWER(E410),"")</f>
        <v>coal_sub_st</v>
      </c>
      <c r="G410" s="58">
        <f>IF(ISNUMBER(BA410),BA410/1000,1)</f>
        <v>10.8221747</v>
      </c>
      <c r="H410" s="8">
        <f>AV410</f>
        <v>1992</v>
      </c>
      <c r="I410" s="39" t="str">
        <f>AY410</f>
        <v>OP</v>
      </c>
      <c r="J410" s="39" t="str">
        <f>IF(AZ410=1,"Y",IF(AZ410=0,"N","?"))</f>
        <v>N</v>
      </c>
      <c r="K410" s="39" t="s">
        <v>594</v>
      </c>
      <c r="L410" s="8" t="str">
        <f>AU410</f>
        <v>SUB</v>
      </c>
      <c r="M410" s="8" t="str">
        <f>AX410</f>
        <v>ST</v>
      </c>
      <c r="N410" s="8">
        <f>C410*G410</f>
        <v>6.1253508801999992</v>
      </c>
      <c r="O410" s="8"/>
      <c r="P410" s="39"/>
      <c r="Q410" s="39" t="s">
        <v>651</v>
      </c>
      <c r="R410" s="87" t="s">
        <v>1072</v>
      </c>
      <c r="S410" s="39"/>
      <c r="T410" s="39"/>
      <c r="U410" s="87"/>
      <c r="V410" s="87" t="str">
        <f ca="1">IF(NOT(AP410=""),IF(AP410&lt;&gt;AP409,IF(COUNTIF(OFFSET(AP410,0,0,pMaxUnitPerPlantInData),AP410)=COUNTIFS(OFFSET(AP410,0,0,pMaxUnitPerPlantInData),AP410,OFFSET(F410,0,0,pMaxUnitPerPlantInData),F410),"N","Y"),V409),"")</f>
        <v>N</v>
      </c>
      <c r="W410" s="87" t="str">
        <f>IF($AP410="",W411,SUBSTITUTE(SUBSTITUTE(SUBSTITUTE(AP410," ","_"),"&amp;","and"),"-","_"))</f>
        <v>J_K_Spruce</v>
      </c>
      <c r="X410" s="87">
        <f>IF($AP410="","-",BB410)</f>
        <v>2</v>
      </c>
      <c r="Y410" s="4"/>
      <c r="Z410" s="8" t="b">
        <v>1</v>
      </c>
      <c r="AA410" s="8" t="b">
        <f>VLOOKUP(L410,map_fuel,3,0)</f>
        <v>1</v>
      </c>
      <c r="AB410" s="8" t="b">
        <f>C410&gt;=filt_gen_size</f>
        <v>1</v>
      </c>
      <c r="AC410" s="8" t="b">
        <f>AV410&gt;=filt_age</f>
        <v>1</v>
      </c>
      <c r="AD410" s="39">
        <f>IF(filt_status="ALL",TRUE,IFERROR(SEARCH(I410,filt_status),FALSE))</f>
        <v>1</v>
      </c>
      <c r="AE410" s="8" t="b">
        <f>IF(filt_chp,TRUE,J410="N")</f>
        <v>1</v>
      </c>
      <c r="AF410" s="8" t="b">
        <f>IF(filt_hydro,TRUE,D410&lt;&gt;"water")</f>
        <v>1</v>
      </c>
      <c r="AG410" s="8" t="b">
        <f>IF(filt_use_bad_data,TRUE,NOT(OR(O410="Y",O410=1)))</f>
        <v>1</v>
      </c>
      <c r="AH410" s="8" t="b">
        <f>IF(filt_use_bad_data,TRUE,NOT(OR(Q410="Y",Q410=1)))</f>
        <v>0</v>
      </c>
      <c r="AI410" s="8" t="b">
        <f>IF(filt_allow_combos,AND(AJ410:AK410),OR(UPPER($S410)="Y",UPPER($T410)=""))</f>
        <v>1</v>
      </c>
      <c r="AJ410" s="8" t="b">
        <f>IF(UPPER($U410)="CCGT",IF(filt_combine_ccgt,OR(UPPER($T410)="Y",UPPER($S410)=""),OR(UPPER($S410)="Y",UPPER($T410)="")),TRUE)</f>
        <v>1</v>
      </c>
      <c r="AK410" s="8" t="b">
        <f>IF(UPPER($U410)="WIND",IF(filt_combine_wind,OR(UPPER($T410)="Y",UPPER($S410)=""),OR(UPPER($S410)="Y",UPPER($T410)="")),TRUE)</f>
        <v>1</v>
      </c>
      <c r="AL410" s="9"/>
      <c r="AM410" s="2" t="b">
        <f>AND(Z410:AL410)</f>
        <v>0</v>
      </c>
      <c r="AN410" s="2">
        <f>A410-COUNTIF($K$31:$K410,"&lt;&gt;"&amp;AN$31)+1</f>
        <v>362</v>
      </c>
      <c r="AO410" s="2"/>
      <c r="AP410" s="8" t="s">
        <v>296</v>
      </c>
      <c r="AQ410" s="8" t="s">
        <v>19</v>
      </c>
      <c r="AR410" s="8">
        <v>7097</v>
      </c>
      <c r="AS410" s="8">
        <v>14352</v>
      </c>
      <c r="AT410" s="8" t="s">
        <v>11</v>
      </c>
      <c r="AU410" s="8" t="s">
        <v>144</v>
      </c>
      <c r="AV410" s="8">
        <v>1992</v>
      </c>
      <c r="AW410" s="8">
        <v>566</v>
      </c>
      <c r="AX410" s="8" t="s">
        <v>16</v>
      </c>
      <c r="AY410" s="8" t="s">
        <v>15</v>
      </c>
      <c r="AZ410">
        <v>0</v>
      </c>
      <c r="BA410" s="5">
        <v>10822.1747</v>
      </c>
      <c r="BB410" s="5">
        <v>2</v>
      </c>
      <c r="BC410" s="4"/>
      <c r="BD410"/>
    </row>
    <row r="411" spans="1:56" hidden="1">
      <c r="A411">
        <f>ROW(B411)-ROW($B$31)</f>
        <v>380</v>
      </c>
      <c r="B411" t="str">
        <f>SUBSTITUTE(SUBSTITUTE(SUBSTITUTE(AP411&amp;"_"&amp;AQ411," ","_"),"&amp;","and"),"-","_")</f>
        <v>J_Robert_Massengale_8</v>
      </c>
      <c r="C411">
        <f>AW411/1000</f>
        <v>0.04</v>
      </c>
      <c r="D411" s="23" t="str">
        <f>VLOOKUP(L411,map_fuel,2,0)</f>
        <v>ng</v>
      </c>
      <c r="E411" s="23" t="str">
        <f>VLOOKUP(M411,map_prime_mover,2,0)</f>
        <v>cc_ct_part</v>
      </c>
      <c r="F411" s="23" t="str">
        <f>D411&amp;IF(NOT(E411=""),"_"&amp;LOWER(E411),"")</f>
        <v>ng_cc_ct_part</v>
      </c>
      <c r="G411" s="58">
        <f>IF(ISNUMBER(BA411),BA411/1000,1)</f>
        <v>1</v>
      </c>
      <c r="H411" s="8">
        <f>AV411</f>
        <v>2000</v>
      </c>
      <c r="I411" s="39" t="str">
        <f>AY411</f>
        <v>OP</v>
      </c>
      <c r="J411" s="39" t="str">
        <f>IF(AZ411=1,"Y",IF(AZ411=0,"N","?"))</f>
        <v>?</v>
      </c>
      <c r="K411" s="39" t="s">
        <v>594</v>
      </c>
      <c r="L411" s="8" t="str">
        <f>AU411</f>
        <v>NG</v>
      </c>
      <c r="M411" s="8" t="str">
        <f>AX411</f>
        <v>CT</v>
      </c>
      <c r="N411" s="8">
        <f>C411*G411</f>
        <v>0.04</v>
      </c>
      <c r="O411" s="8"/>
      <c r="P411" s="8"/>
      <c r="Q411" s="8"/>
      <c r="R411" s="87"/>
      <c r="S411" s="8"/>
      <c r="T411" s="8"/>
      <c r="U411" s="87"/>
      <c r="V411" s="87" t="str">
        <f ca="1">IF(NOT(AP411=""),IF(AP411&lt;&gt;AP410,IF(COUNTIF(OFFSET(AP411,0,0,pMaxUnitPerPlantInData),AP411)=COUNTIFS(OFFSET(AP411,0,0,pMaxUnitPerPlantInData),AP411,OFFSET(F411,0,0,pMaxUnitPerPlantInData),F411),"N","Y"),V410),"")</f>
        <v>Y</v>
      </c>
      <c r="W411" s="87" t="str">
        <f>IF($AP411="",W412,AP411)</f>
        <v>J Robert Massengale</v>
      </c>
      <c r="X411" s="87" t="str">
        <f>IF($AP411="","-",BB411)</f>
        <v>Plant unknown</v>
      </c>
      <c r="Y411" s="4"/>
      <c r="Z411" s="8" t="b">
        <v>0</v>
      </c>
      <c r="AA411" s="8" t="b">
        <f>VLOOKUP(L411,map_fuel,3,0)</f>
        <v>1</v>
      </c>
      <c r="AB411" s="8" t="b">
        <f>C411&gt;=filt_gen_size</f>
        <v>0</v>
      </c>
      <c r="AC411" s="8" t="b">
        <f>AV411&gt;=filt_age</f>
        <v>1</v>
      </c>
      <c r="AD411" s="39">
        <f>IF(filt_status="ALL",TRUE,IFERROR(SEARCH(I411,filt_status),FALSE))</f>
        <v>1</v>
      </c>
      <c r="AE411" s="8" t="b">
        <f>IF(filt_chp,TRUE,J411="N")</f>
        <v>0</v>
      </c>
      <c r="AF411" s="8" t="b">
        <f>IF(filt_hydro,TRUE,D411&lt;&gt;"water")</f>
        <v>1</v>
      </c>
      <c r="AG411" s="8" t="b">
        <f>IF(filt_use_bad_data,TRUE,NOT(OR(O411="Y",O411=1)))</f>
        <v>1</v>
      </c>
      <c r="AH411" s="8" t="b">
        <f>IF(filt_use_bad_data,TRUE,NOT(OR(Q411="Y",Q411=1)))</f>
        <v>1</v>
      </c>
      <c r="AI411" s="8" t="b">
        <f>IF(filt_allow_combos,AND(AJ411:AK411),OR(UPPER($S411)="Y",UPPER($T411)=""))</f>
        <v>1</v>
      </c>
      <c r="AJ411" s="8" t="b">
        <f>IF(UPPER($U411)="CCGT",IF(filt_combine_ccgt,OR(UPPER($T411)="Y",UPPER($S411)=""),OR(UPPER($S411)="Y",UPPER($T411)="")),TRUE)</f>
        <v>1</v>
      </c>
      <c r="AK411" s="8" t="b">
        <f>IF(UPPER($U411)="WIND",IF(filt_combine_wind,OR(UPPER($T411)="Y",UPPER($S411)=""),OR(UPPER($S411)="Y",UPPER($T411)="")),TRUE)</f>
        <v>1</v>
      </c>
      <c r="AL411" s="9"/>
      <c r="AM411" s="2" t="b">
        <f>AND(Z411:AL411)</f>
        <v>0</v>
      </c>
      <c r="AN411" s="2">
        <f>A411-COUNTIF($K$31:$K411,"&lt;&gt;"&amp;AN$31)+1</f>
        <v>363</v>
      </c>
      <c r="AO411" s="2"/>
      <c r="AP411" s="8" t="s">
        <v>297</v>
      </c>
      <c r="AQ411" s="8" t="s">
        <v>298</v>
      </c>
      <c r="AR411" s="8">
        <v>3604</v>
      </c>
      <c r="AS411" s="8">
        <v>14358</v>
      </c>
      <c r="AT411" s="8" t="s">
        <v>11</v>
      </c>
      <c r="AU411" s="8" t="s">
        <v>33</v>
      </c>
      <c r="AV411" s="8">
        <v>2000</v>
      </c>
      <c r="AW411" s="8">
        <v>40</v>
      </c>
      <c r="AX411" s="8" t="s">
        <v>32</v>
      </c>
      <c r="AY411" s="8" t="s">
        <v>15</v>
      </c>
      <c r="AZ411" t="s">
        <v>1069</v>
      </c>
      <c r="BA411" s="5" t="s">
        <v>1069</v>
      </c>
      <c r="BB411" s="5" t="s">
        <v>1069</v>
      </c>
      <c r="BC411" s="4"/>
      <c r="BD411"/>
    </row>
    <row r="412" spans="1:56" hidden="1">
      <c r="A412">
        <f>ROW(B412)-ROW($B$31)</f>
        <v>381</v>
      </c>
      <c r="B412" t="str">
        <f>SUBSTITUTE(SUBSTITUTE(SUBSTITUTE(AP412&amp;"_"&amp;AQ412," ","_"),"&amp;","and"),"-","_")</f>
        <v>J_Robert_Massengale_6A</v>
      </c>
      <c r="C412">
        <f>AW412/1000</f>
        <v>2.1999999999999999E-2</v>
      </c>
      <c r="D412" s="23" t="str">
        <f>VLOOKUP(L412,map_fuel,2,0)</f>
        <v>ng</v>
      </c>
      <c r="E412" s="23" t="str">
        <f>VLOOKUP(M412,map_prime_mover,2,0)</f>
        <v>cc_st_part</v>
      </c>
      <c r="F412" s="23" t="str">
        <f>D412&amp;IF(NOT(E412=""),"_"&amp;LOWER(E412),"")</f>
        <v>ng_cc_st_part</v>
      </c>
      <c r="G412" s="58">
        <f>IF(ISNUMBER(BA412),BA412/1000,1)</f>
        <v>1</v>
      </c>
      <c r="H412" s="8">
        <f>AV412</f>
        <v>1997</v>
      </c>
      <c r="I412" s="39" t="str">
        <f>AY412</f>
        <v>OP</v>
      </c>
      <c r="J412" s="39" t="str">
        <f>IF(AZ412=1,"Y",IF(AZ412=0,"N","?"))</f>
        <v>?</v>
      </c>
      <c r="K412" s="39" t="s">
        <v>594</v>
      </c>
      <c r="L412" s="8" t="str">
        <f>AU412</f>
        <v>NG</v>
      </c>
      <c r="M412" s="8" t="str">
        <f>AX412</f>
        <v>CA</v>
      </c>
      <c r="N412" s="8">
        <f>C412*G412</f>
        <v>2.1999999999999999E-2</v>
      </c>
      <c r="O412" s="8"/>
      <c r="P412" s="8"/>
      <c r="Q412" s="8"/>
      <c r="R412" s="87"/>
      <c r="S412" s="8"/>
      <c r="T412" s="8"/>
      <c r="U412" s="87"/>
      <c r="V412" s="87" t="str">
        <f ca="1">IF(NOT(AP412=""),IF(AP412&lt;&gt;AP411,IF(COUNTIF(OFFSET(AP412,0,0,pMaxUnitPerPlantInData),AP412)=COUNTIFS(OFFSET(AP412,0,0,pMaxUnitPerPlantInData),AP412,OFFSET(F412,0,0,pMaxUnitPerPlantInData),F412),"N","Y"),V411),"")</f>
        <v>Y</v>
      </c>
      <c r="W412" s="87" t="str">
        <f>IF($AP412="",W413,AP412)</f>
        <v>J Robert Massengale</v>
      </c>
      <c r="X412" s="87" t="str">
        <f>IF($AP412="","-",BB412)</f>
        <v>Plant unknown</v>
      </c>
      <c r="Y412" s="4"/>
      <c r="Z412" s="8" t="b">
        <v>0</v>
      </c>
      <c r="AA412" s="8" t="b">
        <f>VLOOKUP(L412,map_fuel,3,0)</f>
        <v>1</v>
      </c>
      <c r="AB412" s="8" t="b">
        <f>C412&gt;=filt_gen_size</f>
        <v>0</v>
      </c>
      <c r="AC412" s="8" t="b">
        <f>AV412&gt;=filt_age</f>
        <v>1</v>
      </c>
      <c r="AD412" s="39">
        <f>IF(filt_status="ALL",TRUE,IFERROR(SEARCH(I412,filt_status),FALSE))</f>
        <v>1</v>
      </c>
      <c r="AE412" s="8" t="b">
        <f>IF(filt_chp,TRUE,J412="N")</f>
        <v>0</v>
      </c>
      <c r="AF412" s="8" t="b">
        <f>IF(filt_hydro,TRUE,D412&lt;&gt;"water")</f>
        <v>1</v>
      </c>
      <c r="AG412" s="8" t="b">
        <f>IF(filt_use_bad_data,TRUE,NOT(OR(O412="Y",O412=1)))</f>
        <v>1</v>
      </c>
      <c r="AH412" s="8" t="b">
        <f>IF(filt_use_bad_data,TRUE,NOT(OR(Q412="Y",Q412=1)))</f>
        <v>1</v>
      </c>
      <c r="AI412" s="8" t="b">
        <f>IF(filt_allow_combos,AND(AJ412:AK412),OR(UPPER($S412)="Y",UPPER($T412)=""))</f>
        <v>1</v>
      </c>
      <c r="AJ412" s="8" t="b">
        <f>IF(UPPER($U412)="CCGT",IF(filt_combine_ccgt,OR(UPPER($T412)="Y",UPPER($S412)=""),OR(UPPER($S412)="Y",UPPER($T412)="")),TRUE)</f>
        <v>1</v>
      </c>
      <c r="AK412" s="8" t="b">
        <f>IF(UPPER($U412)="WIND",IF(filt_combine_wind,OR(UPPER($T412)="Y",UPPER($S412)=""),OR(UPPER($S412)="Y",UPPER($T412)="")),TRUE)</f>
        <v>1</v>
      </c>
      <c r="AL412" s="9"/>
      <c r="AM412" s="2" t="b">
        <f>AND(Z412:AL412)</f>
        <v>0</v>
      </c>
      <c r="AN412" s="2">
        <f>A412-COUNTIF($K$31:$K412,"&lt;&gt;"&amp;AN$31)+1</f>
        <v>364</v>
      </c>
      <c r="AO412" s="2"/>
      <c r="AP412" s="8" t="s">
        <v>297</v>
      </c>
      <c r="AQ412" s="8" t="s">
        <v>299</v>
      </c>
      <c r="AR412" s="8">
        <v>3604</v>
      </c>
      <c r="AS412" s="8">
        <v>14356</v>
      </c>
      <c r="AT412" s="8" t="s">
        <v>11</v>
      </c>
      <c r="AU412" s="8" t="s">
        <v>33</v>
      </c>
      <c r="AV412" s="8">
        <v>1997</v>
      </c>
      <c r="AW412" s="8">
        <v>22</v>
      </c>
      <c r="AX412" s="8" t="s">
        <v>29</v>
      </c>
      <c r="AY412" s="8" t="s">
        <v>15</v>
      </c>
      <c r="AZ412" t="s">
        <v>1069</v>
      </c>
      <c r="BA412" s="5" t="s">
        <v>1069</v>
      </c>
      <c r="BB412" s="5" t="s">
        <v>1069</v>
      </c>
      <c r="BC412" s="4"/>
      <c r="BD412"/>
    </row>
    <row r="413" spans="1:56" hidden="1">
      <c r="A413">
        <f>ROW(B413)-ROW($B$31)</f>
        <v>382</v>
      </c>
      <c r="B413" t="str">
        <f>SUBSTITUTE(SUBSTITUTE(SUBSTITUTE(AP413&amp;"_"&amp;AQ413," ","_"),"&amp;","and"),"-","_")</f>
        <v>J_Robert_Massengale_7</v>
      </c>
      <c r="C413">
        <f>AW413/1000</f>
        <v>2.1999999999999999E-2</v>
      </c>
      <c r="D413" s="23" t="str">
        <f>VLOOKUP(L413,map_fuel,2,0)</f>
        <v>ng</v>
      </c>
      <c r="E413" s="23" t="str">
        <f>VLOOKUP(M413,map_prime_mover,2,0)</f>
        <v>cc_st_part</v>
      </c>
      <c r="F413" s="23" t="str">
        <f>D413&amp;IF(NOT(E413=""),"_"&amp;LOWER(E413),"")</f>
        <v>ng_cc_st_part</v>
      </c>
      <c r="G413" s="58">
        <f>IF(ISNUMBER(BA413),BA413/1000,1)</f>
        <v>1</v>
      </c>
      <c r="H413" s="8">
        <f>AV413</f>
        <v>1959</v>
      </c>
      <c r="I413" s="39" t="str">
        <f>AY413</f>
        <v>OP</v>
      </c>
      <c r="J413" s="39" t="str">
        <f>IF(AZ413=1,"Y",IF(AZ413=0,"N","?"))</f>
        <v>?</v>
      </c>
      <c r="K413" s="39" t="s">
        <v>594</v>
      </c>
      <c r="L413" s="8" t="str">
        <f>AU413</f>
        <v>NG</v>
      </c>
      <c r="M413" s="8" t="str">
        <f>AX413</f>
        <v>CA</v>
      </c>
      <c r="N413" s="8">
        <f>C413*G413</f>
        <v>2.1999999999999999E-2</v>
      </c>
      <c r="O413" s="8"/>
      <c r="P413" s="8"/>
      <c r="Q413" s="8"/>
      <c r="R413" s="87"/>
      <c r="S413" s="8"/>
      <c r="T413" s="8"/>
      <c r="U413" s="87"/>
      <c r="V413" s="87" t="str">
        <f ca="1">IF(NOT(AP413=""),IF(AP413&lt;&gt;AP412,IF(COUNTIF(OFFSET(AP413,0,0,pMaxUnitPerPlantInData),AP413)=COUNTIFS(OFFSET(AP413,0,0,pMaxUnitPerPlantInData),AP413,OFFSET(F413,0,0,pMaxUnitPerPlantInData),F413),"N","Y"),V412),"")</f>
        <v>Y</v>
      </c>
      <c r="W413" s="87" t="str">
        <f>IF($AP413="",W414,AP413)</f>
        <v>J Robert Massengale</v>
      </c>
      <c r="X413" s="87" t="str">
        <f>IF($AP413="","-",BB413)</f>
        <v>Plant unknown</v>
      </c>
      <c r="Y413" s="4"/>
      <c r="Z413" s="8" t="b">
        <v>0</v>
      </c>
      <c r="AA413" s="8" t="b">
        <f>VLOOKUP(L413,map_fuel,3,0)</f>
        <v>1</v>
      </c>
      <c r="AB413" s="8" t="b">
        <f>C413&gt;=filt_gen_size</f>
        <v>0</v>
      </c>
      <c r="AC413" s="8" t="b">
        <f>AV413&gt;=filt_age</f>
        <v>1</v>
      </c>
      <c r="AD413" s="39">
        <f>IF(filt_status="ALL",TRUE,IFERROR(SEARCH(I413,filt_status),FALSE))</f>
        <v>1</v>
      </c>
      <c r="AE413" s="8" t="b">
        <f>IF(filt_chp,TRUE,J413="N")</f>
        <v>0</v>
      </c>
      <c r="AF413" s="8" t="b">
        <f>IF(filt_hydro,TRUE,D413&lt;&gt;"water")</f>
        <v>1</v>
      </c>
      <c r="AG413" s="8" t="b">
        <f>IF(filt_use_bad_data,TRUE,NOT(OR(O413="Y",O413=1)))</f>
        <v>1</v>
      </c>
      <c r="AH413" s="8" t="b">
        <f>IF(filt_use_bad_data,TRUE,NOT(OR(Q413="Y",Q413=1)))</f>
        <v>1</v>
      </c>
      <c r="AI413" s="8" t="b">
        <f>IF(filt_allow_combos,AND(AJ413:AK413),OR(UPPER($S413)="Y",UPPER($T413)=""))</f>
        <v>1</v>
      </c>
      <c r="AJ413" s="8" t="b">
        <f>IF(UPPER($U413)="CCGT",IF(filt_combine_ccgt,OR(UPPER($T413)="Y",UPPER($S413)=""),OR(UPPER($S413)="Y",UPPER($T413)="")),TRUE)</f>
        <v>1</v>
      </c>
      <c r="AK413" s="8" t="b">
        <f>IF(UPPER($U413)="WIND",IF(filt_combine_wind,OR(UPPER($T413)="Y",UPPER($S413)=""),OR(UPPER($S413)="Y",UPPER($T413)="")),TRUE)</f>
        <v>1</v>
      </c>
      <c r="AL413" s="9"/>
      <c r="AM413" s="2" t="b">
        <f>AND(Z413:AL413)</f>
        <v>0</v>
      </c>
      <c r="AN413" s="2">
        <f>A413-COUNTIF($K$31:$K413,"&lt;&gt;"&amp;AN$31)+1</f>
        <v>365</v>
      </c>
      <c r="AO413" s="2"/>
      <c r="AP413" s="8" t="s">
        <v>297</v>
      </c>
      <c r="AQ413" s="8" t="s">
        <v>92</v>
      </c>
      <c r="AR413" s="8">
        <v>3604</v>
      </c>
      <c r="AS413" s="8">
        <v>14357</v>
      </c>
      <c r="AT413" s="8" t="s">
        <v>11</v>
      </c>
      <c r="AU413" s="8" t="s">
        <v>33</v>
      </c>
      <c r="AV413" s="8">
        <v>1959</v>
      </c>
      <c r="AW413" s="8">
        <v>22</v>
      </c>
      <c r="AX413" s="8" t="s">
        <v>29</v>
      </c>
      <c r="AY413" s="8" t="s">
        <v>15</v>
      </c>
      <c r="AZ413" t="s">
        <v>1069</v>
      </c>
      <c r="BA413" s="5" t="s">
        <v>1069</v>
      </c>
      <c r="BB413" s="5" t="s">
        <v>1069</v>
      </c>
      <c r="BC413" s="4"/>
      <c r="BD413"/>
    </row>
    <row r="414" spans="1:56" hidden="1">
      <c r="A414">
        <f>ROW(B414)-ROW($B$31)</f>
        <v>383</v>
      </c>
      <c r="B414" t="str">
        <f>SUBSTITUTE(SUBSTITUTE(SUBSTITUTE(AP414&amp;"_"&amp;AQ414," ","_"),"&amp;","and"),"-","_")</f>
        <v>J_Robert_Massengale_5</v>
      </c>
      <c r="C414">
        <f>AW414/1000</f>
        <v>1.15E-2</v>
      </c>
      <c r="D414" s="23" t="str">
        <f>VLOOKUP(L414,map_fuel,2,0)</f>
        <v>ng</v>
      </c>
      <c r="E414" s="23" t="str">
        <f>VLOOKUP(M414,map_prime_mover,2,0)</f>
        <v>st</v>
      </c>
      <c r="F414" s="23" t="str">
        <f>D414&amp;IF(NOT(E414=""),"_"&amp;LOWER(E414),"")</f>
        <v>ng_st</v>
      </c>
      <c r="G414" s="58">
        <f>IF(ISNUMBER(BA414),BA414/1000,1)</f>
        <v>1</v>
      </c>
      <c r="H414" s="8">
        <f>AV414</f>
        <v>1953</v>
      </c>
      <c r="I414" s="39" t="str">
        <f>AY414</f>
        <v>OS</v>
      </c>
      <c r="J414" s="39" t="str">
        <f>IF(AZ414=1,"Y",IF(AZ414=0,"N","?"))</f>
        <v>?</v>
      </c>
      <c r="K414" s="39" t="s">
        <v>594</v>
      </c>
      <c r="L414" s="8" t="str">
        <f>AU414</f>
        <v>NG</v>
      </c>
      <c r="M414" s="8" t="str">
        <f>AX414</f>
        <v>ST</v>
      </c>
      <c r="N414" s="8">
        <f>C414*G414</f>
        <v>1.15E-2</v>
      </c>
      <c r="O414" s="8"/>
      <c r="P414" s="8"/>
      <c r="Q414" s="39" t="s">
        <v>651</v>
      </c>
      <c r="R414" s="87"/>
      <c r="S414" s="8"/>
      <c r="T414" s="8"/>
      <c r="U414" s="87"/>
      <c r="V414" s="87" t="str">
        <f ca="1">IF(NOT(AP414=""),IF(AP414&lt;&gt;AP413,IF(COUNTIF(OFFSET(AP414,0,0,pMaxUnitPerPlantInData),AP414)=COUNTIFS(OFFSET(AP414,0,0,pMaxUnitPerPlantInData),AP414,OFFSET(F414,0,0,pMaxUnitPerPlantInData),F414),"N","Y"),V413),"")</f>
        <v>Y</v>
      </c>
      <c r="W414" s="87" t="str">
        <f>IF($AP414="",W415,AP414)</f>
        <v>J Robert Massengale</v>
      </c>
      <c r="X414" s="87" t="str">
        <f>IF($AP414="","-",BB414)</f>
        <v>Plant unknown</v>
      </c>
      <c r="Y414" s="4"/>
      <c r="Z414" s="8" t="b">
        <v>0</v>
      </c>
      <c r="AA414" s="8" t="b">
        <f>VLOOKUP(L414,map_fuel,3,0)</f>
        <v>1</v>
      </c>
      <c r="AB414" s="8" t="b">
        <f>C414&gt;=filt_gen_size</f>
        <v>0</v>
      </c>
      <c r="AC414" s="8" t="b">
        <f>AV414&gt;=filt_age</f>
        <v>1</v>
      </c>
      <c r="AD414" s="39">
        <f>IF(filt_status="ALL",TRUE,IFERROR(SEARCH(I414,filt_status),FALSE))</f>
        <v>6</v>
      </c>
      <c r="AE414" s="8" t="b">
        <f>IF(filt_chp,TRUE,J414="N")</f>
        <v>0</v>
      </c>
      <c r="AF414" s="8" t="b">
        <f>IF(filt_hydro,TRUE,D414&lt;&gt;"water")</f>
        <v>1</v>
      </c>
      <c r="AG414" s="8" t="b">
        <f>IF(filt_use_bad_data,TRUE,NOT(OR(O414="Y",O414=1)))</f>
        <v>1</v>
      </c>
      <c r="AH414" s="8" t="b">
        <f>IF(filt_use_bad_data,TRUE,NOT(OR(Q414="Y",Q414=1)))</f>
        <v>0</v>
      </c>
      <c r="AI414" s="8" t="b">
        <f>IF(filt_allow_combos,AND(AJ414:AK414),OR(UPPER($S414)="Y",UPPER($T414)=""))</f>
        <v>1</v>
      </c>
      <c r="AJ414" s="8" t="b">
        <f>IF(UPPER($U414)="CCGT",IF(filt_combine_ccgt,OR(UPPER($T414)="Y",UPPER($S414)=""),OR(UPPER($S414)="Y",UPPER($T414)="")),TRUE)</f>
        <v>1</v>
      </c>
      <c r="AK414" s="8" t="b">
        <f>IF(UPPER($U414)="WIND",IF(filt_combine_wind,OR(UPPER($T414)="Y",UPPER($S414)=""),OR(UPPER($S414)="Y",UPPER($T414)="")),TRUE)</f>
        <v>1</v>
      </c>
      <c r="AL414" s="9"/>
      <c r="AM414" s="2" t="b">
        <f>AND(Z414:AL414)</f>
        <v>0</v>
      </c>
      <c r="AN414" s="2">
        <f>A414-COUNTIF($K$31:$K414,"&lt;&gt;"&amp;AN$31)+1</f>
        <v>366</v>
      </c>
      <c r="AO414" s="2"/>
      <c r="AP414" s="8" t="s">
        <v>297</v>
      </c>
      <c r="AQ414" s="8" t="s">
        <v>108</v>
      </c>
      <c r="AR414" s="8">
        <v>3604</v>
      </c>
      <c r="AS414" s="8">
        <v>14355</v>
      </c>
      <c r="AT414" s="8" t="s">
        <v>11</v>
      </c>
      <c r="AU414" s="8" t="s">
        <v>33</v>
      </c>
      <c r="AV414" s="8">
        <v>1953</v>
      </c>
      <c r="AW414" s="8">
        <v>11.5</v>
      </c>
      <c r="AX414" s="8" t="s">
        <v>16</v>
      </c>
      <c r="AY414" s="8" t="s">
        <v>76</v>
      </c>
      <c r="AZ414" t="s">
        <v>1069</v>
      </c>
      <c r="BA414" s="5" t="s">
        <v>1069</v>
      </c>
      <c r="BB414" s="5" t="s">
        <v>1069</v>
      </c>
      <c r="BC414" s="4"/>
      <c r="BD414"/>
    </row>
    <row r="415" spans="1:56" hidden="1">
      <c r="A415">
        <f>ROW(B415)-ROW($B$31)</f>
        <v>384</v>
      </c>
      <c r="B415" t="str">
        <f>SUBSTITUTE(SUBSTITUTE(SUBSTITUTE(AP415&amp;"_"&amp;AQ415," ","_"),"&amp;","and"),"-","_")</f>
        <v>J_Robert_Massengale_4</v>
      </c>
      <c r="C415">
        <f>AW415/1000</f>
        <v>1.15E-2</v>
      </c>
      <c r="D415" s="23" t="str">
        <f>VLOOKUP(L415,map_fuel,2,0)</f>
        <v>ng</v>
      </c>
      <c r="E415" s="23" t="str">
        <f>VLOOKUP(M415,map_prime_mover,2,0)</f>
        <v>st</v>
      </c>
      <c r="F415" s="23" t="str">
        <f>D415&amp;IF(NOT(E415=""),"_"&amp;LOWER(E415),"")</f>
        <v>ng_st</v>
      </c>
      <c r="G415" s="58">
        <f>IF(ISNUMBER(BA415),BA415/1000,1)</f>
        <v>1</v>
      </c>
      <c r="H415" s="8">
        <f>AV415</f>
        <v>1952</v>
      </c>
      <c r="I415" s="39" t="str">
        <f>AY415</f>
        <v>OS</v>
      </c>
      <c r="J415" s="39" t="str">
        <f>IF(AZ415=1,"Y",IF(AZ415=0,"N","?"))</f>
        <v>?</v>
      </c>
      <c r="K415" s="39" t="s">
        <v>594</v>
      </c>
      <c r="L415" s="8" t="str">
        <f>AU415</f>
        <v>NG</v>
      </c>
      <c r="M415" s="8" t="str">
        <f>AX415</f>
        <v>ST</v>
      </c>
      <c r="N415" s="8">
        <f>C415*G415</f>
        <v>1.15E-2</v>
      </c>
      <c r="O415" s="8"/>
      <c r="P415" s="8"/>
      <c r="Q415" s="39" t="s">
        <v>651</v>
      </c>
      <c r="R415" s="87"/>
      <c r="S415" s="8"/>
      <c r="T415" s="8"/>
      <c r="U415" s="87"/>
      <c r="V415" s="87" t="str">
        <f ca="1">IF(NOT(AP415=""),IF(AP415&lt;&gt;AP414,IF(COUNTIF(OFFSET(AP415,0,0,pMaxUnitPerPlantInData),AP415)=COUNTIFS(OFFSET(AP415,0,0,pMaxUnitPerPlantInData),AP415,OFFSET(F415,0,0,pMaxUnitPerPlantInData),F415),"N","Y"),V414),"")</f>
        <v>Y</v>
      </c>
      <c r="W415" s="87" t="str">
        <f>IF($AP415="",W416,AP415)</f>
        <v>J Robert Massengale</v>
      </c>
      <c r="X415" s="87" t="str">
        <f>IF($AP415="","-",BB415)</f>
        <v>Plant unknown</v>
      </c>
      <c r="Y415" s="4"/>
      <c r="Z415" s="8" t="b">
        <v>0</v>
      </c>
      <c r="AA415" s="8" t="b">
        <f>VLOOKUP(L415,map_fuel,3,0)</f>
        <v>1</v>
      </c>
      <c r="AB415" s="8" t="b">
        <f>C415&gt;=filt_gen_size</f>
        <v>0</v>
      </c>
      <c r="AC415" s="8" t="b">
        <f>AV415&gt;=filt_age</f>
        <v>1</v>
      </c>
      <c r="AD415" s="39">
        <f>IF(filt_status="ALL",TRUE,IFERROR(SEARCH(I415,filt_status),FALSE))</f>
        <v>6</v>
      </c>
      <c r="AE415" s="8" t="b">
        <f>IF(filt_chp,TRUE,J415="N")</f>
        <v>0</v>
      </c>
      <c r="AF415" s="8" t="b">
        <f>IF(filt_hydro,TRUE,D415&lt;&gt;"water")</f>
        <v>1</v>
      </c>
      <c r="AG415" s="8" t="b">
        <f>IF(filt_use_bad_data,TRUE,NOT(OR(O415="Y",O415=1)))</f>
        <v>1</v>
      </c>
      <c r="AH415" s="8" t="b">
        <f>IF(filt_use_bad_data,TRUE,NOT(OR(Q415="Y",Q415=1)))</f>
        <v>0</v>
      </c>
      <c r="AI415" s="8" t="b">
        <f>IF(filt_allow_combos,AND(AJ415:AK415),OR(UPPER($S415)="Y",UPPER($T415)=""))</f>
        <v>1</v>
      </c>
      <c r="AJ415" s="8" t="b">
        <f>IF(UPPER($U415)="CCGT",IF(filt_combine_ccgt,OR(UPPER($T415)="Y",UPPER($S415)=""),OR(UPPER($S415)="Y",UPPER($T415)="")),TRUE)</f>
        <v>1</v>
      </c>
      <c r="AK415" s="8" t="b">
        <f>IF(UPPER($U415)="WIND",IF(filt_combine_wind,OR(UPPER($T415)="Y",UPPER($S415)=""),OR(UPPER($S415)="Y",UPPER($T415)="")),TRUE)</f>
        <v>1</v>
      </c>
      <c r="AL415" s="9"/>
      <c r="AM415" s="2" t="b">
        <f>AND(Z415:AL415)</f>
        <v>0</v>
      </c>
      <c r="AN415" s="2">
        <f>A415-COUNTIF($K$31:$K415,"&lt;&gt;"&amp;AN$31)+1</f>
        <v>367</v>
      </c>
      <c r="AO415" s="2"/>
      <c r="AP415" s="8" t="s">
        <v>297</v>
      </c>
      <c r="AQ415" s="8" t="s">
        <v>107</v>
      </c>
      <c r="AR415" s="8">
        <v>3604</v>
      </c>
      <c r="AS415" s="8">
        <v>14354</v>
      </c>
      <c r="AT415" s="8" t="s">
        <v>11</v>
      </c>
      <c r="AU415" s="8" t="s">
        <v>33</v>
      </c>
      <c r="AV415" s="8">
        <v>1952</v>
      </c>
      <c r="AW415" s="8">
        <v>11.5</v>
      </c>
      <c r="AX415" s="8" t="s">
        <v>16</v>
      </c>
      <c r="AY415" s="8" t="s">
        <v>76</v>
      </c>
      <c r="AZ415" t="s">
        <v>1069</v>
      </c>
      <c r="BA415" s="5" t="s">
        <v>1069</v>
      </c>
      <c r="BB415" s="5" t="s">
        <v>1069</v>
      </c>
      <c r="BC415" s="4"/>
      <c r="BD415"/>
    </row>
    <row r="416" spans="1:56" hidden="1">
      <c r="A416">
        <f>ROW(B416)-ROW($B$31)</f>
        <v>385</v>
      </c>
      <c r="B416" t="str">
        <f>SUBSTITUTE(SUBSTITUTE(SUBSTITUTE(AP416&amp;"_"&amp;AQ416," ","_"),"&amp;","and"),"-","_")</f>
        <v>J_T_Deely_2</v>
      </c>
      <c r="C416">
        <f>AW416/1000</f>
        <v>0.44600000000000001</v>
      </c>
      <c r="D416" s="23" t="str">
        <f>VLOOKUP(L416,map_fuel,2,0)</f>
        <v>coal_sub</v>
      </c>
      <c r="E416" s="23" t="str">
        <f>VLOOKUP(M416,map_prime_mover,2,0)</f>
        <v>st</v>
      </c>
      <c r="F416" s="23" t="str">
        <f>D416&amp;IF(NOT(E416=""),"_"&amp;LOWER(E416),"")</f>
        <v>coal_sub_st</v>
      </c>
      <c r="G416" s="58">
        <f>IF(ISNUMBER(BA416),BA416/1000,1)</f>
        <v>14.073362600000001</v>
      </c>
      <c r="H416" s="8">
        <f>AV416</f>
        <v>1978</v>
      </c>
      <c r="I416" s="39" t="str">
        <f>AY416</f>
        <v>OP</v>
      </c>
      <c r="J416" s="39" t="str">
        <f>IF(AZ416=1,"Y",IF(AZ416=0,"N","?"))</f>
        <v>N</v>
      </c>
      <c r="K416" s="39" t="s">
        <v>594</v>
      </c>
      <c r="L416" s="8" t="str">
        <f>AU416</f>
        <v>SUB</v>
      </c>
      <c r="M416" s="8" t="str">
        <f>AX416</f>
        <v>ST</v>
      </c>
      <c r="N416" s="8">
        <f>C416*G416</f>
        <v>6.2767197196000009</v>
      </c>
      <c r="O416" s="8"/>
      <c r="P416" s="39"/>
      <c r="Q416" s="39" t="s">
        <v>651</v>
      </c>
      <c r="R416" s="87" t="s">
        <v>1072</v>
      </c>
      <c r="S416" s="39"/>
      <c r="T416" s="39"/>
      <c r="U416" s="87"/>
      <c r="V416" s="87" t="str">
        <f ca="1">IF(NOT(AP416=""),IF(AP416&lt;&gt;AP415,IF(COUNTIF(OFFSET(AP416,0,0,pMaxUnitPerPlantInData),AP416)=COUNTIFS(OFFSET(AP416,0,0,pMaxUnitPerPlantInData),AP416,OFFSET(F416,0,0,pMaxUnitPerPlantInData),F416),"N","Y"),V415),"")</f>
        <v>N</v>
      </c>
      <c r="W416" s="87" t="str">
        <f>IF($AP416="",W417,SUBSTITUTE(SUBSTITUTE(SUBSTITUTE(AP416," ","_"),"&amp;","and"),"-","_"))</f>
        <v>J_T_Deely</v>
      </c>
      <c r="X416" s="87">
        <f>IF($AP416="","-",BB416)</f>
        <v>2</v>
      </c>
      <c r="Y416" s="4"/>
      <c r="Z416" s="8" t="b">
        <v>1</v>
      </c>
      <c r="AA416" s="8" t="b">
        <f>VLOOKUP(L416,map_fuel,3,0)</f>
        <v>1</v>
      </c>
      <c r="AB416" s="8" t="b">
        <f>C416&gt;=filt_gen_size</f>
        <v>1</v>
      </c>
      <c r="AC416" s="8" t="b">
        <f>AV416&gt;=filt_age</f>
        <v>1</v>
      </c>
      <c r="AD416" s="39">
        <f>IF(filt_status="ALL",TRUE,IFERROR(SEARCH(I416,filt_status),FALSE))</f>
        <v>1</v>
      </c>
      <c r="AE416" s="8" t="b">
        <f>IF(filt_chp,TRUE,J416="N")</f>
        <v>1</v>
      </c>
      <c r="AF416" s="8" t="b">
        <f>IF(filt_hydro,TRUE,D416&lt;&gt;"water")</f>
        <v>1</v>
      </c>
      <c r="AG416" s="8" t="b">
        <f>IF(filt_use_bad_data,TRUE,NOT(OR(O416="Y",O416=1)))</f>
        <v>1</v>
      </c>
      <c r="AH416" s="8" t="b">
        <f>IF(filt_use_bad_data,TRUE,NOT(OR(Q416="Y",Q416=1)))</f>
        <v>0</v>
      </c>
      <c r="AI416" s="8" t="b">
        <f>IF(filt_allow_combos,AND(AJ416:AK416),OR(UPPER($S416)="Y",UPPER($T416)=""))</f>
        <v>1</v>
      </c>
      <c r="AJ416" s="8" t="b">
        <f>IF(UPPER($U416)="CCGT",IF(filt_combine_ccgt,OR(UPPER($T416)="Y",UPPER($S416)=""),OR(UPPER($S416)="Y",UPPER($T416)="")),TRUE)</f>
        <v>1</v>
      </c>
      <c r="AK416" s="8" t="b">
        <f>IF(UPPER($U416)="WIND",IF(filt_combine_wind,OR(UPPER($T416)="Y",UPPER($S416)=""),OR(UPPER($S416)="Y",UPPER($T416)="")),TRUE)</f>
        <v>1</v>
      </c>
      <c r="AL416" s="9"/>
      <c r="AM416" s="2" t="b">
        <f>AND(Z416:AL416)</f>
        <v>0</v>
      </c>
      <c r="AN416" s="2">
        <f>A416-COUNTIF($K$31:$K416,"&lt;&gt;"&amp;AN$31)+1</f>
        <v>368</v>
      </c>
      <c r="AO416" s="2"/>
      <c r="AP416" s="8" t="s">
        <v>300</v>
      </c>
      <c r="AQ416" s="8" t="s">
        <v>22</v>
      </c>
      <c r="AR416" s="8">
        <v>6181</v>
      </c>
      <c r="AS416" s="8">
        <v>14360</v>
      </c>
      <c r="AT416" s="8" t="s">
        <v>11</v>
      </c>
      <c r="AU416" s="8" t="s">
        <v>144</v>
      </c>
      <c r="AV416" s="8">
        <v>1978</v>
      </c>
      <c r="AW416" s="8">
        <v>446</v>
      </c>
      <c r="AX416" s="8" t="s">
        <v>16</v>
      </c>
      <c r="AY416" s="8" t="s">
        <v>15</v>
      </c>
      <c r="AZ416">
        <v>0</v>
      </c>
      <c r="BA416" s="5">
        <v>14073.3626</v>
      </c>
      <c r="BB416" s="5">
        <v>2</v>
      </c>
      <c r="BC416" s="4"/>
      <c r="BD416"/>
    </row>
    <row r="417" spans="1:56" hidden="1">
      <c r="A417">
        <f>ROW(B417)-ROW($B$31)</f>
        <v>386</v>
      </c>
      <c r="B417" t="str">
        <f>SUBSTITUTE(SUBSTITUTE(SUBSTITUTE(AP417&amp;"_"&amp;AQ417," ","_"),"&amp;","and"),"-","_")</f>
        <v>J_T_Deely_1</v>
      </c>
      <c r="C417">
        <f>AW417/1000</f>
        <v>0.48599999999999999</v>
      </c>
      <c r="D417" s="23" t="str">
        <f>VLOOKUP(L417,map_fuel,2,0)</f>
        <v>coal_sub</v>
      </c>
      <c r="E417" s="23" t="str">
        <f>VLOOKUP(M417,map_prime_mover,2,0)</f>
        <v>st</v>
      </c>
      <c r="F417" s="23" t="str">
        <f>D417&amp;IF(NOT(E417=""),"_"&amp;LOWER(E417),"")</f>
        <v>coal_sub_st</v>
      </c>
      <c r="G417" s="58">
        <f>IF(ISNUMBER(BA417),BA417/1000,1)</f>
        <v>14.073362600000001</v>
      </c>
      <c r="H417" s="8">
        <f>AV417</f>
        <v>1977</v>
      </c>
      <c r="I417" s="39" t="str">
        <f>AY417</f>
        <v>OP</v>
      </c>
      <c r="J417" s="39" t="str">
        <f>IF(AZ417=1,"Y",IF(AZ417=0,"N","?"))</f>
        <v>N</v>
      </c>
      <c r="K417" s="39" t="s">
        <v>594</v>
      </c>
      <c r="L417" s="8" t="str">
        <f>AU417</f>
        <v>SUB</v>
      </c>
      <c r="M417" s="8" t="str">
        <f>AX417</f>
        <v>ST</v>
      </c>
      <c r="N417" s="8">
        <f>C417*G417</f>
        <v>6.8396542236000002</v>
      </c>
      <c r="O417" s="8"/>
      <c r="P417" s="39"/>
      <c r="Q417" s="39" t="s">
        <v>651</v>
      </c>
      <c r="R417" s="87" t="s">
        <v>1072</v>
      </c>
      <c r="S417" s="39"/>
      <c r="T417" s="39"/>
      <c r="U417" s="87"/>
      <c r="V417" s="87" t="str">
        <f ca="1">IF(NOT(AP417=""),IF(AP417&lt;&gt;AP416,IF(COUNTIF(OFFSET(AP417,0,0,pMaxUnitPerPlantInData),AP417)=COUNTIFS(OFFSET(AP417,0,0,pMaxUnitPerPlantInData),AP417,OFFSET(F417,0,0,pMaxUnitPerPlantInData),F417),"N","Y"),V416),"")</f>
        <v>N</v>
      </c>
      <c r="W417" s="87" t="str">
        <f>IF($AP417="",W418,SUBSTITUTE(SUBSTITUTE(SUBSTITUTE(AP417," ","_"),"&amp;","and"),"-","_"))</f>
        <v>J_T_Deely</v>
      </c>
      <c r="X417" s="87">
        <f>IF($AP417="","-",BB417)</f>
        <v>2</v>
      </c>
      <c r="Y417" s="4"/>
      <c r="Z417" s="8" t="b">
        <v>1</v>
      </c>
      <c r="AA417" s="8" t="b">
        <f>VLOOKUP(L417,map_fuel,3,0)</f>
        <v>1</v>
      </c>
      <c r="AB417" s="8" t="b">
        <f>C417&gt;=filt_gen_size</f>
        <v>1</v>
      </c>
      <c r="AC417" s="8" t="b">
        <f>AV417&gt;=filt_age</f>
        <v>1</v>
      </c>
      <c r="AD417" s="39">
        <f>IF(filt_status="ALL",TRUE,IFERROR(SEARCH(I417,filt_status),FALSE))</f>
        <v>1</v>
      </c>
      <c r="AE417" s="8" t="b">
        <f>IF(filt_chp,TRUE,J417="N")</f>
        <v>1</v>
      </c>
      <c r="AF417" s="8" t="b">
        <f>IF(filt_hydro,TRUE,D417&lt;&gt;"water")</f>
        <v>1</v>
      </c>
      <c r="AG417" s="8" t="b">
        <f>IF(filt_use_bad_data,TRUE,NOT(OR(O417="Y",O417=1)))</f>
        <v>1</v>
      </c>
      <c r="AH417" s="8" t="b">
        <f>IF(filt_use_bad_data,TRUE,NOT(OR(Q417="Y",Q417=1)))</f>
        <v>0</v>
      </c>
      <c r="AI417" s="8" t="b">
        <f>IF(filt_allow_combos,AND(AJ417:AK417),OR(UPPER($S417)="Y",UPPER($T417)=""))</f>
        <v>1</v>
      </c>
      <c r="AJ417" s="8" t="b">
        <f>IF(UPPER($U417)="CCGT",IF(filt_combine_ccgt,OR(UPPER($T417)="Y",UPPER($S417)=""),OR(UPPER($S417)="Y",UPPER($T417)="")),TRUE)</f>
        <v>1</v>
      </c>
      <c r="AK417" s="8" t="b">
        <f>IF(UPPER($U417)="WIND",IF(filt_combine_wind,OR(UPPER($T417)="Y",UPPER($S417)=""),OR(UPPER($S417)="Y",UPPER($T417)="")),TRUE)</f>
        <v>1</v>
      </c>
      <c r="AL417" s="9"/>
      <c r="AM417" s="2" t="b">
        <f>AND(Z417:AL417)</f>
        <v>0</v>
      </c>
      <c r="AN417" s="2">
        <f>A417-COUNTIF($K$31:$K417,"&lt;&gt;"&amp;AN$31)+1</f>
        <v>369</v>
      </c>
      <c r="AO417" s="2"/>
      <c r="AP417" s="8" t="s">
        <v>300</v>
      </c>
      <c r="AQ417" s="8" t="s">
        <v>19</v>
      </c>
      <c r="AR417" s="8">
        <v>6181</v>
      </c>
      <c r="AS417" s="8">
        <v>14359</v>
      </c>
      <c r="AT417" s="8" t="s">
        <v>11</v>
      </c>
      <c r="AU417" s="8" t="s">
        <v>144</v>
      </c>
      <c r="AV417" s="8">
        <v>1977</v>
      </c>
      <c r="AW417" s="8">
        <v>486</v>
      </c>
      <c r="AX417" s="8" t="s">
        <v>16</v>
      </c>
      <c r="AY417" s="8" t="s">
        <v>15</v>
      </c>
      <c r="AZ417">
        <v>0</v>
      </c>
      <c r="BA417" s="5">
        <v>14073.3626</v>
      </c>
      <c r="BB417" s="5">
        <v>2</v>
      </c>
      <c r="BC417" s="4"/>
      <c r="BD417"/>
    </row>
    <row r="418" spans="1:56" hidden="1">
      <c r="A418">
        <f>ROW(B418)-ROW($B$31)</f>
        <v>387</v>
      </c>
      <c r="B418" s="3" t="s">
        <v>809</v>
      </c>
      <c r="C418" s="3">
        <f>SUM(C419:C421)</f>
        <v>0.64</v>
      </c>
      <c r="D418" s="23" t="str">
        <f>VLOOKUP(L418,map_fuel,2,0)</f>
        <v>ng</v>
      </c>
      <c r="E418" s="23" t="str">
        <f>VLOOKUP(M418,map_prime_mover,2,0)</f>
        <v>cc</v>
      </c>
      <c r="F418" s="23" t="str">
        <f>D418&amp;IF(NOT(E418=""),"_"&amp;LOWER(E418),"")</f>
        <v>ng_cc</v>
      </c>
      <c r="G418" s="60">
        <f>G419</f>
        <v>7.2838815000000006</v>
      </c>
      <c r="H418" s="81">
        <f>H419</f>
        <v>2006</v>
      </c>
      <c r="I418" s="61" t="str">
        <f>I419</f>
        <v>OP</v>
      </c>
      <c r="J418" s="61" t="str">
        <f>J419</f>
        <v>N</v>
      </c>
      <c r="K418" s="61" t="s">
        <v>791</v>
      </c>
      <c r="L418" s="81" t="s">
        <v>33</v>
      </c>
      <c r="M418" s="81" t="s">
        <v>702</v>
      </c>
      <c r="N418" s="81">
        <f>C418*G418</f>
        <v>4.6616841600000001</v>
      </c>
      <c r="O418" s="8"/>
      <c r="P418" s="39"/>
      <c r="Q418" s="39" t="s">
        <v>651</v>
      </c>
      <c r="R418" s="87" t="s">
        <v>1072</v>
      </c>
      <c r="S418" s="39"/>
      <c r="T418" s="39" t="s">
        <v>651</v>
      </c>
      <c r="U418" s="87" t="s">
        <v>790</v>
      </c>
      <c r="V418" s="87" t="str">
        <f ca="1">IF(NOT(AP418=""),IF(AP418&lt;&gt;AP417,IF(COUNTIF(OFFSET(AP418,0,0,pMaxUnitPerPlantInData),AP418)=COUNTIFS(OFFSET(AP418,0,0,pMaxUnitPerPlantInData),AP418,OFFSET(F418,0,0,pMaxUnitPerPlantInData),F418),"N","Y"),V417),"")</f>
        <v/>
      </c>
      <c r="W418" s="87" t="str">
        <f>IF($AP418="",W419,SUBSTITUTE(SUBSTITUTE(SUBSTITUTE(AP418," ","_"),"&amp;","and"),"-","_"))</f>
        <v>Jack_County</v>
      </c>
      <c r="X418" s="87" t="str">
        <f>IF($AP418="","-",BB418)</f>
        <v>-</v>
      </c>
      <c r="Y418" s="4"/>
      <c r="Z418" s="8" t="b">
        <v>1</v>
      </c>
      <c r="AA418" s="8" t="b">
        <f>VLOOKUP(L418,map_fuel,3,0)</f>
        <v>1</v>
      </c>
      <c r="AB418" s="8" t="b">
        <f>C418&gt;=filt_gen_size</f>
        <v>1</v>
      </c>
      <c r="AC418" s="8" t="b">
        <f>AV418&gt;=filt_age</f>
        <v>1</v>
      </c>
      <c r="AD418" s="39">
        <f>IF(filt_status="ALL",TRUE,IFERROR(SEARCH(I418,filt_status),FALSE))</f>
        <v>1</v>
      </c>
      <c r="AE418" s="8" t="b">
        <f>IF(filt_chp,TRUE,J418="N")</f>
        <v>1</v>
      </c>
      <c r="AF418" s="8" t="b">
        <f>IF(filt_hydro,TRUE,D418&lt;&gt;"water")</f>
        <v>1</v>
      </c>
      <c r="AG418" s="8" t="b">
        <f>IF(filt_use_bad_data,TRUE,NOT(OR(O418="Y",O418=1)))</f>
        <v>1</v>
      </c>
      <c r="AH418" s="8" t="b">
        <f>IF(filt_use_bad_data,TRUE,NOT(OR(Q418="Y",Q418=1)))</f>
        <v>0</v>
      </c>
      <c r="AI418" s="8" t="b">
        <f>IF(filt_allow_combos,AND(AJ418:AK418),OR(UPPER($S418)="Y",UPPER($T418)=""))</f>
        <v>1</v>
      </c>
      <c r="AJ418" s="8" t="b">
        <f>IF(UPPER($U418)="CCGT",IF(filt_combine_ccgt,OR(UPPER($T418)="Y",UPPER($S418)=""),OR(UPPER($S418)="Y",UPPER($T418)="")),TRUE)</f>
        <v>1</v>
      </c>
      <c r="AK418" s="8" t="b">
        <f>IF(UPPER($U418)="WIND",IF(filt_combine_wind,OR(UPPER($T418)="Y",UPPER($S418)=""),OR(UPPER($S418)="Y",UPPER($T418)="")),TRUE)</f>
        <v>1</v>
      </c>
      <c r="AL418" s="9"/>
      <c r="AM418" s="2" t="b">
        <f>AND(Z418:AL418)</f>
        <v>0</v>
      </c>
      <c r="AN418" s="2">
        <f>A418-COUNTIF($K$31:$K418,"&lt;&gt;"&amp;AN$31)+1</f>
        <v>369</v>
      </c>
      <c r="AO418" s="2"/>
      <c r="AP418" s="8" t="s">
        <v>1068</v>
      </c>
      <c r="AQ418" s="8" t="s">
        <v>1068</v>
      </c>
      <c r="AR418" s="8" t="s">
        <v>1068</v>
      </c>
      <c r="AS418" s="8" t="s">
        <v>1068</v>
      </c>
      <c r="AT418" s="8" t="s">
        <v>1068</v>
      </c>
      <c r="AU418" s="8" t="s">
        <v>1068</v>
      </c>
      <c r="AV418" s="8" t="s">
        <v>1068</v>
      </c>
      <c r="AW418" s="8" t="s">
        <v>1068</v>
      </c>
      <c r="AX418" s="8" t="s">
        <v>1068</v>
      </c>
      <c r="AY418" s="8" t="s">
        <v>1068</v>
      </c>
      <c r="AZ418" t="e">
        <v>#N/A</v>
      </c>
      <c r="BA418" s="5" t="e">
        <v>#N/A</v>
      </c>
      <c r="BB418" s="5" t="e">
        <v>#N/A</v>
      </c>
      <c r="BC418" s="4"/>
      <c r="BD418"/>
    </row>
    <row r="419" spans="1:56" hidden="1">
      <c r="A419">
        <f>ROW(B419)-ROW($B$31)</f>
        <v>388</v>
      </c>
      <c r="B419" t="str">
        <f>SUBSTITUTE(SUBSTITUTE(SUBSTITUTE(AP419&amp;"_"&amp;AQ419," ","_"),"&amp;","and"),"-","_")</f>
        <v>Jack_County_CT1</v>
      </c>
      <c r="C419">
        <f>AW419/1000</f>
        <v>0.17</v>
      </c>
      <c r="D419" s="23" t="str">
        <f>VLOOKUP(L419,map_fuel,2,0)</f>
        <v>ng</v>
      </c>
      <c r="E419" s="23" t="str">
        <f>VLOOKUP(M419,map_prime_mover,2,0)</f>
        <v>cc_ct_part</v>
      </c>
      <c r="F419" s="23" t="str">
        <f>D419&amp;IF(NOT(E419=""),"_"&amp;LOWER(E419),"")</f>
        <v>ng_cc_ct_part</v>
      </c>
      <c r="G419" s="58">
        <f>IF(ISNUMBER(BA419),BA419/1000,1)</f>
        <v>7.2838815000000006</v>
      </c>
      <c r="H419" s="8">
        <f>AV419</f>
        <v>2006</v>
      </c>
      <c r="I419" s="39" t="str">
        <f>AY419</f>
        <v>OP</v>
      </c>
      <c r="J419" s="39" t="str">
        <f>IF(AZ419=1,"Y",IF(AZ419=0,"N","?"))</f>
        <v>N</v>
      </c>
      <c r="K419" s="39" t="s">
        <v>594</v>
      </c>
      <c r="L419" s="8" t="str">
        <f>AU419</f>
        <v>NG</v>
      </c>
      <c r="M419" s="8" t="str">
        <f>AX419</f>
        <v>CT</v>
      </c>
      <c r="N419" s="8">
        <f>C419*G419</f>
        <v>1.2382598550000001</v>
      </c>
      <c r="O419" s="8"/>
      <c r="P419" s="39"/>
      <c r="Q419" s="39"/>
      <c r="R419" s="87"/>
      <c r="S419" s="39" t="s">
        <v>651</v>
      </c>
      <c r="T419" s="39"/>
      <c r="U419" s="87" t="s">
        <v>790</v>
      </c>
      <c r="V419" s="87" t="str">
        <f ca="1">IF(NOT(AP419=""),IF(AP419&lt;&gt;AP418,IF(COUNTIF(OFFSET(AP419,0,0,pMaxUnitPerPlantInData),AP419)=COUNTIFS(OFFSET(AP419,0,0,pMaxUnitPerPlantInData),AP419,OFFSET(F419,0,0,pMaxUnitPerPlantInData),F419),"N","Y"),V418),"")</f>
        <v>Y</v>
      </c>
      <c r="W419" s="87" t="str">
        <f>IF($AP419="",W420,SUBSTITUTE(SUBSTITUTE(SUBSTITUTE(AP419," ","_"),"&amp;","and"),"-","_"))</f>
        <v>Jack_County</v>
      </c>
      <c r="X419" s="87">
        <f>IF($AP419="","-",BB419)</f>
        <v>3</v>
      </c>
      <c r="Y419" s="4"/>
      <c r="Z419" s="8" t="b">
        <v>1</v>
      </c>
      <c r="AA419" s="8" t="b">
        <f>VLOOKUP(L419,map_fuel,3,0)</f>
        <v>1</v>
      </c>
      <c r="AB419" s="8" t="b">
        <f>C419&gt;=filt_gen_size</f>
        <v>1</v>
      </c>
      <c r="AC419" s="8" t="b">
        <f>AV419&gt;=filt_age</f>
        <v>1</v>
      </c>
      <c r="AD419" s="39">
        <f>IF(filt_status="ALL",TRUE,IFERROR(SEARCH(I419,filt_status),FALSE))</f>
        <v>1</v>
      </c>
      <c r="AE419" s="8" t="b">
        <f>IF(filt_chp,TRUE,J419="N")</f>
        <v>1</v>
      </c>
      <c r="AF419" s="8" t="b">
        <f>IF(filt_hydro,TRUE,D419&lt;&gt;"water")</f>
        <v>1</v>
      </c>
      <c r="AG419" s="8" t="b">
        <f>IF(filt_use_bad_data,TRUE,NOT(OR(O419="Y",O419=1)))</f>
        <v>1</v>
      </c>
      <c r="AH419" s="8" t="b">
        <f>IF(filt_use_bad_data,TRUE,NOT(OR(Q419="Y",Q419=1)))</f>
        <v>1</v>
      </c>
      <c r="AI419" s="8" t="b">
        <f>IF(filt_allow_combos,AND(AJ419:AK419),OR(UPPER($S419)="Y",UPPER($T419)=""))</f>
        <v>0</v>
      </c>
      <c r="AJ419" s="8" t="b">
        <f>IF(UPPER($U419)="CCGT",IF(filt_combine_ccgt,OR(UPPER($T419)="Y",UPPER($S419)=""),OR(UPPER($S419)="Y",UPPER($T419)="")),TRUE)</f>
        <v>0</v>
      </c>
      <c r="AK419" s="8" t="b">
        <f>IF(UPPER($U419)="WIND",IF(filt_combine_wind,OR(UPPER($T419)="Y",UPPER($S419)=""),OR(UPPER($S419)="Y",UPPER($T419)="")),TRUE)</f>
        <v>1</v>
      </c>
      <c r="AL419" s="9"/>
      <c r="AM419" s="2" t="b">
        <f>AND(Z419:AL419)</f>
        <v>0</v>
      </c>
      <c r="AN419" s="2">
        <f>A419-COUNTIF($K$31:$K419,"&lt;&gt;"&amp;AN$31)+1</f>
        <v>370</v>
      </c>
      <c r="AO419" s="2"/>
      <c r="AP419" s="8" t="s">
        <v>301</v>
      </c>
      <c r="AQ419" s="8" t="s">
        <v>157</v>
      </c>
      <c r="AR419" s="8">
        <v>55230</v>
      </c>
      <c r="AS419" s="8">
        <v>14361</v>
      </c>
      <c r="AT419" s="8" t="s">
        <v>11</v>
      </c>
      <c r="AU419" s="8" t="s">
        <v>33</v>
      </c>
      <c r="AV419" s="8">
        <v>2006</v>
      </c>
      <c r="AW419" s="8">
        <v>170</v>
      </c>
      <c r="AX419" s="8" t="s">
        <v>32</v>
      </c>
      <c r="AY419" s="8" t="s">
        <v>15</v>
      </c>
      <c r="AZ419">
        <v>0</v>
      </c>
      <c r="BA419" s="5">
        <v>7283.8815000000004</v>
      </c>
      <c r="BB419" s="5">
        <v>3</v>
      </c>
      <c r="BC419" s="4"/>
      <c r="BD419"/>
    </row>
    <row r="420" spans="1:56" hidden="1">
      <c r="A420">
        <f>ROW(B420)-ROW($B$31)</f>
        <v>389</v>
      </c>
      <c r="B420" t="str">
        <f>SUBSTITUTE(SUBSTITUTE(SUBSTITUTE(AP420&amp;"_"&amp;AQ420," ","_"),"&amp;","and"),"-","_")</f>
        <v>Jack_County_CT2</v>
      </c>
      <c r="C420">
        <f>AW420/1000</f>
        <v>0.17</v>
      </c>
      <c r="D420" s="23" t="str">
        <f>VLOOKUP(L420,map_fuel,2,0)</f>
        <v>ng</v>
      </c>
      <c r="E420" s="23" t="str">
        <f>VLOOKUP(M420,map_prime_mover,2,0)</f>
        <v>cc_ct_part</v>
      </c>
      <c r="F420" s="23" t="str">
        <f>D420&amp;IF(NOT(E420=""),"_"&amp;LOWER(E420),"")</f>
        <v>ng_cc_ct_part</v>
      </c>
      <c r="G420" s="58">
        <f>IF(ISNUMBER(BA420),BA420/1000,1)</f>
        <v>7.2838815000000006</v>
      </c>
      <c r="H420" s="8">
        <f>AV420</f>
        <v>2006</v>
      </c>
      <c r="I420" s="39" t="str">
        <f>AY420</f>
        <v>OP</v>
      </c>
      <c r="J420" s="39" t="str">
        <f>IF(AZ420=1,"Y",IF(AZ420=0,"N","?"))</f>
        <v>N</v>
      </c>
      <c r="K420" s="39" t="s">
        <v>594</v>
      </c>
      <c r="L420" s="8" t="str">
        <f>AU420</f>
        <v>NG</v>
      </c>
      <c r="M420" s="8" t="str">
        <f>AX420</f>
        <v>CT</v>
      </c>
      <c r="N420" s="8">
        <f>C420*G420</f>
        <v>1.2382598550000001</v>
      </c>
      <c r="O420" s="8"/>
      <c r="P420" s="39"/>
      <c r="Q420" s="39"/>
      <c r="R420" s="87"/>
      <c r="S420" s="39" t="s">
        <v>651</v>
      </c>
      <c r="T420" s="39"/>
      <c r="U420" s="87" t="s">
        <v>790</v>
      </c>
      <c r="V420" s="87" t="str">
        <f ca="1">IF(NOT(AP420=""),IF(AP420&lt;&gt;AP419,IF(COUNTIF(OFFSET(AP420,0,0,pMaxUnitPerPlantInData),AP420)=COUNTIFS(OFFSET(AP420,0,0,pMaxUnitPerPlantInData),AP420,OFFSET(F420,0,0,pMaxUnitPerPlantInData),F420),"N","Y"),V419),"")</f>
        <v>Y</v>
      </c>
      <c r="W420" s="87" t="str">
        <f>IF($AP420="",W421,SUBSTITUTE(SUBSTITUTE(SUBSTITUTE(AP420," ","_"),"&amp;","and"),"-","_"))</f>
        <v>Jack_County</v>
      </c>
      <c r="X420" s="87">
        <f>IF($AP420="","-",BB420)</f>
        <v>3</v>
      </c>
      <c r="Y420" s="4"/>
      <c r="Z420" s="8" t="b">
        <v>1</v>
      </c>
      <c r="AA420" s="8" t="b">
        <f>VLOOKUP(L420,map_fuel,3,0)</f>
        <v>1</v>
      </c>
      <c r="AB420" s="8" t="b">
        <f>C420&gt;=filt_gen_size</f>
        <v>1</v>
      </c>
      <c r="AC420" s="8" t="b">
        <f>AV420&gt;=filt_age</f>
        <v>1</v>
      </c>
      <c r="AD420" s="39">
        <f>IF(filt_status="ALL",TRUE,IFERROR(SEARCH(I420,filt_status),FALSE))</f>
        <v>1</v>
      </c>
      <c r="AE420" s="8" t="b">
        <f>IF(filt_chp,TRUE,J420="N")</f>
        <v>1</v>
      </c>
      <c r="AF420" s="8" t="b">
        <f>IF(filt_hydro,TRUE,D420&lt;&gt;"water")</f>
        <v>1</v>
      </c>
      <c r="AG420" s="8" t="b">
        <f>IF(filt_use_bad_data,TRUE,NOT(OR(O420="Y",O420=1)))</f>
        <v>1</v>
      </c>
      <c r="AH420" s="8" t="b">
        <f>IF(filt_use_bad_data,TRUE,NOT(OR(Q420="Y",Q420=1)))</f>
        <v>1</v>
      </c>
      <c r="AI420" s="8" t="b">
        <f>IF(filt_allow_combos,AND(AJ420:AK420),OR(UPPER($S420)="Y",UPPER($T420)=""))</f>
        <v>0</v>
      </c>
      <c r="AJ420" s="8" t="b">
        <f>IF(UPPER($U420)="CCGT",IF(filt_combine_ccgt,OR(UPPER($T420)="Y",UPPER($S420)=""),OR(UPPER($S420)="Y",UPPER($T420)="")),TRUE)</f>
        <v>0</v>
      </c>
      <c r="AK420" s="8" t="b">
        <f>IF(UPPER($U420)="WIND",IF(filt_combine_wind,OR(UPPER($T420)="Y",UPPER($S420)=""),OR(UPPER($S420)="Y",UPPER($T420)="")),TRUE)</f>
        <v>1</v>
      </c>
      <c r="AL420" s="9"/>
      <c r="AM420" s="2" t="b">
        <f>AND(Z420:AL420)</f>
        <v>0</v>
      </c>
      <c r="AN420" s="2">
        <f>A420-COUNTIF($K$31:$K420,"&lt;&gt;"&amp;AN$31)+1</f>
        <v>371</v>
      </c>
      <c r="AO420" s="2"/>
      <c r="AP420" s="8" t="s">
        <v>301</v>
      </c>
      <c r="AQ420" s="8" t="s">
        <v>158</v>
      </c>
      <c r="AR420" s="8">
        <v>55230</v>
      </c>
      <c r="AS420" s="8">
        <v>14362</v>
      </c>
      <c r="AT420" s="8" t="s">
        <v>11</v>
      </c>
      <c r="AU420" s="8" t="s">
        <v>33</v>
      </c>
      <c r="AV420" s="8">
        <v>2006</v>
      </c>
      <c r="AW420" s="8">
        <v>170</v>
      </c>
      <c r="AX420" s="8" t="s">
        <v>32</v>
      </c>
      <c r="AY420" s="8" t="s">
        <v>15</v>
      </c>
      <c r="AZ420">
        <v>0</v>
      </c>
      <c r="BA420" s="5">
        <v>7283.8815000000004</v>
      </c>
      <c r="BB420" s="5">
        <v>3</v>
      </c>
      <c r="BC420" s="4"/>
      <c r="BD420"/>
    </row>
    <row r="421" spans="1:56" hidden="1">
      <c r="A421">
        <f>ROW(B421)-ROW($B$31)</f>
        <v>390</v>
      </c>
      <c r="B421" t="str">
        <f>SUBSTITUTE(SUBSTITUTE(SUBSTITUTE(AP421&amp;"_"&amp;AQ421," ","_"),"&amp;","and"),"-","_")</f>
        <v>Jack_County_ST1</v>
      </c>
      <c r="C421">
        <f>AW421/1000</f>
        <v>0.3</v>
      </c>
      <c r="D421" s="23" t="str">
        <f>VLOOKUP(L421,map_fuel,2,0)</f>
        <v>ng</v>
      </c>
      <c r="E421" s="23" t="str">
        <f>VLOOKUP(M421,map_prime_mover,2,0)</f>
        <v>cc_st_part</v>
      </c>
      <c r="F421" s="23" t="str">
        <f>D421&amp;IF(NOT(E421=""),"_"&amp;LOWER(E421),"")</f>
        <v>ng_cc_st_part</v>
      </c>
      <c r="G421" s="58">
        <f>IF(ISNUMBER(BA421),BA421/1000,1)</f>
        <v>7.2838815000000006</v>
      </c>
      <c r="H421" s="8">
        <f>AV421</f>
        <v>2006</v>
      </c>
      <c r="I421" s="39" t="str">
        <f>AY421</f>
        <v>OP</v>
      </c>
      <c r="J421" s="39" t="str">
        <f>IF(AZ421=1,"Y",IF(AZ421=0,"N","?"))</f>
        <v>N</v>
      </c>
      <c r="K421" s="39" t="s">
        <v>594</v>
      </c>
      <c r="L421" s="8" t="str">
        <f>AU421</f>
        <v>NG</v>
      </c>
      <c r="M421" s="8" t="str">
        <f>AX421</f>
        <v>CA</v>
      </c>
      <c r="N421" s="8">
        <f>C421*G421</f>
        <v>2.1851644500000003</v>
      </c>
      <c r="O421" s="8"/>
      <c r="P421" s="39"/>
      <c r="Q421" s="39"/>
      <c r="R421" s="87"/>
      <c r="S421" s="39" t="s">
        <v>651</v>
      </c>
      <c r="T421" s="39"/>
      <c r="U421" s="87" t="s">
        <v>790</v>
      </c>
      <c r="V421" s="87" t="str">
        <f ca="1">IF(NOT(AP421=""),IF(AP421&lt;&gt;AP420,IF(COUNTIF(OFFSET(AP421,0,0,pMaxUnitPerPlantInData),AP421)=COUNTIFS(OFFSET(AP421,0,0,pMaxUnitPerPlantInData),AP421,OFFSET(F421,0,0,pMaxUnitPerPlantInData),F421),"N","Y"),V420),"")</f>
        <v>Y</v>
      </c>
      <c r="W421" s="87" t="str">
        <f>IF($AP421="",W422,SUBSTITUTE(SUBSTITUTE(SUBSTITUTE(AP421," ","_"),"&amp;","and"),"-","_"))</f>
        <v>Jack_County</v>
      </c>
      <c r="X421" s="87">
        <f>IF($AP421="","-",BB421)</f>
        <v>3</v>
      </c>
      <c r="Y421" s="4"/>
      <c r="Z421" s="8" t="b">
        <v>1</v>
      </c>
      <c r="AA421" s="8" t="b">
        <f>VLOOKUP(L421,map_fuel,3,0)</f>
        <v>1</v>
      </c>
      <c r="AB421" s="8" t="b">
        <f>C421&gt;=filt_gen_size</f>
        <v>1</v>
      </c>
      <c r="AC421" s="8" t="b">
        <f>AV421&gt;=filt_age</f>
        <v>1</v>
      </c>
      <c r="AD421" s="39">
        <f>IF(filt_status="ALL",TRUE,IFERROR(SEARCH(I421,filt_status),FALSE))</f>
        <v>1</v>
      </c>
      <c r="AE421" s="8" t="b">
        <f>IF(filt_chp,TRUE,J421="N")</f>
        <v>1</v>
      </c>
      <c r="AF421" s="8" t="b">
        <f>IF(filt_hydro,TRUE,D421&lt;&gt;"water")</f>
        <v>1</v>
      </c>
      <c r="AG421" s="8" t="b">
        <f>IF(filt_use_bad_data,TRUE,NOT(OR(O421="Y",O421=1)))</f>
        <v>1</v>
      </c>
      <c r="AH421" s="8" t="b">
        <f>IF(filt_use_bad_data,TRUE,NOT(OR(Q421="Y",Q421=1)))</f>
        <v>1</v>
      </c>
      <c r="AI421" s="8" t="b">
        <f>IF(filt_allow_combos,AND(AJ421:AK421),OR(UPPER($S421)="Y",UPPER($T421)=""))</f>
        <v>0</v>
      </c>
      <c r="AJ421" s="8" t="b">
        <f>IF(UPPER($U421)="CCGT",IF(filt_combine_ccgt,OR(UPPER($T421)="Y",UPPER($S421)=""),OR(UPPER($S421)="Y",UPPER($T421)="")),TRUE)</f>
        <v>0</v>
      </c>
      <c r="AK421" s="8" t="b">
        <f>IF(UPPER($U421)="WIND",IF(filt_combine_wind,OR(UPPER($T421)="Y",UPPER($S421)=""),OR(UPPER($S421)="Y",UPPER($T421)="")),TRUE)</f>
        <v>1</v>
      </c>
      <c r="AL421" s="9"/>
      <c r="AM421" s="2" t="b">
        <f>AND(Z421:AL421)</f>
        <v>0</v>
      </c>
      <c r="AN421" s="2">
        <f>A421-COUNTIF($K$31:$K421,"&lt;&gt;"&amp;AN$31)+1</f>
        <v>372</v>
      </c>
      <c r="AO421" s="2"/>
      <c r="AP421" s="8" t="s">
        <v>301</v>
      </c>
      <c r="AQ421" s="8" t="s">
        <v>133</v>
      </c>
      <c r="AR421" s="8">
        <v>55230</v>
      </c>
      <c r="AS421" s="8">
        <v>14363</v>
      </c>
      <c r="AT421" s="8" t="s">
        <v>11</v>
      </c>
      <c r="AU421" s="8" t="s">
        <v>33</v>
      </c>
      <c r="AV421" s="8">
        <v>2006</v>
      </c>
      <c r="AW421" s="8">
        <v>300</v>
      </c>
      <c r="AX421" s="8" t="s">
        <v>29</v>
      </c>
      <c r="AY421" s="8" t="s">
        <v>15</v>
      </c>
      <c r="AZ421">
        <v>0</v>
      </c>
      <c r="BA421" s="5">
        <v>7283.8815000000004</v>
      </c>
      <c r="BB421" s="5">
        <v>3</v>
      </c>
      <c r="BC421" s="4"/>
      <c r="BD421"/>
    </row>
    <row r="422" spans="1:56" hidden="1">
      <c r="A422">
        <f>ROW(B422)-ROW($B$31)</f>
        <v>391</v>
      </c>
      <c r="B422" t="str">
        <f>SUBSTITUTE(SUBSTITUTE(SUBSTITUTE(AP422&amp;"_"&amp;AQ422," ","_"),"&amp;","and"),"-","_")</f>
        <v>Jameson_Gas_Processing_Plant_620</v>
      </c>
      <c r="C422">
        <f>AW422/1000</f>
        <v>2.9999999999999997E-4</v>
      </c>
      <c r="D422" s="23" t="str">
        <f>VLOOKUP(L422,map_fuel,2,0)</f>
        <v>ng</v>
      </c>
      <c r="E422" s="23" t="str">
        <f>VLOOKUP(M422,map_prime_mover,2,0)</f>
        <v>ic</v>
      </c>
      <c r="F422" s="23" t="str">
        <f>D422&amp;IF(NOT(E422=""),"_"&amp;LOWER(E422),"")</f>
        <v>ng_ic</v>
      </c>
      <c r="G422" s="58">
        <f>IF(ISNUMBER(BA422),BA422/1000,1)</f>
        <v>14.038796700000001</v>
      </c>
      <c r="H422" s="8">
        <f>AV422</f>
        <v>1981</v>
      </c>
      <c r="I422" s="39" t="str">
        <f>AY422</f>
        <v>OP</v>
      </c>
      <c r="J422" s="39" t="str">
        <f>IF(AZ422=1,"Y",IF(AZ422=0,"N","?"))</f>
        <v>N</v>
      </c>
      <c r="K422" s="39" t="s">
        <v>594</v>
      </c>
      <c r="L422" s="8" t="str">
        <f>AU422</f>
        <v>NG</v>
      </c>
      <c r="M422" s="8" t="str">
        <f>AX422</f>
        <v>IC</v>
      </c>
      <c r="N422" s="8">
        <f>C422*G422</f>
        <v>4.2116390099999996E-3</v>
      </c>
      <c r="O422" s="8"/>
      <c r="P422" s="39"/>
      <c r="Q422" s="39"/>
      <c r="R422" s="87"/>
      <c r="S422" s="39"/>
      <c r="T422" s="39"/>
      <c r="U422" s="87"/>
      <c r="V422" s="87" t="str">
        <f ca="1">IF(NOT(AP422=""),IF(AP422&lt;&gt;AP421,IF(COUNTIF(OFFSET(AP422,0,0,pMaxUnitPerPlantInData),AP422)=COUNTIFS(OFFSET(AP422,0,0,pMaxUnitPerPlantInData),AP422,OFFSET(F422,0,0,pMaxUnitPerPlantInData),F422),"N","Y"),V421),"")</f>
        <v>N</v>
      </c>
      <c r="W422" s="87" t="str">
        <f>IF($AP422="",W423,SUBSTITUTE(SUBSTITUTE(SUBSTITUTE(AP422," ","_"),"&amp;","and"),"-","_"))</f>
        <v>Jameson_Gas_Processing_Plant</v>
      </c>
      <c r="X422" s="87">
        <f>IF($AP422="","-",BB422)</f>
        <v>3</v>
      </c>
      <c r="Y422" s="4"/>
      <c r="Z422" s="8" t="b">
        <v>1</v>
      </c>
      <c r="AA422" s="8" t="b">
        <f>VLOOKUP(L422,map_fuel,3,0)</f>
        <v>1</v>
      </c>
      <c r="AB422" s="8" t="b">
        <f>C422&gt;=filt_gen_size</f>
        <v>0</v>
      </c>
      <c r="AC422" s="8" t="b">
        <f>AV422&gt;=filt_age</f>
        <v>1</v>
      </c>
      <c r="AD422" s="39">
        <f>IF(filt_status="ALL",TRUE,IFERROR(SEARCH(I422,filt_status),FALSE))</f>
        <v>1</v>
      </c>
      <c r="AE422" s="8" t="b">
        <f>IF(filt_chp,TRUE,J422="N")</f>
        <v>1</v>
      </c>
      <c r="AF422" s="8" t="b">
        <f>IF(filt_hydro,TRUE,D422&lt;&gt;"water")</f>
        <v>1</v>
      </c>
      <c r="AG422" s="8" t="b">
        <f>IF(filt_use_bad_data,TRUE,NOT(OR(O422="Y",O422=1)))</f>
        <v>1</v>
      </c>
      <c r="AH422" s="8" t="b">
        <f>IF(filt_use_bad_data,TRUE,NOT(OR(Q422="Y",Q422=1)))</f>
        <v>1</v>
      </c>
      <c r="AI422" s="8" t="b">
        <f>IF(filt_allow_combos,AND(AJ422:AK422),OR(UPPER($S422)="Y",UPPER($T422)=""))</f>
        <v>1</v>
      </c>
      <c r="AJ422" s="8" t="b">
        <f>IF(UPPER($U422)="CCGT",IF(filt_combine_ccgt,OR(UPPER($T422)="Y",UPPER($S422)=""),OR(UPPER($S422)="Y",UPPER($T422)="")),TRUE)</f>
        <v>1</v>
      </c>
      <c r="AK422" s="8" t="b">
        <f>IF(UPPER($U422)="WIND",IF(filt_combine_wind,OR(UPPER($T422)="Y",UPPER($S422)=""),OR(UPPER($S422)="Y",UPPER($T422)="")),TRUE)</f>
        <v>1</v>
      </c>
      <c r="AL422" s="9"/>
      <c r="AM422" s="2" t="b">
        <f>AND(Z422:AL422)</f>
        <v>0</v>
      </c>
      <c r="AN422" s="2">
        <f>A422-COUNTIF($K$31:$K422,"&lt;&gt;"&amp;AN$31)+1</f>
        <v>373</v>
      </c>
      <c r="AO422" s="2"/>
      <c r="AP422" s="8" t="s">
        <v>302</v>
      </c>
      <c r="AQ422" s="8" t="s">
        <v>303</v>
      </c>
      <c r="AR422" s="8">
        <v>55052</v>
      </c>
      <c r="AS422" s="8">
        <v>14364</v>
      </c>
      <c r="AT422" s="8" t="s">
        <v>11</v>
      </c>
      <c r="AU422" s="8" t="s">
        <v>33</v>
      </c>
      <c r="AV422" s="8">
        <v>1981</v>
      </c>
      <c r="AW422" s="8">
        <v>0.3</v>
      </c>
      <c r="AX422" s="8" t="s">
        <v>44</v>
      </c>
      <c r="AY422" s="8" t="s">
        <v>15</v>
      </c>
      <c r="AZ422">
        <v>0</v>
      </c>
      <c r="BA422" s="5">
        <v>14038.796700000001</v>
      </c>
      <c r="BB422" s="5">
        <v>3</v>
      </c>
      <c r="BC422" s="4"/>
      <c r="BD422"/>
    </row>
    <row r="423" spans="1:56" hidden="1">
      <c r="A423">
        <f>ROW(B423)-ROW($B$31)</f>
        <v>392</v>
      </c>
      <c r="B423" t="str">
        <f>SUBSTITUTE(SUBSTITUTE(SUBSTITUTE(AP423&amp;"_"&amp;AQ423," ","_"),"&amp;","and"),"-","_")</f>
        <v>Jameson_Gas_Processing_Plant_621</v>
      </c>
      <c r="C423">
        <f>AW423/1000</f>
        <v>2.9999999999999997E-4</v>
      </c>
      <c r="D423" s="23" t="str">
        <f>VLOOKUP(L423,map_fuel,2,0)</f>
        <v>ng</v>
      </c>
      <c r="E423" s="23" t="str">
        <f>VLOOKUP(M423,map_prime_mover,2,0)</f>
        <v>ic</v>
      </c>
      <c r="F423" s="23" t="str">
        <f>D423&amp;IF(NOT(E423=""),"_"&amp;LOWER(E423),"")</f>
        <v>ng_ic</v>
      </c>
      <c r="G423" s="58">
        <f>IF(ISNUMBER(BA423),BA423/1000,1)</f>
        <v>14.038796700000001</v>
      </c>
      <c r="H423" s="8">
        <f>AV423</f>
        <v>1981</v>
      </c>
      <c r="I423" s="39" t="str">
        <f>AY423</f>
        <v>OP</v>
      </c>
      <c r="J423" s="39" t="str">
        <f>IF(AZ423=1,"Y",IF(AZ423=0,"N","?"))</f>
        <v>N</v>
      </c>
      <c r="K423" s="39" t="s">
        <v>594</v>
      </c>
      <c r="L423" s="8" t="str">
        <f>AU423</f>
        <v>NG</v>
      </c>
      <c r="M423" s="8" t="str">
        <f>AX423</f>
        <v>IC</v>
      </c>
      <c r="N423" s="8">
        <f>C423*G423</f>
        <v>4.2116390099999996E-3</v>
      </c>
      <c r="O423" s="8"/>
      <c r="P423" s="39"/>
      <c r="Q423" s="39"/>
      <c r="R423" s="87"/>
      <c r="S423" s="39"/>
      <c r="T423" s="39"/>
      <c r="U423" s="87"/>
      <c r="V423" s="87" t="str">
        <f ca="1">IF(NOT(AP423=""),IF(AP423&lt;&gt;AP422,IF(COUNTIF(OFFSET(AP423,0,0,pMaxUnitPerPlantInData),AP423)=COUNTIFS(OFFSET(AP423,0,0,pMaxUnitPerPlantInData),AP423,OFFSET(F423,0,0,pMaxUnitPerPlantInData),F423),"N","Y"),V422),"")</f>
        <v>N</v>
      </c>
      <c r="W423" s="87" t="str">
        <f>IF($AP423="",W424,SUBSTITUTE(SUBSTITUTE(SUBSTITUTE(AP423," ","_"),"&amp;","and"),"-","_"))</f>
        <v>Jameson_Gas_Processing_Plant</v>
      </c>
      <c r="X423" s="87">
        <f>IF($AP423="","-",BB423)</f>
        <v>3</v>
      </c>
      <c r="Y423" s="4"/>
      <c r="Z423" s="8" t="b">
        <v>1</v>
      </c>
      <c r="AA423" s="8" t="b">
        <f>VLOOKUP(L423,map_fuel,3,0)</f>
        <v>1</v>
      </c>
      <c r="AB423" s="8" t="b">
        <f>C423&gt;=filt_gen_size</f>
        <v>0</v>
      </c>
      <c r="AC423" s="8" t="b">
        <f>AV423&gt;=filt_age</f>
        <v>1</v>
      </c>
      <c r="AD423" s="39">
        <f>IF(filt_status="ALL",TRUE,IFERROR(SEARCH(I423,filt_status),FALSE))</f>
        <v>1</v>
      </c>
      <c r="AE423" s="8" t="b">
        <f>IF(filt_chp,TRUE,J423="N")</f>
        <v>1</v>
      </c>
      <c r="AF423" s="8" t="b">
        <f>IF(filt_hydro,TRUE,D423&lt;&gt;"water")</f>
        <v>1</v>
      </c>
      <c r="AG423" s="8" t="b">
        <f>IF(filt_use_bad_data,TRUE,NOT(OR(O423="Y",O423=1)))</f>
        <v>1</v>
      </c>
      <c r="AH423" s="8" t="b">
        <f>IF(filt_use_bad_data,TRUE,NOT(OR(Q423="Y",Q423=1)))</f>
        <v>1</v>
      </c>
      <c r="AI423" s="8" t="b">
        <f>IF(filt_allow_combos,AND(AJ423:AK423),OR(UPPER($S423)="Y",UPPER($T423)=""))</f>
        <v>1</v>
      </c>
      <c r="AJ423" s="8" t="b">
        <f>IF(UPPER($U423)="CCGT",IF(filt_combine_ccgt,OR(UPPER($T423)="Y",UPPER($S423)=""),OR(UPPER($S423)="Y",UPPER($T423)="")),TRUE)</f>
        <v>1</v>
      </c>
      <c r="AK423" s="8" t="b">
        <f>IF(UPPER($U423)="WIND",IF(filt_combine_wind,OR(UPPER($T423)="Y",UPPER($S423)=""),OR(UPPER($S423)="Y",UPPER($T423)="")),TRUE)</f>
        <v>1</v>
      </c>
      <c r="AL423" s="9"/>
      <c r="AM423" s="2" t="b">
        <f>AND(Z423:AL423)</f>
        <v>0</v>
      </c>
      <c r="AN423" s="2">
        <f>A423-COUNTIF($K$31:$K423,"&lt;&gt;"&amp;AN$31)+1</f>
        <v>374</v>
      </c>
      <c r="AO423" s="2"/>
      <c r="AP423" s="8" t="s">
        <v>302</v>
      </c>
      <c r="AQ423" s="8" t="s">
        <v>304</v>
      </c>
      <c r="AR423" s="8">
        <v>55052</v>
      </c>
      <c r="AS423" s="8">
        <v>14365</v>
      </c>
      <c r="AT423" s="8" t="s">
        <v>11</v>
      </c>
      <c r="AU423" s="8" t="s">
        <v>33</v>
      </c>
      <c r="AV423" s="8">
        <v>1981</v>
      </c>
      <c r="AW423" s="8">
        <v>0.3</v>
      </c>
      <c r="AX423" s="8" t="s">
        <v>44</v>
      </c>
      <c r="AY423" s="8" t="s">
        <v>15</v>
      </c>
      <c r="AZ423">
        <v>0</v>
      </c>
      <c r="BA423" s="5">
        <v>14038.796700000001</v>
      </c>
      <c r="BB423" s="5">
        <v>3</v>
      </c>
      <c r="BC423" s="4"/>
      <c r="BD423"/>
    </row>
    <row r="424" spans="1:56" hidden="1">
      <c r="A424">
        <f>ROW(B424)-ROW($B$31)</f>
        <v>393</v>
      </c>
      <c r="B424" t="str">
        <f>SUBSTITUTE(SUBSTITUTE(SUBSTITUTE(AP424&amp;"_"&amp;AQ424," ","_"),"&amp;","and"),"-","_")</f>
        <v>Jameson_Gas_Processing_Plant_622</v>
      </c>
      <c r="C424">
        <f>AW424/1000</f>
        <v>5.0000000000000001E-4</v>
      </c>
      <c r="D424" s="23" t="str">
        <f>VLOOKUP(L424,map_fuel,2,0)</f>
        <v>ng</v>
      </c>
      <c r="E424" s="23" t="str">
        <f>VLOOKUP(M424,map_prime_mover,2,0)</f>
        <v>ic</v>
      </c>
      <c r="F424" s="23" t="str">
        <f>D424&amp;IF(NOT(E424=""),"_"&amp;LOWER(E424),"")</f>
        <v>ng_ic</v>
      </c>
      <c r="G424" s="58">
        <f>IF(ISNUMBER(BA424),BA424/1000,1)</f>
        <v>14.038796700000001</v>
      </c>
      <c r="H424" s="8">
        <f>AV424</f>
        <v>1986</v>
      </c>
      <c r="I424" s="39" t="str">
        <f>AY424</f>
        <v>OP</v>
      </c>
      <c r="J424" s="39" t="str">
        <f>IF(AZ424=1,"Y",IF(AZ424=0,"N","?"))</f>
        <v>N</v>
      </c>
      <c r="K424" s="39" t="s">
        <v>594</v>
      </c>
      <c r="L424" s="8" t="str">
        <f>AU424</f>
        <v>NG</v>
      </c>
      <c r="M424" s="8" t="str">
        <f>AX424</f>
        <v>IC</v>
      </c>
      <c r="N424" s="8">
        <f>C424*G424</f>
        <v>7.0193983500000008E-3</v>
      </c>
      <c r="O424" s="8"/>
      <c r="P424" s="39"/>
      <c r="Q424" s="39"/>
      <c r="R424" s="87"/>
      <c r="S424" s="39"/>
      <c r="T424" s="39"/>
      <c r="U424" s="87"/>
      <c r="V424" s="87" t="str">
        <f ca="1">IF(NOT(AP424=""),IF(AP424&lt;&gt;AP423,IF(COUNTIF(OFFSET(AP424,0,0,pMaxUnitPerPlantInData),AP424)=COUNTIFS(OFFSET(AP424,0,0,pMaxUnitPerPlantInData),AP424,OFFSET(F424,0,0,pMaxUnitPerPlantInData),F424),"N","Y"),V423),"")</f>
        <v>N</v>
      </c>
      <c r="W424" s="87" t="str">
        <f>IF($AP424="",W425,SUBSTITUTE(SUBSTITUTE(SUBSTITUTE(AP424," ","_"),"&amp;","and"),"-","_"))</f>
        <v>Jameson_Gas_Processing_Plant</v>
      </c>
      <c r="X424" s="87">
        <f>IF($AP424="","-",BB424)</f>
        <v>3</v>
      </c>
      <c r="Y424" s="4"/>
      <c r="Z424" s="8" t="b">
        <v>1</v>
      </c>
      <c r="AA424" s="8" t="b">
        <f>VLOOKUP(L424,map_fuel,3,0)</f>
        <v>1</v>
      </c>
      <c r="AB424" s="8" t="b">
        <f>C424&gt;=filt_gen_size</f>
        <v>0</v>
      </c>
      <c r="AC424" s="8" t="b">
        <f>AV424&gt;=filt_age</f>
        <v>1</v>
      </c>
      <c r="AD424" s="39">
        <f>IF(filt_status="ALL",TRUE,IFERROR(SEARCH(I424,filt_status),FALSE))</f>
        <v>1</v>
      </c>
      <c r="AE424" s="8" t="b">
        <f>IF(filt_chp,TRUE,J424="N")</f>
        <v>1</v>
      </c>
      <c r="AF424" s="8" t="b">
        <f>IF(filt_hydro,TRUE,D424&lt;&gt;"water")</f>
        <v>1</v>
      </c>
      <c r="AG424" s="8" t="b">
        <f>IF(filt_use_bad_data,TRUE,NOT(OR(O424="Y",O424=1)))</f>
        <v>1</v>
      </c>
      <c r="AH424" s="8" t="b">
        <f>IF(filt_use_bad_data,TRUE,NOT(OR(Q424="Y",Q424=1)))</f>
        <v>1</v>
      </c>
      <c r="AI424" s="8" t="b">
        <f>IF(filt_allow_combos,AND(AJ424:AK424),OR(UPPER($S424)="Y",UPPER($T424)=""))</f>
        <v>1</v>
      </c>
      <c r="AJ424" s="8" t="b">
        <f>IF(UPPER($U424)="CCGT",IF(filt_combine_ccgt,OR(UPPER($T424)="Y",UPPER($S424)=""),OR(UPPER($S424)="Y",UPPER($T424)="")),TRUE)</f>
        <v>1</v>
      </c>
      <c r="AK424" s="8" t="b">
        <f>IF(UPPER($U424)="WIND",IF(filt_combine_wind,OR(UPPER($T424)="Y",UPPER($S424)=""),OR(UPPER($S424)="Y",UPPER($T424)="")),TRUE)</f>
        <v>1</v>
      </c>
      <c r="AL424" s="9"/>
      <c r="AM424" s="2" t="b">
        <f>AND(Z424:AL424)</f>
        <v>0</v>
      </c>
      <c r="AN424" s="2">
        <f>A424-COUNTIF($K$31:$K424,"&lt;&gt;"&amp;AN$31)+1</f>
        <v>375</v>
      </c>
      <c r="AO424" s="2"/>
      <c r="AP424" s="8" t="s">
        <v>302</v>
      </c>
      <c r="AQ424" s="8" t="s">
        <v>305</v>
      </c>
      <c r="AR424" s="8">
        <v>55052</v>
      </c>
      <c r="AS424" s="8">
        <v>14366</v>
      </c>
      <c r="AT424" s="8" t="s">
        <v>11</v>
      </c>
      <c r="AU424" s="8" t="s">
        <v>33</v>
      </c>
      <c r="AV424" s="8">
        <v>1986</v>
      </c>
      <c r="AW424" s="8">
        <v>0.5</v>
      </c>
      <c r="AX424" s="8" t="s">
        <v>44</v>
      </c>
      <c r="AY424" s="8" t="s">
        <v>15</v>
      </c>
      <c r="AZ424">
        <v>0</v>
      </c>
      <c r="BA424" s="5">
        <v>14038.796700000001</v>
      </c>
      <c r="BB424" s="5">
        <v>3</v>
      </c>
      <c r="BC424" s="4"/>
      <c r="BD424"/>
    </row>
    <row r="425" spans="1:56" hidden="1">
      <c r="A425">
        <f>ROW(B425)-ROW($B$31)</f>
        <v>394</v>
      </c>
      <c r="B425" t="str">
        <f>SUBSTITUTE(SUBSTITUTE(SUBSTITUTE(AP425&amp;"_"&amp;AQ425," ","_"),"&amp;","and"),"-","_")</f>
        <v>JCO_Oxides_Olefins_Plant_GCG1</v>
      </c>
      <c r="C425">
        <f>AW425/1000</f>
        <v>3.8600000000000002E-2</v>
      </c>
      <c r="D425" s="23" t="str">
        <f>VLOOKUP(L425,map_fuel,2,0)</f>
        <v>ng</v>
      </c>
      <c r="E425" s="23" t="str">
        <f>VLOOKUP(M425,map_prime_mover,2,0)</f>
        <v>gt</v>
      </c>
      <c r="F425" s="23" t="str">
        <f>D425&amp;IF(NOT(E425=""),"_"&amp;LOWER(E425),"")</f>
        <v>ng_gt</v>
      </c>
      <c r="G425" s="58">
        <f>IF(ISNUMBER(BA425),BA425/1000,1)</f>
        <v>1</v>
      </c>
      <c r="H425" s="8">
        <f>AV425</f>
        <v>1992</v>
      </c>
      <c r="I425" s="39" t="str">
        <f>AY425</f>
        <v>OP</v>
      </c>
      <c r="J425" s="39" t="str">
        <f>IF(AZ425=1,"Y",IF(AZ425=0,"N","?"))</f>
        <v>?</v>
      </c>
      <c r="K425" s="39" t="s">
        <v>594</v>
      </c>
      <c r="L425" s="8" t="str">
        <f>AU425</f>
        <v>NG</v>
      </c>
      <c r="M425" s="8" t="str">
        <f>AX425</f>
        <v>GT</v>
      </c>
      <c r="N425" s="8">
        <f>C425*G425</f>
        <v>3.8600000000000002E-2</v>
      </c>
      <c r="O425" s="8"/>
      <c r="P425" s="8"/>
      <c r="Q425" s="8"/>
      <c r="R425" s="87"/>
      <c r="S425" s="8"/>
      <c r="T425" s="8"/>
      <c r="U425" s="87"/>
      <c r="V425" s="87" t="str">
        <f ca="1">IF(NOT(AP425=""),IF(AP425&lt;&gt;AP424,IF(COUNTIF(OFFSET(AP425,0,0,pMaxUnitPerPlantInData),AP425)=COUNTIFS(OFFSET(AP425,0,0,pMaxUnitPerPlantInData),AP425,OFFSET(F425,0,0,pMaxUnitPerPlantInData),F425),"N","Y"),V424),"")</f>
        <v>N</v>
      </c>
      <c r="W425" s="87" t="str">
        <f>IF($AP425="",W426,AP425)</f>
        <v>JCO Oxides Olefins Plant</v>
      </c>
      <c r="X425" s="87" t="str">
        <f>IF($AP425="","-",BB425)</f>
        <v>Plant unknown</v>
      </c>
      <c r="Y425" s="4"/>
      <c r="Z425" s="8" t="b">
        <v>0</v>
      </c>
      <c r="AA425" s="8" t="b">
        <f>VLOOKUP(L425,map_fuel,3,0)</f>
        <v>1</v>
      </c>
      <c r="AB425" s="8" t="b">
        <f>C425&gt;=filt_gen_size</f>
        <v>0</v>
      </c>
      <c r="AC425" s="8" t="b">
        <f>AV425&gt;=filt_age</f>
        <v>1</v>
      </c>
      <c r="AD425" s="39">
        <f>IF(filt_status="ALL",TRUE,IFERROR(SEARCH(I425,filt_status),FALSE))</f>
        <v>1</v>
      </c>
      <c r="AE425" s="8" t="b">
        <f>IF(filt_chp,TRUE,J425="N")</f>
        <v>0</v>
      </c>
      <c r="AF425" s="8" t="b">
        <f>IF(filt_hydro,TRUE,D425&lt;&gt;"water")</f>
        <v>1</v>
      </c>
      <c r="AG425" s="8" t="b">
        <f>IF(filt_use_bad_data,TRUE,NOT(OR(O425="Y",O425=1)))</f>
        <v>1</v>
      </c>
      <c r="AH425" s="8" t="b">
        <f>IF(filt_use_bad_data,TRUE,NOT(OR(Q425="Y",Q425=1)))</f>
        <v>1</v>
      </c>
      <c r="AI425" s="8" t="b">
        <f>IF(filt_allow_combos,AND(AJ425:AK425),OR(UPPER($S425)="Y",UPPER($T425)=""))</f>
        <v>1</v>
      </c>
      <c r="AJ425" s="8" t="b">
        <f>IF(UPPER($U425)="CCGT",IF(filt_combine_ccgt,OR(UPPER($T425)="Y",UPPER($S425)=""),OR(UPPER($S425)="Y",UPPER($T425)="")),TRUE)</f>
        <v>1</v>
      </c>
      <c r="AK425" s="8" t="b">
        <f>IF(UPPER($U425)="WIND",IF(filt_combine_wind,OR(UPPER($T425)="Y",UPPER($S425)=""),OR(UPPER($S425)="Y",UPPER($T425)="")),TRUE)</f>
        <v>1</v>
      </c>
      <c r="AL425" s="9"/>
      <c r="AM425" s="2" t="b">
        <f>AND(Z425:AL425)</f>
        <v>0</v>
      </c>
      <c r="AN425" s="2">
        <f>A425-COUNTIF($K$31:$K425,"&lt;&gt;"&amp;AN$31)+1</f>
        <v>376</v>
      </c>
      <c r="AO425" s="2"/>
      <c r="AP425" s="8" t="s">
        <v>306</v>
      </c>
      <c r="AQ425" s="8" t="s">
        <v>307</v>
      </c>
      <c r="AR425" s="8">
        <v>54637</v>
      </c>
      <c r="AS425" s="8">
        <v>14367</v>
      </c>
      <c r="AT425" s="8" t="s">
        <v>11</v>
      </c>
      <c r="AU425" s="8" t="s">
        <v>33</v>
      </c>
      <c r="AV425" s="8">
        <v>1992</v>
      </c>
      <c r="AW425" s="8">
        <v>38.6</v>
      </c>
      <c r="AX425" s="8" t="s">
        <v>54</v>
      </c>
      <c r="AY425" s="8" t="s">
        <v>15</v>
      </c>
      <c r="AZ425" t="s">
        <v>1069</v>
      </c>
      <c r="BA425" s="5" t="s">
        <v>1069</v>
      </c>
      <c r="BB425" s="5" t="s">
        <v>1069</v>
      </c>
      <c r="BC425" s="4"/>
      <c r="BD425"/>
    </row>
    <row r="426" spans="1:56" hidden="1">
      <c r="A426">
        <f>ROW(B426)-ROW($B$31)</f>
        <v>395</v>
      </c>
      <c r="B426" t="str">
        <f>SUBSTITUTE(SUBSTITUTE(SUBSTITUTE(AP426&amp;"_"&amp;AQ426," ","_"),"&amp;","and"),"-","_")</f>
        <v>JCO_Oxides_Olefins_Plant_GCG2</v>
      </c>
      <c r="C426">
        <f>AW426/1000</f>
        <v>3.8600000000000002E-2</v>
      </c>
      <c r="D426" s="23" t="str">
        <f>VLOOKUP(L426,map_fuel,2,0)</f>
        <v>ng</v>
      </c>
      <c r="E426" s="23" t="str">
        <f>VLOOKUP(M426,map_prime_mover,2,0)</f>
        <v>gt</v>
      </c>
      <c r="F426" s="23" t="str">
        <f>D426&amp;IF(NOT(E426=""),"_"&amp;LOWER(E426),"")</f>
        <v>ng_gt</v>
      </c>
      <c r="G426" s="58">
        <f>IF(ISNUMBER(BA426),BA426/1000,1)</f>
        <v>1</v>
      </c>
      <c r="H426" s="8">
        <f>AV426</f>
        <v>1992</v>
      </c>
      <c r="I426" s="39" t="str">
        <f>AY426</f>
        <v>OP</v>
      </c>
      <c r="J426" s="39" t="str">
        <f>IF(AZ426=1,"Y",IF(AZ426=0,"N","?"))</f>
        <v>?</v>
      </c>
      <c r="K426" s="39" t="s">
        <v>594</v>
      </c>
      <c r="L426" s="8" t="str">
        <f>AU426</f>
        <v>NG</v>
      </c>
      <c r="M426" s="8" t="str">
        <f>AX426</f>
        <v>GT</v>
      </c>
      <c r="N426" s="8">
        <f>C426*G426</f>
        <v>3.8600000000000002E-2</v>
      </c>
      <c r="O426" s="8"/>
      <c r="P426" s="8"/>
      <c r="Q426" s="8"/>
      <c r="R426" s="87"/>
      <c r="S426" s="8"/>
      <c r="T426" s="8"/>
      <c r="U426" s="87"/>
      <c r="V426" s="87" t="str">
        <f ca="1">IF(NOT(AP426=""),IF(AP426&lt;&gt;AP425,IF(COUNTIF(OFFSET(AP426,0,0,pMaxUnitPerPlantInData),AP426)=COUNTIFS(OFFSET(AP426,0,0,pMaxUnitPerPlantInData),AP426,OFFSET(F426,0,0,pMaxUnitPerPlantInData),F426),"N","Y"),V425),"")</f>
        <v>N</v>
      </c>
      <c r="W426" s="87" t="str">
        <f>IF($AP426="",W427,AP426)</f>
        <v>JCO Oxides Olefins Plant</v>
      </c>
      <c r="X426" s="87" t="str">
        <f>IF($AP426="","-",BB426)</f>
        <v>Plant unknown</v>
      </c>
      <c r="Y426" s="4"/>
      <c r="Z426" s="8" t="b">
        <v>0</v>
      </c>
      <c r="AA426" s="8" t="b">
        <f>VLOOKUP(L426,map_fuel,3,0)</f>
        <v>1</v>
      </c>
      <c r="AB426" s="8" t="b">
        <f>C426&gt;=filt_gen_size</f>
        <v>0</v>
      </c>
      <c r="AC426" s="8" t="b">
        <f>AV426&gt;=filt_age</f>
        <v>1</v>
      </c>
      <c r="AD426" s="39">
        <f>IF(filt_status="ALL",TRUE,IFERROR(SEARCH(I426,filt_status),FALSE))</f>
        <v>1</v>
      </c>
      <c r="AE426" s="8" t="b">
        <f>IF(filt_chp,TRUE,J426="N")</f>
        <v>0</v>
      </c>
      <c r="AF426" s="8" t="b">
        <f>IF(filt_hydro,TRUE,D426&lt;&gt;"water")</f>
        <v>1</v>
      </c>
      <c r="AG426" s="8" t="b">
        <f>IF(filt_use_bad_data,TRUE,NOT(OR(O426="Y",O426=1)))</f>
        <v>1</v>
      </c>
      <c r="AH426" s="8" t="b">
        <f>IF(filt_use_bad_data,TRUE,NOT(OR(Q426="Y",Q426=1)))</f>
        <v>1</v>
      </c>
      <c r="AI426" s="8" t="b">
        <f>IF(filt_allow_combos,AND(AJ426:AK426),OR(UPPER($S426)="Y",UPPER($T426)=""))</f>
        <v>1</v>
      </c>
      <c r="AJ426" s="8" t="b">
        <f>IF(UPPER($U426)="CCGT",IF(filt_combine_ccgt,OR(UPPER($T426)="Y",UPPER($S426)=""),OR(UPPER($S426)="Y",UPPER($T426)="")),TRUE)</f>
        <v>1</v>
      </c>
      <c r="AK426" s="8" t="b">
        <f>IF(UPPER($U426)="WIND",IF(filt_combine_wind,OR(UPPER($T426)="Y",UPPER($S426)=""),OR(UPPER($S426)="Y",UPPER($T426)="")),TRUE)</f>
        <v>1</v>
      </c>
      <c r="AL426" s="9"/>
      <c r="AM426" s="2" t="b">
        <f>AND(Z426:AL426)</f>
        <v>0</v>
      </c>
      <c r="AN426" s="2">
        <f>A426-COUNTIF($K$31:$K426,"&lt;&gt;"&amp;AN$31)+1</f>
        <v>377</v>
      </c>
      <c r="AO426" s="2"/>
      <c r="AP426" s="8" t="s">
        <v>306</v>
      </c>
      <c r="AQ426" s="8" t="s">
        <v>308</v>
      </c>
      <c r="AR426" s="8">
        <v>54637</v>
      </c>
      <c r="AS426" s="8">
        <v>14368</v>
      </c>
      <c r="AT426" s="8" t="s">
        <v>11</v>
      </c>
      <c r="AU426" s="8" t="s">
        <v>33</v>
      </c>
      <c r="AV426" s="8">
        <v>1992</v>
      </c>
      <c r="AW426" s="8">
        <v>38.6</v>
      </c>
      <c r="AX426" s="8" t="s">
        <v>54</v>
      </c>
      <c r="AY426" s="8" t="s">
        <v>15</v>
      </c>
      <c r="AZ426" t="s">
        <v>1069</v>
      </c>
      <c r="BA426" s="5" t="s">
        <v>1069</v>
      </c>
      <c r="BB426" s="5" t="s">
        <v>1069</v>
      </c>
      <c r="BC426" s="4"/>
      <c r="BD426"/>
    </row>
    <row r="427" spans="1:56" hidden="1">
      <c r="A427">
        <f>ROW(B427)-ROW($B$31)</f>
        <v>396</v>
      </c>
      <c r="B427" t="str">
        <f>SUBSTITUTE(SUBSTITUTE(SUBSTITUTE(AP427&amp;"_"&amp;AQ427," ","_"),"&amp;","and"),"-","_")</f>
        <v>JD_Wind_1_LLC_1</v>
      </c>
      <c r="C427">
        <f>AW427/1000</f>
        <v>0.01</v>
      </c>
      <c r="D427" s="23" t="str">
        <f>VLOOKUP(L427,map_fuel,2,0)</f>
        <v>wind</v>
      </c>
      <c r="E427" s="23" t="str">
        <f>VLOOKUP(M427,map_prime_mover,2,0)</f>
        <v/>
      </c>
      <c r="F427" s="23" t="str">
        <f>D427&amp;IF(NOT(E427=""),"_"&amp;LOWER(E427),"")</f>
        <v>wind</v>
      </c>
      <c r="G427" s="58">
        <f>IF(ISNUMBER(BA427),BA427/1000,1)</f>
        <v>1</v>
      </c>
      <c r="H427" s="8">
        <f>AV427</f>
        <v>2006</v>
      </c>
      <c r="I427" s="39" t="str">
        <f>AY427</f>
        <v>OP</v>
      </c>
      <c r="J427" s="39" t="str">
        <f>IF(AZ427=1,"Y",IF(AZ427=0,"N","?"))</f>
        <v>?</v>
      </c>
      <c r="K427" s="39" t="s">
        <v>594</v>
      </c>
      <c r="L427" s="8" t="str">
        <f>AU427</f>
        <v>WND</v>
      </c>
      <c r="M427" s="8" t="str">
        <f>AX427</f>
        <v>WT</v>
      </c>
      <c r="N427" s="8">
        <f>C427*G427</f>
        <v>0.01</v>
      </c>
      <c r="O427" s="8"/>
      <c r="P427" s="8"/>
      <c r="Q427" s="8"/>
      <c r="R427" s="87"/>
      <c r="S427" s="8"/>
      <c r="T427" s="8"/>
      <c r="U427" s="87"/>
      <c r="V427" s="87" t="str">
        <f ca="1">IF(NOT(AP427=""),IF(AP427&lt;&gt;AP426,IF(COUNTIF(OFFSET(AP427,0,0,pMaxUnitPerPlantInData),AP427)=COUNTIFS(OFFSET(AP427,0,0,pMaxUnitPerPlantInData),AP427,OFFSET(F427,0,0,pMaxUnitPerPlantInData),F427),"N","Y"),V426),"")</f>
        <v>N</v>
      </c>
      <c r="W427" s="87" t="str">
        <f>IF($AP427="",W428,AP427)</f>
        <v>JD Wind 1 LLC</v>
      </c>
      <c r="X427" s="87" t="str">
        <f>IF($AP427="","-",BB427)</f>
        <v>Plant unknown</v>
      </c>
      <c r="Y427" s="4"/>
      <c r="Z427" s="8" t="b">
        <v>0</v>
      </c>
      <c r="AA427" s="8" t="b">
        <f>VLOOKUP(L427,map_fuel,3,0)</f>
        <v>1</v>
      </c>
      <c r="AB427" s="8" t="b">
        <f>C427&gt;=filt_gen_size</f>
        <v>0</v>
      </c>
      <c r="AC427" s="8" t="b">
        <f>AV427&gt;=filt_age</f>
        <v>1</v>
      </c>
      <c r="AD427" s="39">
        <f>IF(filt_status="ALL",TRUE,IFERROR(SEARCH(I427,filt_status),FALSE))</f>
        <v>1</v>
      </c>
      <c r="AE427" s="8" t="b">
        <f>IF(filt_chp,TRUE,J427="N")</f>
        <v>0</v>
      </c>
      <c r="AF427" s="8" t="b">
        <f>IF(filt_hydro,TRUE,D427&lt;&gt;"water")</f>
        <v>1</v>
      </c>
      <c r="AG427" s="8" t="b">
        <f>IF(filt_use_bad_data,TRUE,NOT(OR(O427="Y",O427=1)))</f>
        <v>1</v>
      </c>
      <c r="AH427" s="8" t="b">
        <f>IF(filt_use_bad_data,TRUE,NOT(OR(Q427="Y",Q427=1)))</f>
        <v>1</v>
      </c>
      <c r="AI427" s="8" t="b">
        <f>IF(filt_allow_combos,AND(AJ427:AK427),OR(UPPER($S427)="Y",UPPER($T427)=""))</f>
        <v>1</v>
      </c>
      <c r="AJ427" s="8" t="b">
        <f>IF(UPPER($U427)="CCGT",IF(filt_combine_ccgt,OR(UPPER($T427)="Y",UPPER($S427)=""),OR(UPPER($S427)="Y",UPPER($T427)="")),TRUE)</f>
        <v>1</v>
      </c>
      <c r="AK427" s="8" t="b">
        <f>IF(UPPER($U427)="WIND",IF(filt_combine_wind,OR(UPPER($T427)="Y",UPPER($S427)=""),OR(UPPER($S427)="Y",UPPER($T427)="")),TRUE)</f>
        <v>1</v>
      </c>
      <c r="AL427" s="9"/>
      <c r="AM427" s="2" t="b">
        <f>AND(Z427:AL427)</f>
        <v>0</v>
      </c>
      <c r="AN427" s="2">
        <f>A427-COUNTIF($K$31:$K427,"&lt;&gt;"&amp;AN$31)+1</f>
        <v>378</v>
      </c>
      <c r="AO427" s="2"/>
      <c r="AP427" s="8" t="s">
        <v>309</v>
      </c>
      <c r="AQ427" s="8" t="s">
        <v>19</v>
      </c>
      <c r="AR427" s="8">
        <v>56557</v>
      </c>
      <c r="AS427" s="8">
        <v>14369</v>
      </c>
      <c r="AT427" s="8" t="s">
        <v>11</v>
      </c>
      <c r="AU427" s="8" t="s">
        <v>26</v>
      </c>
      <c r="AV427" s="8">
        <v>2006</v>
      </c>
      <c r="AW427" s="8">
        <v>10</v>
      </c>
      <c r="AX427" s="8" t="s">
        <v>25</v>
      </c>
      <c r="AY427" s="8" t="s">
        <v>15</v>
      </c>
      <c r="AZ427" t="s">
        <v>1069</v>
      </c>
      <c r="BA427" s="5" t="s">
        <v>1069</v>
      </c>
      <c r="BB427" s="5" t="s">
        <v>1069</v>
      </c>
      <c r="BC427" s="4"/>
      <c r="BD427"/>
    </row>
    <row r="428" spans="1:56" hidden="1">
      <c r="A428">
        <f>ROW(B428)-ROW($B$31)</f>
        <v>397</v>
      </c>
      <c r="B428" t="str">
        <f>SUBSTITUTE(SUBSTITUTE(SUBSTITUTE(AP428&amp;"_"&amp;AQ428," ","_"),"&amp;","and"),"-","_")</f>
        <v>JD_Wind_2_LLC_JDW2</v>
      </c>
      <c r="C428">
        <f>AW428/1000</f>
        <v>0.01</v>
      </c>
      <c r="D428" s="23" t="str">
        <f>VLOOKUP(L428,map_fuel,2,0)</f>
        <v>wind</v>
      </c>
      <c r="E428" s="23" t="str">
        <f>VLOOKUP(M428,map_prime_mover,2,0)</f>
        <v/>
      </c>
      <c r="F428" s="23" t="str">
        <f>D428&amp;IF(NOT(E428=""),"_"&amp;LOWER(E428),"")</f>
        <v>wind</v>
      </c>
      <c r="G428" s="58">
        <f>IF(ISNUMBER(BA428),BA428/1000,1)</f>
        <v>1</v>
      </c>
      <c r="H428" s="8">
        <f>AV428</f>
        <v>2006</v>
      </c>
      <c r="I428" s="39" t="str">
        <f>AY428</f>
        <v>OP</v>
      </c>
      <c r="J428" s="39" t="str">
        <f>IF(AZ428=1,"Y",IF(AZ428=0,"N","?"))</f>
        <v>?</v>
      </c>
      <c r="K428" s="39" t="s">
        <v>594</v>
      </c>
      <c r="L428" s="8" t="str">
        <f>AU428</f>
        <v>WND</v>
      </c>
      <c r="M428" s="8" t="str">
        <f>AX428</f>
        <v>WT</v>
      </c>
      <c r="N428" s="8">
        <f>C428*G428</f>
        <v>0.01</v>
      </c>
      <c r="O428" s="8"/>
      <c r="P428" s="8"/>
      <c r="Q428" s="8"/>
      <c r="R428" s="87"/>
      <c r="S428" s="8"/>
      <c r="T428" s="8"/>
      <c r="U428" s="87"/>
      <c r="V428" s="87" t="str">
        <f ca="1">IF(NOT(AP428=""),IF(AP428&lt;&gt;AP427,IF(COUNTIF(OFFSET(AP428,0,0,pMaxUnitPerPlantInData),AP428)=COUNTIFS(OFFSET(AP428,0,0,pMaxUnitPerPlantInData),AP428,OFFSET(F428,0,0,pMaxUnitPerPlantInData),F428),"N","Y"),V427),"")</f>
        <v>N</v>
      </c>
      <c r="W428" s="87" t="str">
        <f>IF($AP428="",W429,AP428)</f>
        <v>JD Wind 2 LLC</v>
      </c>
      <c r="X428" s="87" t="str">
        <f>IF($AP428="","-",BB428)</f>
        <v>Plant unknown</v>
      </c>
      <c r="Y428" s="4"/>
      <c r="Z428" s="8" t="b">
        <v>0</v>
      </c>
      <c r="AA428" s="8" t="b">
        <f>VLOOKUP(L428,map_fuel,3,0)</f>
        <v>1</v>
      </c>
      <c r="AB428" s="8" t="b">
        <f>C428&gt;=filt_gen_size</f>
        <v>0</v>
      </c>
      <c r="AC428" s="8" t="b">
        <f>AV428&gt;=filt_age</f>
        <v>1</v>
      </c>
      <c r="AD428" s="39">
        <f>IF(filt_status="ALL",TRUE,IFERROR(SEARCH(I428,filt_status),FALSE))</f>
        <v>1</v>
      </c>
      <c r="AE428" s="8" t="b">
        <f>IF(filt_chp,TRUE,J428="N")</f>
        <v>0</v>
      </c>
      <c r="AF428" s="8" t="b">
        <f>IF(filt_hydro,TRUE,D428&lt;&gt;"water")</f>
        <v>1</v>
      </c>
      <c r="AG428" s="8" t="b">
        <f>IF(filt_use_bad_data,TRUE,NOT(OR(O428="Y",O428=1)))</f>
        <v>1</v>
      </c>
      <c r="AH428" s="8" t="b">
        <f>IF(filt_use_bad_data,TRUE,NOT(OR(Q428="Y",Q428=1)))</f>
        <v>1</v>
      </c>
      <c r="AI428" s="8" t="b">
        <f>IF(filt_allow_combos,AND(AJ428:AK428),OR(UPPER($S428)="Y",UPPER($T428)=""))</f>
        <v>1</v>
      </c>
      <c r="AJ428" s="8" t="b">
        <f>IF(UPPER($U428)="CCGT",IF(filt_combine_ccgt,OR(UPPER($T428)="Y",UPPER($S428)=""),OR(UPPER($S428)="Y",UPPER($T428)="")),TRUE)</f>
        <v>1</v>
      </c>
      <c r="AK428" s="8" t="b">
        <f>IF(UPPER($U428)="WIND",IF(filt_combine_wind,OR(UPPER($T428)="Y",UPPER($S428)=""),OR(UPPER($S428)="Y",UPPER($T428)="")),TRUE)</f>
        <v>1</v>
      </c>
      <c r="AL428" s="9"/>
      <c r="AM428" s="2" t="b">
        <f>AND(Z428:AL428)</f>
        <v>0</v>
      </c>
      <c r="AN428" s="2">
        <f>A428-COUNTIF($K$31:$K428,"&lt;&gt;"&amp;AN$31)+1</f>
        <v>379</v>
      </c>
      <c r="AO428" s="2"/>
      <c r="AP428" s="8" t="s">
        <v>310</v>
      </c>
      <c r="AQ428" s="8" t="s">
        <v>311</v>
      </c>
      <c r="AR428" s="8">
        <v>56558</v>
      </c>
      <c r="AS428" s="8">
        <v>14370</v>
      </c>
      <c r="AT428" s="8" t="s">
        <v>11</v>
      </c>
      <c r="AU428" s="8" t="s">
        <v>26</v>
      </c>
      <c r="AV428" s="8">
        <v>2006</v>
      </c>
      <c r="AW428" s="8">
        <v>10</v>
      </c>
      <c r="AX428" s="8" t="s">
        <v>25</v>
      </c>
      <c r="AY428" s="8" t="s">
        <v>15</v>
      </c>
      <c r="AZ428" t="s">
        <v>1069</v>
      </c>
      <c r="BA428" s="5" t="s">
        <v>1069</v>
      </c>
      <c r="BB428" s="5" t="s">
        <v>1069</v>
      </c>
      <c r="BC428" s="4"/>
      <c r="BD428"/>
    </row>
    <row r="429" spans="1:56" hidden="1">
      <c r="A429">
        <f>ROW(B429)-ROW($B$31)</f>
        <v>398</v>
      </c>
      <c r="B429" t="str">
        <f>SUBSTITUTE(SUBSTITUTE(SUBSTITUTE(AP429&amp;"_"&amp;AQ429," ","_"),"&amp;","and"),"-","_")</f>
        <v>JD_Wind_3_LLC_JDW3</v>
      </c>
      <c r="C429">
        <f>AW429/1000</f>
        <v>0.01</v>
      </c>
      <c r="D429" s="23" t="str">
        <f>VLOOKUP(L429,map_fuel,2,0)</f>
        <v>wind</v>
      </c>
      <c r="E429" s="23" t="str">
        <f>VLOOKUP(M429,map_prime_mover,2,0)</f>
        <v/>
      </c>
      <c r="F429" s="23" t="str">
        <f>D429&amp;IF(NOT(E429=""),"_"&amp;LOWER(E429),"")</f>
        <v>wind</v>
      </c>
      <c r="G429" s="58">
        <f>IF(ISNUMBER(BA429),BA429/1000,1)</f>
        <v>1</v>
      </c>
      <c r="H429" s="8">
        <f>AV429</f>
        <v>2006</v>
      </c>
      <c r="I429" s="39" t="str">
        <f>AY429</f>
        <v>OP</v>
      </c>
      <c r="J429" s="39" t="str">
        <f>IF(AZ429=1,"Y",IF(AZ429=0,"N","?"))</f>
        <v>?</v>
      </c>
      <c r="K429" s="39" t="s">
        <v>594</v>
      </c>
      <c r="L429" s="8" t="str">
        <f>AU429</f>
        <v>WND</v>
      </c>
      <c r="M429" s="8" t="str">
        <f>AX429</f>
        <v>WT</v>
      </c>
      <c r="N429" s="8">
        <f>C429*G429</f>
        <v>0.01</v>
      </c>
      <c r="O429" s="8"/>
      <c r="P429" s="8"/>
      <c r="Q429" s="8"/>
      <c r="R429" s="87"/>
      <c r="S429" s="8"/>
      <c r="T429" s="8"/>
      <c r="U429" s="87"/>
      <c r="V429" s="87" t="str">
        <f ca="1">IF(NOT(AP429=""),IF(AP429&lt;&gt;AP428,IF(COUNTIF(OFFSET(AP429,0,0,pMaxUnitPerPlantInData),AP429)=COUNTIFS(OFFSET(AP429,0,0,pMaxUnitPerPlantInData),AP429,OFFSET(F429,0,0,pMaxUnitPerPlantInData),F429),"N","Y"),V428),"")</f>
        <v>N</v>
      </c>
      <c r="W429" s="87" t="str">
        <f>IF($AP429="",W430,AP429)</f>
        <v>JD Wind 3 LLC</v>
      </c>
      <c r="X429" s="87" t="str">
        <f>IF($AP429="","-",BB429)</f>
        <v>Plant unknown</v>
      </c>
      <c r="Y429" s="4"/>
      <c r="Z429" s="8" t="b">
        <v>0</v>
      </c>
      <c r="AA429" s="8" t="b">
        <f>VLOOKUP(L429,map_fuel,3,0)</f>
        <v>1</v>
      </c>
      <c r="AB429" s="8" t="b">
        <f>C429&gt;=filt_gen_size</f>
        <v>0</v>
      </c>
      <c r="AC429" s="8" t="b">
        <f>AV429&gt;=filt_age</f>
        <v>1</v>
      </c>
      <c r="AD429" s="39">
        <f>IF(filt_status="ALL",TRUE,IFERROR(SEARCH(I429,filt_status),FALSE))</f>
        <v>1</v>
      </c>
      <c r="AE429" s="8" t="b">
        <f>IF(filt_chp,TRUE,J429="N")</f>
        <v>0</v>
      </c>
      <c r="AF429" s="8" t="b">
        <f>IF(filt_hydro,TRUE,D429&lt;&gt;"water")</f>
        <v>1</v>
      </c>
      <c r="AG429" s="8" t="b">
        <f>IF(filt_use_bad_data,TRUE,NOT(OR(O429="Y",O429=1)))</f>
        <v>1</v>
      </c>
      <c r="AH429" s="8" t="b">
        <f>IF(filt_use_bad_data,TRUE,NOT(OR(Q429="Y",Q429=1)))</f>
        <v>1</v>
      </c>
      <c r="AI429" s="8" t="b">
        <f>IF(filt_allow_combos,AND(AJ429:AK429),OR(UPPER($S429)="Y",UPPER($T429)=""))</f>
        <v>1</v>
      </c>
      <c r="AJ429" s="8" t="b">
        <f>IF(UPPER($U429)="CCGT",IF(filt_combine_ccgt,OR(UPPER($T429)="Y",UPPER($S429)=""),OR(UPPER($S429)="Y",UPPER($T429)="")),TRUE)</f>
        <v>1</v>
      </c>
      <c r="AK429" s="8" t="b">
        <f>IF(UPPER($U429)="WIND",IF(filt_combine_wind,OR(UPPER($T429)="Y",UPPER($S429)=""),OR(UPPER($S429)="Y",UPPER($T429)="")),TRUE)</f>
        <v>1</v>
      </c>
      <c r="AL429" s="9"/>
      <c r="AM429" s="2" t="b">
        <f>AND(Z429:AL429)</f>
        <v>0</v>
      </c>
      <c r="AN429" s="2">
        <f>A429-COUNTIF($K$31:$K429,"&lt;&gt;"&amp;AN$31)+1</f>
        <v>380</v>
      </c>
      <c r="AO429" s="2"/>
      <c r="AP429" s="8" t="s">
        <v>312</v>
      </c>
      <c r="AQ429" s="8" t="s">
        <v>313</v>
      </c>
      <c r="AR429" s="8">
        <v>56559</v>
      </c>
      <c r="AS429" s="8">
        <v>14371</v>
      </c>
      <c r="AT429" s="8" t="s">
        <v>11</v>
      </c>
      <c r="AU429" s="8" t="s">
        <v>26</v>
      </c>
      <c r="AV429" s="8">
        <v>2006</v>
      </c>
      <c r="AW429" s="8">
        <v>10</v>
      </c>
      <c r="AX429" s="8" t="s">
        <v>25</v>
      </c>
      <c r="AY429" s="8" t="s">
        <v>15</v>
      </c>
      <c r="AZ429" t="s">
        <v>1069</v>
      </c>
      <c r="BA429" s="5" t="s">
        <v>1069</v>
      </c>
      <c r="BB429" s="5" t="s">
        <v>1069</v>
      </c>
      <c r="BC429" s="4"/>
      <c r="BD429"/>
    </row>
    <row r="430" spans="1:56" hidden="1">
      <c r="A430">
        <f>ROW(B430)-ROW($B$31)</f>
        <v>399</v>
      </c>
      <c r="B430" t="str">
        <f>SUBSTITUTE(SUBSTITUTE(SUBSTITUTE(AP430&amp;"_"&amp;AQ430," ","_"),"&amp;","and"),"-","_")</f>
        <v>JD_Wind_5_LLC_JDW5</v>
      </c>
      <c r="C430">
        <f>AW430/1000</f>
        <v>0.01</v>
      </c>
      <c r="D430" s="23" t="str">
        <f>VLOOKUP(L430,map_fuel,2,0)</f>
        <v>wind</v>
      </c>
      <c r="E430" s="23" t="str">
        <f>VLOOKUP(M430,map_prime_mover,2,0)</f>
        <v/>
      </c>
      <c r="F430" s="23" t="str">
        <f>D430&amp;IF(NOT(E430=""),"_"&amp;LOWER(E430),"")</f>
        <v>wind</v>
      </c>
      <c r="G430" s="58">
        <f>IF(ISNUMBER(BA430),BA430/1000,1)</f>
        <v>1</v>
      </c>
      <c r="H430" s="8">
        <f>AV430</f>
        <v>2006</v>
      </c>
      <c r="I430" s="39" t="str">
        <f>AY430</f>
        <v>OP</v>
      </c>
      <c r="J430" s="39" t="str">
        <f>IF(AZ430=1,"Y",IF(AZ430=0,"N","?"))</f>
        <v>?</v>
      </c>
      <c r="K430" s="39" t="s">
        <v>594</v>
      </c>
      <c r="L430" s="8" t="str">
        <f>AU430</f>
        <v>WND</v>
      </c>
      <c r="M430" s="8" t="str">
        <f>AX430</f>
        <v>WT</v>
      </c>
      <c r="N430" s="8">
        <f>C430*G430</f>
        <v>0.01</v>
      </c>
      <c r="O430" s="8"/>
      <c r="P430" s="8"/>
      <c r="Q430" s="8"/>
      <c r="R430" s="87"/>
      <c r="S430" s="8"/>
      <c r="T430" s="8"/>
      <c r="U430" s="87"/>
      <c r="V430" s="87" t="str">
        <f ca="1">IF(NOT(AP430=""),IF(AP430&lt;&gt;AP429,IF(COUNTIF(OFFSET(AP430,0,0,pMaxUnitPerPlantInData),AP430)=COUNTIFS(OFFSET(AP430,0,0,pMaxUnitPerPlantInData),AP430,OFFSET(F430,0,0,pMaxUnitPerPlantInData),F430),"N","Y"),V429),"")</f>
        <v>N</v>
      </c>
      <c r="W430" s="87" t="str">
        <f>IF($AP430="",W431,AP430)</f>
        <v>JD Wind 5 LLC</v>
      </c>
      <c r="X430" s="87" t="str">
        <f>IF($AP430="","-",BB430)</f>
        <v>Plant unknown</v>
      </c>
      <c r="Y430" s="4"/>
      <c r="Z430" s="8" t="b">
        <v>0</v>
      </c>
      <c r="AA430" s="8" t="b">
        <f>VLOOKUP(L430,map_fuel,3,0)</f>
        <v>1</v>
      </c>
      <c r="AB430" s="8" t="b">
        <f>C430&gt;=filt_gen_size</f>
        <v>0</v>
      </c>
      <c r="AC430" s="8" t="b">
        <f>AV430&gt;=filt_age</f>
        <v>1</v>
      </c>
      <c r="AD430" s="39">
        <f>IF(filt_status="ALL",TRUE,IFERROR(SEARCH(I430,filt_status),FALSE))</f>
        <v>1</v>
      </c>
      <c r="AE430" s="8" t="b">
        <f>IF(filt_chp,TRUE,J430="N")</f>
        <v>0</v>
      </c>
      <c r="AF430" s="8" t="b">
        <f>IF(filt_hydro,TRUE,D430&lt;&gt;"water")</f>
        <v>1</v>
      </c>
      <c r="AG430" s="8" t="b">
        <f>IF(filt_use_bad_data,TRUE,NOT(OR(O430="Y",O430=1)))</f>
        <v>1</v>
      </c>
      <c r="AH430" s="8" t="b">
        <f>IF(filt_use_bad_data,TRUE,NOT(OR(Q430="Y",Q430=1)))</f>
        <v>1</v>
      </c>
      <c r="AI430" s="8" t="b">
        <f>IF(filt_allow_combos,AND(AJ430:AK430),OR(UPPER($S430)="Y",UPPER($T430)=""))</f>
        <v>1</v>
      </c>
      <c r="AJ430" s="8" t="b">
        <f>IF(UPPER($U430)="CCGT",IF(filt_combine_ccgt,OR(UPPER($T430)="Y",UPPER($S430)=""),OR(UPPER($S430)="Y",UPPER($T430)="")),TRUE)</f>
        <v>1</v>
      </c>
      <c r="AK430" s="8" t="b">
        <f>IF(UPPER($U430)="WIND",IF(filt_combine_wind,OR(UPPER($T430)="Y",UPPER($S430)=""),OR(UPPER($S430)="Y",UPPER($T430)="")),TRUE)</f>
        <v>1</v>
      </c>
      <c r="AL430" s="9"/>
      <c r="AM430" s="2" t="b">
        <f>AND(Z430:AL430)</f>
        <v>0</v>
      </c>
      <c r="AN430" s="2">
        <f>A430-COUNTIF($K$31:$K430,"&lt;&gt;"&amp;AN$31)+1</f>
        <v>381</v>
      </c>
      <c r="AO430" s="2"/>
      <c r="AP430" s="8" t="s">
        <v>314</v>
      </c>
      <c r="AQ430" s="8" t="s">
        <v>315</v>
      </c>
      <c r="AR430" s="8">
        <v>56561</v>
      </c>
      <c r="AS430" s="8">
        <v>14372</v>
      </c>
      <c r="AT430" s="8" t="s">
        <v>11</v>
      </c>
      <c r="AU430" s="8" t="s">
        <v>26</v>
      </c>
      <c r="AV430" s="8">
        <v>2006</v>
      </c>
      <c r="AW430" s="8">
        <v>10</v>
      </c>
      <c r="AX430" s="8" t="s">
        <v>25</v>
      </c>
      <c r="AY430" s="8" t="s">
        <v>15</v>
      </c>
      <c r="AZ430" t="s">
        <v>1069</v>
      </c>
      <c r="BA430" s="5" t="s">
        <v>1069</v>
      </c>
      <c r="BB430" s="5" t="s">
        <v>1069</v>
      </c>
      <c r="BC430" s="4"/>
      <c r="BD430"/>
    </row>
    <row r="431" spans="1:56" hidden="1">
      <c r="A431">
        <f>ROW(B431)-ROW($B$31)</f>
        <v>400</v>
      </c>
      <c r="B431" t="str">
        <f>SUBSTITUTE(SUBSTITUTE(SUBSTITUTE(AP431&amp;"_"&amp;AQ431," ","_"),"&amp;","and"),"-","_")</f>
        <v>JD_Wind_6_LLC_JDW6</v>
      </c>
      <c r="C431">
        <f>AW431/1000</f>
        <v>0.01</v>
      </c>
      <c r="D431" s="23" t="str">
        <f>VLOOKUP(L431,map_fuel,2,0)</f>
        <v>wind</v>
      </c>
      <c r="E431" s="23" t="str">
        <f>VLOOKUP(M431,map_prime_mover,2,0)</f>
        <v/>
      </c>
      <c r="F431" s="23" t="str">
        <f>D431&amp;IF(NOT(E431=""),"_"&amp;LOWER(E431),"")</f>
        <v>wind</v>
      </c>
      <c r="G431" s="58">
        <f>IF(ISNUMBER(BA431),BA431/1000,1)</f>
        <v>1</v>
      </c>
      <c r="H431" s="8">
        <f>AV431</f>
        <v>2007</v>
      </c>
      <c r="I431" s="39" t="str">
        <f>AY431</f>
        <v>OP</v>
      </c>
      <c r="J431" s="39" t="str">
        <f>IF(AZ431=1,"Y",IF(AZ431=0,"N","?"))</f>
        <v>?</v>
      </c>
      <c r="K431" s="39" t="s">
        <v>594</v>
      </c>
      <c r="L431" s="8" t="str">
        <f>AU431</f>
        <v>WND</v>
      </c>
      <c r="M431" s="8" t="str">
        <f>AX431</f>
        <v>WT</v>
      </c>
      <c r="N431" s="8">
        <f>C431*G431</f>
        <v>0.01</v>
      </c>
      <c r="O431" s="8"/>
      <c r="P431" s="8"/>
      <c r="Q431" s="8"/>
      <c r="R431" s="87"/>
      <c r="S431" s="8"/>
      <c r="T431" s="8"/>
      <c r="U431" s="87"/>
      <c r="V431" s="87" t="str">
        <f ca="1">IF(NOT(AP431=""),IF(AP431&lt;&gt;AP430,IF(COUNTIF(OFFSET(AP431,0,0,pMaxUnitPerPlantInData),AP431)=COUNTIFS(OFFSET(AP431,0,0,pMaxUnitPerPlantInData),AP431,OFFSET(F431,0,0,pMaxUnitPerPlantInData),F431),"N","Y"),V430),"")</f>
        <v>N</v>
      </c>
      <c r="W431" s="87" t="str">
        <f>IF($AP431="",W432,AP431)</f>
        <v>JD Wind 6 LLC</v>
      </c>
      <c r="X431" s="87" t="str">
        <f>IF($AP431="","-",BB431)</f>
        <v>Plant unknown</v>
      </c>
      <c r="Y431" s="4"/>
      <c r="Z431" s="8" t="b">
        <v>0</v>
      </c>
      <c r="AA431" s="8" t="b">
        <f>VLOOKUP(L431,map_fuel,3,0)</f>
        <v>1</v>
      </c>
      <c r="AB431" s="8" t="b">
        <f>C431&gt;=filt_gen_size</f>
        <v>0</v>
      </c>
      <c r="AC431" s="8" t="b">
        <f>AV431&gt;=filt_age</f>
        <v>1</v>
      </c>
      <c r="AD431" s="39">
        <f>IF(filt_status="ALL",TRUE,IFERROR(SEARCH(I431,filt_status),FALSE))</f>
        <v>1</v>
      </c>
      <c r="AE431" s="8" t="b">
        <f>IF(filt_chp,TRUE,J431="N")</f>
        <v>0</v>
      </c>
      <c r="AF431" s="8" t="b">
        <f>IF(filt_hydro,TRUE,D431&lt;&gt;"water")</f>
        <v>1</v>
      </c>
      <c r="AG431" s="8" t="b">
        <f>IF(filt_use_bad_data,TRUE,NOT(OR(O431="Y",O431=1)))</f>
        <v>1</v>
      </c>
      <c r="AH431" s="8" t="b">
        <f>IF(filt_use_bad_data,TRUE,NOT(OR(Q431="Y",Q431=1)))</f>
        <v>1</v>
      </c>
      <c r="AI431" s="8" t="b">
        <f>IF(filt_allow_combos,AND(AJ431:AK431),OR(UPPER($S431)="Y",UPPER($T431)=""))</f>
        <v>1</v>
      </c>
      <c r="AJ431" s="8" t="b">
        <f>IF(UPPER($U431)="CCGT",IF(filt_combine_ccgt,OR(UPPER($T431)="Y",UPPER($S431)=""),OR(UPPER($S431)="Y",UPPER($T431)="")),TRUE)</f>
        <v>1</v>
      </c>
      <c r="AK431" s="8" t="b">
        <f>IF(UPPER($U431)="WIND",IF(filt_combine_wind,OR(UPPER($T431)="Y",UPPER($S431)=""),OR(UPPER($S431)="Y",UPPER($T431)="")),TRUE)</f>
        <v>1</v>
      </c>
      <c r="AL431" s="9"/>
      <c r="AM431" s="2" t="b">
        <f>AND(Z431:AL431)</f>
        <v>0</v>
      </c>
      <c r="AN431" s="2">
        <f>A431-COUNTIF($K$31:$K431,"&lt;&gt;"&amp;AN$31)+1</f>
        <v>382</v>
      </c>
      <c r="AO431" s="2"/>
      <c r="AP431" s="8" t="s">
        <v>316</v>
      </c>
      <c r="AQ431" s="8" t="s">
        <v>317</v>
      </c>
      <c r="AR431" s="8">
        <v>56562</v>
      </c>
      <c r="AS431" s="8">
        <v>14373</v>
      </c>
      <c r="AT431" s="8" t="s">
        <v>11</v>
      </c>
      <c r="AU431" s="8" t="s">
        <v>26</v>
      </c>
      <c r="AV431" s="8">
        <v>2007</v>
      </c>
      <c r="AW431" s="8">
        <v>10</v>
      </c>
      <c r="AX431" s="8" t="s">
        <v>25</v>
      </c>
      <c r="AY431" s="8" t="s">
        <v>15</v>
      </c>
      <c r="AZ431" t="s">
        <v>1069</v>
      </c>
      <c r="BA431" s="5" t="s">
        <v>1069</v>
      </c>
      <c r="BB431" s="5" t="s">
        <v>1069</v>
      </c>
      <c r="BC431" s="4"/>
      <c r="BD431"/>
    </row>
    <row r="432" spans="1:56" hidden="1">
      <c r="A432">
        <f>ROW(B432)-ROW($B$31)</f>
        <v>401</v>
      </c>
      <c r="B432" t="str">
        <f>SUBSTITUTE(SUBSTITUTE(SUBSTITUTE(AP432&amp;"_"&amp;AQ432," ","_"),"&amp;","and"),"-","_")</f>
        <v>Johnson_County_GT_1</v>
      </c>
      <c r="C432">
        <f>AW432/1000</f>
        <v>0.1782</v>
      </c>
      <c r="D432" s="23" t="str">
        <f>VLOOKUP(L432,map_fuel,2,0)</f>
        <v>ng</v>
      </c>
      <c r="E432" s="23" t="str">
        <f>VLOOKUP(M432,map_prime_mover,2,0)</f>
        <v>cc_ct_part</v>
      </c>
      <c r="F432" s="23" t="str">
        <f>D432&amp;IF(NOT(E432=""),"_"&amp;LOWER(E432),"")</f>
        <v>ng_cc_ct_part</v>
      </c>
      <c r="G432" s="58">
        <f>IF(ISNUMBER(BA432),BA432/1000,1)</f>
        <v>8.3705864000000005</v>
      </c>
      <c r="H432" s="8">
        <f>AV432</f>
        <v>1996</v>
      </c>
      <c r="I432" s="39" t="str">
        <f>AY432</f>
        <v>OP</v>
      </c>
      <c r="J432" s="39" t="str">
        <f>IF(AZ432=1,"Y",IF(AZ432=0,"N","?"))</f>
        <v>Y</v>
      </c>
      <c r="K432" s="39" t="s">
        <v>594</v>
      </c>
      <c r="L432" s="8" t="str">
        <f>AU432</f>
        <v>NG</v>
      </c>
      <c r="M432" s="8" t="str">
        <f>AX432</f>
        <v>CT</v>
      </c>
      <c r="N432" s="8">
        <f>C432*G432</f>
        <v>1.49163849648</v>
      </c>
      <c r="O432" s="8"/>
      <c r="P432" s="8"/>
      <c r="Q432" s="8"/>
      <c r="R432" s="87"/>
      <c r="S432" s="8"/>
      <c r="T432" s="8"/>
      <c r="U432" s="87"/>
      <c r="V432" s="87" t="str">
        <f ca="1">IF(NOT(AP432=""),IF(AP432&lt;&gt;AP431,IF(COUNTIF(OFFSET(AP432,0,0,pMaxUnitPerPlantInData),AP432)=COUNTIFS(OFFSET(AP432,0,0,pMaxUnitPerPlantInData),AP432,OFFSET(F432,0,0,pMaxUnitPerPlantInData),F432),"N","Y"),V431),"")</f>
        <v>Y</v>
      </c>
      <c r="W432" s="87" t="str">
        <f>IF($AP432="",W433,AP432)</f>
        <v>Johnson County</v>
      </c>
      <c r="X432" s="87">
        <f>IF($AP432="","-",BB432)</f>
        <v>2</v>
      </c>
      <c r="Y432" s="4"/>
      <c r="Z432" s="8" t="b">
        <v>1</v>
      </c>
      <c r="AA432" s="8" t="b">
        <f>VLOOKUP(L432,map_fuel,3,0)</f>
        <v>1</v>
      </c>
      <c r="AB432" s="8" t="b">
        <f>C432&gt;=filt_gen_size</f>
        <v>1</v>
      </c>
      <c r="AC432" s="8" t="b">
        <f>AV432&gt;=filt_age</f>
        <v>1</v>
      </c>
      <c r="AD432" s="39">
        <f>IF(filt_status="ALL",TRUE,IFERROR(SEARCH(I432,filt_status),FALSE))</f>
        <v>1</v>
      </c>
      <c r="AE432" s="8" t="b">
        <f>IF(filt_chp,TRUE,J432="N")</f>
        <v>0</v>
      </c>
      <c r="AF432" s="8" t="b">
        <f>IF(filt_hydro,TRUE,D432&lt;&gt;"water")</f>
        <v>1</v>
      </c>
      <c r="AG432" s="8" t="b">
        <f>IF(filt_use_bad_data,TRUE,NOT(OR(O432="Y",O432=1)))</f>
        <v>1</v>
      </c>
      <c r="AH432" s="8" t="b">
        <f>IF(filt_use_bad_data,TRUE,NOT(OR(Q432="Y",Q432=1)))</f>
        <v>1</v>
      </c>
      <c r="AI432" s="8" t="b">
        <f>IF(filt_allow_combos,AND(AJ432:AK432),OR(UPPER($S432)="Y",UPPER($T432)=""))</f>
        <v>1</v>
      </c>
      <c r="AJ432" s="8" t="b">
        <f>IF(UPPER($U432)="CCGT",IF(filt_combine_ccgt,OR(UPPER($T432)="Y",UPPER($S432)=""),OR(UPPER($S432)="Y",UPPER($T432)="")),TRUE)</f>
        <v>1</v>
      </c>
      <c r="AK432" s="8" t="b">
        <f>IF(UPPER($U432)="WIND",IF(filt_combine_wind,OR(UPPER($T432)="Y",UPPER($S432)=""),OR(UPPER($S432)="Y",UPPER($T432)="")),TRUE)</f>
        <v>1</v>
      </c>
      <c r="AL432" s="9"/>
      <c r="AM432" s="2" t="b">
        <f>AND(Z432:AL432)</f>
        <v>0</v>
      </c>
      <c r="AN432" s="2">
        <f>A432-COUNTIF($K$31:$K432,"&lt;&gt;"&amp;AN$31)+1</f>
        <v>383</v>
      </c>
      <c r="AO432" s="2"/>
      <c r="AP432" s="8" t="s">
        <v>318</v>
      </c>
      <c r="AQ432" s="8" t="s">
        <v>82</v>
      </c>
      <c r="AR432" s="8">
        <v>54817</v>
      </c>
      <c r="AS432" s="8">
        <v>14374</v>
      </c>
      <c r="AT432" s="8" t="s">
        <v>11</v>
      </c>
      <c r="AU432" s="8" t="s">
        <v>33</v>
      </c>
      <c r="AV432" s="8">
        <v>1996</v>
      </c>
      <c r="AW432" s="8">
        <v>178.2</v>
      </c>
      <c r="AX432" s="8" t="s">
        <v>32</v>
      </c>
      <c r="AY432" s="8" t="s">
        <v>15</v>
      </c>
      <c r="AZ432">
        <v>1</v>
      </c>
      <c r="BA432" s="5">
        <v>8370.5864000000001</v>
      </c>
      <c r="BB432" s="5">
        <v>2</v>
      </c>
      <c r="BC432" s="4"/>
      <c r="BD432"/>
    </row>
    <row r="433" spans="1:56" hidden="1">
      <c r="A433">
        <f>ROW(B433)-ROW($B$31)</f>
        <v>402</v>
      </c>
      <c r="B433" t="str">
        <f>SUBSTITUTE(SUBSTITUTE(SUBSTITUTE(AP433&amp;"_"&amp;AQ433," ","_"),"&amp;","and"),"-","_")</f>
        <v>Johnson_County_ST_1</v>
      </c>
      <c r="C433">
        <f>AW433/1000</f>
        <v>0.10440000000000001</v>
      </c>
      <c r="D433" s="23" t="str">
        <f>VLOOKUP(L433,map_fuel,2,0)</f>
        <v>waste</v>
      </c>
      <c r="E433" s="23" t="str">
        <f>VLOOKUP(M433,map_prime_mover,2,0)</f>
        <v>cc_st_part</v>
      </c>
      <c r="F433" s="23" t="str">
        <f>D433&amp;IF(NOT(E433=""),"_"&amp;LOWER(E433),"")</f>
        <v>waste_cc_st_part</v>
      </c>
      <c r="G433" s="58">
        <f>IF(ISNUMBER(BA433),BA433/1000,1)</f>
        <v>8.3705864000000005</v>
      </c>
      <c r="H433" s="8">
        <f>AV433</f>
        <v>1996</v>
      </c>
      <c r="I433" s="39" t="str">
        <f>AY433</f>
        <v>OP</v>
      </c>
      <c r="J433" s="39" t="str">
        <f>IF(AZ433=1,"Y",IF(AZ433=0,"N","?"))</f>
        <v>Y</v>
      </c>
      <c r="K433" s="39" t="s">
        <v>594</v>
      </c>
      <c r="L433" s="8" t="str">
        <f>AU433</f>
        <v>OG</v>
      </c>
      <c r="M433" s="8" t="str">
        <f>AX433</f>
        <v>CA</v>
      </c>
      <c r="N433" s="8">
        <f>C433*G433</f>
        <v>0.87388922016000015</v>
      </c>
      <c r="O433" s="8"/>
      <c r="P433" s="8"/>
      <c r="Q433" s="8"/>
      <c r="R433" s="87"/>
      <c r="S433" s="8"/>
      <c r="T433" s="8"/>
      <c r="U433" s="87"/>
      <c r="V433" s="87" t="str">
        <f ca="1">IF(NOT(AP433=""),IF(AP433&lt;&gt;AP432,IF(COUNTIF(OFFSET(AP433,0,0,pMaxUnitPerPlantInData),AP433)=COUNTIFS(OFFSET(AP433,0,0,pMaxUnitPerPlantInData),AP433,OFFSET(F433,0,0,pMaxUnitPerPlantInData),F433),"N","Y"),V432),"")</f>
        <v>Y</v>
      </c>
      <c r="W433" s="87" t="str">
        <f>IF($AP433="",W434,AP433)</f>
        <v>Johnson County</v>
      </c>
      <c r="X433" s="87">
        <f>IF($AP433="","-",BB433)</f>
        <v>2</v>
      </c>
      <c r="Y433" s="4"/>
      <c r="Z433" s="8" t="b">
        <v>1</v>
      </c>
      <c r="AA433" s="8" t="b">
        <f>VLOOKUP(L433,map_fuel,3,0)</f>
        <v>0</v>
      </c>
      <c r="AB433" s="8" t="b">
        <f>C433&gt;=filt_gen_size</f>
        <v>1</v>
      </c>
      <c r="AC433" s="8" t="b">
        <f>AV433&gt;=filt_age</f>
        <v>1</v>
      </c>
      <c r="AD433" s="39">
        <f>IF(filt_status="ALL",TRUE,IFERROR(SEARCH(I433,filt_status),FALSE))</f>
        <v>1</v>
      </c>
      <c r="AE433" s="8" t="b">
        <f>IF(filt_chp,TRUE,J433="N")</f>
        <v>0</v>
      </c>
      <c r="AF433" s="8" t="b">
        <f>IF(filt_hydro,TRUE,D433&lt;&gt;"water")</f>
        <v>1</v>
      </c>
      <c r="AG433" s="8" t="b">
        <f>IF(filt_use_bad_data,TRUE,NOT(OR(O433="Y",O433=1)))</f>
        <v>1</v>
      </c>
      <c r="AH433" s="8" t="b">
        <f>IF(filt_use_bad_data,TRUE,NOT(OR(Q433="Y",Q433=1)))</f>
        <v>1</v>
      </c>
      <c r="AI433" s="8" t="b">
        <f>IF(filt_allow_combos,AND(AJ433:AK433),OR(UPPER($S433)="Y",UPPER($T433)=""))</f>
        <v>1</v>
      </c>
      <c r="AJ433" s="8" t="b">
        <f>IF(UPPER($U433)="CCGT",IF(filt_combine_ccgt,OR(UPPER($T433)="Y",UPPER($S433)=""),OR(UPPER($S433)="Y",UPPER($T433)="")),TRUE)</f>
        <v>1</v>
      </c>
      <c r="AK433" s="8" t="b">
        <f>IF(UPPER($U433)="WIND",IF(filt_combine_wind,OR(UPPER($T433)="Y",UPPER($S433)=""),OR(UPPER($S433)="Y",UPPER($T433)="")),TRUE)</f>
        <v>1</v>
      </c>
      <c r="AL433" s="9"/>
      <c r="AM433" s="2" t="b">
        <f>AND(Z433:AL433)</f>
        <v>0</v>
      </c>
      <c r="AN433" s="2">
        <f>A433-COUNTIF($K$31:$K433,"&lt;&gt;"&amp;AN$31)+1</f>
        <v>384</v>
      </c>
      <c r="AO433" s="2"/>
      <c r="AP433" s="8" t="s">
        <v>318</v>
      </c>
      <c r="AQ433" s="8" t="s">
        <v>129</v>
      </c>
      <c r="AR433" s="8">
        <v>54817</v>
      </c>
      <c r="AS433" s="8">
        <v>14375</v>
      </c>
      <c r="AT433" s="8" t="s">
        <v>11</v>
      </c>
      <c r="AU433" s="8" t="s">
        <v>30</v>
      </c>
      <c r="AV433" s="8">
        <v>1996</v>
      </c>
      <c r="AW433" s="8">
        <v>104.4</v>
      </c>
      <c r="AX433" s="8" t="s">
        <v>29</v>
      </c>
      <c r="AY433" s="8" t="s">
        <v>15</v>
      </c>
      <c r="AZ433">
        <v>1</v>
      </c>
      <c r="BA433" s="5">
        <v>8370.5864000000001</v>
      </c>
      <c r="BB433" s="5">
        <v>2</v>
      </c>
      <c r="BC433" s="4"/>
      <c r="BD433"/>
    </row>
    <row r="434" spans="1:56" hidden="1">
      <c r="A434">
        <f>ROW(B434)-ROW($B$31)</f>
        <v>403</v>
      </c>
      <c r="B434" t="str">
        <f>SUBSTITUTE(SUBSTITUTE(SUBSTITUTE(AP434&amp;"_"&amp;AQ434," ","_"),"&amp;","and"),"-","_")</f>
        <v>Jones_2</v>
      </c>
      <c r="C434">
        <f>AW434/1000</f>
        <v>0.248</v>
      </c>
      <c r="D434" s="23" t="str">
        <f>VLOOKUP(L434,map_fuel,2,0)</f>
        <v>ng</v>
      </c>
      <c r="E434" s="23" t="str">
        <f>VLOOKUP(M434,map_prime_mover,2,0)</f>
        <v>st</v>
      </c>
      <c r="F434" s="23" t="str">
        <f>D434&amp;IF(NOT(E434=""),"_"&amp;LOWER(E434),"")</f>
        <v>ng_st</v>
      </c>
      <c r="G434" s="58">
        <f>IF(ISNUMBER(BA434),BA434/1000,1)</f>
        <v>1</v>
      </c>
      <c r="H434" s="8">
        <f>AV434</f>
        <v>1974</v>
      </c>
      <c r="I434" s="39" t="str">
        <f>AY434</f>
        <v>OP</v>
      </c>
      <c r="J434" s="39" t="str">
        <f>IF(AZ434=1,"Y",IF(AZ434=0,"N","?"))</f>
        <v>?</v>
      </c>
      <c r="K434" s="39" t="s">
        <v>594</v>
      </c>
      <c r="L434" s="8" t="str">
        <f>AU434</f>
        <v>NG</v>
      </c>
      <c r="M434" s="8" t="str">
        <f>AX434</f>
        <v>ST</v>
      </c>
      <c r="N434" s="8">
        <f>C434*G434</f>
        <v>0.248</v>
      </c>
      <c r="O434" s="8"/>
      <c r="P434" s="8"/>
      <c r="Q434" s="39" t="s">
        <v>651</v>
      </c>
      <c r="R434" s="87"/>
      <c r="S434" s="8"/>
      <c r="T434" s="8"/>
      <c r="U434" s="87"/>
      <c r="V434" s="87" t="str">
        <f ca="1">IF(NOT(AP434=""),IF(AP434&lt;&gt;AP433,IF(COUNTIF(OFFSET(AP434,0,0,pMaxUnitPerPlantInData),AP434)=COUNTIFS(OFFSET(AP434,0,0,pMaxUnitPerPlantInData),AP434,OFFSET(F434,0,0,pMaxUnitPerPlantInData),F434),"N","Y"),V433),"")</f>
        <v>N</v>
      </c>
      <c r="W434" s="87" t="str">
        <f>IF($AP434="",W435,AP434)</f>
        <v>Jones</v>
      </c>
      <c r="X434" s="87" t="str">
        <f>IF($AP434="","-",BB434)</f>
        <v>Plant unknown</v>
      </c>
      <c r="Y434" s="4"/>
      <c r="Z434" s="8" t="b">
        <v>0</v>
      </c>
      <c r="AA434" s="8" t="b">
        <f>VLOOKUP(L434,map_fuel,3,0)</f>
        <v>1</v>
      </c>
      <c r="AB434" s="8" t="b">
        <f>C434&gt;=filt_gen_size</f>
        <v>1</v>
      </c>
      <c r="AC434" s="8" t="b">
        <f>AV434&gt;=filt_age</f>
        <v>1</v>
      </c>
      <c r="AD434" s="39">
        <f>IF(filt_status="ALL",TRUE,IFERROR(SEARCH(I434,filt_status),FALSE))</f>
        <v>1</v>
      </c>
      <c r="AE434" s="8" t="b">
        <f>IF(filt_chp,TRUE,J434="N")</f>
        <v>0</v>
      </c>
      <c r="AF434" s="8" t="b">
        <f>IF(filt_hydro,TRUE,D434&lt;&gt;"water")</f>
        <v>1</v>
      </c>
      <c r="AG434" s="8" t="b">
        <f>IF(filt_use_bad_data,TRUE,NOT(OR(O434="Y",O434=1)))</f>
        <v>1</v>
      </c>
      <c r="AH434" s="8" t="b">
        <f>IF(filt_use_bad_data,TRUE,NOT(OR(Q434="Y",Q434=1)))</f>
        <v>0</v>
      </c>
      <c r="AI434" s="8" t="b">
        <f>IF(filt_allow_combos,AND(AJ434:AK434),OR(UPPER($S434)="Y",UPPER($T434)=""))</f>
        <v>1</v>
      </c>
      <c r="AJ434" s="8" t="b">
        <f>IF(UPPER($U434)="CCGT",IF(filt_combine_ccgt,OR(UPPER($T434)="Y",UPPER($S434)=""),OR(UPPER($S434)="Y",UPPER($T434)="")),TRUE)</f>
        <v>1</v>
      </c>
      <c r="AK434" s="8" t="b">
        <f>IF(UPPER($U434)="WIND",IF(filt_combine_wind,OR(UPPER($T434)="Y",UPPER($S434)=""),OR(UPPER($S434)="Y",UPPER($T434)="")),TRUE)</f>
        <v>1</v>
      </c>
      <c r="AL434" s="9"/>
      <c r="AM434" s="2" t="b">
        <f>AND(Z434:AL434)</f>
        <v>0</v>
      </c>
      <c r="AN434" s="2">
        <f>A434-COUNTIF($K$31:$K434,"&lt;&gt;"&amp;AN$31)+1</f>
        <v>385</v>
      </c>
      <c r="AO434" s="2"/>
      <c r="AP434" s="8" t="s">
        <v>319</v>
      </c>
      <c r="AQ434" s="8" t="s">
        <v>22</v>
      </c>
      <c r="AR434" s="8">
        <v>3482</v>
      </c>
      <c r="AS434" s="8">
        <v>14377</v>
      </c>
      <c r="AT434" s="8" t="s">
        <v>11</v>
      </c>
      <c r="AU434" s="8" t="s">
        <v>33</v>
      </c>
      <c r="AV434" s="8">
        <v>1974</v>
      </c>
      <c r="AW434" s="8">
        <v>248</v>
      </c>
      <c r="AX434" s="8" t="s">
        <v>16</v>
      </c>
      <c r="AY434" s="8" t="s">
        <v>15</v>
      </c>
      <c r="AZ434" t="s">
        <v>1069</v>
      </c>
      <c r="BA434" s="5" t="s">
        <v>1069</v>
      </c>
      <c r="BB434" s="5" t="s">
        <v>1069</v>
      </c>
      <c r="BC434" s="4"/>
      <c r="BD434"/>
    </row>
    <row r="435" spans="1:56" hidden="1">
      <c r="A435">
        <f>ROW(B435)-ROW($B$31)</f>
        <v>404</v>
      </c>
      <c r="B435" t="str">
        <f>SUBSTITUTE(SUBSTITUTE(SUBSTITUTE(AP435&amp;"_"&amp;AQ435," ","_"),"&amp;","and"),"-","_")</f>
        <v>Jones_1</v>
      </c>
      <c r="C435">
        <f>AW435/1000</f>
        <v>0.248</v>
      </c>
      <c r="D435" s="23" t="str">
        <f>VLOOKUP(L435,map_fuel,2,0)</f>
        <v>ng</v>
      </c>
      <c r="E435" s="23" t="str">
        <f>VLOOKUP(M435,map_prime_mover,2,0)</f>
        <v>st</v>
      </c>
      <c r="F435" s="23" t="str">
        <f>D435&amp;IF(NOT(E435=""),"_"&amp;LOWER(E435),"")</f>
        <v>ng_st</v>
      </c>
      <c r="G435" s="58">
        <f>IF(ISNUMBER(BA435),BA435/1000,1)</f>
        <v>1</v>
      </c>
      <c r="H435" s="8">
        <f>AV435</f>
        <v>1971</v>
      </c>
      <c r="I435" s="39" t="str">
        <f>AY435</f>
        <v>OP</v>
      </c>
      <c r="J435" s="39" t="str">
        <f>IF(AZ435=1,"Y",IF(AZ435=0,"N","?"))</f>
        <v>?</v>
      </c>
      <c r="K435" s="39" t="s">
        <v>594</v>
      </c>
      <c r="L435" s="8" t="str">
        <f>AU435</f>
        <v>NG</v>
      </c>
      <c r="M435" s="8" t="str">
        <f>AX435</f>
        <v>ST</v>
      </c>
      <c r="N435" s="8">
        <f>C435*G435</f>
        <v>0.248</v>
      </c>
      <c r="O435" s="8"/>
      <c r="P435" s="8"/>
      <c r="Q435" s="39" t="s">
        <v>651</v>
      </c>
      <c r="R435" s="87"/>
      <c r="S435" s="8"/>
      <c r="T435" s="8"/>
      <c r="U435" s="87"/>
      <c r="V435" s="87" t="str">
        <f ca="1">IF(NOT(AP435=""),IF(AP435&lt;&gt;AP434,IF(COUNTIF(OFFSET(AP435,0,0,pMaxUnitPerPlantInData),AP435)=COUNTIFS(OFFSET(AP435,0,0,pMaxUnitPerPlantInData),AP435,OFFSET(F435,0,0,pMaxUnitPerPlantInData),F435),"N","Y"),V434),"")</f>
        <v>N</v>
      </c>
      <c r="W435" s="87" t="str">
        <f>IF($AP435="",W436,AP435)</f>
        <v>Jones</v>
      </c>
      <c r="X435" s="87" t="str">
        <f>IF($AP435="","-",BB435)</f>
        <v>Plant unknown</v>
      </c>
      <c r="Y435" s="4"/>
      <c r="Z435" s="8" t="b">
        <v>0</v>
      </c>
      <c r="AA435" s="8" t="b">
        <f>VLOOKUP(L435,map_fuel,3,0)</f>
        <v>1</v>
      </c>
      <c r="AB435" s="8" t="b">
        <f>C435&gt;=filt_gen_size</f>
        <v>1</v>
      </c>
      <c r="AC435" s="8" t="b">
        <f>AV435&gt;=filt_age</f>
        <v>1</v>
      </c>
      <c r="AD435" s="39">
        <f>IF(filt_status="ALL",TRUE,IFERROR(SEARCH(I435,filt_status),FALSE))</f>
        <v>1</v>
      </c>
      <c r="AE435" s="8" t="b">
        <f>IF(filt_chp,TRUE,J435="N")</f>
        <v>0</v>
      </c>
      <c r="AF435" s="8" t="b">
        <f>IF(filt_hydro,TRUE,D435&lt;&gt;"water")</f>
        <v>1</v>
      </c>
      <c r="AG435" s="8" t="b">
        <f>IF(filt_use_bad_data,TRUE,NOT(OR(O435="Y",O435=1)))</f>
        <v>1</v>
      </c>
      <c r="AH435" s="8" t="b">
        <f>IF(filt_use_bad_data,TRUE,NOT(OR(Q435="Y",Q435=1)))</f>
        <v>0</v>
      </c>
      <c r="AI435" s="8" t="b">
        <f>IF(filt_allow_combos,AND(AJ435:AK435),OR(UPPER($S435)="Y",UPPER($T435)=""))</f>
        <v>1</v>
      </c>
      <c r="AJ435" s="8" t="b">
        <f>IF(UPPER($U435)="CCGT",IF(filt_combine_ccgt,OR(UPPER($T435)="Y",UPPER($S435)=""),OR(UPPER($S435)="Y",UPPER($T435)="")),TRUE)</f>
        <v>1</v>
      </c>
      <c r="AK435" s="8" t="b">
        <f>IF(UPPER($U435)="WIND",IF(filt_combine_wind,OR(UPPER($T435)="Y",UPPER($S435)=""),OR(UPPER($S435)="Y",UPPER($T435)="")),TRUE)</f>
        <v>1</v>
      </c>
      <c r="AL435" s="9"/>
      <c r="AM435" s="2" t="b">
        <f>AND(Z435:AL435)</f>
        <v>0</v>
      </c>
      <c r="AN435" s="2">
        <f>A435-COUNTIF($K$31:$K435,"&lt;&gt;"&amp;AN$31)+1</f>
        <v>386</v>
      </c>
      <c r="AO435" s="2"/>
      <c r="AP435" s="8" t="s">
        <v>319</v>
      </c>
      <c r="AQ435" s="8" t="s">
        <v>19</v>
      </c>
      <c r="AR435" s="8">
        <v>3482</v>
      </c>
      <c r="AS435" s="8">
        <v>14376</v>
      </c>
      <c r="AT435" s="8" t="s">
        <v>11</v>
      </c>
      <c r="AU435" s="8" t="s">
        <v>33</v>
      </c>
      <c r="AV435" s="8">
        <v>1971</v>
      </c>
      <c r="AW435" s="8">
        <v>248</v>
      </c>
      <c r="AX435" s="8" t="s">
        <v>16</v>
      </c>
      <c r="AY435" s="8" t="s">
        <v>15</v>
      </c>
      <c r="AZ435" t="s">
        <v>1069</v>
      </c>
      <c r="BA435" s="5" t="s">
        <v>1069</v>
      </c>
      <c r="BB435" s="5" t="s">
        <v>1069</v>
      </c>
      <c r="BC435" s="4"/>
      <c r="BD435"/>
    </row>
    <row r="436" spans="1:56" hidden="1">
      <c r="A436">
        <f>ROW(B436)-ROW($B$31)</f>
        <v>405</v>
      </c>
      <c r="B436" t="str">
        <f>SUBSTITUTE(SUBSTITUTE(SUBSTITUTE(AP436&amp;"_"&amp;AQ436," ","_"),"&amp;","and"),"-","_")</f>
        <v>King_Mountain_Wind_Ranch_1_EXIS</v>
      </c>
      <c r="C436">
        <f>AW436/1000</f>
        <v>0.27800000000000002</v>
      </c>
      <c r="D436" s="23" t="str">
        <f>VLOOKUP(L436,map_fuel,2,0)</f>
        <v>wind</v>
      </c>
      <c r="E436" s="23" t="str">
        <f>VLOOKUP(M436,map_prime_mover,2,0)</f>
        <v/>
      </c>
      <c r="F436" s="23" t="str">
        <f>D436&amp;IF(NOT(E436=""),"_"&amp;LOWER(E436),"")</f>
        <v>wind</v>
      </c>
      <c r="G436" s="58">
        <f>IF(ISNUMBER(BA436),BA436/1000,1)</f>
        <v>1</v>
      </c>
      <c r="H436" s="8">
        <f>AV436</f>
        <v>2001</v>
      </c>
      <c r="I436" s="39" t="str">
        <f>AY436</f>
        <v>OP</v>
      </c>
      <c r="J436" s="39" t="str">
        <f>IF(AZ436=1,"Y",IF(AZ436=0,"N","?"))</f>
        <v>N</v>
      </c>
      <c r="K436" s="39" t="s">
        <v>594</v>
      </c>
      <c r="L436" s="8" t="str">
        <f>AU436</f>
        <v>WND</v>
      </c>
      <c r="M436" s="8" t="str">
        <f>AX436</f>
        <v>WT</v>
      </c>
      <c r="N436" s="8">
        <f>C436*G436</f>
        <v>0.27800000000000002</v>
      </c>
      <c r="O436" s="8"/>
      <c r="P436" s="39"/>
      <c r="Q436" s="39"/>
      <c r="R436" s="87"/>
      <c r="S436" s="39" t="s">
        <v>651</v>
      </c>
      <c r="T436" s="39"/>
      <c r="U436" s="87" t="s">
        <v>72</v>
      </c>
      <c r="V436" s="87" t="str">
        <f ca="1">IF(NOT(AP436=""),IF(AP436&lt;&gt;AP435,IF(COUNTIF(OFFSET(AP436,0,0,pMaxUnitPerPlantInData),AP436)=COUNTIFS(OFFSET(AP436,0,0,pMaxUnitPerPlantInData),AP436,OFFSET(F436,0,0,pMaxUnitPerPlantInData),F436),"N","Y"),V435),"")</f>
        <v>N</v>
      </c>
      <c r="W436" s="87" t="str">
        <f>IF($AP436="",W437,SUBSTITUTE(SUBSTITUTE(SUBSTITUTE(AP436," ","_"),"&amp;","and"),"-","_"))</f>
        <v>King_Mountain_Wind_Ranch_1</v>
      </c>
      <c r="X436" s="87">
        <f>IF($AP436="","-",BB436)</f>
        <v>1</v>
      </c>
      <c r="Y436" s="4"/>
      <c r="Z436" s="8" t="b">
        <v>1</v>
      </c>
      <c r="AA436" s="8" t="b">
        <f>VLOOKUP(L436,map_fuel,3,0)</f>
        <v>1</v>
      </c>
      <c r="AB436" s="8" t="b">
        <f>C436&gt;=filt_gen_size</f>
        <v>1</v>
      </c>
      <c r="AC436" s="8" t="b">
        <f>AV436&gt;=filt_age</f>
        <v>1</v>
      </c>
      <c r="AD436" s="39">
        <f>IF(filt_status="ALL",TRUE,IFERROR(SEARCH(I436,filt_status),FALSE))</f>
        <v>1</v>
      </c>
      <c r="AE436" s="8" t="b">
        <f>IF(filt_chp,TRUE,J436="N")</f>
        <v>1</v>
      </c>
      <c r="AF436" s="8" t="b">
        <f>IF(filt_hydro,TRUE,D436&lt;&gt;"water")</f>
        <v>1</v>
      </c>
      <c r="AG436" s="8" t="b">
        <f>IF(filt_use_bad_data,TRUE,NOT(OR(O436="Y",O436=1)))</f>
        <v>1</v>
      </c>
      <c r="AH436" s="8" t="b">
        <f>IF(filt_use_bad_data,TRUE,NOT(OR(Q436="Y",Q436=1)))</f>
        <v>1</v>
      </c>
      <c r="AI436" s="8" t="b">
        <f>IF(filt_allow_combos,AND(AJ436:AK436),OR(UPPER($S436)="Y",UPPER($T436)=""))</f>
        <v>0</v>
      </c>
      <c r="AJ436" s="8" t="b">
        <f>IF(UPPER($U436)="CCGT",IF(filt_combine_ccgt,OR(UPPER($T436)="Y",UPPER($S436)=""),OR(UPPER($S436)="Y",UPPER($T436)="")),TRUE)</f>
        <v>1</v>
      </c>
      <c r="AK436" s="8" t="b">
        <f>IF(UPPER($U436)="WIND",IF(filt_combine_wind,OR(UPPER($T436)="Y",UPPER($S436)=""),OR(UPPER($S436)="Y",UPPER($T436)="")),TRUE)</f>
        <v>0</v>
      </c>
      <c r="AL436" s="9"/>
      <c r="AM436" s="2" t="b">
        <f>AND(Z436:AL436)</f>
        <v>0</v>
      </c>
      <c r="AN436" s="2">
        <f>A436-COUNTIF($K$31:$K436,"&lt;&gt;"&amp;AN$31)+1</f>
        <v>387</v>
      </c>
      <c r="AO436" s="2"/>
      <c r="AP436" s="8" t="s">
        <v>320</v>
      </c>
      <c r="AQ436" s="8" t="s">
        <v>291</v>
      </c>
      <c r="AR436" s="8">
        <v>55581</v>
      </c>
      <c r="AS436" s="8">
        <v>14378</v>
      </c>
      <c r="AT436" s="8" t="s">
        <v>11</v>
      </c>
      <c r="AU436" s="8" t="s">
        <v>26</v>
      </c>
      <c r="AV436" s="8">
        <v>2001</v>
      </c>
      <c r="AW436" s="8">
        <v>278</v>
      </c>
      <c r="AX436" s="8" t="s">
        <v>25</v>
      </c>
      <c r="AY436" s="8" t="s">
        <v>15</v>
      </c>
      <c r="AZ436">
        <v>0</v>
      </c>
      <c r="BA436" s="5" t="s">
        <v>14</v>
      </c>
      <c r="BB436" s="5">
        <v>1</v>
      </c>
      <c r="BC436" s="4"/>
      <c r="BD436"/>
    </row>
    <row r="437" spans="1:56" hidden="1">
      <c r="A437">
        <f>ROW(B437)-ROW($B$31)</f>
        <v>406</v>
      </c>
      <c r="B437" t="str">
        <f>SUBSTITUTE(SUBSTITUTE(SUBSTITUTE(AP437&amp;"_"&amp;AQ437," ","_"),"&amp;","and"),"-","_")</f>
        <v>Knox_Lee_5</v>
      </c>
      <c r="C437">
        <f>AW437/1000</f>
        <v>0.35099999999999998</v>
      </c>
      <c r="D437" s="23" t="str">
        <f>VLOOKUP(L437,map_fuel,2,0)</f>
        <v>ng</v>
      </c>
      <c r="E437" s="23" t="str">
        <f>VLOOKUP(M437,map_prime_mover,2,0)</f>
        <v>st</v>
      </c>
      <c r="F437" s="23" t="str">
        <f>D437&amp;IF(NOT(E437=""),"_"&amp;LOWER(E437),"")</f>
        <v>ng_st</v>
      </c>
      <c r="G437" s="58">
        <f>IF(ISNUMBER(BA437),BA437/1000,1)</f>
        <v>1</v>
      </c>
      <c r="H437" s="8">
        <f>AV437</f>
        <v>1974</v>
      </c>
      <c r="I437" s="39" t="str">
        <f>AY437</f>
        <v>OP</v>
      </c>
      <c r="J437" s="39" t="str">
        <f>IF(AZ437=1,"Y",IF(AZ437=0,"N","?"))</f>
        <v>?</v>
      </c>
      <c r="K437" s="39" t="s">
        <v>594</v>
      </c>
      <c r="L437" s="8" t="str">
        <f>AU437</f>
        <v>NG</v>
      </c>
      <c r="M437" s="8" t="str">
        <f>AX437</f>
        <v>ST</v>
      </c>
      <c r="N437" s="8">
        <f>C437*G437</f>
        <v>0.35099999999999998</v>
      </c>
      <c r="O437" s="8"/>
      <c r="P437" s="8"/>
      <c r="Q437" s="39" t="s">
        <v>651</v>
      </c>
      <c r="R437" s="87"/>
      <c r="S437" s="8"/>
      <c r="T437" s="8"/>
      <c r="U437" s="87"/>
      <c r="V437" s="87" t="str">
        <f ca="1">IF(NOT(AP437=""),IF(AP437&lt;&gt;AP436,IF(COUNTIF(OFFSET(AP437,0,0,pMaxUnitPerPlantInData),AP437)=COUNTIFS(OFFSET(AP437,0,0,pMaxUnitPerPlantInData),AP437,OFFSET(F437,0,0,pMaxUnitPerPlantInData),F437),"N","Y"),V436),"")</f>
        <v>N</v>
      </c>
      <c r="W437" s="87" t="str">
        <f>IF($AP437="",W438,AP437)</f>
        <v>Knox Lee</v>
      </c>
      <c r="X437" s="87" t="str">
        <f>IF($AP437="","-",BB437)</f>
        <v>Plant unknown</v>
      </c>
      <c r="Y437" s="4"/>
      <c r="Z437" s="8" t="b">
        <v>0</v>
      </c>
      <c r="AA437" s="8" t="b">
        <f>VLOOKUP(L437,map_fuel,3,0)</f>
        <v>1</v>
      </c>
      <c r="AB437" s="8" t="b">
        <f>C437&gt;=filt_gen_size</f>
        <v>1</v>
      </c>
      <c r="AC437" s="8" t="b">
        <f>AV437&gt;=filt_age</f>
        <v>1</v>
      </c>
      <c r="AD437" s="39">
        <f>IF(filt_status="ALL",TRUE,IFERROR(SEARCH(I437,filt_status),FALSE))</f>
        <v>1</v>
      </c>
      <c r="AE437" s="8" t="b">
        <f>IF(filt_chp,TRUE,J437="N")</f>
        <v>0</v>
      </c>
      <c r="AF437" s="8" t="b">
        <f>IF(filt_hydro,TRUE,D437&lt;&gt;"water")</f>
        <v>1</v>
      </c>
      <c r="AG437" s="8" t="b">
        <f>IF(filt_use_bad_data,TRUE,NOT(OR(O437="Y",O437=1)))</f>
        <v>1</v>
      </c>
      <c r="AH437" s="8" t="b">
        <f>IF(filt_use_bad_data,TRUE,NOT(OR(Q437="Y",Q437=1)))</f>
        <v>0</v>
      </c>
      <c r="AI437" s="8" t="b">
        <f>IF(filt_allow_combos,AND(AJ437:AK437),OR(UPPER($S437)="Y",UPPER($T437)=""))</f>
        <v>1</v>
      </c>
      <c r="AJ437" s="8" t="b">
        <f>IF(UPPER($U437)="CCGT",IF(filt_combine_ccgt,OR(UPPER($T437)="Y",UPPER($S437)=""),OR(UPPER($S437)="Y",UPPER($T437)="")),TRUE)</f>
        <v>1</v>
      </c>
      <c r="AK437" s="8" t="b">
        <f>IF(UPPER($U437)="WIND",IF(filt_combine_wind,OR(UPPER($T437)="Y",UPPER($S437)=""),OR(UPPER($S437)="Y",UPPER($T437)="")),TRUE)</f>
        <v>1</v>
      </c>
      <c r="AL437" s="9"/>
      <c r="AM437" s="2" t="b">
        <f>AND(Z437:AL437)</f>
        <v>0</v>
      </c>
      <c r="AN437" s="2">
        <f>A437-COUNTIF($K$31:$K437,"&lt;&gt;"&amp;AN$31)+1</f>
        <v>388</v>
      </c>
      <c r="AO437" s="2"/>
      <c r="AP437" s="8" t="s">
        <v>321</v>
      </c>
      <c r="AQ437" s="8" t="s">
        <v>108</v>
      </c>
      <c r="AR437" s="8">
        <v>3476</v>
      </c>
      <c r="AS437" s="8">
        <v>14382</v>
      </c>
      <c r="AT437" s="8" t="s">
        <v>11</v>
      </c>
      <c r="AU437" s="8" t="s">
        <v>33</v>
      </c>
      <c r="AV437" s="8">
        <v>1974</v>
      </c>
      <c r="AW437" s="8">
        <v>351</v>
      </c>
      <c r="AX437" s="8" t="s">
        <v>16</v>
      </c>
      <c r="AY437" s="8" t="s">
        <v>15</v>
      </c>
      <c r="AZ437" t="s">
        <v>1069</v>
      </c>
      <c r="BA437" s="5" t="s">
        <v>1069</v>
      </c>
      <c r="BB437" s="5" t="s">
        <v>1069</v>
      </c>
      <c r="BC437" s="4"/>
      <c r="BD437"/>
    </row>
    <row r="438" spans="1:56" hidden="1">
      <c r="A438">
        <f>ROW(B438)-ROW($B$31)</f>
        <v>407</v>
      </c>
      <c r="B438" t="str">
        <f>SUBSTITUTE(SUBSTITUTE(SUBSTITUTE(AP438&amp;"_"&amp;AQ438," ","_"),"&amp;","and"),"-","_")</f>
        <v>Knox_Lee_4</v>
      </c>
      <c r="C438">
        <f>AW438/1000</f>
        <v>7.3999999999999996E-2</v>
      </c>
      <c r="D438" s="23" t="str">
        <f>VLOOKUP(L438,map_fuel,2,0)</f>
        <v>ng</v>
      </c>
      <c r="E438" s="23" t="str">
        <f>VLOOKUP(M438,map_prime_mover,2,0)</f>
        <v>st</v>
      </c>
      <c r="F438" s="23" t="str">
        <f>D438&amp;IF(NOT(E438=""),"_"&amp;LOWER(E438),"")</f>
        <v>ng_st</v>
      </c>
      <c r="G438" s="58">
        <f>IF(ISNUMBER(BA438),BA438/1000,1)</f>
        <v>1</v>
      </c>
      <c r="H438" s="8">
        <f>AV438</f>
        <v>1956</v>
      </c>
      <c r="I438" s="39" t="str">
        <f>AY438</f>
        <v>OP</v>
      </c>
      <c r="J438" s="39" t="str">
        <f>IF(AZ438=1,"Y",IF(AZ438=0,"N","?"))</f>
        <v>?</v>
      </c>
      <c r="K438" s="39" t="s">
        <v>594</v>
      </c>
      <c r="L438" s="8" t="str">
        <f>AU438</f>
        <v>NG</v>
      </c>
      <c r="M438" s="8" t="str">
        <f>AX438</f>
        <v>ST</v>
      </c>
      <c r="N438" s="8">
        <f>C438*G438</f>
        <v>7.3999999999999996E-2</v>
      </c>
      <c r="O438" s="8"/>
      <c r="P438" s="8"/>
      <c r="Q438" s="39" t="s">
        <v>651</v>
      </c>
      <c r="R438" s="87"/>
      <c r="S438" s="8"/>
      <c r="T438" s="8"/>
      <c r="U438" s="87"/>
      <c r="V438" s="87" t="str">
        <f ca="1">IF(NOT(AP438=""),IF(AP438&lt;&gt;AP437,IF(COUNTIF(OFFSET(AP438,0,0,pMaxUnitPerPlantInData),AP438)=COUNTIFS(OFFSET(AP438,0,0,pMaxUnitPerPlantInData),AP438,OFFSET(F438,0,0,pMaxUnitPerPlantInData),F438),"N","Y"),V437),"")</f>
        <v>N</v>
      </c>
      <c r="W438" s="87" t="str">
        <f>IF($AP438="",W439,AP438)</f>
        <v>Knox Lee</v>
      </c>
      <c r="X438" s="87" t="str">
        <f>IF($AP438="","-",BB438)</f>
        <v>Plant unknown</v>
      </c>
      <c r="Y438" s="4"/>
      <c r="Z438" s="8" t="b">
        <v>0</v>
      </c>
      <c r="AA438" s="8" t="b">
        <f>VLOOKUP(L438,map_fuel,3,0)</f>
        <v>1</v>
      </c>
      <c r="AB438" s="8" t="b">
        <f>C438&gt;=filt_gen_size</f>
        <v>1</v>
      </c>
      <c r="AC438" s="8" t="b">
        <f>AV438&gt;=filt_age</f>
        <v>1</v>
      </c>
      <c r="AD438" s="39">
        <f>IF(filt_status="ALL",TRUE,IFERROR(SEARCH(I438,filt_status),FALSE))</f>
        <v>1</v>
      </c>
      <c r="AE438" s="8" t="b">
        <f>IF(filt_chp,TRUE,J438="N")</f>
        <v>0</v>
      </c>
      <c r="AF438" s="8" t="b">
        <f>IF(filt_hydro,TRUE,D438&lt;&gt;"water")</f>
        <v>1</v>
      </c>
      <c r="AG438" s="8" t="b">
        <f>IF(filt_use_bad_data,TRUE,NOT(OR(O438="Y",O438=1)))</f>
        <v>1</v>
      </c>
      <c r="AH438" s="8" t="b">
        <f>IF(filt_use_bad_data,TRUE,NOT(OR(Q438="Y",Q438=1)))</f>
        <v>0</v>
      </c>
      <c r="AI438" s="8" t="b">
        <f>IF(filt_allow_combos,AND(AJ438:AK438),OR(UPPER($S438)="Y",UPPER($T438)=""))</f>
        <v>1</v>
      </c>
      <c r="AJ438" s="8" t="b">
        <f>IF(UPPER($U438)="CCGT",IF(filt_combine_ccgt,OR(UPPER($T438)="Y",UPPER($S438)=""),OR(UPPER($S438)="Y",UPPER($T438)="")),TRUE)</f>
        <v>1</v>
      </c>
      <c r="AK438" s="8" t="b">
        <f>IF(UPPER($U438)="WIND",IF(filt_combine_wind,OR(UPPER($T438)="Y",UPPER($S438)=""),OR(UPPER($S438)="Y",UPPER($T438)="")),TRUE)</f>
        <v>1</v>
      </c>
      <c r="AL438" s="9"/>
      <c r="AM438" s="2" t="b">
        <f>AND(Z438:AL438)</f>
        <v>0</v>
      </c>
      <c r="AN438" s="2">
        <f>A438-COUNTIF($K$31:$K438,"&lt;&gt;"&amp;AN$31)+1</f>
        <v>389</v>
      </c>
      <c r="AO438" s="2"/>
      <c r="AP438" s="8" t="s">
        <v>321</v>
      </c>
      <c r="AQ438" s="8" t="s">
        <v>107</v>
      </c>
      <c r="AR438" s="8">
        <v>3476</v>
      </c>
      <c r="AS438" s="8">
        <v>14381</v>
      </c>
      <c r="AT438" s="8" t="s">
        <v>11</v>
      </c>
      <c r="AU438" s="8" t="s">
        <v>33</v>
      </c>
      <c r="AV438" s="8">
        <v>1956</v>
      </c>
      <c r="AW438" s="8">
        <v>74</v>
      </c>
      <c r="AX438" s="8" t="s">
        <v>16</v>
      </c>
      <c r="AY438" s="8" t="s">
        <v>15</v>
      </c>
      <c r="AZ438" t="s">
        <v>1069</v>
      </c>
      <c r="BA438" s="5" t="s">
        <v>1069</v>
      </c>
      <c r="BB438" s="5" t="s">
        <v>1069</v>
      </c>
      <c r="BC438" s="4"/>
      <c r="BD438"/>
    </row>
    <row r="439" spans="1:56" hidden="1">
      <c r="A439">
        <f>ROW(B439)-ROW($B$31)</f>
        <v>408</v>
      </c>
      <c r="B439" t="str">
        <f>SUBSTITUTE(SUBSTITUTE(SUBSTITUTE(AP439&amp;"_"&amp;AQ439," ","_"),"&amp;","and"),"-","_")</f>
        <v>Knox_Lee_3</v>
      </c>
      <c r="C439">
        <f>AW439/1000</f>
        <v>3.7999999999999999E-2</v>
      </c>
      <c r="D439" s="23" t="str">
        <f>VLOOKUP(L439,map_fuel,2,0)</f>
        <v>ng</v>
      </c>
      <c r="E439" s="23" t="str">
        <f>VLOOKUP(M439,map_prime_mover,2,0)</f>
        <v>st</v>
      </c>
      <c r="F439" s="23" t="str">
        <f>D439&amp;IF(NOT(E439=""),"_"&amp;LOWER(E439),"")</f>
        <v>ng_st</v>
      </c>
      <c r="G439" s="58">
        <f>IF(ISNUMBER(BA439),BA439/1000,1)</f>
        <v>1</v>
      </c>
      <c r="H439" s="8">
        <f>AV439</f>
        <v>1952</v>
      </c>
      <c r="I439" s="39" t="str">
        <f>AY439</f>
        <v>OP</v>
      </c>
      <c r="J439" s="39" t="str">
        <f>IF(AZ439=1,"Y",IF(AZ439=0,"N","?"))</f>
        <v>?</v>
      </c>
      <c r="K439" s="39" t="s">
        <v>594</v>
      </c>
      <c r="L439" s="8" t="str">
        <f>AU439</f>
        <v>NG</v>
      </c>
      <c r="M439" s="8" t="str">
        <f>AX439</f>
        <v>ST</v>
      </c>
      <c r="N439" s="8">
        <f>C439*G439</f>
        <v>3.7999999999999999E-2</v>
      </c>
      <c r="O439" s="8"/>
      <c r="P439" s="8"/>
      <c r="Q439" s="39" t="s">
        <v>651</v>
      </c>
      <c r="R439" s="87"/>
      <c r="S439" s="8"/>
      <c r="T439" s="8"/>
      <c r="U439" s="87"/>
      <c r="V439" s="87" t="str">
        <f ca="1">IF(NOT(AP439=""),IF(AP439&lt;&gt;AP438,IF(COUNTIF(OFFSET(AP439,0,0,pMaxUnitPerPlantInData),AP439)=COUNTIFS(OFFSET(AP439,0,0,pMaxUnitPerPlantInData),AP439,OFFSET(F439,0,0,pMaxUnitPerPlantInData),F439),"N","Y"),V438),"")</f>
        <v>N</v>
      </c>
      <c r="W439" s="87" t="str">
        <f>IF($AP439="",W440,AP439)</f>
        <v>Knox Lee</v>
      </c>
      <c r="X439" s="87" t="str">
        <f>IF($AP439="","-",BB439)</f>
        <v>Plant unknown</v>
      </c>
      <c r="Y439" s="4"/>
      <c r="Z439" s="8" t="b">
        <v>0</v>
      </c>
      <c r="AA439" s="8" t="b">
        <f>VLOOKUP(L439,map_fuel,3,0)</f>
        <v>1</v>
      </c>
      <c r="AB439" s="8" t="b">
        <f>C439&gt;=filt_gen_size</f>
        <v>0</v>
      </c>
      <c r="AC439" s="8" t="b">
        <f>AV439&gt;=filt_age</f>
        <v>1</v>
      </c>
      <c r="AD439" s="39">
        <f>IF(filt_status="ALL",TRUE,IFERROR(SEARCH(I439,filt_status),FALSE))</f>
        <v>1</v>
      </c>
      <c r="AE439" s="8" t="b">
        <f>IF(filt_chp,TRUE,J439="N")</f>
        <v>0</v>
      </c>
      <c r="AF439" s="8" t="b">
        <f>IF(filt_hydro,TRUE,D439&lt;&gt;"water")</f>
        <v>1</v>
      </c>
      <c r="AG439" s="8" t="b">
        <f>IF(filt_use_bad_data,TRUE,NOT(OR(O439="Y",O439=1)))</f>
        <v>1</v>
      </c>
      <c r="AH439" s="8" t="b">
        <f>IF(filt_use_bad_data,TRUE,NOT(OR(Q439="Y",Q439=1)))</f>
        <v>0</v>
      </c>
      <c r="AI439" s="8" t="b">
        <f>IF(filt_allow_combos,AND(AJ439:AK439),OR(UPPER($S439)="Y",UPPER($T439)=""))</f>
        <v>1</v>
      </c>
      <c r="AJ439" s="8" t="b">
        <f>IF(UPPER($U439)="CCGT",IF(filt_combine_ccgt,OR(UPPER($T439)="Y",UPPER($S439)=""),OR(UPPER($S439)="Y",UPPER($T439)="")),TRUE)</f>
        <v>1</v>
      </c>
      <c r="AK439" s="8" t="b">
        <f>IF(UPPER($U439)="WIND",IF(filt_combine_wind,OR(UPPER($T439)="Y",UPPER($S439)=""),OR(UPPER($S439)="Y",UPPER($T439)="")),TRUE)</f>
        <v>1</v>
      </c>
      <c r="AL439" s="9"/>
      <c r="AM439" s="2" t="b">
        <f>AND(Z439:AL439)</f>
        <v>0</v>
      </c>
      <c r="AN439" s="2">
        <f>A439-COUNTIF($K$31:$K439,"&lt;&gt;"&amp;AN$31)+1</f>
        <v>390</v>
      </c>
      <c r="AO439" s="2"/>
      <c r="AP439" s="8" t="s">
        <v>321</v>
      </c>
      <c r="AQ439" s="8" t="s">
        <v>41</v>
      </c>
      <c r="AR439" s="8">
        <v>3476</v>
      </c>
      <c r="AS439" s="8">
        <v>14380</v>
      </c>
      <c r="AT439" s="8" t="s">
        <v>11</v>
      </c>
      <c r="AU439" s="8" t="s">
        <v>33</v>
      </c>
      <c r="AV439" s="8">
        <v>1952</v>
      </c>
      <c r="AW439" s="8">
        <v>38</v>
      </c>
      <c r="AX439" s="8" t="s">
        <v>16</v>
      </c>
      <c r="AY439" s="8" t="s">
        <v>15</v>
      </c>
      <c r="AZ439" t="s">
        <v>1069</v>
      </c>
      <c r="BA439" s="5" t="s">
        <v>1069</v>
      </c>
      <c r="BB439" s="5" t="s">
        <v>1069</v>
      </c>
      <c r="BC439" s="4"/>
      <c r="BD439"/>
    </row>
    <row r="440" spans="1:56" hidden="1">
      <c r="A440">
        <f>ROW(B440)-ROW($B$31)</f>
        <v>409</v>
      </c>
      <c r="B440" t="str">
        <f>SUBSTITUTE(SUBSTITUTE(SUBSTITUTE(AP440&amp;"_"&amp;AQ440," ","_"),"&amp;","and"),"-","_")</f>
        <v>Knox_Lee_2</v>
      </c>
      <c r="C440">
        <f>AW440/1000</f>
        <v>3.7999999999999999E-2</v>
      </c>
      <c r="D440" s="23" t="str">
        <f>VLOOKUP(L440,map_fuel,2,0)</f>
        <v>ng</v>
      </c>
      <c r="E440" s="23" t="str">
        <f>VLOOKUP(M440,map_prime_mover,2,0)</f>
        <v>st</v>
      </c>
      <c r="F440" s="23" t="str">
        <f>D440&amp;IF(NOT(E440=""),"_"&amp;LOWER(E440),"")</f>
        <v>ng_st</v>
      </c>
      <c r="G440" s="58">
        <f>IF(ISNUMBER(BA440),BA440/1000,1)</f>
        <v>1</v>
      </c>
      <c r="H440" s="8">
        <f>AV440</f>
        <v>1950</v>
      </c>
      <c r="I440" s="39" t="str">
        <f>AY440</f>
        <v>OP</v>
      </c>
      <c r="J440" s="39" t="str">
        <f>IF(AZ440=1,"Y",IF(AZ440=0,"N","?"))</f>
        <v>?</v>
      </c>
      <c r="K440" s="39" t="s">
        <v>594</v>
      </c>
      <c r="L440" s="8" t="str">
        <f>AU440</f>
        <v>NG</v>
      </c>
      <c r="M440" s="8" t="str">
        <f>AX440</f>
        <v>ST</v>
      </c>
      <c r="N440" s="8">
        <f>C440*G440</f>
        <v>3.7999999999999999E-2</v>
      </c>
      <c r="O440" s="8"/>
      <c r="P440" s="8"/>
      <c r="Q440" s="39" t="s">
        <v>651</v>
      </c>
      <c r="R440" s="87"/>
      <c r="S440" s="8"/>
      <c r="T440" s="8"/>
      <c r="U440" s="87"/>
      <c r="V440" s="87" t="str">
        <f ca="1">IF(NOT(AP440=""),IF(AP440&lt;&gt;AP439,IF(COUNTIF(OFFSET(AP440,0,0,pMaxUnitPerPlantInData),AP440)=COUNTIFS(OFFSET(AP440,0,0,pMaxUnitPerPlantInData),AP440,OFFSET(F440,0,0,pMaxUnitPerPlantInData),F440),"N","Y"),V439),"")</f>
        <v>N</v>
      </c>
      <c r="W440" s="87" t="str">
        <f>IF($AP440="",W441,AP440)</f>
        <v>Knox Lee</v>
      </c>
      <c r="X440" s="87" t="str">
        <f>IF($AP440="","-",BB440)</f>
        <v>Plant unknown</v>
      </c>
      <c r="Y440" s="4"/>
      <c r="Z440" s="8" t="b">
        <v>0</v>
      </c>
      <c r="AA440" s="8" t="b">
        <f>VLOOKUP(L440,map_fuel,3,0)</f>
        <v>1</v>
      </c>
      <c r="AB440" s="8" t="b">
        <f>C440&gt;=filt_gen_size</f>
        <v>0</v>
      </c>
      <c r="AC440" s="8" t="b">
        <f>AV440&gt;=filt_age</f>
        <v>1</v>
      </c>
      <c r="AD440" s="39">
        <f>IF(filt_status="ALL",TRUE,IFERROR(SEARCH(I440,filt_status),FALSE))</f>
        <v>1</v>
      </c>
      <c r="AE440" s="8" t="b">
        <f>IF(filt_chp,TRUE,J440="N")</f>
        <v>0</v>
      </c>
      <c r="AF440" s="8" t="b">
        <f>IF(filt_hydro,TRUE,D440&lt;&gt;"water")</f>
        <v>1</v>
      </c>
      <c r="AG440" s="8" t="b">
        <f>IF(filt_use_bad_data,TRUE,NOT(OR(O440="Y",O440=1)))</f>
        <v>1</v>
      </c>
      <c r="AH440" s="8" t="b">
        <f>IF(filt_use_bad_data,TRUE,NOT(OR(Q440="Y",Q440=1)))</f>
        <v>0</v>
      </c>
      <c r="AI440" s="8" t="b">
        <f>IF(filt_allow_combos,AND(AJ440:AK440),OR(UPPER($S440)="Y",UPPER($T440)=""))</f>
        <v>1</v>
      </c>
      <c r="AJ440" s="8" t="b">
        <f>IF(UPPER($U440)="CCGT",IF(filt_combine_ccgt,OR(UPPER($T440)="Y",UPPER($S440)=""),OR(UPPER($S440)="Y",UPPER($T440)="")),TRUE)</f>
        <v>1</v>
      </c>
      <c r="AK440" s="8" t="b">
        <f>IF(UPPER($U440)="WIND",IF(filt_combine_wind,OR(UPPER($T440)="Y",UPPER($S440)=""),OR(UPPER($S440)="Y",UPPER($T440)="")),TRUE)</f>
        <v>1</v>
      </c>
      <c r="AL440" s="9"/>
      <c r="AM440" s="2" t="b">
        <f>AND(Z440:AL440)</f>
        <v>0</v>
      </c>
      <c r="AN440" s="2">
        <f>A440-COUNTIF($K$31:$K440,"&lt;&gt;"&amp;AN$31)+1</f>
        <v>391</v>
      </c>
      <c r="AO440" s="2"/>
      <c r="AP440" s="8" t="s">
        <v>321</v>
      </c>
      <c r="AQ440" s="8" t="s">
        <v>22</v>
      </c>
      <c r="AR440" s="8">
        <v>3476</v>
      </c>
      <c r="AS440" s="8">
        <v>14379</v>
      </c>
      <c r="AT440" s="8" t="s">
        <v>11</v>
      </c>
      <c r="AU440" s="8" t="s">
        <v>33</v>
      </c>
      <c r="AV440" s="8">
        <v>1950</v>
      </c>
      <c r="AW440" s="8">
        <v>38</v>
      </c>
      <c r="AX440" s="8" t="s">
        <v>16</v>
      </c>
      <c r="AY440" s="8" t="s">
        <v>15</v>
      </c>
      <c r="AZ440" t="s">
        <v>1069</v>
      </c>
      <c r="BA440" s="5" t="s">
        <v>1069</v>
      </c>
      <c r="BB440" s="5" t="s">
        <v>1069</v>
      </c>
      <c r="BC440" s="4"/>
      <c r="BD440"/>
    </row>
    <row r="441" spans="1:56" hidden="1">
      <c r="A441">
        <f>ROW(B441)-ROW($B$31)</f>
        <v>410</v>
      </c>
      <c r="B441" t="str">
        <f>SUBSTITUTE(SUBSTITUTE(SUBSTITUTE(AP441&amp;"_"&amp;AQ441," ","_"),"&amp;","and"),"-","_")</f>
        <v>Lake_Creek_D1</v>
      </c>
      <c r="C441">
        <f>AW441/1000</f>
        <v>2E-3</v>
      </c>
      <c r="D441" s="23" t="str">
        <f>VLOOKUP(L441,map_fuel,2,0)</f>
        <v>oil_2</v>
      </c>
      <c r="E441" s="23" t="str">
        <f>VLOOKUP(M441,map_prime_mover,2,0)</f>
        <v>ic</v>
      </c>
      <c r="F441" s="23" t="str">
        <f>D441&amp;IF(NOT(E441=""),"_"&amp;LOWER(E441),"")</f>
        <v>oil_2_ic</v>
      </c>
      <c r="G441" s="58">
        <f>IF(ISNUMBER(BA441),BA441/1000,1)</f>
        <v>14.369190399999999</v>
      </c>
      <c r="H441" s="8">
        <f>AV441</f>
        <v>1966</v>
      </c>
      <c r="I441" s="39" t="str">
        <f>AY441</f>
        <v>OP</v>
      </c>
      <c r="J441" s="39" t="str">
        <f>IF(AZ441=1,"Y",IF(AZ441=0,"N","?"))</f>
        <v>N</v>
      </c>
      <c r="K441" s="39" t="s">
        <v>594</v>
      </c>
      <c r="L441" s="8" t="str">
        <f>AU441</f>
        <v>DFO</v>
      </c>
      <c r="M441" s="8" t="str">
        <f>AX441</f>
        <v>IC</v>
      </c>
      <c r="N441" s="8">
        <f>C441*G441</f>
        <v>2.8738380799999998E-2</v>
      </c>
      <c r="O441" s="8"/>
      <c r="P441" s="39"/>
      <c r="Q441" s="39"/>
      <c r="R441" s="87"/>
      <c r="S441" s="39"/>
      <c r="T441" s="39"/>
      <c r="U441" s="87"/>
      <c r="V441" s="87" t="str">
        <f ca="1">IF(NOT(AP441=""),IF(AP441&lt;&gt;AP440,IF(COUNTIF(OFFSET(AP441,0,0,pMaxUnitPerPlantInData),AP441)=COUNTIFS(OFFSET(AP441,0,0,pMaxUnitPerPlantInData),AP441,OFFSET(F441,0,0,pMaxUnitPerPlantInData),F441),"N","Y"),V440),"")</f>
        <v>Y</v>
      </c>
      <c r="W441" s="152" t="s">
        <v>939</v>
      </c>
      <c r="X441" s="152">
        <v>3</v>
      </c>
      <c r="Y441" s="4"/>
      <c r="Z441" s="8" t="b">
        <v>1</v>
      </c>
      <c r="AA441" s="8" t="b">
        <f>VLOOKUP(L441,map_fuel,3,0)</f>
        <v>0</v>
      </c>
      <c r="AB441" s="8" t="b">
        <f>C441&gt;=filt_gen_size</f>
        <v>0</v>
      </c>
      <c r="AC441" s="8" t="b">
        <f>AV441&gt;=filt_age</f>
        <v>1</v>
      </c>
      <c r="AD441" s="39">
        <f>IF(filt_status="ALL",TRUE,IFERROR(SEARCH(I441,filt_status),FALSE))</f>
        <v>1</v>
      </c>
      <c r="AE441" s="8" t="b">
        <f>IF(filt_chp,TRUE,J441="N")</f>
        <v>1</v>
      </c>
      <c r="AF441" s="8" t="b">
        <f>IF(filt_hydro,TRUE,D441&lt;&gt;"water")</f>
        <v>1</v>
      </c>
      <c r="AG441" s="8" t="b">
        <f>IF(filt_use_bad_data,TRUE,NOT(OR(O441="Y",O441=1)))</f>
        <v>1</v>
      </c>
      <c r="AH441" s="8" t="b">
        <f>IF(filt_use_bad_data,TRUE,NOT(OR(Q441="Y",Q441=1)))</f>
        <v>1</v>
      </c>
      <c r="AI441" s="8" t="b">
        <f>IF(filt_allow_combos,AND(AJ441:AK441),OR(UPPER($S441)="Y",UPPER($T441)=""))</f>
        <v>1</v>
      </c>
      <c r="AJ441" s="8" t="b">
        <f>IF(UPPER($U441)="CCGT",IF(filt_combine_ccgt,OR(UPPER($T441)="Y",UPPER($S441)=""),OR(UPPER($S441)="Y",UPPER($T441)="")),TRUE)</f>
        <v>1</v>
      </c>
      <c r="AK441" s="8" t="b">
        <f>IF(UPPER($U441)="WIND",IF(filt_combine_wind,OR(UPPER($T441)="Y",UPPER($S441)=""),OR(UPPER($S441)="Y",UPPER($T441)="")),TRUE)</f>
        <v>1</v>
      </c>
      <c r="AL441" s="9"/>
      <c r="AM441" s="2" t="b">
        <f>AND(Z441:AL441)</f>
        <v>0</v>
      </c>
      <c r="AN441" s="2">
        <f>A441-COUNTIF($K$31:$K441,"&lt;&gt;"&amp;AN$31)+1</f>
        <v>392</v>
      </c>
      <c r="AO441" s="2"/>
      <c r="AP441" s="8" t="s">
        <v>322</v>
      </c>
      <c r="AQ441" s="8" t="s">
        <v>323</v>
      </c>
      <c r="AR441" s="8">
        <v>3502</v>
      </c>
      <c r="AS441" s="8">
        <v>14383</v>
      </c>
      <c r="AT441" s="8" t="s">
        <v>11</v>
      </c>
      <c r="AU441" s="8" t="s">
        <v>284</v>
      </c>
      <c r="AV441" s="8">
        <v>1966</v>
      </c>
      <c r="AW441" s="8">
        <v>2</v>
      </c>
      <c r="AX441" s="8" t="s">
        <v>44</v>
      </c>
      <c r="AY441" s="8" t="s">
        <v>15</v>
      </c>
      <c r="AZ441">
        <v>0</v>
      </c>
      <c r="BA441" s="5">
        <v>14369.190399999999</v>
      </c>
      <c r="BB441" s="5">
        <v>5</v>
      </c>
      <c r="BC441" s="4"/>
      <c r="BD441"/>
    </row>
    <row r="442" spans="1:56" hidden="1">
      <c r="A442">
        <f>ROW(B442)-ROW($B$31)</f>
        <v>411</v>
      </c>
      <c r="B442" t="str">
        <f>SUBSTITUTE(SUBSTITUTE(SUBSTITUTE(AP442&amp;"_"&amp;AQ442," ","_"),"&amp;","and"),"-","_")</f>
        <v>Lake_Creek_D2</v>
      </c>
      <c r="C442">
        <f>AW442/1000</f>
        <v>2E-3</v>
      </c>
      <c r="D442" s="23" t="str">
        <f>VLOOKUP(L442,map_fuel,2,0)</f>
        <v>oil_2</v>
      </c>
      <c r="E442" s="23" t="str">
        <f>VLOOKUP(M442,map_prime_mover,2,0)</f>
        <v>ic</v>
      </c>
      <c r="F442" s="23" t="str">
        <f>D442&amp;IF(NOT(E442=""),"_"&amp;LOWER(E442),"")</f>
        <v>oil_2_ic</v>
      </c>
      <c r="G442" s="58">
        <f>IF(ISNUMBER(BA442),BA442/1000,1)</f>
        <v>14.369190399999999</v>
      </c>
      <c r="H442" s="8">
        <f>AV442</f>
        <v>1966</v>
      </c>
      <c r="I442" s="39" t="str">
        <f>AY442</f>
        <v>OP</v>
      </c>
      <c r="J442" s="39" t="str">
        <f>IF(AZ442=1,"Y",IF(AZ442=0,"N","?"))</f>
        <v>N</v>
      </c>
      <c r="K442" s="39" t="s">
        <v>594</v>
      </c>
      <c r="L442" s="8" t="str">
        <f>AU442</f>
        <v>DFO</v>
      </c>
      <c r="M442" s="8" t="str">
        <f>AX442</f>
        <v>IC</v>
      </c>
      <c r="N442" s="8">
        <f>C442*G442</f>
        <v>2.8738380799999998E-2</v>
      </c>
      <c r="O442" s="8"/>
      <c r="P442" s="39"/>
      <c r="Q442" s="39"/>
      <c r="R442" s="87"/>
      <c r="S442" s="39"/>
      <c r="T442" s="39"/>
      <c r="U442" s="87"/>
      <c r="V442" s="87" t="str">
        <f ca="1">IF(NOT(AP442=""),IF(AP442&lt;&gt;AP441,IF(COUNTIF(OFFSET(AP442,0,0,pMaxUnitPerPlantInData),AP442)=COUNTIFS(OFFSET(AP442,0,0,pMaxUnitPerPlantInData),AP442,OFFSET(F442,0,0,pMaxUnitPerPlantInData),F442),"N","Y"),V441),"")</f>
        <v>Y</v>
      </c>
      <c r="W442" s="152" t="s">
        <v>939</v>
      </c>
      <c r="X442" s="152">
        <v>3</v>
      </c>
      <c r="Y442" s="4"/>
      <c r="Z442" s="8" t="b">
        <v>1</v>
      </c>
      <c r="AA442" s="8" t="b">
        <f>VLOOKUP(L442,map_fuel,3,0)</f>
        <v>0</v>
      </c>
      <c r="AB442" s="8" t="b">
        <f>C442&gt;=filt_gen_size</f>
        <v>0</v>
      </c>
      <c r="AC442" s="8" t="b">
        <f>AV442&gt;=filt_age</f>
        <v>1</v>
      </c>
      <c r="AD442" s="39">
        <f>IF(filt_status="ALL",TRUE,IFERROR(SEARCH(I442,filt_status),FALSE))</f>
        <v>1</v>
      </c>
      <c r="AE442" s="8" t="b">
        <f>IF(filt_chp,TRUE,J442="N")</f>
        <v>1</v>
      </c>
      <c r="AF442" s="8" t="b">
        <f>IF(filt_hydro,TRUE,D442&lt;&gt;"water")</f>
        <v>1</v>
      </c>
      <c r="AG442" s="8" t="b">
        <f>IF(filt_use_bad_data,TRUE,NOT(OR(O442="Y",O442=1)))</f>
        <v>1</v>
      </c>
      <c r="AH442" s="8" t="b">
        <f>IF(filt_use_bad_data,TRUE,NOT(OR(Q442="Y",Q442=1)))</f>
        <v>1</v>
      </c>
      <c r="AI442" s="8" t="b">
        <f>IF(filt_allow_combos,AND(AJ442:AK442),OR(UPPER($S442)="Y",UPPER($T442)=""))</f>
        <v>1</v>
      </c>
      <c r="AJ442" s="8" t="b">
        <f>IF(UPPER($U442)="CCGT",IF(filt_combine_ccgt,OR(UPPER($T442)="Y",UPPER($S442)=""),OR(UPPER($S442)="Y",UPPER($T442)="")),TRUE)</f>
        <v>1</v>
      </c>
      <c r="AK442" s="8" t="b">
        <f>IF(UPPER($U442)="WIND",IF(filt_combine_wind,OR(UPPER($T442)="Y",UPPER($S442)=""),OR(UPPER($S442)="Y",UPPER($T442)="")),TRUE)</f>
        <v>1</v>
      </c>
      <c r="AL442" s="9"/>
      <c r="AM442" s="2" t="b">
        <f>AND(Z442:AL442)</f>
        <v>0</v>
      </c>
      <c r="AN442" s="2">
        <f>A442-COUNTIF($K$31:$K442,"&lt;&gt;"&amp;AN$31)+1</f>
        <v>393</v>
      </c>
      <c r="AO442" s="2"/>
      <c r="AP442" s="8" t="s">
        <v>322</v>
      </c>
      <c r="AQ442" s="8" t="s">
        <v>324</v>
      </c>
      <c r="AR442" s="8">
        <v>3502</v>
      </c>
      <c r="AS442" s="8">
        <v>14384</v>
      </c>
      <c r="AT442" s="8" t="s">
        <v>11</v>
      </c>
      <c r="AU442" s="8" t="s">
        <v>284</v>
      </c>
      <c r="AV442" s="8">
        <v>1966</v>
      </c>
      <c r="AW442" s="8">
        <v>2</v>
      </c>
      <c r="AX442" s="8" t="s">
        <v>44</v>
      </c>
      <c r="AY442" s="8" t="s">
        <v>15</v>
      </c>
      <c r="AZ442">
        <v>0</v>
      </c>
      <c r="BA442" s="5">
        <v>14369.190399999999</v>
      </c>
      <c r="BB442" s="5">
        <v>5</v>
      </c>
      <c r="BC442" s="4"/>
      <c r="BD442"/>
    </row>
    <row r="443" spans="1:56" hidden="1">
      <c r="A443">
        <f>ROW(B443)-ROW($B$31)</f>
        <v>412</v>
      </c>
      <c r="B443" t="str">
        <f>SUBSTITUTE(SUBSTITUTE(SUBSTITUTE(AP443&amp;"_"&amp;AQ443," ","_"),"&amp;","and"),"-","_")</f>
        <v>Lake_Creek_D3</v>
      </c>
      <c r="C443">
        <f>AW443/1000</f>
        <v>2E-3</v>
      </c>
      <c r="D443" s="23" t="str">
        <f>VLOOKUP(L443,map_fuel,2,0)</f>
        <v>oil_2</v>
      </c>
      <c r="E443" s="23" t="str">
        <f>VLOOKUP(M443,map_prime_mover,2,0)</f>
        <v>ic</v>
      </c>
      <c r="F443" s="23" t="str">
        <f>D443&amp;IF(NOT(E443=""),"_"&amp;LOWER(E443),"")</f>
        <v>oil_2_ic</v>
      </c>
      <c r="G443" s="58">
        <f>IF(ISNUMBER(BA443),BA443/1000,1)</f>
        <v>14.369190399999999</v>
      </c>
      <c r="H443" s="8">
        <f>AV443</f>
        <v>1966</v>
      </c>
      <c r="I443" s="39" t="str">
        <f>AY443</f>
        <v>OP</v>
      </c>
      <c r="J443" s="39" t="str">
        <f>IF(AZ443=1,"Y",IF(AZ443=0,"N","?"))</f>
        <v>N</v>
      </c>
      <c r="K443" s="39" t="s">
        <v>594</v>
      </c>
      <c r="L443" s="8" t="str">
        <f>AU443</f>
        <v>DFO</v>
      </c>
      <c r="M443" s="8" t="str">
        <f>AX443</f>
        <v>IC</v>
      </c>
      <c r="N443" s="8">
        <f>C443*G443</f>
        <v>2.8738380799999998E-2</v>
      </c>
      <c r="O443" s="8"/>
      <c r="P443" s="39"/>
      <c r="Q443" s="39"/>
      <c r="R443" s="87"/>
      <c r="S443" s="39"/>
      <c r="T443" s="39"/>
      <c r="U443" s="87"/>
      <c r="V443" s="87" t="str">
        <f ca="1">IF(NOT(AP443=""),IF(AP443&lt;&gt;AP442,IF(COUNTIF(OFFSET(AP443,0,0,pMaxUnitPerPlantInData),AP443)=COUNTIFS(OFFSET(AP443,0,0,pMaxUnitPerPlantInData),AP443,OFFSET(F443,0,0,pMaxUnitPerPlantInData),F443),"N","Y"),V442),"")</f>
        <v>Y</v>
      </c>
      <c r="W443" s="152" t="s">
        <v>939</v>
      </c>
      <c r="X443" s="152">
        <v>3</v>
      </c>
      <c r="Y443" s="4"/>
      <c r="Z443" s="8" t="b">
        <v>1</v>
      </c>
      <c r="AA443" s="8" t="b">
        <f>VLOOKUP(L443,map_fuel,3,0)</f>
        <v>0</v>
      </c>
      <c r="AB443" s="8" t="b">
        <f>C443&gt;=filt_gen_size</f>
        <v>0</v>
      </c>
      <c r="AC443" s="8" t="b">
        <f>AV443&gt;=filt_age</f>
        <v>1</v>
      </c>
      <c r="AD443" s="39">
        <f>IF(filt_status="ALL",TRUE,IFERROR(SEARCH(I443,filt_status),FALSE))</f>
        <v>1</v>
      </c>
      <c r="AE443" s="8" t="b">
        <f>IF(filt_chp,TRUE,J443="N")</f>
        <v>1</v>
      </c>
      <c r="AF443" s="8" t="b">
        <f>IF(filt_hydro,TRUE,D443&lt;&gt;"water")</f>
        <v>1</v>
      </c>
      <c r="AG443" s="8" t="b">
        <f>IF(filt_use_bad_data,TRUE,NOT(OR(O443="Y",O443=1)))</f>
        <v>1</v>
      </c>
      <c r="AH443" s="8" t="b">
        <f>IF(filt_use_bad_data,TRUE,NOT(OR(Q443="Y",Q443=1)))</f>
        <v>1</v>
      </c>
      <c r="AI443" s="8" t="b">
        <f>IF(filt_allow_combos,AND(AJ443:AK443),OR(UPPER($S443)="Y",UPPER($T443)=""))</f>
        <v>1</v>
      </c>
      <c r="AJ443" s="8" t="b">
        <f>IF(UPPER($U443)="CCGT",IF(filt_combine_ccgt,OR(UPPER($T443)="Y",UPPER($S443)=""),OR(UPPER($S443)="Y",UPPER($T443)="")),TRUE)</f>
        <v>1</v>
      </c>
      <c r="AK443" s="8" t="b">
        <f>IF(UPPER($U443)="WIND",IF(filt_combine_wind,OR(UPPER($T443)="Y",UPPER($S443)=""),OR(UPPER($S443)="Y",UPPER($T443)="")),TRUE)</f>
        <v>1</v>
      </c>
      <c r="AL443" s="9"/>
      <c r="AM443" s="2" t="b">
        <f>AND(Z443:AL443)</f>
        <v>0</v>
      </c>
      <c r="AN443" s="2">
        <f>A443-COUNTIF($K$31:$K443,"&lt;&gt;"&amp;AN$31)+1</f>
        <v>394</v>
      </c>
      <c r="AO443" s="2"/>
      <c r="AP443" s="8" t="s">
        <v>322</v>
      </c>
      <c r="AQ443" s="8" t="s">
        <v>325</v>
      </c>
      <c r="AR443" s="8">
        <v>3502</v>
      </c>
      <c r="AS443" s="8">
        <v>14385</v>
      </c>
      <c r="AT443" s="8" t="s">
        <v>11</v>
      </c>
      <c r="AU443" s="8" t="s">
        <v>284</v>
      </c>
      <c r="AV443" s="8">
        <v>1966</v>
      </c>
      <c r="AW443" s="8">
        <v>2</v>
      </c>
      <c r="AX443" s="8" t="s">
        <v>44</v>
      </c>
      <c r="AY443" s="8" t="s">
        <v>15</v>
      </c>
      <c r="AZ443">
        <v>0</v>
      </c>
      <c r="BA443" s="5">
        <v>14369.190399999999</v>
      </c>
      <c r="BB443" s="5">
        <v>5</v>
      </c>
      <c r="BC443" s="4"/>
      <c r="BD443"/>
    </row>
    <row r="444" spans="1:56" hidden="1">
      <c r="A444">
        <f>ROW(B444)-ROW($B$31)</f>
        <v>413</v>
      </c>
      <c r="B444" t="str">
        <f>SUBSTITUTE(SUBSTITUTE(SUBSTITUTE(AP444&amp;"_"&amp;AQ444," ","_"),"&amp;","and"),"-","_")</f>
        <v>Lake_Creek_ST2</v>
      </c>
      <c r="C444">
        <f>AW444/1000</f>
        <v>0.23599999999999999</v>
      </c>
      <c r="D444" s="23" t="str">
        <f>VLOOKUP(L444,map_fuel,2,0)</f>
        <v>ng</v>
      </c>
      <c r="E444" s="23" t="str">
        <f>VLOOKUP(M444,map_prime_mover,2,0)</f>
        <v>st</v>
      </c>
      <c r="F444" s="23" t="str">
        <f>D444&amp;IF(NOT(E444=""),"_"&amp;LOWER(E444),"")</f>
        <v>ng_st</v>
      </c>
      <c r="G444" s="58">
        <f>IF(ISNUMBER(BA444),BA444/1000,1)</f>
        <v>14.369190399999999</v>
      </c>
      <c r="H444" s="8">
        <f>AV444</f>
        <v>1959</v>
      </c>
      <c r="I444" s="39" t="str">
        <f>AY444</f>
        <v>OP</v>
      </c>
      <c r="J444" s="39" t="str">
        <f>IF(AZ444=1,"Y",IF(AZ444=0,"N","?"))</f>
        <v>N</v>
      </c>
      <c r="K444" s="39" t="s">
        <v>594</v>
      </c>
      <c r="L444" s="8" t="str">
        <f>AU444</f>
        <v>NG</v>
      </c>
      <c r="M444" s="8" t="str">
        <f>AX444</f>
        <v>ST</v>
      </c>
      <c r="N444" s="8">
        <f>C444*G444</f>
        <v>3.3911289343999997</v>
      </c>
      <c r="O444" s="8"/>
      <c r="P444" s="39"/>
      <c r="Q444" s="39" t="s">
        <v>651</v>
      </c>
      <c r="R444" s="87"/>
      <c r="S444" s="39"/>
      <c r="T444" s="39"/>
      <c r="U444" s="87"/>
      <c r="V444" s="87" t="str">
        <f ca="1">IF(NOT(AP444=""),IF(AP444&lt;&gt;AP443,IF(COUNTIF(OFFSET(AP444,0,0,pMaxUnitPerPlantInData),AP444)=COUNTIFS(OFFSET(AP444,0,0,pMaxUnitPerPlantInData),AP444,OFFSET(F444,0,0,pMaxUnitPerPlantInData),F444),"N","Y"),V443),"")</f>
        <v>Y</v>
      </c>
      <c r="W444" s="152" t="s">
        <v>940</v>
      </c>
      <c r="X444" s="152">
        <v>2</v>
      </c>
      <c r="Y444" s="4"/>
      <c r="Z444" s="8" t="b">
        <v>1</v>
      </c>
      <c r="AA444" s="8" t="b">
        <f>VLOOKUP(L444,map_fuel,3,0)</f>
        <v>1</v>
      </c>
      <c r="AB444" s="8" t="b">
        <f>C444&gt;=filt_gen_size</f>
        <v>1</v>
      </c>
      <c r="AC444" s="8" t="b">
        <f>AV444&gt;=filt_age</f>
        <v>1</v>
      </c>
      <c r="AD444" s="39">
        <f>IF(filt_status="ALL",TRUE,IFERROR(SEARCH(I444,filt_status),FALSE))</f>
        <v>1</v>
      </c>
      <c r="AE444" s="8" t="b">
        <f>IF(filt_chp,TRUE,J444="N")</f>
        <v>1</v>
      </c>
      <c r="AF444" s="8" t="b">
        <f>IF(filt_hydro,TRUE,D444&lt;&gt;"water")</f>
        <v>1</v>
      </c>
      <c r="AG444" s="8" t="b">
        <f>IF(filt_use_bad_data,TRUE,NOT(OR(O444="Y",O444=1)))</f>
        <v>1</v>
      </c>
      <c r="AH444" s="8" t="b">
        <f>IF(filt_use_bad_data,TRUE,NOT(OR(Q444="Y",Q444=1)))</f>
        <v>0</v>
      </c>
      <c r="AI444" s="8" t="b">
        <f>IF(filt_allow_combos,AND(AJ444:AK444),OR(UPPER($S444)="Y",UPPER($T444)=""))</f>
        <v>1</v>
      </c>
      <c r="AJ444" s="8" t="b">
        <f>IF(UPPER($U444)="CCGT",IF(filt_combine_ccgt,OR(UPPER($T444)="Y",UPPER($S444)=""),OR(UPPER($S444)="Y",UPPER($T444)="")),TRUE)</f>
        <v>1</v>
      </c>
      <c r="AK444" s="8" t="b">
        <f>IF(UPPER($U444)="WIND",IF(filt_combine_wind,OR(UPPER($T444)="Y",UPPER($S444)=""),OR(UPPER($S444)="Y",UPPER($T444)="")),TRUE)</f>
        <v>1</v>
      </c>
      <c r="AL444" s="9"/>
      <c r="AM444" s="2" t="b">
        <f>AND(Z444:AL444)</f>
        <v>0</v>
      </c>
      <c r="AN444" s="2">
        <f>A444-COUNTIF($K$31:$K444,"&lt;&gt;"&amp;AN$31)+1</f>
        <v>395</v>
      </c>
      <c r="AO444" s="2"/>
      <c r="AP444" s="8" t="s">
        <v>322</v>
      </c>
      <c r="AQ444" s="8" t="s">
        <v>165</v>
      </c>
      <c r="AR444" s="8">
        <v>3502</v>
      </c>
      <c r="AS444" s="8">
        <v>14387</v>
      </c>
      <c r="AT444" s="8" t="s">
        <v>11</v>
      </c>
      <c r="AU444" s="8" t="s">
        <v>33</v>
      </c>
      <c r="AV444" s="8">
        <v>1959</v>
      </c>
      <c r="AW444" s="8">
        <v>236</v>
      </c>
      <c r="AX444" s="8" t="s">
        <v>16</v>
      </c>
      <c r="AY444" s="8" t="s">
        <v>15</v>
      </c>
      <c r="AZ444">
        <v>0</v>
      </c>
      <c r="BA444" s="5">
        <v>14369.190399999999</v>
      </c>
      <c r="BB444" s="5">
        <v>5</v>
      </c>
      <c r="BC444" s="4"/>
      <c r="BD444"/>
    </row>
    <row r="445" spans="1:56" hidden="1">
      <c r="A445">
        <f>ROW(B445)-ROW($B$31)</f>
        <v>414</v>
      </c>
      <c r="B445" t="str">
        <f>SUBSTITUTE(SUBSTITUTE(SUBSTITUTE(AP445&amp;"_"&amp;AQ445," ","_"),"&amp;","and"),"-","_")</f>
        <v>Lake_Creek_ST1</v>
      </c>
      <c r="C445">
        <f>AW445/1000</f>
        <v>7.959999999999999E-2</v>
      </c>
      <c r="D445" s="23" t="str">
        <f>VLOOKUP(L445,map_fuel,2,0)</f>
        <v>ng</v>
      </c>
      <c r="E445" s="23" t="str">
        <f>VLOOKUP(M445,map_prime_mover,2,0)</f>
        <v>st</v>
      </c>
      <c r="F445" s="23" t="str">
        <f>D445&amp;IF(NOT(E445=""),"_"&amp;LOWER(E445),"")</f>
        <v>ng_st</v>
      </c>
      <c r="G445" s="58">
        <f>IF(ISNUMBER(BA445),BA445/1000,1)</f>
        <v>14.369190399999999</v>
      </c>
      <c r="H445" s="8">
        <f>AV445</f>
        <v>1953</v>
      </c>
      <c r="I445" s="39" t="str">
        <f>AY445</f>
        <v>OP</v>
      </c>
      <c r="J445" s="39" t="str">
        <f>IF(AZ445=1,"Y",IF(AZ445=0,"N","?"))</f>
        <v>N</v>
      </c>
      <c r="K445" s="39" t="s">
        <v>594</v>
      </c>
      <c r="L445" s="8" t="str">
        <f>AU445</f>
        <v>NG</v>
      </c>
      <c r="M445" s="8" t="str">
        <f>AX445</f>
        <v>ST</v>
      </c>
      <c r="N445" s="8">
        <f>C445*G445</f>
        <v>1.1437875558399997</v>
      </c>
      <c r="O445" s="8"/>
      <c r="P445" s="39"/>
      <c r="Q445" s="39" t="s">
        <v>651</v>
      </c>
      <c r="R445" s="87"/>
      <c r="S445" s="39"/>
      <c r="T445" s="39"/>
      <c r="U445" s="87"/>
      <c r="V445" s="87" t="str">
        <f ca="1">IF(NOT(AP445=""),IF(AP445&lt;&gt;AP444,IF(COUNTIF(OFFSET(AP445,0,0,pMaxUnitPerPlantInData),AP445)=COUNTIFS(OFFSET(AP445,0,0,pMaxUnitPerPlantInData),AP445,OFFSET(F445,0,0,pMaxUnitPerPlantInData),F445),"N","Y"),V444),"")</f>
        <v>Y</v>
      </c>
      <c r="W445" s="152" t="s">
        <v>940</v>
      </c>
      <c r="X445" s="152">
        <v>2</v>
      </c>
      <c r="Y445" s="4"/>
      <c r="Z445" s="8" t="b">
        <v>1</v>
      </c>
      <c r="AA445" s="8" t="b">
        <f>VLOOKUP(L445,map_fuel,3,0)</f>
        <v>1</v>
      </c>
      <c r="AB445" s="8" t="b">
        <f>C445&gt;=filt_gen_size</f>
        <v>1</v>
      </c>
      <c r="AC445" s="8" t="b">
        <f>AV445&gt;=filt_age</f>
        <v>1</v>
      </c>
      <c r="AD445" s="39">
        <f>IF(filt_status="ALL",TRUE,IFERROR(SEARCH(I445,filt_status),FALSE))</f>
        <v>1</v>
      </c>
      <c r="AE445" s="8" t="b">
        <f>IF(filt_chp,TRUE,J445="N")</f>
        <v>1</v>
      </c>
      <c r="AF445" s="8" t="b">
        <f>IF(filt_hydro,TRUE,D445&lt;&gt;"water")</f>
        <v>1</v>
      </c>
      <c r="AG445" s="8" t="b">
        <f>IF(filt_use_bad_data,TRUE,NOT(OR(O445="Y",O445=1)))</f>
        <v>1</v>
      </c>
      <c r="AH445" s="8" t="b">
        <f>IF(filt_use_bad_data,TRUE,NOT(OR(Q445="Y",Q445=1)))</f>
        <v>0</v>
      </c>
      <c r="AI445" s="8" t="b">
        <f>IF(filt_allow_combos,AND(AJ445:AK445),OR(UPPER($S445)="Y",UPPER($T445)=""))</f>
        <v>1</v>
      </c>
      <c r="AJ445" s="8" t="b">
        <f>IF(UPPER($U445)="CCGT",IF(filt_combine_ccgt,OR(UPPER($T445)="Y",UPPER($S445)=""),OR(UPPER($S445)="Y",UPPER($T445)="")),TRUE)</f>
        <v>1</v>
      </c>
      <c r="AK445" s="8" t="b">
        <f>IF(UPPER($U445)="WIND",IF(filt_combine_wind,OR(UPPER($T445)="Y",UPPER($S445)=""),OR(UPPER($S445)="Y",UPPER($T445)="")),TRUE)</f>
        <v>1</v>
      </c>
      <c r="AL445" s="9"/>
      <c r="AM445" s="2" t="b">
        <f>AND(Z445:AL445)</f>
        <v>0</v>
      </c>
      <c r="AN445" s="2">
        <f>A445-COUNTIF($K$31:$K445,"&lt;&gt;"&amp;AN$31)+1</f>
        <v>396</v>
      </c>
      <c r="AO445" s="2"/>
      <c r="AP445" s="8" t="s">
        <v>322</v>
      </c>
      <c r="AQ445" s="8" t="s">
        <v>133</v>
      </c>
      <c r="AR445" s="8">
        <v>3502</v>
      </c>
      <c r="AS445" s="8">
        <v>14386</v>
      </c>
      <c r="AT445" s="8" t="s">
        <v>11</v>
      </c>
      <c r="AU445" s="8" t="s">
        <v>33</v>
      </c>
      <c r="AV445" s="8">
        <v>1953</v>
      </c>
      <c r="AW445" s="8">
        <v>79.599999999999994</v>
      </c>
      <c r="AX445" s="8" t="s">
        <v>16</v>
      </c>
      <c r="AY445" s="8" t="s">
        <v>15</v>
      </c>
      <c r="AZ445">
        <v>0</v>
      </c>
      <c r="BA445" s="5">
        <v>14369.190399999999</v>
      </c>
      <c r="BB445" s="5">
        <v>5</v>
      </c>
      <c r="BC445" s="4"/>
      <c r="BD445"/>
    </row>
    <row r="446" spans="1:56" hidden="1">
      <c r="A446">
        <f>ROW(B446)-ROW($B$31)</f>
        <v>415</v>
      </c>
      <c r="B446" t="str">
        <f>SUBSTITUTE(SUBSTITUTE(SUBSTITUTE(AP446&amp;"_"&amp;AQ446," ","_"),"&amp;","and"),"-","_")</f>
        <v>Lake_Hubbard_2</v>
      </c>
      <c r="C446">
        <f>AW446/1000</f>
        <v>0.53100000000000003</v>
      </c>
      <c r="D446" s="23" t="str">
        <f>VLOOKUP(L446,map_fuel,2,0)</f>
        <v>ng</v>
      </c>
      <c r="E446" s="23" t="str">
        <f>VLOOKUP(M446,map_prime_mover,2,0)</f>
        <v>st</v>
      </c>
      <c r="F446" s="23" t="str">
        <f>D446&amp;IF(NOT(E446=""),"_"&amp;LOWER(E446),"")</f>
        <v>ng_st</v>
      </c>
      <c r="G446" s="58">
        <f>IF(ISNUMBER(BA446),BA446/1000,1)</f>
        <v>12.158615599999999</v>
      </c>
      <c r="H446" s="8">
        <f>AV446</f>
        <v>1973</v>
      </c>
      <c r="I446" s="39" t="str">
        <f>AY446</f>
        <v>OP</v>
      </c>
      <c r="J446" s="39" t="str">
        <f>IF(AZ446=1,"Y",IF(AZ446=0,"N","?"))</f>
        <v>N</v>
      </c>
      <c r="K446" s="39" t="s">
        <v>594</v>
      </c>
      <c r="L446" s="8" t="str">
        <f>AU446</f>
        <v>NG</v>
      </c>
      <c r="M446" s="8" t="str">
        <f>AX446</f>
        <v>ST</v>
      </c>
      <c r="N446" s="8">
        <f>C446*G446</f>
        <v>6.4562248836</v>
      </c>
      <c r="O446" s="8"/>
      <c r="P446" s="39"/>
      <c r="Q446" s="39" t="s">
        <v>651</v>
      </c>
      <c r="R446" s="87"/>
      <c r="S446" s="39"/>
      <c r="T446" s="39"/>
      <c r="U446" s="87"/>
      <c r="V446" s="87" t="str">
        <f ca="1">IF(NOT(AP446=""),IF(AP446&lt;&gt;AP445,IF(COUNTIF(OFFSET(AP446,0,0,pMaxUnitPerPlantInData),AP446)=COUNTIFS(OFFSET(AP446,0,0,pMaxUnitPerPlantInData),AP446,OFFSET(F446,0,0,pMaxUnitPerPlantInData),F446),"N","Y"),V445),"")</f>
        <v>N</v>
      </c>
      <c r="W446" s="87" t="str">
        <f>IF($AP446="",W447,SUBSTITUTE(SUBSTITUTE(SUBSTITUTE(AP446," ","_"),"&amp;","and"),"-","_"))</f>
        <v>Lake_Hubbard</v>
      </c>
      <c r="X446" s="87">
        <f>IF($AP446="","-",BB446)</f>
        <v>2</v>
      </c>
      <c r="Y446" s="4"/>
      <c r="Z446" s="8" t="b">
        <v>1</v>
      </c>
      <c r="AA446" s="8" t="b">
        <f>VLOOKUP(L446,map_fuel,3,0)</f>
        <v>1</v>
      </c>
      <c r="AB446" s="8" t="b">
        <f>C446&gt;=filt_gen_size</f>
        <v>1</v>
      </c>
      <c r="AC446" s="8" t="b">
        <f>AV446&gt;=filt_age</f>
        <v>1</v>
      </c>
      <c r="AD446" s="39">
        <f>IF(filt_status="ALL",TRUE,IFERROR(SEARCH(I446,filt_status),FALSE))</f>
        <v>1</v>
      </c>
      <c r="AE446" s="8" t="b">
        <f>IF(filt_chp,TRUE,J446="N")</f>
        <v>1</v>
      </c>
      <c r="AF446" s="8" t="b">
        <f>IF(filt_hydro,TRUE,D446&lt;&gt;"water")</f>
        <v>1</v>
      </c>
      <c r="AG446" s="8" t="b">
        <f>IF(filt_use_bad_data,TRUE,NOT(OR(O446="Y",O446=1)))</f>
        <v>1</v>
      </c>
      <c r="AH446" s="8" t="b">
        <f>IF(filt_use_bad_data,TRUE,NOT(OR(Q446="Y",Q446=1)))</f>
        <v>0</v>
      </c>
      <c r="AI446" s="8" t="b">
        <f>IF(filt_allow_combos,AND(AJ446:AK446),OR(UPPER($S446)="Y",UPPER($T446)=""))</f>
        <v>1</v>
      </c>
      <c r="AJ446" s="8" t="b">
        <f>IF(UPPER($U446)="CCGT",IF(filt_combine_ccgt,OR(UPPER($T446)="Y",UPPER($S446)=""),OR(UPPER($S446)="Y",UPPER($T446)="")),TRUE)</f>
        <v>1</v>
      </c>
      <c r="AK446" s="8" t="b">
        <f>IF(UPPER($U446)="WIND",IF(filt_combine_wind,OR(UPPER($T446)="Y",UPPER($S446)=""),OR(UPPER($S446)="Y",UPPER($T446)="")),TRUE)</f>
        <v>1</v>
      </c>
      <c r="AL446" s="9"/>
      <c r="AM446" s="2" t="b">
        <f>AND(Z446:AL446)</f>
        <v>0</v>
      </c>
      <c r="AN446" s="2">
        <f>A446-COUNTIF($K$31:$K446,"&lt;&gt;"&amp;AN$31)+1</f>
        <v>397</v>
      </c>
      <c r="AO446" s="2"/>
      <c r="AP446" s="8" t="s">
        <v>326</v>
      </c>
      <c r="AQ446" s="8" t="s">
        <v>22</v>
      </c>
      <c r="AR446" s="8">
        <v>3452</v>
      </c>
      <c r="AS446" s="8">
        <v>14389</v>
      </c>
      <c r="AT446" s="8" t="s">
        <v>11</v>
      </c>
      <c r="AU446" s="8" t="s">
        <v>33</v>
      </c>
      <c r="AV446" s="8">
        <v>1973</v>
      </c>
      <c r="AW446" s="8">
        <v>531</v>
      </c>
      <c r="AX446" s="8" t="s">
        <v>16</v>
      </c>
      <c r="AY446" s="8" t="s">
        <v>15</v>
      </c>
      <c r="AZ446">
        <v>0</v>
      </c>
      <c r="BA446" s="5">
        <v>12158.615599999999</v>
      </c>
      <c r="BB446" s="5">
        <v>2</v>
      </c>
      <c r="BC446" s="4"/>
      <c r="BD446"/>
    </row>
    <row r="447" spans="1:56" hidden="1">
      <c r="A447">
        <f>ROW(B447)-ROW($B$31)</f>
        <v>416</v>
      </c>
      <c r="B447" t="str">
        <f>SUBSTITUTE(SUBSTITUTE(SUBSTITUTE(AP447&amp;"_"&amp;AQ447," ","_"),"&amp;","and"),"-","_")</f>
        <v>Lake_Hubbard_1</v>
      </c>
      <c r="C447">
        <f>AW447/1000</f>
        <v>0.39650000000000002</v>
      </c>
      <c r="D447" s="23" t="str">
        <f>VLOOKUP(L447,map_fuel,2,0)</f>
        <v>ng</v>
      </c>
      <c r="E447" s="23" t="str">
        <f>VLOOKUP(M447,map_prime_mover,2,0)</f>
        <v>st</v>
      </c>
      <c r="F447" s="23" t="str">
        <f>D447&amp;IF(NOT(E447=""),"_"&amp;LOWER(E447),"")</f>
        <v>ng_st</v>
      </c>
      <c r="G447" s="58">
        <f>IF(ISNUMBER(BA447),BA447/1000,1)</f>
        <v>12.158615599999999</v>
      </c>
      <c r="H447" s="8">
        <f>AV447</f>
        <v>1970</v>
      </c>
      <c r="I447" s="39" t="str">
        <f>AY447</f>
        <v>OP</v>
      </c>
      <c r="J447" s="39" t="str">
        <f>IF(AZ447=1,"Y",IF(AZ447=0,"N","?"))</f>
        <v>N</v>
      </c>
      <c r="K447" s="39" t="s">
        <v>594</v>
      </c>
      <c r="L447" s="8" t="str">
        <f>AU447</f>
        <v>NG</v>
      </c>
      <c r="M447" s="8" t="str">
        <f>AX447</f>
        <v>ST</v>
      </c>
      <c r="N447" s="8">
        <f>C447*G447</f>
        <v>4.8208910853999996</v>
      </c>
      <c r="O447" s="8"/>
      <c r="P447" s="39"/>
      <c r="Q447" s="39" t="s">
        <v>651</v>
      </c>
      <c r="R447" s="87"/>
      <c r="S447" s="39"/>
      <c r="T447" s="39"/>
      <c r="U447" s="87"/>
      <c r="V447" s="87" t="str">
        <f ca="1">IF(NOT(AP447=""),IF(AP447&lt;&gt;AP446,IF(COUNTIF(OFFSET(AP447,0,0,pMaxUnitPerPlantInData),AP447)=COUNTIFS(OFFSET(AP447,0,0,pMaxUnitPerPlantInData),AP447,OFFSET(F447,0,0,pMaxUnitPerPlantInData),F447),"N","Y"),V446),"")</f>
        <v>N</v>
      </c>
      <c r="W447" s="87" t="str">
        <f>IF($AP447="",W448,SUBSTITUTE(SUBSTITUTE(SUBSTITUTE(AP447," ","_"),"&amp;","and"),"-","_"))</f>
        <v>Lake_Hubbard</v>
      </c>
      <c r="X447" s="87">
        <f>IF($AP447="","-",BB447)</f>
        <v>2</v>
      </c>
      <c r="Y447" s="4"/>
      <c r="Z447" s="8" t="b">
        <v>1</v>
      </c>
      <c r="AA447" s="8" t="b">
        <f>VLOOKUP(L447,map_fuel,3,0)</f>
        <v>1</v>
      </c>
      <c r="AB447" s="8" t="b">
        <f>C447&gt;=filt_gen_size</f>
        <v>1</v>
      </c>
      <c r="AC447" s="8" t="b">
        <f>AV447&gt;=filt_age</f>
        <v>1</v>
      </c>
      <c r="AD447" s="39">
        <f>IF(filt_status="ALL",TRUE,IFERROR(SEARCH(I447,filt_status),FALSE))</f>
        <v>1</v>
      </c>
      <c r="AE447" s="8" t="b">
        <f>IF(filt_chp,TRUE,J447="N")</f>
        <v>1</v>
      </c>
      <c r="AF447" s="8" t="b">
        <f>IF(filt_hydro,TRUE,D447&lt;&gt;"water")</f>
        <v>1</v>
      </c>
      <c r="AG447" s="8" t="b">
        <f>IF(filt_use_bad_data,TRUE,NOT(OR(O447="Y",O447=1)))</f>
        <v>1</v>
      </c>
      <c r="AH447" s="8" t="b">
        <f>IF(filt_use_bad_data,TRUE,NOT(OR(Q447="Y",Q447=1)))</f>
        <v>0</v>
      </c>
      <c r="AI447" s="8" t="b">
        <f>IF(filt_allow_combos,AND(AJ447:AK447),OR(UPPER($S447)="Y",UPPER($T447)=""))</f>
        <v>1</v>
      </c>
      <c r="AJ447" s="8" t="b">
        <f>IF(UPPER($U447)="CCGT",IF(filt_combine_ccgt,OR(UPPER($T447)="Y",UPPER($S447)=""),OR(UPPER($S447)="Y",UPPER($T447)="")),TRUE)</f>
        <v>1</v>
      </c>
      <c r="AK447" s="8" t="b">
        <f>IF(UPPER($U447)="WIND",IF(filt_combine_wind,OR(UPPER($T447)="Y",UPPER($S447)=""),OR(UPPER($S447)="Y",UPPER($T447)="")),TRUE)</f>
        <v>1</v>
      </c>
      <c r="AL447" s="9"/>
      <c r="AM447" s="2" t="b">
        <f>AND(Z447:AL447)</f>
        <v>0</v>
      </c>
      <c r="AN447" s="2">
        <f>A447-COUNTIF($K$31:$K447,"&lt;&gt;"&amp;AN$31)+1</f>
        <v>398</v>
      </c>
      <c r="AO447" s="2"/>
      <c r="AP447" s="8" t="s">
        <v>326</v>
      </c>
      <c r="AQ447" s="8" t="s">
        <v>19</v>
      </c>
      <c r="AR447" s="8">
        <v>3452</v>
      </c>
      <c r="AS447" s="8">
        <v>14388</v>
      </c>
      <c r="AT447" s="8" t="s">
        <v>11</v>
      </c>
      <c r="AU447" s="8" t="s">
        <v>33</v>
      </c>
      <c r="AV447" s="8">
        <v>1970</v>
      </c>
      <c r="AW447" s="8">
        <v>396.5</v>
      </c>
      <c r="AX447" s="8" t="s">
        <v>16</v>
      </c>
      <c r="AY447" s="8" t="s">
        <v>15</v>
      </c>
      <c r="AZ447">
        <v>0</v>
      </c>
      <c r="BA447" s="5">
        <v>12158.615599999999</v>
      </c>
      <c r="BB447" s="5">
        <v>2</v>
      </c>
      <c r="BC447" s="4"/>
      <c r="BD447"/>
    </row>
    <row r="448" spans="1:56" hidden="1">
      <c r="A448">
        <f>ROW(B448)-ROW($B$31)</f>
        <v>417</v>
      </c>
      <c r="B448" s="3" t="s">
        <v>810</v>
      </c>
      <c r="C448" s="3">
        <f>SUM(C450:C451,C454)</f>
        <v>0.5454</v>
      </c>
      <c r="D448" s="23" t="str">
        <f>VLOOKUP(L448,map_fuel,2,0)</f>
        <v>ng</v>
      </c>
      <c r="E448" s="23" t="str">
        <f>VLOOKUP(M448,map_prime_mover,2,0)</f>
        <v>cc</v>
      </c>
      <c r="F448" s="23" t="str">
        <f>D448&amp;IF(NOT(E448=""),"_"&amp;LOWER(E448),"")</f>
        <v>ng_cc</v>
      </c>
      <c r="G448" s="60">
        <f>G450</f>
        <v>7.7675188999999998</v>
      </c>
      <c r="H448" s="81">
        <f>H450</f>
        <v>2000</v>
      </c>
      <c r="I448" s="61" t="str">
        <f>I450</f>
        <v>OP</v>
      </c>
      <c r="J448" s="61" t="str">
        <f>J450</f>
        <v>N</v>
      </c>
      <c r="K448" s="61" t="s">
        <v>791</v>
      </c>
      <c r="L448" s="81" t="s">
        <v>33</v>
      </c>
      <c r="M448" s="81" t="s">
        <v>702</v>
      </c>
      <c r="N448" s="81">
        <f>C448*G448</f>
        <v>4.2364048080599996</v>
      </c>
      <c r="O448" s="8"/>
      <c r="P448" s="39"/>
      <c r="Q448" s="39" t="s">
        <v>651</v>
      </c>
      <c r="R448" s="87" t="s">
        <v>1072</v>
      </c>
      <c r="S448" s="39"/>
      <c r="T448" s="39" t="s">
        <v>651</v>
      </c>
      <c r="U448" s="87" t="s">
        <v>790</v>
      </c>
      <c r="V448" s="87" t="str">
        <f ca="1">IF(NOT(AP448=""),IF(AP448&lt;&gt;AP447,IF(COUNTIF(OFFSET(AP448,0,0,pMaxUnitPerPlantInData),AP448)=COUNTIFS(OFFSET(AP448,0,0,pMaxUnitPerPlantInData),AP448,OFFSET(F448,0,0,pMaxUnitPerPlantInData),F448),"N","Y"),V447),"")</f>
        <v/>
      </c>
      <c r="W448" s="87" t="str">
        <f>IF($AP448="",W449,SUBSTITUTE(SUBSTITUTE(SUBSTITUTE(AP448," ","_"),"&amp;","and"),"-","_"))</f>
        <v>Lamar_Power_Project</v>
      </c>
      <c r="X448" s="153">
        <v>2</v>
      </c>
      <c r="Y448" s="4"/>
      <c r="Z448" s="8" t="b">
        <v>1</v>
      </c>
      <c r="AA448" s="8" t="b">
        <f>VLOOKUP(L448,map_fuel,3,0)</f>
        <v>1</v>
      </c>
      <c r="AB448" s="8" t="b">
        <f>C448&gt;=filt_gen_size</f>
        <v>1</v>
      </c>
      <c r="AC448" s="8" t="b">
        <f>AV448&gt;=filt_age</f>
        <v>1</v>
      </c>
      <c r="AD448" s="39">
        <f>IF(filt_status="ALL",TRUE,IFERROR(SEARCH(I448,filt_status),FALSE))</f>
        <v>1</v>
      </c>
      <c r="AE448" s="8" t="b">
        <f>IF(filt_chp,TRUE,J448="N")</f>
        <v>1</v>
      </c>
      <c r="AF448" s="8" t="b">
        <f>IF(filt_hydro,TRUE,D448&lt;&gt;"water")</f>
        <v>1</v>
      </c>
      <c r="AG448" s="8" t="b">
        <f>IF(filt_use_bad_data,TRUE,NOT(OR(O448="Y",O448=1)))</f>
        <v>1</v>
      </c>
      <c r="AH448" s="8" t="b">
        <f>IF(filt_use_bad_data,TRUE,NOT(OR(Q448="Y",Q448=1)))</f>
        <v>0</v>
      </c>
      <c r="AI448" s="8" t="b">
        <f>IF(filt_allow_combos,AND(AJ448:AK448),OR(UPPER($S448)="Y",UPPER($T448)=""))</f>
        <v>1</v>
      </c>
      <c r="AJ448" s="8" t="b">
        <f>IF(UPPER($U448)="CCGT",IF(filt_combine_ccgt,OR(UPPER($T448)="Y",UPPER($S448)=""),OR(UPPER($S448)="Y",UPPER($T448)="")),TRUE)</f>
        <v>1</v>
      </c>
      <c r="AK448" s="8" t="b">
        <f>IF(UPPER($U448)="WIND",IF(filt_combine_wind,OR(UPPER($T448)="Y",UPPER($S448)=""),OR(UPPER($S448)="Y",UPPER($T448)="")),TRUE)</f>
        <v>1</v>
      </c>
      <c r="AL448" s="9"/>
      <c r="AM448" s="2" t="b">
        <f>AND(Z448:AL448)</f>
        <v>0</v>
      </c>
      <c r="AN448" s="2">
        <f>A448-COUNTIF($K$31:$K448,"&lt;&gt;"&amp;AN$31)+1</f>
        <v>398</v>
      </c>
      <c r="AO448" s="2"/>
      <c r="AP448" s="8" t="s">
        <v>1068</v>
      </c>
      <c r="AQ448" s="8" t="s">
        <v>1068</v>
      </c>
      <c r="AR448" s="8" t="s">
        <v>1068</v>
      </c>
      <c r="AS448" s="8" t="s">
        <v>1068</v>
      </c>
      <c r="AT448" s="8" t="s">
        <v>1068</v>
      </c>
      <c r="AU448" s="8" t="s">
        <v>1068</v>
      </c>
      <c r="AV448" s="8" t="s">
        <v>1068</v>
      </c>
      <c r="AW448" s="8" t="s">
        <v>1068</v>
      </c>
      <c r="AX448" s="8" t="s">
        <v>1068</v>
      </c>
      <c r="AY448" s="8" t="s">
        <v>1068</v>
      </c>
      <c r="AZ448" t="e">
        <v>#N/A</v>
      </c>
      <c r="BA448" s="5" t="e">
        <v>#N/A</v>
      </c>
      <c r="BB448" s="5" t="e">
        <v>#N/A</v>
      </c>
      <c r="BC448" s="4"/>
      <c r="BD448"/>
    </row>
    <row r="449" spans="1:56" hidden="1">
      <c r="A449">
        <f>ROW(B449)-ROW($B$31)</f>
        <v>418</v>
      </c>
      <c r="B449" s="3" t="s">
        <v>811</v>
      </c>
      <c r="C449" s="3">
        <f>SUM(C452:C453,C455)</f>
        <v>0.5454</v>
      </c>
      <c r="D449" s="23" t="str">
        <f>VLOOKUP(L449,map_fuel,2,0)</f>
        <v>ng</v>
      </c>
      <c r="E449" s="23" t="str">
        <f>VLOOKUP(M449,map_prime_mover,2,0)</f>
        <v>cc</v>
      </c>
      <c r="F449" s="23" t="str">
        <f>D449&amp;IF(NOT(E449=""),"_"&amp;LOWER(E449),"")</f>
        <v>ng_cc</v>
      </c>
      <c r="G449" s="60">
        <f>G451</f>
        <v>7.7675188999999998</v>
      </c>
      <c r="H449" s="81">
        <f>H451</f>
        <v>2000</v>
      </c>
      <c r="I449" s="61" t="str">
        <f>I451</f>
        <v>OP</v>
      </c>
      <c r="J449" s="61" t="str">
        <f>J451</f>
        <v>N</v>
      </c>
      <c r="K449" s="61" t="s">
        <v>791</v>
      </c>
      <c r="L449" s="81" t="s">
        <v>33</v>
      </c>
      <c r="M449" s="81" t="s">
        <v>702</v>
      </c>
      <c r="N449" s="81">
        <f>C449*G449</f>
        <v>4.2364048080599996</v>
      </c>
      <c r="O449" s="8"/>
      <c r="P449" s="39"/>
      <c r="Q449" s="39" t="s">
        <v>651</v>
      </c>
      <c r="R449" s="87" t="s">
        <v>1072</v>
      </c>
      <c r="S449" s="39"/>
      <c r="T449" s="39" t="s">
        <v>651</v>
      </c>
      <c r="U449" s="87" t="s">
        <v>790</v>
      </c>
      <c r="V449" s="87" t="str">
        <f ca="1">IF(NOT(AP449=""),IF(AP449&lt;&gt;AP448,IF(COUNTIF(OFFSET(AP449,0,0,pMaxUnitPerPlantInData),AP449)=COUNTIFS(OFFSET(AP449,0,0,pMaxUnitPerPlantInData),AP449,OFFSET(F449,0,0,pMaxUnitPerPlantInData),F449),"N","Y"),V448),"")</f>
        <v/>
      </c>
      <c r="W449" s="87" t="str">
        <f>IF($AP449="",W450,SUBSTITUTE(SUBSTITUTE(SUBSTITUTE(AP449," ","_"),"&amp;","and"),"-","_"))</f>
        <v>Lamar_Power_Project</v>
      </c>
      <c r="X449" s="153">
        <v>2</v>
      </c>
      <c r="Y449" s="4"/>
      <c r="Z449" s="8" t="b">
        <v>1</v>
      </c>
      <c r="AA449" s="8" t="b">
        <f>VLOOKUP(L449,map_fuel,3,0)</f>
        <v>1</v>
      </c>
      <c r="AB449" s="8" t="b">
        <f>C449&gt;=filt_gen_size</f>
        <v>1</v>
      </c>
      <c r="AC449" s="8" t="b">
        <f>AV449&gt;=filt_age</f>
        <v>1</v>
      </c>
      <c r="AD449" s="39">
        <f>IF(filt_status="ALL",TRUE,IFERROR(SEARCH(I449,filt_status),FALSE))</f>
        <v>1</v>
      </c>
      <c r="AE449" s="8" t="b">
        <f>IF(filt_chp,TRUE,J449="N")</f>
        <v>1</v>
      </c>
      <c r="AF449" s="8" t="b">
        <f>IF(filt_hydro,TRUE,D449&lt;&gt;"water")</f>
        <v>1</v>
      </c>
      <c r="AG449" s="8" t="b">
        <f>IF(filt_use_bad_data,TRUE,NOT(OR(O449="Y",O449=1)))</f>
        <v>1</v>
      </c>
      <c r="AH449" s="8" t="b">
        <f>IF(filt_use_bad_data,TRUE,NOT(OR(Q449="Y",Q449=1)))</f>
        <v>0</v>
      </c>
      <c r="AI449" s="8" t="b">
        <f>IF(filt_allow_combos,AND(AJ449:AK449),OR(UPPER($S449)="Y",UPPER($T449)=""))</f>
        <v>1</v>
      </c>
      <c r="AJ449" s="8" t="b">
        <f>IF(UPPER($U449)="CCGT",IF(filt_combine_ccgt,OR(UPPER($T449)="Y",UPPER($S449)=""),OR(UPPER($S449)="Y",UPPER($T449)="")),TRUE)</f>
        <v>1</v>
      </c>
      <c r="AK449" s="8" t="b">
        <f>IF(UPPER($U449)="WIND",IF(filt_combine_wind,OR(UPPER($T449)="Y",UPPER($S449)=""),OR(UPPER($S449)="Y",UPPER($T449)="")),TRUE)</f>
        <v>1</v>
      </c>
      <c r="AL449" s="9"/>
      <c r="AM449" s="2" t="b">
        <f>AND(Z449:AL449)</f>
        <v>0</v>
      </c>
      <c r="AN449" s="2">
        <f>A449-COUNTIF($K$31:$K449,"&lt;&gt;"&amp;AN$31)+1</f>
        <v>398</v>
      </c>
      <c r="AO449" s="2"/>
      <c r="AP449" s="8" t="s">
        <v>1068</v>
      </c>
      <c r="AQ449" s="8" t="s">
        <v>1068</v>
      </c>
      <c r="AR449" s="8" t="s">
        <v>1068</v>
      </c>
      <c r="AS449" s="8" t="s">
        <v>1068</v>
      </c>
      <c r="AT449" s="8" t="s">
        <v>1068</v>
      </c>
      <c r="AU449" s="8" t="s">
        <v>1068</v>
      </c>
      <c r="AV449" s="8" t="s">
        <v>1068</v>
      </c>
      <c r="AW449" s="8" t="s">
        <v>1068</v>
      </c>
      <c r="AX449" s="8" t="s">
        <v>1068</v>
      </c>
      <c r="AY449" s="8" t="s">
        <v>1068</v>
      </c>
      <c r="AZ449" t="e">
        <v>#N/A</v>
      </c>
      <c r="BA449" s="5" t="e">
        <v>#N/A</v>
      </c>
      <c r="BB449" s="5" t="e">
        <v>#N/A</v>
      </c>
      <c r="BC449" s="4"/>
      <c r="BD449"/>
    </row>
    <row r="450" spans="1:56" hidden="1">
      <c r="A450">
        <f>ROW(B450)-ROW($B$31)</f>
        <v>419</v>
      </c>
      <c r="B450" t="str">
        <f>SUBSTITUTE(SUBSTITUTE(SUBSTITUTE(AP450&amp;"_"&amp;AQ450," ","_"),"&amp;","and"),"-","_")</f>
        <v>Lamar_Power_Project_CTG1</v>
      </c>
      <c r="C450">
        <f>AW450/1000</f>
        <v>0.17169999999999999</v>
      </c>
      <c r="D450" s="23" t="str">
        <f>VLOOKUP(L450,map_fuel,2,0)</f>
        <v>ng</v>
      </c>
      <c r="E450" s="23" t="str">
        <f>VLOOKUP(M450,map_prime_mover,2,0)</f>
        <v>cc_ct_part</v>
      </c>
      <c r="F450" s="23" t="str">
        <f>D450&amp;IF(NOT(E450=""),"_"&amp;LOWER(E450),"")</f>
        <v>ng_cc_ct_part</v>
      </c>
      <c r="G450" s="58">
        <f>IF(ISNUMBER(BA450),BA450/1000,1)</f>
        <v>7.7675188999999998</v>
      </c>
      <c r="H450" s="8">
        <f>AV450</f>
        <v>2000</v>
      </c>
      <c r="I450" s="39" t="str">
        <f>AY450</f>
        <v>OP</v>
      </c>
      <c r="J450" s="39" t="str">
        <f>IF(AZ450=1,"Y",IF(AZ450=0,"N","?"))</f>
        <v>N</v>
      </c>
      <c r="K450" s="39" t="s">
        <v>594</v>
      </c>
      <c r="L450" s="8" t="str">
        <f>AU450</f>
        <v>NG</v>
      </c>
      <c r="M450" s="8" t="str">
        <f>AX450</f>
        <v>CT</v>
      </c>
      <c r="N450" s="8">
        <f>C450*G450</f>
        <v>1.33368299513</v>
      </c>
      <c r="O450" s="8"/>
      <c r="P450" s="39"/>
      <c r="Q450" s="39"/>
      <c r="R450" s="87"/>
      <c r="S450" s="39" t="s">
        <v>651</v>
      </c>
      <c r="T450" s="39"/>
      <c r="U450" s="87" t="s">
        <v>790</v>
      </c>
      <c r="V450" s="87" t="str">
        <f ca="1">IF(NOT(AP450=""),IF(AP450&lt;&gt;AP449,IF(COUNTIF(OFFSET(AP450,0,0,pMaxUnitPerPlantInData),AP450)=COUNTIFS(OFFSET(AP450,0,0,pMaxUnitPerPlantInData),AP450,OFFSET(F450,0,0,pMaxUnitPerPlantInData),F450),"N","Y"),V449),"")</f>
        <v>Y</v>
      </c>
      <c r="W450" s="87" t="str">
        <f>IF($AP450="",W451,SUBSTITUTE(SUBSTITUTE(SUBSTITUTE(AP450," ","_"),"&amp;","and"),"-","_"))</f>
        <v>Lamar_Power_Project</v>
      </c>
      <c r="X450" s="87">
        <f>IF($AP450="","-",BB450)</f>
        <v>6</v>
      </c>
      <c r="Y450" s="4"/>
      <c r="Z450" s="8" t="b">
        <v>1</v>
      </c>
      <c r="AA450" s="8" t="b">
        <f>VLOOKUP(L450,map_fuel,3,0)</f>
        <v>1</v>
      </c>
      <c r="AB450" s="8" t="b">
        <f>C450&gt;=filt_gen_size</f>
        <v>1</v>
      </c>
      <c r="AC450" s="8" t="b">
        <f>AV450&gt;=filt_age</f>
        <v>1</v>
      </c>
      <c r="AD450" s="39">
        <f>IF(filt_status="ALL",TRUE,IFERROR(SEARCH(I450,filt_status),FALSE))</f>
        <v>1</v>
      </c>
      <c r="AE450" s="8" t="b">
        <f>IF(filt_chp,TRUE,J450="N")</f>
        <v>1</v>
      </c>
      <c r="AF450" s="8" t="b">
        <f>IF(filt_hydro,TRUE,D450&lt;&gt;"water")</f>
        <v>1</v>
      </c>
      <c r="AG450" s="8" t="b">
        <f>IF(filt_use_bad_data,TRUE,NOT(OR(O450="Y",O450=1)))</f>
        <v>1</v>
      </c>
      <c r="AH450" s="8" t="b">
        <f>IF(filt_use_bad_data,TRUE,NOT(OR(Q450="Y",Q450=1)))</f>
        <v>1</v>
      </c>
      <c r="AI450" s="8" t="b">
        <f>IF(filt_allow_combos,AND(AJ450:AK450),OR(UPPER($S450)="Y",UPPER($T450)=""))</f>
        <v>0</v>
      </c>
      <c r="AJ450" s="8" t="b">
        <f>IF(UPPER($U450)="CCGT",IF(filt_combine_ccgt,OR(UPPER($T450)="Y",UPPER($S450)=""),OR(UPPER($S450)="Y",UPPER($T450)="")),TRUE)</f>
        <v>0</v>
      </c>
      <c r="AK450" s="8" t="b">
        <f>IF(UPPER($U450)="WIND",IF(filt_combine_wind,OR(UPPER($T450)="Y",UPPER($S450)=""),OR(UPPER($S450)="Y",UPPER($T450)="")),TRUE)</f>
        <v>1</v>
      </c>
      <c r="AL450" s="9"/>
      <c r="AM450" s="2" t="b">
        <f>AND(Z450:AL450)</f>
        <v>0</v>
      </c>
      <c r="AN450" s="2">
        <f>A450-COUNTIF($K$31:$K450,"&lt;&gt;"&amp;AN$31)+1</f>
        <v>399</v>
      </c>
      <c r="AO450" s="2"/>
      <c r="AP450" s="8" t="s">
        <v>327</v>
      </c>
      <c r="AQ450" s="8" t="s">
        <v>57</v>
      </c>
      <c r="AR450" s="8">
        <v>55097</v>
      </c>
      <c r="AS450" s="8">
        <v>14390</v>
      </c>
      <c r="AT450" s="8" t="s">
        <v>11</v>
      </c>
      <c r="AU450" s="8" t="s">
        <v>33</v>
      </c>
      <c r="AV450" s="8">
        <v>2000</v>
      </c>
      <c r="AW450" s="8">
        <v>171.7</v>
      </c>
      <c r="AX450" s="8" t="s">
        <v>32</v>
      </c>
      <c r="AY450" s="8" t="s">
        <v>15</v>
      </c>
      <c r="AZ450">
        <v>0</v>
      </c>
      <c r="BA450" s="5">
        <v>7767.5189</v>
      </c>
      <c r="BB450" s="5">
        <v>6</v>
      </c>
      <c r="BC450" s="4"/>
      <c r="BD450"/>
    </row>
    <row r="451" spans="1:56" hidden="1">
      <c r="A451">
        <f>ROW(B451)-ROW($B$31)</f>
        <v>420</v>
      </c>
      <c r="B451" t="str">
        <f>SUBSTITUTE(SUBSTITUTE(SUBSTITUTE(AP451&amp;"_"&amp;AQ451," ","_"),"&amp;","and"),"-","_")</f>
        <v>Lamar_Power_Project_CTG2</v>
      </c>
      <c r="C451">
        <f>AW451/1000</f>
        <v>0.17169999999999999</v>
      </c>
      <c r="D451" s="23" t="str">
        <f>VLOOKUP(L451,map_fuel,2,0)</f>
        <v>ng</v>
      </c>
      <c r="E451" s="23" t="str">
        <f>VLOOKUP(M451,map_prime_mover,2,0)</f>
        <v>cc_ct_part</v>
      </c>
      <c r="F451" s="23" t="str">
        <f>D451&amp;IF(NOT(E451=""),"_"&amp;LOWER(E451),"")</f>
        <v>ng_cc_ct_part</v>
      </c>
      <c r="G451" s="58">
        <f>IF(ISNUMBER(BA451),BA451/1000,1)</f>
        <v>7.7675188999999998</v>
      </c>
      <c r="H451" s="8">
        <f>AV451</f>
        <v>2000</v>
      </c>
      <c r="I451" s="39" t="str">
        <f>AY451</f>
        <v>OP</v>
      </c>
      <c r="J451" s="39" t="str">
        <f>IF(AZ451=1,"Y",IF(AZ451=0,"N","?"))</f>
        <v>N</v>
      </c>
      <c r="K451" s="39" t="s">
        <v>594</v>
      </c>
      <c r="L451" s="8" t="str">
        <f>AU451</f>
        <v>NG</v>
      </c>
      <c r="M451" s="8" t="str">
        <f>AX451</f>
        <v>CT</v>
      </c>
      <c r="N451" s="8">
        <f>C451*G451</f>
        <v>1.33368299513</v>
      </c>
      <c r="O451" s="8"/>
      <c r="P451" s="39"/>
      <c r="Q451" s="39"/>
      <c r="R451" s="87"/>
      <c r="S451" s="39" t="s">
        <v>651</v>
      </c>
      <c r="T451" s="39"/>
      <c r="U451" s="87" t="s">
        <v>790</v>
      </c>
      <c r="V451" s="87" t="str">
        <f ca="1">IF(NOT(AP451=""),IF(AP451&lt;&gt;AP450,IF(COUNTIF(OFFSET(AP451,0,0,pMaxUnitPerPlantInData),AP451)=COUNTIFS(OFFSET(AP451,0,0,pMaxUnitPerPlantInData),AP451,OFFSET(F451,0,0,pMaxUnitPerPlantInData),F451),"N","Y"),V450),"")</f>
        <v>Y</v>
      </c>
      <c r="W451" s="87" t="str">
        <f>IF($AP451="",W452,SUBSTITUTE(SUBSTITUTE(SUBSTITUTE(AP451," ","_"),"&amp;","and"),"-","_"))</f>
        <v>Lamar_Power_Project</v>
      </c>
      <c r="X451" s="87">
        <f>IF($AP451="","-",BB451)</f>
        <v>6</v>
      </c>
      <c r="Y451" s="4"/>
      <c r="Z451" s="8" t="b">
        <v>1</v>
      </c>
      <c r="AA451" s="8" t="b">
        <f>VLOOKUP(L451,map_fuel,3,0)</f>
        <v>1</v>
      </c>
      <c r="AB451" s="8" t="b">
        <f>C451&gt;=filt_gen_size</f>
        <v>1</v>
      </c>
      <c r="AC451" s="8" t="b">
        <f>AV451&gt;=filt_age</f>
        <v>1</v>
      </c>
      <c r="AD451" s="39">
        <f>IF(filt_status="ALL",TRUE,IFERROR(SEARCH(I451,filt_status),FALSE))</f>
        <v>1</v>
      </c>
      <c r="AE451" s="8" t="b">
        <f>IF(filt_chp,TRUE,J451="N")</f>
        <v>1</v>
      </c>
      <c r="AF451" s="8" t="b">
        <f>IF(filt_hydro,TRUE,D451&lt;&gt;"water")</f>
        <v>1</v>
      </c>
      <c r="AG451" s="8" t="b">
        <f>IF(filt_use_bad_data,TRUE,NOT(OR(O451="Y",O451=1)))</f>
        <v>1</v>
      </c>
      <c r="AH451" s="8" t="b">
        <f>IF(filt_use_bad_data,TRUE,NOT(OR(Q451="Y",Q451=1)))</f>
        <v>1</v>
      </c>
      <c r="AI451" s="8" t="b">
        <f>IF(filt_allow_combos,AND(AJ451:AK451),OR(UPPER($S451)="Y",UPPER($T451)=""))</f>
        <v>0</v>
      </c>
      <c r="AJ451" s="8" t="b">
        <f>IF(UPPER($U451)="CCGT",IF(filt_combine_ccgt,OR(UPPER($T451)="Y",UPPER($S451)=""),OR(UPPER($S451)="Y",UPPER($T451)="")),TRUE)</f>
        <v>0</v>
      </c>
      <c r="AK451" s="8" t="b">
        <f>IF(UPPER($U451)="WIND",IF(filt_combine_wind,OR(UPPER($T451)="Y",UPPER($S451)=""),OR(UPPER($S451)="Y",UPPER($T451)="")),TRUE)</f>
        <v>1</v>
      </c>
      <c r="AL451" s="9"/>
      <c r="AM451" s="2" t="b">
        <f>AND(Z451:AL451)</f>
        <v>0</v>
      </c>
      <c r="AN451" s="2">
        <f>A451-COUNTIF($K$31:$K451,"&lt;&gt;"&amp;AN$31)+1</f>
        <v>400</v>
      </c>
      <c r="AO451" s="2"/>
      <c r="AP451" s="8" t="s">
        <v>327</v>
      </c>
      <c r="AQ451" s="8" t="s">
        <v>63</v>
      </c>
      <c r="AR451" s="8">
        <v>55097</v>
      </c>
      <c r="AS451" s="8">
        <v>14391</v>
      </c>
      <c r="AT451" s="8" t="s">
        <v>11</v>
      </c>
      <c r="AU451" s="8" t="s">
        <v>33</v>
      </c>
      <c r="AV451" s="8">
        <v>2000</v>
      </c>
      <c r="AW451" s="8">
        <v>171.7</v>
      </c>
      <c r="AX451" s="8" t="s">
        <v>32</v>
      </c>
      <c r="AY451" s="8" t="s">
        <v>15</v>
      </c>
      <c r="AZ451">
        <v>0</v>
      </c>
      <c r="BA451" s="5">
        <v>7767.5189</v>
      </c>
      <c r="BB451" s="5">
        <v>6</v>
      </c>
      <c r="BC451" s="4"/>
      <c r="BD451"/>
    </row>
    <row r="452" spans="1:56" hidden="1">
      <c r="A452">
        <f>ROW(B452)-ROW($B$31)</f>
        <v>421</v>
      </c>
      <c r="B452" t="str">
        <f>SUBSTITUTE(SUBSTITUTE(SUBSTITUTE(AP452&amp;"_"&amp;AQ452," ","_"),"&amp;","and"),"-","_")</f>
        <v>Lamar_Power_Project_CTG3</v>
      </c>
      <c r="C452">
        <f>AW452/1000</f>
        <v>0.17169999999999999</v>
      </c>
      <c r="D452" s="23" t="str">
        <f>VLOOKUP(L452,map_fuel,2,0)</f>
        <v>ng</v>
      </c>
      <c r="E452" s="23" t="str">
        <f>VLOOKUP(M452,map_prime_mover,2,0)</f>
        <v>cc_ct_part</v>
      </c>
      <c r="F452" s="23" t="str">
        <f>D452&amp;IF(NOT(E452=""),"_"&amp;LOWER(E452),"")</f>
        <v>ng_cc_ct_part</v>
      </c>
      <c r="G452" s="58">
        <f>IF(ISNUMBER(BA452),BA452/1000,1)</f>
        <v>7.7675188999999998</v>
      </c>
      <c r="H452" s="8">
        <f>AV452</f>
        <v>2000</v>
      </c>
      <c r="I452" s="39" t="str">
        <f>AY452</f>
        <v>OP</v>
      </c>
      <c r="J452" s="39" t="str">
        <f>IF(AZ452=1,"Y",IF(AZ452=0,"N","?"))</f>
        <v>N</v>
      </c>
      <c r="K452" s="39" t="s">
        <v>594</v>
      </c>
      <c r="L452" s="8" t="str">
        <f>AU452</f>
        <v>NG</v>
      </c>
      <c r="M452" s="8" t="str">
        <f>AX452</f>
        <v>CT</v>
      </c>
      <c r="N452" s="8">
        <f>C452*G452</f>
        <v>1.33368299513</v>
      </c>
      <c r="O452" s="8"/>
      <c r="P452" s="39"/>
      <c r="Q452" s="39"/>
      <c r="R452" s="87"/>
      <c r="S452" s="39" t="s">
        <v>651</v>
      </c>
      <c r="T452" s="39"/>
      <c r="U452" s="87" t="s">
        <v>790</v>
      </c>
      <c r="V452" s="87" t="str">
        <f ca="1">IF(NOT(AP452=""),IF(AP452&lt;&gt;AP451,IF(COUNTIF(OFFSET(AP452,0,0,pMaxUnitPerPlantInData),AP452)=COUNTIFS(OFFSET(AP452,0,0,pMaxUnitPerPlantInData),AP452,OFFSET(F452,0,0,pMaxUnitPerPlantInData),F452),"N","Y"),V451),"")</f>
        <v>Y</v>
      </c>
      <c r="W452" s="87" t="str">
        <f>IF($AP452="",W453,SUBSTITUTE(SUBSTITUTE(SUBSTITUTE(AP452," ","_"),"&amp;","and"),"-","_"))</f>
        <v>Lamar_Power_Project</v>
      </c>
      <c r="X452" s="87">
        <f>IF($AP452="","-",BB452)</f>
        <v>6</v>
      </c>
      <c r="Y452" s="4"/>
      <c r="Z452" s="8" t="b">
        <v>1</v>
      </c>
      <c r="AA452" s="8" t="b">
        <f>VLOOKUP(L452,map_fuel,3,0)</f>
        <v>1</v>
      </c>
      <c r="AB452" s="8" t="b">
        <f>C452&gt;=filt_gen_size</f>
        <v>1</v>
      </c>
      <c r="AC452" s="8" t="b">
        <f>AV452&gt;=filt_age</f>
        <v>1</v>
      </c>
      <c r="AD452" s="39">
        <f>IF(filt_status="ALL",TRUE,IFERROR(SEARCH(I452,filt_status),FALSE))</f>
        <v>1</v>
      </c>
      <c r="AE452" s="8" t="b">
        <f>IF(filt_chp,TRUE,J452="N")</f>
        <v>1</v>
      </c>
      <c r="AF452" s="8" t="b">
        <f>IF(filt_hydro,TRUE,D452&lt;&gt;"water")</f>
        <v>1</v>
      </c>
      <c r="AG452" s="8" t="b">
        <f>IF(filt_use_bad_data,TRUE,NOT(OR(O452="Y",O452=1)))</f>
        <v>1</v>
      </c>
      <c r="AH452" s="8" t="b">
        <f>IF(filt_use_bad_data,TRUE,NOT(OR(Q452="Y",Q452=1)))</f>
        <v>1</v>
      </c>
      <c r="AI452" s="8" t="b">
        <f>IF(filt_allow_combos,AND(AJ452:AK452),OR(UPPER($S452)="Y",UPPER($T452)=""))</f>
        <v>0</v>
      </c>
      <c r="AJ452" s="8" t="b">
        <f>IF(UPPER($U452)="CCGT",IF(filt_combine_ccgt,OR(UPPER($T452)="Y",UPPER($S452)=""),OR(UPPER($S452)="Y",UPPER($T452)="")),TRUE)</f>
        <v>0</v>
      </c>
      <c r="AK452" s="8" t="b">
        <f>IF(UPPER($U452)="WIND",IF(filt_combine_wind,OR(UPPER($T452)="Y",UPPER($S452)=""),OR(UPPER($S452)="Y",UPPER($T452)="")),TRUE)</f>
        <v>1</v>
      </c>
      <c r="AL452" s="9"/>
      <c r="AM452" s="2" t="b">
        <f>AND(Z452:AL452)</f>
        <v>0</v>
      </c>
      <c r="AN452" s="2">
        <f>A452-COUNTIF($K$31:$K452,"&lt;&gt;"&amp;AN$31)+1</f>
        <v>401</v>
      </c>
      <c r="AO452" s="2"/>
      <c r="AP452" s="8" t="s">
        <v>327</v>
      </c>
      <c r="AQ452" s="8" t="s">
        <v>64</v>
      </c>
      <c r="AR452" s="8">
        <v>55097</v>
      </c>
      <c r="AS452" s="8">
        <v>14392</v>
      </c>
      <c r="AT452" s="8" t="s">
        <v>11</v>
      </c>
      <c r="AU452" s="8" t="s">
        <v>33</v>
      </c>
      <c r="AV452" s="8">
        <v>2000</v>
      </c>
      <c r="AW452" s="8">
        <v>171.7</v>
      </c>
      <c r="AX452" s="8" t="s">
        <v>32</v>
      </c>
      <c r="AY452" s="8" t="s">
        <v>15</v>
      </c>
      <c r="AZ452">
        <v>0</v>
      </c>
      <c r="BA452" s="5">
        <v>7767.5189</v>
      </c>
      <c r="BB452" s="5">
        <v>6</v>
      </c>
      <c r="BC452" s="4"/>
      <c r="BD452"/>
    </row>
    <row r="453" spans="1:56" hidden="1">
      <c r="A453">
        <f>ROW(B453)-ROW($B$31)</f>
        <v>422</v>
      </c>
      <c r="B453" t="str">
        <f>SUBSTITUTE(SUBSTITUTE(SUBSTITUTE(AP453&amp;"_"&amp;AQ453," ","_"),"&amp;","and"),"-","_")</f>
        <v>Lamar_Power_Project_CTG4</v>
      </c>
      <c r="C453">
        <f>AW453/1000</f>
        <v>0.17169999999999999</v>
      </c>
      <c r="D453" s="23" t="str">
        <f>VLOOKUP(L453,map_fuel,2,0)</f>
        <v>ng</v>
      </c>
      <c r="E453" s="23" t="str">
        <f>VLOOKUP(M453,map_prime_mover,2,0)</f>
        <v>cc_ct_part</v>
      </c>
      <c r="F453" s="23" t="str">
        <f>D453&amp;IF(NOT(E453=""),"_"&amp;LOWER(E453),"")</f>
        <v>ng_cc_ct_part</v>
      </c>
      <c r="G453" s="58">
        <f>IF(ISNUMBER(BA453),BA453/1000,1)</f>
        <v>7.7675188999999998</v>
      </c>
      <c r="H453" s="8">
        <f>AV453</f>
        <v>2000</v>
      </c>
      <c r="I453" s="39" t="str">
        <f>AY453</f>
        <v>OP</v>
      </c>
      <c r="J453" s="39" t="str">
        <f>IF(AZ453=1,"Y",IF(AZ453=0,"N","?"))</f>
        <v>N</v>
      </c>
      <c r="K453" s="39" t="s">
        <v>594</v>
      </c>
      <c r="L453" s="8" t="str">
        <f>AU453</f>
        <v>NG</v>
      </c>
      <c r="M453" s="8" t="str">
        <f>AX453</f>
        <v>CT</v>
      </c>
      <c r="N453" s="8">
        <f>C453*G453</f>
        <v>1.33368299513</v>
      </c>
      <c r="O453" s="8"/>
      <c r="P453" s="39"/>
      <c r="Q453" s="39"/>
      <c r="R453" s="87"/>
      <c r="S453" s="39" t="s">
        <v>651</v>
      </c>
      <c r="T453" s="39"/>
      <c r="U453" s="87" t="s">
        <v>790</v>
      </c>
      <c r="V453" s="87" t="str">
        <f ca="1">IF(NOT(AP453=""),IF(AP453&lt;&gt;AP452,IF(COUNTIF(OFFSET(AP453,0,0,pMaxUnitPerPlantInData),AP453)=COUNTIFS(OFFSET(AP453,0,0,pMaxUnitPerPlantInData),AP453,OFFSET(F453,0,0,pMaxUnitPerPlantInData),F453),"N","Y"),V452),"")</f>
        <v>Y</v>
      </c>
      <c r="W453" s="87" t="str">
        <f>IF($AP453="",W454,SUBSTITUTE(SUBSTITUTE(SUBSTITUTE(AP453," ","_"),"&amp;","and"),"-","_"))</f>
        <v>Lamar_Power_Project</v>
      </c>
      <c r="X453" s="87">
        <f>IF($AP453="","-",BB453)</f>
        <v>6</v>
      </c>
      <c r="Y453" s="4"/>
      <c r="Z453" s="8" t="b">
        <v>1</v>
      </c>
      <c r="AA453" s="8" t="b">
        <f>VLOOKUP(L453,map_fuel,3,0)</f>
        <v>1</v>
      </c>
      <c r="AB453" s="8" t="b">
        <f>C453&gt;=filt_gen_size</f>
        <v>1</v>
      </c>
      <c r="AC453" s="8" t="b">
        <f>AV453&gt;=filt_age</f>
        <v>1</v>
      </c>
      <c r="AD453" s="39">
        <f>IF(filt_status="ALL",TRUE,IFERROR(SEARCH(I453,filt_status),FALSE))</f>
        <v>1</v>
      </c>
      <c r="AE453" s="8" t="b">
        <f>IF(filt_chp,TRUE,J453="N")</f>
        <v>1</v>
      </c>
      <c r="AF453" s="8" t="b">
        <f>IF(filt_hydro,TRUE,D453&lt;&gt;"water")</f>
        <v>1</v>
      </c>
      <c r="AG453" s="8" t="b">
        <f>IF(filt_use_bad_data,TRUE,NOT(OR(O453="Y",O453=1)))</f>
        <v>1</v>
      </c>
      <c r="AH453" s="8" t="b">
        <f>IF(filt_use_bad_data,TRUE,NOT(OR(Q453="Y",Q453=1)))</f>
        <v>1</v>
      </c>
      <c r="AI453" s="8" t="b">
        <f>IF(filt_allow_combos,AND(AJ453:AK453),OR(UPPER($S453)="Y",UPPER($T453)=""))</f>
        <v>0</v>
      </c>
      <c r="AJ453" s="8" t="b">
        <f>IF(UPPER($U453)="CCGT",IF(filt_combine_ccgt,OR(UPPER($T453)="Y",UPPER($S453)=""),OR(UPPER($S453)="Y",UPPER($T453)="")),TRUE)</f>
        <v>0</v>
      </c>
      <c r="AK453" s="8" t="b">
        <f>IF(UPPER($U453)="WIND",IF(filt_combine_wind,OR(UPPER($T453)="Y",UPPER($S453)=""),OR(UPPER($S453)="Y",UPPER($T453)="")),TRUE)</f>
        <v>1</v>
      </c>
      <c r="AL453" s="9"/>
      <c r="AM453" s="2" t="b">
        <f>AND(Z453:AL453)</f>
        <v>0</v>
      </c>
      <c r="AN453" s="2">
        <f>A453-COUNTIF($K$31:$K453,"&lt;&gt;"&amp;AN$31)+1</f>
        <v>402</v>
      </c>
      <c r="AO453" s="2"/>
      <c r="AP453" s="8" t="s">
        <v>327</v>
      </c>
      <c r="AQ453" s="8" t="s">
        <v>172</v>
      </c>
      <c r="AR453" s="8">
        <v>55097</v>
      </c>
      <c r="AS453" s="8">
        <v>14393</v>
      </c>
      <c r="AT453" s="8" t="s">
        <v>11</v>
      </c>
      <c r="AU453" s="8" t="s">
        <v>33</v>
      </c>
      <c r="AV453" s="8">
        <v>2000</v>
      </c>
      <c r="AW453" s="8">
        <v>171.7</v>
      </c>
      <c r="AX453" s="8" t="s">
        <v>32</v>
      </c>
      <c r="AY453" s="8" t="s">
        <v>15</v>
      </c>
      <c r="AZ453">
        <v>0</v>
      </c>
      <c r="BA453" s="5">
        <v>7767.5189</v>
      </c>
      <c r="BB453" s="5">
        <v>6</v>
      </c>
      <c r="BC453" s="4"/>
      <c r="BD453"/>
    </row>
    <row r="454" spans="1:56" hidden="1">
      <c r="A454">
        <f>ROW(B454)-ROW($B$31)</f>
        <v>423</v>
      </c>
      <c r="B454" t="str">
        <f>SUBSTITUTE(SUBSTITUTE(SUBSTITUTE(AP454&amp;"_"&amp;AQ454," ","_"),"&amp;","and"),"-","_")</f>
        <v>Lamar_Power_Project_STG1</v>
      </c>
      <c r="C454">
        <f>AW454/1000</f>
        <v>0.20200000000000001</v>
      </c>
      <c r="D454" s="23" t="str">
        <f>VLOOKUP(L454,map_fuel,2,0)</f>
        <v>ng</v>
      </c>
      <c r="E454" s="23" t="str">
        <f>VLOOKUP(M454,map_prime_mover,2,0)</f>
        <v>cc_st_part</v>
      </c>
      <c r="F454" s="23" t="str">
        <f>D454&amp;IF(NOT(E454=""),"_"&amp;LOWER(E454),"")</f>
        <v>ng_cc_st_part</v>
      </c>
      <c r="G454" s="58">
        <f>IF(ISNUMBER(BA454),BA454/1000,1)</f>
        <v>7.7675188999999998</v>
      </c>
      <c r="H454" s="8">
        <f>AV454</f>
        <v>2000</v>
      </c>
      <c r="I454" s="39" t="str">
        <f>AY454</f>
        <v>OP</v>
      </c>
      <c r="J454" s="39" t="str">
        <f>IF(AZ454=1,"Y",IF(AZ454=0,"N","?"))</f>
        <v>N</v>
      </c>
      <c r="K454" s="39" t="s">
        <v>594</v>
      </c>
      <c r="L454" s="8" t="str">
        <f>AU454</f>
        <v>NG</v>
      </c>
      <c r="M454" s="8" t="str">
        <f>AX454</f>
        <v>CA</v>
      </c>
      <c r="N454" s="8">
        <f>C454*G454</f>
        <v>1.5690388178000001</v>
      </c>
      <c r="O454" s="8"/>
      <c r="P454" s="39"/>
      <c r="Q454" s="39"/>
      <c r="R454" s="87"/>
      <c r="S454" s="39" t="s">
        <v>651</v>
      </c>
      <c r="T454" s="39"/>
      <c r="U454" s="87" t="s">
        <v>790</v>
      </c>
      <c r="V454" s="87" t="str">
        <f ca="1">IF(NOT(AP454=""),IF(AP454&lt;&gt;AP453,IF(COUNTIF(OFFSET(AP454,0,0,pMaxUnitPerPlantInData),AP454)=COUNTIFS(OFFSET(AP454,0,0,pMaxUnitPerPlantInData),AP454,OFFSET(F454,0,0,pMaxUnitPerPlantInData),F454),"N","Y"),V453),"")</f>
        <v>Y</v>
      </c>
      <c r="W454" s="87" t="str">
        <f>IF($AP454="",W455,SUBSTITUTE(SUBSTITUTE(SUBSTITUTE(AP454," ","_"),"&amp;","and"),"-","_"))</f>
        <v>Lamar_Power_Project</v>
      </c>
      <c r="X454" s="87">
        <f>IF($AP454="","-",BB454)</f>
        <v>6</v>
      </c>
      <c r="Y454" s="4"/>
      <c r="Z454" s="8" t="b">
        <v>1</v>
      </c>
      <c r="AA454" s="8" t="b">
        <f>VLOOKUP(L454,map_fuel,3,0)</f>
        <v>1</v>
      </c>
      <c r="AB454" s="8" t="b">
        <f>C454&gt;=filt_gen_size</f>
        <v>1</v>
      </c>
      <c r="AC454" s="8" t="b">
        <f>AV454&gt;=filt_age</f>
        <v>1</v>
      </c>
      <c r="AD454" s="39">
        <f>IF(filt_status="ALL",TRUE,IFERROR(SEARCH(I454,filt_status),FALSE))</f>
        <v>1</v>
      </c>
      <c r="AE454" s="8" t="b">
        <f>IF(filt_chp,TRUE,J454="N")</f>
        <v>1</v>
      </c>
      <c r="AF454" s="8" t="b">
        <f>IF(filt_hydro,TRUE,D454&lt;&gt;"water")</f>
        <v>1</v>
      </c>
      <c r="AG454" s="8" t="b">
        <f>IF(filt_use_bad_data,TRUE,NOT(OR(O454="Y",O454=1)))</f>
        <v>1</v>
      </c>
      <c r="AH454" s="8" t="b">
        <f>IF(filt_use_bad_data,TRUE,NOT(OR(Q454="Y",Q454=1)))</f>
        <v>1</v>
      </c>
      <c r="AI454" s="8" t="b">
        <f>IF(filt_allow_combos,AND(AJ454:AK454),OR(UPPER($S454)="Y",UPPER($T454)=""))</f>
        <v>0</v>
      </c>
      <c r="AJ454" s="8" t="b">
        <f>IF(UPPER($U454)="CCGT",IF(filt_combine_ccgt,OR(UPPER($T454)="Y",UPPER($S454)=""),OR(UPPER($S454)="Y",UPPER($T454)="")),TRUE)</f>
        <v>0</v>
      </c>
      <c r="AK454" s="8" t="b">
        <f>IF(UPPER($U454)="WIND",IF(filt_combine_wind,OR(UPPER($T454)="Y",UPPER($S454)=""),OR(UPPER($S454)="Y",UPPER($T454)="")),TRUE)</f>
        <v>1</v>
      </c>
      <c r="AL454" s="9"/>
      <c r="AM454" s="2" t="b">
        <f>AND(Z454:AL454)</f>
        <v>0</v>
      </c>
      <c r="AN454" s="2">
        <f>A454-COUNTIF($K$31:$K454,"&lt;&gt;"&amp;AN$31)+1</f>
        <v>403</v>
      </c>
      <c r="AO454" s="2"/>
      <c r="AP454" s="8" t="s">
        <v>327</v>
      </c>
      <c r="AQ454" s="8" t="s">
        <v>65</v>
      </c>
      <c r="AR454" s="8">
        <v>55097</v>
      </c>
      <c r="AS454" s="8">
        <v>14394</v>
      </c>
      <c r="AT454" s="8" t="s">
        <v>11</v>
      </c>
      <c r="AU454" s="8" t="s">
        <v>33</v>
      </c>
      <c r="AV454" s="8">
        <v>2000</v>
      </c>
      <c r="AW454" s="8">
        <v>202</v>
      </c>
      <c r="AX454" s="8" t="s">
        <v>29</v>
      </c>
      <c r="AY454" s="8" t="s">
        <v>15</v>
      </c>
      <c r="AZ454">
        <v>0</v>
      </c>
      <c r="BA454" s="5">
        <v>7767.5189</v>
      </c>
      <c r="BB454" s="5">
        <v>6</v>
      </c>
      <c r="BC454" s="4"/>
      <c r="BD454"/>
    </row>
    <row r="455" spans="1:56" hidden="1">
      <c r="A455">
        <f>ROW(B455)-ROW($B$31)</f>
        <v>424</v>
      </c>
      <c r="B455" t="str">
        <f>SUBSTITUTE(SUBSTITUTE(SUBSTITUTE(AP455&amp;"_"&amp;AQ455," ","_"),"&amp;","and"),"-","_")</f>
        <v>Lamar_Power_Project_STG2</v>
      </c>
      <c r="C455">
        <f>AW455/1000</f>
        <v>0.20200000000000001</v>
      </c>
      <c r="D455" s="23" t="str">
        <f>VLOOKUP(L455,map_fuel,2,0)</f>
        <v>ng</v>
      </c>
      <c r="E455" s="23" t="str">
        <f>VLOOKUP(M455,map_prime_mover,2,0)</f>
        <v>cc_st_part</v>
      </c>
      <c r="F455" s="23" t="str">
        <f>D455&amp;IF(NOT(E455=""),"_"&amp;LOWER(E455),"")</f>
        <v>ng_cc_st_part</v>
      </c>
      <c r="G455" s="58">
        <f>IF(ISNUMBER(BA455),BA455/1000,1)</f>
        <v>7.7675188999999998</v>
      </c>
      <c r="H455" s="8">
        <f>AV455</f>
        <v>2000</v>
      </c>
      <c r="I455" s="39" t="str">
        <f>AY455</f>
        <v>OP</v>
      </c>
      <c r="J455" s="39" t="str">
        <f>IF(AZ455=1,"Y",IF(AZ455=0,"N","?"))</f>
        <v>N</v>
      </c>
      <c r="K455" s="39" t="s">
        <v>594</v>
      </c>
      <c r="L455" s="8" t="str">
        <f>AU455</f>
        <v>NG</v>
      </c>
      <c r="M455" s="8" t="str">
        <f>AX455</f>
        <v>CA</v>
      </c>
      <c r="N455" s="8">
        <f>C455*G455</f>
        <v>1.5690388178000001</v>
      </c>
      <c r="O455" s="8"/>
      <c r="P455" s="39"/>
      <c r="Q455" s="39"/>
      <c r="R455" s="87"/>
      <c r="S455" s="39" t="s">
        <v>651</v>
      </c>
      <c r="T455" s="39"/>
      <c r="U455" s="87" t="s">
        <v>790</v>
      </c>
      <c r="V455" s="87" t="str">
        <f ca="1">IF(NOT(AP455=""),IF(AP455&lt;&gt;AP454,IF(COUNTIF(OFFSET(AP455,0,0,pMaxUnitPerPlantInData),AP455)=COUNTIFS(OFFSET(AP455,0,0,pMaxUnitPerPlantInData),AP455,OFFSET(F455,0,0,pMaxUnitPerPlantInData),F455),"N","Y"),V454),"")</f>
        <v>Y</v>
      </c>
      <c r="W455" s="87" t="str">
        <f>IF($AP455="",W456,SUBSTITUTE(SUBSTITUTE(SUBSTITUTE(AP455," ","_"),"&amp;","and"),"-","_"))</f>
        <v>Lamar_Power_Project</v>
      </c>
      <c r="X455" s="87">
        <f>IF($AP455="","-",BB455)</f>
        <v>6</v>
      </c>
      <c r="Y455" s="4"/>
      <c r="Z455" s="8" t="b">
        <v>1</v>
      </c>
      <c r="AA455" s="8" t="b">
        <f>VLOOKUP(L455,map_fuel,3,0)</f>
        <v>1</v>
      </c>
      <c r="AB455" s="8" t="b">
        <f>C455&gt;=filt_gen_size</f>
        <v>1</v>
      </c>
      <c r="AC455" s="8" t="b">
        <f>AV455&gt;=filt_age</f>
        <v>1</v>
      </c>
      <c r="AD455" s="39">
        <f>IF(filt_status="ALL",TRUE,IFERROR(SEARCH(I455,filt_status),FALSE))</f>
        <v>1</v>
      </c>
      <c r="AE455" s="8" t="b">
        <f>IF(filt_chp,TRUE,J455="N")</f>
        <v>1</v>
      </c>
      <c r="AF455" s="8" t="b">
        <f>IF(filt_hydro,TRUE,D455&lt;&gt;"water")</f>
        <v>1</v>
      </c>
      <c r="AG455" s="8" t="b">
        <f>IF(filt_use_bad_data,TRUE,NOT(OR(O455="Y",O455=1)))</f>
        <v>1</v>
      </c>
      <c r="AH455" s="8" t="b">
        <f>IF(filt_use_bad_data,TRUE,NOT(OR(Q455="Y",Q455=1)))</f>
        <v>1</v>
      </c>
      <c r="AI455" s="8" t="b">
        <f>IF(filt_allow_combos,AND(AJ455:AK455),OR(UPPER($S455)="Y",UPPER($T455)=""))</f>
        <v>0</v>
      </c>
      <c r="AJ455" s="8" t="b">
        <f>IF(UPPER($U455)="CCGT",IF(filt_combine_ccgt,OR(UPPER($T455)="Y",UPPER($S455)=""),OR(UPPER($S455)="Y",UPPER($T455)="")),TRUE)</f>
        <v>0</v>
      </c>
      <c r="AK455" s="8" t="b">
        <f>IF(UPPER($U455)="WIND",IF(filt_combine_wind,OR(UPPER($T455)="Y",UPPER($S455)=""),OR(UPPER($S455)="Y",UPPER($T455)="")),TRUE)</f>
        <v>1</v>
      </c>
      <c r="AL455" s="9"/>
      <c r="AM455" s="2" t="b">
        <f>AND(Z455:AL455)</f>
        <v>0</v>
      </c>
      <c r="AN455" s="2">
        <f>A455-COUNTIF($K$31:$K455,"&lt;&gt;"&amp;AN$31)+1</f>
        <v>404</v>
      </c>
      <c r="AO455" s="2"/>
      <c r="AP455" s="8" t="s">
        <v>327</v>
      </c>
      <c r="AQ455" s="8" t="s">
        <v>270</v>
      </c>
      <c r="AR455" s="8">
        <v>55097</v>
      </c>
      <c r="AS455" s="8">
        <v>14395</v>
      </c>
      <c r="AT455" s="8" t="s">
        <v>11</v>
      </c>
      <c r="AU455" s="8" t="s">
        <v>33</v>
      </c>
      <c r="AV455" s="8">
        <v>2000</v>
      </c>
      <c r="AW455" s="8">
        <v>202</v>
      </c>
      <c r="AX455" s="8" t="s">
        <v>29</v>
      </c>
      <c r="AY455" s="8" t="s">
        <v>15</v>
      </c>
      <c r="AZ455">
        <v>0</v>
      </c>
      <c r="BA455" s="5">
        <v>7767.5189</v>
      </c>
      <c r="BB455" s="5">
        <v>6</v>
      </c>
      <c r="BC455" s="4"/>
      <c r="BD455"/>
    </row>
    <row r="456" spans="1:56" hidden="1">
      <c r="A456">
        <f>ROW(B456)-ROW($B$31)</f>
        <v>425</v>
      </c>
      <c r="B456" t="str">
        <f>SUBSTITUTE(SUBSTITUTE(SUBSTITUTE(AP456&amp;"_"&amp;AQ456," ","_"),"&amp;","and"),"-","_")</f>
        <v>Laredo_3</v>
      </c>
      <c r="C456">
        <f>AW456/1000</f>
        <v>0.1152</v>
      </c>
      <c r="D456" s="23" t="str">
        <f>VLOOKUP(L456,map_fuel,2,0)</f>
        <v>ng</v>
      </c>
      <c r="E456" s="23" t="str">
        <f>VLOOKUP(M456,map_prime_mover,2,0)</f>
        <v>st</v>
      </c>
      <c r="F456" s="23" t="str">
        <f>D456&amp;IF(NOT(E456=""),"_"&amp;LOWER(E456),"")</f>
        <v>ng_st</v>
      </c>
      <c r="G456" s="58">
        <f>IF(ISNUMBER(BA456),BA456/1000,1)</f>
        <v>11.5921884</v>
      </c>
      <c r="H456" s="8">
        <f>AV456</f>
        <v>1975</v>
      </c>
      <c r="I456" s="39" t="str">
        <f>AY456</f>
        <v>OP</v>
      </c>
      <c r="J456" s="39" t="str">
        <f>IF(AZ456=1,"Y",IF(AZ456=0,"N","?"))</f>
        <v>N</v>
      </c>
      <c r="K456" s="39" t="s">
        <v>594</v>
      </c>
      <c r="L456" s="8" t="str">
        <f>AU456</f>
        <v>NG</v>
      </c>
      <c r="M456" s="8" t="str">
        <f>AX456</f>
        <v>ST</v>
      </c>
      <c r="N456" s="8">
        <f>C456*G456</f>
        <v>1.33542010368</v>
      </c>
      <c r="O456" s="8"/>
      <c r="P456" s="39"/>
      <c r="Q456" s="39" t="s">
        <v>651</v>
      </c>
      <c r="R456" s="87"/>
      <c r="S456" s="39"/>
      <c r="T456" s="39"/>
      <c r="U456" s="87"/>
      <c r="V456" s="87" t="str">
        <f ca="1">IF(NOT(AP456=""),IF(AP456&lt;&gt;AP455,IF(COUNTIF(OFFSET(AP456,0,0,pMaxUnitPerPlantInData),AP456)=COUNTIFS(OFFSET(AP456,0,0,pMaxUnitPerPlantInData),AP456,OFFSET(F456,0,0,pMaxUnitPerPlantInData),F456),"N","Y"),V455),"")</f>
        <v>N</v>
      </c>
      <c r="W456" s="87" t="str">
        <f>IF($AP456="",W457,SUBSTITUTE(SUBSTITUTE(SUBSTITUTE(AP456," ","_"),"&amp;","and"),"-","_"))</f>
        <v>Laredo</v>
      </c>
      <c r="X456" s="87">
        <f>IF($AP456="","-",BB456)</f>
        <v>3</v>
      </c>
      <c r="Y456" s="4"/>
      <c r="Z456" s="8" t="b">
        <v>1</v>
      </c>
      <c r="AA456" s="8" t="b">
        <f>VLOOKUP(L456,map_fuel,3,0)</f>
        <v>1</v>
      </c>
      <c r="AB456" s="8" t="b">
        <f>C456&gt;=filt_gen_size</f>
        <v>1</v>
      </c>
      <c r="AC456" s="8" t="b">
        <f>AV456&gt;=filt_age</f>
        <v>1</v>
      </c>
      <c r="AD456" s="39">
        <f>IF(filt_status="ALL",TRUE,IFERROR(SEARCH(I456,filt_status),FALSE))</f>
        <v>1</v>
      </c>
      <c r="AE456" s="8" t="b">
        <f>IF(filt_chp,TRUE,J456="N")</f>
        <v>1</v>
      </c>
      <c r="AF456" s="8" t="b">
        <f>IF(filt_hydro,TRUE,D456&lt;&gt;"water")</f>
        <v>1</v>
      </c>
      <c r="AG456" s="8" t="b">
        <f>IF(filt_use_bad_data,TRUE,NOT(OR(O456="Y",O456=1)))</f>
        <v>1</v>
      </c>
      <c r="AH456" s="8" t="b">
        <f>IF(filt_use_bad_data,TRUE,NOT(OR(Q456="Y",Q456=1)))</f>
        <v>0</v>
      </c>
      <c r="AI456" s="8" t="b">
        <f>IF(filt_allow_combos,AND(AJ456:AK456),OR(UPPER($S456)="Y",UPPER($T456)=""))</f>
        <v>1</v>
      </c>
      <c r="AJ456" s="8" t="b">
        <f>IF(UPPER($U456)="CCGT",IF(filt_combine_ccgt,OR(UPPER($T456)="Y",UPPER($S456)=""),OR(UPPER($S456)="Y",UPPER($T456)="")),TRUE)</f>
        <v>1</v>
      </c>
      <c r="AK456" s="8" t="b">
        <f>IF(UPPER($U456)="WIND",IF(filt_combine_wind,OR(UPPER($T456)="Y",UPPER($S456)=""),OR(UPPER($S456)="Y",UPPER($T456)="")),TRUE)</f>
        <v>1</v>
      </c>
      <c r="AL456" s="9"/>
      <c r="AM456" s="2" t="b">
        <f>AND(Z456:AL456)</f>
        <v>0</v>
      </c>
      <c r="AN456" s="2">
        <f>A456-COUNTIF($K$31:$K456,"&lt;&gt;"&amp;AN$31)+1</f>
        <v>405</v>
      </c>
      <c r="AO456" s="2"/>
      <c r="AP456" s="8" t="s">
        <v>328</v>
      </c>
      <c r="AQ456" s="8" t="s">
        <v>41</v>
      </c>
      <c r="AR456" s="8">
        <v>3439</v>
      </c>
      <c r="AS456" s="8">
        <v>14398</v>
      </c>
      <c r="AT456" s="8" t="s">
        <v>11</v>
      </c>
      <c r="AU456" s="8" t="s">
        <v>33</v>
      </c>
      <c r="AV456" s="8">
        <v>1975</v>
      </c>
      <c r="AW456" s="8">
        <v>115.2</v>
      </c>
      <c r="AX456" s="8" t="s">
        <v>16</v>
      </c>
      <c r="AY456" s="8" t="s">
        <v>15</v>
      </c>
      <c r="AZ456">
        <v>0</v>
      </c>
      <c r="BA456" s="5">
        <v>11592.188399999999</v>
      </c>
      <c r="BB456" s="5">
        <v>3</v>
      </c>
      <c r="BC456" s="4"/>
      <c r="BD456"/>
    </row>
    <row r="457" spans="1:56" hidden="1">
      <c r="A457">
        <f>ROW(B457)-ROW($B$31)</f>
        <v>426</v>
      </c>
      <c r="B457" t="str">
        <f>SUBSTITUTE(SUBSTITUTE(SUBSTITUTE(AP457&amp;"_"&amp;AQ457," ","_"),"&amp;","and"),"-","_")</f>
        <v>Laredo_2</v>
      </c>
      <c r="C457">
        <f>AW457/1000</f>
        <v>3.7499999999999999E-2</v>
      </c>
      <c r="D457" s="23" t="str">
        <f>VLOOKUP(L457,map_fuel,2,0)</f>
        <v>ng</v>
      </c>
      <c r="E457" s="23" t="str">
        <f>VLOOKUP(M457,map_prime_mover,2,0)</f>
        <v>st</v>
      </c>
      <c r="F457" s="23" t="str">
        <f>D457&amp;IF(NOT(E457=""),"_"&amp;LOWER(E457),"")</f>
        <v>ng_st</v>
      </c>
      <c r="G457" s="58">
        <f>IF(ISNUMBER(BA457),BA457/1000,1)</f>
        <v>11.5921884</v>
      </c>
      <c r="H457" s="8">
        <f>AV457</f>
        <v>1955</v>
      </c>
      <c r="I457" s="39" t="str">
        <f>AY457</f>
        <v>OP</v>
      </c>
      <c r="J457" s="39" t="str">
        <f>IF(AZ457=1,"Y",IF(AZ457=0,"N","?"))</f>
        <v>N</v>
      </c>
      <c r="K457" s="39" t="s">
        <v>594</v>
      </c>
      <c r="L457" s="8" t="str">
        <f>AU457</f>
        <v>NG</v>
      </c>
      <c r="M457" s="8" t="str">
        <f>AX457</f>
        <v>ST</v>
      </c>
      <c r="N457" s="8">
        <f>C457*G457</f>
        <v>0.43470706499999995</v>
      </c>
      <c r="O457" s="8"/>
      <c r="P457" s="39"/>
      <c r="Q457" s="39" t="s">
        <v>651</v>
      </c>
      <c r="R457" s="87"/>
      <c r="S457" s="39"/>
      <c r="T457" s="39"/>
      <c r="U457" s="87"/>
      <c r="V457" s="87" t="str">
        <f ca="1">IF(NOT(AP457=""),IF(AP457&lt;&gt;AP456,IF(COUNTIF(OFFSET(AP457,0,0,pMaxUnitPerPlantInData),AP457)=COUNTIFS(OFFSET(AP457,0,0,pMaxUnitPerPlantInData),AP457,OFFSET(F457,0,0,pMaxUnitPerPlantInData),F457),"N","Y"),V456),"")</f>
        <v>N</v>
      </c>
      <c r="W457" s="87" t="str">
        <f>IF($AP457="",W458,SUBSTITUTE(SUBSTITUTE(SUBSTITUTE(AP457," ","_"),"&amp;","and"),"-","_"))</f>
        <v>Laredo</v>
      </c>
      <c r="X457" s="87">
        <f>IF($AP457="","-",BB457)</f>
        <v>3</v>
      </c>
      <c r="Y457" s="4"/>
      <c r="Z457" s="8" t="b">
        <v>1</v>
      </c>
      <c r="AA457" s="8" t="b">
        <f>VLOOKUP(L457,map_fuel,3,0)</f>
        <v>1</v>
      </c>
      <c r="AB457" s="8" t="b">
        <f>C457&gt;=filt_gen_size</f>
        <v>0</v>
      </c>
      <c r="AC457" s="8" t="b">
        <f>AV457&gt;=filt_age</f>
        <v>1</v>
      </c>
      <c r="AD457" s="39">
        <f>IF(filt_status="ALL",TRUE,IFERROR(SEARCH(I457,filt_status),FALSE))</f>
        <v>1</v>
      </c>
      <c r="AE457" s="8" t="b">
        <f>IF(filt_chp,TRUE,J457="N")</f>
        <v>1</v>
      </c>
      <c r="AF457" s="8" t="b">
        <f>IF(filt_hydro,TRUE,D457&lt;&gt;"water")</f>
        <v>1</v>
      </c>
      <c r="AG457" s="8" t="b">
        <f>IF(filt_use_bad_data,TRUE,NOT(OR(O457="Y",O457=1)))</f>
        <v>1</v>
      </c>
      <c r="AH457" s="8" t="b">
        <f>IF(filt_use_bad_data,TRUE,NOT(OR(Q457="Y",Q457=1)))</f>
        <v>0</v>
      </c>
      <c r="AI457" s="8" t="b">
        <f>IF(filt_allow_combos,AND(AJ457:AK457),OR(UPPER($S457)="Y",UPPER($T457)=""))</f>
        <v>1</v>
      </c>
      <c r="AJ457" s="8" t="b">
        <f>IF(UPPER($U457)="CCGT",IF(filt_combine_ccgt,OR(UPPER($T457)="Y",UPPER($S457)=""),OR(UPPER($S457)="Y",UPPER($T457)="")),TRUE)</f>
        <v>1</v>
      </c>
      <c r="AK457" s="8" t="b">
        <f>IF(UPPER($U457)="WIND",IF(filt_combine_wind,OR(UPPER($T457)="Y",UPPER($S457)=""),OR(UPPER($S457)="Y",UPPER($T457)="")),TRUE)</f>
        <v>1</v>
      </c>
      <c r="AL457" s="9"/>
      <c r="AM457" s="2" t="b">
        <f>AND(Z457:AL457)</f>
        <v>0</v>
      </c>
      <c r="AN457" s="2">
        <f>A457-COUNTIF($K$31:$K457,"&lt;&gt;"&amp;AN$31)+1</f>
        <v>406</v>
      </c>
      <c r="AO457" s="2"/>
      <c r="AP457" s="8" t="s">
        <v>328</v>
      </c>
      <c r="AQ457" s="8" t="s">
        <v>22</v>
      </c>
      <c r="AR457" s="8">
        <v>3439</v>
      </c>
      <c r="AS457" s="8">
        <v>14397</v>
      </c>
      <c r="AT457" s="8" t="s">
        <v>11</v>
      </c>
      <c r="AU457" s="8" t="s">
        <v>33</v>
      </c>
      <c r="AV457" s="8">
        <v>1955</v>
      </c>
      <c r="AW457" s="8">
        <v>37.5</v>
      </c>
      <c r="AX457" s="8" t="s">
        <v>16</v>
      </c>
      <c r="AY457" s="8" t="s">
        <v>15</v>
      </c>
      <c r="AZ457">
        <v>0</v>
      </c>
      <c r="BA457" s="5">
        <v>11592.188399999999</v>
      </c>
      <c r="BB457" s="5">
        <v>3</v>
      </c>
      <c r="BC457" s="4"/>
      <c r="BD457"/>
    </row>
    <row r="458" spans="1:56" hidden="1">
      <c r="A458">
        <f>ROW(B458)-ROW($B$31)</f>
        <v>427</v>
      </c>
      <c r="B458" t="str">
        <f>SUBSTITUTE(SUBSTITUTE(SUBSTITUTE(AP458&amp;"_"&amp;AQ458," ","_"),"&amp;","and"),"-","_")</f>
        <v>Laredo_1</v>
      </c>
      <c r="C458">
        <f>AW458/1000</f>
        <v>3.4500000000000003E-2</v>
      </c>
      <c r="D458" s="23" t="str">
        <f>VLOOKUP(L458,map_fuel,2,0)</f>
        <v>ng</v>
      </c>
      <c r="E458" s="23" t="str">
        <f>VLOOKUP(M458,map_prime_mover,2,0)</f>
        <v>st</v>
      </c>
      <c r="F458" s="23" t="str">
        <f>D458&amp;IF(NOT(E458=""),"_"&amp;LOWER(E458),"")</f>
        <v>ng_st</v>
      </c>
      <c r="G458" s="58">
        <f>IF(ISNUMBER(BA458),BA458/1000,1)</f>
        <v>11.5921884</v>
      </c>
      <c r="H458" s="8">
        <f>AV458</f>
        <v>1951</v>
      </c>
      <c r="I458" s="39" t="str">
        <f>AY458</f>
        <v>OP</v>
      </c>
      <c r="J458" s="39" t="str">
        <f>IF(AZ458=1,"Y",IF(AZ458=0,"N","?"))</f>
        <v>N</v>
      </c>
      <c r="K458" s="39" t="s">
        <v>594</v>
      </c>
      <c r="L458" s="8" t="str">
        <f>AU458</f>
        <v>NG</v>
      </c>
      <c r="M458" s="8" t="str">
        <f>AX458</f>
        <v>ST</v>
      </c>
      <c r="N458" s="8">
        <f>C458*G458</f>
        <v>0.39993049980000001</v>
      </c>
      <c r="O458" s="8"/>
      <c r="P458" s="39"/>
      <c r="Q458" s="39" t="s">
        <v>651</v>
      </c>
      <c r="R458" s="87"/>
      <c r="S458" s="39"/>
      <c r="T458" s="39"/>
      <c r="U458" s="87"/>
      <c r="V458" s="87" t="str">
        <f ca="1">IF(NOT(AP458=""),IF(AP458&lt;&gt;AP457,IF(COUNTIF(OFFSET(AP458,0,0,pMaxUnitPerPlantInData),AP458)=COUNTIFS(OFFSET(AP458,0,0,pMaxUnitPerPlantInData),AP458,OFFSET(F458,0,0,pMaxUnitPerPlantInData),F458),"N","Y"),V457),"")</f>
        <v>N</v>
      </c>
      <c r="W458" s="87" t="str">
        <f>IF($AP458="",W459,SUBSTITUTE(SUBSTITUTE(SUBSTITUTE(AP458," ","_"),"&amp;","and"),"-","_"))</f>
        <v>Laredo</v>
      </c>
      <c r="X458" s="87">
        <f>IF($AP458="","-",BB458)</f>
        <v>3</v>
      </c>
      <c r="Y458" s="4"/>
      <c r="Z458" s="8" t="b">
        <v>1</v>
      </c>
      <c r="AA458" s="8" t="b">
        <f>VLOOKUP(L458,map_fuel,3,0)</f>
        <v>1</v>
      </c>
      <c r="AB458" s="8" t="b">
        <f>C458&gt;=filt_gen_size</f>
        <v>0</v>
      </c>
      <c r="AC458" s="8" t="b">
        <f>AV458&gt;=filt_age</f>
        <v>1</v>
      </c>
      <c r="AD458" s="39">
        <f>IF(filt_status="ALL",TRUE,IFERROR(SEARCH(I458,filt_status),FALSE))</f>
        <v>1</v>
      </c>
      <c r="AE458" s="8" t="b">
        <f>IF(filt_chp,TRUE,J458="N")</f>
        <v>1</v>
      </c>
      <c r="AF458" s="8" t="b">
        <f>IF(filt_hydro,TRUE,D458&lt;&gt;"water")</f>
        <v>1</v>
      </c>
      <c r="AG458" s="8" t="b">
        <f>IF(filt_use_bad_data,TRUE,NOT(OR(O458="Y",O458=1)))</f>
        <v>1</v>
      </c>
      <c r="AH458" s="8" t="b">
        <f>IF(filt_use_bad_data,TRUE,NOT(OR(Q458="Y",Q458=1)))</f>
        <v>0</v>
      </c>
      <c r="AI458" s="8" t="b">
        <f>IF(filt_allow_combos,AND(AJ458:AK458),OR(UPPER($S458)="Y",UPPER($T458)=""))</f>
        <v>1</v>
      </c>
      <c r="AJ458" s="8" t="b">
        <f>IF(UPPER($U458)="CCGT",IF(filt_combine_ccgt,OR(UPPER($T458)="Y",UPPER($S458)=""),OR(UPPER($S458)="Y",UPPER($T458)="")),TRUE)</f>
        <v>1</v>
      </c>
      <c r="AK458" s="8" t="b">
        <f>IF(UPPER($U458)="WIND",IF(filt_combine_wind,OR(UPPER($T458)="Y",UPPER($S458)=""),OR(UPPER($S458)="Y",UPPER($T458)="")),TRUE)</f>
        <v>1</v>
      </c>
      <c r="AL458" s="9"/>
      <c r="AM458" s="2" t="b">
        <f>AND(Z458:AL458)</f>
        <v>0</v>
      </c>
      <c r="AN458" s="2">
        <f>A458-COUNTIF($K$31:$K458,"&lt;&gt;"&amp;AN$31)+1</f>
        <v>407</v>
      </c>
      <c r="AO458" s="2"/>
      <c r="AP458" s="8" t="s">
        <v>328</v>
      </c>
      <c r="AQ458" s="8" t="s">
        <v>19</v>
      </c>
      <c r="AR458" s="8">
        <v>3439</v>
      </c>
      <c r="AS458" s="8">
        <v>14396</v>
      </c>
      <c r="AT458" s="8" t="s">
        <v>11</v>
      </c>
      <c r="AU458" s="8" t="s">
        <v>33</v>
      </c>
      <c r="AV458" s="8">
        <v>1951</v>
      </c>
      <c r="AW458" s="8">
        <v>34.5</v>
      </c>
      <c r="AX458" s="8" t="s">
        <v>16</v>
      </c>
      <c r="AY458" s="8" t="s">
        <v>15</v>
      </c>
      <c r="AZ458">
        <v>0</v>
      </c>
      <c r="BA458" s="5">
        <v>11592.188399999999</v>
      </c>
      <c r="BB458" s="5">
        <v>3</v>
      </c>
      <c r="BC458" s="4"/>
      <c r="BD458"/>
    </row>
    <row r="459" spans="1:56" hidden="1">
      <c r="A459">
        <f>ROW(B459)-ROW($B$31)</f>
        <v>428</v>
      </c>
      <c r="B459" t="str">
        <f>SUBSTITUTE(SUBSTITUTE(SUBSTITUTE(AP459&amp;"_"&amp;AQ459," ","_"),"&amp;","and"),"-","_")</f>
        <v>Leon_Creek_CGT1</v>
      </c>
      <c r="C459">
        <f>AW459/1000</f>
        <v>5.74E-2</v>
      </c>
      <c r="D459" s="23" t="str">
        <f>VLOOKUP(L459,map_fuel,2,0)</f>
        <v>ng</v>
      </c>
      <c r="E459" s="23" t="str">
        <f>VLOOKUP(M459,map_prime_mover,2,0)</f>
        <v>gt</v>
      </c>
      <c r="F459" s="23" t="str">
        <f>D459&amp;IF(NOT(E459=""),"_"&amp;LOWER(E459),"")</f>
        <v>ng_gt</v>
      </c>
      <c r="G459" s="58">
        <f>IF(ISNUMBER(BA459),BA459/1000,1)</f>
        <v>11.834410500000001</v>
      </c>
      <c r="H459" s="8">
        <f>AV459</f>
        <v>2004</v>
      </c>
      <c r="I459" s="39" t="str">
        <f>AY459</f>
        <v>OP</v>
      </c>
      <c r="J459" s="39" t="str">
        <f>IF(AZ459=1,"Y",IF(AZ459=0,"N","?"))</f>
        <v>N</v>
      </c>
      <c r="K459" s="39" t="s">
        <v>594</v>
      </c>
      <c r="L459" s="8" t="str">
        <f>AU459</f>
        <v>NG</v>
      </c>
      <c r="M459" s="8" t="str">
        <f>AX459</f>
        <v>GT</v>
      </c>
      <c r="N459" s="8">
        <f>C459*G459</f>
        <v>0.67929516270000001</v>
      </c>
      <c r="O459" s="8"/>
      <c r="P459" s="39"/>
      <c r="Q459" s="39" t="s">
        <v>651</v>
      </c>
      <c r="R459" s="87" t="s">
        <v>1072</v>
      </c>
      <c r="S459" s="39"/>
      <c r="T459" s="39"/>
      <c r="U459" s="87"/>
      <c r="V459" s="87" t="str">
        <f ca="1">IF(NOT(AP459=""),IF(AP459&lt;&gt;AP458,IF(COUNTIF(OFFSET(AP459,0,0,pMaxUnitPerPlantInData),AP459)=COUNTIFS(OFFSET(AP459,0,0,pMaxUnitPerPlantInData),AP459,OFFSET(F459,0,0,pMaxUnitPerPlantInData),F459),"N","Y"),V458),"")</f>
        <v>Y</v>
      </c>
      <c r="W459" s="87" t="str">
        <f>IF($AP459="",W460,SUBSTITUTE(SUBSTITUTE(SUBSTITUTE(AP459," ","_"),"&amp;","and"),"-","_"))</f>
        <v>Leon_Creek</v>
      </c>
      <c r="X459" s="87">
        <f>IF($AP459="","-",BB459)</f>
        <v>6</v>
      </c>
      <c r="Y459" s="4"/>
      <c r="Z459" s="8" t="b">
        <v>1</v>
      </c>
      <c r="AA459" s="8" t="b">
        <f>VLOOKUP(L459,map_fuel,3,0)</f>
        <v>1</v>
      </c>
      <c r="AB459" s="8" t="b">
        <f>C459&gt;=filt_gen_size</f>
        <v>1</v>
      </c>
      <c r="AC459" s="8" t="b">
        <f>AV459&gt;=filt_age</f>
        <v>1</v>
      </c>
      <c r="AD459" s="39">
        <f>IF(filt_status="ALL",TRUE,IFERROR(SEARCH(I459,filt_status),FALSE))</f>
        <v>1</v>
      </c>
      <c r="AE459" s="8" t="b">
        <f>IF(filt_chp,TRUE,J459="N")</f>
        <v>1</v>
      </c>
      <c r="AF459" s="8" t="b">
        <f>IF(filt_hydro,TRUE,D459&lt;&gt;"water")</f>
        <v>1</v>
      </c>
      <c r="AG459" s="8" t="b">
        <f>IF(filt_use_bad_data,TRUE,NOT(OR(O459="Y",O459=1)))</f>
        <v>1</v>
      </c>
      <c r="AH459" s="8" t="b">
        <f>IF(filt_use_bad_data,TRUE,NOT(OR(Q459="Y",Q459=1)))</f>
        <v>0</v>
      </c>
      <c r="AI459" s="8" t="b">
        <f>IF(filt_allow_combos,AND(AJ459:AK459),OR(UPPER($S459)="Y",UPPER($T459)=""))</f>
        <v>1</v>
      </c>
      <c r="AJ459" s="8" t="b">
        <f>IF(UPPER($U459)="CCGT",IF(filt_combine_ccgt,OR(UPPER($T459)="Y",UPPER($S459)=""),OR(UPPER($S459)="Y",UPPER($T459)="")),TRUE)</f>
        <v>1</v>
      </c>
      <c r="AK459" s="8" t="b">
        <f>IF(UPPER($U459)="WIND",IF(filt_combine_wind,OR(UPPER($T459)="Y",UPPER($S459)=""),OR(UPPER($S459)="Y",UPPER($T459)="")),TRUE)</f>
        <v>1</v>
      </c>
      <c r="AL459" s="9"/>
      <c r="AM459" s="2" t="b">
        <f>AND(Z459:AL459)</f>
        <v>0</v>
      </c>
      <c r="AN459" s="2">
        <f>A459-COUNTIF($K$31:$K459,"&lt;&gt;"&amp;AN$31)+1</f>
        <v>408</v>
      </c>
      <c r="AO459" s="2"/>
      <c r="AP459" s="8" t="s">
        <v>329</v>
      </c>
      <c r="AQ459" s="8" t="s">
        <v>330</v>
      </c>
      <c r="AR459" s="8">
        <v>3609</v>
      </c>
      <c r="AS459" s="8">
        <v>14399</v>
      </c>
      <c r="AT459" s="8" t="s">
        <v>11</v>
      </c>
      <c r="AU459" s="8" t="s">
        <v>33</v>
      </c>
      <c r="AV459" s="8">
        <v>2004</v>
      </c>
      <c r="AW459" s="8">
        <v>57.4</v>
      </c>
      <c r="AX459" s="8" t="s">
        <v>54</v>
      </c>
      <c r="AY459" s="8" t="s">
        <v>15</v>
      </c>
      <c r="AZ459">
        <v>0</v>
      </c>
      <c r="BA459" s="5">
        <v>11834.4105</v>
      </c>
      <c r="BB459" s="5">
        <v>6</v>
      </c>
      <c r="BC459" s="4"/>
      <c r="BD459"/>
    </row>
    <row r="460" spans="1:56" hidden="1">
      <c r="A460">
        <f>ROW(B460)-ROW($B$31)</f>
        <v>429</v>
      </c>
      <c r="B460" t="str">
        <f>SUBSTITUTE(SUBSTITUTE(SUBSTITUTE(AP460&amp;"_"&amp;AQ460," ","_"),"&amp;","and"),"-","_")</f>
        <v>Leon_Creek_CGT2</v>
      </c>
      <c r="C460">
        <f>AW460/1000</f>
        <v>5.74E-2</v>
      </c>
      <c r="D460" s="23" t="str">
        <f>VLOOKUP(L460,map_fuel,2,0)</f>
        <v>ng</v>
      </c>
      <c r="E460" s="23" t="str">
        <f>VLOOKUP(M460,map_prime_mover,2,0)</f>
        <v>gt</v>
      </c>
      <c r="F460" s="23" t="str">
        <f>D460&amp;IF(NOT(E460=""),"_"&amp;LOWER(E460),"")</f>
        <v>ng_gt</v>
      </c>
      <c r="G460" s="58">
        <f>IF(ISNUMBER(BA460),BA460/1000,1)</f>
        <v>11.834410500000001</v>
      </c>
      <c r="H460" s="8">
        <f>AV460</f>
        <v>2004</v>
      </c>
      <c r="I460" s="39" t="str">
        <f>AY460</f>
        <v>OP</v>
      </c>
      <c r="J460" s="39" t="str">
        <f>IF(AZ460=1,"Y",IF(AZ460=0,"N","?"))</f>
        <v>N</v>
      </c>
      <c r="K460" s="39" t="s">
        <v>594</v>
      </c>
      <c r="L460" s="8" t="str">
        <f>AU460</f>
        <v>NG</v>
      </c>
      <c r="M460" s="8" t="str">
        <f>AX460</f>
        <v>GT</v>
      </c>
      <c r="N460" s="8">
        <f>C460*G460</f>
        <v>0.67929516270000001</v>
      </c>
      <c r="O460" s="8"/>
      <c r="P460" s="39"/>
      <c r="Q460" s="39" t="s">
        <v>651</v>
      </c>
      <c r="R460" s="87" t="s">
        <v>1072</v>
      </c>
      <c r="S460" s="39"/>
      <c r="T460" s="39"/>
      <c r="U460" s="87"/>
      <c r="V460" s="87" t="str">
        <f ca="1">IF(NOT(AP460=""),IF(AP460&lt;&gt;AP459,IF(COUNTIF(OFFSET(AP460,0,0,pMaxUnitPerPlantInData),AP460)=COUNTIFS(OFFSET(AP460,0,0,pMaxUnitPerPlantInData),AP460,OFFSET(F460,0,0,pMaxUnitPerPlantInData),F460),"N","Y"),V459),"")</f>
        <v>Y</v>
      </c>
      <c r="W460" s="87" t="str">
        <f>IF($AP460="",W461,SUBSTITUTE(SUBSTITUTE(SUBSTITUTE(AP460," ","_"),"&amp;","and"),"-","_"))</f>
        <v>Leon_Creek</v>
      </c>
      <c r="X460" s="87">
        <f>IF($AP460="","-",BB460)</f>
        <v>6</v>
      </c>
      <c r="Y460" s="4"/>
      <c r="Z460" s="8" t="b">
        <v>1</v>
      </c>
      <c r="AA460" s="8" t="b">
        <f>VLOOKUP(L460,map_fuel,3,0)</f>
        <v>1</v>
      </c>
      <c r="AB460" s="8" t="b">
        <f>C460&gt;=filt_gen_size</f>
        <v>1</v>
      </c>
      <c r="AC460" s="8" t="b">
        <f>AV460&gt;=filt_age</f>
        <v>1</v>
      </c>
      <c r="AD460" s="39">
        <f>IF(filt_status="ALL",TRUE,IFERROR(SEARCH(I460,filt_status),FALSE))</f>
        <v>1</v>
      </c>
      <c r="AE460" s="8" t="b">
        <f>IF(filt_chp,TRUE,J460="N")</f>
        <v>1</v>
      </c>
      <c r="AF460" s="8" t="b">
        <f>IF(filt_hydro,TRUE,D460&lt;&gt;"water")</f>
        <v>1</v>
      </c>
      <c r="AG460" s="8" t="b">
        <f>IF(filt_use_bad_data,TRUE,NOT(OR(O460="Y",O460=1)))</f>
        <v>1</v>
      </c>
      <c r="AH460" s="8" t="b">
        <f>IF(filt_use_bad_data,TRUE,NOT(OR(Q460="Y",Q460=1)))</f>
        <v>0</v>
      </c>
      <c r="AI460" s="8" t="b">
        <f>IF(filt_allow_combos,AND(AJ460:AK460),OR(UPPER($S460)="Y",UPPER($T460)=""))</f>
        <v>1</v>
      </c>
      <c r="AJ460" s="8" t="b">
        <f>IF(UPPER($U460)="CCGT",IF(filt_combine_ccgt,OR(UPPER($T460)="Y",UPPER($S460)=""),OR(UPPER($S460)="Y",UPPER($T460)="")),TRUE)</f>
        <v>1</v>
      </c>
      <c r="AK460" s="8" t="b">
        <f>IF(UPPER($U460)="WIND",IF(filt_combine_wind,OR(UPPER($T460)="Y",UPPER($S460)=""),OR(UPPER($S460)="Y",UPPER($T460)="")),TRUE)</f>
        <v>1</v>
      </c>
      <c r="AL460" s="9"/>
      <c r="AM460" s="2" t="b">
        <f>AND(Z460:AL460)</f>
        <v>0</v>
      </c>
      <c r="AN460" s="2">
        <f>A460-COUNTIF($K$31:$K460,"&lt;&gt;"&amp;AN$31)+1</f>
        <v>409</v>
      </c>
      <c r="AO460" s="2"/>
      <c r="AP460" s="8" t="s">
        <v>329</v>
      </c>
      <c r="AQ460" s="8" t="s">
        <v>331</v>
      </c>
      <c r="AR460" s="8">
        <v>3609</v>
      </c>
      <c r="AS460" s="8">
        <v>14400</v>
      </c>
      <c r="AT460" s="8" t="s">
        <v>11</v>
      </c>
      <c r="AU460" s="8" t="s">
        <v>33</v>
      </c>
      <c r="AV460" s="8">
        <v>2004</v>
      </c>
      <c r="AW460" s="8">
        <v>57.4</v>
      </c>
      <c r="AX460" s="8" t="s">
        <v>54</v>
      </c>
      <c r="AY460" s="8" t="s">
        <v>15</v>
      </c>
      <c r="AZ460">
        <v>0</v>
      </c>
      <c r="BA460" s="5">
        <v>11834.4105</v>
      </c>
      <c r="BB460" s="5">
        <v>6</v>
      </c>
      <c r="BC460" s="4"/>
      <c r="BD460"/>
    </row>
    <row r="461" spans="1:56" hidden="1">
      <c r="A461">
        <f>ROW(B461)-ROW($B$31)</f>
        <v>430</v>
      </c>
      <c r="B461" t="str">
        <f>SUBSTITUTE(SUBSTITUTE(SUBSTITUTE(AP461&amp;"_"&amp;AQ461," ","_"),"&amp;","and"),"-","_")</f>
        <v>Leon_Creek_CGT3</v>
      </c>
      <c r="C461">
        <f>AW461/1000</f>
        <v>5.74E-2</v>
      </c>
      <c r="D461" s="23" t="str">
        <f>VLOOKUP(L461,map_fuel,2,0)</f>
        <v>ng</v>
      </c>
      <c r="E461" s="23" t="str">
        <f>VLOOKUP(M461,map_prime_mover,2,0)</f>
        <v>gt</v>
      </c>
      <c r="F461" s="23" t="str">
        <f>D461&amp;IF(NOT(E461=""),"_"&amp;LOWER(E461),"")</f>
        <v>ng_gt</v>
      </c>
      <c r="G461" s="58">
        <f>IF(ISNUMBER(BA461),BA461/1000,1)</f>
        <v>11.834410500000001</v>
      </c>
      <c r="H461" s="8">
        <f>AV461</f>
        <v>2004</v>
      </c>
      <c r="I461" s="39" t="str">
        <f>AY461</f>
        <v>OP</v>
      </c>
      <c r="J461" s="39" t="str">
        <f>IF(AZ461=1,"Y",IF(AZ461=0,"N","?"))</f>
        <v>N</v>
      </c>
      <c r="K461" s="39" t="s">
        <v>594</v>
      </c>
      <c r="L461" s="8" t="str">
        <f>AU461</f>
        <v>NG</v>
      </c>
      <c r="M461" s="8" t="str">
        <f>AX461</f>
        <v>GT</v>
      </c>
      <c r="N461" s="8">
        <f>C461*G461</f>
        <v>0.67929516270000001</v>
      </c>
      <c r="O461" s="8"/>
      <c r="P461" s="39"/>
      <c r="Q461" s="39" t="s">
        <v>651</v>
      </c>
      <c r="R461" s="87" t="s">
        <v>1072</v>
      </c>
      <c r="S461" s="39"/>
      <c r="T461" s="39"/>
      <c r="U461" s="87"/>
      <c r="V461" s="87" t="str">
        <f ca="1">IF(NOT(AP461=""),IF(AP461&lt;&gt;AP460,IF(COUNTIF(OFFSET(AP461,0,0,pMaxUnitPerPlantInData),AP461)=COUNTIFS(OFFSET(AP461,0,0,pMaxUnitPerPlantInData),AP461,OFFSET(F461,0,0,pMaxUnitPerPlantInData),F461),"N","Y"),V460),"")</f>
        <v>Y</v>
      </c>
      <c r="W461" s="87" t="str">
        <f>IF($AP461="",W462,SUBSTITUTE(SUBSTITUTE(SUBSTITUTE(AP461," ","_"),"&amp;","and"),"-","_"))</f>
        <v>Leon_Creek</v>
      </c>
      <c r="X461" s="87">
        <f>IF($AP461="","-",BB461)</f>
        <v>6</v>
      </c>
      <c r="Y461" s="4"/>
      <c r="Z461" s="8" t="b">
        <v>1</v>
      </c>
      <c r="AA461" s="8" t="b">
        <f>VLOOKUP(L461,map_fuel,3,0)</f>
        <v>1</v>
      </c>
      <c r="AB461" s="8" t="b">
        <f>C461&gt;=filt_gen_size</f>
        <v>1</v>
      </c>
      <c r="AC461" s="8" t="b">
        <f>AV461&gt;=filt_age</f>
        <v>1</v>
      </c>
      <c r="AD461" s="39">
        <f>IF(filt_status="ALL",TRUE,IFERROR(SEARCH(I461,filt_status),FALSE))</f>
        <v>1</v>
      </c>
      <c r="AE461" s="8" t="b">
        <f>IF(filt_chp,TRUE,J461="N")</f>
        <v>1</v>
      </c>
      <c r="AF461" s="8" t="b">
        <f>IF(filt_hydro,TRUE,D461&lt;&gt;"water")</f>
        <v>1</v>
      </c>
      <c r="AG461" s="8" t="b">
        <f>IF(filt_use_bad_data,TRUE,NOT(OR(O461="Y",O461=1)))</f>
        <v>1</v>
      </c>
      <c r="AH461" s="8" t="b">
        <f>IF(filt_use_bad_data,TRUE,NOT(OR(Q461="Y",Q461=1)))</f>
        <v>0</v>
      </c>
      <c r="AI461" s="8" t="b">
        <f>IF(filt_allow_combos,AND(AJ461:AK461),OR(UPPER($S461)="Y",UPPER($T461)=""))</f>
        <v>1</v>
      </c>
      <c r="AJ461" s="8" t="b">
        <f>IF(UPPER($U461)="CCGT",IF(filt_combine_ccgt,OR(UPPER($T461)="Y",UPPER($S461)=""),OR(UPPER($S461)="Y",UPPER($T461)="")),TRUE)</f>
        <v>1</v>
      </c>
      <c r="AK461" s="8" t="b">
        <f>IF(UPPER($U461)="WIND",IF(filt_combine_wind,OR(UPPER($T461)="Y",UPPER($S461)=""),OR(UPPER($S461)="Y",UPPER($T461)="")),TRUE)</f>
        <v>1</v>
      </c>
      <c r="AL461" s="9"/>
      <c r="AM461" s="2" t="b">
        <f>AND(Z461:AL461)</f>
        <v>0</v>
      </c>
      <c r="AN461" s="2">
        <f>A461-COUNTIF($K$31:$K461,"&lt;&gt;"&amp;AN$31)+1</f>
        <v>410</v>
      </c>
      <c r="AO461" s="2"/>
      <c r="AP461" s="8" t="s">
        <v>329</v>
      </c>
      <c r="AQ461" s="8" t="s">
        <v>332</v>
      </c>
      <c r="AR461" s="8">
        <v>3609</v>
      </c>
      <c r="AS461" s="8">
        <v>14401</v>
      </c>
      <c r="AT461" s="8" t="s">
        <v>11</v>
      </c>
      <c r="AU461" s="8" t="s">
        <v>33</v>
      </c>
      <c r="AV461" s="8">
        <v>2004</v>
      </c>
      <c r="AW461" s="8">
        <v>57.4</v>
      </c>
      <c r="AX461" s="8" t="s">
        <v>54</v>
      </c>
      <c r="AY461" s="8" t="s">
        <v>15</v>
      </c>
      <c r="AZ461">
        <v>0</v>
      </c>
      <c r="BA461" s="5">
        <v>11834.4105</v>
      </c>
      <c r="BB461" s="5">
        <v>6</v>
      </c>
      <c r="BC461" s="4"/>
      <c r="BD461"/>
    </row>
    <row r="462" spans="1:56" hidden="1">
      <c r="A462">
        <f>ROW(B462)-ROW($B$31)</f>
        <v>431</v>
      </c>
      <c r="B462" t="str">
        <f>SUBSTITUTE(SUBSTITUTE(SUBSTITUTE(AP462&amp;"_"&amp;AQ462," ","_"),"&amp;","and"),"-","_")</f>
        <v>Leon_Creek_CGT4</v>
      </c>
      <c r="C462">
        <f>AW462/1000</f>
        <v>5.74E-2</v>
      </c>
      <c r="D462" s="23" t="str">
        <f>VLOOKUP(L462,map_fuel,2,0)</f>
        <v>ng</v>
      </c>
      <c r="E462" s="23" t="str">
        <f>VLOOKUP(M462,map_prime_mover,2,0)</f>
        <v>gt</v>
      </c>
      <c r="F462" s="23" t="str">
        <f>D462&amp;IF(NOT(E462=""),"_"&amp;LOWER(E462),"")</f>
        <v>ng_gt</v>
      </c>
      <c r="G462" s="58">
        <f>IF(ISNUMBER(BA462),BA462/1000,1)</f>
        <v>11.834410500000001</v>
      </c>
      <c r="H462" s="8">
        <f>AV462</f>
        <v>2004</v>
      </c>
      <c r="I462" s="39" t="str">
        <f>AY462</f>
        <v>OP</v>
      </c>
      <c r="J462" s="39" t="str">
        <f>IF(AZ462=1,"Y",IF(AZ462=0,"N","?"))</f>
        <v>N</v>
      </c>
      <c r="K462" s="39" t="s">
        <v>594</v>
      </c>
      <c r="L462" s="8" t="str">
        <f>AU462</f>
        <v>NG</v>
      </c>
      <c r="M462" s="8" t="str">
        <f>AX462</f>
        <v>GT</v>
      </c>
      <c r="N462" s="8">
        <f>C462*G462</f>
        <v>0.67929516270000001</v>
      </c>
      <c r="O462" s="8"/>
      <c r="P462" s="39"/>
      <c r="Q462" s="39" t="s">
        <v>651</v>
      </c>
      <c r="R462" s="87" t="s">
        <v>1072</v>
      </c>
      <c r="S462" s="39"/>
      <c r="T462" s="39"/>
      <c r="U462" s="87"/>
      <c r="V462" s="87" t="str">
        <f ca="1">IF(NOT(AP462=""),IF(AP462&lt;&gt;AP461,IF(COUNTIF(OFFSET(AP462,0,0,pMaxUnitPerPlantInData),AP462)=COUNTIFS(OFFSET(AP462,0,0,pMaxUnitPerPlantInData),AP462,OFFSET(F462,0,0,pMaxUnitPerPlantInData),F462),"N","Y"),V461),"")</f>
        <v>Y</v>
      </c>
      <c r="W462" s="87" t="str">
        <f>IF($AP462="",W463,SUBSTITUTE(SUBSTITUTE(SUBSTITUTE(AP462," ","_"),"&amp;","and"),"-","_"))</f>
        <v>Leon_Creek</v>
      </c>
      <c r="X462" s="87">
        <f>IF($AP462="","-",BB462)</f>
        <v>6</v>
      </c>
      <c r="Y462" s="4"/>
      <c r="Z462" s="8" t="b">
        <v>1</v>
      </c>
      <c r="AA462" s="8" t="b">
        <f>VLOOKUP(L462,map_fuel,3,0)</f>
        <v>1</v>
      </c>
      <c r="AB462" s="8" t="b">
        <f>C462&gt;=filt_gen_size</f>
        <v>1</v>
      </c>
      <c r="AC462" s="8" t="b">
        <f>AV462&gt;=filt_age</f>
        <v>1</v>
      </c>
      <c r="AD462" s="39">
        <f>IF(filt_status="ALL",TRUE,IFERROR(SEARCH(I462,filt_status),FALSE))</f>
        <v>1</v>
      </c>
      <c r="AE462" s="8" t="b">
        <f>IF(filt_chp,TRUE,J462="N")</f>
        <v>1</v>
      </c>
      <c r="AF462" s="8" t="b">
        <f>IF(filt_hydro,TRUE,D462&lt;&gt;"water")</f>
        <v>1</v>
      </c>
      <c r="AG462" s="8" t="b">
        <f>IF(filt_use_bad_data,TRUE,NOT(OR(O462="Y",O462=1)))</f>
        <v>1</v>
      </c>
      <c r="AH462" s="8" t="b">
        <f>IF(filt_use_bad_data,TRUE,NOT(OR(Q462="Y",Q462=1)))</f>
        <v>0</v>
      </c>
      <c r="AI462" s="8" t="b">
        <f>IF(filt_allow_combos,AND(AJ462:AK462),OR(UPPER($S462)="Y",UPPER($T462)=""))</f>
        <v>1</v>
      </c>
      <c r="AJ462" s="8" t="b">
        <f>IF(UPPER($U462)="CCGT",IF(filt_combine_ccgt,OR(UPPER($T462)="Y",UPPER($S462)=""),OR(UPPER($S462)="Y",UPPER($T462)="")),TRUE)</f>
        <v>1</v>
      </c>
      <c r="AK462" s="8" t="b">
        <f>IF(UPPER($U462)="WIND",IF(filt_combine_wind,OR(UPPER($T462)="Y",UPPER($S462)=""),OR(UPPER($S462)="Y",UPPER($T462)="")),TRUE)</f>
        <v>1</v>
      </c>
      <c r="AL462" s="9"/>
      <c r="AM462" s="2" t="b">
        <f>AND(Z462:AL462)</f>
        <v>0</v>
      </c>
      <c r="AN462" s="2">
        <f>A462-COUNTIF($K$31:$K462,"&lt;&gt;"&amp;AN$31)+1</f>
        <v>411</v>
      </c>
      <c r="AO462" s="2"/>
      <c r="AP462" s="8" t="s">
        <v>329</v>
      </c>
      <c r="AQ462" s="8" t="s">
        <v>333</v>
      </c>
      <c r="AR462" s="8">
        <v>3609</v>
      </c>
      <c r="AS462" s="8">
        <v>14402</v>
      </c>
      <c r="AT462" s="8" t="s">
        <v>11</v>
      </c>
      <c r="AU462" s="8" t="s">
        <v>33</v>
      </c>
      <c r="AV462" s="8">
        <v>2004</v>
      </c>
      <c r="AW462" s="8">
        <v>57.4</v>
      </c>
      <c r="AX462" s="8" t="s">
        <v>54</v>
      </c>
      <c r="AY462" s="8" t="s">
        <v>15</v>
      </c>
      <c r="AZ462">
        <v>0</v>
      </c>
      <c r="BA462" s="5">
        <v>11834.4105</v>
      </c>
      <c r="BB462" s="5">
        <v>6</v>
      </c>
      <c r="BC462" s="4"/>
      <c r="BD462"/>
    </row>
    <row r="463" spans="1:56" hidden="1">
      <c r="A463">
        <f>ROW(B463)-ROW($B$31)</f>
        <v>432</v>
      </c>
      <c r="B463" t="str">
        <f>SUBSTITUTE(SUBSTITUTE(SUBSTITUTE(AP463&amp;"_"&amp;AQ463," ","_"),"&amp;","and"),"-","_")</f>
        <v>Leon_Creek_4</v>
      </c>
      <c r="C463">
        <f>AW463/1000</f>
        <v>0.11370000000000001</v>
      </c>
      <c r="D463" s="23" t="str">
        <f>VLOOKUP(L463,map_fuel,2,0)</f>
        <v>ng</v>
      </c>
      <c r="E463" s="23" t="str">
        <f>VLOOKUP(M463,map_prime_mover,2,0)</f>
        <v>st</v>
      </c>
      <c r="F463" s="23" t="str">
        <f>D463&amp;IF(NOT(E463=""),"_"&amp;LOWER(E463),"")</f>
        <v>ng_st</v>
      </c>
      <c r="G463" s="58">
        <f>IF(ISNUMBER(BA463),BA463/1000,1)</f>
        <v>11.834410500000001</v>
      </c>
      <c r="H463" s="8">
        <f>AV463</f>
        <v>1959</v>
      </c>
      <c r="I463" s="39" t="str">
        <f>AY463</f>
        <v>OP</v>
      </c>
      <c r="J463" s="39" t="str">
        <f>IF(AZ463=1,"Y",IF(AZ463=0,"N","?"))</f>
        <v>N</v>
      </c>
      <c r="K463" s="39" t="s">
        <v>594</v>
      </c>
      <c r="L463" s="8" t="str">
        <f>AU463</f>
        <v>NG</v>
      </c>
      <c r="M463" s="8" t="str">
        <f>AX463</f>
        <v>ST</v>
      </c>
      <c r="N463" s="8">
        <f>C463*G463</f>
        <v>1.3455724738500001</v>
      </c>
      <c r="O463" s="8"/>
      <c r="P463" s="39"/>
      <c r="Q463" s="39" t="s">
        <v>651</v>
      </c>
      <c r="R463" s="87"/>
      <c r="S463" s="39"/>
      <c r="T463" s="39"/>
      <c r="U463" s="87"/>
      <c r="V463" s="87" t="str">
        <f ca="1">IF(NOT(AP463=""),IF(AP463&lt;&gt;AP462,IF(COUNTIF(OFFSET(AP463,0,0,pMaxUnitPerPlantInData),AP463)=COUNTIFS(OFFSET(AP463,0,0,pMaxUnitPerPlantInData),AP463,OFFSET(F463,0,0,pMaxUnitPerPlantInData),F463),"N","Y"),V462),"")</f>
        <v>Y</v>
      </c>
      <c r="W463" s="87" t="str">
        <f>IF($AP463="",W464,SUBSTITUTE(SUBSTITUTE(SUBSTITUTE(AP463," ","_"),"&amp;","and"),"-","_"))</f>
        <v>Leon_Creek</v>
      </c>
      <c r="X463" s="87">
        <f>IF($AP463="","-",BB463)</f>
        <v>6</v>
      </c>
      <c r="Y463" s="4"/>
      <c r="Z463" s="8" t="b">
        <v>1</v>
      </c>
      <c r="AA463" s="8" t="b">
        <f>VLOOKUP(L463,map_fuel,3,0)</f>
        <v>1</v>
      </c>
      <c r="AB463" s="8" t="b">
        <f>C463&gt;=filt_gen_size</f>
        <v>1</v>
      </c>
      <c r="AC463" s="8" t="b">
        <f>AV463&gt;=filt_age</f>
        <v>1</v>
      </c>
      <c r="AD463" s="39">
        <f>IF(filt_status="ALL",TRUE,IFERROR(SEARCH(I463,filt_status),FALSE))</f>
        <v>1</v>
      </c>
      <c r="AE463" s="8" t="b">
        <f>IF(filt_chp,TRUE,J463="N")</f>
        <v>1</v>
      </c>
      <c r="AF463" s="8" t="b">
        <f>IF(filt_hydro,TRUE,D463&lt;&gt;"water")</f>
        <v>1</v>
      </c>
      <c r="AG463" s="8" t="b">
        <f>IF(filt_use_bad_data,TRUE,NOT(OR(O463="Y",O463=1)))</f>
        <v>1</v>
      </c>
      <c r="AH463" s="8" t="b">
        <f>IF(filt_use_bad_data,TRUE,NOT(OR(Q463="Y",Q463=1)))</f>
        <v>0</v>
      </c>
      <c r="AI463" s="8" t="b">
        <f>IF(filt_allow_combos,AND(AJ463:AK463),OR(UPPER($S463)="Y",UPPER($T463)=""))</f>
        <v>1</v>
      </c>
      <c r="AJ463" s="8" t="b">
        <f>IF(UPPER($U463)="CCGT",IF(filt_combine_ccgt,OR(UPPER($T463)="Y",UPPER($S463)=""),OR(UPPER($S463)="Y",UPPER($T463)="")),TRUE)</f>
        <v>1</v>
      </c>
      <c r="AK463" s="8" t="b">
        <f>IF(UPPER($U463)="WIND",IF(filt_combine_wind,OR(UPPER($T463)="Y",UPPER($S463)=""),OR(UPPER($S463)="Y",UPPER($T463)="")),TRUE)</f>
        <v>1</v>
      </c>
      <c r="AL463" s="9"/>
      <c r="AM463" s="2" t="b">
        <f>AND(Z463:AL463)</f>
        <v>0</v>
      </c>
      <c r="AN463" s="2">
        <f>A463-COUNTIF($K$31:$K463,"&lt;&gt;"&amp;AN$31)+1</f>
        <v>412</v>
      </c>
      <c r="AO463" s="2"/>
      <c r="AP463" s="8" t="s">
        <v>329</v>
      </c>
      <c r="AQ463" s="8" t="s">
        <v>107</v>
      </c>
      <c r="AR463" s="8">
        <v>3609</v>
      </c>
      <c r="AS463" s="8">
        <v>14404</v>
      </c>
      <c r="AT463" s="8" t="s">
        <v>11</v>
      </c>
      <c r="AU463" s="8" t="s">
        <v>33</v>
      </c>
      <c r="AV463" s="8">
        <v>1959</v>
      </c>
      <c r="AW463" s="8">
        <v>113.7</v>
      </c>
      <c r="AX463" s="8" t="s">
        <v>16</v>
      </c>
      <c r="AY463" s="8" t="s">
        <v>15</v>
      </c>
      <c r="AZ463">
        <v>0</v>
      </c>
      <c r="BA463" s="5">
        <v>11834.4105</v>
      </c>
      <c r="BB463" s="5">
        <v>6</v>
      </c>
      <c r="BC463" s="4"/>
      <c r="BD463"/>
    </row>
    <row r="464" spans="1:56" hidden="1">
      <c r="A464">
        <f>ROW(B464)-ROW($B$31)</f>
        <v>433</v>
      </c>
      <c r="B464" t="str">
        <f>SUBSTITUTE(SUBSTITUTE(SUBSTITUTE(AP464&amp;"_"&amp;AQ464," ","_"),"&amp;","and"),"-","_")</f>
        <v>Leon_Creek_3</v>
      </c>
      <c r="C464">
        <f>AW464/1000</f>
        <v>7.4999999999999997E-2</v>
      </c>
      <c r="D464" s="23" t="str">
        <f>VLOOKUP(L464,map_fuel,2,0)</f>
        <v>ng</v>
      </c>
      <c r="E464" s="23" t="str">
        <f>VLOOKUP(M464,map_prime_mover,2,0)</f>
        <v>st</v>
      </c>
      <c r="F464" s="23" t="str">
        <f>D464&amp;IF(NOT(E464=""),"_"&amp;LOWER(E464),"")</f>
        <v>ng_st</v>
      </c>
      <c r="G464" s="58">
        <f>IF(ISNUMBER(BA464),BA464/1000,1)</f>
        <v>11.834410500000001</v>
      </c>
      <c r="H464" s="8">
        <f>AV464</f>
        <v>1953</v>
      </c>
      <c r="I464" s="39" t="str">
        <f>AY464</f>
        <v>OP</v>
      </c>
      <c r="J464" s="39" t="str">
        <f>IF(AZ464=1,"Y",IF(AZ464=0,"N","?"))</f>
        <v>N</v>
      </c>
      <c r="K464" s="39" t="s">
        <v>594</v>
      </c>
      <c r="L464" s="8" t="str">
        <f>AU464</f>
        <v>NG</v>
      </c>
      <c r="M464" s="8" t="str">
        <f>AX464</f>
        <v>ST</v>
      </c>
      <c r="N464" s="8">
        <f>C464*G464</f>
        <v>0.88758078750000002</v>
      </c>
      <c r="O464" s="8"/>
      <c r="P464" s="39"/>
      <c r="Q464" s="39" t="s">
        <v>651</v>
      </c>
      <c r="R464" s="87"/>
      <c r="S464" s="39"/>
      <c r="T464" s="39"/>
      <c r="U464" s="87"/>
      <c r="V464" s="87" t="str">
        <f ca="1">IF(NOT(AP464=""),IF(AP464&lt;&gt;AP463,IF(COUNTIF(OFFSET(AP464,0,0,pMaxUnitPerPlantInData),AP464)=COUNTIFS(OFFSET(AP464,0,0,pMaxUnitPerPlantInData),AP464,OFFSET(F464,0,0,pMaxUnitPerPlantInData),F464),"N","Y"),V463),"")</f>
        <v>Y</v>
      </c>
      <c r="W464" s="87" t="str">
        <f>IF($AP464="",W465,SUBSTITUTE(SUBSTITUTE(SUBSTITUTE(AP464," ","_"),"&amp;","and"),"-","_"))</f>
        <v>Leon_Creek</v>
      </c>
      <c r="X464" s="87">
        <f>IF($AP464="","-",BB464)</f>
        <v>6</v>
      </c>
      <c r="Y464" s="4"/>
      <c r="Z464" s="8" t="b">
        <v>1</v>
      </c>
      <c r="AA464" s="8" t="b">
        <f>VLOOKUP(L464,map_fuel,3,0)</f>
        <v>1</v>
      </c>
      <c r="AB464" s="8" t="b">
        <f>C464&gt;=filt_gen_size</f>
        <v>1</v>
      </c>
      <c r="AC464" s="8" t="b">
        <f>AV464&gt;=filt_age</f>
        <v>1</v>
      </c>
      <c r="AD464" s="39">
        <f>IF(filt_status="ALL",TRUE,IFERROR(SEARCH(I464,filt_status),FALSE))</f>
        <v>1</v>
      </c>
      <c r="AE464" s="8" t="b">
        <f>IF(filt_chp,TRUE,J464="N")</f>
        <v>1</v>
      </c>
      <c r="AF464" s="8" t="b">
        <f>IF(filt_hydro,TRUE,D464&lt;&gt;"water")</f>
        <v>1</v>
      </c>
      <c r="AG464" s="8" t="b">
        <f>IF(filt_use_bad_data,TRUE,NOT(OR(O464="Y",O464=1)))</f>
        <v>1</v>
      </c>
      <c r="AH464" s="8" t="b">
        <f>IF(filt_use_bad_data,TRUE,NOT(OR(Q464="Y",Q464=1)))</f>
        <v>0</v>
      </c>
      <c r="AI464" s="8" t="b">
        <f>IF(filt_allow_combos,AND(AJ464:AK464),OR(UPPER($S464)="Y",UPPER($T464)=""))</f>
        <v>1</v>
      </c>
      <c r="AJ464" s="8" t="b">
        <f>IF(UPPER($U464)="CCGT",IF(filt_combine_ccgt,OR(UPPER($T464)="Y",UPPER($S464)=""),OR(UPPER($S464)="Y",UPPER($T464)="")),TRUE)</f>
        <v>1</v>
      </c>
      <c r="AK464" s="8" t="b">
        <f>IF(UPPER($U464)="WIND",IF(filt_combine_wind,OR(UPPER($T464)="Y",UPPER($S464)=""),OR(UPPER($S464)="Y",UPPER($T464)="")),TRUE)</f>
        <v>1</v>
      </c>
      <c r="AL464" s="9"/>
      <c r="AM464" s="2" t="b">
        <f>AND(Z464:AL464)</f>
        <v>0</v>
      </c>
      <c r="AN464" s="2">
        <f>A464-COUNTIF($K$31:$K464,"&lt;&gt;"&amp;AN$31)+1</f>
        <v>413</v>
      </c>
      <c r="AO464" s="2"/>
      <c r="AP464" s="8" t="s">
        <v>329</v>
      </c>
      <c r="AQ464" s="8" t="s">
        <v>41</v>
      </c>
      <c r="AR464" s="8">
        <v>3609</v>
      </c>
      <c r="AS464" s="8">
        <v>14403</v>
      </c>
      <c r="AT464" s="8" t="s">
        <v>11</v>
      </c>
      <c r="AU464" s="8" t="s">
        <v>33</v>
      </c>
      <c r="AV464" s="8">
        <v>1953</v>
      </c>
      <c r="AW464" s="8">
        <v>75</v>
      </c>
      <c r="AX464" s="8" t="s">
        <v>16</v>
      </c>
      <c r="AY464" s="8" t="s">
        <v>15</v>
      </c>
      <c r="AZ464">
        <v>0</v>
      </c>
      <c r="BA464" s="5">
        <v>11834.4105</v>
      </c>
      <c r="BB464" s="5">
        <v>6</v>
      </c>
      <c r="BC464" s="4"/>
      <c r="BD464"/>
    </row>
    <row r="465" spans="1:56" hidden="1">
      <c r="A465">
        <f>ROW(B465)-ROW($B$31)</f>
        <v>434</v>
      </c>
      <c r="B465" t="str">
        <f>SUBSTITUTE(SUBSTITUTE(SUBSTITUTE(AP465&amp;"_"&amp;AQ465," ","_"),"&amp;","and"),"-","_")</f>
        <v>Lewis_Creek_2</v>
      </c>
      <c r="C465">
        <f>AW465/1000</f>
        <v>0.27139999999999997</v>
      </c>
      <c r="D465" s="23" t="str">
        <f>VLOOKUP(L465,map_fuel,2,0)</f>
        <v>ng</v>
      </c>
      <c r="E465" s="23" t="str">
        <f>VLOOKUP(M465,map_prime_mover,2,0)</f>
        <v>st</v>
      </c>
      <c r="F465" s="23" t="str">
        <f>D465&amp;IF(NOT(E465=""),"_"&amp;LOWER(E465),"")</f>
        <v>ng_st</v>
      </c>
      <c r="G465" s="58">
        <f>IF(ISNUMBER(BA465),BA465/1000,1)</f>
        <v>1</v>
      </c>
      <c r="H465" s="8">
        <f>AV465</f>
        <v>1971</v>
      </c>
      <c r="I465" s="39" t="str">
        <f>AY465</f>
        <v>OP</v>
      </c>
      <c r="J465" s="39" t="str">
        <f>IF(AZ465=1,"Y",IF(AZ465=0,"N","?"))</f>
        <v>?</v>
      </c>
      <c r="K465" s="39" t="s">
        <v>594</v>
      </c>
      <c r="L465" s="8" t="str">
        <f>AU465</f>
        <v>NG</v>
      </c>
      <c r="M465" s="8" t="str">
        <f>AX465</f>
        <v>ST</v>
      </c>
      <c r="N465" s="8">
        <f>C465*G465</f>
        <v>0.27139999999999997</v>
      </c>
      <c r="O465" s="8"/>
      <c r="P465" s="8"/>
      <c r="Q465" s="39" t="s">
        <v>651</v>
      </c>
      <c r="R465" s="87"/>
      <c r="S465" s="8"/>
      <c r="T465" s="8"/>
      <c r="U465" s="87"/>
      <c r="V465" s="87" t="str">
        <f ca="1">IF(NOT(AP465=""),IF(AP465&lt;&gt;AP464,IF(COUNTIF(OFFSET(AP465,0,0,pMaxUnitPerPlantInData),AP465)=COUNTIFS(OFFSET(AP465,0,0,pMaxUnitPerPlantInData),AP465,OFFSET(F465,0,0,pMaxUnitPerPlantInData),F465),"N","Y"),V464),"")</f>
        <v>N</v>
      </c>
      <c r="W465" s="87" t="str">
        <f>IF($AP465="",W466,AP465)</f>
        <v>Lewis Creek</v>
      </c>
      <c r="X465" s="87" t="str">
        <f>IF($AP465="","-",BB465)</f>
        <v>Plant unknown</v>
      </c>
      <c r="Y465" s="4"/>
      <c r="Z465" s="8" t="b">
        <v>0</v>
      </c>
      <c r="AA465" s="8" t="b">
        <f>VLOOKUP(L465,map_fuel,3,0)</f>
        <v>1</v>
      </c>
      <c r="AB465" s="8" t="b">
        <f>C465&gt;=filt_gen_size</f>
        <v>1</v>
      </c>
      <c r="AC465" s="8" t="b">
        <f>AV465&gt;=filt_age</f>
        <v>1</v>
      </c>
      <c r="AD465" s="39">
        <f>IF(filt_status="ALL",TRUE,IFERROR(SEARCH(I465,filt_status),FALSE))</f>
        <v>1</v>
      </c>
      <c r="AE465" s="8" t="b">
        <f>IF(filt_chp,TRUE,J465="N")</f>
        <v>0</v>
      </c>
      <c r="AF465" s="8" t="b">
        <f>IF(filt_hydro,TRUE,D465&lt;&gt;"water")</f>
        <v>1</v>
      </c>
      <c r="AG465" s="8" t="b">
        <f>IF(filt_use_bad_data,TRUE,NOT(OR(O465="Y",O465=1)))</f>
        <v>1</v>
      </c>
      <c r="AH465" s="8" t="b">
        <f>IF(filt_use_bad_data,TRUE,NOT(OR(Q465="Y",Q465=1)))</f>
        <v>0</v>
      </c>
      <c r="AI465" s="8" t="b">
        <f>IF(filt_allow_combos,AND(AJ465:AK465),OR(UPPER($S465)="Y",UPPER($T465)=""))</f>
        <v>1</v>
      </c>
      <c r="AJ465" s="8" t="b">
        <f>IF(UPPER($U465)="CCGT",IF(filt_combine_ccgt,OR(UPPER($T465)="Y",UPPER($S465)=""),OR(UPPER($S465)="Y",UPPER($T465)="")),TRUE)</f>
        <v>1</v>
      </c>
      <c r="AK465" s="8" t="b">
        <f>IF(UPPER($U465)="WIND",IF(filt_combine_wind,OR(UPPER($T465)="Y",UPPER($S465)=""),OR(UPPER($S465)="Y",UPPER($T465)="")),TRUE)</f>
        <v>1</v>
      </c>
      <c r="AL465" s="9"/>
      <c r="AM465" s="2" t="b">
        <f>AND(Z465:AL465)</f>
        <v>0</v>
      </c>
      <c r="AN465" s="2">
        <f>A465-COUNTIF($K$31:$K465,"&lt;&gt;"&amp;AN$31)+1</f>
        <v>414</v>
      </c>
      <c r="AO465" s="2"/>
      <c r="AP465" s="8" t="s">
        <v>334</v>
      </c>
      <c r="AQ465" s="8" t="s">
        <v>22</v>
      </c>
      <c r="AR465" s="8">
        <v>3457</v>
      </c>
      <c r="AS465" s="8">
        <v>14406</v>
      </c>
      <c r="AT465" s="8" t="s">
        <v>11</v>
      </c>
      <c r="AU465" s="8" t="s">
        <v>33</v>
      </c>
      <c r="AV465" s="8">
        <v>1971</v>
      </c>
      <c r="AW465" s="8">
        <v>271.39999999999998</v>
      </c>
      <c r="AX465" s="8" t="s">
        <v>16</v>
      </c>
      <c r="AY465" s="8" t="s">
        <v>15</v>
      </c>
      <c r="AZ465" t="s">
        <v>1069</v>
      </c>
      <c r="BA465" s="5" t="s">
        <v>1069</v>
      </c>
      <c r="BB465" s="5" t="s">
        <v>1069</v>
      </c>
      <c r="BC465" s="4"/>
      <c r="BD465"/>
    </row>
    <row r="466" spans="1:56" hidden="1">
      <c r="A466">
        <f>ROW(B466)-ROW($B$31)</f>
        <v>435</v>
      </c>
      <c r="B466" t="str">
        <f>SUBSTITUTE(SUBSTITUTE(SUBSTITUTE(AP466&amp;"_"&amp;AQ466," ","_"),"&amp;","and"),"-","_")</f>
        <v>Lewis_Creek_1</v>
      </c>
      <c r="C466">
        <f>AW466/1000</f>
        <v>0.27139999999999997</v>
      </c>
      <c r="D466" s="23" t="str">
        <f>VLOOKUP(L466,map_fuel,2,0)</f>
        <v>ng</v>
      </c>
      <c r="E466" s="23" t="str">
        <f>VLOOKUP(M466,map_prime_mover,2,0)</f>
        <v>st</v>
      </c>
      <c r="F466" s="23" t="str">
        <f>D466&amp;IF(NOT(E466=""),"_"&amp;LOWER(E466),"")</f>
        <v>ng_st</v>
      </c>
      <c r="G466" s="58">
        <f>IF(ISNUMBER(BA466),BA466/1000,1)</f>
        <v>1</v>
      </c>
      <c r="H466" s="8">
        <f>AV466</f>
        <v>1970</v>
      </c>
      <c r="I466" s="39" t="str">
        <f>AY466</f>
        <v>OP</v>
      </c>
      <c r="J466" s="39" t="str">
        <f>IF(AZ466=1,"Y",IF(AZ466=0,"N","?"))</f>
        <v>?</v>
      </c>
      <c r="K466" s="39" t="s">
        <v>594</v>
      </c>
      <c r="L466" s="8" t="str">
        <f>AU466</f>
        <v>NG</v>
      </c>
      <c r="M466" s="8" t="str">
        <f>AX466</f>
        <v>ST</v>
      </c>
      <c r="N466" s="8">
        <f>C466*G466</f>
        <v>0.27139999999999997</v>
      </c>
      <c r="O466" s="8"/>
      <c r="P466" s="8"/>
      <c r="Q466" s="39" t="s">
        <v>651</v>
      </c>
      <c r="R466" s="87"/>
      <c r="S466" s="8"/>
      <c r="T466" s="8"/>
      <c r="U466" s="87"/>
      <c r="V466" s="87" t="str">
        <f ca="1">IF(NOT(AP466=""),IF(AP466&lt;&gt;AP465,IF(COUNTIF(OFFSET(AP466,0,0,pMaxUnitPerPlantInData),AP466)=COUNTIFS(OFFSET(AP466,0,0,pMaxUnitPerPlantInData),AP466,OFFSET(F466,0,0,pMaxUnitPerPlantInData),F466),"N","Y"),V465),"")</f>
        <v>N</v>
      </c>
      <c r="W466" s="87" t="str">
        <f>IF($AP466="",W467,AP466)</f>
        <v>Lewis Creek</v>
      </c>
      <c r="X466" s="87" t="str">
        <f>IF($AP466="","-",BB466)</f>
        <v>Plant unknown</v>
      </c>
      <c r="Y466" s="4"/>
      <c r="Z466" s="8" t="b">
        <v>0</v>
      </c>
      <c r="AA466" s="8" t="b">
        <f>VLOOKUP(L466,map_fuel,3,0)</f>
        <v>1</v>
      </c>
      <c r="AB466" s="8" t="b">
        <f>C466&gt;=filt_gen_size</f>
        <v>1</v>
      </c>
      <c r="AC466" s="8" t="b">
        <f>AV466&gt;=filt_age</f>
        <v>1</v>
      </c>
      <c r="AD466" s="39">
        <f>IF(filt_status="ALL",TRUE,IFERROR(SEARCH(I466,filt_status),FALSE))</f>
        <v>1</v>
      </c>
      <c r="AE466" s="8" t="b">
        <f>IF(filt_chp,TRUE,J466="N")</f>
        <v>0</v>
      </c>
      <c r="AF466" s="8" t="b">
        <f>IF(filt_hydro,TRUE,D466&lt;&gt;"water")</f>
        <v>1</v>
      </c>
      <c r="AG466" s="8" t="b">
        <f>IF(filt_use_bad_data,TRUE,NOT(OR(O466="Y",O466=1)))</f>
        <v>1</v>
      </c>
      <c r="AH466" s="8" t="b">
        <f>IF(filt_use_bad_data,TRUE,NOT(OR(Q466="Y",Q466=1)))</f>
        <v>0</v>
      </c>
      <c r="AI466" s="8" t="b">
        <f>IF(filt_allow_combos,AND(AJ466:AK466),OR(UPPER($S466)="Y",UPPER($T466)=""))</f>
        <v>1</v>
      </c>
      <c r="AJ466" s="8" t="b">
        <f>IF(UPPER($U466)="CCGT",IF(filt_combine_ccgt,OR(UPPER($T466)="Y",UPPER($S466)=""),OR(UPPER($S466)="Y",UPPER($T466)="")),TRUE)</f>
        <v>1</v>
      </c>
      <c r="AK466" s="8" t="b">
        <f>IF(UPPER($U466)="WIND",IF(filt_combine_wind,OR(UPPER($T466)="Y",UPPER($S466)=""),OR(UPPER($S466)="Y",UPPER($T466)="")),TRUE)</f>
        <v>1</v>
      </c>
      <c r="AL466" s="9"/>
      <c r="AM466" s="2" t="b">
        <f>AND(Z466:AL466)</f>
        <v>0</v>
      </c>
      <c r="AN466" s="2">
        <f>A466-COUNTIF($K$31:$K466,"&lt;&gt;"&amp;AN$31)+1</f>
        <v>415</v>
      </c>
      <c r="AO466" s="2"/>
      <c r="AP466" s="8" t="s">
        <v>334</v>
      </c>
      <c r="AQ466" s="8" t="s">
        <v>19</v>
      </c>
      <c r="AR466" s="8">
        <v>3457</v>
      </c>
      <c r="AS466" s="8">
        <v>14405</v>
      </c>
      <c r="AT466" s="8" t="s">
        <v>11</v>
      </c>
      <c r="AU466" s="8" t="s">
        <v>33</v>
      </c>
      <c r="AV466" s="8">
        <v>1970</v>
      </c>
      <c r="AW466" s="8">
        <v>271.39999999999998</v>
      </c>
      <c r="AX466" s="8" t="s">
        <v>16</v>
      </c>
      <c r="AY466" s="8" t="s">
        <v>15</v>
      </c>
      <c r="AZ466" t="s">
        <v>1069</v>
      </c>
      <c r="BA466" s="5" t="s">
        <v>1069</v>
      </c>
      <c r="BB466" s="5" t="s">
        <v>1069</v>
      </c>
      <c r="BC466" s="4"/>
      <c r="BD466"/>
    </row>
    <row r="467" spans="1:56" hidden="1">
      <c r="A467">
        <f>ROW(B467)-ROW($B$31)</f>
        <v>436</v>
      </c>
      <c r="B467" t="str">
        <f>SUBSTITUTE(SUBSTITUTE(SUBSTITUTE(AP467&amp;"_"&amp;AQ467," ","_"),"&amp;","and"),"-","_")</f>
        <v>Lewisville_1</v>
      </c>
      <c r="C467">
        <f>AW467/1000</f>
        <v>2.8E-3</v>
      </c>
      <c r="D467" s="23" t="str">
        <f>VLOOKUP(L467,map_fuel,2,0)</f>
        <v>water</v>
      </c>
      <c r="E467" s="23" t="str">
        <f>VLOOKUP(M467,map_prime_mover,2,0)</f>
        <v/>
      </c>
      <c r="F467" s="23" t="str">
        <f>D467&amp;IF(NOT(E467=""),"_"&amp;LOWER(E467),"")</f>
        <v>water</v>
      </c>
      <c r="G467" s="58">
        <f>IF(ISNUMBER(BA467),BA467/1000,1)</f>
        <v>1</v>
      </c>
      <c r="H467" s="8">
        <f>AV467</f>
        <v>1992</v>
      </c>
      <c r="I467" s="39" t="str">
        <f>AY467</f>
        <v>OP</v>
      </c>
      <c r="J467" s="39" t="str">
        <f>IF(AZ467=1,"Y",IF(AZ467=0,"N","?"))</f>
        <v>N</v>
      </c>
      <c r="K467" s="39" t="s">
        <v>594</v>
      </c>
      <c r="L467" s="8" t="str">
        <f>AU467</f>
        <v>WAT</v>
      </c>
      <c r="M467" s="8" t="str">
        <f>AX467</f>
        <v>HY</v>
      </c>
      <c r="N467" s="8">
        <f>C467*G467</f>
        <v>2.8E-3</v>
      </c>
      <c r="O467" s="8"/>
      <c r="P467" s="8"/>
      <c r="Q467" s="8"/>
      <c r="R467" s="87"/>
      <c r="S467" s="8"/>
      <c r="T467" s="8"/>
      <c r="U467" s="87"/>
      <c r="V467" s="87" t="str">
        <f ca="1">IF(NOT(AP467=""),IF(AP467&lt;&gt;AP466,IF(COUNTIF(OFFSET(AP467,0,0,pMaxUnitPerPlantInData),AP467)=COUNTIFS(OFFSET(AP467,0,0,pMaxUnitPerPlantInData),AP467,OFFSET(F467,0,0,pMaxUnitPerPlantInData),F467),"N","Y"),V466),"")</f>
        <v>N</v>
      </c>
      <c r="W467" s="87" t="str">
        <f>IF($AP467="",W468,SUBSTITUTE(SUBSTITUTE(SUBSTITUTE(AP467," ","_"),"&amp;","and"),"-","_"))</f>
        <v>Lewisville</v>
      </c>
      <c r="X467" s="87">
        <f>IF($AP467="","-",BB467)</f>
        <v>1</v>
      </c>
      <c r="Y467" s="4"/>
      <c r="Z467" s="8" t="b">
        <v>1</v>
      </c>
      <c r="AA467" s="8" t="b">
        <f>VLOOKUP(L467,map_fuel,3,0)</f>
        <v>1</v>
      </c>
      <c r="AB467" s="8" t="b">
        <f>C467&gt;=filt_gen_size</f>
        <v>0</v>
      </c>
      <c r="AC467" s="8" t="b">
        <f>AV467&gt;=filt_age</f>
        <v>1</v>
      </c>
      <c r="AD467" s="39">
        <f>IF(filt_status="ALL",TRUE,IFERROR(SEARCH(I467,filt_status),FALSE))</f>
        <v>1</v>
      </c>
      <c r="AE467" s="8" t="b">
        <f>IF(filt_chp,TRUE,J467="N")</f>
        <v>1</v>
      </c>
      <c r="AF467" s="8" t="b">
        <f>IF(filt_hydro,TRUE,D467&lt;&gt;"water")</f>
        <v>0</v>
      </c>
      <c r="AG467" s="8" t="b">
        <f>IF(filt_use_bad_data,TRUE,NOT(OR(O467="Y",O467=1)))</f>
        <v>1</v>
      </c>
      <c r="AH467" s="8" t="b">
        <f>IF(filt_use_bad_data,TRUE,NOT(OR(Q467="Y",Q467=1)))</f>
        <v>1</v>
      </c>
      <c r="AI467" s="8" t="b">
        <f>IF(filt_allow_combos,AND(AJ467:AK467),OR(UPPER($S467)="Y",UPPER($T467)=""))</f>
        <v>1</v>
      </c>
      <c r="AJ467" s="8" t="b">
        <f>IF(UPPER($U467)="CCGT",IF(filt_combine_ccgt,OR(UPPER($T467)="Y",UPPER($S467)=""),OR(UPPER($S467)="Y",UPPER($T467)="")),TRUE)</f>
        <v>1</v>
      </c>
      <c r="AK467" s="8" t="b">
        <f>IF(UPPER($U467)="WIND",IF(filt_combine_wind,OR(UPPER($T467)="Y",UPPER($S467)=""),OR(UPPER($S467)="Y",UPPER($T467)="")),TRUE)</f>
        <v>1</v>
      </c>
      <c r="AL467" s="9"/>
      <c r="AM467" s="2" t="b">
        <f>AND(Z467:AL467)</f>
        <v>0</v>
      </c>
      <c r="AN467" s="2">
        <f>A467-COUNTIF($K$31:$K467,"&lt;&gt;"&amp;AN$31)+1</f>
        <v>416</v>
      </c>
      <c r="AO467" s="2"/>
      <c r="AP467" s="8" t="s">
        <v>335</v>
      </c>
      <c r="AQ467" s="8" t="s">
        <v>19</v>
      </c>
      <c r="AR467" s="8">
        <v>794</v>
      </c>
      <c r="AS467" s="8">
        <v>14407</v>
      </c>
      <c r="AT467" s="8" t="s">
        <v>11</v>
      </c>
      <c r="AU467" s="8" t="s">
        <v>21</v>
      </c>
      <c r="AV467" s="8">
        <v>1992</v>
      </c>
      <c r="AW467" s="8">
        <v>2.8</v>
      </c>
      <c r="AX467" s="8" t="s">
        <v>20</v>
      </c>
      <c r="AY467" s="8" t="s">
        <v>15</v>
      </c>
      <c r="AZ467">
        <v>0</v>
      </c>
      <c r="BA467" s="5" t="s">
        <v>14</v>
      </c>
      <c r="BB467" s="5">
        <v>1</v>
      </c>
      <c r="BC467" s="4"/>
      <c r="BD467"/>
    </row>
    <row r="468" spans="1:56" hidden="1">
      <c r="A468">
        <f>ROW(B468)-ROW($B$31)</f>
        <v>437</v>
      </c>
      <c r="B468" t="str">
        <f>SUBSTITUTE(SUBSTITUTE(SUBSTITUTE(AP468&amp;"_"&amp;AQ468," ","_"),"&amp;","and"),"-","_")</f>
        <v>Limestone_2</v>
      </c>
      <c r="C468">
        <f>AW468/1000</f>
        <v>0.95679999999999998</v>
      </c>
      <c r="D468" s="23" t="str">
        <f>VLOOKUP(L468,map_fuel,2,0)</f>
        <v>coal_lig</v>
      </c>
      <c r="E468" s="23" t="str">
        <f>VLOOKUP(M468,map_prime_mover,2,0)</f>
        <v>st</v>
      </c>
      <c r="F468" s="23" t="str">
        <f>D468&amp;IF(NOT(E468=""),"_"&amp;LOWER(E468),"")</f>
        <v>coal_lig_st</v>
      </c>
      <c r="G468" s="58">
        <f>IF(ISNUMBER(BA468),BA468/1000,1)</f>
        <v>9.6122278000000012</v>
      </c>
      <c r="H468" s="8">
        <f>AV468</f>
        <v>1986</v>
      </c>
      <c r="I468" s="39" t="str">
        <f>AY468</f>
        <v>OP</v>
      </c>
      <c r="J468" s="39" t="str">
        <f>IF(AZ468=1,"Y",IF(AZ468=0,"N","?"))</f>
        <v>N</v>
      </c>
      <c r="K468" s="39" t="s">
        <v>594</v>
      </c>
      <c r="L468" s="8" t="str">
        <f>AU468</f>
        <v>LIG</v>
      </c>
      <c r="M468" s="8" t="str">
        <f>AX468</f>
        <v>ST</v>
      </c>
      <c r="N468" s="8">
        <f>C468*G468</f>
        <v>9.1969795590400008</v>
      </c>
      <c r="O468" s="8"/>
      <c r="P468" s="39"/>
      <c r="Q468" s="39" t="s">
        <v>651</v>
      </c>
      <c r="R468" s="87" t="s">
        <v>1072</v>
      </c>
      <c r="S468" s="39"/>
      <c r="T468" s="39"/>
      <c r="U468" s="87"/>
      <c r="V468" s="87" t="str">
        <f ca="1">IF(NOT(AP468=""),IF(AP468&lt;&gt;AP467,IF(COUNTIF(OFFSET(AP468,0,0,pMaxUnitPerPlantInData),AP468)=COUNTIFS(OFFSET(AP468,0,0,pMaxUnitPerPlantInData),AP468,OFFSET(F468,0,0,pMaxUnitPerPlantInData),F468),"N","Y"),V467),"")</f>
        <v>N</v>
      </c>
      <c r="W468" s="87" t="str">
        <f>IF($AP468="",W469,SUBSTITUTE(SUBSTITUTE(SUBSTITUTE(AP468," ","_"),"&amp;","and"),"-","_"))</f>
        <v>Limestone</v>
      </c>
      <c r="X468" s="87">
        <f>IF($AP468="","-",BB468)</f>
        <v>2</v>
      </c>
      <c r="Y468" s="4"/>
      <c r="Z468" s="8" t="b">
        <v>1</v>
      </c>
      <c r="AA468" s="8" t="b">
        <f>VLOOKUP(L468,map_fuel,3,0)</f>
        <v>1</v>
      </c>
      <c r="AB468" s="8" t="b">
        <f>C468&gt;=filt_gen_size</f>
        <v>1</v>
      </c>
      <c r="AC468" s="8" t="b">
        <f>AV468&gt;=filt_age</f>
        <v>1</v>
      </c>
      <c r="AD468" s="39">
        <f>IF(filt_status="ALL",TRUE,IFERROR(SEARCH(I468,filt_status),FALSE))</f>
        <v>1</v>
      </c>
      <c r="AE468" s="8" t="b">
        <f>IF(filt_chp,TRUE,J468="N")</f>
        <v>1</v>
      </c>
      <c r="AF468" s="8" t="b">
        <f>IF(filt_hydro,TRUE,D468&lt;&gt;"water")</f>
        <v>1</v>
      </c>
      <c r="AG468" s="8" t="b">
        <f>IF(filt_use_bad_data,TRUE,NOT(OR(O468="Y",O468=1)))</f>
        <v>1</v>
      </c>
      <c r="AH468" s="8" t="b">
        <f>IF(filt_use_bad_data,TRUE,NOT(OR(Q468="Y",Q468=1)))</f>
        <v>0</v>
      </c>
      <c r="AI468" s="8" t="b">
        <f>IF(filt_allow_combos,AND(AJ468:AK468),OR(UPPER($S468)="Y",UPPER($T468)=""))</f>
        <v>1</v>
      </c>
      <c r="AJ468" s="8" t="b">
        <f>IF(UPPER($U468)="CCGT",IF(filt_combine_ccgt,OR(UPPER($T468)="Y",UPPER($S468)=""),OR(UPPER($S468)="Y",UPPER($T468)="")),TRUE)</f>
        <v>1</v>
      </c>
      <c r="AK468" s="8" t="b">
        <f>IF(UPPER($U468)="WIND",IF(filt_combine_wind,OR(UPPER($T468)="Y",UPPER($S468)=""),OR(UPPER($S468)="Y",UPPER($T468)="")),TRUE)</f>
        <v>1</v>
      </c>
      <c r="AL468" s="9"/>
      <c r="AM468" s="2" t="b">
        <f>AND(Z468:AL468)</f>
        <v>0</v>
      </c>
      <c r="AN468" s="2">
        <f>A468-COUNTIF($K$31:$K468,"&lt;&gt;"&amp;AN$31)+1</f>
        <v>417</v>
      </c>
      <c r="AO468" s="2"/>
      <c r="AP468" s="8" t="s">
        <v>336</v>
      </c>
      <c r="AQ468" s="8" t="s">
        <v>22</v>
      </c>
      <c r="AR468" s="8">
        <v>298</v>
      </c>
      <c r="AS468" s="8">
        <v>14409</v>
      </c>
      <c r="AT468" s="8" t="s">
        <v>11</v>
      </c>
      <c r="AU468" s="8" t="s">
        <v>67</v>
      </c>
      <c r="AV468" s="8">
        <v>1986</v>
      </c>
      <c r="AW468" s="8">
        <v>956.8</v>
      </c>
      <c r="AX468" s="8" t="s">
        <v>16</v>
      </c>
      <c r="AY468" s="8" t="s">
        <v>15</v>
      </c>
      <c r="AZ468">
        <v>0</v>
      </c>
      <c r="BA468" s="5">
        <v>9612.2278000000006</v>
      </c>
      <c r="BB468" s="5">
        <v>2</v>
      </c>
      <c r="BC468" s="4"/>
      <c r="BD468"/>
    </row>
    <row r="469" spans="1:56" hidden="1">
      <c r="A469">
        <f>ROW(B469)-ROW($B$31)</f>
        <v>438</v>
      </c>
      <c r="B469" t="str">
        <f>SUBSTITUTE(SUBSTITUTE(SUBSTITUTE(AP469&amp;"_"&amp;AQ469," ","_"),"&amp;","and"),"-","_")</f>
        <v>Limestone_1</v>
      </c>
      <c r="C469">
        <f>AW469/1000</f>
        <v>0.89300000000000002</v>
      </c>
      <c r="D469" s="23" t="str">
        <f>VLOOKUP(L469,map_fuel,2,0)</f>
        <v>coal_lig</v>
      </c>
      <c r="E469" s="23" t="str">
        <f>VLOOKUP(M469,map_prime_mover,2,0)</f>
        <v>st</v>
      </c>
      <c r="F469" s="23" t="str">
        <f>D469&amp;IF(NOT(E469=""),"_"&amp;LOWER(E469),"")</f>
        <v>coal_lig_st</v>
      </c>
      <c r="G469" s="58">
        <f>IF(ISNUMBER(BA469),BA469/1000,1)</f>
        <v>9.6122278000000012</v>
      </c>
      <c r="H469" s="8">
        <f>AV469</f>
        <v>1985</v>
      </c>
      <c r="I469" s="39" t="str">
        <f>AY469</f>
        <v>OP</v>
      </c>
      <c r="J469" s="39" t="str">
        <f>IF(AZ469=1,"Y",IF(AZ469=0,"N","?"))</f>
        <v>N</v>
      </c>
      <c r="K469" s="39" t="s">
        <v>594</v>
      </c>
      <c r="L469" s="8" t="str">
        <f>AU469</f>
        <v>LIG</v>
      </c>
      <c r="M469" s="8" t="str">
        <f>AX469</f>
        <v>ST</v>
      </c>
      <c r="N469" s="8">
        <f>C469*G469</f>
        <v>8.5837194254000018</v>
      </c>
      <c r="O469" s="8"/>
      <c r="P469" s="39"/>
      <c r="Q469" s="39" t="s">
        <v>651</v>
      </c>
      <c r="R469" s="87" t="s">
        <v>1072</v>
      </c>
      <c r="S469" s="39"/>
      <c r="T469" s="39"/>
      <c r="U469" s="87"/>
      <c r="V469" s="87" t="str">
        <f ca="1">IF(NOT(AP469=""),IF(AP469&lt;&gt;AP468,IF(COUNTIF(OFFSET(AP469,0,0,pMaxUnitPerPlantInData),AP469)=COUNTIFS(OFFSET(AP469,0,0,pMaxUnitPerPlantInData),AP469,OFFSET(F469,0,0,pMaxUnitPerPlantInData),F469),"N","Y"),V468),"")</f>
        <v>N</v>
      </c>
      <c r="W469" s="87" t="str">
        <f>IF($AP469="",W470,SUBSTITUTE(SUBSTITUTE(SUBSTITUTE(AP469," ","_"),"&amp;","and"),"-","_"))</f>
        <v>Limestone</v>
      </c>
      <c r="X469" s="87">
        <f>IF($AP469="","-",BB469)</f>
        <v>2</v>
      </c>
      <c r="Y469" s="4"/>
      <c r="Z469" s="8" t="b">
        <v>1</v>
      </c>
      <c r="AA469" s="8" t="b">
        <f>VLOOKUP(L469,map_fuel,3,0)</f>
        <v>1</v>
      </c>
      <c r="AB469" s="8" t="b">
        <f>C469&gt;=filt_gen_size</f>
        <v>1</v>
      </c>
      <c r="AC469" s="8" t="b">
        <f>AV469&gt;=filt_age</f>
        <v>1</v>
      </c>
      <c r="AD469" s="39">
        <f>IF(filt_status="ALL",TRUE,IFERROR(SEARCH(I469,filt_status),FALSE))</f>
        <v>1</v>
      </c>
      <c r="AE469" s="8" t="b">
        <f>IF(filt_chp,TRUE,J469="N")</f>
        <v>1</v>
      </c>
      <c r="AF469" s="8" t="b">
        <f>IF(filt_hydro,TRUE,D469&lt;&gt;"water")</f>
        <v>1</v>
      </c>
      <c r="AG469" s="8" t="b">
        <f>IF(filt_use_bad_data,TRUE,NOT(OR(O469="Y",O469=1)))</f>
        <v>1</v>
      </c>
      <c r="AH469" s="8" t="b">
        <f>IF(filt_use_bad_data,TRUE,NOT(OR(Q469="Y",Q469=1)))</f>
        <v>0</v>
      </c>
      <c r="AI469" s="8" t="b">
        <f>IF(filt_allow_combos,AND(AJ469:AK469),OR(UPPER($S469)="Y",UPPER($T469)=""))</f>
        <v>1</v>
      </c>
      <c r="AJ469" s="8" t="b">
        <f>IF(UPPER($U469)="CCGT",IF(filt_combine_ccgt,OR(UPPER($T469)="Y",UPPER($S469)=""),OR(UPPER($S469)="Y",UPPER($T469)="")),TRUE)</f>
        <v>1</v>
      </c>
      <c r="AK469" s="8" t="b">
        <f>IF(UPPER($U469)="WIND",IF(filt_combine_wind,OR(UPPER($T469)="Y",UPPER($S469)=""),OR(UPPER($S469)="Y",UPPER($T469)="")),TRUE)</f>
        <v>1</v>
      </c>
      <c r="AL469" s="9"/>
      <c r="AM469" s="2" t="b">
        <f>AND(Z469:AL469)</f>
        <v>0</v>
      </c>
      <c r="AN469" s="2">
        <f>A469-COUNTIF($K$31:$K469,"&lt;&gt;"&amp;AN$31)+1</f>
        <v>418</v>
      </c>
      <c r="AO469" s="2"/>
      <c r="AP469" s="8" t="s">
        <v>336</v>
      </c>
      <c r="AQ469" s="8" t="s">
        <v>19</v>
      </c>
      <c r="AR469" s="8">
        <v>298</v>
      </c>
      <c r="AS469" s="8">
        <v>14408</v>
      </c>
      <c r="AT469" s="8" t="s">
        <v>11</v>
      </c>
      <c r="AU469" s="8" t="s">
        <v>67</v>
      </c>
      <c r="AV469" s="8">
        <v>1985</v>
      </c>
      <c r="AW469" s="8">
        <v>893</v>
      </c>
      <c r="AX469" s="8" t="s">
        <v>16</v>
      </c>
      <c r="AY469" s="8" t="s">
        <v>15</v>
      </c>
      <c r="AZ469">
        <v>0</v>
      </c>
      <c r="BA469" s="5">
        <v>9612.2278000000006</v>
      </c>
      <c r="BB469" s="5">
        <v>2</v>
      </c>
      <c r="BC469" s="4"/>
      <c r="BD469"/>
    </row>
    <row r="470" spans="1:56" hidden="1">
      <c r="A470">
        <f>ROW(B470)-ROW($B$31)</f>
        <v>439</v>
      </c>
      <c r="B470" t="str">
        <f>SUBSTITUTE(SUBSTITUTE(SUBSTITUTE(AP470&amp;"_"&amp;AQ470," ","_"),"&amp;","and"),"-","_")</f>
        <v>Llano_Estacado_Wind_Ranch_EXIS</v>
      </c>
      <c r="C470">
        <f>AW470/1000</f>
        <v>0.08</v>
      </c>
      <c r="D470" s="23" t="str">
        <f>VLOOKUP(L470,map_fuel,2,0)</f>
        <v>wind</v>
      </c>
      <c r="E470" s="23" t="str">
        <f>VLOOKUP(M470,map_prime_mover,2,0)</f>
        <v/>
      </c>
      <c r="F470" s="23" t="str">
        <f>D470&amp;IF(NOT(E470=""),"_"&amp;LOWER(E470),"")</f>
        <v>wind</v>
      </c>
      <c r="G470" s="58">
        <f>IF(ISNUMBER(BA470),BA470/1000,1)</f>
        <v>1</v>
      </c>
      <c r="H470" s="8">
        <f>AV470</f>
        <v>2001</v>
      </c>
      <c r="I470" s="39" t="str">
        <f>AY470</f>
        <v>OP</v>
      </c>
      <c r="J470" s="39" t="str">
        <f>IF(AZ470=1,"Y",IF(AZ470=0,"N","?"))</f>
        <v>?</v>
      </c>
      <c r="K470" s="39" t="s">
        <v>594</v>
      </c>
      <c r="L470" s="8" t="str">
        <f>AU470</f>
        <v>WND</v>
      </c>
      <c r="M470" s="8" t="str">
        <f>AX470</f>
        <v>WT</v>
      </c>
      <c r="N470" s="8">
        <f>C470*G470</f>
        <v>0.08</v>
      </c>
      <c r="O470" s="8"/>
      <c r="P470" s="8"/>
      <c r="Q470" s="8"/>
      <c r="R470" s="87"/>
      <c r="S470" s="8"/>
      <c r="T470" s="8"/>
      <c r="U470" s="87"/>
      <c r="V470" s="87" t="str">
        <f ca="1">IF(NOT(AP470=""),IF(AP470&lt;&gt;AP469,IF(COUNTIF(OFFSET(AP470,0,0,pMaxUnitPerPlantInData),AP470)=COUNTIFS(OFFSET(AP470,0,0,pMaxUnitPerPlantInData),AP470,OFFSET(F470,0,0,pMaxUnitPerPlantInData),F470),"N","Y"),V469),"")</f>
        <v>N</v>
      </c>
      <c r="W470" s="87" t="str">
        <f>IF($AP470="",W471,AP470)</f>
        <v>Llano Estacado Wind Ranch</v>
      </c>
      <c r="X470" s="87" t="str">
        <f>IF($AP470="","-",BB470)</f>
        <v>Plant unknown</v>
      </c>
      <c r="Y470" s="4"/>
      <c r="Z470" s="8" t="b">
        <v>0</v>
      </c>
      <c r="AA470" s="8" t="b">
        <f>VLOOKUP(L470,map_fuel,3,0)</f>
        <v>1</v>
      </c>
      <c r="AB470" s="8" t="b">
        <f>C470&gt;=filt_gen_size</f>
        <v>1</v>
      </c>
      <c r="AC470" s="8" t="b">
        <f>AV470&gt;=filt_age</f>
        <v>1</v>
      </c>
      <c r="AD470" s="39">
        <f>IF(filt_status="ALL",TRUE,IFERROR(SEARCH(I470,filt_status),FALSE))</f>
        <v>1</v>
      </c>
      <c r="AE470" s="8" t="b">
        <f>IF(filt_chp,TRUE,J470="N")</f>
        <v>0</v>
      </c>
      <c r="AF470" s="8" t="b">
        <f>IF(filt_hydro,TRUE,D470&lt;&gt;"water")</f>
        <v>1</v>
      </c>
      <c r="AG470" s="8" t="b">
        <f>IF(filt_use_bad_data,TRUE,NOT(OR(O470="Y",O470=1)))</f>
        <v>1</v>
      </c>
      <c r="AH470" s="8" t="b">
        <f>IF(filt_use_bad_data,TRUE,NOT(OR(Q470="Y",Q470=1)))</f>
        <v>1</v>
      </c>
      <c r="AI470" s="8" t="b">
        <f>IF(filt_allow_combos,AND(AJ470:AK470),OR(UPPER($S470)="Y",UPPER($T470)=""))</f>
        <v>1</v>
      </c>
      <c r="AJ470" s="8" t="b">
        <f>IF(UPPER($U470)="CCGT",IF(filt_combine_ccgt,OR(UPPER($T470)="Y",UPPER($S470)=""),OR(UPPER($S470)="Y",UPPER($T470)="")),TRUE)</f>
        <v>1</v>
      </c>
      <c r="AK470" s="8" t="b">
        <f>IF(UPPER($U470)="WIND",IF(filt_combine_wind,OR(UPPER($T470)="Y",UPPER($S470)=""),OR(UPPER($S470)="Y",UPPER($T470)="")),TRUE)</f>
        <v>1</v>
      </c>
      <c r="AL470" s="9"/>
      <c r="AM470" s="2" t="b">
        <f>AND(Z470:AL470)</f>
        <v>0</v>
      </c>
      <c r="AN470" s="2">
        <f>A470-COUNTIF($K$31:$K470,"&lt;&gt;"&amp;AN$31)+1</f>
        <v>419</v>
      </c>
      <c r="AO470" s="2"/>
      <c r="AP470" s="8" t="s">
        <v>337</v>
      </c>
      <c r="AQ470" s="8" t="s">
        <v>291</v>
      </c>
      <c r="AR470" s="8">
        <v>55579</v>
      </c>
      <c r="AS470" s="8">
        <v>14410</v>
      </c>
      <c r="AT470" s="8" t="s">
        <v>11</v>
      </c>
      <c r="AU470" s="8" t="s">
        <v>26</v>
      </c>
      <c r="AV470" s="8">
        <v>2001</v>
      </c>
      <c r="AW470" s="8">
        <v>80</v>
      </c>
      <c r="AX470" s="8" t="s">
        <v>25</v>
      </c>
      <c r="AY470" s="8" t="s">
        <v>15</v>
      </c>
      <c r="AZ470" t="s">
        <v>1069</v>
      </c>
      <c r="BA470" s="5" t="s">
        <v>1069</v>
      </c>
      <c r="BB470" s="5" t="s">
        <v>1069</v>
      </c>
      <c r="BC470" s="4"/>
      <c r="BD470"/>
    </row>
    <row r="471" spans="1:56" hidden="1">
      <c r="A471">
        <f>ROW(B471)-ROW($B$31)</f>
        <v>440</v>
      </c>
      <c r="B471" t="str">
        <f>SUBSTITUTE(SUBSTITUTE(SUBSTITUTE(AP471&amp;"_"&amp;AQ471," ","_"),"&amp;","and"),"-","_")</f>
        <v>Lone_Star_1</v>
      </c>
      <c r="C471">
        <f>AW471/1000</f>
        <v>0.04</v>
      </c>
      <c r="D471" s="23" t="str">
        <f>VLOOKUP(L471,map_fuel,2,0)</f>
        <v>ng</v>
      </c>
      <c r="E471" s="23" t="str">
        <f>VLOOKUP(M471,map_prime_mover,2,0)</f>
        <v>st</v>
      </c>
      <c r="F471" s="23" t="str">
        <f>D471&amp;IF(NOT(E471=""),"_"&amp;LOWER(E471),"")</f>
        <v>ng_st</v>
      </c>
      <c r="G471" s="58">
        <f>IF(ISNUMBER(BA471),BA471/1000,1)</f>
        <v>1</v>
      </c>
      <c r="H471" s="8">
        <f>AV471</f>
        <v>1954</v>
      </c>
      <c r="I471" s="39" t="str">
        <f>AY471</f>
        <v>OP</v>
      </c>
      <c r="J471" s="39" t="str">
        <f>IF(AZ471=1,"Y",IF(AZ471=0,"N","?"))</f>
        <v>?</v>
      </c>
      <c r="K471" s="39" t="s">
        <v>594</v>
      </c>
      <c r="L471" s="8" t="str">
        <f>AU471</f>
        <v>NG</v>
      </c>
      <c r="M471" s="8" t="str">
        <f>AX471</f>
        <v>ST</v>
      </c>
      <c r="N471" s="8">
        <f>C471*G471</f>
        <v>0.04</v>
      </c>
      <c r="O471" s="8"/>
      <c r="P471" s="8"/>
      <c r="Q471" s="39" t="s">
        <v>651</v>
      </c>
      <c r="R471" s="87"/>
      <c r="S471" s="8"/>
      <c r="T471" s="8"/>
      <c r="U471" s="87"/>
      <c r="V471" s="87" t="str">
        <f ca="1">IF(NOT(AP471=""),IF(AP471&lt;&gt;AP470,IF(COUNTIF(OFFSET(AP471,0,0,pMaxUnitPerPlantInData),AP471)=COUNTIFS(OFFSET(AP471,0,0,pMaxUnitPerPlantInData),AP471,OFFSET(F471,0,0,pMaxUnitPerPlantInData),F471),"N","Y"),V470),"")</f>
        <v>N</v>
      </c>
      <c r="W471" s="87" t="str">
        <f>IF($AP471="",W472,AP471)</f>
        <v>Lone Star</v>
      </c>
      <c r="X471" s="87" t="str">
        <f>IF($AP471="","-",BB471)</f>
        <v>Plant unknown</v>
      </c>
      <c r="Y471" s="4"/>
      <c r="Z471" s="8" t="b">
        <v>0</v>
      </c>
      <c r="AA471" s="8" t="b">
        <f>VLOOKUP(L471,map_fuel,3,0)</f>
        <v>1</v>
      </c>
      <c r="AB471" s="8" t="b">
        <f>C471&gt;=filt_gen_size</f>
        <v>0</v>
      </c>
      <c r="AC471" s="8" t="b">
        <f>AV471&gt;=filt_age</f>
        <v>1</v>
      </c>
      <c r="AD471" s="39">
        <f>IF(filt_status="ALL",TRUE,IFERROR(SEARCH(I471,filt_status),FALSE))</f>
        <v>1</v>
      </c>
      <c r="AE471" s="8" t="b">
        <f>IF(filt_chp,TRUE,J471="N")</f>
        <v>0</v>
      </c>
      <c r="AF471" s="8" t="b">
        <f>IF(filt_hydro,TRUE,D471&lt;&gt;"water")</f>
        <v>1</v>
      </c>
      <c r="AG471" s="8" t="b">
        <f>IF(filt_use_bad_data,TRUE,NOT(OR(O471="Y",O471=1)))</f>
        <v>1</v>
      </c>
      <c r="AH471" s="8" t="b">
        <f>IF(filt_use_bad_data,TRUE,NOT(OR(Q471="Y",Q471=1)))</f>
        <v>0</v>
      </c>
      <c r="AI471" s="8" t="b">
        <f>IF(filt_allow_combos,AND(AJ471:AK471),OR(UPPER($S471)="Y",UPPER($T471)=""))</f>
        <v>1</v>
      </c>
      <c r="AJ471" s="8" t="b">
        <f>IF(UPPER($U471)="CCGT",IF(filt_combine_ccgt,OR(UPPER($T471)="Y",UPPER($S471)=""),OR(UPPER($S471)="Y",UPPER($T471)="")),TRUE)</f>
        <v>1</v>
      </c>
      <c r="AK471" s="8" t="b">
        <f>IF(UPPER($U471)="WIND",IF(filt_combine_wind,OR(UPPER($T471)="Y",UPPER($S471)=""),OR(UPPER($S471)="Y",UPPER($T471)="")),TRUE)</f>
        <v>1</v>
      </c>
      <c r="AL471" s="9"/>
      <c r="AM471" s="2" t="b">
        <f>AND(Z471:AL471)</f>
        <v>0</v>
      </c>
      <c r="AN471" s="2">
        <f>A471-COUNTIF($K$31:$K471,"&lt;&gt;"&amp;AN$31)+1</f>
        <v>420</v>
      </c>
      <c r="AO471" s="2"/>
      <c r="AP471" s="8" t="s">
        <v>338</v>
      </c>
      <c r="AQ471" s="8" t="s">
        <v>19</v>
      </c>
      <c r="AR471" s="8">
        <v>3477</v>
      </c>
      <c r="AS471" s="8">
        <v>14411</v>
      </c>
      <c r="AT471" s="8" t="s">
        <v>11</v>
      </c>
      <c r="AU471" s="8" t="s">
        <v>33</v>
      </c>
      <c r="AV471" s="8">
        <v>1954</v>
      </c>
      <c r="AW471" s="8">
        <v>40</v>
      </c>
      <c r="AX471" s="8" t="s">
        <v>16</v>
      </c>
      <c r="AY471" s="8" t="s">
        <v>15</v>
      </c>
      <c r="AZ471" t="s">
        <v>1069</v>
      </c>
      <c r="BA471" s="5" t="s">
        <v>1069</v>
      </c>
      <c r="BB471" s="5" t="s">
        <v>1069</v>
      </c>
      <c r="BC471" s="4"/>
      <c r="BD471"/>
    </row>
    <row r="472" spans="1:56" hidden="1">
      <c r="A472">
        <f>ROW(B472)-ROW($B$31)</f>
        <v>441</v>
      </c>
      <c r="B472" s="3" t="s">
        <v>812</v>
      </c>
      <c r="C472" s="3">
        <f>SUM(C473:C475)</f>
        <v>0.59499999999999997</v>
      </c>
      <c r="D472" s="23" t="str">
        <f>VLOOKUP(L472,map_fuel,2,0)</f>
        <v>ng</v>
      </c>
      <c r="E472" s="23" t="str">
        <f>VLOOKUP(M472,map_prime_mover,2,0)</f>
        <v>cc</v>
      </c>
      <c r="F472" s="23" t="str">
        <f>D472&amp;IF(NOT(E472=""),"_"&amp;LOWER(E472),"")</f>
        <v>ng_cc</v>
      </c>
      <c r="G472" s="60">
        <f>G473</f>
        <v>7.2169366000000004</v>
      </c>
      <c r="H472" s="81">
        <f>H473</f>
        <v>2001</v>
      </c>
      <c r="I472" s="61" t="str">
        <f>I473</f>
        <v>OP</v>
      </c>
      <c r="J472" s="61" t="str">
        <f>J473</f>
        <v>N</v>
      </c>
      <c r="K472" s="61" t="s">
        <v>791</v>
      </c>
      <c r="L472" s="81" t="s">
        <v>33</v>
      </c>
      <c r="M472" s="81" t="s">
        <v>702</v>
      </c>
      <c r="N472" s="81">
        <f>C472*G472</f>
        <v>4.2940772770000004</v>
      </c>
      <c r="O472" s="8"/>
      <c r="P472" s="39"/>
      <c r="Q472" s="39" t="s">
        <v>651</v>
      </c>
      <c r="R472" s="87" t="s">
        <v>1072</v>
      </c>
      <c r="S472" s="39"/>
      <c r="T472" s="39" t="s">
        <v>651</v>
      </c>
      <c r="U472" s="87" t="s">
        <v>790</v>
      </c>
      <c r="V472" s="87" t="str">
        <f ca="1">IF(NOT(AP472=""),IF(AP472&lt;&gt;AP471,IF(COUNTIF(OFFSET(AP472,0,0,pMaxUnitPerPlantInData),AP472)=COUNTIFS(OFFSET(AP472,0,0,pMaxUnitPerPlantInData),AP472,OFFSET(F472,0,0,pMaxUnitPerPlantInData),F472),"N","Y"),V471),"")</f>
        <v/>
      </c>
      <c r="W472" s="87" t="str">
        <f>IF($AP472="",W473,SUBSTITUTE(SUBSTITUTE(SUBSTITUTE(AP472," ","_"),"&amp;","and"),"-","_"))</f>
        <v>Lost_Pines_1_Power_Project</v>
      </c>
      <c r="X472" s="152">
        <v>1</v>
      </c>
      <c r="Y472" s="4"/>
      <c r="Z472" s="8" t="b">
        <v>1</v>
      </c>
      <c r="AA472" s="8" t="b">
        <f>VLOOKUP(L472,map_fuel,3,0)</f>
        <v>1</v>
      </c>
      <c r="AB472" s="8" t="b">
        <f>C472&gt;=filt_gen_size</f>
        <v>1</v>
      </c>
      <c r="AC472" s="8" t="b">
        <f>AV472&gt;=filt_age</f>
        <v>1</v>
      </c>
      <c r="AD472" s="39">
        <f>IF(filt_status="ALL",TRUE,IFERROR(SEARCH(I472,filt_status),FALSE))</f>
        <v>1</v>
      </c>
      <c r="AE472" s="8" t="b">
        <f>IF(filt_chp,TRUE,J472="N")</f>
        <v>1</v>
      </c>
      <c r="AF472" s="8" t="b">
        <f>IF(filt_hydro,TRUE,D472&lt;&gt;"water")</f>
        <v>1</v>
      </c>
      <c r="AG472" s="8" t="b">
        <f>IF(filt_use_bad_data,TRUE,NOT(OR(O472="Y",O472=1)))</f>
        <v>1</v>
      </c>
      <c r="AH472" s="8" t="b">
        <f>IF(filt_use_bad_data,TRUE,NOT(OR(Q472="Y",Q472=1)))</f>
        <v>0</v>
      </c>
      <c r="AI472" s="8" t="b">
        <f>IF(filt_allow_combos,AND(AJ472:AK472),OR(UPPER($S472)="Y",UPPER($T472)=""))</f>
        <v>1</v>
      </c>
      <c r="AJ472" s="8" t="b">
        <f>IF(UPPER($U472)="CCGT",IF(filt_combine_ccgt,OR(UPPER($T472)="Y",UPPER($S472)=""),OR(UPPER($S472)="Y",UPPER($T472)="")),TRUE)</f>
        <v>1</v>
      </c>
      <c r="AK472" s="8" t="b">
        <f>IF(UPPER($U472)="WIND",IF(filt_combine_wind,OR(UPPER($T472)="Y",UPPER($S472)=""),OR(UPPER($S472)="Y",UPPER($T472)="")),TRUE)</f>
        <v>1</v>
      </c>
      <c r="AL472" s="9"/>
      <c r="AM472" s="2" t="b">
        <f>AND(Z472:AL472)</f>
        <v>0</v>
      </c>
      <c r="AN472" s="2">
        <f>A472-COUNTIF($K$31:$K472,"&lt;&gt;"&amp;AN$31)+1</f>
        <v>420</v>
      </c>
      <c r="AO472" s="2"/>
      <c r="AP472" s="8" t="s">
        <v>1068</v>
      </c>
      <c r="AQ472" s="8" t="s">
        <v>1068</v>
      </c>
      <c r="AR472" s="8" t="s">
        <v>1068</v>
      </c>
      <c r="AS472" s="8" t="s">
        <v>1068</v>
      </c>
      <c r="AT472" s="8" t="s">
        <v>1068</v>
      </c>
      <c r="AU472" s="8" t="s">
        <v>1068</v>
      </c>
      <c r="AV472" s="8" t="s">
        <v>1068</v>
      </c>
      <c r="AW472" s="8" t="s">
        <v>1068</v>
      </c>
      <c r="AX472" s="8" t="s">
        <v>1068</v>
      </c>
      <c r="AY472" s="8" t="s">
        <v>1068</v>
      </c>
      <c r="AZ472" t="e">
        <v>#N/A</v>
      </c>
      <c r="BA472" s="5" t="e">
        <v>#N/A</v>
      </c>
      <c r="BB472" s="5" t="e">
        <v>#N/A</v>
      </c>
      <c r="BC472" s="4"/>
      <c r="BD472"/>
    </row>
    <row r="473" spans="1:56" hidden="1">
      <c r="A473">
        <f>ROW(B473)-ROW($B$31)</f>
        <v>442</v>
      </c>
      <c r="B473" t="str">
        <f>SUBSTITUTE(SUBSTITUTE(SUBSTITUTE(AP473&amp;"_"&amp;AQ473," ","_"),"&amp;","and"),"-","_")</f>
        <v>Lost_Pines_1_Power_Project_CTA</v>
      </c>
      <c r="C473">
        <f>AW473/1000</f>
        <v>0.19550000000000001</v>
      </c>
      <c r="D473" s="23" t="str">
        <f>VLOOKUP(L473,map_fuel,2,0)</f>
        <v>ng</v>
      </c>
      <c r="E473" s="23" t="str">
        <f>VLOOKUP(M473,map_prime_mover,2,0)</f>
        <v>cc_ct_part</v>
      </c>
      <c r="F473" s="23" t="str">
        <f>D473&amp;IF(NOT(E473=""),"_"&amp;LOWER(E473),"")</f>
        <v>ng_cc_ct_part</v>
      </c>
      <c r="G473" s="58">
        <f>IF(ISNUMBER(BA473),BA473/1000,1)</f>
        <v>7.2169366000000004</v>
      </c>
      <c r="H473" s="8">
        <f>AV473</f>
        <v>2001</v>
      </c>
      <c r="I473" s="39" t="str">
        <f>AY473</f>
        <v>OP</v>
      </c>
      <c r="J473" s="39" t="str">
        <f>IF(AZ473=1,"Y",IF(AZ473=0,"N","?"))</f>
        <v>N</v>
      </c>
      <c r="K473" s="39" t="s">
        <v>594</v>
      </c>
      <c r="L473" s="8" t="str">
        <f>AU473</f>
        <v>NG</v>
      </c>
      <c r="M473" s="8" t="str">
        <f>AX473</f>
        <v>CT</v>
      </c>
      <c r="N473" s="8">
        <f>C473*G473</f>
        <v>1.4109111053000001</v>
      </c>
      <c r="O473" s="8"/>
      <c r="P473" s="39"/>
      <c r="Q473" s="39"/>
      <c r="R473" s="87"/>
      <c r="S473" s="39" t="s">
        <v>651</v>
      </c>
      <c r="T473" s="39"/>
      <c r="U473" s="87" t="s">
        <v>790</v>
      </c>
      <c r="V473" s="87" t="str">
        <f ca="1">IF(NOT(AP473=""),IF(AP473&lt;&gt;AP472,IF(COUNTIF(OFFSET(AP473,0,0,pMaxUnitPerPlantInData),AP473)=COUNTIFS(OFFSET(AP473,0,0,pMaxUnitPerPlantInData),AP473,OFFSET(F473,0,0,pMaxUnitPerPlantInData),F473),"N","Y"),V472),"")</f>
        <v>Y</v>
      </c>
      <c r="W473" s="87" t="str">
        <f>IF($AP473="",W474,SUBSTITUTE(SUBSTITUTE(SUBSTITUTE(AP473," ","_"),"&amp;","and"),"-","_"))</f>
        <v>Lost_Pines_1_Power_Project</v>
      </c>
      <c r="X473" s="87">
        <f>IF($AP473="","-",BB473)</f>
        <v>3</v>
      </c>
      <c r="Y473" s="4"/>
      <c r="Z473" s="8" t="b">
        <v>1</v>
      </c>
      <c r="AA473" s="8" t="b">
        <f>VLOOKUP(L473,map_fuel,3,0)</f>
        <v>1</v>
      </c>
      <c r="AB473" s="8" t="b">
        <f>C473&gt;=filt_gen_size</f>
        <v>1</v>
      </c>
      <c r="AC473" s="8" t="b">
        <f>AV473&gt;=filt_age</f>
        <v>1</v>
      </c>
      <c r="AD473" s="39">
        <f>IF(filt_status="ALL",TRUE,IFERROR(SEARCH(I473,filt_status),FALSE))</f>
        <v>1</v>
      </c>
      <c r="AE473" s="8" t="b">
        <f>IF(filt_chp,TRUE,J473="N")</f>
        <v>1</v>
      </c>
      <c r="AF473" s="8" t="b">
        <f>IF(filt_hydro,TRUE,D473&lt;&gt;"water")</f>
        <v>1</v>
      </c>
      <c r="AG473" s="8" t="b">
        <f>IF(filt_use_bad_data,TRUE,NOT(OR(O473="Y",O473=1)))</f>
        <v>1</v>
      </c>
      <c r="AH473" s="8" t="b">
        <f>IF(filt_use_bad_data,TRUE,NOT(OR(Q473="Y",Q473=1)))</f>
        <v>1</v>
      </c>
      <c r="AI473" s="8" t="b">
        <f>IF(filt_allow_combos,AND(AJ473:AK473),OR(UPPER($S473)="Y",UPPER($T473)=""))</f>
        <v>0</v>
      </c>
      <c r="AJ473" s="8" t="b">
        <f>IF(UPPER($U473)="CCGT",IF(filt_combine_ccgt,OR(UPPER($T473)="Y",UPPER($S473)=""),OR(UPPER($S473)="Y",UPPER($T473)="")),TRUE)</f>
        <v>0</v>
      </c>
      <c r="AK473" s="8" t="b">
        <f>IF(UPPER($U473)="WIND",IF(filt_combine_wind,OR(UPPER($T473)="Y",UPPER($S473)=""),OR(UPPER($S473)="Y",UPPER($T473)="")),TRUE)</f>
        <v>1</v>
      </c>
      <c r="AL473" s="9"/>
      <c r="AM473" s="2" t="b">
        <f>AND(Z473:AL473)</f>
        <v>0</v>
      </c>
      <c r="AN473" s="2">
        <f>A473-COUNTIF($K$31:$K473,"&lt;&gt;"&amp;AN$31)+1</f>
        <v>421</v>
      </c>
      <c r="AO473" s="2"/>
      <c r="AP473" s="8" t="s">
        <v>339</v>
      </c>
      <c r="AQ473" s="8" t="s">
        <v>340</v>
      </c>
      <c r="AR473" s="8">
        <v>55154</v>
      </c>
      <c r="AS473" s="8">
        <v>14412</v>
      </c>
      <c r="AT473" s="8" t="s">
        <v>11</v>
      </c>
      <c r="AU473" s="8" t="s">
        <v>33</v>
      </c>
      <c r="AV473" s="8">
        <v>2001</v>
      </c>
      <c r="AW473" s="8">
        <v>195.5</v>
      </c>
      <c r="AX473" s="8" t="s">
        <v>32</v>
      </c>
      <c r="AY473" s="8" t="s">
        <v>15</v>
      </c>
      <c r="AZ473">
        <v>0</v>
      </c>
      <c r="BA473" s="5">
        <v>7216.9366</v>
      </c>
      <c r="BB473" s="5">
        <v>3</v>
      </c>
      <c r="BC473" s="4"/>
      <c r="BD473"/>
    </row>
    <row r="474" spans="1:56" hidden="1">
      <c r="A474">
        <f>ROW(B474)-ROW($B$31)</f>
        <v>443</v>
      </c>
      <c r="B474" t="str">
        <f>SUBSTITUTE(SUBSTITUTE(SUBSTITUTE(AP474&amp;"_"&amp;AQ474," ","_"),"&amp;","and"),"-","_")</f>
        <v>Lost_Pines_1_Power_Project_CTB</v>
      </c>
      <c r="C474">
        <f>AW474/1000</f>
        <v>0.19550000000000001</v>
      </c>
      <c r="D474" s="23" t="str">
        <f>VLOOKUP(L474,map_fuel,2,0)</f>
        <v>ng</v>
      </c>
      <c r="E474" s="23" t="str">
        <f>VLOOKUP(M474,map_prime_mover,2,0)</f>
        <v>cc_ct_part</v>
      </c>
      <c r="F474" s="23" t="str">
        <f>D474&amp;IF(NOT(E474=""),"_"&amp;LOWER(E474),"")</f>
        <v>ng_cc_ct_part</v>
      </c>
      <c r="G474" s="58">
        <f>IF(ISNUMBER(BA474),BA474/1000,1)</f>
        <v>7.2169366000000004</v>
      </c>
      <c r="H474" s="8">
        <f>AV474</f>
        <v>2001</v>
      </c>
      <c r="I474" s="39" t="str">
        <f>AY474</f>
        <v>OP</v>
      </c>
      <c r="J474" s="39" t="str">
        <f>IF(AZ474=1,"Y",IF(AZ474=0,"N","?"))</f>
        <v>N</v>
      </c>
      <c r="K474" s="39" t="s">
        <v>594</v>
      </c>
      <c r="L474" s="8" t="str">
        <f>AU474</f>
        <v>NG</v>
      </c>
      <c r="M474" s="8" t="str">
        <f>AX474</f>
        <v>CT</v>
      </c>
      <c r="N474" s="8">
        <f>C474*G474</f>
        <v>1.4109111053000001</v>
      </c>
      <c r="O474" s="8"/>
      <c r="P474" s="39"/>
      <c r="Q474" s="39"/>
      <c r="R474" s="87"/>
      <c r="S474" s="39" t="s">
        <v>651</v>
      </c>
      <c r="T474" s="39"/>
      <c r="U474" s="87" t="s">
        <v>790</v>
      </c>
      <c r="V474" s="87" t="str">
        <f ca="1">IF(NOT(AP474=""),IF(AP474&lt;&gt;AP473,IF(COUNTIF(OFFSET(AP474,0,0,pMaxUnitPerPlantInData),AP474)=COUNTIFS(OFFSET(AP474,0,0,pMaxUnitPerPlantInData),AP474,OFFSET(F474,0,0,pMaxUnitPerPlantInData),F474),"N","Y"),V473),"")</f>
        <v>Y</v>
      </c>
      <c r="W474" s="87" t="str">
        <f>IF($AP474="",W475,SUBSTITUTE(SUBSTITUTE(SUBSTITUTE(AP474," ","_"),"&amp;","and"),"-","_"))</f>
        <v>Lost_Pines_1_Power_Project</v>
      </c>
      <c r="X474" s="87">
        <f>IF($AP474="","-",BB474)</f>
        <v>3</v>
      </c>
      <c r="Y474" s="4"/>
      <c r="Z474" s="8" t="b">
        <v>1</v>
      </c>
      <c r="AA474" s="8" t="b">
        <f>VLOOKUP(L474,map_fuel,3,0)</f>
        <v>1</v>
      </c>
      <c r="AB474" s="8" t="b">
        <f>C474&gt;=filt_gen_size</f>
        <v>1</v>
      </c>
      <c r="AC474" s="8" t="b">
        <f>AV474&gt;=filt_age</f>
        <v>1</v>
      </c>
      <c r="AD474" s="39">
        <f>IF(filt_status="ALL",TRUE,IFERROR(SEARCH(I474,filt_status),FALSE))</f>
        <v>1</v>
      </c>
      <c r="AE474" s="8" t="b">
        <f>IF(filt_chp,TRUE,J474="N")</f>
        <v>1</v>
      </c>
      <c r="AF474" s="8" t="b">
        <f>IF(filt_hydro,TRUE,D474&lt;&gt;"water")</f>
        <v>1</v>
      </c>
      <c r="AG474" s="8" t="b">
        <f>IF(filt_use_bad_data,TRUE,NOT(OR(O474="Y",O474=1)))</f>
        <v>1</v>
      </c>
      <c r="AH474" s="8" t="b">
        <f>IF(filt_use_bad_data,TRUE,NOT(OR(Q474="Y",Q474=1)))</f>
        <v>1</v>
      </c>
      <c r="AI474" s="8" t="b">
        <f>IF(filt_allow_combos,AND(AJ474:AK474),OR(UPPER($S474)="Y",UPPER($T474)=""))</f>
        <v>0</v>
      </c>
      <c r="AJ474" s="8" t="b">
        <f>IF(UPPER($U474)="CCGT",IF(filt_combine_ccgt,OR(UPPER($T474)="Y",UPPER($S474)=""),OR(UPPER($S474)="Y",UPPER($T474)="")),TRUE)</f>
        <v>0</v>
      </c>
      <c r="AK474" s="8" t="b">
        <f>IF(UPPER($U474)="WIND",IF(filt_combine_wind,OR(UPPER($T474)="Y",UPPER($S474)=""),OR(UPPER($S474)="Y",UPPER($T474)="")),TRUE)</f>
        <v>1</v>
      </c>
      <c r="AL474" s="9"/>
      <c r="AM474" s="2" t="b">
        <f>AND(Z474:AL474)</f>
        <v>0</v>
      </c>
      <c r="AN474" s="2">
        <f>A474-COUNTIF($K$31:$K474,"&lt;&gt;"&amp;AN$31)+1</f>
        <v>422</v>
      </c>
      <c r="AO474" s="2"/>
      <c r="AP474" s="8" t="s">
        <v>339</v>
      </c>
      <c r="AQ474" s="8" t="s">
        <v>341</v>
      </c>
      <c r="AR474" s="8">
        <v>55154</v>
      </c>
      <c r="AS474" s="8">
        <v>14413</v>
      </c>
      <c r="AT474" s="8" t="s">
        <v>11</v>
      </c>
      <c r="AU474" s="8" t="s">
        <v>33</v>
      </c>
      <c r="AV474" s="8">
        <v>2001</v>
      </c>
      <c r="AW474" s="8">
        <v>195.5</v>
      </c>
      <c r="AX474" s="8" t="s">
        <v>32</v>
      </c>
      <c r="AY474" s="8" t="s">
        <v>15</v>
      </c>
      <c r="AZ474">
        <v>0</v>
      </c>
      <c r="BA474" s="5">
        <v>7216.9366</v>
      </c>
      <c r="BB474" s="5">
        <v>3</v>
      </c>
      <c r="BC474" s="4"/>
      <c r="BD474"/>
    </row>
    <row r="475" spans="1:56" hidden="1">
      <c r="A475">
        <f>ROW(B475)-ROW($B$31)</f>
        <v>444</v>
      </c>
      <c r="B475" t="str">
        <f>SUBSTITUTE(SUBSTITUTE(SUBSTITUTE(AP475&amp;"_"&amp;AQ475," ","_"),"&amp;","and"),"-","_")</f>
        <v>Lost_Pines_1_Power_Project_ST</v>
      </c>
      <c r="C475">
        <f>AW475/1000</f>
        <v>0.20399999999999999</v>
      </c>
      <c r="D475" s="23" t="str">
        <f>VLOOKUP(L475,map_fuel,2,0)</f>
        <v>ng</v>
      </c>
      <c r="E475" s="23" t="str">
        <f>VLOOKUP(M475,map_prime_mover,2,0)</f>
        <v>cc_st_part</v>
      </c>
      <c r="F475" s="23" t="str">
        <f>D475&amp;IF(NOT(E475=""),"_"&amp;LOWER(E475),"")</f>
        <v>ng_cc_st_part</v>
      </c>
      <c r="G475" s="58">
        <f>IF(ISNUMBER(BA475),BA475/1000,1)</f>
        <v>7.2169366000000004</v>
      </c>
      <c r="H475" s="8">
        <f>AV475</f>
        <v>2001</v>
      </c>
      <c r="I475" s="39" t="str">
        <f>AY475</f>
        <v>OP</v>
      </c>
      <c r="J475" s="39" t="str">
        <f>IF(AZ475=1,"Y",IF(AZ475=0,"N","?"))</f>
        <v>N</v>
      </c>
      <c r="K475" s="39" t="s">
        <v>594</v>
      </c>
      <c r="L475" s="8" t="str">
        <f>AU475</f>
        <v>NG</v>
      </c>
      <c r="M475" s="8" t="str">
        <f>AX475</f>
        <v>CA</v>
      </c>
      <c r="N475" s="8">
        <f>C475*G475</f>
        <v>1.4722550664</v>
      </c>
      <c r="O475" s="8"/>
      <c r="P475" s="39"/>
      <c r="Q475" s="39"/>
      <c r="R475" s="87"/>
      <c r="S475" s="39" t="s">
        <v>651</v>
      </c>
      <c r="T475" s="39"/>
      <c r="U475" s="87" t="s">
        <v>790</v>
      </c>
      <c r="V475" s="87" t="str">
        <f ca="1">IF(NOT(AP475=""),IF(AP475&lt;&gt;AP474,IF(COUNTIF(OFFSET(AP475,0,0,pMaxUnitPerPlantInData),AP475)=COUNTIFS(OFFSET(AP475,0,0,pMaxUnitPerPlantInData),AP475,OFFSET(F475,0,0,pMaxUnitPerPlantInData),F475),"N","Y"),V474),"")</f>
        <v>Y</v>
      </c>
      <c r="W475" s="87" t="str">
        <f>IF($AP475="",W476,SUBSTITUTE(SUBSTITUTE(SUBSTITUTE(AP475," ","_"),"&amp;","and"),"-","_"))</f>
        <v>Lost_Pines_1_Power_Project</v>
      </c>
      <c r="X475" s="87">
        <f>IF($AP475="","-",BB475)</f>
        <v>3</v>
      </c>
      <c r="Y475" s="4"/>
      <c r="Z475" s="8" t="b">
        <v>1</v>
      </c>
      <c r="AA475" s="8" t="b">
        <f>VLOOKUP(L475,map_fuel,3,0)</f>
        <v>1</v>
      </c>
      <c r="AB475" s="8" t="b">
        <f>C475&gt;=filt_gen_size</f>
        <v>1</v>
      </c>
      <c r="AC475" s="8" t="b">
        <f>AV475&gt;=filt_age</f>
        <v>1</v>
      </c>
      <c r="AD475" s="39">
        <f>IF(filt_status="ALL",TRUE,IFERROR(SEARCH(I475,filt_status),FALSE))</f>
        <v>1</v>
      </c>
      <c r="AE475" s="8" t="b">
        <f>IF(filt_chp,TRUE,J475="N")</f>
        <v>1</v>
      </c>
      <c r="AF475" s="8" t="b">
        <f>IF(filt_hydro,TRUE,D475&lt;&gt;"water")</f>
        <v>1</v>
      </c>
      <c r="AG475" s="8" t="b">
        <f>IF(filt_use_bad_data,TRUE,NOT(OR(O475="Y",O475=1)))</f>
        <v>1</v>
      </c>
      <c r="AH475" s="8" t="b">
        <f>IF(filt_use_bad_data,TRUE,NOT(OR(Q475="Y",Q475=1)))</f>
        <v>1</v>
      </c>
      <c r="AI475" s="8" t="b">
        <f>IF(filt_allow_combos,AND(AJ475:AK475),OR(UPPER($S475)="Y",UPPER($T475)=""))</f>
        <v>0</v>
      </c>
      <c r="AJ475" s="8" t="b">
        <f>IF(UPPER($U475)="CCGT",IF(filt_combine_ccgt,OR(UPPER($T475)="Y",UPPER($S475)=""),OR(UPPER($S475)="Y",UPPER($T475)="")),TRUE)</f>
        <v>0</v>
      </c>
      <c r="AK475" s="8" t="b">
        <f>IF(UPPER($U475)="WIND",IF(filt_combine_wind,OR(UPPER($T475)="Y",UPPER($S475)=""),OR(UPPER($S475)="Y",UPPER($T475)="")),TRUE)</f>
        <v>1</v>
      </c>
      <c r="AL475" s="9"/>
      <c r="AM475" s="2" t="b">
        <f>AND(Z475:AL475)</f>
        <v>0</v>
      </c>
      <c r="AN475" s="2">
        <f>A475-COUNTIF($K$31:$K475,"&lt;&gt;"&amp;AN$31)+1</f>
        <v>423</v>
      </c>
      <c r="AO475" s="2"/>
      <c r="AP475" s="8" t="s">
        <v>339</v>
      </c>
      <c r="AQ475" s="8" t="s">
        <v>16</v>
      </c>
      <c r="AR475" s="8">
        <v>55154</v>
      </c>
      <c r="AS475" s="8">
        <v>14414</v>
      </c>
      <c r="AT475" s="8" t="s">
        <v>11</v>
      </c>
      <c r="AU475" s="8" t="s">
        <v>33</v>
      </c>
      <c r="AV475" s="8">
        <v>2001</v>
      </c>
      <c r="AW475" s="8">
        <v>204</v>
      </c>
      <c r="AX475" s="8" t="s">
        <v>29</v>
      </c>
      <c r="AY475" s="8" t="s">
        <v>15</v>
      </c>
      <c r="AZ475">
        <v>0</v>
      </c>
      <c r="BA475" s="5">
        <v>7216.9366</v>
      </c>
      <c r="BB475" s="5">
        <v>3</v>
      </c>
      <c r="BC475" s="4"/>
      <c r="BD475"/>
    </row>
    <row r="476" spans="1:56" hidden="1">
      <c r="A476">
        <f>ROW(B476)-ROW($B$31)</f>
        <v>445</v>
      </c>
      <c r="B476" s="3" t="s">
        <v>813</v>
      </c>
      <c r="C476" s="3">
        <f>SUM(C477:C479)</f>
        <v>0.80100000000000005</v>
      </c>
      <c r="D476" s="23" t="str">
        <f>VLOOKUP(L476,map_fuel,2,0)</f>
        <v>ng</v>
      </c>
      <c r="E476" s="23" t="str">
        <f>VLOOKUP(M476,map_prime_mover,2,0)</f>
        <v>cc</v>
      </c>
      <c r="F476" s="23" t="str">
        <f>D476&amp;IF(NOT(E476=""),"_"&amp;LOWER(E476),"")</f>
        <v>ng_cc</v>
      </c>
      <c r="G476" s="60">
        <f>G477</f>
        <v>7.2749705999999996</v>
      </c>
      <c r="H476" s="81">
        <f>H477</f>
        <v>2002</v>
      </c>
      <c r="I476" s="61" t="str">
        <f>I477</f>
        <v>OP</v>
      </c>
      <c r="J476" s="61" t="str">
        <f>J477</f>
        <v>N</v>
      </c>
      <c r="K476" s="61" t="s">
        <v>791</v>
      </c>
      <c r="L476" s="81" t="s">
        <v>33</v>
      </c>
      <c r="M476" s="81" t="s">
        <v>702</v>
      </c>
      <c r="N476" s="81">
        <f>C476*G476</f>
        <v>5.8272514506000004</v>
      </c>
      <c r="O476" s="8"/>
      <c r="P476" s="39"/>
      <c r="Q476" s="39" t="s">
        <v>651</v>
      </c>
      <c r="R476" s="87" t="s">
        <v>1072</v>
      </c>
      <c r="S476" s="39"/>
      <c r="T476" s="39" t="s">
        <v>651</v>
      </c>
      <c r="U476" s="87" t="s">
        <v>790</v>
      </c>
      <c r="V476" s="87" t="str">
        <f ca="1">IF(NOT(AP476=""),IF(AP476&lt;&gt;AP475,IF(COUNTIF(OFFSET(AP476,0,0,pMaxUnitPerPlantInData),AP476)=COUNTIFS(OFFSET(AP476,0,0,pMaxUnitPerPlantInData),AP476,OFFSET(F476,0,0,pMaxUnitPerPlantInData),F476),"N","Y"),V475),"")</f>
        <v/>
      </c>
      <c r="W476" s="87" t="str">
        <f>IF($AP476="",W477,SUBSTITUTE(SUBSTITUTE(SUBSTITUTE(AP476," ","_"),"&amp;","and"),"-","_"))</f>
        <v>Magic_Valley_Generating_Station</v>
      </c>
      <c r="X476" s="152">
        <v>1</v>
      </c>
      <c r="Y476" s="4"/>
      <c r="Z476" s="8" t="b">
        <v>1</v>
      </c>
      <c r="AA476" s="8" t="b">
        <f>VLOOKUP(L476,map_fuel,3,0)</f>
        <v>1</v>
      </c>
      <c r="AB476" s="8" t="b">
        <f>C476&gt;=filt_gen_size</f>
        <v>1</v>
      </c>
      <c r="AC476" s="8" t="b">
        <f>AV476&gt;=filt_age</f>
        <v>1</v>
      </c>
      <c r="AD476" s="39">
        <f>IF(filt_status="ALL",TRUE,IFERROR(SEARCH(I476,filt_status),FALSE))</f>
        <v>1</v>
      </c>
      <c r="AE476" s="8" t="b">
        <f>IF(filt_chp,TRUE,J476="N")</f>
        <v>1</v>
      </c>
      <c r="AF476" s="8" t="b">
        <f>IF(filt_hydro,TRUE,D476&lt;&gt;"water")</f>
        <v>1</v>
      </c>
      <c r="AG476" s="8" t="b">
        <f>IF(filt_use_bad_data,TRUE,NOT(OR(O476="Y",O476=1)))</f>
        <v>1</v>
      </c>
      <c r="AH476" s="8" t="b">
        <f>IF(filt_use_bad_data,TRUE,NOT(OR(Q476="Y",Q476=1)))</f>
        <v>0</v>
      </c>
      <c r="AI476" s="8" t="b">
        <f>IF(filt_allow_combos,AND(AJ476:AK476),OR(UPPER($S476)="Y",UPPER($T476)=""))</f>
        <v>1</v>
      </c>
      <c r="AJ476" s="8" t="b">
        <f>IF(UPPER($U476)="CCGT",IF(filt_combine_ccgt,OR(UPPER($T476)="Y",UPPER($S476)=""),OR(UPPER($S476)="Y",UPPER($T476)="")),TRUE)</f>
        <v>1</v>
      </c>
      <c r="AK476" s="8" t="b">
        <f>IF(UPPER($U476)="WIND",IF(filt_combine_wind,OR(UPPER($T476)="Y",UPPER($S476)=""),OR(UPPER($S476)="Y",UPPER($T476)="")),TRUE)</f>
        <v>1</v>
      </c>
      <c r="AL476" s="9"/>
      <c r="AM476" s="2" t="b">
        <f>AND(Z476:AL476)</f>
        <v>0</v>
      </c>
      <c r="AN476" s="2">
        <f>A476-COUNTIF($K$31:$K476,"&lt;&gt;"&amp;AN$31)+1</f>
        <v>423</v>
      </c>
      <c r="AO476" s="2"/>
      <c r="AP476" s="8" t="s">
        <v>1068</v>
      </c>
      <c r="AQ476" s="8" t="s">
        <v>1068</v>
      </c>
      <c r="AR476" s="8" t="s">
        <v>1068</v>
      </c>
      <c r="AS476" s="8" t="s">
        <v>1068</v>
      </c>
      <c r="AT476" s="8" t="s">
        <v>1068</v>
      </c>
      <c r="AU476" s="8" t="s">
        <v>1068</v>
      </c>
      <c r="AV476" s="8" t="s">
        <v>1068</v>
      </c>
      <c r="AW476" s="8" t="s">
        <v>1068</v>
      </c>
      <c r="AX476" s="8" t="s">
        <v>1068</v>
      </c>
      <c r="AY476" s="8" t="s">
        <v>1068</v>
      </c>
      <c r="AZ476" t="e">
        <v>#N/A</v>
      </c>
      <c r="BA476" s="5" t="e">
        <v>#N/A</v>
      </c>
      <c r="BB476" s="5" t="e">
        <v>#N/A</v>
      </c>
      <c r="BC476" s="4"/>
      <c r="BD476"/>
    </row>
    <row r="477" spans="1:56" hidden="1">
      <c r="A477">
        <f>ROW(B477)-ROW($B$31)</f>
        <v>446</v>
      </c>
      <c r="B477" t="str">
        <f>SUBSTITUTE(SUBSTITUTE(SUBSTITUTE(AP477&amp;"_"&amp;AQ477," ","_"),"&amp;","and"),"-","_")</f>
        <v>Magic_Valley_Generating_Station_CTG1</v>
      </c>
      <c r="C477">
        <f>AW477/1000</f>
        <v>0.26700000000000002</v>
      </c>
      <c r="D477" s="23" t="str">
        <f>VLOOKUP(L477,map_fuel,2,0)</f>
        <v>ng</v>
      </c>
      <c r="E477" s="23" t="str">
        <f>VLOOKUP(M477,map_prime_mover,2,0)</f>
        <v>cc_ct_part</v>
      </c>
      <c r="F477" s="23" t="str">
        <f>D477&amp;IF(NOT(E477=""),"_"&amp;LOWER(E477),"")</f>
        <v>ng_cc_ct_part</v>
      </c>
      <c r="G477" s="58">
        <f>IF(ISNUMBER(BA477),BA477/1000,1)</f>
        <v>7.2749705999999996</v>
      </c>
      <c r="H477" s="8">
        <f>AV477</f>
        <v>2002</v>
      </c>
      <c r="I477" s="39" t="str">
        <f>AY477</f>
        <v>OP</v>
      </c>
      <c r="J477" s="39" t="str">
        <f>IF(AZ477=1,"Y",IF(AZ477=0,"N","?"))</f>
        <v>N</v>
      </c>
      <c r="K477" s="39" t="s">
        <v>594</v>
      </c>
      <c r="L477" s="8" t="str">
        <f>AU477</f>
        <v>NG</v>
      </c>
      <c r="M477" s="8" t="str">
        <f>AX477</f>
        <v>CT</v>
      </c>
      <c r="N477" s="8">
        <f>C477*G477</f>
        <v>1.9424171502000001</v>
      </c>
      <c r="O477" s="8"/>
      <c r="P477" s="39"/>
      <c r="Q477" s="39"/>
      <c r="R477" s="87"/>
      <c r="S477" s="39" t="s">
        <v>651</v>
      </c>
      <c r="T477" s="39"/>
      <c r="U477" s="87" t="s">
        <v>790</v>
      </c>
      <c r="V477" s="87" t="str">
        <f ca="1">IF(NOT(AP477=""),IF(AP477&lt;&gt;AP476,IF(COUNTIF(OFFSET(AP477,0,0,pMaxUnitPerPlantInData),AP477)=COUNTIFS(OFFSET(AP477,0,0,pMaxUnitPerPlantInData),AP477,OFFSET(F477,0,0,pMaxUnitPerPlantInData),F477),"N","Y"),V476),"")</f>
        <v>Y</v>
      </c>
      <c r="W477" s="87" t="str">
        <f>IF($AP477="",W478,SUBSTITUTE(SUBSTITUTE(SUBSTITUTE(AP477," ","_"),"&amp;","and"),"-","_"))</f>
        <v>Magic_Valley_Generating_Station</v>
      </c>
      <c r="X477" s="87">
        <f>IF($AP477="","-",BB477)</f>
        <v>3</v>
      </c>
      <c r="Y477" s="4"/>
      <c r="Z477" s="8" t="b">
        <v>1</v>
      </c>
      <c r="AA477" s="8" t="b">
        <f>VLOOKUP(L477,map_fuel,3,0)</f>
        <v>1</v>
      </c>
      <c r="AB477" s="8" t="b">
        <f>C477&gt;=filt_gen_size</f>
        <v>1</v>
      </c>
      <c r="AC477" s="8" t="b">
        <f>AV477&gt;=filt_age</f>
        <v>1</v>
      </c>
      <c r="AD477" s="39">
        <f>IF(filt_status="ALL",TRUE,IFERROR(SEARCH(I477,filt_status),FALSE))</f>
        <v>1</v>
      </c>
      <c r="AE477" s="8" t="b">
        <f>IF(filt_chp,TRUE,J477="N")</f>
        <v>1</v>
      </c>
      <c r="AF477" s="8" t="b">
        <f>IF(filt_hydro,TRUE,D477&lt;&gt;"water")</f>
        <v>1</v>
      </c>
      <c r="AG477" s="8" t="b">
        <f>IF(filt_use_bad_data,TRUE,NOT(OR(O477="Y",O477=1)))</f>
        <v>1</v>
      </c>
      <c r="AH477" s="8" t="b">
        <f>IF(filt_use_bad_data,TRUE,NOT(OR(Q477="Y",Q477=1)))</f>
        <v>1</v>
      </c>
      <c r="AI477" s="8" t="b">
        <f>IF(filt_allow_combos,AND(AJ477:AK477),OR(UPPER($S477)="Y",UPPER($T477)=""))</f>
        <v>0</v>
      </c>
      <c r="AJ477" s="8" t="b">
        <f>IF(UPPER($U477)="CCGT",IF(filt_combine_ccgt,OR(UPPER($T477)="Y",UPPER($S477)=""),OR(UPPER($S477)="Y",UPPER($T477)="")),TRUE)</f>
        <v>0</v>
      </c>
      <c r="AK477" s="8" t="b">
        <f>IF(UPPER($U477)="WIND",IF(filt_combine_wind,OR(UPPER($T477)="Y",UPPER($S477)=""),OR(UPPER($S477)="Y",UPPER($T477)="")),TRUE)</f>
        <v>1</v>
      </c>
      <c r="AL477" s="9"/>
      <c r="AM477" s="2" t="b">
        <f>AND(Z477:AL477)</f>
        <v>0</v>
      </c>
      <c r="AN477" s="2">
        <f>A477-COUNTIF($K$31:$K477,"&lt;&gt;"&amp;AN$31)+1</f>
        <v>424</v>
      </c>
      <c r="AO477" s="2"/>
      <c r="AP477" s="8" t="s">
        <v>342</v>
      </c>
      <c r="AQ477" s="8" t="s">
        <v>57</v>
      </c>
      <c r="AR477" s="8">
        <v>55123</v>
      </c>
      <c r="AS477" s="8">
        <v>14415</v>
      </c>
      <c r="AT477" s="8" t="s">
        <v>11</v>
      </c>
      <c r="AU477" s="8" t="s">
        <v>33</v>
      </c>
      <c r="AV477" s="8">
        <v>2002</v>
      </c>
      <c r="AW477" s="8">
        <v>267</v>
      </c>
      <c r="AX477" s="8" t="s">
        <v>32</v>
      </c>
      <c r="AY477" s="8" t="s">
        <v>15</v>
      </c>
      <c r="AZ477">
        <v>0</v>
      </c>
      <c r="BA477" s="5">
        <v>7274.9705999999996</v>
      </c>
      <c r="BB477" s="5">
        <v>3</v>
      </c>
      <c r="BC477" s="4"/>
      <c r="BD477"/>
    </row>
    <row r="478" spans="1:56" hidden="1">
      <c r="A478">
        <f>ROW(B478)-ROW($B$31)</f>
        <v>447</v>
      </c>
      <c r="B478" t="str">
        <f>SUBSTITUTE(SUBSTITUTE(SUBSTITUTE(AP478&amp;"_"&amp;AQ478," ","_"),"&amp;","and"),"-","_")</f>
        <v>Magic_Valley_Generating_Station_CTG2</v>
      </c>
      <c r="C478">
        <f>AW478/1000</f>
        <v>0.26700000000000002</v>
      </c>
      <c r="D478" s="23" t="str">
        <f>VLOOKUP(L478,map_fuel,2,0)</f>
        <v>ng</v>
      </c>
      <c r="E478" s="23" t="str">
        <f>VLOOKUP(M478,map_prime_mover,2,0)</f>
        <v>cc_ct_part</v>
      </c>
      <c r="F478" s="23" t="str">
        <f>D478&amp;IF(NOT(E478=""),"_"&amp;LOWER(E478),"")</f>
        <v>ng_cc_ct_part</v>
      </c>
      <c r="G478" s="58">
        <f>IF(ISNUMBER(BA478),BA478/1000,1)</f>
        <v>7.2749705999999996</v>
      </c>
      <c r="H478" s="8">
        <f>AV478</f>
        <v>2002</v>
      </c>
      <c r="I478" s="39" t="str">
        <f>AY478</f>
        <v>OP</v>
      </c>
      <c r="J478" s="39" t="str">
        <f>IF(AZ478=1,"Y",IF(AZ478=0,"N","?"))</f>
        <v>N</v>
      </c>
      <c r="K478" s="39" t="s">
        <v>594</v>
      </c>
      <c r="L478" s="8" t="str">
        <f>AU478</f>
        <v>NG</v>
      </c>
      <c r="M478" s="8" t="str">
        <f>AX478</f>
        <v>CT</v>
      </c>
      <c r="N478" s="8">
        <f>C478*G478</f>
        <v>1.9424171502000001</v>
      </c>
      <c r="O478" s="8"/>
      <c r="P478" s="39"/>
      <c r="Q478" s="39"/>
      <c r="R478" s="87"/>
      <c r="S478" s="39" t="s">
        <v>651</v>
      </c>
      <c r="T478" s="39"/>
      <c r="U478" s="87" t="s">
        <v>790</v>
      </c>
      <c r="V478" s="87" t="str">
        <f ca="1">IF(NOT(AP478=""),IF(AP478&lt;&gt;AP477,IF(COUNTIF(OFFSET(AP478,0,0,pMaxUnitPerPlantInData),AP478)=COUNTIFS(OFFSET(AP478,0,0,pMaxUnitPerPlantInData),AP478,OFFSET(F478,0,0,pMaxUnitPerPlantInData),F478),"N","Y"),V477),"")</f>
        <v>Y</v>
      </c>
      <c r="W478" s="87" t="str">
        <f>IF($AP478="",W479,SUBSTITUTE(SUBSTITUTE(SUBSTITUTE(AP478," ","_"),"&amp;","and"),"-","_"))</f>
        <v>Magic_Valley_Generating_Station</v>
      </c>
      <c r="X478" s="87">
        <f>IF($AP478="","-",BB478)</f>
        <v>3</v>
      </c>
      <c r="Y478" s="4"/>
      <c r="Z478" s="8" t="b">
        <v>1</v>
      </c>
      <c r="AA478" s="8" t="b">
        <f>VLOOKUP(L478,map_fuel,3,0)</f>
        <v>1</v>
      </c>
      <c r="AB478" s="8" t="b">
        <f>C478&gt;=filt_gen_size</f>
        <v>1</v>
      </c>
      <c r="AC478" s="8" t="b">
        <f>AV478&gt;=filt_age</f>
        <v>1</v>
      </c>
      <c r="AD478" s="39">
        <f>IF(filt_status="ALL",TRUE,IFERROR(SEARCH(I478,filt_status),FALSE))</f>
        <v>1</v>
      </c>
      <c r="AE478" s="8" t="b">
        <f>IF(filt_chp,TRUE,J478="N")</f>
        <v>1</v>
      </c>
      <c r="AF478" s="8" t="b">
        <f>IF(filt_hydro,TRUE,D478&lt;&gt;"water")</f>
        <v>1</v>
      </c>
      <c r="AG478" s="8" t="b">
        <f>IF(filt_use_bad_data,TRUE,NOT(OR(O478="Y",O478=1)))</f>
        <v>1</v>
      </c>
      <c r="AH478" s="8" t="b">
        <f>IF(filt_use_bad_data,TRUE,NOT(OR(Q478="Y",Q478=1)))</f>
        <v>1</v>
      </c>
      <c r="AI478" s="8" t="b">
        <f>IF(filt_allow_combos,AND(AJ478:AK478),OR(UPPER($S478)="Y",UPPER($T478)=""))</f>
        <v>0</v>
      </c>
      <c r="AJ478" s="8" t="b">
        <f>IF(UPPER($U478)="CCGT",IF(filt_combine_ccgt,OR(UPPER($T478)="Y",UPPER($S478)=""),OR(UPPER($S478)="Y",UPPER($T478)="")),TRUE)</f>
        <v>0</v>
      </c>
      <c r="AK478" s="8" t="b">
        <f>IF(UPPER($U478)="WIND",IF(filt_combine_wind,OR(UPPER($T478)="Y",UPPER($S478)=""),OR(UPPER($S478)="Y",UPPER($T478)="")),TRUE)</f>
        <v>1</v>
      </c>
      <c r="AL478" s="9"/>
      <c r="AM478" s="2" t="b">
        <f>AND(Z478:AL478)</f>
        <v>0</v>
      </c>
      <c r="AN478" s="2">
        <f>A478-COUNTIF($K$31:$K478,"&lt;&gt;"&amp;AN$31)+1</f>
        <v>425</v>
      </c>
      <c r="AO478" s="2"/>
      <c r="AP478" s="8" t="s">
        <v>342</v>
      </c>
      <c r="AQ478" s="8" t="s">
        <v>63</v>
      </c>
      <c r="AR478" s="8">
        <v>55123</v>
      </c>
      <c r="AS478" s="8">
        <v>14416</v>
      </c>
      <c r="AT478" s="8" t="s">
        <v>11</v>
      </c>
      <c r="AU478" s="8" t="s">
        <v>33</v>
      </c>
      <c r="AV478" s="8">
        <v>2002</v>
      </c>
      <c r="AW478" s="8">
        <v>267</v>
      </c>
      <c r="AX478" s="8" t="s">
        <v>32</v>
      </c>
      <c r="AY478" s="8" t="s">
        <v>15</v>
      </c>
      <c r="AZ478">
        <v>0</v>
      </c>
      <c r="BA478" s="5">
        <v>7274.9705999999996</v>
      </c>
      <c r="BB478" s="5">
        <v>3</v>
      </c>
      <c r="BC478" s="4"/>
      <c r="BD478"/>
    </row>
    <row r="479" spans="1:56" hidden="1">
      <c r="A479">
        <f>ROW(B479)-ROW($B$31)</f>
        <v>448</v>
      </c>
      <c r="B479" t="str">
        <f>SUBSTITUTE(SUBSTITUTE(SUBSTITUTE(AP479&amp;"_"&amp;AQ479," ","_"),"&amp;","and"),"-","_")</f>
        <v>Magic_Valley_Generating_Station_STG</v>
      </c>
      <c r="C479">
        <f>AW479/1000</f>
        <v>0.26700000000000002</v>
      </c>
      <c r="D479" s="23" t="str">
        <f>VLOOKUP(L479,map_fuel,2,0)</f>
        <v>ng</v>
      </c>
      <c r="E479" s="23" t="str">
        <f>VLOOKUP(M479,map_prime_mover,2,0)</f>
        <v>cc_st_part</v>
      </c>
      <c r="F479" s="23" t="str">
        <f>D479&amp;IF(NOT(E479=""),"_"&amp;LOWER(E479),"")</f>
        <v>ng_cc_st_part</v>
      </c>
      <c r="G479" s="58">
        <f>IF(ISNUMBER(BA479),BA479/1000,1)</f>
        <v>7.2749705999999996</v>
      </c>
      <c r="H479" s="8">
        <f>AV479</f>
        <v>2002</v>
      </c>
      <c r="I479" s="39" t="str">
        <f>AY479</f>
        <v>OP</v>
      </c>
      <c r="J479" s="39" t="str">
        <f>IF(AZ479=1,"Y",IF(AZ479=0,"N","?"))</f>
        <v>N</v>
      </c>
      <c r="K479" s="39" t="s">
        <v>594</v>
      </c>
      <c r="L479" s="8" t="str">
        <f>AU479</f>
        <v>NG</v>
      </c>
      <c r="M479" s="8" t="str">
        <f>AX479</f>
        <v>CA</v>
      </c>
      <c r="N479" s="8">
        <f>C479*G479</f>
        <v>1.9424171502000001</v>
      </c>
      <c r="O479" s="8"/>
      <c r="P479" s="39"/>
      <c r="Q479" s="39"/>
      <c r="R479" s="87"/>
      <c r="S479" s="39" t="s">
        <v>651</v>
      </c>
      <c r="T479" s="39"/>
      <c r="U479" s="87" t="s">
        <v>790</v>
      </c>
      <c r="V479" s="87" t="str">
        <f ca="1">IF(NOT(AP479=""),IF(AP479&lt;&gt;AP478,IF(COUNTIF(OFFSET(AP479,0,0,pMaxUnitPerPlantInData),AP479)=COUNTIFS(OFFSET(AP479,0,0,pMaxUnitPerPlantInData),AP479,OFFSET(F479,0,0,pMaxUnitPerPlantInData),F479),"N","Y"),V478),"")</f>
        <v>Y</v>
      </c>
      <c r="W479" s="87" t="str">
        <f>IF($AP479="",W480,SUBSTITUTE(SUBSTITUTE(SUBSTITUTE(AP479," ","_"),"&amp;","and"),"-","_"))</f>
        <v>Magic_Valley_Generating_Station</v>
      </c>
      <c r="X479" s="87">
        <f>IF($AP479="","-",BB479)</f>
        <v>3</v>
      </c>
      <c r="Y479" s="4"/>
      <c r="Z479" s="8" t="b">
        <v>1</v>
      </c>
      <c r="AA479" s="8" t="b">
        <f>VLOOKUP(L479,map_fuel,3,0)</f>
        <v>1</v>
      </c>
      <c r="AB479" s="8" t="b">
        <f>C479&gt;=filt_gen_size</f>
        <v>1</v>
      </c>
      <c r="AC479" s="8" t="b">
        <f>AV479&gt;=filt_age</f>
        <v>1</v>
      </c>
      <c r="AD479" s="39">
        <f>IF(filt_status="ALL",TRUE,IFERROR(SEARCH(I479,filt_status),FALSE))</f>
        <v>1</v>
      </c>
      <c r="AE479" s="8" t="b">
        <f>IF(filt_chp,TRUE,J479="N")</f>
        <v>1</v>
      </c>
      <c r="AF479" s="8" t="b">
        <f>IF(filt_hydro,TRUE,D479&lt;&gt;"water")</f>
        <v>1</v>
      </c>
      <c r="AG479" s="8" t="b">
        <f>IF(filt_use_bad_data,TRUE,NOT(OR(O479="Y",O479=1)))</f>
        <v>1</v>
      </c>
      <c r="AH479" s="8" t="b">
        <f>IF(filt_use_bad_data,TRUE,NOT(OR(Q479="Y",Q479=1)))</f>
        <v>1</v>
      </c>
      <c r="AI479" s="8" t="b">
        <f>IF(filt_allow_combos,AND(AJ479:AK479),OR(UPPER($S479)="Y",UPPER($T479)=""))</f>
        <v>0</v>
      </c>
      <c r="AJ479" s="8" t="b">
        <f>IF(UPPER($U479)="CCGT",IF(filt_combine_ccgt,OR(UPPER($T479)="Y",UPPER($S479)=""),OR(UPPER($S479)="Y",UPPER($T479)="")),TRUE)</f>
        <v>0</v>
      </c>
      <c r="AK479" s="8" t="b">
        <f>IF(UPPER($U479)="WIND",IF(filt_combine_wind,OR(UPPER($T479)="Y",UPPER($S479)=""),OR(UPPER($S479)="Y",UPPER($T479)="")),TRUE)</f>
        <v>1</v>
      </c>
      <c r="AL479" s="9"/>
      <c r="AM479" s="2" t="b">
        <f>AND(Z479:AL479)</f>
        <v>0</v>
      </c>
      <c r="AN479" s="2">
        <f>A479-COUNTIF($K$31:$K479,"&lt;&gt;"&amp;AN$31)+1</f>
        <v>426</v>
      </c>
      <c r="AO479" s="2"/>
      <c r="AP479" s="8" t="s">
        <v>342</v>
      </c>
      <c r="AQ479" s="8" t="s">
        <v>197</v>
      </c>
      <c r="AR479" s="8">
        <v>55123</v>
      </c>
      <c r="AS479" s="8">
        <v>14417</v>
      </c>
      <c r="AT479" s="8" t="s">
        <v>11</v>
      </c>
      <c r="AU479" s="8" t="s">
        <v>33</v>
      </c>
      <c r="AV479" s="8">
        <v>2002</v>
      </c>
      <c r="AW479" s="8">
        <v>267</v>
      </c>
      <c r="AX479" s="8" t="s">
        <v>29</v>
      </c>
      <c r="AY479" s="8" t="s">
        <v>15</v>
      </c>
      <c r="AZ479">
        <v>0</v>
      </c>
      <c r="BA479" s="5">
        <v>7274.9705999999996</v>
      </c>
      <c r="BB479" s="5">
        <v>3</v>
      </c>
      <c r="BC479" s="4"/>
      <c r="BD479"/>
    </row>
    <row r="480" spans="1:56" hidden="1">
      <c r="A480">
        <f>ROW(B480)-ROW($B$31)</f>
        <v>449</v>
      </c>
      <c r="B480" t="str">
        <f>SUBSTITUTE(SUBSTITUTE(SUBSTITUTE(AP480&amp;"_"&amp;AQ480," ","_"),"&amp;","and"),"-","_")</f>
        <v>Marble_Falls_1</v>
      </c>
      <c r="C480">
        <f>AW480/1000</f>
        <v>1.4999999999999999E-2</v>
      </c>
      <c r="D480" s="23" t="str">
        <f>VLOOKUP(L480,map_fuel,2,0)</f>
        <v>water</v>
      </c>
      <c r="E480" s="23" t="str">
        <f>VLOOKUP(M480,map_prime_mover,2,0)</f>
        <v/>
      </c>
      <c r="F480" s="23" t="str">
        <f>D480&amp;IF(NOT(E480=""),"_"&amp;LOWER(E480),"")</f>
        <v>water</v>
      </c>
      <c r="G480" s="58">
        <f>IF(ISNUMBER(BA480),BA480/1000,1)</f>
        <v>1</v>
      </c>
      <c r="H480" s="8">
        <f>AV480</f>
        <v>1951</v>
      </c>
      <c r="I480" s="39" t="str">
        <f>AY480</f>
        <v>OP</v>
      </c>
      <c r="J480" s="39" t="str">
        <f>IF(AZ480=1,"Y",IF(AZ480=0,"N","?"))</f>
        <v>N</v>
      </c>
      <c r="K480" s="39" t="s">
        <v>594</v>
      </c>
      <c r="L480" s="8" t="str">
        <f>AU480</f>
        <v>WAT</v>
      </c>
      <c r="M480" s="8" t="str">
        <f>AX480</f>
        <v>HY</v>
      </c>
      <c r="N480" s="8">
        <f>C480*G480</f>
        <v>1.4999999999999999E-2</v>
      </c>
      <c r="O480" s="8"/>
      <c r="P480" s="8"/>
      <c r="Q480" s="8"/>
      <c r="R480" s="87"/>
      <c r="S480" s="8"/>
      <c r="T480" s="8"/>
      <c r="U480" s="87"/>
      <c r="V480" s="87" t="str">
        <f ca="1">IF(NOT(AP480=""),IF(AP480&lt;&gt;AP479,IF(COUNTIF(OFFSET(AP480,0,0,pMaxUnitPerPlantInData),AP480)=COUNTIFS(OFFSET(AP480,0,0,pMaxUnitPerPlantInData),AP480,OFFSET(F480,0,0,pMaxUnitPerPlantInData),F480),"N","Y"),V479),"")</f>
        <v>N</v>
      </c>
      <c r="W480" s="87" t="str">
        <f>IF($AP480="",W481,SUBSTITUTE(SUBSTITUTE(SUBSTITUTE(AP480," ","_"),"&amp;","and"),"-","_"))</f>
        <v>Marble_Falls</v>
      </c>
      <c r="X480" s="87">
        <f>IF($AP480="","-",BB480)</f>
        <v>2</v>
      </c>
      <c r="Y480" s="4"/>
      <c r="Z480" s="8" t="b">
        <v>1</v>
      </c>
      <c r="AA480" s="8" t="b">
        <f>VLOOKUP(L480,map_fuel,3,0)</f>
        <v>1</v>
      </c>
      <c r="AB480" s="8" t="b">
        <f>C480&gt;=filt_gen_size</f>
        <v>0</v>
      </c>
      <c r="AC480" s="8" t="b">
        <f>AV480&gt;=filt_age</f>
        <v>1</v>
      </c>
      <c r="AD480" s="39">
        <f>IF(filt_status="ALL",TRUE,IFERROR(SEARCH(I480,filt_status),FALSE))</f>
        <v>1</v>
      </c>
      <c r="AE480" s="8" t="b">
        <f>IF(filt_chp,TRUE,J480="N")</f>
        <v>1</v>
      </c>
      <c r="AF480" s="8" t="b">
        <f>IF(filt_hydro,TRUE,D480&lt;&gt;"water")</f>
        <v>0</v>
      </c>
      <c r="AG480" s="8" t="b">
        <f>IF(filt_use_bad_data,TRUE,NOT(OR(O480="Y",O480=1)))</f>
        <v>1</v>
      </c>
      <c r="AH480" s="8" t="b">
        <f>IF(filt_use_bad_data,TRUE,NOT(OR(Q480="Y",Q480=1)))</f>
        <v>1</v>
      </c>
      <c r="AI480" s="8" t="b">
        <f>IF(filt_allow_combos,AND(AJ480:AK480),OR(UPPER($S480)="Y",UPPER($T480)=""))</f>
        <v>1</v>
      </c>
      <c r="AJ480" s="8" t="b">
        <f>IF(UPPER($U480)="CCGT",IF(filt_combine_ccgt,OR(UPPER($T480)="Y",UPPER($S480)=""),OR(UPPER($S480)="Y",UPPER($T480)="")),TRUE)</f>
        <v>1</v>
      </c>
      <c r="AK480" s="8" t="b">
        <f>IF(UPPER($U480)="WIND",IF(filt_combine_wind,OR(UPPER($T480)="Y",UPPER($S480)=""),OR(UPPER($S480)="Y",UPPER($T480)="")),TRUE)</f>
        <v>1</v>
      </c>
      <c r="AL480" s="9"/>
      <c r="AM480" s="2" t="b">
        <f>AND(Z480:AL480)</f>
        <v>0</v>
      </c>
      <c r="AN480" s="2">
        <f>A480-COUNTIF($K$31:$K480,"&lt;&gt;"&amp;AN$31)+1</f>
        <v>427</v>
      </c>
      <c r="AO480" s="2"/>
      <c r="AP480" s="8" t="s">
        <v>343</v>
      </c>
      <c r="AQ480" s="8" t="s">
        <v>19</v>
      </c>
      <c r="AR480" s="8">
        <v>3599</v>
      </c>
      <c r="AS480" s="8">
        <v>14418</v>
      </c>
      <c r="AT480" s="8" t="s">
        <v>11</v>
      </c>
      <c r="AU480" s="8" t="s">
        <v>21</v>
      </c>
      <c r="AV480" s="8">
        <v>1951</v>
      </c>
      <c r="AW480" s="8">
        <v>15</v>
      </c>
      <c r="AX480" s="8" t="s">
        <v>20</v>
      </c>
      <c r="AY480" s="8" t="s">
        <v>15</v>
      </c>
      <c r="AZ480">
        <v>0</v>
      </c>
      <c r="BA480" s="5" t="s">
        <v>14</v>
      </c>
      <c r="BB480" s="5">
        <v>2</v>
      </c>
      <c r="BC480" s="4"/>
      <c r="BD480"/>
    </row>
    <row r="481" spans="1:56" hidden="1">
      <c r="A481">
        <f>ROW(B481)-ROW($B$31)</f>
        <v>450</v>
      </c>
      <c r="B481" t="str">
        <f>SUBSTITUTE(SUBSTITUTE(SUBSTITUTE(AP481&amp;"_"&amp;AQ481," ","_"),"&amp;","and"),"-","_")</f>
        <v>Marble_Falls_2</v>
      </c>
      <c r="C481">
        <f>AW481/1000</f>
        <v>1.4999999999999999E-2</v>
      </c>
      <c r="D481" s="23" t="str">
        <f>VLOOKUP(L481,map_fuel,2,0)</f>
        <v>water</v>
      </c>
      <c r="E481" s="23" t="str">
        <f>VLOOKUP(M481,map_prime_mover,2,0)</f>
        <v/>
      </c>
      <c r="F481" s="23" t="str">
        <f>D481&amp;IF(NOT(E481=""),"_"&amp;LOWER(E481),"")</f>
        <v>water</v>
      </c>
      <c r="G481" s="58">
        <f>IF(ISNUMBER(BA481),BA481/1000,1)</f>
        <v>1</v>
      </c>
      <c r="H481" s="8">
        <f>AV481</f>
        <v>1951</v>
      </c>
      <c r="I481" s="39" t="str">
        <f>AY481</f>
        <v>OP</v>
      </c>
      <c r="J481" s="39" t="str">
        <f>IF(AZ481=1,"Y",IF(AZ481=0,"N","?"))</f>
        <v>N</v>
      </c>
      <c r="K481" s="39" t="s">
        <v>594</v>
      </c>
      <c r="L481" s="8" t="str">
        <f>AU481</f>
        <v>WAT</v>
      </c>
      <c r="M481" s="8" t="str">
        <f>AX481</f>
        <v>HY</v>
      </c>
      <c r="N481" s="8">
        <f>C481*G481</f>
        <v>1.4999999999999999E-2</v>
      </c>
      <c r="O481" s="8"/>
      <c r="P481" s="8"/>
      <c r="Q481" s="8"/>
      <c r="R481" s="87"/>
      <c r="S481" s="8"/>
      <c r="T481" s="8"/>
      <c r="U481" s="87"/>
      <c r="V481" s="87" t="str">
        <f ca="1">IF(NOT(AP481=""),IF(AP481&lt;&gt;AP480,IF(COUNTIF(OFFSET(AP481,0,0,pMaxUnitPerPlantInData),AP481)=COUNTIFS(OFFSET(AP481,0,0,pMaxUnitPerPlantInData),AP481,OFFSET(F481,0,0,pMaxUnitPerPlantInData),F481),"N","Y"),V480),"")</f>
        <v>N</v>
      </c>
      <c r="W481" s="87" t="str">
        <f>IF($AP481="",W482,SUBSTITUTE(SUBSTITUTE(SUBSTITUTE(AP481," ","_"),"&amp;","and"),"-","_"))</f>
        <v>Marble_Falls</v>
      </c>
      <c r="X481" s="87">
        <f>IF($AP481="","-",BB481)</f>
        <v>2</v>
      </c>
      <c r="Y481" s="4"/>
      <c r="Z481" s="8" t="b">
        <v>1</v>
      </c>
      <c r="AA481" s="8" t="b">
        <f>VLOOKUP(L481,map_fuel,3,0)</f>
        <v>1</v>
      </c>
      <c r="AB481" s="8" t="b">
        <f>C481&gt;=filt_gen_size</f>
        <v>0</v>
      </c>
      <c r="AC481" s="8" t="b">
        <f>AV481&gt;=filt_age</f>
        <v>1</v>
      </c>
      <c r="AD481" s="39">
        <f>IF(filt_status="ALL",TRUE,IFERROR(SEARCH(I481,filt_status),FALSE))</f>
        <v>1</v>
      </c>
      <c r="AE481" s="8" t="b">
        <f>IF(filt_chp,TRUE,J481="N")</f>
        <v>1</v>
      </c>
      <c r="AF481" s="8" t="b">
        <f>IF(filt_hydro,TRUE,D481&lt;&gt;"water")</f>
        <v>0</v>
      </c>
      <c r="AG481" s="8" t="b">
        <f>IF(filt_use_bad_data,TRUE,NOT(OR(O481="Y",O481=1)))</f>
        <v>1</v>
      </c>
      <c r="AH481" s="8" t="b">
        <f>IF(filt_use_bad_data,TRUE,NOT(OR(Q481="Y",Q481=1)))</f>
        <v>1</v>
      </c>
      <c r="AI481" s="8" t="b">
        <f>IF(filt_allow_combos,AND(AJ481:AK481),OR(UPPER($S481)="Y",UPPER($T481)=""))</f>
        <v>1</v>
      </c>
      <c r="AJ481" s="8" t="b">
        <f>IF(UPPER($U481)="CCGT",IF(filt_combine_ccgt,OR(UPPER($T481)="Y",UPPER($S481)=""),OR(UPPER($S481)="Y",UPPER($T481)="")),TRUE)</f>
        <v>1</v>
      </c>
      <c r="AK481" s="8" t="b">
        <f>IF(UPPER($U481)="WIND",IF(filt_combine_wind,OR(UPPER($T481)="Y",UPPER($S481)=""),OR(UPPER($S481)="Y",UPPER($T481)="")),TRUE)</f>
        <v>1</v>
      </c>
      <c r="AL481" s="9"/>
      <c r="AM481" s="2" t="b">
        <f>AND(Z481:AL481)</f>
        <v>0</v>
      </c>
      <c r="AN481" s="2">
        <f>A481-COUNTIF($K$31:$K481,"&lt;&gt;"&amp;AN$31)+1</f>
        <v>428</v>
      </c>
      <c r="AO481" s="2"/>
      <c r="AP481" s="8" t="s">
        <v>343</v>
      </c>
      <c r="AQ481" s="8" t="s">
        <v>22</v>
      </c>
      <c r="AR481" s="8">
        <v>3599</v>
      </c>
      <c r="AS481" s="8">
        <v>14419</v>
      </c>
      <c r="AT481" s="8" t="s">
        <v>11</v>
      </c>
      <c r="AU481" s="8" t="s">
        <v>21</v>
      </c>
      <c r="AV481" s="8">
        <v>1951</v>
      </c>
      <c r="AW481" s="8">
        <v>15</v>
      </c>
      <c r="AX481" s="8" t="s">
        <v>20</v>
      </c>
      <c r="AY481" s="8" t="s">
        <v>15</v>
      </c>
      <c r="AZ481">
        <v>0</v>
      </c>
      <c r="BA481" s="5" t="s">
        <v>14</v>
      </c>
      <c r="BB481" s="5">
        <v>2</v>
      </c>
      <c r="BC481" s="4"/>
      <c r="BD481"/>
    </row>
    <row r="482" spans="1:56" hidden="1">
      <c r="A482">
        <f>ROW(B482)-ROW($B$31)</f>
        <v>451</v>
      </c>
      <c r="B482" t="str">
        <f>SUBSTITUTE(SUBSTITUTE(SUBSTITUTE(AP482&amp;"_"&amp;AQ482," ","_"),"&amp;","and"),"-","_")</f>
        <v>Marshall_Ford_1</v>
      </c>
      <c r="C482">
        <f>AW482/1000</f>
        <v>3.4000000000000002E-2</v>
      </c>
      <c r="D482" s="23" t="str">
        <f>VLOOKUP(L482,map_fuel,2,0)</f>
        <v>water</v>
      </c>
      <c r="E482" s="23" t="str">
        <f>VLOOKUP(M482,map_prime_mover,2,0)</f>
        <v/>
      </c>
      <c r="F482" s="23" t="str">
        <f>D482&amp;IF(NOT(E482=""),"_"&amp;LOWER(E482),"")</f>
        <v>water</v>
      </c>
      <c r="G482" s="58">
        <f>IF(ISNUMBER(BA482),BA482/1000,1)</f>
        <v>1</v>
      </c>
      <c r="H482" s="8">
        <f>AV482</f>
        <v>1941</v>
      </c>
      <c r="I482" s="39" t="str">
        <f>AY482</f>
        <v>OP</v>
      </c>
      <c r="J482" s="39" t="str">
        <f>IF(AZ482=1,"Y",IF(AZ482=0,"N","?"))</f>
        <v>N</v>
      </c>
      <c r="K482" s="39" t="s">
        <v>594</v>
      </c>
      <c r="L482" s="8" t="str">
        <f>AU482</f>
        <v>WAT</v>
      </c>
      <c r="M482" s="8" t="str">
        <f>AX482</f>
        <v>HY</v>
      </c>
      <c r="N482" s="8">
        <f>C482*G482</f>
        <v>3.4000000000000002E-2</v>
      </c>
      <c r="O482" s="8"/>
      <c r="P482" s="8"/>
      <c r="Q482" s="8"/>
      <c r="R482" s="87"/>
      <c r="S482" s="8"/>
      <c r="T482" s="8"/>
      <c r="U482" s="87"/>
      <c r="V482" s="87" t="str">
        <f ca="1">IF(NOT(AP482=""),IF(AP482&lt;&gt;AP481,IF(COUNTIF(OFFSET(AP482,0,0,pMaxUnitPerPlantInData),AP482)=COUNTIFS(OFFSET(AP482,0,0,pMaxUnitPerPlantInData),AP482,OFFSET(F482,0,0,pMaxUnitPerPlantInData),F482),"N","Y"),V481),"")</f>
        <v>N</v>
      </c>
      <c r="W482" s="87" t="str">
        <f>IF($AP482="",W483,SUBSTITUTE(SUBSTITUTE(SUBSTITUTE(AP482," ","_"),"&amp;","and"),"-","_"))</f>
        <v>Marshall_Ford</v>
      </c>
      <c r="X482" s="87">
        <f>IF($AP482="","-",BB482)</f>
        <v>3</v>
      </c>
      <c r="Y482" s="4"/>
      <c r="Z482" s="8" t="b">
        <v>1</v>
      </c>
      <c r="AA482" s="8" t="b">
        <f>VLOOKUP(L482,map_fuel,3,0)</f>
        <v>1</v>
      </c>
      <c r="AB482" s="8" t="b">
        <f>C482&gt;=filt_gen_size</f>
        <v>0</v>
      </c>
      <c r="AC482" s="8" t="b">
        <f>AV482&gt;=filt_age</f>
        <v>1</v>
      </c>
      <c r="AD482" s="39">
        <f>IF(filt_status="ALL",TRUE,IFERROR(SEARCH(I482,filt_status),FALSE))</f>
        <v>1</v>
      </c>
      <c r="AE482" s="8" t="b">
        <f>IF(filt_chp,TRUE,J482="N")</f>
        <v>1</v>
      </c>
      <c r="AF482" s="8" t="b">
        <f>IF(filt_hydro,TRUE,D482&lt;&gt;"water")</f>
        <v>0</v>
      </c>
      <c r="AG482" s="8" t="b">
        <f>IF(filt_use_bad_data,TRUE,NOT(OR(O482="Y",O482=1)))</f>
        <v>1</v>
      </c>
      <c r="AH482" s="8" t="b">
        <f>IF(filt_use_bad_data,TRUE,NOT(OR(Q482="Y",Q482=1)))</f>
        <v>1</v>
      </c>
      <c r="AI482" s="8" t="b">
        <f>IF(filt_allow_combos,AND(AJ482:AK482),OR(UPPER($S482)="Y",UPPER($T482)=""))</f>
        <v>1</v>
      </c>
      <c r="AJ482" s="8" t="b">
        <f>IF(UPPER($U482)="CCGT",IF(filt_combine_ccgt,OR(UPPER($T482)="Y",UPPER($S482)=""),OR(UPPER($S482)="Y",UPPER($T482)="")),TRUE)</f>
        <v>1</v>
      </c>
      <c r="AK482" s="8" t="b">
        <f>IF(UPPER($U482)="WIND",IF(filt_combine_wind,OR(UPPER($T482)="Y",UPPER($S482)=""),OR(UPPER($S482)="Y",UPPER($T482)="")),TRUE)</f>
        <v>1</v>
      </c>
      <c r="AL482" s="9"/>
      <c r="AM482" s="2" t="b">
        <f>AND(Z482:AL482)</f>
        <v>0</v>
      </c>
      <c r="AN482" s="2">
        <f>A482-COUNTIF($K$31:$K482,"&lt;&gt;"&amp;AN$31)+1</f>
        <v>429</v>
      </c>
      <c r="AO482" s="2"/>
      <c r="AP482" s="8" t="s">
        <v>344</v>
      </c>
      <c r="AQ482" s="8" t="s">
        <v>19</v>
      </c>
      <c r="AR482" s="8">
        <v>3600</v>
      </c>
      <c r="AS482" s="8">
        <v>14420</v>
      </c>
      <c r="AT482" s="8" t="s">
        <v>11</v>
      </c>
      <c r="AU482" s="8" t="s">
        <v>21</v>
      </c>
      <c r="AV482" s="8">
        <v>1941</v>
      </c>
      <c r="AW482" s="8">
        <v>34</v>
      </c>
      <c r="AX482" s="8" t="s">
        <v>20</v>
      </c>
      <c r="AY482" s="8" t="s">
        <v>15</v>
      </c>
      <c r="AZ482">
        <v>0</v>
      </c>
      <c r="BA482" s="5" t="s">
        <v>14</v>
      </c>
      <c r="BB482" s="5">
        <v>3</v>
      </c>
      <c r="BC482" s="4"/>
      <c r="BD482"/>
    </row>
    <row r="483" spans="1:56" hidden="1">
      <c r="A483">
        <f>ROW(B483)-ROW($B$31)</f>
        <v>452</v>
      </c>
      <c r="B483" t="str">
        <f>SUBSTITUTE(SUBSTITUTE(SUBSTITUTE(AP483&amp;"_"&amp;AQ483," ","_"),"&amp;","and"),"-","_")</f>
        <v>Marshall_Ford_2</v>
      </c>
      <c r="C483">
        <f>AW483/1000</f>
        <v>3.4500000000000003E-2</v>
      </c>
      <c r="D483" s="23" t="str">
        <f>VLOOKUP(L483,map_fuel,2,0)</f>
        <v>water</v>
      </c>
      <c r="E483" s="23" t="str">
        <f>VLOOKUP(M483,map_prime_mover,2,0)</f>
        <v/>
      </c>
      <c r="F483" s="23" t="str">
        <f>D483&amp;IF(NOT(E483=""),"_"&amp;LOWER(E483),"")</f>
        <v>water</v>
      </c>
      <c r="G483" s="58">
        <f>IF(ISNUMBER(BA483),BA483/1000,1)</f>
        <v>1</v>
      </c>
      <c r="H483" s="8">
        <f>AV483</f>
        <v>1941</v>
      </c>
      <c r="I483" s="39" t="str">
        <f>AY483</f>
        <v>OP</v>
      </c>
      <c r="J483" s="39" t="str">
        <f>IF(AZ483=1,"Y",IF(AZ483=0,"N","?"))</f>
        <v>N</v>
      </c>
      <c r="K483" s="39" t="s">
        <v>594</v>
      </c>
      <c r="L483" s="8" t="str">
        <f>AU483</f>
        <v>WAT</v>
      </c>
      <c r="M483" s="8" t="str">
        <f>AX483</f>
        <v>HY</v>
      </c>
      <c r="N483" s="8">
        <f>C483*G483</f>
        <v>3.4500000000000003E-2</v>
      </c>
      <c r="O483" s="8"/>
      <c r="P483" s="8"/>
      <c r="Q483" s="8"/>
      <c r="R483" s="87"/>
      <c r="S483" s="8"/>
      <c r="T483" s="8"/>
      <c r="U483" s="87"/>
      <c r="V483" s="87" t="str">
        <f ca="1">IF(NOT(AP483=""),IF(AP483&lt;&gt;AP482,IF(COUNTIF(OFFSET(AP483,0,0,pMaxUnitPerPlantInData),AP483)=COUNTIFS(OFFSET(AP483,0,0,pMaxUnitPerPlantInData),AP483,OFFSET(F483,0,0,pMaxUnitPerPlantInData),F483),"N","Y"),V482),"")</f>
        <v>N</v>
      </c>
      <c r="W483" s="87" t="str">
        <f>IF($AP483="",W484,SUBSTITUTE(SUBSTITUTE(SUBSTITUTE(AP483," ","_"),"&amp;","and"),"-","_"))</f>
        <v>Marshall_Ford</v>
      </c>
      <c r="X483" s="87">
        <f>IF($AP483="","-",BB483)</f>
        <v>3</v>
      </c>
      <c r="Y483" s="4"/>
      <c r="Z483" s="8" t="b">
        <v>1</v>
      </c>
      <c r="AA483" s="8" t="b">
        <f>VLOOKUP(L483,map_fuel,3,0)</f>
        <v>1</v>
      </c>
      <c r="AB483" s="8" t="b">
        <f>C483&gt;=filt_gen_size</f>
        <v>0</v>
      </c>
      <c r="AC483" s="8" t="b">
        <f>AV483&gt;=filt_age</f>
        <v>1</v>
      </c>
      <c r="AD483" s="39">
        <f>IF(filt_status="ALL",TRUE,IFERROR(SEARCH(I483,filt_status),FALSE))</f>
        <v>1</v>
      </c>
      <c r="AE483" s="8" t="b">
        <f>IF(filt_chp,TRUE,J483="N")</f>
        <v>1</v>
      </c>
      <c r="AF483" s="8" t="b">
        <f>IF(filt_hydro,TRUE,D483&lt;&gt;"water")</f>
        <v>0</v>
      </c>
      <c r="AG483" s="8" t="b">
        <f>IF(filt_use_bad_data,TRUE,NOT(OR(O483="Y",O483=1)))</f>
        <v>1</v>
      </c>
      <c r="AH483" s="8" t="b">
        <f>IF(filt_use_bad_data,TRUE,NOT(OR(Q483="Y",Q483=1)))</f>
        <v>1</v>
      </c>
      <c r="AI483" s="8" t="b">
        <f>IF(filt_allow_combos,AND(AJ483:AK483),OR(UPPER($S483)="Y",UPPER($T483)=""))</f>
        <v>1</v>
      </c>
      <c r="AJ483" s="8" t="b">
        <f>IF(UPPER($U483)="CCGT",IF(filt_combine_ccgt,OR(UPPER($T483)="Y",UPPER($S483)=""),OR(UPPER($S483)="Y",UPPER($T483)="")),TRUE)</f>
        <v>1</v>
      </c>
      <c r="AK483" s="8" t="b">
        <f>IF(UPPER($U483)="WIND",IF(filt_combine_wind,OR(UPPER($T483)="Y",UPPER($S483)=""),OR(UPPER($S483)="Y",UPPER($T483)="")),TRUE)</f>
        <v>1</v>
      </c>
      <c r="AL483" s="9"/>
      <c r="AM483" s="2" t="b">
        <f>AND(Z483:AL483)</f>
        <v>0</v>
      </c>
      <c r="AN483" s="2">
        <f>A483-COUNTIF($K$31:$K483,"&lt;&gt;"&amp;AN$31)+1</f>
        <v>430</v>
      </c>
      <c r="AO483" s="2"/>
      <c r="AP483" s="8" t="s">
        <v>344</v>
      </c>
      <c r="AQ483" s="8" t="s">
        <v>22</v>
      </c>
      <c r="AR483" s="8">
        <v>3600</v>
      </c>
      <c r="AS483" s="8">
        <v>14421</v>
      </c>
      <c r="AT483" s="8" t="s">
        <v>11</v>
      </c>
      <c r="AU483" s="8" t="s">
        <v>21</v>
      </c>
      <c r="AV483" s="8">
        <v>1941</v>
      </c>
      <c r="AW483" s="8">
        <v>34.5</v>
      </c>
      <c r="AX483" s="8" t="s">
        <v>20</v>
      </c>
      <c r="AY483" s="8" t="s">
        <v>15</v>
      </c>
      <c r="AZ483">
        <v>0</v>
      </c>
      <c r="BA483" s="5" t="s">
        <v>14</v>
      </c>
      <c r="BB483" s="5">
        <v>3</v>
      </c>
      <c r="BC483" s="4"/>
      <c r="BD483"/>
    </row>
    <row r="484" spans="1:56" hidden="1">
      <c r="A484">
        <f>ROW(B484)-ROW($B$31)</f>
        <v>453</v>
      </c>
      <c r="B484" t="str">
        <f>SUBSTITUTE(SUBSTITUTE(SUBSTITUTE(AP484&amp;"_"&amp;AQ484," ","_"),"&amp;","and"),"-","_")</f>
        <v>Marshall_Ford_3</v>
      </c>
      <c r="C484">
        <f>AW484/1000</f>
        <v>3.4000000000000002E-2</v>
      </c>
      <c r="D484" s="23" t="str">
        <f>VLOOKUP(L484,map_fuel,2,0)</f>
        <v>water</v>
      </c>
      <c r="E484" s="23" t="str">
        <f>VLOOKUP(M484,map_prime_mover,2,0)</f>
        <v/>
      </c>
      <c r="F484" s="23" t="str">
        <f>D484&amp;IF(NOT(E484=""),"_"&amp;LOWER(E484),"")</f>
        <v>water</v>
      </c>
      <c r="G484" s="58">
        <f>IF(ISNUMBER(BA484),BA484/1000,1)</f>
        <v>1</v>
      </c>
      <c r="H484" s="8">
        <f>AV484</f>
        <v>1941</v>
      </c>
      <c r="I484" s="39" t="str">
        <f>AY484</f>
        <v>OP</v>
      </c>
      <c r="J484" s="39" t="str">
        <f>IF(AZ484=1,"Y",IF(AZ484=0,"N","?"))</f>
        <v>N</v>
      </c>
      <c r="K484" s="39" t="s">
        <v>594</v>
      </c>
      <c r="L484" s="8" t="str">
        <f>AU484</f>
        <v>WAT</v>
      </c>
      <c r="M484" s="8" t="str">
        <f>AX484</f>
        <v>HY</v>
      </c>
      <c r="N484" s="8">
        <f>C484*G484</f>
        <v>3.4000000000000002E-2</v>
      </c>
      <c r="O484" s="8"/>
      <c r="P484" s="8"/>
      <c r="Q484" s="8"/>
      <c r="R484" s="87"/>
      <c r="S484" s="8"/>
      <c r="T484" s="8"/>
      <c r="U484" s="87"/>
      <c r="V484" s="87" t="str">
        <f ca="1">IF(NOT(AP484=""),IF(AP484&lt;&gt;AP483,IF(COUNTIF(OFFSET(AP484,0,0,pMaxUnitPerPlantInData),AP484)=COUNTIFS(OFFSET(AP484,0,0,pMaxUnitPerPlantInData),AP484,OFFSET(F484,0,0,pMaxUnitPerPlantInData),F484),"N","Y"),V483),"")</f>
        <v>N</v>
      </c>
      <c r="W484" s="87" t="str">
        <f>IF($AP484="",W485,SUBSTITUTE(SUBSTITUTE(SUBSTITUTE(AP484," ","_"),"&amp;","and"),"-","_"))</f>
        <v>Marshall_Ford</v>
      </c>
      <c r="X484" s="87">
        <f>IF($AP484="","-",BB484)</f>
        <v>3</v>
      </c>
      <c r="Y484" s="4"/>
      <c r="Z484" s="8" t="b">
        <v>1</v>
      </c>
      <c r="AA484" s="8" t="b">
        <f>VLOOKUP(L484,map_fuel,3,0)</f>
        <v>1</v>
      </c>
      <c r="AB484" s="8" t="b">
        <f>C484&gt;=filt_gen_size</f>
        <v>0</v>
      </c>
      <c r="AC484" s="8" t="b">
        <f>AV484&gt;=filt_age</f>
        <v>1</v>
      </c>
      <c r="AD484" s="39">
        <f>IF(filt_status="ALL",TRUE,IFERROR(SEARCH(I484,filt_status),FALSE))</f>
        <v>1</v>
      </c>
      <c r="AE484" s="8" t="b">
        <f>IF(filt_chp,TRUE,J484="N")</f>
        <v>1</v>
      </c>
      <c r="AF484" s="8" t="b">
        <f>IF(filt_hydro,TRUE,D484&lt;&gt;"water")</f>
        <v>0</v>
      </c>
      <c r="AG484" s="8" t="b">
        <f>IF(filt_use_bad_data,TRUE,NOT(OR(O484="Y",O484=1)))</f>
        <v>1</v>
      </c>
      <c r="AH484" s="8" t="b">
        <f>IF(filt_use_bad_data,TRUE,NOT(OR(Q484="Y",Q484=1)))</f>
        <v>1</v>
      </c>
      <c r="AI484" s="8" t="b">
        <f>IF(filt_allow_combos,AND(AJ484:AK484),OR(UPPER($S484)="Y",UPPER($T484)=""))</f>
        <v>1</v>
      </c>
      <c r="AJ484" s="8" t="b">
        <f>IF(UPPER($U484)="CCGT",IF(filt_combine_ccgt,OR(UPPER($T484)="Y",UPPER($S484)=""),OR(UPPER($S484)="Y",UPPER($T484)="")),TRUE)</f>
        <v>1</v>
      </c>
      <c r="AK484" s="8" t="b">
        <f>IF(UPPER($U484)="WIND",IF(filt_combine_wind,OR(UPPER($T484)="Y",UPPER($S484)=""),OR(UPPER($S484)="Y",UPPER($T484)="")),TRUE)</f>
        <v>1</v>
      </c>
      <c r="AL484" s="9"/>
      <c r="AM484" s="2" t="b">
        <f>AND(Z484:AL484)</f>
        <v>0</v>
      </c>
      <c r="AN484" s="2">
        <f>A484-COUNTIF($K$31:$K484,"&lt;&gt;"&amp;AN$31)+1</f>
        <v>431</v>
      </c>
      <c r="AO484" s="2"/>
      <c r="AP484" s="8" t="s">
        <v>344</v>
      </c>
      <c r="AQ484" s="8" t="s">
        <v>41</v>
      </c>
      <c r="AR484" s="8">
        <v>3600</v>
      </c>
      <c r="AS484" s="8">
        <v>14422</v>
      </c>
      <c r="AT484" s="8" t="s">
        <v>11</v>
      </c>
      <c r="AU484" s="8" t="s">
        <v>21</v>
      </c>
      <c r="AV484" s="8">
        <v>1941</v>
      </c>
      <c r="AW484" s="8">
        <v>34</v>
      </c>
      <c r="AX484" s="8" t="s">
        <v>20</v>
      </c>
      <c r="AY484" s="8" t="s">
        <v>15</v>
      </c>
      <c r="AZ484">
        <v>0</v>
      </c>
      <c r="BA484" s="5" t="s">
        <v>14</v>
      </c>
      <c r="BB484" s="5">
        <v>3</v>
      </c>
      <c r="BC484" s="4"/>
      <c r="BD484"/>
    </row>
    <row r="485" spans="1:56" hidden="1">
      <c r="A485">
        <f>ROW(B485)-ROW($B$31)</f>
        <v>454</v>
      </c>
      <c r="B485" t="str">
        <f>SUBSTITUTE(SUBSTITUTE(SUBSTITUTE(AP485&amp;"_"&amp;AQ485," ","_"),"&amp;","and"),"-","_")</f>
        <v>Martin_Lake_3</v>
      </c>
      <c r="C485">
        <f>AW485/1000</f>
        <v>0.79320000000000002</v>
      </c>
      <c r="D485" s="23" t="str">
        <f>VLOOKUP(L485,map_fuel,2,0)</f>
        <v>coal_lig</v>
      </c>
      <c r="E485" s="23" t="str">
        <f>VLOOKUP(M485,map_prime_mover,2,0)</f>
        <v>st</v>
      </c>
      <c r="F485" s="23" t="str">
        <f>D485&amp;IF(NOT(E485=""),"_"&amp;LOWER(E485),"")</f>
        <v>coal_lig_st</v>
      </c>
      <c r="G485" s="58">
        <f>IF(ISNUMBER(BA485),BA485/1000,1)</f>
        <v>11.089699899999999</v>
      </c>
      <c r="H485" s="8">
        <f>AV485</f>
        <v>1979</v>
      </c>
      <c r="I485" s="39" t="str">
        <f>AY485</f>
        <v>OP</v>
      </c>
      <c r="J485" s="39" t="str">
        <f>IF(AZ485=1,"Y",IF(AZ485=0,"N","?"))</f>
        <v>N</v>
      </c>
      <c r="K485" s="39" t="s">
        <v>594</v>
      </c>
      <c r="L485" s="8" t="str">
        <f>AU485</f>
        <v>LIG</v>
      </c>
      <c r="M485" s="8" t="str">
        <f>AX485</f>
        <v>ST</v>
      </c>
      <c r="N485" s="8">
        <f>C485*G485</f>
        <v>8.7963499606799989</v>
      </c>
      <c r="O485" s="8"/>
      <c r="P485" s="39"/>
      <c r="Q485" s="39" t="s">
        <v>651</v>
      </c>
      <c r="R485" s="87" t="s">
        <v>1072</v>
      </c>
      <c r="S485" s="39"/>
      <c r="T485" s="39"/>
      <c r="U485" s="87"/>
      <c r="V485" s="87" t="str">
        <f ca="1">IF(NOT(AP485=""),IF(AP485&lt;&gt;AP484,IF(COUNTIF(OFFSET(AP485,0,0,pMaxUnitPerPlantInData),AP485)=COUNTIFS(OFFSET(AP485,0,0,pMaxUnitPerPlantInData),AP485,OFFSET(F485,0,0,pMaxUnitPerPlantInData),F485),"N","Y"),V484),"")</f>
        <v>N</v>
      </c>
      <c r="W485" s="87" t="str">
        <f>IF($AP485="",W486,SUBSTITUTE(SUBSTITUTE(SUBSTITUTE(AP485," ","_"),"&amp;","and"),"-","_"))</f>
        <v>Martin_Lake</v>
      </c>
      <c r="X485" s="87">
        <f>IF($AP485="","-",BB485)</f>
        <v>3</v>
      </c>
      <c r="Y485" s="4"/>
      <c r="Z485" s="8" t="b">
        <v>1</v>
      </c>
      <c r="AA485" s="8" t="b">
        <f>VLOOKUP(L485,map_fuel,3,0)</f>
        <v>1</v>
      </c>
      <c r="AB485" s="8" t="b">
        <f>C485&gt;=filt_gen_size</f>
        <v>1</v>
      </c>
      <c r="AC485" s="8" t="b">
        <f>AV485&gt;=filt_age</f>
        <v>1</v>
      </c>
      <c r="AD485" s="39">
        <f>IF(filt_status="ALL",TRUE,IFERROR(SEARCH(I485,filt_status),FALSE))</f>
        <v>1</v>
      </c>
      <c r="AE485" s="8" t="b">
        <f>IF(filt_chp,TRUE,J485="N")</f>
        <v>1</v>
      </c>
      <c r="AF485" s="8" t="b">
        <f>IF(filt_hydro,TRUE,D485&lt;&gt;"water")</f>
        <v>1</v>
      </c>
      <c r="AG485" s="8" t="b">
        <f>IF(filt_use_bad_data,TRUE,NOT(OR(O485="Y",O485=1)))</f>
        <v>1</v>
      </c>
      <c r="AH485" s="8" t="b">
        <f>IF(filt_use_bad_data,TRUE,NOT(OR(Q485="Y",Q485=1)))</f>
        <v>0</v>
      </c>
      <c r="AI485" s="8" t="b">
        <f>IF(filt_allow_combos,AND(AJ485:AK485),OR(UPPER($S485)="Y",UPPER($T485)=""))</f>
        <v>1</v>
      </c>
      <c r="AJ485" s="8" t="b">
        <f>IF(UPPER($U485)="CCGT",IF(filt_combine_ccgt,OR(UPPER($T485)="Y",UPPER($S485)=""),OR(UPPER($S485)="Y",UPPER($T485)="")),TRUE)</f>
        <v>1</v>
      </c>
      <c r="AK485" s="8" t="b">
        <f>IF(UPPER($U485)="WIND",IF(filt_combine_wind,OR(UPPER($T485)="Y",UPPER($S485)=""),OR(UPPER($S485)="Y",UPPER($T485)="")),TRUE)</f>
        <v>1</v>
      </c>
      <c r="AL485" s="9"/>
      <c r="AM485" s="2" t="b">
        <f>AND(Z485:AL485)</f>
        <v>0</v>
      </c>
      <c r="AN485" s="2">
        <f>A485-COUNTIF($K$31:$K485,"&lt;&gt;"&amp;AN$31)+1</f>
        <v>432</v>
      </c>
      <c r="AO485" s="2"/>
      <c r="AP485" s="8" t="s">
        <v>345</v>
      </c>
      <c r="AQ485" s="8" t="s">
        <v>41</v>
      </c>
      <c r="AR485" s="8">
        <v>6146</v>
      </c>
      <c r="AS485" s="8">
        <v>14425</v>
      </c>
      <c r="AT485" s="8" t="s">
        <v>11</v>
      </c>
      <c r="AU485" s="8" t="s">
        <v>67</v>
      </c>
      <c r="AV485" s="8">
        <v>1979</v>
      </c>
      <c r="AW485" s="8">
        <v>793.2</v>
      </c>
      <c r="AX485" s="8" t="s">
        <v>16</v>
      </c>
      <c r="AY485" s="8" t="s">
        <v>15</v>
      </c>
      <c r="AZ485">
        <v>0</v>
      </c>
      <c r="BA485" s="5">
        <v>11089.6999</v>
      </c>
      <c r="BB485" s="5">
        <v>3</v>
      </c>
      <c r="BC485" s="4"/>
      <c r="BD485"/>
    </row>
    <row r="486" spans="1:56" hidden="1">
      <c r="A486">
        <f>ROW(B486)-ROW($B$31)</f>
        <v>455</v>
      </c>
      <c r="B486" t="str">
        <f>SUBSTITUTE(SUBSTITUTE(SUBSTITUTE(AP486&amp;"_"&amp;AQ486," ","_"),"&amp;","and"),"-","_")</f>
        <v>Martin_Lake_2</v>
      </c>
      <c r="C486">
        <f>AW486/1000</f>
        <v>0.79320000000000002</v>
      </c>
      <c r="D486" s="23" t="str">
        <f>VLOOKUP(L486,map_fuel,2,0)</f>
        <v>coal_lig</v>
      </c>
      <c r="E486" s="23" t="str">
        <f>VLOOKUP(M486,map_prime_mover,2,0)</f>
        <v>st</v>
      </c>
      <c r="F486" s="23" t="str">
        <f>D486&amp;IF(NOT(E486=""),"_"&amp;LOWER(E486),"")</f>
        <v>coal_lig_st</v>
      </c>
      <c r="G486" s="58">
        <f>IF(ISNUMBER(BA486),BA486/1000,1)</f>
        <v>11.089699899999999</v>
      </c>
      <c r="H486" s="8">
        <f>AV486</f>
        <v>1978</v>
      </c>
      <c r="I486" s="39" t="str">
        <f>AY486</f>
        <v>OP</v>
      </c>
      <c r="J486" s="39" t="str">
        <f>IF(AZ486=1,"Y",IF(AZ486=0,"N","?"))</f>
        <v>N</v>
      </c>
      <c r="K486" s="39" t="s">
        <v>594</v>
      </c>
      <c r="L486" s="8" t="str">
        <f>AU486</f>
        <v>LIG</v>
      </c>
      <c r="M486" s="8" t="str">
        <f>AX486</f>
        <v>ST</v>
      </c>
      <c r="N486" s="8">
        <f>C486*G486</f>
        <v>8.7963499606799989</v>
      </c>
      <c r="O486" s="8"/>
      <c r="P486" s="39"/>
      <c r="Q486" s="39" t="s">
        <v>651</v>
      </c>
      <c r="R486" s="87" t="s">
        <v>1072</v>
      </c>
      <c r="S486" s="39"/>
      <c r="T486" s="39"/>
      <c r="U486" s="87"/>
      <c r="V486" s="87" t="str">
        <f ca="1">IF(NOT(AP486=""),IF(AP486&lt;&gt;AP485,IF(COUNTIF(OFFSET(AP486,0,0,pMaxUnitPerPlantInData),AP486)=COUNTIFS(OFFSET(AP486,0,0,pMaxUnitPerPlantInData),AP486,OFFSET(F486,0,0,pMaxUnitPerPlantInData),F486),"N","Y"),V485),"")</f>
        <v>N</v>
      </c>
      <c r="W486" s="87" t="str">
        <f>IF($AP486="",W487,SUBSTITUTE(SUBSTITUTE(SUBSTITUTE(AP486," ","_"),"&amp;","and"),"-","_"))</f>
        <v>Martin_Lake</v>
      </c>
      <c r="X486" s="87">
        <f>IF($AP486="","-",BB486)</f>
        <v>3</v>
      </c>
      <c r="Y486" s="4"/>
      <c r="Z486" s="8" t="b">
        <v>1</v>
      </c>
      <c r="AA486" s="8" t="b">
        <f>VLOOKUP(L486,map_fuel,3,0)</f>
        <v>1</v>
      </c>
      <c r="AB486" s="8" t="b">
        <f>C486&gt;=filt_gen_size</f>
        <v>1</v>
      </c>
      <c r="AC486" s="8" t="b">
        <f>AV486&gt;=filt_age</f>
        <v>1</v>
      </c>
      <c r="AD486" s="39">
        <f>IF(filt_status="ALL",TRUE,IFERROR(SEARCH(I486,filt_status),FALSE))</f>
        <v>1</v>
      </c>
      <c r="AE486" s="8" t="b">
        <f>IF(filt_chp,TRUE,J486="N")</f>
        <v>1</v>
      </c>
      <c r="AF486" s="8" t="b">
        <f>IF(filt_hydro,TRUE,D486&lt;&gt;"water")</f>
        <v>1</v>
      </c>
      <c r="AG486" s="8" t="b">
        <f>IF(filt_use_bad_data,TRUE,NOT(OR(O486="Y",O486=1)))</f>
        <v>1</v>
      </c>
      <c r="AH486" s="8" t="b">
        <f>IF(filt_use_bad_data,TRUE,NOT(OR(Q486="Y",Q486=1)))</f>
        <v>0</v>
      </c>
      <c r="AI486" s="8" t="b">
        <f>IF(filt_allow_combos,AND(AJ486:AK486),OR(UPPER($S486)="Y",UPPER($T486)=""))</f>
        <v>1</v>
      </c>
      <c r="AJ486" s="8" t="b">
        <f>IF(UPPER($U486)="CCGT",IF(filt_combine_ccgt,OR(UPPER($T486)="Y",UPPER($S486)=""),OR(UPPER($S486)="Y",UPPER($T486)="")),TRUE)</f>
        <v>1</v>
      </c>
      <c r="AK486" s="8" t="b">
        <f>IF(UPPER($U486)="WIND",IF(filt_combine_wind,OR(UPPER($T486)="Y",UPPER($S486)=""),OR(UPPER($S486)="Y",UPPER($T486)="")),TRUE)</f>
        <v>1</v>
      </c>
      <c r="AL486" s="9"/>
      <c r="AM486" s="2" t="b">
        <f>AND(Z486:AL486)</f>
        <v>0</v>
      </c>
      <c r="AN486" s="2">
        <f>A486-COUNTIF($K$31:$K486,"&lt;&gt;"&amp;AN$31)+1</f>
        <v>433</v>
      </c>
      <c r="AO486" s="2"/>
      <c r="AP486" s="8" t="s">
        <v>345</v>
      </c>
      <c r="AQ486" s="8" t="s">
        <v>22</v>
      </c>
      <c r="AR486" s="8">
        <v>6146</v>
      </c>
      <c r="AS486" s="8">
        <v>14424</v>
      </c>
      <c r="AT486" s="8" t="s">
        <v>11</v>
      </c>
      <c r="AU486" s="8" t="s">
        <v>67</v>
      </c>
      <c r="AV486" s="8">
        <v>1978</v>
      </c>
      <c r="AW486" s="8">
        <v>793.2</v>
      </c>
      <c r="AX486" s="8" t="s">
        <v>16</v>
      </c>
      <c r="AY486" s="8" t="s">
        <v>15</v>
      </c>
      <c r="AZ486">
        <v>0</v>
      </c>
      <c r="BA486" s="5">
        <v>11089.6999</v>
      </c>
      <c r="BB486" s="5">
        <v>3</v>
      </c>
      <c r="BC486" s="4"/>
      <c r="BD486"/>
    </row>
    <row r="487" spans="1:56" hidden="1">
      <c r="A487">
        <f>ROW(B487)-ROW($B$31)</f>
        <v>456</v>
      </c>
      <c r="B487" t="str">
        <f>SUBSTITUTE(SUBSTITUTE(SUBSTITUTE(AP487&amp;"_"&amp;AQ487," ","_"),"&amp;","and"),"-","_")</f>
        <v>Martin_Lake_1</v>
      </c>
      <c r="C487">
        <f>AW487/1000</f>
        <v>0.79320000000000002</v>
      </c>
      <c r="D487" s="23" t="str">
        <f>VLOOKUP(L487,map_fuel,2,0)</f>
        <v>coal_lig</v>
      </c>
      <c r="E487" s="23" t="str">
        <f>VLOOKUP(M487,map_prime_mover,2,0)</f>
        <v>st</v>
      </c>
      <c r="F487" s="23" t="str">
        <f>D487&amp;IF(NOT(E487=""),"_"&amp;LOWER(E487),"")</f>
        <v>coal_lig_st</v>
      </c>
      <c r="G487" s="58">
        <f>IF(ISNUMBER(BA487),BA487/1000,1)</f>
        <v>11.089699899999999</v>
      </c>
      <c r="H487" s="8">
        <f>AV487</f>
        <v>1977</v>
      </c>
      <c r="I487" s="39" t="str">
        <f>AY487</f>
        <v>OP</v>
      </c>
      <c r="J487" s="39" t="str">
        <f>IF(AZ487=1,"Y",IF(AZ487=0,"N","?"))</f>
        <v>N</v>
      </c>
      <c r="K487" s="39" t="s">
        <v>594</v>
      </c>
      <c r="L487" s="8" t="str">
        <f>AU487</f>
        <v>LIG</v>
      </c>
      <c r="M487" s="8" t="str">
        <f>AX487</f>
        <v>ST</v>
      </c>
      <c r="N487" s="8">
        <f>C487*G487</f>
        <v>8.7963499606799989</v>
      </c>
      <c r="O487" s="8"/>
      <c r="P487" s="39"/>
      <c r="Q487" s="39" t="s">
        <v>651</v>
      </c>
      <c r="R487" s="87" t="s">
        <v>1072</v>
      </c>
      <c r="S487" s="39"/>
      <c r="T487" s="39"/>
      <c r="U487" s="87"/>
      <c r="V487" s="87" t="str">
        <f ca="1">IF(NOT(AP487=""),IF(AP487&lt;&gt;AP486,IF(COUNTIF(OFFSET(AP487,0,0,pMaxUnitPerPlantInData),AP487)=COUNTIFS(OFFSET(AP487,0,0,pMaxUnitPerPlantInData),AP487,OFFSET(F487,0,0,pMaxUnitPerPlantInData),F487),"N","Y"),V486),"")</f>
        <v>N</v>
      </c>
      <c r="W487" s="87" t="str">
        <f>IF($AP487="",W488,SUBSTITUTE(SUBSTITUTE(SUBSTITUTE(AP487," ","_"),"&amp;","and"),"-","_"))</f>
        <v>Martin_Lake</v>
      </c>
      <c r="X487" s="87">
        <f>IF($AP487="","-",BB487)</f>
        <v>3</v>
      </c>
      <c r="Y487" s="4"/>
      <c r="Z487" s="8" t="b">
        <v>1</v>
      </c>
      <c r="AA487" s="8" t="b">
        <f>VLOOKUP(L487,map_fuel,3,0)</f>
        <v>1</v>
      </c>
      <c r="AB487" s="8" t="b">
        <f>C487&gt;=filt_gen_size</f>
        <v>1</v>
      </c>
      <c r="AC487" s="8" t="b">
        <f>AV487&gt;=filt_age</f>
        <v>1</v>
      </c>
      <c r="AD487" s="39">
        <f>IF(filt_status="ALL",TRUE,IFERROR(SEARCH(I487,filt_status),FALSE))</f>
        <v>1</v>
      </c>
      <c r="AE487" s="8" t="b">
        <f>IF(filt_chp,TRUE,J487="N")</f>
        <v>1</v>
      </c>
      <c r="AF487" s="8" t="b">
        <f>IF(filt_hydro,TRUE,D487&lt;&gt;"water")</f>
        <v>1</v>
      </c>
      <c r="AG487" s="8" t="b">
        <f>IF(filt_use_bad_data,TRUE,NOT(OR(O487="Y",O487=1)))</f>
        <v>1</v>
      </c>
      <c r="AH487" s="8" t="b">
        <f>IF(filt_use_bad_data,TRUE,NOT(OR(Q487="Y",Q487=1)))</f>
        <v>0</v>
      </c>
      <c r="AI487" s="8" t="b">
        <f>IF(filt_allow_combos,AND(AJ487:AK487),OR(UPPER($S487)="Y",UPPER($T487)=""))</f>
        <v>1</v>
      </c>
      <c r="AJ487" s="8" t="b">
        <f>IF(UPPER($U487)="CCGT",IF(filt_combine_ccgt,OR(UPPER($T487)="Y",UPPER($S487)=""),OR(UPPER($S487)="Y",UPPER($T487)="")),TRUE)</f>
        <v>1</v>
      </c>
      <c r="AK487" s="8" t="b">
        <f>IF(UPPER($U487)="WIND",IF(filt_combine_wind,OR(UPPER($T487)="Y",UPPER($S487)=""),OR(UPPER($S487)="Y",UPPER($T487)="")),TRUE)</f>
        <v>1</v>
      </c>
      <c r="AL487" s="9"/>
      <c r="AM487" s="2" t="b">
        <f>AND(Z487:AL487)</f>
        <v>0</v>
      </c>
      <c r="AN487" s="2">
        <f>A487-COUNTIF($K$31:$K487,"&lt;&gt;"&amp;AN$31)+1</f>
        <v>434</v>
      </c>
      <c r="AO487" s="2"/>
      <c r="AP487" s="8" t="s">
        <v>345</v>
      </c>
      <c r="AQ487" s="8" t="s">
        <v>19</v>
      </c>
      <c r="AR487" s="8">
        <v>6146</v>
      </c>
      <c r="AS487" s="8">
        <v>14423</v>
      </c>
      <c r="AT487" s="8" t="s">
        <v>11</v>
      </c>
      <c r="AU487" s="8" t="s">
        <v>67</v>
      </c>
      <c r="AV487" s="8">
        <v>1977</v>
      </c>
      <c r="AW487" s="8">
        <v>793.2</v>
      </c>
      <c r="AX487" s="8" t="s">
        <v>16</v>
      </c>
      <c r="AY487" s="8" t="s">
        <v>15</v>
      </c>
      <c r="AZ487">
        <v>0</v>
      </c>
      <c r="BA487" s="5">
        <v>11089.6999</v>
      </c>
      <c r="BB487" s="5">
        <v>3</v>
      </c>
      <c r="BC487" s="4"/>
      <c r="BD487"/>
    </row>
    <row r="488" spans="1:56" hidden="1">
      <c r="A488">
        <f>ROW(B488)-ROW($B$31)</f>
        <v>457</v>
      </c>
      <c r="B488" t="str">
        <f>SUBSTITUTE(SUBSTITUTE(SUBSTITUTE(AP488&amp;"_"&amp;AQ488," ","_"),"&amp;","and"),"-","_")</f>
        <v>MeadWestvaco_Evadale_GEN1</v>
      </c>
      <c r="C488">
        <f>AW488/1000</f>
        <v>7.4999999999999997E-3</v>
      </c>
      <c r="D488" s="23" t="str">
        <f>VLOOKUP(L488,map_fuel,2,0)</f>
        <v>waste</v>
      </c>
      <c r="E488" s="23" t="str">
        <f>VLOOKUP(M488,map_prime_mover,2,0)</f>
        <v>st</v>
      </c>
      <c r="F488" s="23" t="str">
        <f>D488&amp;IF(NOT(E488=""),"_"&amp;LOWER(E488),"")</f>
        <v>waste_st</v>
      </c>
      <c r="G488" s="58">
        <f>IF(ISNUMBER(BA488),BA488/1000,1)</f>
        <v>1</v>
      </c>
      <c r="H488" s="8">
        <f>AV488</f>
        <v>1954</v>
      </c>
      <c r="I488" s="39" t="str">
        <f>AY488</f>
        <v>OP</v>
      </c>
      <c r="J488" s="39" t="str">
        <f>IF(AZ488=1,"Y",IF(AZ488=0,"N","?"))</f>
        <v>?</v>
      </c>
      <c r="K488" s="39" t="s">
        <v>594</v>
      </c>
      <c r="L488" s="8" t="str">
        <f>AU488</f>
        <v>BLQ</v>
      </c>
      <c r="M488" s="8" t="str">
        <f>AX488</f>
        <v>ST</v>
      </c>
      <c r="N488" s="8">
        <f>C488*G488</f>
        <v>7.4999999999999997E-3</v>
      </c>
      <c r="O488" s="8"/>
      <c r="P488" s="8"/>
      <c r="Q488" s="8"/>
      <c r="R488" s="87"/>
      <c r="S488" s="8"/>
      <c r="T488" s="8"/>
      <c r="U488" s="87"/>
      <c r="V488" s="87" t="str">
        <f ca="1">IF(NOT(AP488=""),IF(AP488&lt;&gt;AP487,IF(COUNTIF(OFFSET(AP488,0,0,pMaxUnitPerPlantInData),AP488)=COUNTIFS(OFFSET(AP488,0,0,pMaxUnitPerPlantInData),AP488,OFFSET(F488,0,0,pMaxUnitPerPlantInData),F488),"N","Y"),V487),"")</f>
        <v>N</v>
      </c>
      <c r="W488" s="87" t="str">
        <f>IF($AP488="",W489,AP488)</f>
        <v>MeadWestvaco Evadale</v>
      </c>
      <c r="X488" s="87" t="str">
        <f>IF($AP488="","-",BB488)</f>
        <v>Plant unknown</v>
      </c>
      <c r="Y488" s="4"/>
      <c r="Z488" s="8" t="b">
        <v>0</v>
      </c>
      <c r="AA488" s="8" t="b">
        <f>VLOOKUP(L488,map_fuel,3,0)</f>
        <v>0</v>
      </c>
      <c r="AB488" s="8" t="b">
        <f>C488&gt;=filt_gen_size</f>
        <v>0</v>
      </c>
      <c r="AC488" s="8" t="b">
        <f>AV488&gt;=filt_age</f>
        <v>1</v>
      </c>
      <c r="AD488" s="39">
        <f>IF(filt_status="ALL",TRUE,IFERROR(SEARCH(I488,filt_status),FALSE))</f>
        <v>1</v>
      </c>
      <c r="AE488" s="8" t="b">
        <f>IF(filt_chp,TRUE,J488="N")</f>
        <v>0</v>
      </c>
      <c r="AF488" s="8" t="b">
        <f>IF(filt_hydro,TRUE,D488&lt;&gt;"water")</f>
        <v>1</v>
      </c>
      <c r="AG488" s="8" t="b">
        <f>IF(filt_use_bad_data,TRUE,NOT(OR(O488="Y",O488=1)))</f>
        <v>1</v>
      </c>
      <c r="AH488" s="8" t="b">
        <f>IF(filt_use_bad_data,TRUE,NOT(OR(Q488="Y",Q488=1)))</f>
        <v>1</v>
      </c>
      <c r="AI488" s="8" t="b">
        <f>IF(filt_allow_combos,AND(AJ488:AK488),OR(UPPER($S488)="Y",UPPER($T488)=""))</f>
        <v>1</v>
      </c>
      <c r="AJ488" s="8" t="b">
        <f>IF(UPPER($U488)="CCGT",IF(filt_combine_ccgt,OR(UPPER($T488)="Y",UPPER($S488)=""),OR(UPPER($S488)="Y",UPPER($T488)="")),TRUE)</f>
        <v>1</v>
      </c>
      <c r="AK488" s="8" t="b">
        <f>IF(UPPER($U488)="WIND",IF(filt_combine_wind,OR(UPPER($T488)="Y",UPPER($S488)=""),OR(UPPER($S488)="Y",UPPER($T488)="")),TRUE)</f>
        <v>1</v>
      </c>
      <c r="AL488" s="9"/>
      <c r="AM488" s="2" t="b">
        <f>AND(Z488:AL488)</f>
        <v>0</v>
      </c>
      <c r="AN488" s="2">
        <f>A488-COUNTIF($K$31:$K488,"&lt;&gt;"&amp;AN$31)+1</f>
        <v>435</v>
      </c>
      <c r="AO488" s="2"/>
      <c r="AP488" s="8" t="s">
        <v>346</v>
      </c>
      <c r="AQ488" s="8" t="s">
        <v>13</v>
      </c>
      <c r="AR488" s="8">
        <v>50101</v>
      </c>
      <c r="AS488" s="8">
        <v>14426</v>
      </c>
      <c r="AT488" s="8" t="s">
        <v>11</v>
      </c>
      <c r="AU488" s="8" t="s">
        <v>295</v>
      </c>
      <c r="AV488" s="8">
        <v>1954</v>
      </c>
      <c r="AW488" s="8">
        <v>7.5</v>
      </c>
      <c r="AX488" s="8" t="s">
        <v>16</v>
      </c>
      <c r="AY488" s="8" t="s">
        <v>15</v>
      </c>
      <c r="AZ488" t="s">
        <v>1069</v>
      </c>
      <c r="BA488" s="5" t="s">
        <v>1069</v>
      </c>
      <c r="BB488" s="5" t="s">
        <v>1069</v>
      </c>
      <c r="BC488" s="4"/>
      <c r="BD488"/>
    </row>
    <row r="489" spans="1:56" hidden="1">
      <c r="A489">
        <f>ROW(B489)-ROW($B$31)</f>
        <v>458</v>
      </c>
      <c r="B489" t="str">
        <f>SUBSTITUTE(SUBSTITUTE(SUBSTITUTE(AP489&amp;"_"&amp;AQ489," ","_"),"&amp;","and"),"-","_")</f>
        <v>MeadWestvaco_Evadale_GEN3</v>
      </c>
      <c r="C489">
        <f>AW489/1000</f>
        <v>1.7600000000000001E-2</v>
      </c>
      <c r="D489" s="23" t="str">
        <f>VLOOKUP(L489,map_fuel,2,0)</f>
        <v>waste</v>
      </c>
      <c r="E489" s="23" t="str">
        <f>VLOOKUP(M489,map_prime_mover,2,0)</f>
        <v>st</v>
      </c>
      <c r="F489" s="23" t="str">
        <f>D489&amp;IF(NOT(E489=""),"_"&amp;LOWER(E489),"")</f>
        <v>waste_st</v>
      </c>
      <c r="G489" s="58">
        <f>IF(ISNUMBER(BA489),BA489/1000,1)</f>
        <v>1</v>
      </c>
      <c r="H489" s="8">
        <f>AV489</f>
        <v>1986</v>
      </c>
      <c r="I489" s="39" t="str">
        <f>AY489</f>
        <v>OP</v>
      </c>
      <c r="J489" s="39" t="str">
        <f>IF(AZ489=1,"Y",IF(AZ489=0,"N","?"))</f>
        <v>?</v>
      </c>
      <c r="K489" s="39" t="s">
        <v>594</v>
      </c>
      <c r="L489" s="8" t="str">
        <f>AU489</f>
        <v>BLQ</v>
      </c>
      <c r="M489" s="8" t="str">
        <f>AX489</f>
        <v>ST</v>
      </c>
      <c r="N489" s="8">
        <f>C489*G489</f>
        <v>1.7600000000000001E-2</v>
      </c>
      <c r="O489" s="8"/>
      <c r="P489" s="8"/>
      <c r="Q489" s="8"/>
      <c r="R489" s="87"/>
      <c r="S489" s="8"/>
      <c r="T489" s="8"/>
      <c r="U489" s="87"/>
      <c r="V489" s="87" t="str">
        <f ca="1">IF(NOT(AP489=""),IF(AP489&lt;&gt;AP488,IF(COUNTIF(OFFSET(AP489,0,0,pMaxUnitPerPlantInData),AP489)=COUNTIFS(OFFSET(AP489,0,0,pMaxUnitPerPlantInData),AP489,OFFSET(F489,0,0,pMaxUnitPerPlantInData),F489),"N","Y"),V488),"")</f>
        <v>N</v>
      </c>
      <c r="W489" s="87" t="str">
        <f>IF($AP489="",W490,AP489)</f>
        <v>MeadWestvaco Evadale</v>
      </c>
      <c r="X489" s="87" t="str">
        <f>IF($AP489="","-",BB489)</f>
        <v>Plant unknown</v>
      </c>
      <c r="Y489" s="4"/>
      <c r="Z489" s="8" t="b">
        <v>0</v>
      </c>
      <c r="AA489" s="8" t="b">
        <f>VLOOKUP(L489,map_fuel,3,0)</f>
        <v>0</v>
      </c>
      <c r="AB489" s="8" t="b">
        <f>C489&gt;=filt_gen_size</f>
        <v>0</v>
      </c>
      <c r="AC489" s="8" t="b">
        <f>AV489&gt;=filt_age</f>
        <v>1</v>
      </c>
      <c r="AD489" s="39">
        <f>IF(filt_status="ALL",TRUE,IFERROR(SEARCH(I489,filt_status),FALSE))</f>
        <v>1</v>
      </c>
      <c r="AE489" s="8" t="b">
        <f>IF(filt_chp,TRUE,J489="N")</f>
        <v>0</v>
      </c>
      <c r="AF489" s="8" t="b">
        <f>IF(filt_hydro,TRUE,D489&lt;&gt;"water")</f>
        <v>1</v>
      </c>
      <c r="AG489" s="8" t="b">
        <f>IF(filt_use_bad_data,TRUE,NOT(OR(O489="Y",O489=1)))</f>
        <v>1</v>
      </c>
      <c r="AH489" s="8" t="b">
        <f>IF(filt_use_bad_data,TRUE,NOT(OR(Q489="Y",Q489=1)))</f>
        <v>1</v>
      </c>
      <c r="AI489" s="8" t="b">
        <f>IF(filt_allow_combos,AND(AJ489:AK489),OR(UPPER($S489)="Y",UPPER($T489)=""))</f>
        <v>1</v>
      </c>
      <c r="AJ489" s="8" t="b">
        <f>IF(UPPER($U489)="CCGT",IF(filt_combine_ccgt,OR(UPPER($T489)="Y",UPPER($S489)=""),OR(UPPER($S489)="Y",UPPER($T489)="")),TRUE)</f>
        <v>1</v>
      </c>
      <c r="AK489" s="8" t="b">
        <f>IF(UPPER($U489)="WIND",IF(filt_combine_wind,OR(UPPER($T489)="Y",UPPER($S489)=""),OR(UPPER($S489)="Y",UPPER($T489)="")),TRUE)</f>
        <v>1</v>
      </c>
      <c r="AL489" s="9"/>
      <c r="AM489" s="2" t="b">
        <f>AND(Z489:AL489)</f>
        <v>0</v>
      </c>
      <c r="AN489" s="2">
        <f>A489-COUNTIF($K$31:$K489,"&lt;&gt;"&amp;AN$31)+1</f>
        <v>436</v>
      </c>
      <c r="AO489" s="2"/>
      <c r="AP489" s="8" t="s">
        <v>346</v>
      </c>
      <c r="AQ489" s="8" t="s">
        <v>28</v>
      </c>
      <c r="AR489" s="8">
        <v>50101</v>
      </c>
      <c r="AS489" s="8">
        <v>14428</v>
      </c>
      <c r="AT489" s="8" t="s">
        <v>11</v>
      </c>
      <c r="AU489" s="8" t="s">
        <v>295</v>
      </c>
      <c r="AV489" s="8">
        <v>1986</v>
      </c>
      <c r="AW489" s="8">
        <v>17.600000000000001</v>
      </c>
      <c r="AX489" s="8" t="s">
        <v>16</v>
      </c>
      <c r="AY489" s="8" t="s">
        <v>15</v>
      </c>
      <c r="AZ489" t="s">
        <v>1069</v>
      </c>
      <c r="BA489" s="5" t="s">
        <v>1069</v>
      </c>
      <c r="BB489" s="5" t="s">
        <v>1069</v>
      </c>
      <c r="BC489" s="4"/>
      <c r="BD489"/>
    </row>
    <row r="490" spans="1:56" hidden="1">
      <c r="A490">
        <f>ROW(B490)-ROW($B$31)</f>
        <v>459</v>
      </c>
      <c r="B490" t="str">
        <f>SUBSTITUTE(SUBSTITUTE(SUBSTITUTE(AP490&amp;"_"&amp;AQ490," ","_"),"&amp;","and"),"-","_")</f>
        <v>MeadWestvaco_Evadale_GEN2</v>
      </c>
      <c r="C490">
        <f>AW490/1000</f>
        <v>3.2600000000000004E-2</v>
      </c>
      <c r="D490" s="23" t="str">
        <f>VLOOKUP(L490,map_fuel,2,0)</f>
        <v>waste</v>
      </c>
      <c r="E490" s="23" t="str">
        <f>VLOOKUP(M490,map_prime_mover,2,0)</f>
        <v>st</v>
      </c>
      <c r="F490" s="23" t="str">
        <f>D490&amp;IF(NOT(E490=""),"_"&amp;LOWER(E490),"")</f>
        <v>waste_st</v>
      </c>
      <c r="G490" s="58">
        <f>IF(ISNUMBER(BA490),BA490/1000,1)</f>
        <v>1</v>
      </c>
      <c r="H490" s="8">
        <f>AV490</f>
        <v>1965</v>
      </c>
      <c r="I490" s="39" t="str">
        <f>AY490</f>
        <v>OP</v>
      </c>
      <c r="J490" s="39" t="str">
        <f>IF(AZ490=1,"Y",IF(AZ490=0,"N","?"))</f>
        <v>?</v>
      </c>
      <c r="K490" s="39" t="s">
        <v>594</v>
      </c>
      <c r="L490" s="8" t="str">
        <f>AU490</f>
        <v>BLQ</v>
      </c>
      <c r="M490" s="8" t="str">
        <f>AX490</f>
        <v>ST</v>
      </c>
      <c r="N490" s="8">
        <f>C490*G490</f>
        <v>3.2600000000000004E-2</v>
      </c>
      <c r="O490" s="8"/>
      <c r="P490" s="8"/>
      <c r="Q490" s="8"/>
      <c r="R490" s="87"/>
      <c r="S490" s="8"/>
      <c r="T490" s="8"/>
      <c r="U490" s="87"/>
      <c r="V490" s="87" t="str">
        <f ca="1">IF(NOT(AP490=""),IF(AP490&lt;&gt;AP489,IF(COUNTIF(OFFSET(AP490,0,0,pMaxUnitPerPlantInData),AP490)=COUNTIFS(OFFSET(AP490,0,0,pMaxUnitPerPlantInData),AP490,OFFSET(F490,0,0,pMaxUnitPerPlantInData),F490),"N","Y"),V489),"")</f>
        <v>N</v>
      </c>
      <c r="W490" s="87" t="str">
        <f>IF($AP490="",W491,AP490)</f>
        <v>MeadWestvaco Evadale</v>
      </c>
      <c r="X490" s="87" t="str">
        <f>IF($AP490="","-",BB490)</f>
        <v>Plant unknown</v>
      </c>
      <c r="Y490" s="4"/>
      <c r="Z490" s="8" t="b">
        <v>0</v>
      </c>
      <c r="AA490" s="8" t="b">
        <f>VLOOKUP(L490,map_fuel,3,0)</f>
        <v>0</v>
      </c>
      <c r="AB490" s="8" t="b">
        <f>C490&gt;=filt_gen_size</f>
        <v>0</v>
      </c>
      <c r="AC490" s="8" t="b">
        <f>AV490&gt;=filt_age</f>
        <v>1</v>
      </c>
      <c r="AD490" s="39">
        <f>IF(filt_status="ALL",TRUE,IFERROR(SEARCH(I490,filt_status),FALSE))</f>
        <v>1</v>
      </c>
      <c r="AE490" s="8" t="b">
        <f>IF(filt_chp,TRUE,J490="N")</f>
        <v>0</v>
      </c>
      <c r="AF490" s="8" t="b">
        <f>IF(filt_hydro,TRUE,D490&lt;&gt;"water")</f>
        <v>1</v>
      </c>
      <c r="AG490" s="8" t="b">
        <f>IF(filt_use_bad_data,TRUE,NOT(OR(O490="Y",O490=1)))</f>
        <v>1</v>
      </c>
      <c r="AH490" s="8" t="b">
        <f>IF(filt_use_bad_data,TRUE,NOT(OR(Q490="Y",Q490=1)))</f>
        <v>1</v>
      </c>
      <c r="AI490" s="8" t="b">
        <f>IF(filt_allow_combos,AND(AJ490:AK490),OR(UPPER($S490)="Y",UPPER($T490)=""))</f>
        <v>1</v>
      </c>
      <c r="AJ490" s="8" t="b">
        <f>IF(UPPER($U490)="CCGT",IF(filt_combine_ccgt,OR(UPPER($T490)="Y",UPPER($S490)=""),OR(UPPER($S490)="Y",UPPER($T490)="")),TRUE)</f>
        <v>1</v>
      </c>
      <c r="AK490" s="8" t="b">
        <f>IF(UPPER($U490)="WIND",IF(filt_combine_wind,OR(UPPER($T490)="Y",UPPER($S490)=""),OR(UPPER($S490)="Y",UPPER($T490)="")),TRUE)</f>
        <v>1</v>
      </c>
      <c r="AL490" s="9"/>
      <c r="AM490" s="2" t="b">
        <f>AND(Z490:AL490)</f>
        <v>0</v>
      </c>
      <c r="AN490" s="2">
        <f>A490-COUNTIF($K$31:$K490,"&lt;&gt;"&amp;AN$31)+1</f>
        <v>437</v>
      </c>
      <c r="AO490" s="2"/>
      <c r="AP490" s="8" t="s">
        <v>346</v>
      </c>
      <c r="AQ490" s="8" t="s">
        <v>34</v>
      </c>
      <c r="AR490" s="8">
        <v>50101</v>
      </c>
      <c r="AS490" s="8">
        <v>14427</v>
      </c>
      <c r="AT490" s="8" t="s">
        <v>11</v>
      </c>
      <c r="AU490" s="8" t="s">
        <v>295</v>
      </c>
      <c r="AV490" s="8">
        <v>1965</v>
      </c>
      <c r="AW490" s="8">
        <v>32.6</v>
      </c>
      <c r="AX490" s="8" t="s">
        <v>16</v>
      </c>
      <c r="AY490" s="8" t="s">
        <v>15</v>
      </c>
      <c r="AZ490" t="s">
        <v>1069</v>
      </c>
      <c r="BA490" s="5" t="s">
        <v>1069</v>
      </c>
      <c r="BB490" s="5" t="s">
        <v>1069</v>
      </c>
      <c r="BC490" s="4"/>
      <c r="BD490"/>
    </row>
    <row r="491" spans="1:56" hidden="1">
      <c r="A491">
        <f>ROW(B491)-ROW($B$31)</f>
        <v>460</v>
      </c>
      <c r="B491" t="str">
        <f>SUBSTITUTE(SUBSTITUTE(SUBSTITUTE(AP491&amp;"_"&amp;AQ491," ","_"),"&amp;","and"),"-","_")</f>
        <v>Mesquite_Wind_Power_LLC_1</v>
      </c>
      <c r="C491">
        <f>AW491/1000</f>
        <v>0.2</v>
      </c>
      <c r="D491" s="23" t="str">
        <f>VLOOKUP(L491,map_fuel,2,0)</f>
        <v>wind</v>
      </c>
      <c r="E491" s="23" t="str">
        <f>VLOOKUP(M491,map_prime_mover,2,0)</f>
        <v/>
      </c>
      <c r="F491" s="23" t="str">
        <f>D491&amp;IF(NOT(E491=""),"_"&amp;LOWER(E491),"")</f>
        <v>wind</v>
      </c>
      <c r="G491" s="58">
        <f>IF(ISNUMBER(BA491),BA491/1000,1)</f>
        <v>1</v>
      </c>
      <c r="H491" s="8">
        <f>AV491</f>
        <v>2007</v>
      </c>
      <c r="I491" s="39" t="str">
        <f>AY491</f>
        <v>OP</v>
      </c>
      <c r="J491" s="39" t="str">
        <f>IF(AZ491=1,"Y",IF(AZ491=0,"N","?"))</f>
        <v>N</v>
      </c>
      <c r="K491" s="39" t="s">
        <v>594</v>
      </c>
      <c r="L491" s="8" t="str">
        <f>AU491</f>
        <v>WND</v>
      </c>
      <c r="M491" s="8" t="str">
        <f>AX491</f>
        <v>WT</v>
      </c>
      <c r="N491" s="8">
        <f>C491*G491</f>
        <v>0.2</v>
      </c>
      <c r="O491" s="8"/>
      <c r="P491" s="39"/>
      <c r="Q491" s="39"/>
      <c r="R491" s="87"/>
      <c r="S491" s="39" t="s">
        <v>651</v>
      </c>
      <c r="T491" s="39"/>
      <c r="U491" s="87" t="s">
        <v>72</v>
      </c>
      <c r="V491" s="87" t="str">
        <f ca="1">IF(NOT(AP491=""),IF(AP491&lt;&gt;AP490,IF(COUNTIF(OFFSET(AP491,0,0,pMaxUnitPerPlantInData),AP491)=COUNTIFS(OFFSET(AP491,0,0,pMaxUnitPerPlantInData),AP491,OFFSET(F491,0,0,pMaxUnitPerPlantInData),F491),"N","Y"),V490),"")</f>
        <v>N</v>
      </c>
      <c r="W491" s="87" t="str">
        <f>IF($AP491="",W492,SUBSTITUTE(SUBSTITUTE(SUBSTITUTE(AP491," ","_"),"&amp;","and"),"-","_"))</f>
        <v>Mesquite_Wind_Power_LLC</v>
      </c>
      <c r="X491" s="87">
        <f>IF($AP491="","-",BB491)</f>
        <v>1</v>
      </c>
      <c r="Y491" s="4"/>
      <c r="Z491" s="8" t="b">
        <v>1</v>
      </c>
      <c r="AA491" s="8" t="b">
        <f>VLOOKUP(L491,map_fuel,3,0)</f>
        <v>1</v>
      </c>
      <c r="AB491" s="8" t="b">
        <f>C491&gt;=filt_gen_size</f>
        <v>1</v>
      </c>
      <c r="AC491" s="8" t="b">
        <f>AV491&gt;=filt_age</f>
        <v>1</v>
      </c>
      <c r="AD491" s="39">
        <f>IF(filt_status="ALL",TRUE,IFERROR(SEARCH(I491,filt_status),FALSE))</f>
        <v>1</v>
      </c>
      <c r="AE491" s="8" t="b">
        <f>IF(filt_chp,TRUE,J491="N")</f>
        <v>1</v>
      </c>
      <c r="AF491" s="8" t="b">
        <f>IF(filt_hydro,TRUE,D491&lt;&gt;"water")</f>
        <v>1</v>
      </c>
      <c r="AG491" s="8" t="b">
        <f>IF(filt_use_bad_data,TRUE,NOT(OR(O491="Y",O491=1)))</f>
        <v>1</v>
      </c>
      <c r="AH491" s="8" t="b">
        <f>IF(filt_use_bad_data,TRUE,NOT(OR(Q491="Y",Q491=1)))</f>
        <v>1</v>
      </c>
      <c r="AI491" s="8" t="b">
        <f>IF(filt_allow_combos,AND(AJ491:AK491),OR(UPPER($S491)="Y",UPPER($T491)=""))</f>
        <v>0</v>
      </c>
      <c r="AJ491" s="8" t="b">
        <f>IF(UPPER($U491)="CCGT",IF(filt_combine_ccgt,OR(UPPER($T491)="Y",UPPER($S491)=""),OR(UPPER($S491)="Y",UPPER($T491)="")),TRUE)</f>
        <v>1</v>
      </c>
      <c r="AK491" s="8" t="b">
        <f>IF(UPPER($U491)="WIND",IF(filt_combine_wind,OR(UPPER($T491)="Y",UPPER($S491)=""),OR(UPPER($S491)="Y",UPPER($T491)="")),TRUE)</f>
        <v>0</v>
      </c>
      <c r="AL491" s="9"/>
      <c r="AM491" s="2" t="b">
        <f>AND(Z491:AL491)</f>
        <v>0</v>
      </c>
      <c r="AN491" s="2">
        <f>A491-COUNTIF($K$31:$K491,"&lt;&gt;"&amp;AN$31)+1</f>
        <v>438</v>
      </c>
      <c r="AO491" s="2"/>
      <c r="AP491" s="8" t="s">
        <v>347</v>
      </c>
      <c r="AQ491" s="8" t="s">
        <v>19</v>
      </c>
      <c r="AR491" s="8">
        <v>56395</v>
      </c>
      <c r="AS491" s="8">
        <v>14429</v>
      </c>
      <c r="AT491" s="8" t="s">
        <v>11</v>
      </c>
      <c r="AU491" s="8" t="s">
        <v>26</v>
      </c>
      <c r="AV491" s="8">
        <v>2007</v>
      </c>
      <c r="AW491" s="8">
        <v>200</v>
      </c>
      <c r="AX491" s="8" t="s">
        <v>25</v>
      </c>
      <c r="AY491" s="8" t="s">
        <v>15</v>
      </c>
      <c r="AZ491">
        <v>0</v>
      </c>
      <c r="BA491" s="5" t="s">
        <v>14</v>
      </c>
      <c r="BB491" s="5">
        <v>1</v>
      </c>
      <c r="BC491" s="4"/>
      <c r="BD491"/>
    </row>
    <row r="492" spans="1:56" hidden="1">
      <c r="A492">
        <f>ROW(B492)-ROW($B$31)</f>
        <v>461</v>
      </c>
      <c r="B492" t="str">
        <f>SUBSTITUTE(SUBSTITUTE(SUBSTITUTE(AP492&amp;"_"&amp;AQ492," ","_"),"&amp;","and"),"-","_")</f>
        <v>Midkiff_Plant_1</v>
      </c>
      <c r="C492">
        <f>AW492/1000</f>
        <v>1.1999999999999999E-3</v>
      </c>
      <c r="D492" s="23" t="str">
        <f>VLOOKUP(L492,map_fuel,2,0)</f>
        <v>ng</v>
      </c>
      <c r="E492" s="23" t="str">
        <f>VLOOKUP(M492,map_prime_mover,2,0)</f>
        <v>ic</v>
      </c>
      <c r="F492" s="23" t="str">
        <f>D492&amp;IF(NOT(E492=""),"_"&amp;LOWER(E492),"")</f>
        <v>ng_ic</v>
      </c>
      <c r="G492" s="58">
        <f>IF(ISNUMBER(BA492),BA492/1000,1)</f>
        <v>4.9493608</v>
      </c>
      <c r="H492" s="8">
        <f>AV492</f>
        <v>1990</v>
      </c>
      <c r="I492" s="39" t="str">
        <f>AY492</f>
        <v>OP</v>
      </c>
      <c r="J492" s="39" t="str">
        <f>IF(AZ492=1,"Y",IF(AZ492=0,"N","?"))</f>
        <v>N</v>
      </c>
      <c r="K492" s="39" t="s">
        <v>594</v>
      </c>
      <c r="L492" s="8" t="str">
        <f>AU492</f>
        <v>NG</v>
      </c>
      <c r="M492" s="8" t="str">
        <f>AX492</f>
        <v>IC</v>
      </c>
      <c r="N492" s="8">
        <f>C492*G492</f>
        <v>5.9392329599999997E-3</v>
      </c>
      <c r="O492" s="8"/>
      <c r="P492" s="39"/>
      <c r="Q492" s="39"/>
      <c r="R492" s="87"/>
      <c r="S492" s="39"/>
      <c r="T492" s="39"/>
      <c r="U492" s="87"/>
      <c r="V492" s="87" t="str">
        <f ca="1">IF(NOT(AP492=""),IF(AP492&lt;&gt;AP491,IF(COUNTIF(OFFSET(AP492,0,0,pMaxUnitPerPlantInData),AP492)=COUNTIFS(OFFSET(AP492,0,0,pMaxUnitPerPlantInData),AP492,OFFSET(F492,0,0,pMaxUnitPerPlantInData),F492),"N","Y"),V491),"")</f>
        <v>N</v>
      </c>
      <c r="W492" s="87" t="str">
        <f>IF($AP492="",W493,SUBSTITUTE(SUBSTITUTE(SUBSTITUTE(AP492," ","_"),"&amp;","and"),"-","_"))</f>
        <v>Midkiff_Plant</v>
      </c>
      <c r="X492" s="87">
        <f>IF($AP492="","-",BB492)</f>
        <v>3</v>
      </c>
      <c r="Y492" s="4"/>
      <c r="Z492" s="8" t="b">
        <v>1</v>
      </c>
      <c r="AA492" s="8" t="b">
        <f>VLOOKUP(L492,map_fuel,3,0)</f>
        <v>1</v>
      </c>
      <c r="AB492" s="8" t="b">
        <f>C492&gt;=filt_gen_size</f>
        <v>0</v>
      </c>
      <c r="AC492" s="8" t="b">
        <f>AV492&gt;=filt_age</f>
        <v>1</v>
      </c>
      <c r="AD492" s="39">
        <f>IF(filt_status="ALL",TRUE,IFERROR(SEARCH(I492,filt_status),FALSE))</f>
        <v>1</v>
      </c>
      <c r="AE492" s="8" t="b">
        <f>IF(filt_chp,TRUE,J492="N")</f>
        <v>1</v>
      </c>
      <c r="AF492" s="8" t="b">
        <f>IF(filt_hydro,TRUE,D492&lt;&gt;"water")</f>
        <v>1</v>
      </c>
      <c r="AG492" s="8" t="b">
        <f>IF(filt_use_bad_data,TRUE,NOT(OR(O492="Y",O492=1)))</f>
        <v>1</v>
      </c>
      <c r="AH492" s="8" t="b">
        <f>IF(filt_use_bad_data,TRUE,NOT(OR(Q492="Y",Q492=1)))</f>
        <v>1</v>
      </c>
      <c r="AI492" s="8" t="b">
        <f>IF(filt_allow_combos,AND(AJ492:AK492),OR(UPPER($S492)="Y",UPPER($T492)=""))</f>
        <v>1</v>
      </c>
      <c r="AJ492" s="8" t="b">
        <f>IF(UPPER($U492)="CCGT",IF(filt_combine_ccgt,OR(UPPER($T492)="Y",UPPER($S492)=""),OR(UPPER($S492)="Y",UPPER($T492)="")),TRUE)</f>
        <v>1</v>
      </c>
      <c r="AK492" s="8" t="b">
        <f>IF(UPPER($U492)="WIND",IF(filt_combine_wind,OR(UPPER($T492)="Y",UPPER($S492)=""),OR(UPPER($S492)="Y",UPPER($T492)="")),TRUE)</f>
        <v>1</v>
      </c>
      <c r="AL492" s="9"/>
      <c r="AM492" s="2" t="b">
        <f>AND(Z492:AL492)</f>
        <v>0</v>
      </c>
      <c r="AN492" s="2">
        <f>A492-COUNTIF($K$31:$K492,"&lt;&gt;"&amp;AN$31)+1</f>
        <v>439</v>
      </c>
      <c r="AO492" s="2"/>
      <c r="AP492" s="8" t="s">
        <v>348</v>
      </c>
      <c r="AQ492" s="8" t="s">
        <v>19</v>
      </c>
      <c r="AR492" s="8">
        <v>54459</v>
      </c>
      <c r="AS492" s="8">
        <v>14430</v>
      </c>
      <c r="AT492" s="8" t="s">
        <v>11</v>
      </c>
      <c r="AU492" s="8" t="s">
        <v>33</v>
      </c>
      <c r="AV492" s="8">
        <v>1990</v>
      </c>
      <c r="AW492" s="8">
        <v>1.2</v>
      </c>
      <c r="AX492" s="8" t="s">
        <v>44</v>
      </c>
      <c r="AY492" s="8" t="s">
        <v>15</v>
      </c>
      <c r="AZ492">
        <v>0</v>
      </c>
      <c r="BA492" s="5">
        <v>4949.3608000000004</v>
      </c>
      <c r="BB492" s="5">
        <v>3</v>
      </c>
      <c r="BC492" s="4"/>
      <c r="BD492"/>
    </row>
    <row r="493" spans="1:56" hidden="1">
      <c r="A493">
        <f>ROW(B493)-ROW($B$31)</f>
        <v>462</v>
      </c>
      <c r="B493" t="str">
        <f>SUBSTITUTE(SUBSTITUTE(SUBSTITUTE(AP493&amp;"_"&amp;AQ493," ","_"),"&amp;","and"),"-","_")</f>
        <v>Midkiff_Plant_2</v>
      </c>
      <c r="C493">
        <f>AW493/1000</f>
        <v>1.1999999999999999E-3</v>
      </c>
      <c r="D493" s="23" t="str">
        <f>VLOOKUP(L493,map_fuel,2,0)</f>
        <v>ng</v>
      </c>
      <c r="E493" s="23" t="str">
        <f>VLOOKUP(M493,map_prime_mover,2,0)</f>
        <v>ic</v>
      </c>
      <c r="F493" s="23" t="str">
        <f>D493&amp;IF(NOT(E493=""),"_"&amp;LOWER(E493),"")</f>
        <v>ng_ic</v>
      </c>
      <c r="G493" s="58">
        <f>IF(ISNUMBER(BA493),BA493/1000,1)</f>
        <v>4.9493608</v>
      </c>
      <c r="H493" s="8">
        <f>AV493</f>
        <v>1990</v>
      </c>
      <c r="I493" s="39" t="str">
        <f>AY493</f>
        <v>OP</v>
      </c>
      <c r="J493" s="39" t="str">
        <f>IF(AZ493=1,"Y",IF(AZ493=0,"N","?"))</f>
        <v>N</v>
      </c>
      <c r="K493" s="39" t="s">
        <v>594</v>
      </c>
      <c r="L493" s="8" t="str">
        <f>AU493</f>
        <v>NG</v>
      </c>
      <c r="M493" s="8" t="str">
        <f>AX493</f>
        <v>IC</v>
      </c>
      <c r="N493" s="8">
        <f>C493*G493</f>
        <v>5.9392329599999997E-3</v>
      </c>
      <c r="O493" s="8"/>
      <c r="P493" s="39"/>
      <c r="Q493" s="39"/>
      <c r="R493" s="87"/>
      <c r="S493" s="39"/>
      <c r="T493" s="39"/>
      <c r="U493" s="87"/>
      <c r="V493" s="87" t="str">
        <f ca="1">IF(NOT(AP493=""),IF(AP493&lt;&gt;AP492,IF(COUNTIF(OFFSET(AP493,0,0,pMaxUnitPerPlantInData),AP493)=COUNTIFS(OFFSET(AP493,0,0,pMaxUnitPerPlantInData),AP493,OFFSET(F493,0,0,pMaxUnitPerPlantInData),F493),"N","Y"),V492),"")</f>
        <v>N</v>
      </c>
      <c r="W493" s="87" t="str">
        <f>IF($AP493="",W494,SUBSTITUTE(SUBSTITUTE(SUBSTITUTE(AP493," ","_"),"&amp;","and"),"-","_"))</f>
        <v>Midkiff_Plant</v>
      </c>
      <c r="X493" s="87">
        <f>IF($AP493="","-",BB493)</f>
        <v>3</v>
      </c>
      <c r="Y493" s="4"/>
      <c r="Z493" s="8" t="b">
        <v>1</v>
      </c>
      <c r="AA493" s="8" t="b">
        <f>VLOOKUP(L493,map_fuel,3,0)</f>
        <v>1</v>
      </c>
      <c r="AB493" s="8" t="b">
        <f>C493&gt;=filt_gen_size</f>
        <v>0</v>
      </c>
      <c r="AC493" s="8" t="b">
        <f>AV493&gt;=filt_age</f>
        <v>1</v>
      </c>
      <c r="AD493" s="39">
        <f>IF(filt_status="ALL",TRUE,IFERROR(SEARCH(I493,filt_status),FALSE))</f>
        <v>1</v>
      </c>
      <c r="AE493" s="8" t="b">
        <f>IF(filt_chp,TRUE,J493="N")</f>
        <v>1</v>
      </c>
      <c r="AF493" s="8" t="b">
        <f>IF(filt_hydro,TRUE,D493&lt;&gt;"water")</f>
        <v>1</v>
      </c>
      <c r="AG493" s="8" t="b">
        <f>IF(filt_use_bad_data,TRUE,NOT(OR(O493="Y",O493=1)))</f>
        <v>1</v>
      </c>
      <c r="AH493" s="8" t="b">
        <f>IF(filt_use_bad_data,TRUE,NOT(OR(Q493="Y",Q493=1)))</f>
        <v>1</v>
      </c>
      <c r="AI493" s="8" t="b">
        <f>IF(filt_allow_combos,AND(AJ493:AK493),OR(UPPER($S493)="Y",UPPER($T493)=""))</f>
        <v>1</v>
      </c>
      <c r="AJ493" s="8" t="b">
        <f>IF(UPPER($U493)="CCGT",IF(filt_combine_ccgt,OR(UPPER($T493)="Y",UPPER($S493)=""),OR(UPPER($S493)="Y",UPPER($T493)="")),TRUE)</f>
        <v>1</v>
      </c>
      <c r="AK493" s="8" t="b">
        <f>IF(UPPER($U493)="WIND",IF(filt_combine_wind,OR(UPPER($T493)="Y",UPPER($S493)=""),OR(UPPER($S493)="Y",UPPER($T493)="")),TRUE)</f>
        <v>1</v>
      </c>
      <c r="AL493" s="9"/>
      <c r="AM493" s="2" t="b">
        <f>AND(Z493:AL493)</f>
        <v>0</v>
      </c>
      <c r="AN493" s="2">
        <f>A493-COUNTIF($K$31:$K493,"&lt;&gt;"&amp;AN$31)+1</f>
        <v>440</v>
      </c>
      <c r="AO493" s="2"/>
      <c r="AP493" s="8" t="s">
        <v>348</v>
      </c>
      <c r="AQ493" s="8" t="s">
        <v>22</v>
      </c>
      <c r="AR493" s="8">
        <v>54459</v>
      </c>
      <c r="AS493" s="8">
        <v>14431</v>
      </c>
      <c r="AT493" s="8" t="s">
        <v>11</v>
      </c>
      <c r="AU493" s="8" t="s">
        <v>33</v>
      </c>
      <c r="AV493" s="8">
        <v>1990</v>
      </c>
      <c r="AW493" s="8">
        <v>1.2</v>
      </c>
      <c r="AX493" s="8" t="s">
        <v>44</v>
      </c>
      <c r="AY493" s="8" t="s">
        <v>15</v>
      </c>
      <c r="AZ493">
        <v>0</v>
      </c>
      <c r="BA493" s="5">
        <v>4949.3608000000004</v>
      </c>
      <c r="BB493" s="5">
        <v>3</v>
      </c>
      <c r="BC493" s="4"/>
      <c r="BD493"/>
    </row>
    <row r="494" spans="1:56" hidden="1">
      <c r="A494">
        <f>ROW(B494)-ROW($B$31)</f>
        <v>463</v>
      </c>
      <c r="B494" t="str">
        <f>SUBSTITUTE(SUBSTITUTE(SUBSTITUTE(AP494&amp;"_"&amp;AQ494," ","_"),"&amp;","and"),"-","_")</f>
        <v>Midkiff_Plant_3</v>
      </c>
      <c r="C494">
        <f>AW494/1000</f>
        <v>1.1999999999999999E-3</v>
      </c>
      <c r="D494" s="23" t="str">
        <f>VLOOKUP(L494,map_fuel,2,0)</f>
        <v>ng</v>
      </c>
      <c r="E494" s="23" t="str">
        <f>VLOOKUP(M494,map_prime_mover,2,0)</f>
        <v>ic</v>
      </c>
      <c r="F494" s="23" t="str">
        <f>D494&amp;IF(NOT(E494=""),"_"&amp;LOWER(E494),"")</f>
        <v>ng_ic</v>
      </c>
      <c r="G494" s="58">
        <f>IF(ISNUMBER(BA494),BA494/1000,1)</f>
        <v>4.9493608</v>
      </c>
      <c r="H494" s="8">
        <f>AV494</f>
        <v>1990</v>
      </c>
      <c r="I494" s="39" t="str">
        <f>AY494</f>
        <v>OP</v>
      </c>
      <c r="J494" s="39" t="str">
        <f>IF(AZ494=1,"Y",IF(AZ494=0,"N","?"))</f>
        <v>N</v>
      </c>
      <c r="K494" s="39" t="s">
        <v>594</v>
      </c>
      <c r="L494" s="8" t="str">
        <f>AU494</f>
        <v>NG</v>
      </c>
      <c r="M494" s="8" t="str">
        <f>AX494</f>
        <v>IC</v>
      </c>
      <c r="N494" s="8">
        <f>C494*G494</f>
        <v>5.9392329599999997E-3</v>
      </c>
      <c r="O494" s="8"/>
      <c r="P494" s="39"/>
      <c r="Q494" s="39"/>
      <c r="R494" s="87"/>
      <c r="S494" s="39"/>
      <c r="T494" s="39"/>
      <c r="U494" s="87"/>
      <c r="V494" s="87" t="str">
        <f ca="1">IF(NOT(AP494=""),IF(AP494&lt;&gt;AP493,IF(COUNTIF(OFFSET(AP494,0,0,pMaxUnitPerPlantInData),AP494)=COUNTIFS(OFFSET(AP494,0,0,pMaxUnitPerPlantInData),AP494,OFFSET(F494,0,0,pMaxUnitPerPlantInData),F494),"N","Y"),V493),"")</f>
        <v>N</v>
      </c>
      <c r="W494" s="87" t="str">
        <f>IF($AP494="",W495,SUBSTITUTE(SUBSTITUTE(SUBSTITUTE(AP494," ","_"),"&amp;","and"),"-","_"))</f>
        <v>Midkiff_Plant</v>
      </c>
      <c r="X494" s="87">
        <f>IF($AP494="","-",BB494)</f>
        <v>3</v>
      </c>
      <c r="Y494" s="4"/>
      <c r="Z494" s="8" t="b">
        <v>1</v>
      </c>
      <c r="AA494" s="8" t="b">
        <f>VLOOKUP(L494,map_fuel,3,0)</f>
        <v>1</v>
      </c>
      <c r="AB494" s="8" t="b">
        <f>C494&gt;=filt_gen_size</f>
        <v>0</v>
      </c>
      <c r="AC494" s="8" t="b">
        <f>AV494&gt;=filt_age</f>
        <v>1</v>
      </c>
      <c r="AD494" s="39">
        <f>IF(filt_status="ALL",TRUE,IFERROR(SEARCH(I494,filt_status),FALSE))</f>
        <v>1</v>
      </c>
      <c r="AE494" s="8" t="b">
        <f>IF(filt_chp,TRUE,J494="N")</f>
        <v>1</v>
      </c>
      <c r="AF494" s="8" t="b">
        <f>IF(filt_hydro,TRUE,D494&lt;&gt;"water")</f>
        <v>1</v>
      </c>
      <c r="AG494" s="8" t="b">
        <f>IF(filt_use_bad_data,TRUE,NOT(OR(O494="Y",O494=1)))</f>
        <v>1</v>
      </c>
      <c r="AH494" s="8" t="b">
        <f>IF(filt_use_bad_data,TRUE,NOT(OR(Q494="Y",Q494=1)))</f>
        <v>1</v>
      </c>
      <c r="AI494" s="8" t="b">
        <f>IF(filt_allow_combos,AND(AJ494:AK494),OR(UPPER($S494)="Y",UPPER($T494)=""))</f>
        <v>1</v>
      </c>
      <c r="AJ494" s="8" t="b">
        <f>IF(UPPER($U494)="CCGT",IF(filt_combine_ccgt,OR(UPPER($T494)="Y",UPPER($S494)=""),OR(UPPER($S494)="Y",UPPER($T494)="")),TRUE)</f>
        <v>1</v>
      </c>
      <c r="AK494" s="8" t="b">
        <f>IF(UPPER($U494)="WIND",IF(filt_combine_wind,OR(UPPER($T494)="Y",UPPER($S494)=""),OR(UPPER($S494)="Y",UPPER($T494)="")),TRUE)</f>
        <v>1</v>
      </c>
      <c r="AL494" s="9"/>
      <c r="AM494" s="2" t="b">
        <f>AND(Z494:AL494)</f>
        <v>0</v>
      </c>
      <c r="AN494" s="2">
        <f>A494-COUNTIF($K$31:$K494,"&lt;&gt;"&amp;AN$31)+1</f>
        <v>441</v>
      </c>
      <c r="AO494" s="2"/>
      <c r="AP494" s="8" t="s">
        <v>348</v>
      </c>
      <c r="AQ494" s="8" t="s">
        <v>41</v>
      </c>
      <c r="AR494" s="8">
        <v>54459</v>
      </c>
      <c r="AS494" s="8">
        <v>14432</v>
      </c>
      <c r="AT494" s="8" t="s">
        <v>11</v>
      </c>
      <c r="AU494" s="8" t="s">
        <v>33</v>
      </c>
      <c r="AV494" s="8">
        <v>1990</v>
      </c>
      <c r="AW494" s="8">
        <v>1.2</v>
      </c>
      <c r="AX494" s="8" t="s">
        <v>44</v>
      </c>
      <c r="AY494" s="8" t="s">
        <v>15</v>
      </c>
      <c r="AZ494">
        <v>0</v>
      </c>
      <c r="BA494" s="5">
        <v>4949.3608000000004</v>
      </c>
      <c r="BB494" s="5">
        <v>3</v>
      </c>
      <c r="BC494" s="4"/>
      <c r="BD494"/>
    </row>
    <row r="495" spans="1:56" hidden="1">
      <c r="A495">
        <f>ROW(B495)-ROW($B$31)</f>
        <v>464</v>
      </c>
      <c r="B495" t="str">
        <f>SUBSTITUTE(SUBSTITUTE(SUBSTITUTE(AP495&amp;"_"&amp;AQ495," ","_"),"&amp;","and"),"-","_")</f>
        <v>Midlothian_Energy_Facility_STK5</v>
      </c>
      <c r="C495">
        <f>AW495/1000</f>
        <v>0.28899999999999998</v>
      </c>
      <c r="D495" s="23" t="str">
        <f>VLOOKUP(L495,map_fuel,2,0)</f>
        <v>ng</v>
      </c>
      <c r="E495" s="23" t="str">
        <f>VLOOKUP(M495,map_prime_mover,2,0)</f>
        <v>cc</v>
      </c>
      <c r="F495" s="23" t="str">
        <f>D495&amp;IF(NOT(E495=""),"_"&amp;LOWER(E495),"")</f>
        <v>ng_cc</v>
      </c>
      <c r="G495" s="58">
        <f>IF(ISNUMBER(BA495),BA495/1000,1)</f>
        <v>7.4604422999999995</v>
      </c>
      <c r="H495" s="8">
        <f>AV495</f>
        <v>2001</v>
      </c>
      <c r="I495" s="39" t="str">
        <f>AY495</f>
        <v>OP</v>
      </c>
      <c r="J495" s="39" t="str">
        <f>IF(AZ495=1,"Y",IF(AZ495=0,"N","?"))</f>
        <v>N</v>
      </c>
      <c r="K495" s="39" t="s">
        <v>594</v>
      </c>
      <c r="L495" s="8" t="str">
        <f>AU495</f>
        <v>NG</v>
      </c>
      <c r="M495" s="8" t="str">
        <f>AX495</f>
        <v>CS</v>
      </c>
      <c r="N495" s="8">
        <f>C495*G495</f>
        <v>2.1560678246999996</v>
      </c>
      <c r="O495" s="8"/>
      <c r="P495" s="39"/>
      <c r="Q495" s="39" t="s">
        <v>651</v>
      </c>
      <c r="R495" s="87" t="s">
        <v>1072</v>
      </c>
      <c r="S495" s="39"/>
      <c r="T495" s="39"/>
      <c r="U495" s="87"/>
      <c r="V495" s="87" t="str">
        <f ca="1">IF(NOT(AP495=""),IF(AP495&lt;&gt;AP494,IF(COUNTIF(OFFSET(AP495,0,0,pMaxUnitPerPlantInData),AP495)=COUNTIFS(OFFSET(AP495,0,0,pMaxUnitPerPlantInData),AP495,OFFSET(F495,0,0,pMaxUnitPerPlantInData),F495),"N","Y"),V494),"")</f>
        <v>N</v>
      </c>
      <c r="W495" s="87" t="str">
        <f>IF($AP495="",W496,SUBSTITUTE(SUBSTITUTE(SUBSTITUTE(AP495," ","_"),"&amp;","and"),"-","_"))</f>
        <v>Midlothian_Energy_Facility</v>
      </c>
      <c r="X495" s="87">
        <f>IF($AP495="","-",BB495)</f>
        <v>6</v>
      </c>
      <c r="Y495" s="4"/>
      <c r="Z495" s="8" t="b">
        <v>1</v>
      </c>
      <c r="AA495" s="8" t="b">
        <f>VLOOKUP(L495,map_fuel,3,0)</f>
        <v>1</v>
      </c>
      <c r="AB495" s="8" t="b">
        <f>C495&gt;=filt_gen_size</f>
        <v>1</v>
      </c>
      <c r="AC495" s="8" t="b">
        <f>AV495&gt;=filt_age</f>
        <v>1</v>
      </c>
      <c r="AD495" s="39">
        <f>IF(filt_status="ALL",TRUE,IFERROR(SEARCH(I495,filt_status),FALSE))</f>
        <v>1</v>
      </c>
      <c r="AE495" s="8" t="b">
        <f>IF(filt_chp,TRUE,J495="N")</f>
        <v>1</v>
      </c>
      <c r="AF495" s="8" t="b">
        <f>IF(filt_hydro,TRUE,D495&lt;&gt;"water")</f>
        <v>1</v>
      </c>
      <c r="AG495" s="8" t="b">
        <f>IF(filt_use_bad_data,TRUE,NOT(OR(O495="Y",O495=1)))</f>
        <v>1</v>
      </c>
      <c r="AH495" s="8" t="b">
        <f>IF(filt_use_bad_data,TRUE,NOT(OR(Q495="Y",Q495=1)))</f>
        <v>0</v>
      </c>
      <c r="AI495" s="8" t="b">
        <f>IF(filt_allow_combos,AND(AJ495:AK495),OR(UPPER($S495)="Y",UPPER($T495)=""))</f>
        <v>1</v>
      </c>
      <c r="AJ495" s="8" t="b">
        <f>IF(UPPER($U495)="CCGT",IF(filt_combine_ccgt,OR(UPPER($T495)="Y",UPPER($S495)=""),OR(UPPER($S495)="Y",UPPER($T495)="")),TRUE)</f>
        <v>1</v>
      </c>
      <c r="AK495" s="8" t="b">
        <f>IF(UPPER($U495)="WIND",IF(filt_combine_wind,OR(UPPER($T495)="Y",UPPER($S495)=""),OR(UPPER($S495)="Y",UPPER($T495)="")),TRUE)</f>
        <v>1</v>
      </c>
      <c r="AL495" s="9"/>
      <c r="AM495" s="2" t="b">
        <f>AND(Z495:AL495)</f>
        <v>0</v>
      </c>
      <c r="AN495" s="2">
        <f>A495-COUNTIF($K$31:$K495,"&lt;&gt;"&amp;AN$31)+1</f>
        <v>442</v>
      </c>
      <c r="AO495" s="2"/>
      <c r="AP495" s="8" t="s">
        <v>349</v>
      </c>
      <c r="AQ495" s="8" t="s">
        <v>350</v>
      </c>
      <c r="AR495" s="8">
        <v>55091</v>
      </c>
      <c r="AS495" s="8">
        <v>14437</v>
      </c>
      <c r="AT495" s="8" t="s">
        <v>11</v>
      </c>
      <c r="AU495" s="8" t="s">
        <v>33</v>
      </c>
      <c r="AV495" s="8">
        <v>2001</v>
      </c>
      <c r="AW495" s="8">
        <v>289</v>
      </c>
      <c r="AX495" s="8" t="s">
        <v>279</v>
      </c>
      <c r="AY495" s="8" t="s">
        <v>15</v>
      </c>
      <c r="AZ495">
        <v>0</v>
      </c>
      <c r="BA495" s="5">
        <v>7460.4422999999997</v>
      </c>
      <c r="BB495" s="5">
        <v>6</v>
      </c>
      <c r="BC495" s="4"/>
      <c r="BD495"/>
    </row>
    <row r="496" spans="1:56" hidden="1">
      <c r="A496">
        <f>ROW(B496)-ROW($B$31)</f>
        <v>465</v>
      </c>
      <c r="B496" t="str">
        <f>SUBSTITUTE(SUBSTITUTE(SUBSTITUTE(AP496&amp;"_"&amp;AQ496," ","_"),"&amp;","and"),"-","_")</f>
        <v>Midlothian_Energy_Facility_STK6</v>
      </c>
      <c r="C496">
        <f>AW496/1000</f>
        <v>0.28899999999999998</v>
      </c>
      <c r="D496" s="23" t="str">
        <f>VLOOKUP(L496,map_fuel,2,0)</f>
        <v>ng</v>
      </c>
      <c r="E496" s="23" t="str">
        <f>VLOOKUP(M496,map_prime_mover,2,0)</f>
        <v>cc</v>
      </c>
      <c r="F496" s="23" t="str">
        <f>D496&amp;IF(NOT(E496=""),"_"&amp;LOWER(E496),"")</f>
        <v>ng_cc</v>
      </c>
      <c r="G496" s="58">
        <f>IF(ISNUMBER(BA496),BA496/1000,1)</f>
        <v>7.4604422999999995</v>
      </c>
      <c r="H496" s="8">
        <f>AV496</f>
        <v>2001</v>
      </c>
      <c r="I496" s="39" t="str">
        <f>AY496</f>
        <v>OP</v>
      </c>
      <c r="J496" s="39" t="str">
        <f>IF(AZ496=1,"Y",IF(AZ496=0,"N","?"))</f>
        <v>N</v>
      </c>
      <c r="K496" s="39" t="s">
        <v>594</v>
      </c>
      <c r="L496" s="8" t="str">
        <f>AU496</f>
        <v>NG</v>
      </c>
      <c r="M496" s="8" t="str">
        <f>AX496</f>
        <v>CS</v>
      </c>
      <c r="N496" s="8">
        <f>C496*G496</f>
        <v>2.1560678246999996</v>
      </c>
      <c r="O496" s="8"/>
      <c r="P496" s="39"/>
      <c r="Q496" s="39" t="s">
        <v>651</v>
      </c>
      <c r="R496" s="87" t="s">
        <v>1072</v>
      </c>
      <c r="S496" s="39"/>
      <c r="T496" s="39"/>
      <c r="U496" s="87"/>
      <c r="V496" s="87" t="str">
        <f ca="1">IF(NOT(AP496=""),IF(AP496&lt;&gt;AP495,IF(COUNTIF(OFFSET(AP496,0,0,pMaxUnitPerPlantInData),AP496)=COUNTIFS(OFFSET(AP496,0,0,pMaxUnitPerPlantInData),AP496,OFFSET(F496,0,0,pMaxUnitPerPlantInData),F496),"N","Y"),V495),"")</f>
        <v>N</v>
      </c>
      <c r="W496" s="87" t="str">
        <f>IF($AP496="",W497,SUBSTITUTE(SUBSTITUTE(SUBSTITUTE(AP496," ","_"),"&amp;","and"),"-","_"))</f>
        <v>Midlothian_Energy_Facility</v>
      </c>
      <c r="X496" s="87">
        <f>IF($AP496="","-",BB496)</f>
        <v>6</v>
      </c>
      <c r="Y496" s="4"/>
      <c r="Z496" s="8" t="b">
        <v>1</v>
      </c>
      <c r="AA496" s="8" t="b">
        <f>VLOOKUP(L496,map_fuel,3,0)</f>
        <v>1</v>
      </c>
      <c r="AB496" s="8" t="b">
        <f>C496&gt;=filt_gen_size</f>
        <v>1</v>
      </c>
      <c r="AC496" s="8" t="b">
        <f>AV496&gt;=filt_age</f>
        <v>1</v>
      </c>
      <c r="AD496" s="39">
        <f>IF(filt_status="ALL",TRUE,IFERROR(SEARCH(I496,filt_status),FALSE))</f>
        <v>1</v>
      </c>
      <c r="AE496" s="8" t="b">
        <f>IF(filt_chp,TRUE,J496="N")</f>
        <v>1</v>
      </c>
      <c r="AF496" s="8" t="b">
        <f>IF(filt_hydro,TRUE,D496&lt;&gt;"water")</f>
        <v>1</v>
      </c>
      <c r="AG496" s="8" t="b">
        <f>IF(filt_use_bad_data,TRUE,NOT(OR(O496="Y",O496=1)))</f>
        <v>1</v>
      </c>
      <c r="AH496" s="8" t="b">
        <f>IF(filt_use_bad_data,TRUE,NOT(OR(Q496="Y",Q496=1)))</f>
        <v>0</v>
      </c>
      <c r="AI496" s="8" t="b">
        <f>IF(filt_allow_combos,AND(AJ496:AK496),OR(UPPER($S496)="Y",UPPER($T496)=""))</f>
        <v>1</v>
      </c>
      <c r="AJ496" s="8" t="b">
        <f>IF(UPPER($U496)="CCGT",IF(filt_combine_ccgt,OR(UPPER($T496)="Y",UPPER($S496)=""),OR(UPPER($S496)="Y",UPPER($T496)="")),TRUE)</f>
        <v>1</v>
      </c>
      <c r="AK496" s="8" t="b">
        <f>IF(UPPER($U496)="WIND",IF(filt_combine_wind,OR(UPPER($T496)="Y",UPPER($S496)=""),OR(UPPER($S496)="Y",UPPER($T496)="")),TRUE)</f>
        <v>1</v>
      </c>
      <c r="AL496" s="9"/>
      <c r="AM496" s="2" t="b">
        <f>AND(Z496:AL496)</f>
        <v>0</v>
      </c>
      <c r="AN496" s="2">
        <f>A496-COUNTIF($K$31:$K496,"&lt;&gt;"&amp;AN$31)+1</f>
        <v>443</v>
      </c>
      <c r="AO496" s="2"/>
      <c r="AP496" s="8" t="s">
        <v>349</v>
      </c>
      <c r="AQ496" s="8" t="s">
        <v>351</v>
      </c>
      <c r="AR496" s="8">
        <v>55091</v>
      </c>
      <c r="AS496" s="8">
        <v>14438</v>
      </c>
      <c r="AT496" s="8" t="s">
        <v>11</v>
      </c>
      <c r="AU496" s="8" t="s">
        <v>33</v>
      </c>
      <c r="AV496" s="8">
        <v>2001</v>
      </c>
      <c r="AW496" s="8">
        <v>289</v>
      </c>
      <c r="AX496" s="8" t="s">
        <v>279</v>
      </c>
      <c r="AY496" s="8" t="s">
        <v>15</v>
      </c>
      <c r="AZ496">
        <v>0</v>
      </c>
      <c r="BA496" s="5">
        <v>7460.4422999999997</v>
      </c>
      <c r="BB496" s="5">
        <v>6</v>
      </c>
      <c r="BC496" s="4"/>
      <c r="BD496"/>
    </row>
    <row r="497" spans="1:56" hidden="1">
      <c r="A497">
        <f>ROW(B497)-ROW($B$31)</f>
        <v>466</v>
      </c>
      <c r="B497" t="str">
        <f>SUBSTITUTE(SUBSTITUTE(SUBSTITUTE(AP497&amp;"_"&amp;AQ497," ","_"),"&amp;","and"),"-","_")</f>
        <v>Midlothian_Energy_Facility_STK1</v>
      </c>
      <c r="C497">
        <f>AW497/1000</f>
        <v>0.28899999999999998</v>
      </c>
      <c r="D497" s="23" t="str">
        <f>VLOOKUP(L497,map_fuel,2,0)</f>
        <v>ng</v>
      </c>
      <c r="E497" s="23" t="str">
        <f>VLOOKUP(M497,map_prime_mover,2,0)</f>
        <v>cc</v>
      </c>
      <c r="F497" s="23" t="str">
        <f>D497&amp;IF(NOT(E497=""),"_"&amp;LOWER(E497),"")</f>
        <v>ng_cc</v>
      </c>
      <c r="G497" s="58">
        <f>IF(ISNUMBER(BA497),BA497/1000,1)</f>
        <v>7.4604422999999995</v>
      </c>
      <c r="H497" s="8">
        <f>AV497</f>
        <v>2000</v>
      </c>
      <c r="I497" s="39" t="str">
        <f>AY497</f>
        <v>OP</v>
      </c>
      <c r="J497" s="39" t="str">
        <f>IF(AZ497=1,"Y",IF(AZ497=0,"N","?"))</f>
        <v>N</v>
      </c>
      <c r="K497" s="39" t="s">
        <v>594</v>
      </c>
      <c r="L497" s="8" t="str">
        <f>AU497</f>
        <v>NG</v>
      </c>
      <c r="M497" s="8" t="str">
        <f>AX497</f>
        <v>CS</v>
      </c>
      <c r="N497" s="8">
        <f>C497*G497</f>
        <v>2.1560678246999996</v>
      </c>
      <c r="O497" s="8"/>
      <c r="P497" s="39"/>
      <c r="Q497" s="39" t="s">
        <v>651</v>
      </c>
      <c r="R497" s="87" t="s">
        <v>1072</v>
      </c>
      <c r="S497" s="39"/>
      <c r="T497" s="39"/>
      <c r="U497" s="87"/>
      <c r="V497" s="87" t="str">
        <f ca="1">IF(NOT(AP497=""),IF(AP497&lt;&gt;AP496,IF(COUNTIF(OFFSET(AP497,0,0,pMaxUnitPerPlantInData),AP497)=COUNTIFS(OFFSET(AP497,0,0,pMaxUnitPerPlantInData),AP497,OFFSET(F497,0,0,pMaxUnitPerPlantInData),F497),"N","Y"),V496),"")</f>
        <v>N</v>
      </c>
      <c r="W497" s="87" t="str">
        <f>IF($AP497="",W498,SUBSTITUTE(SUBSTITUTE(SUBSTITUTE(AP497," ","_"),"&amp;","and"),"-","_"))</f>
        <v>Midlothian_Energy_Facility</v>
      </c>
      <c r="X497" s="87">
        <f>IF($AP497="","-",BB497)</f>
        <v>6</v>
      </c>
      <c r="Y497" s="4"/>
      <c r="Z497" s="8" t="b">
        <v>1</v>
      </c>
      <c r="AA497" s="8" t="b">
        <f>VLOOKUP(L497,map_fuel,3,0)</f>
        <v>1</v>
      </c>
      <c r="AB497" s="8" t="b">
        <f>C497&gt;=filt_gen_size</f>
        <v>1</v>
      </c>
      <c r="AC497" s="8" t="b">
        <f>AV497&gt;=filt_age</f>
        <v>1</v>
      </c>
      <c r="AD497" s="39">
        <f>IF(filt_status="ALL",TRUE,IFERROR(SEARCH(I497,filt_status),FALSE))</f>
        <v>1</v>
      </c>
      <c r="AE497" s="8" t="b">
        <f>IF(filt_chp,TRUE,J497="N")</f>
        <v>1</v>
      </c>
      <c r="AF497" s="8" t="b">
        <f>IF(filt_hydro,TRUE,D497&lt;&gt;"water")</f>
        <v>1</v>
      </c>
      <c r="AG497" s="8" t="b">
        <f>IF(filt_use_bad_data,TRUE,NOT(OR(O497="Y",O497=1)))</f>
        <v>1</v>
      </c>
      <c r="AH497" s="8" t="b">
        <f>IF(filt_use_bad_data,TRUE,NOT(OR(Q497="Y",Q497=1)))</f>
        <v>0</v>
      </c>
      <c r="AI497" s="8" t="b">
        <f>IF(filt_allow_combos,AND(AJ497:AK497),OR(UPPER($S497)="Y",UPPER($T497)=""))</f>
        <v>1</v>
      </c>
      <c r="AJ497" s="8" t="b">
        <f>IF(UPPER($U497)="CCGT",IF(filt_combine_ccgt,OR(UPPER($T497)="Y",UPPER($S497)=""),OR(UPPER($S497)="Y",UPPER($T497)="")),TRUE)</f>
        <v>1</v>
      </c>
      <c r="AK497" s="8" t="b">
        <f>IF(UPPER($U497)="WIND",IF(filt_combine_wind,OR(UPPER($T497)="Y",UPPER($S497)=""),OR(UPPER($S497)="Y",UPPER($T497)="")),TRUE)</f>
        <v>1</v>
      </c>
      <c r="AL497" s="9"/>
      <c r="AM497" s="2" t="b">
        <f>AND(Z497:AL497)</f>
        <v>0</v>
      </c>
      <c r="AN497" s="2">
        <f>A497-COUNTIF($K$31:$K497,"&lt;&gt;"&amp;AN$31)+1</f>
        <v>444</v>
      </c>
      <c r="AO497" s="2"/>
      <c r="AP497" s="8" t="s">
        <v>349</v>
      </c>
      <c r="AQ497" s="8" t="s">
        <v>352</v>
      </c>
      <c r="AR497" s="8">
        <v>55091</v>
      </c>
      <c r="AS497" s="8">
        <v>14433</v>
      </c>
      <c r="AT497" s="8" t="s">
        <v>11</v>
      </c>
      <c r="AU497" s="8" t="s">
        <v>33</v>
      </c>
      <c r="AV497" s="8">
        <v>2000</v>
      </c>
      <c r="AW497" s="8">
        <v>289</v>
      </c>
      <c r="AX497" s="8" t="s">
        <v>279</v>
      </c>
      <c r="AY497" s="8" t="s">
        <v>15</v>
      </c>
      <c r="AZ497">
        <v>0</v>
      </c>
      <c r="BA497" s="5">
        <v>7460.4422999999997</v>
      </c>
      <c r="BB497" s="5">
        <v>6</v>
      </c>
      <c r="BC497" s="4"/>
      <c r="BD497"/>
    </row>
    <row r="498" spans="1:56" hidden="1">
      <c r="A498">
        <f>ROW(B498)-ROW($B$31)</f>
        <v>467</v>
      </c>
      <c r="B498" t="str">
        <f>SUBSTITUTE(SUBSTITUTE(SUBSTITUTE(AP498&amp;"_"&amp;AQ498," ","_"),"&amp;","and"),"-","_")</f>
        <v>Midlothian_Energy_Facility_STK2</v>
      </c>
      <c r="C498">
        <f>AW498/1000</f>
        <v>0.28899999999999998</v>
      </c>
      <c r="D498" s="23" t="str">
        <f>VLOOKUP(L498,map_fuel,2,0)</f>
        <v>ng</v>
      </c>
      <c r="E498" s="23" t="str">
        <f>VLOOKUP(M498,map_prime_mover,2,0)</f>
        <v>cc</v>
      </c>
      <c r="F498" s="23" t="str">
        <f>D498&amp;IF(NOT(E498=""),"_"&amp;LOWER(E498),"")</f>
        <v>ng_cc</v>
      </c>
      <c r="G498" s="58">
        <f>IF(ISNUMBER(BA498),BA498/1000,1)</f>
        <v>7.4604422999999995</v>
      </c>
      <c r="H498" s="8">
        <f>AV498</f>
        <v>2000</v>
      </c>
      <c r="I498" s="39" t="str">
        <f>AY498</f>
        <v>OP</v>
      </c>
      <c r="J498" s="39" t="str">
        <f>IF(AZ498=1,"Y",IF(AZ498=0,"N","?"))</f>
        <v>N</v>
      </c>
      <c r="K498" s="39" t="s">
        <v>594</v>
      </c>
      <c r="L498" s="8" t="str">
        <f>AU498</f>
        <v>NG</v>
      </c>
      <c r="M498" s="8" t="str">
        <f>AX498</f>
        <v>CS</v>
      </c>
      <c r="N498" s="8">
        <f>C498*G498</f>
        <v>2.1560678246999996</v>
      </c>
      <c r="O498" s="8"/>
      <c r="P498" s="39"/>
      <c r="Q498" s="39" t="s">
        <v>651</v>
      </c>
      <c r="R498" s="87" t="s">
        <v>1072</v>
      </c>
      <c r="S498" s="39"/>
      <c r="T498" s="39"/>
      <c r="U498" s="87"/>
      <c r="V498" s="87" t="str">
        <f ca="1">IF(NOT(AP498=""),IF(AP498&lt;&gt;AP497,IF(COUNTIF(OFFSET(AP498,0,0,pMaxUnitPerPlantInData),AP498)=COUNTIFS(OFFSET(AP498,0,0,pMaxUnitPerPlantInData),AP498,OFFSET(F498,0,0,pMaxUnitPerPlantInData),F498),"N","Y"),V497),"")</f>
        <v>N</v>
      </c>
      <c r="W498" s="87" t="str">
        <f>IF($AP498="",W499,SUBSTITUTE(SUBSTITUTE(SUBSTITUTE(AP498," ","_"),"&amp;","and"),"-","_"))</f>
        <v>Midlothian_Energy_Facility</v>
      </c>
      <c r="X498" s="87">
        <f>IF($AP498="","-",BB498)</f>
        <v>6</v>
      </c>
      <c r="Y498" s="4"/>
      <c r="Z498" s="8" t="b">
        <v>1</v>
      </c>
      <c r="AA498" s="8" t="b">
        <f>VLOOKUP(L498,map_fuel,3,0)</f>
        <v>1</v>
      </c>
      <c r="AB498" s="8" t="b">
        <f>C498&gt;=filt_gen_size</f>
        <v>1</v>
      </c>
      <c r="AC498" s="8" t="b">
        <f>AV498&gt;=filt_age</f>
        <v>1</v>
      </c>
      <c r="AD498" s="39">
        <f>IF(filt_status="ALL",TRUE,IFERROR(SEARCH(I498,filt_status),FALSE))</f>
        <v>1</v>
      </c>
      <c r="AE498" s="8" t="b">
        <f>IF(filt_chp,TRUE,J498="N")</f>
        <v>1</v>
      </c>
      <c r="AF498" s="8" t="b">
        <f>IF(filt_hydro,TRUE,D498&lt;&gt;"water")</f>
        <v>1</v>
      </c>
      <c r="AG498" s="8" t="b">
        <f>IF(filt_use_bad_data,TRUE,NOT(OR(O498="Y",O498=1)))</f>
        <v>1</v>
      </c>
      <c r="AH498" s="8" t="b">
        <f>IF(filt_use_bad_data,TRUE,NOT(OR(Q498="Y",Q498=1)))</f>
        <v>0</v>
      </c>
      <c r="AI498" s="8" t="b">
        <f>IF(filt_allow_combos,AND(AJ498:AK498),OR(UPPER($S498)="Y",UPPER($T498)=""))</f>
        <v>1</v>
      </c>
      <c r="AJ498" s="8" t="b">
        <f>IF(UPPER($U498)="CCGT",IF(filt_combine_ccgt,OR(UPPER($T498)="Y",UPPER($S498)=""),OR(UPPER($S498)="Y",UPPER($T498)="")),TRUE)</f>
        <v>1</v>
      </c>
      <c r="AK498" s="8" t="b">
        <f>IF(UPPER($U498)="WIND",IF(filt_combine_wind,OR(UPPER($T498)="Y",UPPER($S498)=""),OR(UPPER($S498)="Y",UPPER($T498)="")),TRUE)</f>
        <v>1</v>
      </c>
      <c r="AL498" s="9"/>
      <c r="AM498" s="2" t="b">
        <f>AND(Z498:AL498)</f>
        <v>0</v>
      </c>
      <c r="AN498" s="2">
        <f>A498-COUNTIF($K$31:$K498,"&lt;&gt;"&amp;AN$31)+1</f>
        <v>445</v>
      </c>
      <c r="AO498" s="2"/>
      <c r="AP498" s="8" t="s">
        <v>349</v>
      </c>
      <c r="AQ498" s="8" t="s">
        <v>353</v>
      </c>
      <c r="AR498" s="8">
        <v>55091</v>
      </c>
      <c r="AS498" s="8">
        <v>14434</v>
      </c>
      <c r="AT498" s="8" t="s">
        <v>11</v>
      </c>
      <c r="AU498" s="8" t="s">
        <v>33</v>
      </c>
      <c r="AV498" s="8">
        <v>2000</v>
      </c>
      <c r="AW498" s="8">
        <v>289</v>
      </c>
      <c r="AX498" s="8" t="s">
        <v>279</v>
      </c>
      <c r="AY498" s="8" t="s">
        <v>15</v>
      </c>
      <c r="AZ498">
        <v>0</v>
      </c>
      <c r="BA498" s="5">
        <v>7460.4422999999997</v>
      </c>
      <c r="BB498" s="5">
        <v>6</v>
      </c>
      <c r="BC498" s="4"/>
      <c r="BD498"/>
    </row>
    <row r="499" spans="1:56" hidden="1">
      <c r="A499">
        <f>ROW(B499)-ROW($B$31)</f>
        <v>468</v>
      </c>
      <c r="B499" t="str">
        <f>SUBSTITUTE(SUBSTITUTE(SUBSTITUTE(AP499&amp;"_"&amp;AQ499," ","_"),"&amp;","and"),"-","_")</f>
        <v>Midlothian_Energy_Facility_STK3</v>
      </c>
      <c r="C499">
        <f>AW499/1000</f>
        <v>0.28899999999999998</v>
      </c>
      <c r="D499" s="23" t="str">
        <f>VLOOKUP(L499,map_fuel,2,0)</f>
        <v>ng</v>
      </c>
      <c r="E499" s="23" t="str">
        <f>VLOOKUP(M499,map_prime_mover,2,0)</f>
        <v>cc</v>
      </c>
      <c r="F499" s="23" t="str">
        <f>D499&amp;IF(NOT(E499=""),"_"&amp;LOWER(E499),"")</f>
        <v>ng_cc</v>
      </c>
      <c r="G499" s="58">
        <f>IF(ISNUMBER(BA499),BA499/1000,1)</f>
        <v>7.4604422999999995</v>
      </c>
      <c r="H499" s="8">
        <f>AV499</f>
        <v>2000</v>
      </c>
      <c r="I499" s="39" t="str">
        <f>AY499</f>
        <v>OP</v>
      </c>
      <c r="J499" s="39" t="str">
        <f>IF(AZ499=1,"Y",IF(AZ499=0,"N","?"))</f>
        <v>N</v>
      </c>
      <c r="K499" s="39" t="s">
        <v>594</v>
      </c>
      <c r="L499" s="8" t="str">
        <f>AU499</f>
        <v>NG</v>
      </c>
      <c r="M499" s="8" t="str">
        <f>AX499</f>
        <v>CS</v>
      </c>
      <c r="N499" s="8">
        <f>C499*G499</f>
        <v>2.1560678246999996</v>
      </c>
      <c r="O499" s="8"/>
      <c r="P499" s="39"/>
      <c r="Q499" s="39" t="s">
        <v>651</v>
      </c>
      <c r="R499" s="87" t="s">
        <v>1072</v>
      </c>
      <c r="S499" s="39"/>
      <c r="T499" s="39"/>
      <c r="U499" s="87"/>
      <c r="V499" s="87" t="str">
        <f ca="1">IF(NOT(AP499=""),IF(AP499&lt;&gt;AP498,IF(COUNTIF(OFFSET(AP499,0,0,pMaxUnitPerPlantInData),AP499)=COUNTIFS(OFFSET(AP499,0,0,pMaxUnitPerPlantInData),AP499,OFFSET(F499,0,0,pMaxUnitPerPlantInData),F499),"N","Y"),V498),"")</f>
        <v>N</v>
      </c>
      <c r="W499" s="87" t="str">
        <f>IF($AP499="",W500,SUBSTITUTE(SUBSTITUTE(SUBSTITUTE(AP499," ","_"),"&amp;","and"),"-","_"))</f>
        <v>Midlothian_Energy_Facility</v>
      </c>
      <c r="X499" s="87">
        <f>IF($AP499="","-",BB499)</f>
        <v>6</v>
      </c>
      <c r="Y499" s="4"/>
      <c r="Z499" s="8" t="b">
        <v>1</v>
      </c>
      <c r="AA499" s="8" t="b">
        <f>VLOOKUP(L499,map_fuel,3,0)</f>
        <v>1</v>
      </c>
      <c r="AB499" s="8" t="b">
        <f>C499&gt;=filt_gen_size</f>
        <v>1</v>
      </c>
      <c r="AC499" s="8" t="b">
        <f>AV499&gt;=filt_age</f>
        <v>1</v>
      </c>
      <c r="AD499" s="39">
        <f>IF(filt_status="ALL",TRUE,IFERROR(SEARCH(I499,filt_status),FALSE))</f>
        <v>1</v>
      </c>
      <c r="AE499" s="8" t="b">
        <f>IF(filt_chp,TRUE,J499="N")</f>
        <v>1</v>
      </c>
      <c r="AF499" s="8" t="b">
        <f>IF(filt_hydro,TRUE,D499&lt;&gt;"water")</f>
        <v>1</v>
      </c>
      <c r="AG499" s="8" t="b">
        <f>IF(filt_use_bad_data,TRUE,NOT(OR(O499="Y",O499=1)))</f>
        <v>1</v>
      </c>
      <c r="AH499" s="8" t="b">
        <f>IF(filt_use_bad_data,TRUE,NOT(OR(Q499="Y",Q499=1)))</f>
        <v>0</v>
      </c>
      <c r="AI499" s="8" t="b">
        <f>IF(filt_allow_combos,AND(AJ499:AK499),OR(UPPER($S499)="Y",UPPER($T499)=""))</f>
        <v>1</v>
      </c>
      <c r="AJ499" s="8" t="b">
        <f>IF(UPPER($U499)="CCGT",IF(filt_combine_ccgt,OR(UPPER($T499)="Y",UPPER($S499)=""),OR(UPPER($S499)="Y",UPPER($T499)="")),TRUE)</f>
        <v>1</v>
      </c>
      <c r="AK499" s="8" t="b">
        <f>IF(UPPER($U499)="WIND",IF(filt_combine_wind,OR(UPPER($T499)="Y",UPPER($S499)=""),OR(UPPER($S499)="Y",UPPER($T499)="")),TRUE)</f>
        <v>1</v>
      </c>
      <c r="AL499" s="9"/>
      <c r="AM499" s="2" t="b">
        <f>AND(Z499:AL499)</f>
        <v>0</v>
      </c>
      <c r="AN499" s="2">
        <f>A499-COUNTIF($K$31:$K499,"&lt;&gt;"&amp;AN$31)+1</f>
        <v>446</v>
      </c>
      <c r="AO499" s="2"/>
      <c r="AP499" s="8" t="s">
        <v>349</v>
      </c>
      <c r="AQ499" s="8" t="s">
        <v>354</v>
      </c>
      <c r="AR499" s="8">
        <v>55091</v>
      </c>
      <c r="AS499" s="8">
        <v>14435</v>
      </c>
      <c r="AT499" s="8" t="s">
        <v>11</v>
      </c>
      <c r="AU499" s="8" t="s">
        <v>33</v>
      </c>
      <c r="AV499" s="8">
        <v>2000</v>
      </c>
      <c r="AW499" s="8">
        <v>289</v>
      </c>
      <c r="AX499" s="8" t="s">
        <v>279</v>
      </c>
      <c r="AY499" s="8" t="s">
        <v>15</v>
      </c>
      <c r="AZ499">
        <v>0</v>
      </c>
      <c r="BA499" s="5">
        <v>7460.4422999999997</v>
      </c>
      <c r="BB499" s="5">
        <v>6</v>
      </c>
      <c r="BC499" s="4"/>
      <c r="BD499"/>
    </row>
    <row r="500" spans="1:56" hidden="1">
      <c r="A500">
        <f>ROW(B500)-ROW($B$31)</f>
        <v>469</v>
      </c>
      <c r="B500" t="str">
        <f>SUBSTITUTE(SUBSTITUTE(SUBSTITUTE(AP500&amp;"_"&amp;AQ500," ","_"),"&amp;","and"),"-","_")</f>
        <v>Midlothian_Energy_Facility_STK4</v>
      </c>
      <c r="C500">
        <f>AW500/1000</f>
        <v>0.28899999999999998</v>
      </c>
      <c r="D500" s="23" t="str">
        <f>VLOOKUP(L500,map_fuel,2,0)</f>
        <v>ng</v>
      </c>
      <c r="E500" s="23" t="str">
        <f>VLOOKUP(M500,map_prime_mover,2,0)</f>
        <v>cc</v>
      </c>
      <c r="F500" s="23" t="str">
        <f>D500&amp;IF(NOT(E500=""),"_"&amp;LOWER(E500),"")</f>
        <v>ng_cc</v>
      </c>
      <c r="G500" s="58">
        <f>IF(ISNUMBER(BA500),BA500/1000,1)</f>
        <v>7.4604422999999995</v>
      </c>
      <c r="H500" s="8">
        <f>AV500</f>
        <v>2000</v>
      </c>
      <c r="I500" s="39" t="str">
        <f>AY500</f>
        <v>OP</v>
      </c>
      <c r="J500" s="39" t="str">
        <f>IF(AZ500=1,"Y",IF(AZ500=0,"N","?"))</f>
        <v>N</v>
      </c>
      <c r="K500" s="39" t="s">
        <v>594</v>
      </c>
      <c r="L500" s="8" t="str">
        <f>AU500</f>
        <v>NG</v>
      </c>
      <c r="M500" s="8" t="str">
        <f>AX500</f>
        <v>CS</v>
      </c>
      <c r="N500" s="8">
        <f>C500*G500</f>
        <v>2.1560678246999996</v>
      </c>
      <c r="O500" s="8"/>
      <c r="P500" s="39"/>
      <c r="Q500" s="39" t="s">
        <v>651</v>
      </c>
      <c r="R500" s="87" t="s">
        <v>1072</v>
      </c>
      <c r="S500" s="39"/>
      <c r="T500" s="39"/>
      <c r="U500" s="87"/>
      <c r="V500" s="87" t="str">
        <f ca="1">IF(NOT(AP500=""),IF(AP500&lt;&gt;AP499,IF(COUNTIF(OFFSET(AP500,0,0,pMaxUnitPerPlantInData),AP500)=COUNTIFS(OFFSET(AP500,0,0,pMaxUnitPerPlantInData),AP500,OFFSET(F500,0,0,pMaxUnitPerPlantInData),F500),"N","Y"),V499),"")</f>
        <v>N</v>
      </c>
      <c r="W500" s="87" t="str">
        <f>IF($AP500="",W501,SUBSTITUTE(SUBSTITUTE(SUBSTITUTE(AP500," ","_"),"&amp;","and"),"-","_"))</f>
        <v>Midlothian_Energy_Facility</v>
      </c>
      <c r="X500" s="87">
        <f>IF($AP500="","-",BB500)</f>
        <v>6</v>
      </c>
      <c r="Y500" s="4"/>
      <c r="Z500" s="8" t="b">
        <v>1</v>
      </c>
      <c r="AA500" s="8" t="b">
        <f>VLOOKUP(L500,map_fuel,3,0)</f>
        <v>1</v>
      </c>
      <c r="AB500" s="8" t="b">
        <f>C500&gt;=filt_gen_size</f>
        <v>1</v>
      </c>
      <c r="AC500" s="8" t="b">
        <f>AV500&gt;=filt_age</f>
        <v>1</v>
      </c>
      <c r="AD500" s="39">
        <f>IF(filt_status="ALL",TRUE,IFERROR(SEARCH(I500,filt_status),FALSE))</f>
        <v>1</v>
      </c>
      <c r="AE500" s="8" t="b">
        <f>IF(filt_chp,TRUE,J500="N")</f>
        <v>1</v>
      </c>
      <c r="AF500" s="8" t="b">
        <f>IF(filt_hydro,TRUE,D500&lt;&gt;"water")</f>
        <v>1</v>
      </c>
      <c r="AG500" s="8" t="b">
        <f>IF(filt_use_bad_data,TRUE,NOT(OR(O500="Y",O500=1)))</f>
        <v>1</v>
      </c>
      <c r="AH500" s="8" t="b">
        <f>IF(filt_use_bad_data,TRUE,NOT(OR(Q500="Y",Q500=1)))</f>
        <v>0</v>
      </c>
      <c r="AI500" s="8" t="b">
        <f>IF(filt_allow_combos,AND(AJ500:AK500),OR(UPPER($S500)="Y",UPPER($T500)=""))</f>
        <v>1</v>
      </c>
      <c r="AJ500" s="8" t="b">
        <f>IF(UPPER($U500)="CCGT",IF(filt_combine_ccgt,OR(UPPER($T500)="Y",UPPER($S500)=""),OR(UPPER($S500)="Y",UPPER($T500)="")),TRUE)</f>
        <v>1</v>
      </c>
      <c r="AK500" s="8" t="b">
        <f>IF(UPPER($U500)="WIND",IF(filt_combine_wind,OR(UPPER($T500)="Y",UPPER($S500)=""),OR(UPPER($S500)="Y",UPPER($T500)="")),TRUE)</f>
        <v>1</v>
      </c>
      <c r="AL500" s="9"/>
      <c r="AM500" s="2" t="b">
        <f>AND(Z500:AL500)</f>
        <v>0</v>
      </c>
      <c r="AN500" s="2">
        <f>A500-COUNTIF($K$31:$K500,"&lt;&gt;"&amp;AN$31)+1</f>
        <v>447</v>
      </c>
      <c r="AO500" s="2"/>
      <c r="AP500" s="8" t="s">
        <v>349</v>
      </c>
      <c r="AQ500" s="8" t="s">
        <v>355</v>
      </c>
      <c r="AR500" s="8">
        <v>55091</v>
      </c>
      <c r="AS500" s="8">
        <v>14436</v>
      </c>
      <c r="AT500" s="8" t="s">
        <v>11</v>
      </c>
      <c r="AU500" s="8" t="s">
        <v>33</v>
      </c>
      <c r="AV500" s="8">
        <v>2000</v>
      </c>
      <c r="AW500" s="8">
        <v>289</v>
      </c>
      <c r="AX500" s="8" t="s">
        <v>279</v>
      </c>
      <c r="AY500" s="8" t="s">
        <v>15</v>
      </c>
      <c r="AZ500">
        <v>0</v>
      </c>
      <c r="BA500" s="5">
        <v>7460.4422999999997</v>
      </c>
      <c r="BB500" s="5">
        <v>6</v>
      </c>
      <c r="BC500" s="4"/>
      <c r="BD500"/>
    </row>
    <row r="501" spans="1:56" hidden="1">
      <c r="A501">
        <f>ROW(B501)-ROW($B$31)</f>
        <v>470</v>
      </c>
      <c r="B501" t="str">
        <f>SUBSTITUTE(SUBSTITUTE(SUBSTITUTE(AP501&amp;"_"&amp;AQ501," ","_"),"&amp;","and"),"-","_")</f>
        <v>Monticello_3</v>
      </c>
      <c r="C501">
        <f>AW501/1000</f>
        <v>0.79320000000000002</v>
      </c>
      <c r="D501" s="23" t="str">
        <f>VLOOKUP(L501,map_fuel,2,0)</f>
        <v>coal_lig</v>
      </c>
      <c r="E501" s="23" t="str">
        <f>VLOOKUP(M501,map_prime_mover,2,0)</f>
        <v>st</v>
      </c>
      <c r="F501" s="23" t="str">
        <f>D501&amp;IF(NOT(E501=""),"_"&amp;LOWER(E501),"")</f>
        <v>coal_lig_st</v>
      </c>
      <c r="G501" s="58">
        <f>IF(ISNUMBER(BA501),BA501/1000,1)</f>
        <v>10.9157438</v>
      </c>
      <c r="H501" s="8">
        <f>AV501</f>
        <v>1978</v>
      </c>
      <c r="I501" s="39" t="str">
        <f>AY501</f>
        <v>OP</v>
      </c>
      <c r="J501" s="39" t="str">
        <f>IF(AZ501=1,"Y",IF(AZ501=0,"N","?"))</f>
        <v>N</v>
      </c>
      <c r="K501" s="39" t="s">
        <v>594</v>
      </c>
      <c r="L501" s="8" t="str">
        <f>AU501</f>
        <v>LIG</v>
      </c>
      <c r="M501" s="8" t="str">
        <f>AX501</f>
        <v>ST</v>
      </c>
      <c r="N501" s="8">
        <f>C501*G501</f>
        <v>8.6583679821599997</v>
      </c>
      <c r="O501" s="8"/>
      <c r="P501" s="39"/>
      <c r="Q501" s="39" t="s">
        <v>651</v>
      </c>
      <c r="R501" s="87" t="s">
        <v>1072</v>
      </c>
      <c r="S501" s="39"/>
      <c r="T501" s="39"/>
      <c r="U501" s="87"/>
      <c r="V501" s="87" t="str">
        <f ca="1">IF(NOT(AP501=""),IF(AP501&lt;&gt;AP500,IF(COUNTIF(OFFSET(AP501,0,0,pMaxUnitPerPlantInData),AP501)=COUNTIFS(OFFSET(AP501,0,0,pMaxUnitPerPlantInData),AP501,OFFSET(F501,0,0,pMaxUnitPerPlantInData),F501),"N","Y"),V500),"")</f>
        <v>N</v>
      </c>
      <c r="W501" s="87" t="str">
        <f>IF($AP501="",W502,SUBSTITUTE(SUBSTITUTE(SUBSTITUTE(AP501," ","_"),"&amp;","and"),"-","_"))</f>
        <v>Monticello</v>
      </c>
      <c r="X501" s="87">
        <f>IF($AP501="","-",BB501)</f>
        <v>3</v>
      </c>
      <c r="Y501" s="4"/>
      <c r="Z501" s="8" t="b">
        <v>1</v>
      </c>
      <c r="AA501" s="8" t="b">
        <f>VLOOKUP(L501,map_fuel,3,0)</f>
        <v>1</v>
      </c>
      <c r="AB501" s="8" t="b">
        <f>C501&gt;=filt_gen_size</f>
        <v>1</v>
      </c>
      <c r="AC501" s="8" t="b">
        <f>AV501&gt;=filt_age</f>
        <v>1</v>
      </c>
      <c r="AD501" s="39">
        <f>IF(filt_status="ALL",TRUE,IFERROR(SEARCH(I501,filt_status),FALSE))</f>
        <v>1</v>
      </c>
      <c r="AE501" s="8" t="b">
        <f>IF(filt_chp,TRUE,J501="N")</f>
        <v>1</v>
      </c>
      <c r="AF501" s="8" t="b">
        <f>IF(filt_hydro,TRUE,D501&lt;&gt;"water")</f>
        <v>1</v>
      </c>
      <c r="AG501" s="8" t="b">
        <f>IF(filt_use_bad_data,TRUE,NOT(OR(O501="Y",O501=1)))</f>
        <v>1</v>
      </c>
      <c r="AH501" s="8" t="b">
        <f>IF(filt_use_bad_data,TRUE,NOT(OR(Q501="Y",Q501=1)))</f>
        <v>0</v>
      </c>
      <c r="AI501" s="8" t="b">
        <f>IF(filt_allow_combos,AND(AJ501:AK501),OR(UPPER($S501)="Y",UPPER($T501)=""))</f>
        <v>1</v>
      </c>
      <c r="AJ501" s="8" t="b">
        <f>IF(UPPER($U501)="CCGT",IF(filt_combine_ccgt,OR(UPPER($T501)="Y",UPPER($S501)=""),OR(UPPER($S501)="Y",UPPER($T501)="")),TRUE)</f>
        <v>1</v>
      </c>
      <c r="AK501" s="8" t="b">
        <f>IF(UPPER($U501)="WIND",IF(filt_combine_wind,OR(UPPER($T501)="Y",UPPER($S501)=""),OR(UPPER($S501)="Y",UPPER($T501)="")),TRUE)</f>
        <v>1</v>
      </c>
      <c r="AL501" s="9"/>
      <c r="AM501" s="2" t="b">
        <f>AND(Z501:AL501)</f>
        <v>0</v>
      </c>
      <c r="AN501" s="2">
        <f>A501-COUNTIF($K$31:$K501,"&lt;&gt;"&amp;AN$31)+1</f>
        <v>448</v>
      </c>
      <c r="AO501" s="2"/>
      <c r="AP501" s="8" t="s">
        <v>356</v>
      </c>
      <c r="AQ501" s="8" t="s">
        <v>41</v>
      </c>
      <c r="AR501" s="8">
        <v>6147</v>
      </c>
      <c r="AS501" s="8">
        <v>14441</v>
      </c>
      <c r="AT501" s="8" t="s">
        <v>11</v>
      </c>
      <c r="AU501" s="8" t="s">
        <v>67</v>
      </c>
      <c r="AV501" s="8">
        <v>1978</v>
      </c>
      <c r="AW501" s="8">
        <v>793.2</v>
      </c>
      <c r="AX501" s="8" t="s">
        <v>16</v>
      </c>
      <c r="AY501" s="8" t="s">
        <v>15</v>
      </c>
      <c r="AZ501">
        <v>0</v>
      </c>
      <c r="BA501" s="5">
        <v>10915.7438</v>
      </c>
      <c r="BB501" s="5">
        <v>3</v>
      </c>
      <c r="BC501" s="4"/>
      <c r="BD501"/>
    </row>
    <row r="502" spans="1:56" hidden="1">
      <c r="A502">
        <f>ROW(B502)-ROW($B$31)</f>
        <v>471</v>
      </c>
      <c r="B502" t="str">
        <f>SUBSTITUTE(SUBSTITUTE(SUBSTITUTE(AP502&amp;"_"&amp;AQ502," ","_"),"&amp;","and"),"-","_")</f>
        <v>Monticello_2</v>
      </c>
      <c r="C502">
        <f>AW502/1000</f>
        <v>0.59339999999999993</v>
      </c>
      <c r="D502" s="23" t="str">
        <f>VLOOKUP(L502,map_fuel,2,0)</f>
        <v>coal_lig</v>
      </c>
      <c r="E502" s="23" t="str">
        <f>VLOOKUP(M502,map_prime_mover,2,0)</f>
        <v>st</v>
      </c>
      <c r="F502" s="23" t="str">
        <f>D502&amp;IF(NOT(E502=""),"_"&amp;LOWER(E502),"")</f>
        <v>coal_lig_st</v>
      </c>
      <c r="G502" s="58">
        <f>IF(ISNUMBER(BA502),BA502/1000,1)</f>
        <v>10.9157438</v>
      </c>
      <c r="H502" s="8">
        <f>AV502</f>
        <v>1975</v>
      </c>
      <c r="I502" s="39" t="str">
        <f>AY502</f>
        <v>OP</v>
      </c>
      <c r="J502" s="39" t="str">
        <f>IF(AZ502=1,"Y",IF(AZ502=0,"N","?"))</f>
        <v>N</v>
      </c>
      <c r="K502" s="39" t="s">
        <v>594</v>
      </c>
      <c r="L502" s="8" t="str">
        <f>AU502</f>
        <v>LIG</v>
      </c>
      <c r="M502" s="8" t="str">
        <f>AX502</f>
        <v>ST</v>
      </c>
      <c r="N502" s="8">
        <f>C502*G502</f>
        <v>6.4774023709199993</v>
      </c>
      <c r="O502" s="8"/>
      <c r="P502" s="39"/>
      <c r="Q502" s="39" t="s">
        <v>651</v>
      </c>
      <c r="R502" s="87" t="s">
        <v>1072</v>
      </c>
      <c r="S502" s="39"/>
      <c r="T502" s="39"/>
      <c r="U502" s="87"/>
      <c r="V502" s="87" t="str">
        <f ca="1">IF(NOT(AP502=""),IF(AP502&lt;&gt;AP501,IF(COUNTIF(OFFSET(AP502,0,0,pMaxUnitPerPlantInData),AP502)=COUNTIFS(OFFSET(AP502,0,0,pMaxUnitPerPlantInData),AP502,OFFSET(F502,0,0,pMaxUnitPerPlantInData),F502),"N","Y"),V501),"")</f>
        <v>N</v>
      </c>
      <c r="W502" s="87" t="str">
        <f>IF($AP502="",W503,SUBSTITUTE(SUBSTITUTE(SUBSTITUTE(AP502," ","_"),"&amp;","and"),"-","_"))</f>
        <v>Monticello</v>
      </c>
      <c r="X502" s="87">
        <f>IF($AP502="","-",BB502)</f>
        <v>3</v>
      </c>
      <c r="Y502" s="4"/>
      <c r="Z502" s="8" t="b">
        <v>1</v>
      </c>
      <c r="AA502" s="8" t="b">
        <f>VLOOKUP(L502,map_fuel,3,0)</f>
        <v>1</v>
      </c>
      <c r="AB502" s="8" t="b">
        <f>C502&gt;=filt_gen_size</f>
        <v>1</v>
      </c>
      <c r="AC502" s="8" t="b">
        <f>AV502&gt;=filt_age</f>
        <v>1</v>
      </c>
      <c r="AD502" s="39">
        <f>IF(filt_status="ALL",TRUE,IFERROR(SEARCH(I502,filt_status),FALSE))</f>
        <v>1</v>
      </c>
      <c r="AE502" s="8" t="b">
        <f>IF(filt_chp,TRUE,J502="N")</f>
        <v>1</v>
      </c>
      <c r="AF502" s="8" t="b">
        <f>IF(filt_hydro,TRUE,D502&lt;&gt;"water")</f>
        <v>1</v>
      </c>
      <c r="AG502" s="8" t="b">
        <f>IF(filt_use_bad_data,TRUE,NOT(OR(O502="Y",O502=1)))</f>
        <v>1</v>
      </c>
      <c r="AH502" s="8" t="b">
        <f>IF(filt_use_bad_data,TRUE,NOT(OR(Q502="Y",Q502=1)))</f>
        <v>0</v>
      </c>
      <c r="AI502" s="8" t="b">
        <f>IF(filt_allow_combos,AND(AJ502:AK502),OR(UPPER($S502)="Y",UPPER($T502)=""))</f>
        <v>1</v>
      </c>
      <c r="AJ502" s="8" t="b">
        <f>IF(UPPER($U502)="CCGT",IF(filt_combine_ccgt,OR(UPPER($T502)="Y",UPPER($S502)=""),OR(UPPER($S502)="Y",UPPER($T502)="")),TRUE)</f>
        <v>1</v>
      </c>
      <c r="AK502" s="8" t="b">
        <f>IF(UPPER($U502)="WIND",IF(filt_combine_wind,OR(UPPER($T502)="Y",UPPER($S502)=""),OR(UPPER($S502)="Y",UPPER($T502)="")),TRUE)</f>
        <v>1</v>
      </c>
      <c r="AL502" s="9"/>
      <c r="AM502" s="2" t="b">
        <f>AND(Z502:AL502)</f>
        <v>0</v>
      </c>
      <c r="AN502" s="2">
        <f>A502-COUNTIF($K$31:$K502,"&lt;&gt;"&amp;AN$31)+1</f>
        <v>449</v>
      </c>
      <c r="AO502" s="2"/>
      <c r="AP502" s="8" t="s">
        <v>356</v>
      </c>
      <c r="AQ502" s="8" t="s">
        <v>22</v>
      </c>
      <c r="AR502" s="8">
        <v>6147</v>
      </c>
      <c r="AS502" s="8">
        <v>14440</v>
      </c>
      <c r="AT502" s="8" t="s">
        <v>11</v>
      </c>
      <c r="AU502" s="8" t="s">
        <v>67</v>
      </c>
      <c r="AV502" s="8">
        <v>1975</v>
      </c>
      <c r="AW502" s="8">
        <v>593.4</v>
      </c>
      <c r="AX502" s="8" t="s">
        <v>16</v>
      </c>
      <c r="AY502" s="8" t="s">
        <v>15</v>
      </c>
      <c r="AZ502">
        <v>0</v>
      </c>
      <c r="BA502" s="5">
        <v>10915.7438</v>
      </c>
      <c r="BB502" s="5">
        <v>3</v>
      </c>
      <c r="BC502" s="4"/>
      <c r="BD502"/>
    </row>
    <row r="503" spans="1:56" hidden="1">
      <c r="A503">
        <f>ROW(B503)-ROW($B$31)</f>
        <v>472</v>
      </c>
      <c r="B503" t="str">
        <f>SUBSTITUTE(SUBSTITUTE(SUBSTITUTE(AP503&amp;"_"&amp;AQ503," ","_"),"&amp;","and"),"-","_")</f>
        <v>Monticello_1</v>
      </c>
      <c r="C503">
        <f>AW503/1000</f>
        <v>0.59339999999999993</v>
      </c>
      <c r="D503" s="23" t="str">
        <f>VLOOKUP(L503,map_fuel,2,0)</f>
        <v>coal_lig</v>
      </c>
      <c r="E503" s="23" t="str">
        <f>VLOOKUP(M503,map_prime_mover,2,0)</f>
        <v>st</v>
      </c>
      <c r="F503" s="23" t="str">
        <f>D503&amp;IF(NOT(E503=""),"_"&amp;LOWER(E503),"")</f>
        <v>coal_lig_st</v>
      </c>
      <c r="G503" s="58">
        <f>IF(ISNUMBER(BA503),BA503/1000,1)</f>
        <v>10.9157438</v>
      </c>
      <c r="H503" s="8">
        <f>AV503</f>
        <v>1974</v>
      </c>
      <c r="I503" s="39" t="str">
        <f>AY503</f>
        <v>OP</v>
      </c>
      <c r="J503" s="39" t="str">
        <f>IF(AZ503=1,"Y",IF(AZ503=0,"N","?"))</f>
        <v>N</v>
      </c>
      <c r="K503" s="39" t="s">
        <v>594</v>
      </c>
      <c r="L503" s="8" t="str">
        <f>AU503</f>
        <v>LIG</v>
      </c>
      <c r="M503" s="8" t="str">
        <f>AX503</f>
        <v>ST</v>
      </c>
      <c r="N503" s="8">
        <f>C503*G503</f>
        <v>6.4774023709199993</v>
      </c>
      <c r="O503" s="8"/>
      <c r="P503" s="39"/>
      <c r="Q503" s="39" t="s">
        <v>651</v>
      </c>
      <c r="R503" s="87" t="s">
        <v>1072</v>
      </c>
      <c r="S503" s="39"/>
      <c r="T503" s="39"/>
      <c r="U503" s="87"/>
      <c r="V503" s="87" t="str">
        <f ca="1">IF(NOT(AP503=""),IF(AP503&lt;&gt;AP502,IF(COUNTIF(OFFSET(AP503,0,0,pMaxUnitPerPlantInData),AP503)=COUNTIFS(OFFSET(AP503,0,0,pMaxUnitPerPlantInData),AP503,OFFSET(F503,0,0,pMaxUnitPerPlantInData),F503),"N","Y"),V502),"")</f>
        <v>N</v>
      </c>
      <c r="W503" s="87" t="str">
        <f>IF($AP503="",W504,SUBSTITUTE(SUBSTITUTE(SUBSTITUTE(AP503," ","_"),"&amp;","and"),"-","_"))</f>
        <v>Monticello</v>
      </c>
      <c r="X503" s="87">
        <f>IF($AP503="","-",BB503)</f>
        <v>3</v>
      </c>
      <c r="Y503" s="4"/>
      <c r="Z503" s="8" t="b">
        <v>1</v>
      </c>
      <c r="AA503" s="8" t="b">
        <f>VLOOKUP(L503,map_fuel,3,0)</f>
        <v>1</v>
      </c>
      <c r="AB503" s="8" t="b">
        <f>C503&gt;=filt_gen_size</f>
        <v>1</v>
      </c>
      <c r="AC503" s="8" t="b">
        <f>AV503&gt;=filt_age</f>
        <v>1</v>
      </c>
      <c r="AD503" s="39">
        <f>IF(filt_status="ALL",TRUE,IFERROR(SEARCH(I503,filt_status),FALSE))</f>
        <v>1</v>
      </c>
      <c r="AE503" s="8" t="b">
        <f>IF(filt_chp,TRUE,J503="N")</f>
        <v>1</v>
      </c>
      <c r="AF503" s="8" t="b">
        <f>IF(filt_hydro,TRUE,D503&lt;&gt;"water")</f>
        <v>1</v>
      </c>
      <c r="AG503" s="8" t="b">
        <f>IF(filt_use_bad_data,TRUE,NOT(OR(O503="Y",O503=1)))</f>
        <v>1</v>
      </c>
      <c r="AH503" s="8" t="b">
        <f>IF(filt_use_bad_data,TRUE,NOT(OR(Q503="Y",Q503=1)))</f>
        <v>0</v>
      </c>
      <c r="AI503" s="8" t="b">
        <f>IF(filt_allow_combos,AND(AJ503:AK503),OR(UPPER($S503)="Y",UPPER($T503)=""))</f>
        <v>1</v>
      </c>
      <c r="AJ503" s="8" t="b">
        <f>IF(UPPER($U503)="CCGT",IF(filt_combine_ccgt,OR(UPPER($T503)="Y",UPPER($S503)=""),OR(UPPER($S503)="Y",UPPER($T503)="")),TRUE)</f>
        <v>1</v>
      </c>
      <c r="AK503" s="8" t="b">
        <f>IF(UPPER($U503)="WIND",IF(filt_combine_wind,OR(UPPER($T503)="Y",UPPER($S503)=""),OR(UPPER($S503)="Y",UPPER($T503)="")),TRUE)</f>
        <v>1</v>
      </c>
      <c r="AL503" s="9"/>
      <c r="AM503" s="2" t="b">
        <f>AND(Z503:AL503)</f>
        <v>0</v>
      </c>
      <c r="AN503" s="2">
        <f>A503-COUNTIF($K$31:$K503,"&lt;&gt;"&amp;AN$31)+1</f>
        <v>450</v>
      </c>
      <c r="AO503" s="2"/>
      <c r="AP503" s="8" t="s">
        <v>356</v>
      </c>
      <c r="AQ503" s="8" t="s">
        <v>19</v>
      </c>
      <c r="AR503" s="8">
        <v>6147</v>
      </c>
      <c r="AS503" s="8">
        <v>14439</v>
      </c>
      <c r="AT503" s="8" t="s">
        <v>11</v>
      </c>
      <c r="AU503" s="8" t="s">
        <v>67</v>
      </c>
      <c r="AV503" s="8">
        <v>1974</v>
      </c>
      <c r="AW503" s="8">
        <v>593.4</v>
      </c>
      <c r="AX503" s="8" t="s">
        <v>16</v>
      </c>
      <c r="AY503" s="8" t="s">
        <v>15</v>
      </c>
      <c r="AZ503">
        <v>0</v>
      </c>
      <c r="BA503" s="5">
        <v>10915.7438</v>
      </c>
      <c r="BB503" s="5">
        <v>3</v>
      </c>
      <c r="BC503" s="4"/>
      <c r="BD503"/>
    </row>
    <row r="504" spans="1:56" hidden="1">
      <c r="A504">
        <f>ROW(B504)-ROW($B$31)</f>
        <v>473</v>
      </c>
      <c r="B504" t="str">
        <f>SUBSTITUTE(SUBSTITUTE(SUBSTITUTE(AP504&amp;"_"&amp;AQ504," ","_"),"&amp;","and"),"-","_")</f>
        <v>Moore_County_3</v>
      </c>
      <c r="C504">
        <f>AW504/1000</f>
        <v>4.9000000000000002E-2</v>
      </c>
      <c r="D504" s="23" t="str">
        <f>VLOOKUP(L504,map_fuel,2,0)</f>
        <v>ng</v>
      </c>
      <c r="E504" s="23" t="str">
        <f>VLOOKUP(M504,map_prime_mover,2,0)</f>
        <v>st</v>
      </c>
      <c r="F504" s="23" t="str">
        <f>D504&amp;IF(NOT(E504=""),"_"&amp;LOWER(E504),"")</f>
        <v>ng_st</v>
      </c>
      <c r="G504" s="58">
        <f>IF(ISNUMBER(BA504),BA504/1000,1)</f>
        <v>1</v>
      </c>
      <c r="H504" s="8">
        <f>AV504</f>
        <v>1954</v>
      </c>
      <c r="I504" s="39" t="str">
        <f>AY504</f>
        <v>OP</v>
      </c>
      <c r="J504" s="39" t="str">
        <f>IF(AZ504=1,"Y",IF(AZ504=0,"N","?"))</f>
        <v>?</v>
      </c>
      <c r="K504" s="39" t="s">
        <v>594</v>
      </c>
      <c r="L504" s="8" t="str">
        <f>AU504</f>
        <v>NG</v>
      </c>
      <c r="M504" s="8" t="str">
        <f>AX504</f>
        <v>ST</v>
      </c>
      <c r="N504" s="8">
        <f>C504*G504</f>
        <v>4.9000000000000002E-2</v>
      </c>
      <c r="O504" s="8"/>
      <c r="P504" s="8"/>
      <c r="Q504" s="39" t="s">
        <v>651</v>
      </c>
      <c r="R504" s="87"/>
      <c r="S504" s="8"/>
      <c r="T504" s="8"/>
      <c r="U504" s="87"/>
      <c r="V504" s="87" t="str">
        <f ca="1">IF(NOT(AP504=""),IF(AP504&lt;&gt;AP503,IF(COUNTIF(OFFSET(AP504,0,0,pMaxUnitPerPlantInData),AP504)=COUNTIFS(OFFSET(AP504,0,0,pMaxUnitPerPlantInData),AP504,OFFSET(F504,0,0,pMaxUnitPerPlantInData),F504),"N","Y"),V503),"")</f>
        <v>N</v>
      </c>
      <c r="W504" s="87" t="str">
        <f>IF($AP504="",W505,AP504)</f>
        <v>Moore County</v>
      </c>
      <c r="X504" s="87" t="str">
        <f>IF($AP504="","-",BB504)</f>
        <v>Plant unknown</v>
      </c>
      <c r="Y504" s="4"/>
      <c r="Z504" s="8" t="b">
        <v>0</v>
      </c>
      <c r="AA504" s="8" t="b">
        <f>VLOOKUP(L504,map_fuel,3,0)</f>
        <v>1</v>
      </c>
      <c r="AB504" s="8" t="b">
        <f>C504&gt;=filt_gen_size</f>
        <v>0</v>
      </c>
      <c r="AC504" s="8" t="b">
        <f>AV504&gt;=filt_age</f>
        <v>1</v>
      </c>
      <c r="AD504" s="39">
        <f>IF(filt_status="ALL",TRUE,IFERROR(SEARCH(I504,filt_status),FALSE))</f>
        <v>1</v>
      </c>
      <c r="AE504" s="8" t="b">
        <f>IF(filt_chp,TRUE,J504="N")</f>
        <v>0</v>
      </c>
      <c r="AF504" s="8" t="b">
        <f>IF(filt_hydro,TRUE,D504&lt;&gt;"water")</f>
        <v>1</v>
      </c>
      <c r="AG504" s="8" t="b">
        <f>IF(filt_use_bad_data,TRUE,NOT(OR(O504="Y",O504=1)))</f>
        <v>1</v>
      </c>
      <c r="AH504" s="8" t="b">
        <f>IF(filt_use_bad_data,TRUE,NOT(OR(Q504="Y",Q504=1)))</f>
        <v>0</v>
      </c>
      <c r="AI504" s="8" t="b">
        <f>IF(filt_allow_combos,AND(AJ504:AK504),OR(UPPER($S504)="Y",UPPER($T504)=""))</f>
        <v>1</v>
      </c>
      <c r="AJ504" s="8" t="b">
        <f>IF(UPPER($U504)="CCGT",IF(filt_combine_ccgt,OR(UPPER($T504)="Y",UPPER($S504)=""),OR(UPPER($S504)="Y",UPPER($T504)="")),TRUE)</f>
        <v>1</v>
      </c>
      <c r="AK504" s="8" t="b">
        <f>IF(UPPER($U504)="WIND",IF(filt_combine_wind,OR(UPPER($T504)="Y",UPPER($S504)=""),OR(UPPER($S504)="Y",UPPER($T504)="")),TRUE)</f>
        <v>1</v>
      </c>
      <c r="AL504" s="9"/>
      <c r="AM504" s="2" t="b">
        <f>AND(Z504:AL504)</f>
        <v>0</v>
      </c>
      <c r="AN504" s="2">
        <f>A504-COUNTIF($K$31:$K504,"&lt;&gt;"&amp;AN$31)+1</f>
        <v>451</v>
      </c>
      <c r="AO504" s="2"/>
      <c r="AP504" s="8" t="s">
        <v>357</v>
      </c>
      <c r="AQ504" s="8" t="s">
        <v>41</v>
      </c>
      <c r="AR504" s="8">
        <v>3483</v>
      </c>
      <c r="AS504" s="8">
        <v>14442</v>
      </c>
      <c r="AT504" s="8" t="s">
        <v>11</v>
      </c>
      <c r="AU504" s="8" t="s">
        <v>33</v>
      </c>
      <c r="AV504" s="8">
        <v>1954</v>
      </c>
      <c r="AW504" s="8">
        <v>49</v>
      </c>
      <c r="AX504" s="8" t="s">
        <v>16</v>
      </c>
      <c r="AY504" s="8" t="s">
        <v>15</v>
      </c>
      <c r="AZ504" t="s">
        <v>1069</v>
      </c>
      <c r="BA504" s="5" t="s">
        <v>1069</v>
      </c>
      <c r="BB504" s="5" t="s">
        <v>1069</v>
      </c>
      <c r="BC504" s="4"/>
      <c r="BD504"/>
    </row>
    <row r="505" spans="1:56" hidden="1">
      <c r="A505">
        <f>ROW(B505)-ROW($B$31)</f>
        <v>474</v>
      </c>
      <c r="B505" t="str">
        <f>SUBSTITUTE(SUBSTITUTE(SUBSTITUTE(AP505&amp;"_"&amp;AQ505," ","_"),"&amp;","and"),"-","_")</f>
        <v>Morgan_Creek_CT1</v>
      </c>
      <c r="C505">
        <f>AW505/1000</f>
        <v>8.9400000000000007E-2</v>
      </c>
      <c r="D505" s="23" t="str">
        <f>VLOOKUP(L505,map_fuel,2,0)</f>
        <v>ng</v>
      </c>
      <c r="E505" s="23" t="str">
        <f>VLOOKUP(M505,map_prime_mover,2,0)</f>
        <v>gt</v>
      </c>
      <c r="F505" s="23" t="str">
        <f>D505&amp;IF(NOT(E505=""),"_"&amp;LOWER(E505),"")</f>
        <v>ng_gt</v>
      </c>
      <c r="G505" s="58">
        <f>IF(ISNUMBER(BA505),BA505/1000,1)</f>
        <v>13.8439169</v>
      </c>
      <c r="H505" s="8">
        <f>AV505</f>
        <v>1988</v>
      </c>
      <c r="I505" s="39" t="str">
        <f>AY505</f>
        <v>OP</v>
      </c>
      <c r="J505" s="39" t="str">
        <f>IF(AZ505=1,"Y",IF(AZ505=0,"N","?"))</f>
        <v>N</v>
      </c>
      <c r="K505" s="39" t="s">
        <v>594</v>
      </c>
      <c r="L505" s="8" t="str">
        <f>AU505</f>
        <v>NG</v>
      </c>
      <c r="M505" s="8" t="str">
        <f>AX505</f>
        <v>GT</v>
      </c>
      <c r="N505" s="8">
        <f>C505*G505</f>
        <v>1.2376461708600002</v>
      </c>
      <c r="O505" s="8"/>
      <c r="P505" s="39"/>
      <c r="Q505" s="39" t="s">
        <v>651</v>
      </c>
      <c r="R505" s="87" t="s">
        <v>1072</v>
      </c>
      <c r="S505" s="39"/>
      <c r="T505" s="39"/>
      <c r="U505" s="87"/>
      <c r="V505" s="87" t="str">
        <f ca="1">IF(NOT(AP505=""),IF(AP505&lt;&gt;AP504,IF(COUNTIF(OFFSET(AP505,0,0,pMaxUnitPerPlantInData),AP505)=COUNTIFS(OFFSET(AP505,0,0,pMaxUnitPerPlantInData),AP505,OFFSET(F505,0,0,pMaxUnitPerPlantInData),F505),"N","Y"),V504),"")</f>
        <v>Y</v>
      </c>
      <c r="W505" s="87" t="str">
        <f>IF($AP505="",W506,SUBSTITUTE(SUBSTITUTE(SUBSTITUTE(AP505," ","_"),"&amp;","and"),"-","_"))</f>
        <v>Morgan_Creek</v>
      </c>
      <c r="X505" s="87">
        <f>IF($AP505="","-",BB505)</f>
        <v>8</v>
      </c>
      <c r="Y505" s="4"/>
      <c r="Z505" s="8" t="b">
        <v>1</v>
      </c>
      <c r="AA505" s="8" t="b">
        <f>VLOOKUP(L505,map_fuel,3,0)</f>
        <v>1</v>
      </c>
      <c r="AB505" s="8" t="b">
        <f>C505&gt;=filt_gen_size</f>
        <v>1</v>
      </c>
      <c r="AC505" s="8" t="b">
        <f>AV505&gt;=filt_age</f>
        <v>1</v>
      </c>
      <c r="AD505" s="39">
        <f>IF(filt_status="ALL",TRUE,IFERROR(SEARCH(I505,filt_status),FALSE))</f>
        <v>1</v>
      </c>
      <c r="AE505" s="8" t="b">
        <f>IF(filt_chp,TRUE,J505="N")</f>
        <v>1</v>
      </c>
      <c r="AF505" s="8" t="b">
        <f>IF(filt_hydro,TRUE,D505&lt;&gt;"water")</f>
        <v>1</v>
      </c>
      <c r="AG505" s="8" t="b">
        <f>IF(filt_use_bad_data,TRUE,NOT(OR(O505="Y",O505=1)))</f>
        <v>1</v>
      </c>
      <c r="AH505" s="8" t="b">
        <f>IF(filt_use_bad_data,TRUE,NOT(OR(Q505="Y",Q505=1)))</f>
        <v>0</v>
      </c>
      <c r="AI505" s="8" t="b">
        <f>IF(filt_allow_combos,AND(AJ505:AK505),OR(UPPER($S505)="Y",UPPER($T505)=""))</f>
        <v>1</v>
      </c>
      <c r="AJ505" s="8" t="b">
        <f>IF(UPPER($U505)="CCGT",IF(filt_combine_ccgt,OR(UPPER($T505)="Y",UPPER($S505)=""),OR(UPPER($S505)="Y",UPPER($T505)="")),TRUE)</f>
        <v>1</v>
      </c>
      <c r="AK505" s="8" t="b">
        <f>IF(UPPER($U505)="WIND",IF(filt_combine_wind,OR(UPPER($T505)="Y",UPPER($S505)=""),OR(UPPER($S505)="Y",UPPER($T505)="")),TRUE)</f>
        <v>1</v>
      </c>
      <c r="AL505" s="9"/>
      <c r="AM505" s="2" t="b">
        <f>AND(Z505:AL505)</f>
        <v>0</v>
      </c>
      <c r="AN505" s="2">
        <f>A505-COUNTIF($K$31:$K505,"&lt;&gt;"&amp;AN$31)+1</f>
        <v>452</v>
      </c>
      <c r="AO505" s="2"/>
      <c r="AP505" s="8" t="s">
        <v>358</v>
      </c>
      <c r="AQ505" s="8" t="s">
        <v>157</v>
      </c>
      <c r="AR505" s="8">
        <v>3492</v>
      </c>
      <c r="AS505" s="8">
        <v>14443</v>
      </c>
      <c r="AT505" s="8" t="s">
        <v>11</v>
      </c>
      <c r="AU505" s="8" t="s">
        <v>33</v>
      </c>
      <c r="AV505" s="8">
        <v>1988</v>
      </c>
      <c r="AW505" s="8">
        <v>89.4</v>
      </c>
      <c r="AX505" s="8" t="s">
        <v>54</v>
      </c>
      <c r="AY505" s="8" t="s">
        <v>15</v>
      </c>
      <c r="AZ505">
        <v>0</v>
      </c>
      <c r="BA505" s="5">
        <v>13843.9169</v>
      </c>
      <c r="BB505" s="5">
        <v>8</v>
      </c>
      <c r="BC505" s="4"/>
      <c r="BD505"/>
    </row>
    <row r="506" spans="1:56" hidden="1">
      <c r="A506">
        <f>ROW(B506)-ROW($B$31)</f>
        <v>475</v>
      </c>
      <c r="B506" t="str">
        <f>SUBSTITUTE(SUBSTITUTE(SUBSTITUTE(AP506&amp;"_"&amp;AQ506," ","_"),"&amp;","and"),"-","_")</f>
        <v>Morgan_Creek_CT2</v>
      </c>
      <c r="C506">
        <f>AW506/1000</f>
        <v>8.9400000000000007E-2</v>
      </c>
      <c r="D506" s="23" t="str">
        <f>VLOOKUP(L506,map_fuel,2,0)</f>
        <v>ng</v>
      </c>
      <c r="E506" s="23" t="str">
        <f>VLOOKUP(M506,map_prime_mover,2,0)</f>
        <v>gt</v>
      </c>
      <c r="F506" s="23" t="str">
        <f>D506&amp;IF(NOT(E506=""),"_"&amp;LOWER(E506),"")</f>
        <v>ng_gt</v>
      </c>
      <c r="G506" s="58">
        <f>IF(ISNUMBER(BA506),BA506/1000,1)</f>
        <v>13.8439169</v>
      </c>
      <c r="H506" s="8">
        <f>AV506</f>
        <v>1988</v>
      </c>
      <c r="I506" s="39" t="str">
        <f>AY506</f>
        <v>OP</v>
      </c>
      <c r="J506" s="39" t="str">
        <f>IF(AZ506=1,"Y",IF(AZ506=0,"N","?"))</f>
        <v>N</v>
      </c>
      <c r="K506" s="39" t="s">
        <v>594</v>
      </c>
      <c r="L506" s="8" t="str">
        <f>AU506</f>
        <v>NG</v>
      </c>
      <c r="M506" s="8" t="str">
        <f>AX506</f>
        <v>GT</v>
      </c>
      <c r="N506" s="8">
        <f>C506*G506</f>
        <v>1.2376461708600002</v>
      </c>
      <c r="O506" s="8"/>
      <c r="P506" s="39"/>
      <c r="Q506" s="39" t="s">
        <v>651</v>
      </c>
      <c r="R506" s="87" t="s">
        <v>1072</v>
      </c>
      <c r="S506" s="39"/>
      <c r="T506" s="39"/>
      <c r="U506" s="87"/>
      <c r="V506" s="87" t="str">
        <f ca="1">IF(NOT(AP506=""),IF(AP506&lt;&gt;AP505,IF(COUNTIF(OFFSET(AP506,0,0,pMaxUnitPerPlantInData),AP506)=COUNTIFS(OFFSET(AP506,0,0,pMaxUnitPerPlantInData),AP506,OFFSET(F506,0,0,pMaxUnitPerPlantInData),F506),"N","Y"),V505),"")</f>
        <v>Y</v>
      </c>
      <c r="W506" s="87" t="str">
        <f>IF($AP506="",W507,SUBSTITUTE(SUBSTITUTE(SUBSTITUTE(AP506," ","_"),"&amp;","and"),"-","_"))</f>
        <v>Morgan_Creek</v>
      </c>
      <c r="X506" s="87">
        <f>IF($AP506="","-",BB506)</f>
        <v>8</v>
      </c>
      <c r="Y506" s="4"/>
      <c r="Z506" s="8" t="b">
        <v>1</v>
      </c>
      <c r="AA506" s="8" t="b">
        <f>VLOOKUP(L506,map_fuel,3,0)</f>
        <v>1</v>
      </c>
      <c r="AB506" s="8" t="b">
        <f>C506&gt;=filt_gen_size</f>
        <v>1</v>
      </c>
      <c r="AC506" s="8" t="b">
        <f>AV506&gt;=filt_age</f>
        <v>1</v>
      </c>
      <c r="AD506" s="39">
        <f>IF(filt_status="ALL",TRUE,IFERROR(SEARCH(I506,filt_status),FALSE))</f>
        <v>1</v>
      </c>
      <c r="AE506" s="8" t="b">
        <f>IF(filt_chp,TRUE,J506="N")</f>
        <v>1</v>
      </c>
      <c r="AF506" s="8" t="b">
        <f>IF(filt_hydro,TRUE,D506&lt;&gt;"water")</f>
        <v>1</v>
      </c>
      <c r="AG506" s="8" t="b">
        <f>IF(filt_use_bad_data,TRUE,NOT(OR(O506="Y",O506=1)))</f>
        <v>1</v>
      </c>
      <c r="AH506" s="8" t="b">
        <f>IF(filt_use_bad_data,TRUE,NOT(OR(Q506="Y",Q506=1)))</f>
        <v>0</v>
      </c>
      <c r="AI506" s="8" t="b">
        <f>IF(filt_allow_combos,AND(AJ506:AK506),OR(UPPER($S506)="Y",UPPER($T506)=""))</f>
        <v>1</v>
      </c>
      <c r="AJ506" s="8" t="b">
        <f>IF(UPPER($U506)="CCGT",IF(filt_combine_ccgt,OR(UPPER($T506)="Y",UPPER($S506)=""),OR(UPPER($S506)="Y",UPPER($T506)="")),TRUE)</f>
        <v>1</v>
      </c>
      <c r="AK506" s="8" t="b">
        <f>IF(UPPER($U506)="WIND",IF(filt_combine_wind,OR(UPPER($T506)="Y",UPPER($S506)=""),OR(UPPER($S506)="Y",UPPER($T506)="")),TRUE)</f>
        <v>1</v>
      </c>
      <c r="AL506" s="9"/>
      <c r="AM506" s="2" t="b">
        <f>AND(Z506:AL506)</f>
        <v>0</v>
      </c>
      <c r="AN506" s="2">
        <f>A506-COUNTIF($K$31:$K506,"&lt;&gt;"&amp;AN$31)+1</f>
        <v>453</v>
      </c>
      <c r="AO506" s="2"/>
      <c r="AP506" s="8" t="s">
        <v>358</v>
      </c>
      <c r="AQ506" s="8" t="s">
        <v>158</v>
      </c>
      <c r="AR506" s="8">
        <v>3492</v>
      </c>
      <c r="AS506" s="8">
        <v>14444</v>
      </c>
      <c r="AT506" s="8" t="s">
        <v>11</v>
      </c>
      <c r="AU506" s="8" t="s">
        <v>33</v>
      </c>
      <c r="AV506" s="8">
        <v>1988</v>
      </c>
      <c r="AW506" s="8">
        <v>89.4</v>
      </c>
      <c r="AX506" s="8" t="s">
        <v>54</v>
      </c>
      <c r="AY506" s="8" t="s">
        <v>15</v>
      </c>
      <c r="AZ506">
        <v>0</v>
      </c>
      <c r="BA506" s="5">
        <v>13843.9169</v>
      </c>
      <c r="BB506" s="5">
        <v>8</v>
      </c>
      <c r="BC506" s="4"/>
      <c r="BD506"/>
    </row>
    <row r="507" spans="1:56" hidden="1">
      <c r="A507">
        <f>ROW(B507)-ROW($B$31)</f>
        <v>476</v>
      </c>
      <c r="B507" t="str">
        <f>SUBSTITUTE(SUBSTITUTE(SUBSTITUTE(AP507&amp;"_"&amp;AQ507," ","_"),"&amp;","and"),"-","_")</f>
        <v>Morgan_Creek_CT3</v>
      </c>
      <c r="C507">
        <f>AW507/1000</f>
        <v>8.9400000000000007E-2</v>
      </c>
      <c r="D507" s="23" t="str">
        <f>VLOOKUP(L507,map_fuel,2,0)</f>
        <v>ng</v>
      </c>
      <c r="E507" s="23" t="str">
        <f>VLOOKUP(M507,map_prime_mover,2,0)</f>
        <v>gt</v>
      </c>
      <c r="F507" s="23" t="str">
        <f>D507&amp;IF(NOT(E507=""),"_"&amp;LOWER(E507),"")</f>
        <v>ng_gt</v>
      </c>
      <c r="G507" s="58">
        <f>IF(ISNUMBER(BA507),BA507/1000,1)</f>
        <v>13.8439169</v>
      </c>
      <c r="H507" s="8">
        <f>AV507</f>
        <v>1988</v>
      </c>
      <c r="I507" s="39" t="str">
        <f>AY507</f>
        <v>OP</v>
      </c>
      <c r="J507" s="39" t="str">
        <f>IF(AZ507=1,"Y",IF(AZ507=0,"N","?"))</f>
        <v>N</v>
      </c>
      <c r="K507" s="39" t="s">
        <v>594</v>
      </c>
      <c r="L507" s="8" t="str">
        <f>AU507</f>
        <v>NG</v>
      </c>
      <c r="M507" s="8" t="str">
        <f>AX507</f>
        <v>GT</v>
      </c>
      <c r="N507" s="8">
        <f>C507*G507</f>
        <v>1.2376461708600002</v>
      </c>
      <c r="O507" s="8"/>
      <c r="P507" s="39"/>
      <c r="Q507" s="39" t="s">
        <v>651</v>
      </c>
      <c r="R507" s="87" t="s">
        <v>1072</v>
      </c>
      <c r="S507" s="39"/>
      <c r="T507" s="39"/>
      <c r="U507" s="87"/>
      <c r="V507" s="87" t="str">
        <f ca="1">IF(NOT(AP507=""),IF(AP507&lt;&gt;AP506,IF(COUNTIF(OFFSET(AP507,0,0,pMaxUnitPerPlantInData),AP507)=COUNTIFS(OFFSET(AP507,0,0,pMaxUnitPerPlantInData),AP507,OFFSET(F507,0,0,pMaxUnitPerPlantInData),F507),"N","Y"),V506),"")</f>
        <v>Y</v>
      </c>
      <c r="W507" s="87" t="str">
        <f>IF($AP507="",W508,SUBSTITUTE(SUBSTITUTE(SUBSTITUTE(AP507," ","_"),"&amp;","and"),"-","_"))</f>
        <v>Morgan_Creek</v>
      </c>
      <c r="X507" s="87">
        <f>IF($AP507="","-",BB507)</f>
        <v>8</v>
      </c>
      <c r="Y507" s="4"/>
      <c r="Z507" s="8" t="b">
        <v>1</v>
      </c>
      <c r="AA507" s="8" t="b">
        <f>VLOOKUP(L507,map_fuel,3,0)</f>
        <v>1</v>
      </c>
      <c r="AB507" s="8" t="b">
        <f>C507&gt;=filt_gen_size</f>
        <v>1</v>
      </c>
      <c r="AC507" s="8" t="b">
        <f>AV507&gt;=filt_age</f>
        <v>1</v>
      </c>
      <c r="AD507" s="39">
        <f>IF(filt_status="ALL",TRUE,IFERROR(SEARCH(I507,filt_status),FALSE))</f>
        <v>1</v>
      </c>
      <c r="AE507" s="8" t="b">
        <f>IF(filt_chp,TRUE,J507="N")</f>
        <v>1</v>
      </c>
      <c r="AF507" s="8" t="b">
        <f>IF(filt_hydro,TRUE,D507&lt;&gt;"water")</f>
        <v>1</v>
      </c>
      <c r="AG507" s="8" t="b">
        <f>IF(filt_use_bad_data,TRUE,NOT(OR(O507="Y",O507=1)))</f>
        <v>1</v>
      </c>
      <c r="AH507" s="8" t="b">
        <f>IF(filt_use_bad_data,TRUE,NOT(OR(Q507="Y",Q507=1)))</f>
        <v>0</v>
      </c>
      <c r="AI507" s="8" t="b">
        <f>IF(filt_allow_combos,AND(AJ507:AK507),OR(UPPER($S507)="Y",UPPER($T507)=""))</f>
        <v>1</v>
      </c>
      <c r="AJ507" s="8" t="b">
        <f>IF(UPPER($U507)="CCGT",IF(filt_combine_ccgt,OR(UPPER($T507)="Y",UPPER($S507)=""),OR(UPPER($S507)="Y",UPPER($T507)="")),TRUE)</f>
        <v>1</v>
      </c>
      <c r="AK507" s="8" t="b">
        <f>IF(UPPER($U507)="WIND",IF(filt_combine_wind,OR(UPPER($T507)="Y",UPPER($S507)=""),OR(UPPER($S507)="Y",UPPER($T507)="")),TRUE)</f>
        <v>1</v>
      </c>
      <c r="AL507" s="9"/>
      <c r="AM507" s="2" t="b">
        <f>AND(Z507:AL507)</f>
        <v>0</v>
      </c>
      <c r="AN507" s="2">
        <f>A507-COUNTIF($K$31:$K507,"&lt;&gt;"&amp;AN$31)+1</f>
        <v>454</v>
      </c>
      <c r="AO507" s="2"/>
      <c r="AP507" s="8" t="s">
        <v>358</v>
      </c>
      <c r="AQ507" s="8" t="s">
        <v>163</v>
      </c>
      <c r="AR507" s="8">
        <v>3492</v>
      </c>
      <c r="AS507" s="8">
        <v>14445</v>
      </c>
      <c r="AT507" s="8" t="s">
        <v>11</v>
      </c>
      <c r="AU507" s="8" t="s">
        <v>33</v>
      </c>
      <c r="AV507" s="8">
        <v>1988</v>
      </c>
      <c r="AW507" s="8">
        <v>89.4</v>
      </c>
      <c r="AX507" s="8" t="s">
        <v>54</v>
      </c>
      <c r="AY507" s="8" t="s">
        <v>15</v>
      </c>
      <c r="AZ507">
        <v>0</v>
      </c>
      <c r="BA507" s="5">
        <v>13843.9169</v>
      </c>
      <c r="BB507" s="5">
        <v>8</v>
      </c>
      <c r="BC507" s="4"/>
      <c r="BD507"/>
    </row>
    <row r="508" spans="1:56" hidden="1">
      <c r="A508">
        <f>ROW(B508)-ROW($B$31)</f>
        <v>477</v>
      </c>
      <c r="B508" t="str">
        <f>SUBSTITUTE(SUBSTITUTE(SUBSTITUTE(AP508&amp;"_"&amp;AQ508," ","_"),"&amp;","and"),"-","_")</f>
        <v>Morgan_Creek_CT4</v>
      </c>
      <c r="C508">
        <f>AW508/1000</f>
        <v>8.9400000000000007E-2</v>
      </c>
      <c r="D508" s="23" t="str">
        <f>VLOOKUP(L508,map_fuel,2,0)</f>
        <v>ng</v>
      </c>
      <c r="E508" s="23" t="str">
        <f>VLOOKUP(M508,map_prime_mover,2,0)</f>
        <v>gt</v>
      </c>
      <c r="F508" s="23" t="str">
        <f>D508&amp;IF(NOT(E508=""),"_"&amp;LOWER(E508),"")</f>
        <v>ng_gt</v>
      </c>
      <c r="G508" s="58">
        <f>IF(ISNUMBER(BA508),BA508/1000,1)</f>
        <v>13.8439169</v>
      </c>
      <c r="H508" s="8">
        <f>AV508</f>
        <v>1988</v>
      </c>
      <c r="I508" s="39" t="str">
        <f>AY508</f>
        <v>OP</v>
      </c>
      <c r="J508" s="39" t="str">
        <f>IF(AZ508=1,"Y",IF(AZ508=0,"N","?"))</f>
        <v>N</v>
      </c>
      <c r="K508" s="39" t="s">
        <v>594</v>
      </c>
      <c r="L508" s="8" t="str">
        <f>AU508</f>
        <v>NG</v>
      </c>
      <c r="M508" s="8" t="str">
        <f>AX508</f>
        <v>GT</v>
      </c>
      <c r="N508" s="8">
        <f>C508*G508</f>
        <v>1.2376461708600002</v>
      </c>
      <c r="O508" s="8"/>
      <c r="P508" s="39"/>
      <c r="Q508" s="39" t="s">
        <v>651</v>
      </c>
      <c r="R508" s="87" t="s">
        <v>1072</v>
      </c>
      <c r="S508" s="39"/>
      <c r="T508" s="39"/>
      <c r="U508" s="87"/>
      <c r="V508" s="87" t="str">
        <f ca="1">IF(NOT(AP508=""),IF(AP508&lt;&gt;AP507,IF(COUNTIF(OFFSET(AP508,0,0,pMaxUnitPerPlantInData),AP508)=COUNTIFS(OFFSET(AP508,0,0,pMaxUnitPerPlantInData),AP508,OFFSET(F508,0,0,pMaxUnitPerPlantInData),F508),"N","Y"),V507),"")</f>
        <v>Y</v>
      </c>
      <c r="W508" s="87" t="str">
        <f>IF($AP508="",W509,SUBSTITUTE(SUBSTITUTE(SUBSTITUTE(AP508," ","_"),"&amp;","and"),"-","_"))</f>
        <v>Morgan_Creek</v>
      </c>
      <c r="X508" s="87">
        <f>IF($AP508="","-",BB508)</f>
        <v>8</v>
      </c>
      <c r="Y508" s="4"/>
      <c r="Z508" s="8" t="b">
        <v>1</v>
      </c>
      <c r="AA508" s="8" t="b">
        <f>VLOOKUP(L508,map_fuel,3,0)</f>
        <v>1</v>
      </c>
      <c r="AB508" s="8" t="b">
        <f>C508&gt;=filt_gen_size</f>
        <v>1</v>
      </c>
      <c r="AC508" s="8" t="b">
        <f>AV508&gt;=filt_age</f>
        <v>1</v>
      </c>
      <c r="AD508" s="39">
        <f>IF(filt_status="ALL",TRUE,IFERROR(SEARCH(I508,filt_status),FALSE))</f>
        <v>1</v>
      </c>
      <c r="AE508" s="8" t="b">
        <f>IF(filt_chp,TRUE,J508="N")</f>
        <v>1</v>
      </c>
      <c r="AF508" s="8" t="b">
        <f>IF(filt_hydro,TRUE,D508&lt;&gt;"water")</f>
        <v>1</v>
      </c>
      <c r="AG508" s="8" t="b">
        <f>IF(filt_use_bad_data,TRUE,NOT(OR(O508="Y",O508=1)))</f>
        <v>1</v>
      </c>
      <c r="AH508" s="8" t="b">
        <f>IF(filt_use_bad_data,TRUE,NOT(OR(Q508="Y",Q508=1)))</f>
        <v>0</v>
      </c>
      <c r="AI508" s="8" t="b">
        <f>IF(filt_allow_combos,AND(AJ508:AK508),OR(UPPER($S508)="Y",UPPER($T508)=""))</f>
        <v>1</v>
      </c>
      <c r="AJ508" s="8" t="b">
        <f>IF(UPPER($U508)="CCGT",IF(filt_combine_ccgt,OR(UPPER($T508)="Y",UPPER($S508)=""),OR(UPPER($S508)="Y",UPPER($T508)="")),TRUE)</f>
        <v>1</v>
      </c>
      <c r="AK508" s="8" t="b">
        <f>IF(UPPER($U508)="WIND",IF(filt_combine_wind,OR(UPPER($T508)="Y",UPPER($S508)=""),OR(UPPER($S508)="Y",UPPER($T508)="")),TRUE)</f>
        <v>1</v>
      </c>
      <c r="AL508" s="9"/>
      <c r="AM508" s="2" t="b">
        <f>AND(Z508:AL508)</f>
        <v>0</v>
      </c>
      <c r="AN508" s="2">
        <f>A508-COUNTIF($K$31:$K508,"&lt;&gt;"&amp;AN$31)+1</f>
        <v>455</v>
      </c>
      <c r="AO508" s="2"/>
      <c r="AP508" s="8" t="s">
        <v>358</v>
      </c>
      <c r="AQ508" s="8" t="s">
        <v>164</v>
      </c>
      <c r="AR508" s="8">
        <v>3492</v>
      </c>
      <c r="AS508" s="8">
        <v>14446</v>
      </c>
      <c r="AT508" s="8" t="s">
        <v>11</v>
      </c>
      <c r="AU508" s="8" t="s">
        <v>33</v>
      </c>
      <c r="AV508" s="8">
        <v>1988</v>
      </c>
      <c r="AW508" s="8">
        <v>89.4</v>
      </c>
      <c r="AX508" s="8" t="s">
        <v>54</v>
      </c>
      <c r="AY508" s="8" t="s">
        <v>15</v>
      </c>
      <c r="AZ508">
        <v>0</v>
      </c>
      <c r="BA508" s="5">
        <v>13843.9169</v>
      </c>
      <c r="BB508" s="5">
        <v>8</v>
      </c>
      <c r="BC508" s="4"/>
      <c r="BD508"/>
    </row>
    <row r="509" spans="1:56" hidden="1">
      <c r="A509">
        <f>ROW(B509)-ROW($B$31)</f>
        <v>478</v>
      </c>
      <c r="B509" t="str">
        <f>SUBSTITUTE(SUBSTITUTE(SUBSTITUTE(AP509&amp;"_"&amp;AQ509," ","_"),"&amp;","and"),"-","_")</f>
        <v>Morgan_Creek_CT5</v>
      </c>
      <c r="C509">
        <f>AW509/1000</f>
        <v>8.9400000000000007E-2</v>
      </c>
      <c r="D509" s="23" t="str">
        <f>VLOOKUP(L509,map_fuel,2,0)</f>
        <v>ng</v>
      </c>
      <c r="E509" s="23" t="str">
        <f>VLOOKUP(M509,map_prime_mover,2,0)</f>
        <v>gt</v>
      </c>
      <c r="F509" s="23" t="str">
        <f>D509&amp;IF(NOT(E509=""),"_"&amp;LOWER(E509),"")</f>
        <v>ng_gt</v>
      </c>
      <c r="G509" s="58">
        <f>IF(ISNUMBER(BA509),BA509/1000,1)</f>
        <v>13.8439169</v>
      </c>
      <c r="H509" s="8">
        <f>AV509</f>
        <v>1988</v>
      </c>
      <c r="I509" s="39" t="str">
        <f>AY509</f>
        <v>OP</v>
      </c>
      <c r="J509" s="39" t="str">
        <f>IF(AZ509=1,"Y",IF(AZ509=0,"N","?"))</f>
        <v>N</v>
      </c>
      <c r="K509" s="39" t="s">
        <v>594</v>
      </c>
      <c r="L509" s="8" t="str">
        <f>AU509</f>
        <v>NG</v>
      </c>
      <c r="M509" s="8" t="str">
        <f>AX509</f>
        <v>GT</v>
      </c>
      <c r="N509" s="8">
        <f>C509*G509</f>
        <v>1.2376461708600002</v>
      </c>
      <c r="O509" s="8"/>
      <c r="P509" s="39"/>
      <c r="Q509" s="39" t="s">
        <v>651</v>
      </c>
      <c r="R509" s="87" t="s">
        <v>1072</v>
      </c>
      <c r="S509" s="39"/>
      <c r="T509" s="39"/>
      <c r="U509" s="87"/>
      <c r="V509" s="87" t="str">
        <f ca="1">IF(NOT(AP509=""),IF(AP509&lt;&gt;AP508,IF(COUNTIF(OFFSET(AP509,0,0,pMaxUnitPerPlantInData),AP509)=COUNTIFS(OFFSET(AP509,0,0,pMaxUnitPerPlantInData),AP509,OFFSET(F509,0,0,pMaxUnitPerPlantInData),F509),"N","Y"),V508),"")</f>
        <v>Y</v>
      </c>
      <c r="W509" s="87" t="str">
        <f>IF($AP509="",W510,SUBSTITUTE(SUBSTITUTE(SUBSTITUTE(AP509," ","_"),"&amp;","and"),"-","_"))</f>
        <v>Morgan_Creek</v>
      </c>
      <c r="X509" s="87">
        <f>IF($AP509="","-",BB509)</f>
        <v>8</v>
      </c>
      <c r="Y509" s="4"/>
      <c r="Z509" s="8" t="b">
        <v>1</v>
      </c>
      <c r="AA509" s="8" t="b">
        <f>VLOOKUP(L509,map_fuel,3,0)</f>
        <v>1</v>
      </c>
      <c r="AB509" s="8" t="b">
        <f>C509&gt;=filt_gen_size</f>
        <v>1</v>
      </c>
      <c r="AC509" s="8" t="b">
        <f>AV509&gt;=filt_age</f>
        <v>1</v>
      </c>
      <c r="AD509" s="39">
        <f>IF(filt_status="ALL",TRUE,IFERROR(SEARCH(I509,filt_status),FALSE))</f>
        <v>1</v>
      </c>
      <c r="AE509" s="8" t="b">
        <f>IF(filt_chp,TRUE,J509="N")</f>
        <v>1</v>
      </c>
      <c r="AF509" s="8" t="b">
        <f>IF(filt_hydro,TRUE,D509&lt;&gt;"water")</f>
        <v>1</v>
      </c>
      <c r="AG509" s="8" t="b">
        <f>IF(filt_use_bad_data,TRUE,NOT(OR(O509="Y",O509=1)))</f>
        <v>1</v>
      </c>
      <c r="AH509" s="8" t="b">
        <f>IF(filt_use_bad_data,TRUE,NOT(OR(Q509="Y",Q509=1)))</f>
        <v>0</v>
      </c>
      <c r="AI509" s="8" t="b">
        <f>IF(filt_allow_combos,AND(AJ509:AK509),OR(UPPER($S509)="Y",UPPER($T509)=""))</f>
        <v>1</v>
      </c>
      <c r="AJ509" s="8" t="b">
        <f>IF(UPPER($U509)="CCGT",IF(filt_combine_ccgt,OR(UPPER($T509)="Y",UPPER($S509)=""),OR(UPPER($S509)="Y",UPPER($T509)="")),TRUE)</f>
        <v>1</v>
      </c>
      <c r="AK509" s="8" t="b">
        <f>IF(UPPER($U509)="WIND",IF(filt_combine_wind,OR(UPPER($T509)="Y",UPPER($S509)=""),OR(UPPER($S509)="Y",UPPER($T509)="")),TRUE)</f>
        <v>1</v>
      </c>
      <c r="AL509" s="9"/>
      <c r="AM509" s="2" t="b">
        <f>AND(Z509:AL509)</f>
        <v>0</v>
      </c>
      <c r="AN509" s="2">
        <f>A509-COUNTIF($K$31:$K509,"&lt;&gt;"&amp;AN$31)+1</f>
        <v>456</v>
      </c>
      <c r="AO509" s="2"/>
      <c r="AP509" s="8" t="s">
        <v>358</v>
      </c>
      <c r="AQ509" s="8" t="s">
        <v>359</v>
      </c>
      <c r="AR509" s="8">
        <v>3492</v>
      </c>
      <c r="AS509" s="8">
        <v>14447</v>
      </c>
      <c r="AT509" s="8" t="s">
        <v>11</v>
      </c>
      <c r="AU509" s="8" t="s">
        <v>33</v>
      </c>
      <c r="AV509" s="8">
        <v>1988</v>
      </c>
      <c r="AW509" s="8">
        <v>89.4</v>
      </c>
      <c r="AX509" s="8" t="s">
        <v>54</v>
      </c>
      <c r="AY509" s="8" t="s">
        <v>15</v>
      </c>
      <c r="AZ509">
        <v>0</v>
      </c>
      <c r="BA509" s="5">
        <v>13843.9169</v>
      </c>
      <c r="BB509" s="5">
        <v>8</v>
      </c>
      <c r="BC509" s="4"/>
      <c r="BD509"/>
    </row>
    <row r="510" spans="1:56" hidden="1">
      <c r="A510">
        <f>ROW(B510)-ROW($B$31)</f>
        <v>479</v>
      </c>
      <c r="B510" t="str">
        <f>SUBSTITUTE(SUBSTITUTE(SUBSTITUTE(AP510&amp;"_"&amp;AQ510," ","_"),"&amp;","and"),"-","_")</f>
        <v>Morgan_Creek_CT6</v>
      </c>
      <c r="C510">
        <f>AW510/1000</f>
        <v>8.9400000000000007E-2</v>
      </c>
      <c r="D510" s="23" t="str">
        <f>VLOOKUP(L510,map_fuel,2,0)</f>
        <v>ng</v>
      </c>
      <c r="E510" s="23" t="str">
        <f>VLOOKUP(M510,map_prime_mover,2,0)</f>
        <v>gt</v>
      </c>
      <c r="F510" s="23" t="str">
        <f>D510&amp;IF(NOT(E510=""),"_"&amp;LOWER(E510),"")</f>
        <v>ng_gt</v>
      </c>
      <c r="G510" s="58">
        <f>IF(ISNUMBER(BA510),BA510/1000,1)</f>
        <v>13.8439169</v>
      </c>
      <c r="H510" s="8">
        <f>AV510</f>
        <v>1988</v>
      </c>
      <c r="I510" s="39" t="str">
        <f>AY510</f>
        <v>OP</v>
      </c>
      <c r="J510" s="39" t="str">
        <f>IF(AZ510=1,"Y",IF(AZ510=0,"N","?"))</f>
        <v>N</v>
      </c>
      <c r="K510" s="39" t="s">
        <v>594</v>
      </c>
      <c r="L510" s="8" t="str">
        <f>AU510</f>
        <v>NG</v>
      </c>
      <c r="M510" s="8" t="str">
        <f>AX510</f>
        <v>GT</v>
      </c>
      <c r="N510" s="8">
        <f>C510*G510</f>
        <v>1.2376461708600002</v>
      </c>
      <c r="O510" s="8"/>
      <c r="P510" s="39"/>
      <c r="Q510" s="39" t="s">
        <v>651</v>
      </c>
      <c r="R510" s="87" t="s">
        <v>1072</v>
      </c>
      <c r="S510" s="39"/>
      <c r="T510" s="39"/>
      <c r="U510" s="87"/>
      <c r="V510" s="87" t="str">
        <f ca="1">IF(NOT(AP510=""),IF(AP510&lt;&gt;AP509,IF(COUNTIF(OFFSET(AP510,0,0,pMaxUnitPerPlantInData),AP510)=COUNTIFS(OFFSET(AP510,0,0,pMaxUnitPerPlantInData),AP510,OFFSET(F510,0,0,pMaxUnitPerPlantInData),F510),"N","Y"),V509),"")</f>
        <v>Y</v>
      </c>
      <c r="W510" s="87" t="str">
        <f>IF($AP510="",W511,SUBSTITUTE(SUBSTITUTE(SUBSTITUTE(AP510," ","_"),"&amp;","and"),"-","_"))</f>
        <v>Morgan_Creek</v>
      </c>
      <c r="X510" s="87">
        <f>IF($AP510="","-",BB510)</f>
        <v>8</v>
      </c>
      <c r="Y510" s="4"/>
      <c r="Z510" s="8" t="b">
        <v>1</v>
      </c>
      <c r="AA510" s="8" t="b">
        <f>VLOOKUP(L510,map_fuel,3,0)</f>
        <v>1</v>
      </c>
      <c r="AB510" s="8" t="b">
        <f>C510&gt;=filt_gen_size</f>
        <v>1</v>
      </c>
      <c r="AC510" s="8" t="b">
        <f>AV510&gt;=filt_age</f>
        <v>1</v>
      </c>
      <c r="AD510" s="39">
        <f>IF(filt_status="ALL",TRUE,IFERROR(SEARCH(I510,filt_status),FALSE))</f>
        <v>1</v>
      </c>
      <c r="AE510" s="8" t="b">
        <f>IF(filt_chp,TRUE,J510="N")</f>
        <v>1</v>
      </c>
      <c r="AF510" s="8" t="b">
        <f>IF(filt_hydro,TRUE,D510&lt;&gt;"water")</f>
        <v>1</v>
      </c>
      <c r="AG510" s="8" t="b">
        <f>IF(filt_use_bad_data,TRUE,NOT(OR(O510="Y",O510=1)))</f>
        <v>1</v>
      </c>
      <c r="AH510" s="8" t="b">
        <f>IF(filt_use_bad_data,TRUE,NOT(OR(Q510="Y",Q510=1)))</f>
        <v>0</v>
      </c>
      <c r="AI510" s="8" t="b">
        <f>IF(filt_allow_combos,AND(AJ510:AK510),OR(UPPER($S510)="Y",UPPER($T510)=""))</f>
        <v>1</v>
      </c>
      <c r="AJ510" s="8" t="b">
        <f>IF(UPPER($U510)="CCGT",IF(filt_combine_ccgt,OR(UPPER($T510)="Y",UPPER($S510)=""),OR(UPPER($S510)="Y",UPPER($T510)="")),TRUE)</f>
        <v>1</v>
      </c>
      <c r="AK510" s="8" t="b">
        <f>IF(UPPER($U510)="WIND",IF(filt_combine_wind,OR(UPPER($T510)="Y",UPPER($S510)=""),OR(UPPER($S510)="Y",UPPER($T510)="")),TRUE)</f>
        <v>1</v>
      </c>
      <c r="AL510" s="9"/>
      <c r="AM510" s="2" t="b">
        <f>AND(Z510:AL510)</f>
        <v>0</v>
      </c>
      <c r="AN510" s="2">
        <f>A510-COUNTIF($K$31:$K510,"&lt;&gt;"&amp;AN$31)+1</f>
        <v>457</v>
      </c>
      <c r="AO510" s="2"/>
      <c r="AP510" s="8" t="s">
        <v>358</v>
      </c>
      <c r="AQ510" s="8" t="s">
        <v>360</v>
      </c>
      <c r="AR510" s="8">
        <v>3492</v>
      </c>
      <c r="AS510" s="8">
        <v>14448</v>
      </c>
      <c r="AT510" s="8" t="s">
        <v>11</v>
      </c>
      <c r="AU510" s="8" t="s">
        <v>33</v>
      </c>
      <c r="AV510" s="8">
        <v>1988</v>
      </c>
      <c r="AW510" s="8">
        <v>89.4</v>
      </c>
      <c r="AX510" s="8" t="s">
        <v>54</v>
      </c>
      <c r="AY510" s="8" t="s">
        <v>15</v>
      </c>
      <c r="AZ510">
        <v>0</v>
      </c>
      <c r="BA510" s="5">
        <v>13843.9169</v>
      </c>
      <c r="BB510" s="5">
        <v>8</v>
      </c>
      <c r="BC510" s="4"/>
      <c r="BD510"/>
    </row>
    <row r="511" spans="1:56" hidden="1">
      <c r="A511">
        <f>ROW(B511)-ROW($B$31)</f>
        <v>480</v>
      </c>
      <c r="B511" t="str">
        <f>SUBSTITUTE(SUBSTITUTE(SUBSTITUTE(AP511&amp;"_"&amp;AQ511," ","_"),"&amp;","and"),"-","_")</f>
        <v>Morgan_Creek_6</v>
      </c>
      <c r="C511">
        <f>AW511/1000</f>
        <v>0.51749999999999996</v>
      </c>
      <c r="D511" s="23" t="str">
        <f>VLOOKUP(L511,map_fuel,2,0)</f>
        <v>ng</v>
      </c>
      <c r="E511" s="23" t="str">
        <f>VLOOKUP(M511,map_prime_mover,2,0)</f>
        <v>st</v>
      </c>
      <c r="F511" s="23" t="str">
        <f>D511&amp;IF(NOT(E511=""),"_"&amp;LOWER(E511),"")</f>
        <v>ng_st</v>
      </c>
      <c r="G511" s="58">
        <f>IF(ISNUMBER(BA511),BA511/1000,1)</f>
        <v>13.8439169</v>
      </c>
      <c r="H511" s="8">
        <f>AV511</f>
        <v>1966</v>
      </c>
      <c r="I511" s="39" t="str">
        <f>AY511</f>
        <v>OS</v>
      </c>
      <c r="J511" s="39" t="str">
        <f>IF(AZ511=1,"Y",IF(AZ511=0,"N","?"))</f>
        <v>N</v>
      </c>
      <c r="K511" s="39" t="s">
        <v>594</v>
      </c>
      <c r="L511" s="8" t="str">
        <f>AU511</f>
        <v>NG</v>
      </c>
      <c r="M511" s="8" t="str">
        <f>AX511</f>
        <v>ST</v>
      </c>
      <c r="N511" s="8">
        <f>C511*G511</f>
        <v>7.1642269957499991</v>
      </c>
      <c r="O511" s="8"/>
      <c r="P511" s="39"/>
      <c r="Q511" s="39" t="s">
        <v>651</v>
      </c>
      <c r="R511" s="87"/>
      <c r="S511" s="39"/>
      <c r="T511" s="39"/>
      <c r="U511" s="87"/>
      <c r="V511" s="87" t="str">
        <f ca="1">IF(NOT(AP511=""),IF(AP511&lt;&gt;AP510,IF(COUNTIF(OFFSET(AP511,0,0,pMaxUnitPerPlantInData),AP511)=COUNTIFS(OFFSET(AP511,0,0,pMaxUnitPerPlantInData),AP511,OFFSET(F511,0,0,pMaxUnitPerPlantInData),F511),"N","Y"),V510),"")</f>
        <v>Y</v>
      </c>
      <c r="W511" s="87" t="str">
        <f>IF($AP511="",W512,SUBSTITUTE(SUBSTITUTE(SUBSTITUTE(AP511," ","_"),"&amp;","and"),"-","_"))</f>
        <v>Morgan_Creek</v>
      </c>
      <c r="X511" s="87">
        <f>IF($AP511="","-",BB511)</f>
        <v>8</v>
      </c>
      <c r="Y511" s="4"/>
      <c r="Z511" s="8" t="b">
        <v>1</v>
      </c>
      <c r="AA511" s="8" t="b">
        <f>VLOOKUP(L511,map_fuel,3,0)</f>
        <v>1</v>
      </c>
      <c r="AB511" s="8" t="b">
        <f>C511&gt;=filt_gen_size</f>
        <v>1</v>
      </c>
      <c r="AC511" s="8" t="b">
        <f>AV511&gt;=filt_age</f>
        <v>1</v>
      </c>
      <c r="AD511" s="39">
        <f>IF(filt_status="ALL",TRUE,IFERROR(SEARCH(I511,filt_status),FALSE))</f>
        <v>6</v>
      </c>
      <c r="AE511" s="8" t="b">
        <f>IF(filt_chp,TRUE,J511="N")</f>
        <v>1</v>
      </c>
      <c r="AF511" s="8" t="b">
        <f>IF(filt_hydro,TRUE,D511&lt;&gt;"water")</f>
        <v>1</v>
      </c>
      <c r="AG511" s="8" t="b">
        <f>IF(filt_use_bad_data,TRUE,NOT(OR(O511="Y",O511=1)))</f>
        <v>1</v>
      </c>
      <c r="AH511" s="8" t="b">
        <f>IF(filt_use_bad_data,TRUE,NOT(OR(Q511="Y",Q511=1)))</f>
        <v>0</v>
      </c>
      <c r="AI511" s="8" t="b">
        <f>IF(filt_allow_combos,AND(AJ511:AK511),OR(UPPER($S511)="Y",UPPER($T511)=""))</f>
        <v>1</v>
      </c>
      <c r="AJ511" s="8" t="b">
        <f>IF(UPPER($U511)="CCGT",IF(filt_combine_ccgt,OR(UPPER($T511)="Y",UPPER($S511)=""),OR(UPPER($S511)="Y",UPPER($T511)="")),TRUE)</f>
        <v>1</v>
      </c>
      <c r="AK511" s="8" t="b">
        <f>IF(UPPER($U511)="WIND",IF(filt_combine_wind,OR(UPPER($T511)="Y",UPPER($S511)=""),OR(UPPER($S511)="Y",UPPER($T511)="")),TRUE)</f>
        <v>1</v>
      </c>
      <c r="AL511" s="9"/>
      <c r="AM511" s="2" t="b">
        <f>AND(Z511:AL511)</f>
        <v>0</v>
      </c>
      <c r="AN511" s="2">
        <f>A511-COUNTIF($K$31:$K511,"&lt;&gt;"&amp;AN$31)+1</f>
        <v>458</v>
      </c>
      <c r="AO511" s="2"/>
      <c r="AP511" s="8" t="s">
        <v>358</v>
      </c>
      <c r="AQ511" s="8" t="s">
        <v>109</v>
      </c>
      <c r="AR511" s="8">
        <v>3492</v>
      </c>
      <c r="AS511" s="8">
        <v>14450</v>
      </c>
      <c r="AT511" s="8" t="s">
        <v>11</v>
      </c>
      <c r="AU511" s="8" t="s">
        <v>33</v>
      </c>
      <c r="AV511" s="8">
        <v>1966</v>
      </c>
      <c r="AW511" s="8">
        <v>517.5</v>
      </c>
      <c r="AX511" s="8" t="s">
        <v>16</v>
      </c>
      <c r="AY511" s="8" t="s">
        <v>76</v>
      </c>
      <c r="AZ511">
        <v>0</v>
      </c>
      <c r="BA511" s="5">
        <v>13843.9169</v>
      </c>
      <c r="BB511" s="5">
        <v>8</v>
      </c>
      <c r="BC511" s="4"/>
      <c r="BD511"/>
    </row>
    <row r="512" spans="1:56" hidden="1">
      <c r="A512">
        <f>ROW(B512)-ROW($B$31)</f>
        <v>481</v>
      </c>
      <c r="B512" t="str">
        <f>SUBSTITUTE(SUBSTITUTE(SUBSTITUTE(AP512&amp;"_"&amp;AQ512," ","_"),"&amp;","and"),"-","_")</f>
        <v>Morgan_Creek_5</v>
      </c>
      <c r="C512">
        <f>AW512/1000</f>
        <v>0.1704</v>
      </c>
      <c r="D512" s="23" t="str">
        <f>VLOOKUP(L512,map_fuel,2,0)</f>
        <v>ng</v>
      </c>
      <c r="E512" s="23" t="str">
        <f>VLOOKUP(M512,map_prime_mover,2,0)</f>
        <v>st</v>
      </c>
      <c r="F512" s="23" t="str">
        <f>D512&amp;IF(NOT(E512=""),"_"&amp;LOWER(E512),"")</f>
        <v>ng_st</v>
      </c>
      <c r="G512" s="58">
        <f>IF(ISNUMBER(BA512),BA512/1000,1)</f>
        <v>13.8439169</v>
      </c>
      <c r="H512" s="8">
        <f>AV512</f>
        <v>1959</v>
      </c>
      <c r="I512" s="39" t="str">
        <f>AY512</f>
        <v>OS</v>
      </c>
      <c r="J512" s="39" t="str">
        <f>IF(AZ512=1,"Y",IF(AZ512=0,"N","?"))</f>
        <v>N</v>
      </c>
      <c r="K512" s="39" t="s">
        <v>594</v>
      </c>
      <c r="L512" s="8" t="str">
        <f>AU512</f>
        <v>NG</v>
      </c>
      <c r="M512" s="8" t="str">
        <f>AX512</f>
        <v>ST</v>
      </c>
      <c r="N512" s="8">
        <f>C512*G512</f>
        <v>2.3590034397599999</v>
      </c>
      <c r="O512" s="8"/>
      <c r="P512" s="39"/>
      <c r="Q512" s="39" t="s">
        <v>651</v>
      </c>
      <c r="R512" s="87"/>
      <c r="S512" s="39"/>
      <c r="T512" s="39"/>
      <c r="U512" s="87"/>
      <c r="V512" s="87" t="str">
        <f ca="1">IF(NOT(AP512=""),IF(AP512&lt;&gt;AP511,IF(COUNTIF(OFFSET(AP512,0,0,pMaxUnitPerPlantInData),AP512)=COUNTIFS(OFFSET(AP512,0,0,pMaxUnitPerPlantInData),AP512,OFFSET(F512,0,0,pMaxUnitPerPlantInData),F512),"N","Y"),V511),"")</f>
        <v>Y</v>
      </c>
      <c r="W512" s="87" t="str">
        <f>IF($AP512="",W513,SUBSTITUTE(SUBSTITUTE(SUBSTITUTE(AP512," ","_"),"&amp;","and"),"-","_"))</f>
        <v>Morgan_Creek</v>
      </c>
      <c r="X512" s="87">
        <f>IF($AP512="","-",BB512)</f>
        <v>8</v>
      </c>
      <c r="Y512" s="4"/>
      <c r="Z512" s="8" t="b">
        <v>1</v>
      </c>
      <c r="AA512" s="8" t="b">
        <f>VLOOKUP(L512,map_fuel,3,0)</f>
        <v>1</v>
      </c>
      <c r="AB512" s="8" t="b">
        <f>C512&gt;=filt_gen_size</f>
        <v>1</v>
      </c>
      <c r="AC512" s="8" t="b">
        <f>AV512&gt;=filt_age</f>
        <v>1</v>
      </c>
      <c r="AD512" s="39">
        <f>IF(filt_status="ALL",TRUE,IFERROR(SEARCH(I512,filt_status),FALSE))</f>
        <v>6</v>
      </c>
      <c r="AE512" s="8" t="b">
        <f>IF(filt_chp,TRUE,J512="N")</f>
        <v>1</v>
      </c>
      <c r="AF512" s="8" t="b">
        <f>IF(filt_hydro,TRUE,D512&lt;&gt;"water")</f>
        <v>1</v>
      </c>
      <c r="AG512" s="8" t="b">
        <f>IF(filt_use_bad_data,TRUE,NOT(OR(O512="Y",O512=1)))</f>
        <v>1</v>
      </c>
      <c r="AH512" s="8" t="b">
        <f>IF(filt_use_bad_data,TRUE,NOT(OR(Q512="Y",Q512=1)))</f>
        <v>0</v>
      </c>
      <c r="AI512" s="8" t="b">
        <f>IF(filt_allow_combos,AND(AJ512:AK512),OR(UPPER($S512)="Y",UPPER($T512)=""))</f>
        <v>1</v>
      </c>
      <c r="AJ512" s="8" t="b">
        <f>IF(UPPER($U512)="CCGT",IF(filt_combine_ccgt,OR(UPPER($T512)="Y",UPPER($S512)=""),OR(UPPER($S512)="Y",UPPER($T512)="")),TRUE)</f>
        <v>1</v>
      </c>
      <c r="AK512" s="8" t="b">
        <f>IF(UPPER($U512)="WIND",IF(filt_combine_wind,OR(UPPER($T512)="Y",UPPER($S512)=""),OR(UPPER($S512)="Y",UPPER($T512)="")),TRUE)</f>
        <v>1</v>
      </c>
      <c r="AL512" s="9"/>
      <c r="AM512" s="2" t="b">
        <f>AND(Z512:AL512)</f>
        <v>0</v>
      </c>
      <c r="AN512" s="2">
        <f>A512-COUNTIF($K$31:$K512,"&lt;&gt;"&amp;AN$31)+1</f>
        <v>459</v>
      </c>
      <c r="AO512" s="2"/>
      <c r="AP512" s="8" t="s">
        <v>358</v>
      </c>
      <c r="AQ512" s="8" t="s">
        <v>108</v>
      </c>
      <c r="AR512" s="8">
        <v>3492</v>
      </c>
      <c r="AS512" s="8">
        <v>14449</v>
      </c>
      <c r="AT512" s="8" t="s">
        <v>11</v>
      </c>
      <c r="AU512" s="8" t="s">
        <v>33</v>
      </c>
      <c r="AV512" s="8">
        <v>1959</v>
      </c>
      <c r="AW512" s="8">
        <v>170.4</v>
      </c>
      <c r="AX512" s="8" t="s">
        <v>16</v>
      </c>
      <c r="AY512" s="8" t="s">
        <v>76</v>
      </c>
      <c r="AZ512">
        <v>0</v>
      </c>
      <c r="BA512" s="5">
        <v>13843.9169</v>
      </c>
      <c r="BB512" s="5">
        <v>8</v>
      </c>
      <c r="BC512" s="4"/>
      <c r="BD512"/>
    </row>
    <row r="513" spans="1:56" hidden="1">
      <c r="A513">
        <f>ROW(B513)-ROW($B$31)</f>
        <v>482</v>
      </c>
      <c r="B513" t="str">
        <f>SUBSTITUTE(SUBSTITUTE(SUBSTITUTE(AP513&amp;"_"&amp;AQ513," ","_"),"&amp;","and"),"-","_")</f>
        <v>Morris_Sheppard_1</v>
      </c>
      <c r="C513">
        <f>AW513/1000</f>
        <v>1.2500000000000001E-2</v>
      </c>
      <c r="D513" s="23" t="str">
        <f>VLOOKUP(L513,map_fuel,2,0)</f>
        <v>water</v>
      </c>
      <c r="E513" s="23" t="str">
        <f>VLOOKUP(M513,map_prime_mover,2,0)</f>
        <v/>
      </c>
      <c r="F513" s="23" t="str">
        <f>D513&amp;IF(NOT(E513=""),"_"&amp;LOWER(E513),"")</f>
        <v>water</v>
      </c>
      <c r="G513" s="58">
        <f>IF(ISNUMBER(BA513),BA513/1000,1)</f>
        <v>1</v>
      </c>
      <c r="H513" s="8">
        <f>AV513</f>
        <v>1942</v>
      </c>
      <c r="I513" s="39" t="str">
        <f>AY513</f>
        <v>OS</v>
      </c>
      <c r="J513" s="39" t="str">
        <f>IF(AZ513=1,"Y",IF(AZ513=0,"N","?"))</f>
        <v>N</v>
      </c>
      <c r="K513" s="39" t="s">
        <v>594</v>
      </c>
      <c r="L513" s="8" t="str">
        <f>AU513</f>
        <v>WAT</v>
      </c>
      <c r="M513" s="8" t="str">
        <f>AX513</f>
        <v>HY</v>
      </c>
      <c r="N513" s="8">
        <f>C513*G513</f>
        <v>1.2500000000000001E-2</v>
      </c>
      <c r="O513" s="8"/>
      <c r="P513" s="8"/>
      <c r="Q513" s="8"/>
      <c r="R513" s="87"/>
      <c r="S513" s="8"/>
      <c r="T513" s="8"/>
      <c r="U513" s="87"/>
      <c r="V513" s="87" t="str">
        <f ca="1">IF(NOT(AP513=""),IF(AP513&lt;&gt;AP512,IF(COUNTIF(OFFSET(AP513,0,0,pMaxUnitPerPlantInData),AP513)=COUNTIFS(OFFSET(AP513,0,0,pMaxUnitPerPlantInData),AP513,OFFSET(F513,0,0,pMaxUnitPerPlantInData),F513),"N","Y"),V512),"")</f>
        <v>N</v>
      </c>
      <c r="W513" s="87" t="str">
        <f>IF($AP513="",W514,SUBSTITUTE(SUBSTITUTE(SUBSTITUTE(AP513," ","_"),"&amp;","and"),"-","_"))</f>
        <v>Morris_Sheppard</v>
      </c>
      <c r="X513" s="87">
        <f>IF($AP513="","-",BB513)</f>
        <v>2</v>
      </c>
      <c r="Y513" s="4"/>
      <c r="Z513" s="8" t="b">
        <v>1</v>
      </c>
      <c r="AA513" s="8" t="b">
        <f>VLOOKUP(L513,map_fuel,3,0)</f>
        <v>1</v>
      </c>
      <c r="AB513" s="8" t="b">
        <f>C513&gt;=filt_gen_size</f>
        <v>0</v>
      </c>
      <c r="AC513" s="8" t="b">
        <f>AV513&gt;=filt_age</f>
        <v>1</v>
      </c>
      <c r="AD513" s="39">
        <f>IF(filt_status="ALL",TRUE,IFERROR(SEARCH(I513,filt_status),FALSE))</f>
        <v>6</v>
      </c>
      <c r="AE513" s="8" t="b">
        <f>IF(filt_chp,TRUE,J513="N")</f>
        <v>1</v>
      </c>
      <c r="AF513" s="8" t="b">
        <f>IF(filt_hydro,TRUE,D513&lt;&gt;"water")</f>
        <v>0</v>
      </c>
      <c r="AG513" s="8" t="b">
        <f>IF(filt_use_bad_data,TRUE,NOT(OR(O513="Y",O513=1)))</f>
        <v>1</v>
      </c>
      <c r="AH513" s="8" t="b">
        <f>IF(filt_use_bad_data,TRUE,NOT(OR(Q513="Y",Q513=1)))</f>
        <v>1</v>
      </c>
      <c r="AI513" s="8" t="b">
        <f>IF(filt_allow_combos,AND(AJ513:AK513),OR(UPPER($S513)="Y",UPPER($T513)=""))</f>
        <v>1</v>
      </c>
      <c r="AJ513" s="8" t="b">
        <f>IF(UPPER($U513)="CCGT",IF(filt_combine_ccgt,OR(UPPER($T513)="Y",UPPER($S513)=""),OR(UPPER($S513)="Y",UPPER($T513)="")),TRUE)</f>
        <v>1</v>
      </c>
      <c r="AK513" s="8" t="b">
        <f>IF(UPPER($U513)="WIND",IF(filt_combine_wind,OR(UPPER($T513)="Y",UPPER($S513)=""),OR(UPPER($S513)="Y",UPPER($T513)="")),TRUE)</f>
        <v>1</v>
      </c>
      <c r="AL513" s="9"/>
      <c r="AM513" s="2" t="b">
        <f>AND(Z513:AL513)</f>
        <v>0</v>
      </c>
      <c r="AN513" s="2">
        <f>A513-COUNTIF($K$31:$K513,"&lt;&gt;"&amp;AN$31)+1</f>
        <v>460</v>
      </c>
      <c r="AO513" s="2"/>
      <c r="AP513" s="8" t="s">
        <v>361</v>
      </c>
      <c r="AQ513" s="8" t="s">
        <v>19</v>
      </c>
      <c r="AR513" s="8">
        <v>3557</v>
      </c>
      <c r="AS513" s="8">
        <v>14451</v>
      </c>
      <c r="AT513" s="8" t="s">
        <v>11</v>
      </c>
      <c r="AU513" s="8" t="s">
        <v>21</v>
      </c>
      <c r="AV513" s="8">
        <v>1942</v>
      </c>
      <c r="AW513" s="8">
        <v>12.5</v>
      </c>
      <c r="AX513" s="8" t="s">
        <v>20</v>
      </c>
      <c r="AY513" s="8" t="s">
        <v>76</v>
      </c>
      <c r="AZ513">
        <v>0</v>
      </c>
      <c r="BA513" s="5" t="s">
        <v>14</v>
      </c>
      <c r="BB513" s="5">
        <v>2</v>
      </c>
      <c r="BC513" s="4"/>
      <c r="BD513"/>
    </row>
    <row r="514" spans="1:56" hidden="1">
      <c r="A514">
        <f>ROW(B514)-ROW($B$31)</f>
        <v>483</v>
      </c>
      <c r="B514" t="str">
        <f>SUBSTITUTE(SUBSTITUTE(SUBSTITUTE(AP514&amp;"_"&amp;AQ514," ","_"),"&amp;","and"),"-","_")</f>
        <v>Morris_Sheppard_2</v>
      </c>
      <c r="C514">
        <f>AW514/1000</f>
        <v>1.2500000000000001E-2</v>
      </c>
      <c r="D514" s="23" t="str">
        <f>VLOOKUP(L514,map_fuel,2,0)</f>
        <v>water</v>
      </c>
      <c r="E514" s="23" t="str">
        <f>VLOOKUP(M514,map_prime_mover,2,0)</f>
        <v/>
      </c>
      <c r="F514" s="23" t="str">
        <f>D514&amp;IF(NOT(E514=""),"_"&amp;LOWER(E514),"")</f>
        <v>water</v>
      </c>
      <c r="G514" s="58">
        <f>IF(ISNUMBER(BA514),BA514/1000,1)</f>
        <v>1</v>
      </c>
      <c r="H514" s="8">
        <f>AV514</f>
        <v>1942</v>
      </c>
      <c r="I514" s="39" t="str">
        <f>AY514</f>
        <v>OS</v>
      </c>
      <c r="J514" s="39" t="str">
        <f>IF(AZ514=1,"Y",IF(AZ514=0,"N","?"))</f>
        <v>N</v>
      </c>
      <c r="K514" s="39" t="s">
        <v>594</v>
      </c>
      <c r="L514" s="8" t="str">
        <f>AU514</f>
        <v>WAT</v>
      </c>
      <c r="M514" s="8" t="str">
        <f>AX514</f>
        <v>HY</v>
      </c>
      <c r="N514" s="8">
        <f>C514*G514</f>
        <v>1.2500000000000001E-2</v>
      </c>
      <c r="O514" s="8"/>
      <c r="P514" s="8"/>
      <c r="Q514" s="8"/>
      <c r="R514" s="87"/>
      <c r="S514" s="8"/>
      <c r="T514" s="8"/>
      <c r="U514" s="87"/>
      <c r="V514" s="87" t="str">
        <f ca="1">IF(NOT(AP514=""),IF(AP514&lt;&gt;AP513,IF(COUNTIF(OFFSET(AP514,0,0,pMaxUnitPerPlantInData),AP514)=COUNTIFS(OFFSET(AP514,0,0,pMaxUnitPerPlantInData),AP514,OFFSET(F514,0,0,pMaxUnitPerPlantInData),F514),"N","Y"),V513),"")</f>
        <v>N</v>
      </c>
      <c r="W514" s="87" t="str">
        <f>IF($AP514="",W515,SUBSTITUTE(SUBSTITUTE(SUBSTITUTE(AP514," ","_"),"&amp;","and"),"-","_"))</f>
        <v>Morris_Sheppard</v>
      </c>
      <c r="X514" s="87">
        <f>IF($AP514="","-",BB514)</f>
        <v>2</v>
      </c>
      <c r="Y514" s="4"/>
      <c r="Z514" s="8" t="b">
        <v>1</v>
      </c>
      <c r="AA514" s="8" t="b">
        <f>VLOOKUP(L514,map_fuel,3,0)</f>
        <v>1</v>
      </c>
      <c r="AB514" s="8" t="b">
        <f>C514&gt;=filt_gen_size</f>
        <v>0</v>
      </c>
      <c r="AC514" s="8" t="b">
        <f>AV514&gt;=filt_age</f>
        <v>1</v>
      </c>
      <c r="AD514" s="39">
        <f>IF(filt_status="ALL",TRUE,IFERROR(SEARCH(I514,filt_status),FALSE))</f>
        <v>6</v>
      </c>
      <c r="AE514" s="8" t="b">
        <f>IF(filt_chp,TRUE,J514="N")</f>
        <v>1</v>
      </c>
      <c r="AF514" s="8" t="b">
        <f>IF(filt_hydro,TRUE,D514&lt;&gt;"water")</f>
        <v>0</v>
      </c>
      <c r="AG514" s="8" t="b">
        <f>IF(filt_use_bad_data,TRUE,NOT(OR(O514="Y",O514=1)))</f>
        <v>1</v>
      </c>
      <c r="AH514" s="8" t="b">
        <f>IF(filt_use_bad_data,TRUE,NOT(OR(Q514="Y",Q514=1)))</f>
        <v>1</v>
      </c>
      <c r="AI514" s="8" t="b">
        <f>IF(filt_allow_combos,AND(AJ514:AK514),OR(UPPER($S514)="Y",UPPER($T514)=""))</f>
        <v>1</v>
      </c>
      <c r="AJ514" s="8" t="b">
        <f>IF(UPPER($U514)="CCGT",IF(filt_combine_ccgt,OR(UPPER($T514)="Y",UPPER($S514)=""),OR(UPPER($S514)="Y",UPPER($T514)="")),TRUE)</f>
        <v>1</v>
      </c>
      <c r="AK514" s="8" t="b">
        <f>IF(UPPER($U514)="WIND",IF(filt_combine_wind,OR(UPPER($T514)="Y",UPPER($S514)=""),OR(UPPER($S514)="Y",UPPER($T514)="")),TRUE)</f>
        <v>1</v>
      </c>
      <c r="AL514" s="9"/>
      <c r="AM514" s="2" t="b">
        <f>AND(Z514:AL514)</f>
        <v>0</v>
      </c>
      <c r="AN514" s="2">
        <f>A514-COUNTIF($K$31:$K514,"&lt;&gt;"&amp;AN$31)+1</f>
        <v>461</v>
      </c>
      <c r="AO514" s="2"/>
      <c r="AP514" s="8" t="s">
        <v>361</v>
      </c>
      <c r="AQ514" s="8" t="s">
        <v>22</v>
      </c>
      <c r="AR514" s="8">
        <v>3557</v>
      </c>
      <c r="AS514" s="8">
        <v>14452</v>
      </c>
      <c r="AT514" s="8" t="s">
        <v>11</v>
      </c>
      <c r="AU514" s="8" t="s">
        <v>21</v>
      </c>
      <c r="AV514" s="8">
        <v>1942</v>
      </c>
      <c r="AW514" s="8">
        <v>12.5</v>
      </c>
      <c r="AX514" s="8" t="s">
        <v>20</v>
      </c>
      <c r="AY514" s="8" t="s">
        <v>76</v>
      </c>
      <c r="AZ514">
        <v>0</v>
      </c>
      <c r="BA514" s="5" t="s">
        <v>14</v>
      </c>
      <c r="BB514" s="5">
        <v>2</v>
      </c>
      <c r="BC514" s="4"/>
      <c r="BD514"/>
    </row>
    <row r="515" spans="1:56" hidden="1">
      <c r="A515">
        <f>ROW(B515)-ROW($B$31)</f>
        <v>484</v>
      </c>
      <c r="B515" t="str">
        <f>SUBSTITUTE(SUBSTITUTE(SUBSTITUTE(AP515&amp;"_"&amp;AQ515," ","_"),"&amp;","and"),"-","_")</f>
        <v>Mountain_Creek_8</v>
      </c>
      <c r="C515">
        <f>AW515/1000</f>
        <v>0.58050000000000002</v>
      </c>
      <c r="D515" s="23" t="str">
        <f>VLOOKUP(L515,map_fuel,2,0)</f>
        <v>ng</v>
      </c>
      <c r="E515" s="23" t="str">
        <f>VLOOKUP(M515,map_prime_mover,2,0)</f>
        <v>st</v>
      </c>
      <c r="F515" s="23" t="str">
        <f>D515&amp;IF(NOT(E515=""),"_"&amp;LOWER(E515),"")</f>
        <v>ng_st</v>
      </c>
      <c r="G515" s="58">
        <f>IF(ISNUMBER(BA515),BA515/1000,1)</f>
        <v>12.480725099999999</v>
      </c>
      <c r="H515" s="8">
        <f>AV515</f>
        <v>1967</v>
      </c>
      <c r="I515" s="39" t="str">
        <f>AY515</f>
        <v>OP</v>
      </c>
      <c r="J515" s="39" t="str">
        <f>IF(AZ515=1,"Y",IF(AZ515=0,"N","?"))</f>
        <v>N</v>
      </c>
      <c r="K515" s="39" t="s">
        <v>594</v>
      </c>
      <c r="L515" s="8" t="str">
        <f>AU515</f>
        <v>NG</v>
      </c>
      <c r="M515" s="8" t="str">
        <f>AX515</f>
        <v>ST</v>
      </c>
      <c r="N515" s="8">
        <f>C515*G515</f>
        <v>7.2450609205499994</v>
      </c>
      <c r="O515" s="8"/>
      <c r="P515" s="39"/>
      <c r="Q515" s="39" t="s">
        <v>651</v>
      </c>
      <c r="R515" s="87"/>
      <c r="S515" s="39"/>
      <c r="T515" s="39"/>
      <c r="U515" s="87"/>
      <c r="V515" s="87" t="str">
        <f ca="1">IF(NOT(AP515=""),IF(AP515&lt;&gt;AP514,IF(COUNTIF(OFFSET(AP515,0,0,pMaxUnitPerPlantInData),AP515)=COUNTIFS(OFFSET(AP515,0,0,pMaxUnitPerPlantInData),AP515,OFFSET(F515,0,0,pMaxUnitPerPlantInData),F515),"N","Y"),V514),"")</f>
        <v>N</v>
      </c>
      <c r="W515" s="87" t="str">
        <f>IF($AP515="",W516,SUBSTITUTE(SUBSTITUTE(SUBSTITUTE(AP515," ","_"),"&amp;","and"),"-","_"))</f>
        <v>Mountain_Creek</v>
      </c>
      <c r="X515" s="87">
        <f>IF($AP515="","-",BB515)</f>
        <v>5</v>
      </c>
      <c r="Y515" s="4"/>
      <c r="Z515" s="8" t="b">
        <v>1</v>
      </c>
      <c r="AA515" s="8" t="b">
        <f>VLOOKUP(L515,map_fuel,3,0)</f>
        <v>1</v>
      </c>
      <c r="AB515" s="8" t="b">
        <f>C515&gt;=filt_gen_size</f>
        <v>1</v>
      </c>
      <c r="AC515" s="8" t="b">
        <f>AV515&gt;=filt_age</f>
        <v>1</v>
      </c>
      <c r="AD515" s="39">
        <f>IF(filt_status="ALL",TRUE,IFERROR(SEARCH(I515,filt_status),FALSE))</f>
        <v>1</v>
      </c>
      <c r="AE515" s="8" t="b">
        <f>IF(filt_chp,TRUE,J515="N")</f>
        <v>1</v>
      </c>
      <c r="AF515" s="8" t="b">
        <f>IF(filt_hydro,TRUE,D515&lt;&gt;"water")</f>
        <v>1</v>
      </c>
      <c r="AG515" s="8" t="b">
        <f>IF(filt_use_bad_data,TRUE,NOT(OR(O515="Y",O515=1)))</f>
        <v>1</v>
      </c>
      <c r="AH515" s="8" t="b">
        <f>IF(filt_use_bad_data,TRUE,NOT(OR(Q515="Y",Q515=1)))</f>
        <v>0</v>
      </c>
      <c r="AI515" s="8" t="b">
        <f>IF(filt_allow_combos,AND(AJ515:AK515),OR(UPPER($S515)="Y",UPPER($T515)=""))</f>
        <v>1</v>
      </c>
      <c r="AJ515" s="8" t="b">
        <f>IF(UPPER($U515)="CCGT",IF(filt_combine_ccgt,OR(UPPER($T515)="Y",UPPER($S515)=""),OR(UPPER($S515)="Y",UPPER($T515)="")),TRUE)</f>
        <v>1</v>
      </c>
      <c r="AK515" s="8" t="b">
        <f>IF(UPPER($U515)="WIND",IF(filt_combine_wind,OR(UPPER($T515)="Y",UPPER($S515)=""),OR(UPPER($S515)="Y",UPPER($T515)="")),TRUE)</f>
        <v>1</v>
      </c>
      <c r="AL515" s="9"/>
      <c r="AM515" s="2" t="b">
        <f>AND(Z515:AL515)</f>
        <v>0</v>
      </c>
      <c r="AN515" s="2">
        <f>A515-COUNTIF($K$31:$K515,"&lt;&gt;"&amp;AN$31)+1</f>
        <v>462</v>
      </c>
      <c r="AO515" s="2"/>
      <c r="AP515" s="8" t="s">
        <v>362</v>
      </c>
      <c r="AQ515" s="8" t="s">
        <v>298</v>
      </c>
      <c r="AR515" s="8">
        <v>3453</v>
      </c>
      <c r="AS515" s="8">
        <v>14457</v>
      </c>
      <c r="AT515" s="8" t="s">
        <v>11</v>
      </c>
      <c r="AU515" s="8" t="s">
        <v>33</v>
      </c>
      <c r="AV515" s="8">
        <v>1967</v>
      </c>
      <c r="AW515" s="8">
        <v>580.5</v>
      </c>
      <c r="AX515" s="8" t="s">
        <v>16</v>
      </c>
      <c r="AY515" s="8" t="s">
        <v>15</v>
      </c>
      <c r="AZ515">
        <v>0</v>
      </c>
      <c r="BA515" s="5">
        <v>12480.7251</v>
      </c>
      <c r="BB515" s="5">
        <v>5</v>
      </c>
      <c r="BC515" s="4"/>
      <c r="BD515"/>
    </row>
    <row r="516" spans="1:56" hidden="1">
      <c r="A516">
        <f>ROW(B516)-ROW($B$31)</f>
        <v>485</v>
      </c>
      <c r="B516" t="str">
        <f>SUBSTITUTE(SUBSTITUTE(SUBSTITUTE(AP516&amp;"_"&amp;AQ516," ","_"),"&amp;","and"),"-","_")</f>
        <v>Mountain_Creek_7</v>
      </c>
      <c r="C516">
        <f>AW516/1000</f>
        <v>0.13600000000000001</v>
      </c>
      <c r="D516" s="23" t="str">
        <f>VLOOKUP(L516,map_fuel,2,0)</f>
        <v>ng</v>
      </c>
      <c r="E516" s="23" t="str">
        <f>VLOOKUP(M516,map_prime_mover,2,0)</f>
        <v>st</v>
      </c>
      <c r="F516" s="23" t="str">
        <f>D516&amp;IF(NOT(E516=""),"_"&amp;LOWER(E516),"")</f>
        <v>ng_st</v>
      </c>
      <c r="G516" s="58">
        <f>IF(ISNUMBER(BA516),BA516/1000,1)</f>
        <v>12.480725099999999</v>
      </c>
      <c r="H516" s="8">
        <f>AV516</f>
        <v>1958</v>
      </c>
      <c r="I516" s="39" t="str">
        <f>AY516</f>
        <v>OP</v>
      </c>
      <c r="J516" s="39" t="str">
        <f>IF(AZ516=1,"Y",IF(AZ516=0,"N","?"))</f>
        <v>N</v>
      </c>
      <c r="K516" s="39" t="s">
        <v>594</v>
      </c>
      <c r="L516" s="8" t="str">
        <f>AU516</f>
        <v>NG</v>
      </c>
      <c r="M516" s="8" t="str">
        <f>AX516</f>
        <v>ST</v>
      </c>
      <c r="N516" s="8">
        <f>C516*G516</f>
        <v>1.6973786136</v>
      </c>
      <c r="O516" s="8"/>
      <c r="P516" s="39"/>
      <c r="Q516" s="39" t="s">
        <v>651</v>
      </c>
      <c r="R516" s="87"/>
      <c r="S516" s="39"/>
      <c r="T516" s="39"/>
      <c r="U516" s="87"/>
      <c r="V516" s="87" t="str">
        <f ca="1">IF(NOT(AP516=""),IF(AP516&lt;&gt;AP515,IF(COUNTIF(OFFSET(AP516,0,0,pMaxUnitPerPlantInData),AP516)=COUNTIFS(OFFSET(AP516,0,0,pMaxUnitPerPlantInData),AP516,OFFSET(F516,0,0,pMaxUnitPerPlantInData),F516),"N","Y"),V515),"")</f>
        <v>N</v>
      </c>
      <c r="W516" s="87" t="str">
        <f>IF($AP516="",W517,SUBSTITUTE(SUBSTITUTE(SUBSTITUTE(AP516," ","_"),"&amp;","and"),"-","_"))</f>
        <v>Mountain_Creek</v>
      </c>
      <c r="X516" s="87">
        <f>IF($AP516="","-",BB516)</f>
        <v>5</v>
      </c>
      <c r="Y516" s="4"/>
      <c r="Z516" s="8" t="b">
        <v>1</v>
      </c>
      <c r="AA516" s="8" t="b">
        <f>VLOOKUP(L516,map_fuel,3,0)</f>
        <v>1</v>
      </c>
      <c r="AB516" s="8" t="b">
        <f>C516&gt;=filt_gen_size</f>
        <v>1</v>
      </c>
      <c r="AC516" s="8" t="b">
        <f>AV516&gt;=filt_age</f>
        <v>1</v>
      </c>
      <c r="AD516" s="39">
        <f>IF(filt_status="ALL",TRUE,IFERROR(SEARCH(I516,filt_status),FALSE))</f>
        <v>1</v>
      </c>
      <c r="AE516" s="8" t="b">
        <f>IF(filt_chp,TRUE,J516="N")</f>
        <v>1</v>
      </c>
      <c r="AF516" s="8" t="b">
        <f>IF(filt_hydro,TRUE,D516&lt;&gt;"water")</f>
        <v>1</v>
      </c>
      <c r="AG516" s="8" t="b">
        <f>IF(filt_use_bad_data,TRUE,NOT(OR(O516="Y",O516=1)))</f>
        <v>1</v>
      </c>
      <c r="AH516" s="8" t="b">
        <f>IF(filt_use_bad_data,TRUE,NOT(OR(Q516="Y",Q516=1)))</f>
        <v>0</v>
      </c>
      <c r="AI516" s="8" t="b">
        <f>IF(filt_allow_combos,AND(AJ516:AK516),OR(UPPER($S516)="Y",UPPER($T516)=""))</f>
        <v>1</v>
      </c>
      <c r="AJ516" s="8" t="b">
        <f>IF(UPPER($U516)="CCGT",IF(filt_combine_ccgt,OR(UPPER($T516)="Y",UPPER($S516)=""),OR(UPPER($S516)="Y",UPPER($T516)="")),TRUE)</f>
        <v>1</v>
      </c>
      <c r="AK516" s="8" t="b">
        <f>IF(UPPER($U516)="WIND",IF(filt_combine_wind,OR(UPPER($T516)="Y",UPPER($S516)=""),OR(UPPER($S516)="Y",UPPER($T516)="")),TRUE)</f>
        <v>1</v>
      </c>
      <c r="AL516" s="9"/>
      <c r="AM516" s="2" t="b">
        <f>AND(Z516:AL516)</f>
        <v>0</v>
      </c>
      <c r="AN516" s="2">
        <f>A516-COUNTIF($K$31:$K516,"&lt;&gt;"&amp;AN$31)+1</f>
        <v>463</v>
      </c>
      <c r="AO516" s="2"/>
      <c r="AP516" s="8" t="s">
        <v>362</v>
      </c>
      <c r="AQ516" s="8" t="s">
        <v>92</v>
      </c>
      <c r="AR516" s="8">
        <v>3453</v>
      </c>
      <c r="AS516" s="8">
        <v>14456</v>
      </c>
      <c r="AT516" s="8" t="s">
        <v>11</v>
      </c>
      <c r="AU516" s="8" t="s">
        <v>33</v>
      </c>
      <c r="AV516" s="8">
        <v>1958</v>
      </c>
      <c r="AW516" s="8">
        <v>136</v>
      </c>
      <c r="AX516" s="8" t="s">
        <v>16</v>
      </c>
      <c r="AY516" s="8" t="s">
        <v>15</v>
      </c>
      <c r="AZ516">
        <v>0</v>
      </c>
      <c r="BA516" s="5">
        <v>12480.7251</v>
      </c>
      <c r="BB516" s="5">
        <v>5</v>
      </c>
      <c r="BC516" s="4"/>
      <c r="BD516"/>
    </row>
    <row r="517" spans="1:56" hidden="1">
      <c r="A517">
        <f>ROW(B517)-ROW($B$31)</f>
        <v>486</v>
      </c>
      <c r="B517" t="str">
        <f>SUBSTITUTE(SUBSTITUTE(SUBSTITUTE(AP517&amp;"_"&amp;AQ517," ","_"),"&amp;","and"),"-","_")</f>
        <v>Mountain_Creek_6</v>
      </c>
      <c r="C517">
        <f>AW517/1000</f>
        <v>0.13569999999999999</v>
      </c>
      <c r="D517" s="23" t="str">
        <f>VLOOKUP(L517,map_fuel,2,0)</f>
        <v>ng</v>
      </c>
      <c r="E517" s="23" t="str">
        <f>VLOOKUP(M517,map_prime_mover,2,0)</f>
        <v>st</v>
      </c>
      <c r="F517" s="23" t="str">
        <f>D517&amp;IF(NOT(E517=""),"_"&amp;LOWER(E517),"")</f>
        <v>ng_st</v>
      </c>
      <c r="G517" s="58">
        <f>IF(ISNUMBER(BA517),BA517/1000,1)</f>
        <v>12.480725099999999</v>
      </c>
      <c r="H517" s="8">
        <f>AV517</f>
        <v>1956</v>
      </c>
      <c r="I517" s="39" t="str">
        <f>AY517</f>
        <v>OP</v>
      </c>
      <c r="J517" s="39" t="str">
        <f>IF(AZ517=1,"Y",IF(AZ517=0,"N","?"))</f>
        <v>N</v>
      </c>
      <c r="K517" s="39" t="s">
        <v>594</v>
      </c>
      <c r="L517" s="8" t="str">
        <f>AU517</f>
        <v>NG</v>
      </c>
      <c r="M517" s="8" t="str">
        <f>AX517</f>
        <v>ST</v>
      </c>
      <c r="N517" s="8">
        <f>C517*G517</f>
        <v>1.6936343960699998</v>
      </c>
      <c r="O517" s="8"/>
      <c r="P517" s="39"/>
      <c r="Q517" s="39" t="s">
        <v>651</v>
      </c>
      <c r="R517" s="87"/>
      <c r="S517" s="39"/>
      <c r="T517" s="39"/>
      <c r="U517" s="87"/>
      <c r="V517" s="87" t="str">
        <f ca="1">IF(NOT(AP517=""),IF(AP517&lt;&gt;AP516,IF(COUNTIF(OFFSET(AP517,0,0,pMaxUnitPerPlantInData),AP517)=COUNTIFS(OFFSET(AP517,0,0,pMaxUnitPerPlantInData),AP517,OFFSET(F517,0,0,pMaxUnitPerPlantInData),F517),"N","Y"),V516),"")</f>
        <v>N</v>
      </c>
      <c r="W517" s="87" t="str">
        <f>IF($AP517="",W518,SUBSTITUTE(SUBSTITUTE(SUBSTITUTE(AP517," ","_"),"&amp;","and"),"-","_"))</f>
        <v>Mountain_Creek</v>
      </c>
      <c r="X517" s="87">
        <f>IF($AP517="","-",BB517)</f>
        <v>5</v>
      </c>
      <c r="Y517" s="4"/>
      <c r="Z517" s="8" t="b">
        <v>1</v>
      </c>
      <c r="AA517" s="8" t="b">
        <f>VLOOKUP(L517,map_fuel,3,0)</f>
        <v>1</v>
      </c>
      <c r="AB517" s="8" t="b">
        <f>C517&gt;=filt_gen_size</f>
        <v>1</v>
      </c>
      <c r="AC517" s="8" t="b">
        <f>AV517&gt;=filt_age</f>
        <v>1</v>
      </c>
      <c r="AD517" s="39">
        <f>IF(filt_status="ALL",TRUE,IFERROR(SEARCH(I517,filt_status),FALSE))</f>
        <v>1</v>
      </c>
      <c r="AE517" s="8" t="b">
        <f>IF(filt_chp,TRUE,J517="N")</f>
        <v>1</v>
      </c>
      <c r="AF517" s="8" t="b">
        <f>IF(filt_hydro,TRUE,D517&lt;&gt;"water")</f>
        <v>1</v>
      </c>
      <c r="AG517" s="8" t="b">
        <f>IF(filt_use_bad_data,TRUE,NOT(OR(O517="Y",O517=1)))</f>
        <v>1</v>
      </c>
      <c r="AH517" s="8" t="b">
        <f>IF(filt_use_bad_data,TRUE,NOT(OR(Q517="Y",Q517=1)))</f>
        <v>0</v>
      </c>
      <c r="AI517" s="8" t="b">
        <f>IF(filt_allow_combos,AND(AJ517:AK517),OR(UPPER($S517)="Y",UPPER($T517)=""))</f>
        <v>1</v>
      </c>
      <c r="AJ517" s="8" t="b">
        <f>IF(UPPER($U517)="CCGT",IF(filt_combine_ccgt,OR(UPPER($T517)="Y",UPPER($S517)=""),OR(UPPER($S517)="Y",UPPER($T517)="")),TRUE)</f>
        <v>1</v>
      </c>
      <c r="AK517" s="8" t="b">
        <f>IF(UPPER($U517)="WIND",IF(filt_combine_wind,OR(UPPER($T517)="Y",UPPER($S517)=""),OR(UPPER($S517)="Y",UPPER($T517)="")),TRUE)</f>
        <v>1</v>
      </c>
      <c r="AL517" s="9"/>
      <c r="AM517" s="2" t="b">
        <f>AND(Z517:AL517)</f>
        <v>0</v>
      </c>
      <c r="AN517" s="2">
        <f>A517-COUNTIF($K$31:$K517,"&lt;&gt;"&amp;AN$31)+1</f>
        <v>464</v>
      </c>
      <c r="AO517" s="2"/>
      <c r="AP517" s="8" t="s">
        <v>362</v>
      </c>
      <c r="AQ517" s="8" t="s">
        <v>109</v>
      </c>
      <c r="AR517" s="8">
        <v>3453</v>
      </c>
      <c r="AS517" s="8">
        <v>14455</v>
      </c>
      <c r="AT517" s="8" t="s">
        <v>11</v>
      </c>
      <c r="AU517" s="8" t="s">
        <v>33</v>
      </c>
      <c r="AV517" s="8">
        <v>1956</v>
      </c>
      <c r="AW517" s="8">
        <v>135.69999999999999</v>
      </c>
      <c r="AX517" s="8" t="s">
        <v>16</v>
      </c>
      <c r="AY517" s="8" t="s">
        <v>15</v>
      </c>
      <c r="AZ517">
        <v>0</v>
      </c>
      <c r="BA517" s="5">
        <v>12480.7251</v>
      </c>
      <c r="BB517" s="5">
        <v>5</v>
      </c>
      <c r="BC517" s="4"/>
      <c r="BD517"/>
    </row>
    <row r="518" spans="1:56" hidden="1">
      <c r="A518">
        <f>ROW(B518)-ROW($B$31)</f>
        <v>487</v>
      </c>
      <c r="B518" t="str">
        <f>SUBSTITUTE(SUBSTITUTE(SUBSTITUTE(AP518&amp;"_"&amp;AQ518," ","_"),"&amp;","and"),"-","_")</f>
        <v>Mountain_Creek_3</v>
      </c>
      <c r="C518">
        <f>AW518/1000</f>
        <v>7.4900000000000008E-2</v>
      </c>
      <c r="D518" s="23" t="str">
        <f>VLOOKUP(L518,map_fuel,2,0)</f>
        <v>ng</v>
      </c>
      <c r="E518" s="23" t="str">
        <f>VLOOKUP(M518,map_prime_mover,2,0)</f>
        <v>st</v>
      </c>
      <c r="F518" s="23" t="str">
        <f>D518&amp;IF(NOT(E518=""),"_"&amp;LOWER(E518),"")</f>
        <v>ng_st</v>
      </c>
      <c r="G518" s="58">
        <f>IF(ISNUMBER(BA518),BA518/1000,1)</f>
        <v>12.480725099999999</v>
      </c>
      <c r="H518" s="8">
        <f>AV518</f>
        <v>1949</v>
      </c>
      <c r="I518" s="39" t="str">
        <f>AY518</f>
        <v>OS</v>
      </c>
      <c r="J518" s="39" t="str">
        <f>IF(AZ518=1,"Y",IF(AZ518=0,"N","?"))</f>
        <v>N</v>
      </c>
      <c r="K518" s="39" t="s">
        <v>594</v>
      </c>
      <c r="L518" s="8" t="str">
        <f>AU518</f>
        <v>NG</v>
      </c>
      <c r="M518" s="8" t="str">
        <f>AX518</f>
        <v>ST</v>
      </c>
      <c r="N518" s="8">
        <f>C518*G518</f>
        <v>0.93480630999000003</v>
      </c>
      <c r="O518" s="8"/>
      <c r="P518" s="39"/>
      <c r="Q518" s="39" t="s">
        <v>651</v>
      </c>
      <c r="R518" s="87"/>
      <c r="S518" s="39"/>
      <c r="T518" s="39"/>
      <c r="U518" s="87"/>
      <c r="V518" s="87" t="str">
        <f ca="1">IF(NOT(AP518=""),IF(AP518&lt;&gt;AP517,IF(COUNTIF(OFFSET(AP518,0,0,pMaxUnitPerPlantInData),AP518)=COUNTIFS(OFFSET(AP518,0,0,pMaxUnitPerPlantInData),AP518,OFFSET(F518,0,0,pMaxUnitPerPlantInData),F518),"N","Y"),V517),"")</f>
        <v>N</v>
      </c>
      <c r="W518" s="87" t="str">
        <f>IF($AP518="",W519,SUBSTITUTE(SUBSTITUTE(SUBSTITUTE(AP518," ","_"),"&amp;","and"),"-","_"))</f>
        <v>Mountain_Creek</v>
      </c>
      <c r="X518" s="87">
        <f>IF($AP518="","-",BB518)</f>
        <v>5</v>
      </c>
      <c r="Y518" s="4"/>
      <c r="Z518" s="8" t="b">
        <v>1</v>
      </c>
      <c r="AA518" s="8" t="b">
        <f>VLOOKUP(L518,map_fuel,3,0)</f>
        <v>1</v>
      </c>
      <c r="AB518" s="8" t="b">
        <f>C518&gt;=filt_gen_size</f>
        <v>1</v>
      </c>
      <c r="AC518" s="8" t="b">
        <f>AV518&gt;=filt_age</f>
        <v>1</v>
      </c>
      <c r="AD518" s="39">
        <f>IF(filt_status="ALL",TRUE,IFERROR(SEARCH(I518,filt_status),FALSE))</f>
        <v>6</v>
      </c>
      <c r="AE518" s="8" t="b">
        <f>IF(filt_chp,TRUE,J518="N")</f>
        <v>1</v>
      </c>
      <c r="AF518" s="8" t="b">
        <f>IF(filt_hydro,TRUE,D518&lt;&gt;"water")</f>
        <v>1</v>
      </c>
      <c r="AG518" s="8" t="b">
        <f>IF(filt_use_bad_data,TRUE,NOT(OR(O518="Y",O518=1)))</f>
        <v>1</v>
      </c>
      <c r="AH518" s="8" t="b">
        <f>IF(filt_use_bad_data,TRUE,NOT(OR(Q518="Y",Q518=1)))</f>
        <v>0</v>
      </c>
      <c r="AI518" s="8" t="b">
        <f>IF(filt_allow_combos,AND(AJ518:AK518),OR(UPPER($S518)="Y",UPPER($T518)=""))</f>
        <v>1</v>
      </c>
      <c r="AJ518" s="8" t="b">
        <f>IF(UPPER($U518)="CCGT",IF(filt_combine_ccgt,OR(UPPER($T518)="Y",UPPER($S518)=""),OR(UPPER($S518)="Y",UPPER($T518)="")),TRUE)</f>
        <v>1</v>
      </c>
      <c r="AK518" s="8" t="b">
        <f>IF(UPPER($U518)="WIND",IF(filt_combine_wind,OR(UPPER($T518)="Y",UPPER($S518)=""),OR(UPPER($S518)="Y",UPPER($T518)="")),TRUE)</f>
        <v>1</v>
      </c>
      <c r="AL518" s="9"/>
      <c r="AM518" s="2" t="b">
        <f>AND(Z518:AL518)</f>
        <v>0</v>
      </c>
      <c r="AN518" s="2">
        <f>A518-COUNTIF($K$31:$K518,"&lt;&gt;"&amp;AN$31)+1</f>
        <v>465</v>
      </c>
      <c r="AO518" s="2"/>
      <c r="AP518" s="8" t="s">
        <v>362</v>
      </c>
      <c r="AQ518" s="8" t="s">
        <v>41</v>
      </c>
      <c r="AR518" s="8">
        <v>3453</v>
      </c>
      <c r="AS518" s="8">
        <v>14454</v>
      </c>
      <c r="AT518" s="8" t="s">
        <v>11</v>
      </c>
      <c r="AU518" s="8" t="s">
        <v>33</v>
      </c>
      <c r="AV518" s="8">
        <v>1949</v>
      </c>
      <c r="AW518" s="8">
        <v>74.900000000000006</v>
      </c>
      <c r="AX518" s="8" t="s">
        <v>16</v>
      </c>
      <c r="AY518" s="8" t="s">
        <v>76</v>
      </c>
      <c r="AZ518">
        <v>0</v>
      </c>
      <c r="BA518" s="5">
        <v>12480.7251</v>
      </c>
      <c r="BB518" s="5">
        <v>5</v>
      </c>
      <c r="BC518" s="4"/>
      <c r="BD518"/>
    </row>
    <row r="519" spans="1:56" hidden="1">
      <c r="A519">
        <f>ROW(B519)-ROW($B$31)</f>
        <v>488</v>
      </c>
      <c r="B519" t="str">
        <f>SUBSTITUTE(SUBSTITUTE(SUBSTITUTE(AP519&amp;"_"&amp;AQ519," ","_"),"&amp;","and"),"-","_")</f>
        <v>Mountain_Creek_2</v>
      </c>
      <c r="C519">
        <f>AW519/1000</f>
        <v>3.1199999999999999E-2</v>
      </c>
      <c r="D519" s="23" t="str">
        <f>VLOOKUP(L519,map_fuel,2,0)</f>
        <v>ng</v>
      </c>
      <c r="E519" s="23" t="str">
        <f>VLOOKUP(M519,map_prime_mover,2,0)</f>
        <v>st</v>
      </c>
      <c r="F519" s="23" t="str">
        <f>D519&amp;IF(NOT(E519=""),"_"&amp;LOWER(E519),"")</f>
        <v>ng_st</v>
      </c>
      <c r="G519" s="58">
        <f>IF(ISNUMBER(BA519),BA519/1000,1)</f>
        <v>12.480725099999999</v>
      </c>
      <c r="H519" s="8">
        <f>AV519</f>
        <v>1945</v>
      </c>
      <c r="I519" s="39" t="str">
        <f>AY519</f>
        <v>OS</v>
      </c>
      <c r="J519" s="39" t="str">
        <f>IF(AZ519=1,"Y",IF(AZ519=0,"N","?"))</f>
        <v>N</v>
      </c>
      <c r="K519" s="39" t="s">
        <v>594</v>
      </c>
      <c r="L519" s="8" t="str">
        <f>AU519</f>
        <v>NG</v>
      </c>
      <c r="M519" s="8" t="str">
        <f>AX519</f>
        <v>ST</v>
      </c>
      <c r="N519" s="8">
        <f>C519*G519</f>
        <v>0.38939862311999995</v>
      </c>
      <c r="O519" s="8"/>
      <c r="P519" s="39"/>
      <c r="Q519" s="39" t="s">
        <v>651</v>
      </c>
      <c r="R519" s="87"/>
      <c r="S519" s="39"/>
      <c r="T519" s="39"/>
      <c r="U519" s="87"/>
      <c r="V519" s="87" t="str">
        <f ca="1">IF(NOT(AP519=""),IF(AP519&lt;&gt;AP518,IF(COUNTIF(OFFSET(AP519,0,0,pMaxUnitPerPlantInData),AP519)=COUNTIFS(OFFSET(AP519,0,0,pMaxUnitPerPlantInData),AP519,OFFSET(F519,0,0,pMaxUnitPerPlantInData),F519),"N","Y"),V518),"")</f>
        <v>N</v>
      </c>
      <c r="W519" s="87" t="str">
        <f>IF($AP519="",W520,SUBSTITUTE(SUBSTITUTE(SUBSTITUTE(AP519," ","_"),"&amp;","and"),"-","_"))</f>
        <v>Mountain_Creek</v>
      </c>
      <c r="X519" s="87">
        <f>IF($AP519="","-",BB519)</f>
        <v>5</v>
      </c>
      <c r="Y519" s="4"/>
      <c r="Z519" s="8" t="b">
        <v>1</v>
      </c>
      <c r="AA519" s="8" t="b">
        <f>VLOOKUP(L519,map_fuel,3,0)</f>
        <v>1</v>
      </c>
      <c r="AB519" s="8" t="b">
        <f>C519&gt;=filt_gen_size</f>
        <v>0</v>
      </c>
      <c r="AC519" s="8" t="b">
        <f>AV519&gt;=filt_age</f>
        <v>1</v>
      </c>
      <c r="AD519" s="39">
        <f>IF(filt_status="ALL",TRUE,IFERROR(SEARCH(I519,filt_status),FALSE))</f>
        <v>6</v>
      </c>
      <c r="AE519" s="8" t="b">
        <f>IF(filt_chp,TRUE,J519="N")</f>
        <v>1</v>
      </c>
      <c r="AF519" s="8" t="b">
        <f>IF(filt_hydro,TRUE,D519&lt;&gt;"water")</f>
        <v>1</v>
      </c>
      <c r="AG519" s="8" t="b">
        <f>IF(filt_use_bad_data,TRUE,NOT(OR(O519="Y",O519=1)))</f>
        <v>1</v>
      </c>
      <c r="AH519" s="8" t="b">
        <f>IF(filt_use_bad_data,TRUE,NOT(OR(Q519="Y",Q519=1)))</f>
        <v>0</v>
      </c>
      <c r="AI519" s="8" t="b">
        <f>IF(filt_allow_combos,AND(AJ519:AK519),OR(UPPER($S519)="Y",UPPER($T519)=""))</f>
        <v>1</v>
      </c>
      <c r="AJ519" s="8" t="b">
        <f>IF(UPPER($U519)="CCGT",IF(filt_combine_ccgt,OR(UPPER($T519)="Y",UPPER($S519)=""),OR(UPPER($S519)="Y",UPPER($T519)="")),TRUE)</f>
        <v>1</v>
      </c>
      <c r="AK519" s="8" t="b">
        <f>IF(UPPER($U519)="WIND",IF(filt_combine_wind,OR(UPPER($T519)="Y",UPPER($S519)=""),OR(UPPER($S519)="Y",UPPER($T519)="")),TRUE)</f>
        <v>1</v>
      </c>
      <c r="AL519" s="9"/>
      <c r="AM519" s="2" t="b">
        <f>AND(Z519:AL519)</f>
        <v>0</v>
      </c>
      <c r="AN519" s="2">
        <f>A519-COUNTIF($K$31:$K519,"&lt;&gt;"&amp;AN$31)+1</f>
        <v>466</v>
      </c>
      <c r="AO519" s="2"/>
      <c r="AP519" s="8" t="s">
        <v>362</v>
      </c>
      <c r="AQ519" s="8" t="s">
        <v>22</v>
      </c>
      <c r="AR519" s="8">
        <v>3453</v>
      </c>
      <c r="AS519" s="8">
        <v>14453</v>
      </c>
      <c r="AT519" s="8" t="s">
        <v>11</v>
      </c>
      <c r="AU519" s="8" t="s">
        <v>33</v>
      </c>
      <c r="AV519" s="8">
        <v>1945</v>
      </c>
      <c r="AW519" s="8">
        <v>31.2</v>
      </c>
      <c r="AX519" s="8" t="s">
        <v>16</v>
      </c>
      <c r="AY519" s="8" t="s">
        <v>76</v>
      </c>
      <c r="AZ519">
        <v>0</v>
      </c>
      <c r="BA519" s="5">
        <v>12480.7251</v>
      </c>
      <c r="BB519" s="5">
        <v>5</v>
      </c>
      <c r="BC519" s="4"/>
      <c r="BD519"/>
    </row>
    <row r="520" spans="1:56" hidden="1">
      <c r="A520">
        <f>ROW(B520)-ROW($B$31)</f>
        <v>489</v>
      </c>
      <c r="B520" t="str">
        <f>SUBSTITUTE(SUBSTITUTE(SUBSTITUTE(AP520&amp;"_"&amp;AQ520," ","_"),"&amp;","and"),"-","_")</f>
        <v>Mustang_Station_GEN3</v>
      </c>
      <c r="C520">
        <f>AW520/1000</f>
        <v>0.1726</v>
      </c>
      <c r="D520" s="23" t="str">
        <f>VLOOKUP(L520,map_fuel,2,0)</f>
        <v>ng</v>
      </c>
      <c r="E520" s="23" t="str">
        <f>VLOOKUP(M520,map_prime_mover,2,0)</f>
        <v>cc_st_part</v>
      </c>
      <c r="F520" s="23" t="str">
        <f>D520&amp;IF(NOT(E520=""),"_"&amp;LOWER(E520),"")</f>
        <v>ng_cc_st_part</v>
      </c>
      <c r="G520" s="58">
        <f>IF(ISNUMBER(BA520),BA520/1000,1)</f>
        <v>1</v>
      </c>
      <c r="H520" s="8">
        <f>AV520</f>
        <v>2000</v>
      </c>
      <c r="I520" s="39" t="str">
        <f>AY520</f>
        <v>OP</v>
      </c>
      <c r="J520" s="39" t="str">
        <f>IF(AZ520=1,"Y",IF(AZ520=0,"N","?"))</f>
        <v>?</v>
      </c>
      <c r="K520" s="39" t="s">
        <v>594</v>
      </c>
      <c r="L520" s="8" t="str">
        <f>AU520</f>
        <v>NG</v>
      </c>
      <c r="M520" s="8" t="str">
        <f>AX520</f>
        <v>CA</v>
      </c>
      <c r="N520" s="8">
        <f>C520*G520</f>
        <v>0.1726</v>
      </c>
      <c r="O520" s="8"/>
      <c r="P520" s="8"/>
      <c r="Q520" s="8"/>
      <c r="R520" s="87"/>
      <c r="S520" s="8"/>
      <c r="T520" s="8"/>
      <c r="U520" s="87"/>
      <c r="V520" s="87" t="str">
        <f ca="1">IF(NOT(AP520=""),IF(AP520&lt;&gt;AP519,IF(COUNTIF(OFFSET(AP520,0,0,pMaxUnitPerPlantInData),AP520)=COUNTIFS(OFFSET(AP520,0,0,pMaxUnitPerPlantInData),AP520,OFFSET(F520,0,0,pMaxUnitPerPlantInData),F520),"N","Y"),V519),"")</f>
        <v>Y</v>
      </c>
      <c r="W520" s="87" t="str">
        <f>IF($AP520="",W521,AP520)</f>
        <v>Mustang Station</v>
      </c>
      <c r="X520" s="87" t="str">
        <f>IF($AP520="","-",BB520)</f>
        <v>Plant unknown</v>
      </c>
      <c r="Y520" s="4"/>
      <c r="Z520" s="8" t="b">
        <v>0</v>
      </c>
      <c r="AA520" s="8" t="b">
        <f>VLOOKUP(L520,map_fuel,3,0)</f>
        <v>1</v>
      </c>
      <c r="AB520" s="8" t="b">
        <f>C520&gt;=filt_gen_size</f>
        <v>1</v>
      </c>
      <c r="AC520" s="8" t="b">
        <f>AV520&gt;=filt_age</f>
        <v>1</v>
      </c>
      <c r="AD520" s="39">
        <f>IF(filt_status="ALL",TRUE,IFERROR(SEARCH(I520,filt_status),FALSE))</f>
        <v>1</v>
      </c>
      <c r="AE520" s="8" t="b">
        <f>IF(filt_chp,TRUE,J520="N")</f>
        <v>0</v>
      </c>
      <c r="AF520" s="8" t="b">
        <f>IF(filt_hydro,TRUE,D520&lt;&gt;"water")</f>
        <v>1</v>
      </c>
      <c r="AG520" s="8" t="b">
        <f>IF(filt_use_bad_data,TRUE,NOT(OR(O520="Y",O520=1)))</f>
        <v>1</v>
      </c>
      <c r="AH520" s="8" t="b">
        <f>IF(filt_use_bad_data,TRUE,NOT(OR(Q520="Y",Q520=1)))</f>
        <v>1</v>
      </c>
      <c r="AI520" s="8" t="b">
        <f>IF(filt_allow_combos,AND(AJ520:AK520),OR(UPPER($S520)="Y",UPPER($T520)=""))</f>
        <v>1</v>
      </c>
      <c r="AJ520" s="8" t="b">
        <f>IF(UPPER($U520)="CCGT",IF(filt_combine_ccgt,OR(UPPER($T520)="Y",UPPER($S520)=""),OR(UPPER($S520)="Y",UPPER($T520)="")),TRUE)</f>
        <v>1</v>
      </c>
      <c r="AK520" s="8" t="b">
        <f>IF(UPPER($U520)="WIND",IF(filt_combine_wind,OR(UPPER($T520)="Y",UPPER($S520)=""),OR(UPPER($S520)="Y",UPPER($T520)="")),TRUE)</f>
        <v>1</v>
      </c>
      <c r="AL520" s="9"/>
      <c r="AM520" s="2" t="b">
        <f>AND(Z520:AL520)</f>
        <v>0</v>
      </c>
      <c r="AN520" s="2">
        <f>A520-COUNTIF($K$31:$K520,"&lt;&gt;"&amp;AN$31)+1</f>
        <v>467</v>
      </c>
      <c r="AO520" s="2"/>
      <c r="AP520" s="8" t="s">
        <v>363</v>
      </c>
      <c r="AQ520" s="8" t="s">
        <v>28</v>
      </c>
      <c r="AR520" s="8">
        <v>55065</v>
      </c>
      <c r="AS520" s="8">
        <v>14460</v>
      </c>
      <c r="AT520" s="8" t="s">
        <v>11</v>
      </c>
      <c r="AU520" s="8" t="s">
        <v>33</v>
      </c>
      <c r="AV520" s="8">
        <v>2000</v>
      </c>
      <c r="AW520" s="8">
        <v>172.6</v>
      </c>
      <c r="AX520" s="8" t="s">
        <v>29</v>
      </c>
      <c r="AY520" s="8" t="s">
        <v>15</v>
      </c>
      <c r="AZ520" t="s">
        <v>1069</v>
      </c>
      <c r="BA520" s="5" t="s">
        <v>1069</v>
      </c>
      <c r="BB520" s="5" t="s">
        <v>1069</v>
      </c>
      <c r="BC520" s="4"/>
      <c r="BD520"/>
    </row>
    <row r="521" spans="1:56" hidden="1">
      <c r="A521">
        <f>ROW(B521)-ROW($B$31)</f>
        <v>490</v>
      </c>
      <c r="B521" t="str">
        <f>SUBSTITUTE(SUBSTITUTE(SUBSTITUTE(AP521&amp;"_"&amp;AQ521," ","_"),"&amp;","and"),"-","_")</f>
        <v>Mustang_Station_GEN1</v>
      </c>
      <c r="C521">
        <f>AW521/1000</f>
        <v>0.17419999999999999</v>
      </c>
      <c r="D521" s="23" t="str">
        <f>VLOOKUP(L521,map_fuel,2,0)</f>
        <v>ng</v>
      </c>
      <c r="E521" s="23" t="str">
        <f>VLOOKUP(M521,map_prime_mover,2,0)</f>
        <v>cc_ct_part</v>
      </c>
      <c r="F521" s="23" t="str">
        <f>D521&amp;IF(NOT(E521=""),"_"&amp;LOWER(E521),"")</f>
        <v>ng_cc_ct_part</v>
      </c>
      <c r="G521" s="58">
        <f>IF(ISNUMBER(BA521),BA521/1000,1)</f>
        <v>1</v>
      </c>
      <c r="H521" s="8">
        <f>AV521</f>
        <v>1999</v>
      </c>
      <c r="I521" s="39" t="str">
        <f>AY521</f>
        <v>OP</v>
      </c>
      <c r="J521" s="39" t="str">
        <f>IF(AZ521=1,"Y",IF(AZ521=0,"N","?"))</f>
        <v>?</v>
      </c>
      <c r="K521" s="39" t="s">
        <v>594</v>
      </c>
      <c r="L521" s="8" t="str">
        <f>AU521</f>
        <v>NG</v>
      </c>
      <c r="M521" s="8" t="str">
        <f>AX521</f>
        <v>CT</v>
      </c>
      <c r="N521" s="8">
        <f>C521*G521</f>
        <v>0.17419999999999999</v>
      </c>
      <c r="O521" s="8"/>
      <c r="P521" s="8"/>
      <c r="Q521" s="8"/>
      <c r="R521" s="87"/>
      <c r="S521" s="8"/>
      <c r="T521" s="8"/>
      <c r="U521" s="87"/>
      <c r="V521" s="87" t="str">
        <f ca="1">IF(NOT(AP521=""),IF(AP521&lt;&gt;AP520,IF(COUNTIF(OFFSET(AP521,0,0,pMaxUnitPerPlantInData),AP521)=COUNTIFS(OFFSET(AP521,0,0,pMaxUnitPerPlantInData),AP521,OFFSET(F521,0,0,pMaxUnitPerPlantInData),F521),"N","Y"),V520),"")</f>
        <v>Y</v>
      </c>
      <c r="W521" s="87" t="str">
        <f>IF($AP521="",W522,AP521)</f>
        <v>Mustang Station</v>
      </c>
      <c r="X521" s="87" t="str">
        <f>IF($AP521="","-",BB521)</f>
        <v>Plant unknown</v>
      </c>
      <c r="Y521" s="4"/>
      <c r="Z521" s="8" t="b">
        <v>0</v>
      </c>
      <c r="AA521" s="8" t="b">
        <f>VLOOKUP(L521,map_fuel,3,0)</f>
        <v>1</v>
      </c>
      <c r="AB521" s="8" t="b">
        <f>C521&gt;=filt_gen_size</f>
        <v>1</v>
      </c>
      <c r="AC521" s="8" t="b">
        <f>AV521&gt;=filt_age</f>
        <v>1</v>
      </c>
      <c r="AD521" s="39">
        <f>IF(filt_status="ALL",TRUE,IFERROR(SEARCH(I521,filt_status),FALSE))</f>
        <v>1</v>
      </c>
      <c r="AE521" s="8" t="b">
        <f>IF(filt_chp,TRUE,J521="N")</f>
        <v>0</v>
      </c>
      <c r="AF521" s="8" t="b">
        <f>IF(filt_hydro,TRUE,D521&lt;&gt;"water")</f>
        <v>1</v>
      </c>
      <c r="AG521" s="8" t="b">
        <f>IF(filt_use_bad_data,TRUE,NOT(OR(O521="Y",O521=1)))</f>
        <v>1</v>
      </c>
      <c r="AH521" s="8" t="b">
        <f>IF(filt_use_bad_data,TRUE,NOT(OR(Q521="Y",Q521=1)))</f>
        <v>1</v>
      </c>
      <c r="AI521" s="8" t="b">
        <f>IF(filt_allow_combos,AND(AJ521:AK521),OR(UPPER($S521)="Y",UPPER($T521)=""))</f>
        <v>1</v>
      </c>
      <c r="AJ521" s="8" t="b">
        <f>IF(UPPER($U521)="CCGT",IF(filt_combine_ccgt,OR(UPPER($T521)="Y",UPPER($S521)=""),OR(UPPER($S521)="Y",UPPER($T521)="")),TRUE)</f>
        <v>1</v>
      </c>
      <c r="AK521" s="8" t="b">
        <f>IF(UPPER($U521)="WIND",IF(filt_combine_wind,OR(UPPER($T521)="Y",UPPER($S521)=""),OR(UPPER($S521)="Y",UPPER($T521)="")),TRUE)</f>
        <v>1</v>
      </c>
      <c r="AL521" s="9"/>
      <c r="AM521" s="2" t="b">
        <f>AND(Z521:AL521)</f>
        <v>0</v>
      </c>
      <c r="AN521" s="2">
        <f>A521-COUNTIF($K$31:$K521,"&lt;&gt;"&amp;AN$31)+1</f>
        <v>468</v>
      </c>
      <c r="AO521" s="2"/>
      <c r="AP521" s="8" t="s">
        <v>363</v>
      </c>
      <c r="AQ521" s="8" t="s">
        <v>13</v>
      </c>
      <c r="AR521" s="8">
        <v>55065</v>
      </c>
      <c r="AS521" s="8">
        <v>14458</v>
      </c>
      <c r="AT521" s="8" t="s">
        <v>11</v>
      </c>
      <c r="AU521" s="8" t="s">
        <v>33</v>
      </c>
      <c r="AV521" s="8">
        <v>1999</v>
      </c>
      <c r="AW521" s="8">
        <v>174.2</v>
      </c>
      <c r="AX521" s="8" t="s">
        <v>32</v>
      </c>
      <c r="AY521" s="8" t="s">
        <v>15</v>
      </c>
      <c r="AZ521" t="s">
        <v>1069</v>
      </c>
      <c r="BA521" s="5" t="s">
        <v>1069</v>
      </c>
      <c r="BB521" s="5" t="s">
        <v>1069</v>
      </c>
      <c r="BC521" s="4"/>
      <c r="BD521"/>
    </row>
    <row r="522" spans="1:56" hidden="1">
      <c r="A522">
        <f>ROW(B522)-ROW($B$31)</f>
        <v>491</v>
      </c>
      <c r="B522" t="str">
        <f>SUBSTITUTE(SUBSTITUTE(SUBSTITUTE(AP522&amp;"_"&amp;AQ522," ","_"),"&amp;","and"),"-","_")</f>
        <v>Mustang_Station_GEN2</v>
      </c>
      <c r="C522">
        <f>AW522/1000</f>
        <v>0.17419999999999999</v>
      </c>
      <c r="D522" s="23" t="str">
        <f>VLOOKUP(L522,map_fuel,2,0)</f>
        <v>ng</v>
      </c>
      <c r="E522" s="23" t="str">
        <f>VLOOKUP(M522,map_prime_mover,2,0)</f>
        <v>cc_ct_part</v>
      </c>
      <c r="F522" s="23" t="str">
        <f>D522&amp;IF(NOT(E522=""),"_"&amp;LOWER(E522),"")</f>
        <v>ng_cc_ct_part</v>
      </c>
      <c r="G522" s="58">
        <f>IF(ISNUMBER(BA522),BA522/1000,1)</f>
        <v>1</v>
      </c>
      <c r="H522" s="8">
        <f>AV522</f>
        <v>1999</v>
      </c>
      <c r="I522" s="39" t="str">
        <f>AY522</f>
        <v>OP</v>
      </c>
      <c r="J522" s="39" t="str">
        <f>IF(AZ522=1,"Y",IF(AZ522=0,"N","?"))</f>
        <v>?</v>
      </c>
      <c r="K522" s="39" t="s">
        <v>594</v>
      </c>
      <c r="L522" s="8" t="str">
        <f>AU522</f>
        <v>NG</v>
      </c>
      <c r="M522" s="8" t="str">
        <f>AX522</f>
        <v>CT</v>
      </c>
      <c r="N522" s="8">
        <f>C522*G522</f>
        <v>0.17419999999999999</v>
      </c>
      <c r="O522" s="8"/>
      <c r="P522" s="8"/>
      <c r="Q522" s="8"/>
      <c r="R522" s="87"/>
      <c r="S522" s="8"/>
      <c r="T522" s="8"/>
      <c r="U522" s="87"/>
      <c r="V522" s="87" t="str">
        <f ca="1">IF(NOT(AP522=""),IF(AP522&lt;&gt;AP521,IF(COUNTIF(OFFSET(AP522,0,0,pMaxUnitPerPlantInData),AP522)=COUNTIFS(OFFSET(AP522,0,0,pMaxUnitPerPlantInData),AP522,OFFSET(F522,0,0,pMaxUnitPerPlantInData),F522),"N","Y"),V521),"")</f>
        <v>Y</v>
      </c>
      <c r="W522" s="87" t="str">
        <f>IF($AP522="",W523,AP522)</f>
        <v>Mustang Station</v>
      </c>
      <c r="X522" s="87" t="str">
        <f>IF($AP522="","-",BB522)</f>
        <v>Plant unknown</v>
      </c>
      <c r="Y522" s="4"/>
      <c r="Z522" s="8" t="b">
        <v>0</v>
      </c>
      <c r="AA522" s="8" t="b">
        <f>VLOOKUP(L522,map_fuel,3,0)</f>
        <v>1</v>
      </c>
      <c r="AB522" s="8" t="b">
        <f>C522&gt;=filt_gen_size</f>
        <v>1</v>
      </c>
      <c r="AC522" s="8" t="b">
        <f>AV522&gt;=filt_age</f>
        <v>1</v>
      </c>
      <c r="AD522" s="39">
        <f>IF(filt_status="ALL",TRUE,IFERROR(SEARCH(I522,filt_status),FALSE))</f>
        <v>1</v>
      </c>
      <c r="AE522" s="8" t="b">
        <f>IF(filt_chp,TRUE,J522="N")</f>
        <v>0</v>
      </c>
      <c r="AF522" s="8" t="b">
        <f>IF(filt_hydro,TRUE,D522&lt;&gt;"water")</f>
        <v>1</v>
      </c>
      <c r="AG522" s="8" t="b">
        <f>IF(filt_use_bad_data,TRUE,NOT(OR(O522="Y",O522=1)))</f>
        <v>1</v>
      </c>
      <c r="AH522" s="8" t="b">
        <f>IF(filt_use_bad_data,TRUE,NOT(OR(Q522="Y",Q522=1)))</f>
        <v>1</v>
      </c>
      <c r="AI522" s="8" t="b">
        <f>IF(filt_allow_combos,AND(AJ522:AK522),OR(UPPER($S522)="Y",UPPER($T522)=""))</f>
        <v>1</v>
      </c>
      <c r="AJ522" s="8" t="b">
        <f>IF(UPPER($U522)="CCGT",IF(filt_combine_ccgt,OR(UPPER($T522)="Y",UPPER($S522)=""),OR(UPPER($S522)="Y",UPPER($T522)="")),TRUE)</f>
        <v>1</v>
      </c>
      <c r="AK522" s="8" t="b">
        <f>IF(UPPER($U522)="WIND",IF(filt_combine_wind,OR(UPPER($T522)="Y",UPPER($S522)=""),OR(UPPER($S522)="Y",UPPER($T522)="")),TRUE)</f>
        <v>1</v>
      </c>
      <c r="AL522" s="9"/>
      <c r="AM522" s="2" t="b">
        <f>AND(Z522:AL522)</f>
        <v>0</v>
      </c>
      <c r="AN522" s="2">
        <f>A522-COUNTIF($K$31:$K522,"&lt;&gt;"&amp;AN$31)+1</f>
        <v>469</v>
      </c>
      <c r="AO522" s="2"/>
      <c r="AP522" s="8" t="s">
        <v>363</v>
      </c>
      <c r="AQ522" s="8" t="s">
        <v>34</v>
      </c>
      <c r="AR522" s="8">
        <v>55065</v>
      </c>
      <c r="AS522" s="8">
        <v>14459</v>
      </c>
      <c r="AT522" s="8" t="s">
        <v>11</v>
      </c>
      <c r="AU522" s="8" t="s">
        <v>33</v>
      </c>
      <c r="AV522" s="8">
        <v>1999</v>
      </c>
      <c r="AW522" s="8">
        <v>174.2</v>
      </c>
      <c r="AX522" s="8" t="s">
        <v>32</v>
      </c>
      <c r="AY522" s="8" t="s">
        <v>15</v>
      </c>
      <c r="AZ522" t="s">
        <v>1069</v>
      </c>
      <c r="BA522" s="5" t="s">
        <v>1069</v>
      </c>
      <c r="BB522" s="5" t="s">
        <v>1069</v>
      </c>
      <c r="BC522" s="4"/>
      <c r="BD522"/>
    </row>
    <row r="523" spans="1:56" hidden="1">
      <c r="A523">
        <f>ROW(B523)-ROW($B$31)</f>
        <v>492</v>
      </c>
      <c r="B523" t="str">
        <f>SUBSTITUTE(SUBSTITUTE(SUBSTITUTE(AP523&amp;"_"&amp;AQ523," ","_"),"&amp;","and"),"-","_")</f>
        <v>Mustang_Station_Unit_4_GEN2</v>
      </c>
      <c r="C523">
        <f>AW523/1000</f>
        <v>0.17</v>
      </c>
      <c r="D523" s="23" t="str">
        <f>VLOOKUP(L523,map_fuel,2,0)</f>
        <v>ng</v>
      </c>
      <c r="E523" s="23" t="str">
        <f>VLOOKUP(M523,map_prime_mover,2,0)</f>
        <v>gt</v>
      </c>
      <c r="F523" s="23" t="str">
        <f>D523&amp;IF(NOT(E523=""),"_"&amp;LOWER(E523),"")</f>
        <v>ng_gt</v>
      </c>
      <c r="G523" s="58">
        <f>IF(ISNUMBER(BA523),BA523/1000,1)</f>
        <v>1</v>
      </c>
      <c r="H523" s="8">
        <f>AV523</f>
        <v>2007</v>
      </c>
      <c r="I523" s="39" t="str">
        <f>AY523</f>
        <v>OP</v>
      </c>
      <c r="J523" s="39" t="str">
        <f>IF(AZ523=1,"Y",IF(AZ523=0,"N","?"))</f>
        <v>?</v>
      </c>
      <c r="K523" s="39" t="s">
        <v>594</v>
      </c>
      <c r="L523" s="8" t="str">
        <f>AU523</f>
        <v>NG</v>
      </c>
      <c r="M523" s="8" t="str">
        <f>AX523</f>
        <v>GT</v>
      </c>
      <c r="N523" s="8">
        <f>C523*G523</f>
        <v>0.17</v>
      </c>
      <c r="O523" s="8"/>
      <c r="P523" s="8"/>
      <c r="Q523" s="8"/>
      <c r="R523" s="87"/>
      <c r="S523" s="8"/>
      <c r="T523" s="8"/>
      <c r="U523" s="87"/>
      <c r="V523" s="87" t="str">
        <f ca="1">IF(NOT(AP523=""),IF(AP523&lt;&gt;AP522,IF(COUNTIF(OFFSET(AP523,0,0,pMaxUnitPerPlantInData),AP523)=COUNTIFS(OFFSET(AP523,0,0,pMaxUnitPerPlantInData),AP523,OFFSET(F523,0,0,pMaxUnitPerPlantInData),F523),"N","Y"),V522),"")</f>
        <v>N</v>
      </c>
      <c r="W523" s="87" t="str">
        <f>IF($AP523="",W524,AP523)</f>
        <v>Mustang Station Unit 4</v>
      </c>
      <c r="X523" s="87" t="str">
        <f>IF($AP523="","-",BB523)</f>
        <v>Plant unknown</v>
      </c>
      <c r="Y523" s="4"/>
      <c r="Z523" s="8" t="b">
        <v>0</v>
      </c>
      <c r="AA523" s="8" t="b">
        <f>VLOOKUP(L523,map_fuel,3,0)</f>
        <v>1</v>
      </c>
      <c r="AB523" s="8" t="b">
        <f>C523&gt;=filt_gen_size</f>
        <v>1</v>
      </c>
      <c r="AC523" s="8" t="b">
        <f>AV523&gt;=filt_age</f>
        <v>1</v>
      </c>
      <c r="AD523" s="39">
        <f>IF(filt_status="ALL",TRUE,IFERROR(SEARCH(I523,filt_status),FALSE))</f>
        <v>1</v>
      </c>
      <c r="AE523" s="8" t="b">
        <f>IF(filt_chp,TRUE,J523="N")</f>
        <v>0</v>
      </c>
      <c r="AF523" s="8" t="b">
        <f>IF(filt_hydro,TRUE,D523&lt;&gt;"water")</f>
        <v>1</v>
      </c>
      <c r="AG523" s="8" t="b">
        <f>IF(filt_use_bad_data,TRUE,NOT(OR(O523="Y",O523=1)))</f>
        <v>1</v>
      </c>
      <c r="AH523" s="8" t="b">
        <f>IF(filt_use_bad_data,TRUE,NOT(OR(Q523="Y",Q523=1)))</f>
        <v>1</v>
      </c>
      <c r="AI523" s="8" t="b">
        <f>IF(filt_allow_combos,AND(AJ523:AK523),OR(UPPER($S523)="Y",UPPER($T523)=""))</f>
        <v>1</v>
      </c>
      <c r="AJ523" s="8" t="b">
        <f>IF(UPPER($U523)="CCGT",IF(filt_combine_ccgt,OR(UPPER($T523)="Y",UPPER($S523)=""),OR(UPPER($S523)="Y",UPPER($T523)="")),TRUE)</f>
        <v>1</v>
      </c>
      <c r="AK523" s="8" t="b">
        <f>IF(UPPER($U523)="WIND",IF(filt_combine_wind,OR(UPPER($T523)="Y",UPPER($S523)=""),OR(UPPER($S523)="Y",UPPER($T523)="")),TRUE)</f>
        <v>1</v>
      </c>
      <c r="AL523" s="9"/>
      <c r="AM523" s="2" t="b">
        <f>AND(Z523:AL523)</f>
        <v>0</v>
      </c>
      <c r="AN523" s="2">
        <f>A523-COUNTIF($K$31:$K523,"&lt;&gt;"&amp;AN$31)+1</f>
        <v>470</v>
      </c>
      <c r="AO523" s="2"/>
      <c r="AP523" s="8" t="s">
        <v>364</v>
      </c>
      <c r="AQ523" s="8" t="s">
        <v>34</v>
      </c>
      <c r="AR523" s="8">
        <v>56326</v>
      </c>
      <c r="AS523" s="8">
        <v>14462</v>
      </c>
      <c r="AT523" s="8" t="s">
        <v>11</v>
      </c>
      <c r="AU523" s="8" t="s">
        <v>33</v>
      </c>
      <c r="AV523" s="8">
        <v>2007</v>
      </c>
      <c r="AW523" s="8">
        <v>170</v>
      </c>
      <c r="AX523" s="8" t="s">
        <v>54</v>
      </c>
      <c r="AY523" s="8" t="s">
        <v>15</v>
      </c>
      <c r="AZ523" t="s">
        <v>1069</v>
      </c>
      <c r="BA523" s="5" t="s">
        <v>1069</v>
      </c>
      <c r="BB523" s="5" t="s">
        <v>1069</v>
      </c>
      <c r="BC523" s="4"/>
      <c r="BD523"/>
    </row>
    <row r="524" spans="1:56" hidden="1">
      <c r="A524">
        <f>ROW(B524)-ROW($B$31)</f>
        <v>493</v>
      </c>
      <c r="B524" t="str">
        <f>SUBSTITUTE(SUBSTITUTE(SUBSTITUTE(AP524&amp;"_"&amp;AQ524," ","_"),"&amp;","and"),"-","_")</f>
        <v>Mustang_Station_Unit_4_GEN1</v>
      </c>
      <c r="C524">
        <f>AW524/1000</f>
        <v>0.17</v>
      </c>
      <c r="D524" s="23" t="str">
        <f>VLOOKUP(L524,map_fuel,2,0)</f>
        <v>ng</v>
      </c>
      <c r="E524" s="23" t="str">
        <f>VLOOKUP(M524,map_prime_mover,2,0)</f>
        <v>gt</v>
      </c>
      <c r="F524" s="23" t="str">
        <f>D524&amp;IF(NOT(E524=""),"_"&amp;LOWER(E524),"")</f>
        <v>ng_gt</v>
      </c>
      <c r="G524" s="58">
        <f>IF(ISNUMBER(BA524),BA524/1000,1)</f>
        <v>1</v>
      </c>
      <c r="H524" s="8">
        <f>AV524</f>
        <v>2006</v>
      </c>
      <c r="I524" s="39" t="str">
        <f>AY524</f>
        <v>OP</v>
      </c>
      <c r="J524" s="39" t="str">
        <f>IF(AZ524=1,"Y",IF(AZ524=0,"N","?"))</f>
        <v>?</v>
      </c>
      <c r="K524" s="39" t="s">
        <v>594</v>
      </c>
      <c r="L524" s="8" t="str">
        <f>AU524</f>
        <v>NG</v>
      </c>
      <c r="M524" s="8" t="str">
        <f>AX524</f>
        <v>GT</v>
      </c>
      <c r="N524" s="8">
        <f>C524*G524</f>
        <v>0.17</v>
      </c>
      <c r="O524" s="8"/>
      <c r="P524" s="8"/>
      <c r="Q524" s="8"/>
      <c r="R524" s="87"/>
      <c r="S524" s="8"/>
      <c r="T524" s="8"/>
      <c r="U524" s="87"/>
      <c r="V524" s="87" t="str">
        <f ca="1">IF(NOT(AP524=""),IF(AP524&lt;&gt;AP523,IF(COUNTIF(OFFSET(AP524,0,0,pMaxUnitPerPlantInData),AP524)=COUNTIFS(OFFSET(AP524,0,0,pMaxUnitPerPlantInData),AP524,OFFSET(F524,0,0,pMaxUnitPerPlantInData),F524),"N","Y"),V523),"")</f>
        <v>N</v>
      </c>
      <c r="W524" s="87" t="str">
        <f>IF($AP524="",W525,AP524)</f>
        <v>Mustang Station Unit 4</v>
      </c>
      <c r="X524" s="87" t="str">
        <f>IF($AP524="","-",BB524)</f>
        <v>Plant unknown</v>
      </c>
      <c r="Y524" s="4"/>
      <c r="Z524" s="8" t="b">
        <v>0</v>
      </c>
      <c r="AA524" s="8" t="b">
        <f>VLOOKUP(L524,map_fuel,3,0)</f>
        <v>1</v>
      </c>
      <c r="AB524" s="8" t="b">
        <f>C524&gt;=filt_gen_size</f>
        <v>1</v>
      </c>
      <c r="AC524" s="8" t="b">
        <f>AV524&gt;=filt_age</f>
        <v>1</v>
      </c>
      <c r="AD524" s="39">
        <f>IF(filt_status="ALL",TRUE,IFERROR(SEARCH(I524,filt_status),FALSE))</f>
        <v>1</v>
      </c>
      <c r="AE524" s="8" t="b">
        <f>IF(filt_chp,TRUE,J524="N")</f>
        <v>0</v>
      </c>
      <c r="AF524" s="8" t="b">
        <f>IF(filt_hydro,TRUE,D524&lt;&gt;"water")</f>
        <v>1</v>
      </c>
      <c r="AG524" s="8" t="b">
        <f>IF(filt_use_bad_data,TRUE,NOT(OR(O524="Y",O524=1)))</f>
        <v>1</v>
      </c>
      <c r="AH524" s="8" t="b">
        <f>IF(filt_use_bad_data,TRUE,NOT(OR(Q524="Y",Q524=1)))</f>
        <v>1</v>
      </c>
      <c r="AI524" s="8" t="b">
        <f>IF(filt_allow_combos,AND(AJ524:AK524),OR(UPPER($S524)="Y",UPPER($T524)=""))</f>
        <v>1</v>
      </c>
      <c r="AJ524" s="8" t="b">
        <f>IF(UPPER($U524)="CCGT",IF(filt_combine_ccgt,OR(UPPER($T524)="Y",UPPER($S524)=""),OR(UPPER($S524)="Y",UPPER($T524)="")),TRUE)</f>
        <v>1</v>
      </c>
      <c r="AK524" s="8" t="b">
        <f>IF(UPPER($U524)="WIND",IF(filt_combine_wind,OR(UPPER($T524)="Y",UPPER($S524)=""),OR(UPPER($S524)="Y",UPPER($T524)="")),TRUE)</f>
        <v>1</v>
      </c>
      <c r="AL524" s="9"/>
      <c r="AM524" s="2" t="b">
        <f>AND(Z524:AL524)</f>
        <v>0</v>
      </c>
      <c r="AN524" s="2">
        <f>A524-COUNTIF($K$31:$K524,"&lt;&gt;"&amp;AN$31)+1</f>
        <v>471</v>
      </c>
      <c r="AO524" s="2"/>
      <c r="AP524" s="8" t="s">
        <v>364</v>
      </c>
      <c r="AQ524" s="8" t="s">
        <v>13</v>
      </c>
      <c r="AR524" s="8">
        <v>56326</v>
      </c>
      <c r="AS524" s="8">
        <v>14461</v>
      </c>
      <c r="AT524" s="8" t="s">
        <v>11</v>
      </c>
      <c r="AU524" s="8" t="s">
        <v>33</v>
      </c>
      <c r="AV524" s="8">
        <v>2006</v>
      </c>
      <c r="AW524" s="8">
        <v>170</v>
      </c>
      <c r="AX524" s="8" t="s">
        <v>54</v>
      </c>
      <c r="AY524" s="8" t="s">
        <v>15</v>
      </c>
      <c r="AZ524" t="s">
        <v>1069</v>
      </c>
      <c r="BA524" s="5" t="s">
        <v>1069</v>
      </c>
      <c r="BB524" s="5" t="s">
        <v>1069</v>
      </c>
      <c r="BC524" s="4"/>
      <c r="BD524"/>
    </row>
    <row r="525" spans="1:56" hidden="1">
      <c r="A525">
        <f>ROW(B525)-ROW($B$31)</f>
        <v>494</v>
      </c>
      <c r="B525" t="str">
        <f>SUBSTITUTE(SUBSTITUTE(SUBSTITUTE(AP525&amp;"_"&amp;AQ525," ","_"),"&amp;","and"),"-","_")</f>
        <v>NAFTA_Region_Olefins_Complex_Cogen_Fac_UN1</v>
      </c>
      <c r="C525">
        <f>AW525/1000</f>
        <v>4.1599999999999998E-2</v>
      </c>
      <c r="D525" s="23" t="str">
        <f>VLOOKUP(L525,map_fuel,2,0)</f>
        <v>ng</v>
      </c>
      <c r="E525" s="23" t="str">
        <f>VLOOKUP(M525,map_prime_mover,2,0)</f>
        <v>gt</v>
      </c>
      <c r="F525" s="23" t="str">
        <f>D525&amp;IF(NOT(E525=""),"_"&amp;LOWER(E525),"")</f>
        <v>ng_gt</v>
      </c>
      <c r="G525" s="58">
        <f>IF(ISNUMBER(BA525),BA525/1000,1)</f>
        <v>1</v>
      </c>
      <c r="H525" s="8">
        <f>AV525</f>
        <v>2001</v>
      </c>
      <c r="I525" s="39" t="str">
        <f>AY525</f>
        <v>OP</v>
      </c>
      <c r="J525" s="39" t="str">
        <f>IF(AZ525=1,"Y",IF(AZ525=0,"N","?"))</f>
        <v>?</v>
      </c>
      <c r="K525" s="39" t="s">
        <v>594</v>
      </c>
      <c r="L525" s="8" t="str">
        <f>AU525</f>
        <v>NG</v>
      </c>
      <c r="M525" s="8" t="str">
        <f>AX525</f>
        <v>GT</v>
      </c>
      <c r="N525" s="8">
        <f>C525*G525</f>
        <v>4.1599999999999998E-2</v>
      </c>
      <c r="O525" s="8"/>
      <c r="P525" s="8"/>
      <c r="Q525" s="8"/>
      <c r="R525" s="87"/>
      <c r="S525" s="8"/>
      <c r="T525" s="8"/>
      <c r="U525" s="87"/>
      <c r="V525" s="87" t="str">
        <f ca="1">IF(NOT(AP525=""),IF(AP525&lt;&gt;AP524,IF(COUNTIF(OFFSET(AP525,0,0,pMaxUnitPerPlantInData),AP525)=COUNTIFS(OFFSET(AP525,0,0,pMaxUnitPerPlantInData),AP525,OFFSET(F525,0,0,pMaxUnitPerPlantInData),F525),"N","Y"),V524),"")</f>
        <v>N</v>
      </c>
      <c r="W525" s="87" t="str">
        <f>IF($AP525="",W526,AP525)</f>
        <v>NAFTA Region Olefins Complex Cogen Fac</v>
      </c>
      <c r="X525" s="87" t="str">
        <f>IF($AP525="","-",BB525)</f>
        <v>Plant unknown</v>
      </c>
      <c r="Y525" s="4"/>
      <c r="Z525" s="8" t="b">
        <v>0</v>
      </c>
      <c r="AA525" s="8" t="b">
        <f>VLOOKUP(L525,map_fuel,3,0)</f>
        <v>1</v>
      </c>
      <c r="AB525" s="8" t="b">
        <f>C525&gt;=filt_gen_size</f>
        <v>0</v>
      </c>
      <c r="AC525" s="8" t="b">
        <f>AV525&gt;=filt_age</f>
        <v>1</v>
      </c>
      <c r="AD525" s="39">
        <f>IF(filt_status="ALL",TRUE,IFERROR(SEARCH(I525,filt_status),FALSE))</f>
        <v>1</v>
      </c>
      <c r="AE525" s="8" t="b">
        <f>IF(filt_chp,TRUE,J525="N")</f>
        <v>0</v>
      </c>
      <c r="AF525" s="8" t="b">
        <f>IF(filt_hydro,TRUE,D525&lt;&gt;"water")</f>
        <v>1</v>
      </c>
      <c r="AG525" s="8" t="b">
        <f>IF(filt_use_bad_data,TRUE,NOT(OR(O525="Y",O525=1)))</f>
        <v>1</v>
      </c>
      <c r="AH525" s="8" t="b">
        <f>IF(filt_use_bad_data,TRUE,NOT(OR(Q525="Y",Q525=1)))</f>
        <v>1</v>
      </c>
      <c r="AI525" s="8" t="b">
        <f>IF(filt_allow_combos,AND(AJ525:AK525),OR(UPPER($S525)="Y",UPPER($T525)=""))</f>
        <v>1</v>
      </c>
      <c r="AJ525" s="8" t="b">
        <f>IF(UPPER($U525)="CCGT",IF(filt_combine_ccgt,OR(UPPER($T525)="Y",UPPER($S525)=""),OR(UPPER($S525)="Y",UPPER($T525)="")),TRUE)</f>
        <v>1</v>
      </c>
      <c r="AK525" s="8" t="b">
        <f>IF(UPPER($U525)="WIND",IF(filt_combine_wind,OR(UPPER($T525)="Y",UPPER($S525)=""),OR(UPPER($S525)="Y",UPPER($T525)="")),TRUE)</f>
        <v>1</v>
      </c>
      <c r="AL525" s="9"/>
      <c r="AM525" s="2" t="b">
        <f>AND(Z525:AL525)</f>
        <v>0</v>
      </c>
      <c r="AN525" s="2">
        <f>A525-COUNTIF($K$31:$K525,"&lt;&gt;"&amp;AN$31)+1</f>
        <v>472</v>
      </c>
      <c r="AO525" s="2"/>
      <c r="AP525" s="8" t="s">
        <v>365</v>
      </c>
      <c r="AQ525" s="8" t="s">
        <v>366</v>
      </c>
      <c r="AR525" s="8">
        <v>55122</v>
      </c>
      <c r="AS525" s="8">
        <v>14463</v>
      </c>
      <c r="AT525" s="8" t="s">
        <v>11</v>
      </c>
      <c r="AU525" s="8" t="s">
        <v>33</v>
      </c>
      <c r="AV525" s="8">
        <v>2001</v>
      </c>
      <c r="AW525" s="8">
        <v>41.6</v>
      </c>
      <c r="AX525" s="8" t="s">
        <v>54</v>
      </c>
      <c r="AY525" s="8" t="s">
        <v>15</v>
      </c>
      <c r="AZ525" t="s">
        <v>1069</v>
      </c>
      <c r="BA525" s="5" t="s">
        <v>1069</v>
      </c>
      <c r="BB525" s="5" t="s">
        <v>1069</v>
      </c>
      <c r="BC525" s="4"/>
      <c r="BD525"/>
    </row>
    <row r="526" spans="1:56" hidden="1">
      <c r="A526">
        <f>ROW(B526)-ROW($B$31)</f>
        <v>495</v>
      </c>
      <c r="B526" t="str">
        <f>SUBSTITUTE(SUBSTITUTE(SUBSTITUTE(AP526&amp;"_"&amp;AQ526," ","_"),"&amp;","and"),"-","_")</f>
        <v>NAFTA_Region_Olefins_Complex_Cogen_Fac_UN2</v>
      </c>
      <c r="C526">
        <f>AW526/1000</f>
        <v>4.1599999999999998E-2</v>
      </c>
      <c r="D526" s="23" t="str">
        <f>VLOOKUP(L526,map_fuel,2,0)</f>
        <v>ng</v>
      </c>
      <c r="E526" s="23" t="str">
        <f>VLOOKUP(M526,map_prime_mover,2,0)</f>
        <v>gt</v>
      </c>
      <c r="F526" s="23" t="str">
        <f>D526&amp;IF(NOT(E526=""),"_"&amp;LOWER(E526),"")</f>
        <v>ng_gt</v>
      </c>
      <c r="G526" s="58">
        <f>IF(ISNUMBER(BA526),BA526/1000,1)</f>
        <v>1</v>
      </c>
      <c r="H526" s="8">
        <f>AV526</f>
        <v>2001</v>
      </c>
      <c r="I526" s="39" t="str">
        <f>AY526</f>
        <v>OP</v>
      </c>
      <c r="J526" s="39" t="str">
        <f>IF(AZ526=1,"Y",IF(AZ526=0,"N","?"))</f>
        <v>?</v>
      </c>
      <c r="K526" s="39" t="s">
        <v>594</v>
      </c>
      <c r="L526" s="8" t="str">
        <f>AU526</f>
        <v>NG</v>
      </c>
      <c r="M526" s="8" t="str">
        <f>AX526</f>
        <v>GT</v>
      </c>
      <c r="N526" s="8">
        <f>C526*G526</f>
        <v>4.1599999999999998E-2</v>
      </c>
      <c r="O526" s="8"/>
      <c r="P526" s="8"/>
      <c r="Q526" s="8"/>
      <c r="R526" s="87"/>
      <c r="S526" s="8"/>
      <c r="T526" s="8"/>
      <c r="U526" s="87"/>
      <c r="V526" s="87" t="str">
        <f ca="1">IF(NOT(AP526=""),IF(AP526&lt;&gt;AP525,IF(COUNTIF(OFFSET(AP526,0,0,pMaxUnitPerPlantInData),AP526)=COUNTIFS(OFFSET(AP526,0,0,pMaxUnitPerPlantInData),AP526,OFFSET(F526,0,0,pMaxUnitPerPlantInData),F526),"N","Y"),V525),"")</f>
        <v>N</v>
      </c>
      <c r="W526" s="87" t="str">
        <f>IF($AP526="",W527,AP526)</f>
        <v>NAFTA Region Olefins Complex Cogen Fac</v>
      </c>
      <c r="X526" s="87" t="str">
        <f>IF($AP526="","-",BB526)</f>
        <v>Plant unknown</v>
      </c>
      <c r="Y526" s="4"/>
      <c r="Z526" s="8" t="b">
        <v>0</v>
      </c>
      <c r="AA526" s="8" t="b">
        <f>VLOOKUP(L526,map_fuel,3,0)</f>
        <v>1</v>
      </c>
      <c r="AB526" s="8" t="b">
        <f>C526&gt;=filt_gen_size</f>
        <v>0</v>
      </c>
      <c r="AC526" s="8" t="b">
        <f>AV526&gt;=filt_age</f>
        <v>1</v>
      </c>
      <c r="AD526" s="39">
        <f>IF(filt_status="ALL",TRUE,IFERROR(SEARCH(I526,filt_status),FALSE))</f>
        <v>1</v>
      </c>
      <c r="AE526" s="8" t="b">
        <f>IF(filt_chp,TRUE,J526="N")</f>
        <v>0</v>
      </c>
      <c r="AF526" s="8" t="b">
        <f>IF(filt_hydro,TRUE,D526&lt;&gt;"water")</f>
        <v>1</v>
      </c>
      <c r="AG526" s="8" t="b">
        <f>IF(filt_use_bad_data,TRUE,NOT(OR(O526="Y",O526=1)))</f>
        <v>1</v>
      </c>
      <c r="AH526" s="8" t="b">
        <f>IF(filt_use_bad_data,TRUE,NOT(OR(Q526="Y",Q526=1)))</f>
        <v>1</v>
      </c>
      <c r="AI526" s="8" t="b">
        <f>IF(filt_allow_combos,AND(AJ526:AK526),OR(UPPER($S526)="Y",UPPER($T526)=""))</f>
        <v>1</v>
      </c>
      <c r="AJ526" s="8" t="b">
        <f>IF(UPPER($U526)="CCGT",IF(filt_combine_ccgt,OR(UPPER($T526)="Y",UPPER($S526)=""),OR(UPPER($S526)="Y",UPPER($T526)="")),TRUE)</f>
        <v>1</v>
      </c>
      <c r="AK526" s="8" t="b">
        <f>IF(UPPER($U526)="WIND",IF(filt_combine_wind,OR(UPPER($T526)="Y",UPPER($S526)=""),OR(UPPER($S526)="Y",UPPER($T526)="")),TRUE)</f>
        <v>1</v>
      </c>
      <c r="AL526" s="9"/>
      <c r="AM526" s="2" t="b">
        <f>AND(Z526:AL526)</f>
        <v>0</v>
      </c>
      <c r="AN526" s="2">
        <f>A526-COUNTIF($K$31:$K526,"&lt;&gt;"&amp;AN$31)+1</f>
        <v>473</v>
      </c>
      <c r="AO526" s="2"/>
      <c r="AP526" s="8" t="s">
        <v>365</v>
      </c>
      <c r="AQ526" s="8" t="s">
        <v>367</v>
      </c>
      <c r="AR526" s="8">
        <v>55122</v>
      </c>
      <c r="AS526" s="8">
        <v>14464</v>
      </c>
      <c r="AT526" s="8" t="s">
        <v>11</v>
      </c>
      <c r="AU526" s="8" t="s">
        <v>33</v>
      </c>
      <c r="AV526" s="8">
        <v>2001</v>
      </c>
      <c r="AW526" s="8">
        <v>41.6</v>
      </c>
      <c r="AX526" s="8" t="s">
        <v>54</v>
      </c>
      <c r="AY526" s="8" t="s">
        <v>15</v>
      </c>
      <c r="AZ526" t="s">
        <v>1069</v>
      </c>
      <c r="BA526" s="5" t="s">
        <v>1069</v>
      </c>
      <c r="BB526" s="5" t="s">
        <v>1069</v>
      </c>
      <c r="BC526" s="4"/>
      <c r="BD526"/>
    </row>
    <row r="527" spans="1:56" hidden="1">
      <c r="A527">
        <f>ROW(B527)-ROW($B$31)</f>
        <v>496</v>
      </c>
      <c r="B527" t="str">
        <f>SUBSTITUTE(SUBSTITUTE(SUBSTITUTE(AP527&amp;"_"&amp;AQ527," ","_"),"&amp;","and"),"-","_")</f>
        <v>Newgulf_Cogen_GEN1</v>
      </c>
      <c r="C527">
        <f>AW527/1000</f>
        <v>7.8700000000000006E-2</v>
      </c>
      <c r="D527" s="23" t="str">
        <f>VLOOKUP(L527,map_fuel,2,0)</f>
        <v>ng</v>
      </c>
      <c r="E527" s="23" t="str">
        <f>VLOOKUP(M527,map_prime_mover,2,0)</f>
        <v>gt</v>
      </c>
      <c r="F527" s="23" t="str">
        <f>D527&amp;IF(NOT(E527=""),"_"&amp;LOWER(E527),"")</f>
        <v>ng_gt</v>
      </c>
      <c r="G527" s="58">
        <f>IF(ISNUMBER(BA527),BA527/1000,1)</f>
        <v>13.783925999999999</v>
      </c>
      <c r="H527" s="8">
        <f>AV527</f>
        <v>1984</v>
      </c>
      <c r="I527" s="39" t="str">
        <f>AY527</f>
        <v>OP</v>
      </c>
      <c r="J527" s="39" t="str">
        <f>IF(AZ527=1,"Y",IF(AZ527=0,"N","?"))</f>
        <v>N</v>
      </c>
      <c r="K527" s="39" t="s">
        <v>594</v>
      </c>
      <c r="L527" s="8" t="str">
        <f>AU527</f>
        <v>NG</v>
      </c>
      <c r="M527" s="8" t="str">
        <f>AX527</f>
        <v>GT</v>
      </c>
      <c r="N527" s="8">
        <f>C527*G527</f>
        <v>1.0847949762</v>
      </c>
      <c r="O527" s="8"/>
      <c r="P527" s="39"/>
      <c r="Q527" s="39" t="s">
        <v>651</v>
      </c>
      <c r="R527" s="87" t="s">
        <v>1072</v>
      </c>
      <c r="S527" s="39"/>
      <c r="T527" s="39"/>
      <c r="U527" s="87"/>
      <c r="V527" s="87" t="str">
        <f ca="1">IF(NOT(AP527=""),IF(AP527&lt;&gt;AP526,IF(COUNTIF(OFFSET(AP527,0,0,pMaxUnitPerPlantInData),AP527)=COUNTIFS(OFFSET(AP527,0,0,pMaxUnitPerPlantInData),AP527,OFFSET(F527,0,0,pMaxUnitPerPlantInData),F527),"N","Y"),V526),"")</f>
        <v>N</v>
      </c>
      <c r="W527" s="87" t="str">
        <f>IF($AP527="",W528,SUBSTITUTE(SUBSTITUTE(SUBSTITUTE(AP527," ","_"),"&amp;","and"),"-","_"))</f>
        <v>Newgulf_Cogen</v>
      </c>
      <c r="X527" s="87">
        <f>IF($AP527="","-",BB527)</f>
        <v>1</v>
      </c>
      <c r="Y527" s="4"/>
      <c r="Z527" s="8" t="b">
        <v>1</v>
      </c>
      <c r="AA527" s="8" t="b">
        <f>VLOOKUP(L527,map_fuel,3,0)</f>
        <v>1</v>
      </c>
      <c r="AB527" s="8" t="b">
        <f>C527&gt;=filt_gen_size</f>
        <v>1</v>
      </c>
      <c r="AC527" s="8" t="b">
        <f>AV527&gt;=filt_age</f>
        <v>1</v>
      </c>
      <c r="AD527" s="39">
        <f>IF(filt_status="ALL",TRUE,IFERROR(SEARCH(I527,filt_status),FALSE))</f>
        <v>1</v>
      </c>
      <c r="AE527" s="8" t="b">
        <f>IF(filt_chp,TRUE,J527="N")</f>
        <v>1</v>
      </c>
      <c r="AF527" s="8" t="b">
        <f>IF(filt_hydro,TRUE,D527&lt;&gt;"water")</f>
        <v>1</v>
      </c>
      <c r="AG527" s="8" t="b">
        <f>IF(filt_use_bad_data,TRUE,NOT(OR(O527="Y",O527=1)))</f>
        <v>1</v>
      </c>
      <c r="AH527" s="8" t="b">
        <f>IF(filt_use_bad_data,TRUE,NOT(OR(Q527="Y",Q527=1)))</f>
        <v>0</v>
      </c>
      <c r="AI527" s="8" t="b">
        <f>IF(filt_allow_combos,AND(AJ527:AK527),OR(UPPER($S527)="Y",UPPER($T527)=""))</f>
        <v>1</v>
      </c>
      <c r="AJ527" s="8" t="b">
        <f>IF(UPPER($U527)="CCGT",IF(filt_combine_ccgt,OR(UPPER($T527)="Y",UPPER($S527)=""),OR(UPPER($S527)="Y",UPPER($T527)="")),TRUE)</f>
        <v>1</v>
      </c>
      <c r="AK527" s="8" t="b">
        <f>IF(UPPER($U527)="WIND",IF(filt_combine_wind,OR(UPPER($T527)="Y",UPPER($S527)=""),OR(UPPER($S527)="Y",UPPER($T527)="")),TRUE)</f>
        <v>1</v>
      </c>
      <c r="AL527" s="9"/>
      <c r="AM527" s="2" t="b">
        <f>AND(Z527:AL527)</f>
        <v>0</v>
      </c>
      <c r="AN527" s="2">
        <f>A527-COUNTIF($K$31:$K527,"&lt;&gt;"&amp;AN$31)+1</f>
        <v>474</v>
      </c>
      <c r="AO527" s="2"/>
      <c r="AP527" s="8" t="s">
        <v>368</v>
      </c>
      <c r="AQ527" s="8" t="s">
        <v>13</v>
      </c>
      <c r="AR527" s="8">
        <v>50137</v>
      </c>
      <c r="AS527" s="8">
        <v>14465</v>
      </c>
      <c r="AT527" s="8" t="s">
        <v>11</v>
      </c>
      <c r="AU527" s="8" t="s">
        <v>33</v>
      </c>
      <c r="AV527" s="8">
        <v>1984</v>
      </c>
      <c r="AW527" s="8">
        <v>78.7</v>
      </c>
      <c r="AX527" s="8" t="s">
        <v>54</v>
      </c>
      <c r="AY527" s="8" t="s">
        <v>15</v>
      </c>
      <c r="AZ527">
        <v>0</v>
      </c>
      <c r="BA527" s="5">
        <v>13783.925999999999</v>
      </c>
      <c r="BB527" s="5">
        <v>1</v>
      </c>
      <c r="BC527" s="4"/>
      <c r="BD527"/>
    </row>
    <row r="528" spans="1:56" hidden="1">
      <c r="A528">
        <f>ROW(B528)-ROW($B$31)</f>
        <v>497</v>
      </c>
      <c r="B528" t="str">
        <f>SUBSTITUTE(SUBSTITUTE(SUBSTITUTE(AP528&amp;"_"&amp;AQ528," ","_"),"&amp;","and"),"-","_")</f>
        <v>Newman_CT1</v>
      </c>
      <c r="C528">
        <f>AW528/1000</f>
        <v>8.5000000000000006E-2</v>
      </c>
      <c r="D528" s="23" t="str">
        <f>VLOOKUP(L528,map_fuel,2,0)</f>
        <v>ng</v>
      </c>
      <c r="E528" s="23" t="str">
        <f>VLOOKUP(M528,map_prime_mover,2,0)</f>
        <v>cc_ct_part</v>
      </c>
      <c r="F528" s="23" t="str">
        <f>D528&amp;IF(NOT(E528=""),"_"&amp;LOWER(E528),"")</f>
        <v>ng_cc_ct_part</v>
      </c>
      <c r="G528" s="58">
        <f>IF(ISNUMBER(BA528),BA528/1000,1)</f>
        <v>1</v>
      </c>
      <c r="H528" s="8">
        <f>AV528</f>
        <v>1975</v>
      </c>
      <c r="I528" s="39" t="str">
        <f>AY528</f>
        <v>OP</v>
      </c>
      <c r="J528" s="39" t="str">
        <f>IF(AZ528=1,"Y",IF(AZ528=0,"N","?"))</f>
        <v>?</v>
      </c>
      <c r="K528" s="39" t="s">
        <v>594</v>
      </c>
      <c r="L528" s="8" t="str">
        <f>AU528</f>
        <v>NG</v>
      </c>
      <c r="M528" s="8" t="str">
        <f>AX528</f>
        <v>CT</v>
      </c>
      <c r="N528" s="8">
        <f>C528*G528</f>
        <v>8.5000000000000006E-2</v>
      </c>
      <c r="O528" s="8"/>
      <c r="P528" s="8"/>
      <c r="Q528" s="8"/>
      <c r="R528" s="87"/>
      <c r="S528" s="8"/>
      <c r="T528" s="8"/>
      <c r="U528" s="87"/>
      <c r="V528" s="87" t="str">
        <f ca="1">IF(NOT(AP528=""),IF(AP528&lt;&gt;AP527,IF(COUNTIF(OFFSET(AP528,0,0,pMaxUnitPerPlantInData),AP528)=COUNTIFS(OFFSET(AP528,0,0,pMaxUnitPerPlantInData),AP528,OFFSET(F528,0,0,pMaxUnitPerPlantInData),F528),"N","Y"),V527),"")</f>
        <v>Y</v>
      </c>
      <c r="W528" s="87" t="str">
        <f>IF($AP528="",W529,AP528)</f>
        <v>Newman</v>
      </c>
      <c r="X528" s="87" t="str">
        <f>IF($AP528="","-",BB528)</f>
        <v>Plant unknown</v>
      </c>
      <c r="Y528" s="4"/>
      <c r="Z528" s="8" t="b">
        <v>0</v>
      </c>
      <c r="AA528" s="8" t="b">
        <f>VLOOKUP(L528,map_fuel,3,0)</f>
        <v>1</v>
      </c>
      <c r="AB528" s="8" t="b">
        <f>C528&gt;=filt_gen_size</f>
        <v>1</v>
      </c>
      <c r="AC528" s="8" t="b">
        <f>AV528&gt;=filt_age</f>
        <v>1</v>
      </c>
      <c r="AD528" s="39">
        <f>IF(filt_status="ALL",TRUE,IFERROR(SEARCH(I528,filt_status),FALSE))</f>
        <v>1</v>
      </c>
      <c r="AE528" s="8" t="b">
        <f>IF(filt_chp,TRUE,J528="N")</f>
        <v>0</v>
      </c>
      <c r="AF528" s="8" t="b">
        <f>IF(filt_hydro,TRUE,D528&lt;&gt;"water")</f>
        <v>1</v>
      </c>
      <c r="AG528" s="8" t="b">
        <f>IF(filt_use_bad_data,TRUE,NOT(OR(O528="Y",O528=1)))</f>
        <v>1</v>
      </c>
      <c r="AH528" s="8" t="b">
        <f>IF(filt_use_bad_data,TRUE,NOT(OR(Q528="Y",Q528=1)))</f>
        <v>1</v>
      </c>
      <c r="AI528" s="8" t="b">
        <f>IF(filt_allow_combos,AND(AJ528:AK528),OR(UPPER($S528)="Y",UPPER($T528)=""))</f>
        <v>1</v>
      </c>
      <c r="AJ528" s="8" t="b">
        <f>IF(UPPER($U528)="CCGT",IF(filt_combine_ccgt,OR(UPPER($T528)="Y",UPPER($S528)=""),OR(UPPER($S528)="Y",UPPER($T528)="")),TRUE)</f>
        <v>1</v>
      </c>
      <c r="AK528" s="8" t="b">
        <f>IF(UPPER($U528)="WIND",IF(filt_combine_wind,OR(UPPER($T528)="Y",UPPER($S528)=""),OR(UPPER($S528)="Y",UPPER($T528)="")),TRUE)</f>
        <v>1</v>
      </c>
      <c r="AL528" s="9"/>
      <c r="AM528" s="2" t="b">
        <f>AND(Z528:AL528)</f>
        <v>0</v>
      </c>
      <c r="AN528" s="2">
        <f>A528-COUNTIF($K$31:$K528,"&lt;&gt;"&amp;AN$31)+1</f>
        <v>475</v>
      </c>
      <c r="AO528" s="2"/>
      <c r="AP528" s="8" t="s">
        <v>369</v>
      </c>
      <c r="AQ528" s="8" t="s">
        <v>157</v>
      </c>
      <c r="AR528" s="8">
        <v>3456</v>
      </c>
      <c r="AS528" s="8">
        <v>14466</v>
      </c>
      <c r="AT528" s="8" t="s">
        <v>11</v>
      </c>
      <c r="AU528" s="8" t="s">
        <v>33</v>
      </c>
      <c r="AV528" s="8">
        <v>1975</v>
      </c>
      <c r="AW528" s="8">
        <v>85</v>
      </c>
      <c r="AX528" s="8" t="s">
        <v>32</v>
      </c>
      <c r="AY528" s="8" t="s">
        <v>15</v>
      </c>
      <c r="AZ528" t="s">
        <v>1069</v>
      </c>
      <c r="BA528" s="5" t="s">
        <v>1069</v>
      </c>
      <c r="BB528" s="5" t="s">
        <v>1069</v>
      </c>
      <c r="BC528" s="4"/>
      <c r="BD528"/>
    </row>
    <row r="529" spans="1:56" hidden="1">
      <c r="A529">
        <f>ROW(B529)-ROW($B$31)</f>
        <v>498</v>
      </c>
      <c r="B529" t="str">
        <f>SUBSTITUTE(SUBSTITUTE(SUBSTITUTE(AP529&amp;"_"&amp;AQ529," ","_"),"&amp;","and"),"-","_")</f>
        <v>Newman_CT2</v>
      </c>
      <c r="C529">
        <f>AW529/1000</f>
        <v>8.5000000000000006E-2</v>
      </c>
      <c r="D529" s="23" t="str">
        <f>VLOOKUP(L529,map_fuel,2,0)</f>
        <v>ng</v>
      </c>
      <c r="E529" s="23" t="str">
        <f>VLOOKUP(M529,map_prime_mover,2,0)</f>
        <v>cc_ct_part</v>
      </c>
      <c r="F529" s="23" t="str">
        <f>D529&amp;IF(NOT(E529=""),"_"&amp;LOWER(E529),"")</f>
        <v>ng_cc_ct_part</v>
      </c>
      <c r="G529" s="58">
        <f>IF(ISNUMBER(BA529),BA529/1000,1)</f>
        <v>1</v>
      </c>
      <c r="H529" s="8">
        <f>AV529</f>
        <v>1975</v>
      </c>
      <c r="I529" s="39" t="str">
        <f>AY529</f>
        <v>OP</v>
      </c>
      <c r="J529" s="39" t="str">
        <f>IF(AZ529=1,"Y",IF(AZ529=0,"N","?"))</f>
        <v>?</v>
      </c>
      <c r="K529" s="39" t="s">
        <v>594</v>
      </c>
      <c r="L529" s="8" t="str">
        <f>AU529</f>
        <v>NG</v>
      </c>
      <c r="M529" s="8" t="str">
        <f>AX529</f>
        <v>CT</v>
      </c>
      <c r="N529" s="8">
        <f>C529*G529</f>
        <v>8.5000000000000006E-2</v>
      </c>
      <c r="O529" s="8"/>
      <c r="P529" s="8"/>
      <c r="Q529" s="8"/>
      <c r="R529" s="87"/>
      <c r="S529" s="8"/>
      <c r="T529" s="8"/>
      <c r="U529" s="87"/>
      <c r="V529" s="87" t="str">
        <f ca="1">IF(NOT(AP529=""),IF(AP529&lt;&gt;AP528,IF(COUNTIF(OFFSET(AP529,0,0,pMaxUnitPerPlantInData),AP529)=COUNTIFS(OFFSET(AP529,0,0,pMaxUnitPerPlantInData),AP529,OFFSET(F529,0,0,pMaxUnitPerPlantInData),F529),"N","Y"),V528),"")</f>
        <v>Y</v>
      </c>
      <c r="W529" s="87" t="str">
        <f>IF($AP529="",W530,AP529)</f>
        <v>Newman</v>
      </c>
      <c r="X529" s="87" t="str">
        <f>IF($AP529="","-",BB529)</f>
        <v>Plant unknown</v>
      </c>
      <c r="Y529" s="4"/>
      <c r="Z529" s="8" t="b">
        <v>0</v>
      </c>
      <c r="AA529" s="8" t="b">
        <f>VLOOKUP(L529,map_fuel,3,0)</f>
        <v>1</v>
      </c>
      <c r="AB529" s="8" t="b">
        <f>C529&gt;=filt_gen_size</f>
        <v>1</v>
      </c>
      <c r="AC529" s="8" t="b">
        <f>AV529&gt;=filt_age</f>
        <v>1</v>
      </c>
      <c r="AD529" s="39">
        <f>IF(filt_status="ALL",TRUE,IFERROR(SEARCH(I529,filt_status),FALSE))</f>
        <v>1</v>
      </c>
      <c r="AE529" s="8" t="b">
        <f>IF(filt_chp,TRUE,J529="N")</f>
        <v>0</v>
      </c>
      <c r="AF529" s="8" t="b">
        <f>IF(filt_hydro,TRUE,D529&lt;&gt;"water")</f>
        <v>1</v>
      </c>
      <c r="AG529" s="8" t="b">
        <f>IF(filt_use_bad_data,TRUE,NOT(OR(O529="Y",O529=1)))</f>
        <v>1</v>
      </c>
      <c r="AH529" s="8" t="b">
        <f>IF(filt_use_bad_data,TRUE,NOT(OR(Q529="Y",Q529=1)))</f>
        <v>1</v>
      </c>
      <c r="AI529" s="8" t="b">
        <f>IF(filt_allow_combos,AND(AJ529:AK529),OR(UPPER($S529)="Y",UPPER($T529)=""))</f>
        <v>1</v>
      </c>
      <c r="AJ529" s="8" t="b">
        <f>IF(UPPER($U529)="CCGT",IF(filt_combine_ccgt,OR(UPPER($T529)="Y",UPPER($S529)=""),OR(UPPER($S529)="Y",UPPER($T529)="")),TRUE)</f>
        <v>1</v>
      </c>
      <c r="AK529" s="8" t="b">
        <f>IF(UPPER($U529)="WIND",IF(filt_combine_wind,OR(UPPER($T529)="Y",UPPER($S529)=""),OR(UPPER($S529)="Y",UPPER($T529)="")),TRUE)</f>
        <v>1</v>
      </c>
      <c r="AL529" s="9"/>
      <c r="AM529" s="2" t="b">
        <f>AND(Z529:AL529)</f>
        <v>0</v>
      </c>
      <c r="AN529" s="2">
        <f>A529-COUNTIF($K$31:$K529,"&lt;&gt;"&amp;AN$31)+1</f>
        <v>476</v>
      </c>
      <c r="AO529" s="2"/>
      <c r="AP529" s="8" t="s">
        <v>369</v>
      </c>
      <c r="AQ529" s="8" t="s">
        <v>158</v>
      </c>
      <c r="AR529" s="8">
        <v>3456</v>
      </c>
      <c r="AS529" s="8">
        <v>14467</v>
      </c>
      <c r="AT529" s="8" t="s">
        <v>11</v>
      </c>
      <c r="AU529" s="8" t="s">
        <v>33</v>
      </c>
      <c r="AV529" s="8">
        <v>1975</v>
      </c>
      <c r="AW529" s="8">
        <v>85</v>
      </c>
      <c r="AX529" s="8" t="s">
        <v>32</v>
      </c>
      <c r="AY529" s="8" t="s">
        <v>15</v>
      </c>
      <c r="AZ529" t="s">
        <v>1069</v>
      </c>
      <c r="BA529" s="5" t="s">
        <v>1069</v>
      </c>
      <c r="BB529" s="5" t="s">
        <v>1069</v>
      </c>
      <c r="BC529" s="4"/>
      <c r="BD529"/>
    </row>
    <row r="530" spans="1:56" hidden="1">
      <c r="A530">
        <f>ROW(B530)-ROW($B$31)</f>
        <v>499</v>
      </c>
      <c r="B530" t="str">
        <f>SUBSTITUTE(SUBSTITUTE(SUBSTITUTE(AP530&amp;"_"&amp;AQ530," ","_"),"&amp;","and"),"-","_")</f>
        <v>Newman_4</v>
      </c>
      <c r="C530">
        <f>AW530/1000</f>
        <v>0.12</v>
      </c>
      <c r="D530" s="23" t="str">
        <f>VLOOKUP(L530,map_fuel,2,0)</f>
        <v>ng</v>
      </c>
      <c r="E530" s="23" t="str">
        <f>VLOOKUP(M530,map_prime_mover,2,0)</f>
        <v>cc_st_part</v>
      </c>
      <c r="F530" s="23" t="str">
        <f>D530&amp;IF(NOT(E530=""),"_"&amp;LOWER(E530),"")</f>
        <v>ng_cc_st_part</v>
      </c>
      <c r="G530" s="58">
        <f>IF(ISNUMBER(BA530),BA530/1000,1)</f>
        <v>1</v>
      </c>
      <c r="H530" s="8">
        <f>AV530</f>
        <v>1975</v>
      </c>
      <c r="I530" s="39" t="str">
        <f>AY530</f>
        <v>OP</v>
      </c>
      <c r="J530" s="39" t="str">
        <f>IF(AZ530=1,"Y",IF(AZ530=0,"N","?"))</f>
        <v>?</v>
      </c>
      <c r="K530" s="39" t="s">
        <v>594</v>
      </c>
      <c r="L530" s="8" t="str">
        <f>AU530</f>
        <v>NG</v>
      </c>
      <c r="M530" s="8" t="str">
        <f>AX530</f>
        <v>CA</v>
      </c>
      <c r="N530" s="8">
        <f>C530*G530</f>
        <v>0.12</v>
      </c>
      <c r="O530" s="8"/>
      <c r="P530" s="8"/>
      <c r="Q530" s="8"/>
      <c r="R530" s="87"/>
      <c r="S530" s="8"/>
      <c r="T530" s="8"/>
      <c r="U530" s="87"/>
      <c r="V530" s="87" t="str">
        <f ca="1">IF(NOT(AP530=""),IF(AP530&lt;&gt;AP529,IF(COUNTIF(OFFSET(AP530,0,0,pMaxUnitPerPlantInData),AP530)=COUNTIFS(OFFSET(AP530,0,0,pMaxUnitPerPlantInData),AP530,OFFSET(F530,0,0,pMaxUnitPerPlantInData),F530),"N","Y"),V529),"")</f>
        <v>Y</v>
      </c>
      <c r="W530" s="87" t="str">
        <f>IF($AP530="",W531,AP530)</f>
        <v>Newman</v>
      </c>
      <c r="X530" s="87" t="str">
        <f>IF($AP530="","-",BB530)</f>
        <v>Plant unknown</v>
      </c>
      <c r="Y530" s="4"/>
      <c r="Z530" s="8" t="b">
        <v>0</v>
      </c>
      <c r="AA530" s="8" t="b">
        <f>VLOOKUP(L530,map_fuel,3,0)</f>
        <v>1</v>
      </c>
      <c r="AB530" s="8" t="b">
        <f>C530&gt;=filt_gen_size</f>
        <v>1</v>
      </c>
      <c r="AC530" s="8" t="b">
        <f>AV530&gt;=filt_age</f>
        <v>1</v>
      </c>
      <c r="AD530" s="39">
        <f>IF(filt_status="ALL",TRUE,IFERROR(SEARCH(I530,filt_status),FALSE))</f>
        <v>1</v>
      </c>
      <c r="AE530" s="8" t="b">
        <f>IF(filt_chp,TRUE,J530="N")</f>
        <v>0</v>
      </c>
      <c r="AF530" s="8" t="b">
        <f>IF(filt_hydro,TRUE,D530&lt;&gt;"water")</f>
        <v>1</v>
      </c>
      <c r="AG530" s="8" t="b">
        <f>IF(filt_use_bad_data,TRUE,NOT(OR(O530="Y",O530=1)))</f>
        <v>1</v>
      </c>
      <c r="AH530" s="8" t="b">
        <f>IF(filt_use_bad_data,TRUE,NOT(OR(Q530="Y",Q530=1)))</f>
        <v>1</v>
      </c>
      <c r="AI530" s="8" t="b">
        <f>IF(filt_allow_combos,AND(AJ530:AK530),OR(UPPER($S530)="Y",UPPER($T530)=""))</f>
        <v>1</v>
      </c>
      <c r="AJ530" s="8" t="b">
        <f>IF(UPPER($U530)="CCGT",IF(filt_combine_ccgt,OR(UPPER($T530)="Y",UPPER($S530)=""),OR(UPPER($S530)="Y",UPPER($T530)="")),TRUE)</f>
        <v>1</v>
      </c>
      <c r="AK530" s="8" t="b">
        <f>IF(UPPER($U530)="WIND",IF(filt_combine_wind,OR(UPPER($T530)="Y",UPPER($S530)=""),OR(UPPER($S530)="Y",UPPER($T530)="")),TRUE)</f>
        <v>1</v>
      </c>
      <c r="AL530" s="9"/>
      <c r="AM530" s="2" t="b">
        <f>AND(Z530:AL530)</f>
        <v>0</v>
      </c>
      <c r="AN530" s="2">
        <f>A530-COUNTIF($K$31:$K530,"&lt;&gt;"&amp;AN$31)+1</f>
        <v>477</v>
      </c>
      <c r="AO530" s="2"/>
      <c r="AP530" s="8" t="s">
        <v>369</v>
      </c>
      <c r="AQ530" s="8" t="s">
        <v>107</v>
      </c>
      <c r="AR530" s="8">
        <v>3456</v>
      </c>
      <c r="AS530" s="8">
        <v>14471</v>
      </c>
      <c r="AT530" s="8" t="s">
        <v>11</v>
      </c>
      <c r="AU530" s="8" t="s">
        <v>33</v>
      </c>
      <c r="AV530" s="8">
        <v>1975</v>
      </c>
      <c r="AW530" s="8">
        <v>120</v>
      </c>
      <c r="AX530" s="8" t="s">
        <v>29</v>
      </c>
      <c r="AY530" s="8" t="s">
        <v>15</v>
      </c>
      <c r="AZ530" t="s">
        <v>1069</v>
      </c>
      <c r="BA530" s="5" t="s">
        <v>1069</v>
      </c>
      <c r="BB530" s="5" t="s">
        <v>1069</v>
      </c>
      <c r="BC530" s="4"/>
      <c r="BD530"/>
    </row>
    <row r="531" spans="1:56" hidden="1">
      <c r="A531">
        <f>ROW(B531)-ROW($B$31)</f>
        <v>500</v>
      </c>
      <c r="B531" t="str">
        <f>SUBSTITUTE(SUBSTITUTE(SUBSTITUTE(AP531&amp;"_"&amp;AQ531," ","_"),"&amp;","and"),"-","_")</f>
        <v>Newman_3</v>
      </c>
      <c r="C531">
        <f>AW531/1000</f>
        <v>0.12179999999999999</v>
      </c>
      <c r="D531" s="23" t="str">
        <f>VLOOKUP(L531,map_fuel,2,0)</f>
        <v>ng</v>
      </c>
      <c r="E531" s="23" t="str">
        <f>VLOOKUP(M531,map_prime_mover,2,0)</f>
        <v>st</v>
      </c>
      <c r="F531" s="23" t="str">
        <f>D531&amp;IF(NOT(E531=""),"_"&amp;LOWER(E531),"")</f>
        <v>ng_st</v>
      </c>
      <c r="G531" s="58">
        <f>IF(ISNUMBER(BA531),BA531/1000,1)</f>
        <v>1</v>
      </c>
      <c r="H531" s="8">
        <f>AV531</f>
        <v>1966</v>
      </c>
      <c r="I531" s="39" t="str">
        <f>AY531</f>
        <v>OP</v>
      </c>
      <c r="J531" s="39" t="str">
        <f>IF(AZ531=1,"Y",IF(AZ531=0,"N","?"))</f>
        <v>?</v>
      </c>
      <c r="K531" s="39" t="s">
        <v>594</v>
      </c>
      <c r="L531" s="8" t="str">
        <f>AU531</f>
        <v>NG</v>
      </c>
      <c r="M531" s="8" t="str">
        <f>AX531</f>
        <v>ST</v>
      </c>
      <c r="N531" s="8">
        <f>C531*G531</f>
        <v>0.12179999999999999</v>
      </c>
      <c r="O531" s="8"/>
      <c r="P531" s="8"/>
      <c r="Q531" s="39" t="s">
        <v>651</v>
      </c>
      <c r="R531" s="87"/>
      <c r="S531" s="8"/>
      <c r="T531" s="8"/>
      <c r="U531" s="87"/>
      <c r="V531" s="87" t="str">
        <f ca="1">IF(NOT(AP531=""),IF(AP531&lt;&gt;AP530,IF(COUNTIF(OFFSET(AP531,0,0,pMaxUnitPerPlantInData),AP531)=COUNTIFS(OFFSET(AP531,0,0,pMaxUnitPerPlantInData),AP531,OFFSET(F531,0,0,pMaxUnitPerPlantInData),F531),"N","Y"),V530),"")</f>
        <v>Y</v>
      </c>
      <c r="W531" s="87" t="str">
        <f>IF($AP531="",W532,AP531)</f>
        <v>Newman</v>
      </c>
      <c r="X531" s="87" t="str">
        <f>IF($AP531="","-",BB531)</f>
        <v>Plant unknown</v>
      </c>
      <c r="Y531" s="4"/>
      <c r="Z531" s="8" t="b">
        <v>0</v>
      </c>
      <c r="AA531" s="8" t="b">
        <f>VLOOKUP(L531,map_fuel,3,0)</f>
        <v>1</v>
      </c>
      <c r="AB531" s="8" t="b">
        <f>C531&gt;=filt_gen_size</f>
        <v>1</v>
      </c>
      <c r="AC531" s="8" t="b">
        <f>AV531&gt;=filt_age</f>
        <v>1</v>
      </c>
      <c r="AD531" s="39">
        <f>IF(filt_status="ALL",TRUE,IFERROR(SEARCH(I531,filt_status),FALSE))</f>
        <v>1</v>
      </c>
      <c r="AE531" s="8" t="b">
        <f>IF(filt_chp,TRUE,J531="N")</f>
        <v>0</v>
      </c>
      <c r="AF531" s="8" t="b">
        <f>IF(filt_hydro,TRUE,D531&lt;&gt;"water")</f>
        <v>1</v>
      </c>
      <c r="AG531" s="8" t="b">
        <f>IF(filt_use_bad_data,TRUE,NOT(OR(O531="Y",O531=1)))</f>
        <v>1</v>
      </c>
      <c r="AH531" s="8" t="b">
        <f>IF(filt_use_bad_data,TRUE,NOT(OR(Q531="Y",Q531=1)))</f>
        <v>0</v>
      </c>
      <c r="AI531" s="8" t="b">
        <f>IF(filt_allow_combos,AND(AJ531:AK531),OR(UPPER($S531)="Y",UPPER($T531)=""))</f>
        <v>1</v>
      </c>
      <c r="AJ531" s="8" t="b">
        <f>IF(UPPER($U531)="CCGT",IF(filt_combine_ccgt,OR(UPPER($T531)="Y",UPPER($S531)=""),OR(UPPER($S531)="Y",UPPER($T531)="")),TRUE)</f>
        <v>1</v>
      </c>
      <c r="AK531" s="8" t="b">
        <f>IF(UPPER($U531)="WIND",IF(filt_combine_wind,OR(UPPER($T531)="Y",UPPER($S531)=""),OR(UPPER($S531)="Y",UPPER($T531)="")),TRUE)</f>
        <v>1</v>
      </c>
      <c r="AL531" s="9"/>
      <c r="AM531" s="2" t="b">
        <f>AND(Z531:AL531)</f>
        <v>0</v>
      </c>
      <c r="AN531" s="2">
        <f>A531-COUNTIF($K$31:$K531,"&lt;&gt;"&amp;AN$31)+1</f>
        <v>478</v>
      </c>
      <c r="AO531" s="2"/>
      <c r="AP531" s="8" t="s">
        <v>369</v>
      </c>
      <c r="AQ531" s="8" t="s">
        <v>41</v>
      </c>
      <c r="AR531" s="8">
        <v>3456</v>
      </c>
      <c r="AS531" s="8">
        <v>14470</v>
      </c>
      <c r="AT531" s="8" t="s">
        <v>11</v>
      </c>
      <c r="AU531" s="8" t="s">
        <v>33</v>
      </c>
      <c r="AV531" s="8">
        <v>1966</v>
      </c>
      <c r="AW531" s="8">
        <v>121.8</v>
      </c>
      <c r="AX531" s="8" t="s">
        <v>16</v>
      </c>
      <c r="AY531" s="8" t="s">
        <v>15</v>
      </c>
      <c r="AZ531" t="s">
        <v>1069</v>
      </c>
      <c r="BA531" s="5" t="s">
        <v>1069</v>
      </c>
      <c r="BB531" s="5" t="s">
        <v>1069</v>
      </c>
      <c r="BC531" s="4"/>
      <c r="BD531"/>
    </row>
    <row r="532" spans="1:56" hidden="1">
      <c r="A532">
        <f>ROW(B532)-ROW($B$31)</f>
        <v>501</v>
      </c>
      <c r="B532" t="str">
        <f>SUBSTITUTE(SUBSTITUTE(SUBSTITUTE(AP532&amp;"_"&amp;AQ532," ","_"),"&amp;","and"),"-","_")</f>
        <v>Newman_2</v>
      </c>
      <c r="C532">
        <f>AW532/1000</f>
        <v>8.1599999999999992E-2</v>
      </c>
      <c r="D532" s="23" t="str">
        <f>VLOOKUP(L532,map_fuel,2,0)</f>
        <v>ng</v>
      </c>
      <c r="E532" s="23" t="str">
        <f>VLOOKUP(M532,map_prime_mover,2,0)</f>
        <v>st</v>
      </c>
      <c r="F532" s="23" t="str">
        <f>D532&amp;IF(NOT(E532=""),"_"&amp;LOWER(E532),"")</f>
        <v>ng_st</v>
      </c>
      <c r="G532" s="58">
        <f>IF(ISNUMBER(BA532),BA532/1000,1)</f>
        <v>1</v>
      </c>
      <c r="H532" s="8">
        <f>AV532</f>
        <v>1963</v>
      </c>
      <c r="I532" s="39" t="str">
        <f>AY532</f>
        <v>OP</v>
      </c>
      <c r="J532" s="39" t="str">
        <f>IF(AZ532=1,"Y",IF(AZ532=0,"N","?"))</f>
        <v>?</v>
      </c>
      <c r="K532" s="39" t="s">
        <v>594</v>
      </c>
      <c r="L532" s="8" t="str">
        <f>AU532</f>
        <v>NG</v>
      </c>
      <c r="M532" s="8" t="str">
        <f>AX532</f>
        <v>ST</v>
      </c>
      <c r="N532" s="8">
        <f>C532*G532</f>
        <v>8.1599999999999992E-2</v>
      </c>
      <c r="O532" s="8"/>
      <c r="P532" s="8"/>
      <c r="Q532" s="39" t="s">
        <v>651</v>
      </c>
      <c r="R532" s="87"/>
      <c r="S532" s="8"/>
      <c r="T532" s="8"/>
      <c r="U532" s="87"/>
      <c r="V532" s="87" t="str">
        <f ca="1">IF(NOT(AP532=""),IF(AP532&lt;&gt;AP531,IF(COUNTIF(OFFSET(AP532,0,0,pMaxUnitPerPlantInData),AP532)=COUNTIFS(OFFSET(AP532,0,0,pMaxUnitPerPlantInData),AP532,OFFSET(F532,0,0,pMaxUnitPerPlantInData),F532),"N","Y"),V531),"")</f>
        <v>Y</v>
      </c>
      <c r="W532" s="87" t="str">
        <f>IF($AP532="",W533,AP532)</f>
        <v>Newman</v>
      </c>
      <c r="X532" s="87" t="str">
        <f>IF($AP532="","-",BB532)</f>
        <v>Plant unknown</v>
      </c>
      <c r="Y532" s="4"/>
      <c r="Z532" s="8" t="b">
        <v>0</v>
      </c>
      <c r="AA532" s="8" t="b">
        <f>VLOOKUP(L532,map_fuel,3,0)</f>
        <v>1</v>
      </c>
      <c r="AB532" s="8" t="b">
        <f>C532&gt;=filt_gen_size</f>
        <v>1</v>
      </c>
      <c r="AC532" s="8" t="b">
        <f>AV532&gt;=filt_age</f>
        <v>1</v>
      </c>
      <c r="AD532" s="39">
        <f>IF(filt_status="ALL",TRUE,IFERROR(SEARCH(I532,filt_status),FALSE))</f>
        <v>1</v>
      </c>
      <c r="AE532" s="8" t="b">
        <f>IF(filt_chp,TRUE,J532="N")</f>
        <v>0</v>
      </c>
      <c r="AF532" s="8" t="b">
        <f>IF(filt_hydro,TRUE,D532&lt;&gt;"water")</f>
        <v>1</v>
      </c>
      <c r="AG532" s="8" t="b">
        <f>IF(filt_use_bad_data,TRUE,NOT(OR(O532="Y",O532=1)))</f>
        <v>1</v>
      </c>
      <c r="AH532" s="8" t="b">
        <f>IF(filt_use_bad_data,TRUE,NOT(OR(Q532="Y",Q532=1)))</f>
        <v>0</v>
      </c>
      <c r="AI532" s="8" t="b">
        <f>IF(filt_allow_combos,AND(AJ532:AK532),OR(UPPER($S532)="Y",UPPER($T532)=""))</f>
        <v>1</v>
      </c>
      <c r="AJ532" s="8" t="b">
        <f>IF(UPPER($U532)="CCGT",IF(filt_combine_ccgt,OR(UPPER($T532)="Y",UPPER($S532)=""),OR(UPPER($S532)="Y",UPPER($T532)="")),TRUE)</f>
        <v>1</v>
      </c>
      <c r="AK532" s="8" t="b">
        <f>IF(UPPER($U532)="WIND",IF(filt_combine_wind,OR(UPPER($T532)="Y",UPPER($S532)=""),OR(UPPER($S532)="Y",UPPER($T532)="")),TRUE)</f>
        <v>1</v>
      </c>
      <c r="AL532" s="9"/>
      <c r="AM532" s="2" t="b">
        <f>AND(Z532:AL532)</f>
        <v>0</v>
      </c>
      <c r="AN532" s="2">
        <f>A532-COUNTIF($K$31:$K532,"&lt;&gt;"&amp;AN$31)+1</f>
        <v>479</v>
      </c>
      <c r="AO532" s="2"/>
      <c r="AP532" s="8" t="s">
        <v>369</v>
      </c>
      <c r="AQ532" s="8" t="s">
        <v>22</v>
      </c>
      <c r="AR532" s="8">
        <v>3456</v>
      </c>
      <c r="AS532" s="8">
        <v>14469</v>
      </c>
      <c r="AT532" s="8" t="s">
        <v>11</v>
      </c>
      <c r="AU532" s="8" t="s">
        <v>33</v>
      </c>
      <c r="AV532" s="8">
        <v>1963</v>
      </c>
      <c r="AW532" s="8">
        <v>81.599999999999994</v>
      </c>
      <c r="AX532" s="8" t="s">
        <v>16</v>
      </c>
      <c r="AY532" s="8" t="s">
        <v>15</v>
      </c>
      <c r="AZ532" t="s">
        <v>1069</v>
      </c>
      <c r="BA532" s="5" t="s">
        <v>1069</v>
      </c>
      <c r="BB532" s="5" t="s">
        <v>1069</v>
      </c>
      <c r="BC532" s="4"/>
      <c r="BD532"/>
    </row>
    <row r="533" spans="1:56" hidden="1">
      <c r="A533">
        <f>ROW(B533)-ROW($B$31)</f>
        <v>502</v>
      </c>
      <c r="B533" t="str">
        <f>SUBSTITUTE(SUBSTITUTE(SUBSTITUTE(AP533&amp;"_"&amp;AQ533," ","_"),"&amp;","and"),"-","_")</f>
        <v>Newman_1</v>
      </c>
      <c r="C533">
        <f>AW533/1000</f>
        <v>8.1599999999999992E-2</v>
      </c>
      <c r="D533" s="23" t="str">
        <f>VLOOKUP(L533,map_fuel,2,0)</f>
        <v>ng</v>
      </c>
      <c r="E533" s="23" t="str">
        <f>VLOOKUP(M533,map_prime_mover,2,0)</f>
        <v>st</v>
      </c>
      <c r="F533" s="23" t="str">
        <f>D533&amp;IF(NOT(E533=""),"_"&amp;LOWER(E533),"")</f>
        <v>ng_st</v>
      </c>
      <c r="G533" s="58">
        <f>IF(ISNUMBER(BA533),BA533/1000,1)</f>
        <v>1</v>
      </c>
      <c r="H533" s="8">
        <f>AV533</f>
        <v>1960</v>
      </c>
      <c r="I533" s="39" t="str">
        <f>AY533</f>
        <v>OP</v>
      </c>
      <c r="J533" s="39" t="str">
        <f>IF(AZ533=1,"Y",IF(AZ533=0,"N","?"))</f>
        <v>?</v>
      </c>
      <c r="K533" s="39" t="s">
        <v>594</v>
      </c>
      <c r="L533" s="8" t="str">
        <f>AU533</f>
        <v>NG</v>
      </c>
      <c r="M533" s="8" t="str">
        <f>AX533</f>
        <v>ST</v>
      </c>
      <c r="N533" s="8">
        <f>C533*G533</f>
        <v>8.1599999999999992E-2</v>
      </c>
      <c r="O533" s="8"/>
      <c r="P533" s="8"/>
      <c r="Q533" s="39" t="s">
        <v>651</v>
      </c>
      <c r="R533" s="87"/>
      <c r="S533" s="8"/>
      <c r="T533" s="8"/>
      <c r="U533" s="87"/>
      <c r="V533" s="87" t="str">
        <f ca="1">IF(NOT(AP533=""),IF(AP533&lt;&gt;AP532,IF(COUNTIF(OFFSET(AP533,0,0,pMaxUnitPerPlantInData),AP533)=COUNTIFS(OFFSET(AP533,0,0,pMaxUnitPerPlantInData),AP533,OFFSET(F533,0,0,pMaxUnitPerPlantInData),F533),"N","Y"),V532),"")</f>
        <v>Y</v>
      </c>
      <c r="W533" s="87" t="str">
        <f>IF($AP533="",W534,AP533)</f>
        <v>Newman</v>
      </c>
      <c r="X533" s="87" t="str">
        <f>IF($AP533="","-",BB533)</f>
        <v>Plant unknown</v>
      </c>
      <c r="Y533" s="4"/>
      <c r="Z533" s="8" t="b">
        <v>0</v>
      </c>
      <c r="AA533" s="8" t="b">
        <f>VLOOKUP(L533,map_fuel,3,0)</f>
        <v>1</v>
      </c>
      <c r="AB533" s="8" t="b">
        <f>C533&gt;=filt_gen_size</f>
        <v>1</v>
      </c>
      <c r="AC533" s="8" t="b">
        <f>AV533&gt;=filt_age</f>
        <v>1</v>
      </c>
      <c r="AD533" s="39">
        <f>IF(filt_status="ALL",TRUE,IFERROR(SEARCH(I533,filt_status),FALSE))</f>
        <v>1</v>
      </c>
      <c r="AE533" s="8" t="b">
        <f>IF(filt_chp,TRUE,J533="N")</f>
        <v>0</v>
      </c>
      <c r="AF533" s="8" t="b">
        <f>IF(filt_hydro,TRUE,D533&lt;&gt;"water")</f>
        <v>1</v>
      </c>
      <c r="AG533" s="8" t="b">
        <f>IF(filt_use_bad_data,TRUE,NOT(OR(O533="Y",O533=1)))</f>
        <v>1</v>
      </c>
      <c r="AH533" s="8" t="b">
        <f>IF(filt_use_bad_data,TRUE,NOT(OR(Q533="Y",Q533=1)))</f>
        <v>0</v>
      </c>
      <c r="AI533" s="8" t="b">
        <f>IF(filt_allow_combos,AND(AJ533:AK533),OR(UPPER($S533)="Y",UPPER($T533)=""))</f>
        <v>1</v>
      </c>
      <c r="AJ533" s="8" t="b">
        <f>IF(UPPER($U533)="CCGT",IF(filt_combine_ccgt,OR(UPPER($T533)="Y",UPPER($S533)=""),OR(UPPER($S533)="Y",UPPER($T533)="")),TRUE)</f>
        <v>1</v>
      </c>
      <c r="AK533" s="8" t="b">
        <f>IF(UPPER($U533)="WIND",IF(filt_combine_wind,OR(UPPER($T533)="Y",UPPER($S533)=""),OR(UPPER($S533)="Y",UPPER($T533)="")),TRUE)</f>
        <v>1</v>
      </c>
      <c r="AL533" s="9"/>
      <c r="AM533" s="2" t="b">
        <f>AND(Z533:AL533)</f>
        <v>0</v>
      </c>
      <c r="AN533" s="2">
        <f>A533-COUNTIF($K$31:$K533,"&lt;&gt;"&amp;AN$31)+1</f>
        <v>480</v>
      </c>
      <c r="AO533" s="2"/>
      <c r="AP533" s="8" t="s">
        <v>369</v>
      </c>
      <c r="AQ533" s="8" t="s">
        <v>19</v>
      </c>
      <c r="AR533" s="8">
        <v>3456</v>
      </c>
      <c r="AS533" s="8">
        <v>14468</v>
      </c>
      <c r="AT533" s="8" t="s">
        <v>11</v>
      </c>
      <c r="AU533" s="8" t="s">
        <v>33</v>
      </c>
      <c r="AV533" s="8">
        <v>1960</v>
      </c>
      <c r="AW533" s="8">
        <v>81.599999999999994</v>
      </c>
      <c r="AX533" s="8" t="s">
        <v>16</v>
      </c>
      <c r="AY533" s="8" t="s">
        <v>15</v>
      </c>
      <c r="AZ533" t="s">
        <v>1069</v>
      </c>
      <c r="BA533" s="5" t="s">
        <v>1069</v>
      </c>
      <c r="BB533" s="5" t="s">
        <v>1069</v>
      </c>
      <c r="BC533" s="4"/>
      <c r="BD533"/>
    </row>
    <row r="534" spans="1:56" hidden="1">
      <c r="A534">
        <f>ROW(B534)-ROW($B$31)</f>
        <v>503</v>
      </c>
      <c r="B534" t="str">
        <f>SUBSTITUTE(SUBSTITUTE(SUBSTITUTE(AP534&amp;"_"&amp;AQ534," ","_"),"&amp;","and"),"-","_")</f>
        <v>Nichols_3</v>
      </c>
      <c r="C534">
        <f>AW534/1000</f>
        <v>0.248</v>
      </c>
      <c r="D534" s="23" t="str">
        <f>VLOOKUP(L534,map_fuel,2,0)</f>
        <v>ng</v>
      </c>
      <c r="E534" s="23" t="str">
        <f>VLOOKUP(M534,map_prime_mover,2,0)</f>
        <v>st</v>
      </c>
      <c r="F534" s="23" t="str">
        <f>D534&amp;IF(NOT(E534=""),"_"&amp;LOWER(E534),"")</f>
        <v>ng_st</v>
      </c>
      <c r="G534" s="58">
        <f>IF(ISNUMBER(BA534),BA534/1000,1)</f>
        <v>1</v>
      </c>
      <c r="H534" s="8">
        <f>AV534</f>
        <v>1968</v>
      </c>
      <c r="I534" s="39" t="str">
        <f>AY534</f>
        <v>OP</v>
      </c>
      <c r="J534" s="39" t="str">
        <f>IF(AZ534=1,"Y",IF(AZ534=0,"N","?"))</f>
        <v>?</v>
      </c>
      <c r="K534" s="39" t="s">
        <v>594</v>
      </c>
      <c r="L534" s="8" t="str">
        <f>AU534</f>
        <v>NG</v>
      </c>
      <c r="M534" s="8" t="str">
        <f>AX534</f>
        <v>ST</v>
      </c>
      <c r="N534" s="8">
        <f>C534*G534</f>
        <v>0.248</v>
      </c>
      <c r="O534" s="8"/>
      <c r="P534" s="8"/>
      <c r="Q534" s="39" t="s">
        <v>651</v>
      </c>
      <c r="R534" s="87"/>
      <c r="S534" s="8"/>
      <c r="T534" s="8"/>
      <c r="U534" s="87"/>
      <c r="V534" s="87" t="str">
        <f ca="1">IF(NOT(AP534=""),IF(AP534&lt;&gt;AP533,IF(COUNTIF(OFFSET(AP534,0,0,pMaxUnitPerPlantInData),AP534)=COUNTIFS(OFFSET(AP534,0,0,pMaxUnitPerPlantInData),AP534,OFFSET(F534,0,0,pMaxUnitPerPlantInData),F534),"N","Y"),V533),"")</f>
        <v>N</v>
      </c>
      <c r="W534" s="87" t="str">
        <f>IF($AP534="",W535,AP534)</f>
        <v>Nichols</v>
      </c>
      <c r="X534" s="87" t="str">
        <f>IF($AP534="","-",BB534)</f>
        <v>Plant unknown</v>
      </c>
      <c r="Y534" s="4"/>
      <c r="Z534" s="8" t="b">
        <v>0</v>
      </c>
      <c r="AA534" s="8" t="b">
        <f>VLOOKUP(L534,map_fuel,3,0)</f>
        <v>1</v>
      </c>
      <c r="AB534" s="8" t="b">
        <f>C534&gt;=filt_gen_size</f>
        <v>1</v>
      </c>
      <c r="AC534" s="8" t="b">
        <f>AV534&gt;=filt_age</f>
        <v>1</v>
      </c>
      <c r="AD534" s="39">
        <f>IF(filt_status="ALL",TRUE,IFERROR(SEARCH(I534,filt_status),FALSE))</f>
        <v>1</v>
      </c>
      <c r="AE534" s="8" t="b">
        <f>IF(filt_chp,TRUE,J534="N")</f>
        <v>0</v>
      </c>
      <c r="AF534" s="8" t="b">
        <f>IF(filt_hydro,TRUE,D534&lt;&gt;"water")</f>
        <v>1</v>
      </c>
      <c r="AG534" s="8" t="b">
        <f>IF(filt_use_bad_data,TRUE,NOT(OR(O534="Y",O534=1)))</f>
        <v>1</v>
      </c>
      <c r="AH534" s="8" t="b">
        <f>IF(filt_use_bad_data,TRUE,NOT(OR(Q534="Y",Q534=1)))</f>
        <v>0</v>
      </c>
      <c r="AI534" s="8" t="b">
        <f>IF(filt_allow_combos,AND(AJ534:AK534),OR(UPPER($S534)="Y",UPPER($T534)=""))</f>
        <v>1</v>
      </c>
      <c r="AJ534" s="8" t="b">
        <f>IF(UPPER($U534)="CCGT",IF(filt_combine_ccgt,OR(UPPER($T534)="Y",UPPER($S534)=""),OR(UPPER($S534)="Y",UPPER($T534)="")),TRUE)</f>
        <v>1</v>
      </c>
      <c r="AK534" s="8" t="b">
        <f>IF(UPPER($U534)="WIND",IF(filt_combine_wind,OR(UPPER($T534)="Y",UPPER($S534)=""),OR(UPPER($S534)="Y",UPPER($T534)="")),TRUE)</f>
        <v>1</v>
      </c>
      <c r="AL534" s="9"/>
      <c r="AM534" s="2" t="b">
        <f>AND(Z534:AL534)</f>
        <v>0</v>
      </c>
      <c r="AN534" s="2">
        <f>A534-COUNTIF($K$31:$K534,"&lt;&gt;"&amp;AN$31)+1</f>
        <v>481</v>
      </c>
      <c r="AO534" s="2"/>
      <c r="AP534" s="8" t="s">
        <v>370</v>
      </c>
      <c r="AQ534" s="8" t="s">
        <v>41</v>
      </c>
      <c r="AR534" s="8">
        <v>3484</v>
      </c>
      <c r="AS534" s="8">
        <v>14474</v>
      </c>
      <c r="AT534" s="8" t="s">
        <v>11</v>
      </c>
      <c r="AU534" s="8" t="s">
        <v>33</v>
      </c>
      <c r="AV534" s="8">
        <v>1968</v>
      </c>
      <c r="AW534" s="8">
        <v>248</v>
      </c>
      <c r="AX534" s="8" t="s">
        <v>16</v>
      </c>
      <c r="AY534" s="8" t="s">
        <v>15</v>
      </c>
      <c r="AZ534" t="s">
        <v>1069</v>
      </c>
      <c r="BA534" s="5" t="s">
        <v>1069</v>
      </c>
      <c r="BB534" s="5" t="s">
        <v>1069</v>
      </c>
      <c r="BC534" s="4"/>
      <c r="BD534"/>
    </row>
    <row r="535" spans="1:56" hidden="1">
      <c r="A535">
        <f>ROW(B535)-ROW($B$31)</f>
        <v>504</v>
      </c>
      <c r="B535" t="str">
        <f>SUBSTITUTE(SUBSTITUTE(SUBSTITUTE(AP535&amp;"_"&amp;AQ535," ","_"),"&amp;","and"),"-","_")</f>
        <v>Nichols_2</v>
      </c>
      <c r="C535">
        <f>AW535/1000</f>
        <v>0.114</v>
      </c>
      <c r="D535" s="23" t="str">
        <f>VLOOKUP(L535,map_fuel,2,0)</f>
        <v>ng</v>
      </c>
      <c r="E535" s="23" t="str">
        <f>VLOOKUP(M535,map_prime_mover,2,0)</f>
        <v>st</v>
      </c>
      <c r="F535" s="23" t="str">
        <f>D535&amp;IF(NOT(E535=""),"_"&amp;LOWER(E535),"")</f>
        <v>ng_st</v>
      </c>
      <c r="G535" s="58">
        <f>IF(ISNUMBER(BA535),BA535/1000,1)</f>
        <v>1</v>
      </c>
      <c r="H535" s="8">
        <f>AV535</f>
        <v>1962</v>
      </c>
      <c r="I535" s="39" t="str">
        <f>AY535</f>
        <v>OP</v>
      </c>
      <c r="J535" s="39" t="str">
        <f>IF(AZ535=1,"Y",IF(AZ535=0,"N","?"))</f>
        <v>?</v>
      </c>
      <c r="K535" s="39" t="s">
        <v>594</v>
      </c>
      <c r="L535" s="8" t="str">
        <f>AU535</f>
        <v>NG</v>
      </c>
      <c r="M535" s="8" t="str">
        <f>AX535</f>
        <v>ST</v>
      </c>
      <c r="N535" s="8">
        <f>C535*G535</f>
        <v>0.114</v>
      </c>
      <c r="O535" s="8"/>
      <c r="P535" s="8"/>
      <c r="Q535" s="39" t="s">
        <v>651</v>
      </c>
      <c r="R535" s="87"/>
      <c r="S535" s="8"/>
      <c r="T535" s="8"/>
      <c r="U535" s="87"/>
      <c r="V535" s="87" t="str">
        <f ca="1">IF(NOT(AP535=""),IF(AP535&lt;&gt;AP534,IF(COUNTIF(OFFSET(AP535,0,0,pMaxUnitPerPlantInData),AP535)=COUNTIFS(OFFSET(AP535,0,0,pMaxUnitPerPlantInData),AP535,OFFSET(F535,0,0,pMaxUnitPerPlantInData),F535),"N","Y"),V534),"")</f>
        <v>N</v>
      </c>
      <c r="W535" s="87" t="str">
        <f>IF($AP535="",W536,AP535)</f>
        <v>Nichols</v>
      </c>
      <c r="X535" s="87" t="str">
        <f>IF($AP535="","-",BB535)</f>
        <v>Plant unknown</v>
      </c>
      <c r="Y535" s="4"/>
      <c r="Z535" s="8" t="b">
        <v>0</v>
      </c>
      <c r="AA535" s="8" t="b">
        <f>VLOOKUP(L535,map_fuel,3,0)</f>
        <v>1</v>
      </c>
      <c r="AB535" s="8" t="b">
        <f>C535&gt;=filt_gen_size</f>
        <v>1</v>
      </c>
      <c r="AC535" s="8" t="b">
        <f>AV535&gt;=filt_age</f>
        <v>1</v>
      </c>
      <c r="AD535" s="39">
        <f>IF(filt_status="ALL",TRUE,IFERROR(SEARCH(I535,filt_status),FALSE))</f>
        <v>1</v>
      </c>
      <c r="AE535" s="8" t="b">
        <f>IF(filt_chp,TRUE,J535="N")</f>
        <v>0</v>
      </c>
      <c r="AF535" s="8" t="b">
        <f>IF(filt_hydro,TRUE,D535&lt;&gt;"water")</f>
        <v>1</v>
      </c>
      <c r="AG535" s="8" t="b">
        <f>IF(filt_use_bad_data,TRUE,NOT(OR(O535="Y",O535=1)))</f>
        <v>1</v>
      </c>
      <c r="AH535" s="8" t="b">
        <f>IF(filt_use_bad_data,TRUE,NOT(OR(Q535="Y",Q535=1)))</f>
        <v>0</v>
      </c>
      <c r="AI535" s="8" t="b">
        <f>IF(filt_allow_combos,AND(AJ535:AK535),OR(UPPER($S535)="Y",UPPER($T535)=""))</f>
        <v>1</v>
      </c>
      <c r="AJ535" s="8" t="b">
        <f>IF(UPPER($U535)="CCGT",IF(filt_combine_ccgt,OR(UPPER($T535)="Y",UPPER($S535)=""),OR(UPPER($S535)="Y",UPPER($T535)="")),TRUE)</f>
        <v>1</v>
      </c>
      <c r="AK535" s="8" t="b">
        <f>IF(UPPER($U535)="WIND",IF(filt_combine_wind,OR(UPPER($T535)="Y",UPPER($S535)=""),OR(UPPER($S535)="Y",UPPER($T535)="")),TRUE)</f>
        <v>1</v>
      </c>
      <c r="AL535" s="9"/>
      <c r="AM535" s="2" t="b">
        <f>AND(Z535:AL535)</f>
        <v>0</v>
      </c>
      <c r="AN535" s="2">
        <f>A535-COUNTIF($K$31:$K535,"&lt;&gt;"&amp;AN$31)+1</f>
        <v>482</v>
      </c>
      <c r="AO535" s="2"/>
      <c r="AP535" s="8" t="s">
        <v>370</v>
      </c>
      <c r="AQ535" s="8" t="s">
        <v>22</v>
      </c>
      <c r="AR535" s="8">
        <v>3484</v>
      </c>
      <c r="AS535" s="8">
        <v>14473</v>
      </c>
      <c r="AT535" s="8" t="s">
        <v>11</v>
      </c>
      <c r="AU535" s="8" t="s">
        <v>33</v>
      </c>
      <c r="AV535" s="8">
        <v>1962</v>
      </c>
      <c r="AW535" s="8">
        <v>114</v>
      </c>
      <c r="AX535" s="8" t="s">
        <v>16</v>
      </c>
      <c r="AY535" s="8" t="s">
        <v>15</v>
      </c>
      <c r="AZ535" t="s">
        <v>1069</v>
      </c>
      <c r="BA535" s="5" t="s">
        <v>1069</v>
      </c>
      <c r="BB535" s="5" t="s">
        <v>1069</v>
      </c>
      <c r="BC535" s="4"/>
      <c r="BD535"/>
    </row>
    <row r="536" spans="1:56" hidden="1">
      <c r="A536">
        <f>ROW(B536)-ROW($B$31)</f>
        <v>505</v>
      </c>
      <c r="B536" t="str">
        <f>SUBSTITUTE(SUBSTITUTE(SUBSTITUTE(AP536&amp;"_"&amp;AQ536," ","_"),"&amp;","and"),"-","_")</f>
        <v>Nichols_1</v>
      </c>
      <c r="C536">
        <f>AW536/1000</f>
        <v>0.114</v>
      </c>
      <c r="D536" s="23" t="str">
        <f>VLOOKUP(L536,map_fuel,2,0)</f>
        <v>ng</v>
      </c>
      <c r="E536" s="23" t="str">
        <f>VLOOKUP(M536,map_prime_mover,2,0)</f>
        <v>st</v>
      </c>
      <c r="F536" s="23" t="str">
        <f>D536&amp;IF(NOT(E536=""),"_"&amp;LOWER(E536),"")</f>
        <v>ng_st</v>
      </c>
      <c r="G536" s="58">
        <f>IF(ISNUMBER(BA536),BA536/1000,1)</f>
        <v>1</v>
      </c>
      <c r="H536" s="8">
        <f>AV536</f>
        <v>1960</v>
      </c>
      <c r="I536" s="39" t="str">
        <f>AY536</f>
        <v>OP</v>
      </c>
      <c r="J536" s="39" t="str">
        <f>IF(AZ536=1,"Y",IF(AZ536=0,"N","?"))</f>
        <v>?</v>
      </c>
      <c r="K536" s="39" t="s">
        <v>594</v>
      </c>
      <c r="L536" s="8" t="str">
        <f>AU536</f>
        <v>NG</v>
      </c>
      <c r="M536" s="8" t="str">
        <f>AX536</f>
        <v>ST</v>
      </c>
      <c r="N536" s="8">
        <f>C536*G536</f>
        <v>0.114</v>
      </c>
      <c r="O536" s="8"/>
      <c r="P536" s="8"/>
      <c r="Q536" s="39" t="s">
        <v>651</v>
      </c>
      <c r="R536" s="87"/>
      <c r="S536" s="8"/>
      <c r="T536" s="8"/>
      <c r="U536" s="87"/>
      <c r="V536" s="87" t="str">
        <f ca="1">IF(NOT(AP536=""),IF(AP536&lt;&gt;AP535,IF(COUNTIF(OFFSET(AP536,0,0,pMaxUnitPerPlantInData),AP536)=COUNTIFS(OFFSET(AP536,0,0,pMaxUnitPerPlantInData),AP536,OFFSET(F536,0,0,pMaxUnitPerPlantInData),F536),"N","Y"),V535),"")</f>
        <v>N</v>
      </c>
      <c r="W536" s="87" t="str">
        <f>IF($AP536="",W537,AP536)</f>
        <v>Nichols</v>
      </c>
      <c r="X536" s="87" t="str">
        <f>IF($AP536="","-",BB536)</f>
        <v>Plant unknown</v>
      </c>
      <c r="Y536" s="4"/>
      <c r="Z536" s="8" t="b">
        <v>0</v>
      </c>
      <c r="AA536" s="8" t="b">
        <f>VLOOKUP(L536,map_fuel,3,0)</f>
        <v>1</v>
      </c>
      <c r="AB536" s="8" t="b">
        <f>C536&gt;=filt_gen_size</f>
        <v>1</v>
      </c>
      <c r="AC536" s="8" t="b">
        <f>AV536&gt;=filt_age</f>
        <v>1</v>
      </c>
      <c r="AD536" s="39">
        <f>IF(filt_status="ALL",TRUE,IFERROR(SEARCH(I536,filt_status),FALSE))</f>
        <v>1</v>
      </c>
      <c r="AE536" s="8" t="b">
        <f>IF(filt_chp,TRUE,J536="N")</f>
        <v>0</v>
      </c>
      <c r="AF536" s="8" t="b">
        <f>IF(filt_hydro,TRUE,D536&lt;&gt;"water")</f>
        <v>1</v>
      </c>
      <c r="AG536" s="8" t="b">
        <f>IF(filt_use_bad_data,TRUE,NOT(OR(O536="Y",O536=1)))</f>
        <v>1</v>
      </c>
      <c r="AH536" s="8" t="b">
        <f>IF(filt_use_bad_data,TRUE,NOT(OR(Q536="Y",Q536=1)))</f>
        <v>0</v>
      </c>
      <c r="AI536" s="8" t="b">
        <f>IF(filt_allow_combos,AND(AJ536:AK536),OR(UPPER($S536)="Y",UPPER($T536)=""))</f>
        <v>1</v>
      </c>
      <c r="AJ536" s="8" t="b">
        <f>IF(UPPER($U536)="CCGT",IF(filt_combine_ccgt,OR(UPPER($T536)="Y",UPPER($S536)=""),OR(UPPER($S536)="Y",UPPER($T536)="")),TRUE)</f>
        <v>1</v>
      </c>
      <c r="AK536" s="8" t="b">
        <f>IF(UPPER($U536)="WIND",IF(filt_combine_wind,OR(UPPER($T536)="Y",UPPER($S536)=""),OR(UPPER($S536)="Y",UPPER($T536)="")),TRUE)</f>
        <v>1</v>
      </c>
      <c r="AL536" s="9"/>
      <c r="AM536" s="2" t="b">
        <f>AND(Z536:AL536)</f>
        <v>0</v>
      </c>
      <c r="AN536" s="2">
        <f>A536-COUNTIF($K$31:$K536,"&lt;&gt;"&amp;AN$31)+1</f>
        <v>483</v>
      </c>
      <c r="AO536" s="2"/>
      <c r="AP536" s="8" t="s">
        <v>370</v>
      </c>
      <c r="AQ536" s="8" t="s">
        <v>19</v>
      </c>
      <c r="AR536" s="8">
        <v>3484</v>
      </c>
      <c r="AS536" s="8">
        <v>14472</v>
      </c>
      <c r="AT536" s="8" t="s">
        <v>11</v>
      </c>
      <c r="AU536" s="8" t="s">
        <v>33</v>
      </c>
      <c r="AV536" s="8">
        <v>1960</v>
      </c>
      <c r="AW536" s="8">
        <v>114</v>
      </c>
      <c r="AX536" s="8" t="s">
        <v>16</v>
      </c>
      <c r="AY536" s="8" t="s">
        <v>15</v>
      </c>
      <c r="AZ536" t="s">
        <v>1069</v>
      </c>
      <c r="BA536" s="5" t="s">
        <v>1069</v>
      </c>
      <c r="BB536" s="5" t="s">
        <v>1069</v>
      </c>
      <c r="BC536" s="4"/>
      <c r="BD536"/>
    </row>
    <row r="537" spans="1:56" hidden="1">
      <c r="A537">
        <f>ROW(B537)-ROW($B$31)</f>
        <v>506</v>
      </c>
      <c r="B537" t="str">
        <f>SUBSTITUTE(SUBSTITUTE(SUBSTITUTE(AP537&amp;"_"&amp;AQ537," ","_"),"&amp;","and"),"-","_")</f>
        <v>Nolte_1</v>
      </c>
      <c r="C537">
        <f>AW537/1000</f>
        <v>1.1999999999999999E-3</v>
      </c>
      <c r="D537" s="23" t="str">
        <f>VLOOKUP(L537,map_fuel,2,0)</f>
        <v>water</v>
      </c>
      <c r="E537" s="23" t="str">
        <f>VLOOKUP(M537,map_prime_mover,2,0)</f>
        <v/>
      </c>
      <c r="F537" s="23" t="str">
        <f>D537&amp;IF(NOT(E537=""),"_"&amp;LOWER(E537),"")</f>
        <v>water</v>
      </c>
      <c r="G537" s="58">
        <f>IF(ISNUMBER(BA537),BA537/1000,1)</f>
        <v>1</v>
      </c>
      <c r="H537" s="8">
        <f>AV537</f>
        <v>1927</v>
      </c>
      <c r="I537" s="39" t="str">
        <f>AY537</f>
        <v>OP</v>
      </c>
      <c r="J537" s="39" t="str">
        <f>IF(AZ537=1,"Y",IF(AZ537=0,"N","?"))</f>
        <v>N</v>
      </c>
      <c r="K537" s="39" t="s">
        <v>594</v>
      </c>
      <c r="L537" s="8" t="str">
        <f>AU537</f>
        <v>WAT</v>
      </c>
      <c r="M537" s="8" t="str">
        <f>AX537</f>
        <v>HY</v>
      </c>
      <c r="N537" s="8">
        <f>C537*G537</f>
        <v>1.1999999999999999E-3</v>
      </c>
      <c r="O537" s="8"/>
      <c r="P537" s="8"/>
      <c r="Q537" s="8"/>
      <c r="R537" s="87"/>
      <c r="S537" s="8"/>
      <c r="T537" s="8"/>
      <c r="U537" s="87"/>
      <c r="V537" s="87" t="str">
        <f ca="1">IF(NOT(AP537=""),IF(AP537&lt;&gt;AP536,IF(COUNTIF(OFFSET(AP537,0,0,pMaxUnitPerPlantInData),AP537)=COUNTIFS(OFFSET(AP537,0,0,pMaxUnitPerPlantInData),AP537,OFFSET(F537,0,0,pMaxUnitPerPlantInData),F537),"N","Y"),V536),"")</f>
        <v>N</v>
      </c>
      <c r="W537" s="87" t="str">
        <f>IF($AP537="",W538,SUBSTITUTE(SUBSTITUTE(SUBSTITUTE(AP537," ","_"),"&amp;","and"),"-","_"))</f>
        <v>Nolte</v>
      </c>
      <c r="X537" s="87">
        <f>IF($AP537="","-",BB537)</f>
        <v>2</v>
      </c>
      <c r="Y537" s="4"/>
      <c r="Z537" s="8" t="b">
        <v>1</v>
      </c>
      <c r="AA537" s="8" t="b">
        <f>VLOOKUP(L537,map_fuel,3,0)</f>
        <v>1</v>
      </c>
      <c r="AB537" s="8" t="b">
        <f>C537&gt;=filt_gen_size</f>
        <v>0</v>
      </c>
      <c r="AC537" s="8" t="b">
        <f>AV537&gt;=filt_age</f>
        <v>1</v>
      </c>
      <c r="AD537" s="39">
        <f>IF(filt_status="ALL",TRUE,IFERROR(SEARCH(I537,filt_status),FALSE))</f>
        <v>1</v>
      </c>
      <c r="AE537" s="8" t="b">
        <f>IF(filt_chp,TRUE,J537="N")</f>
        <v>1</v>
      </c>
      <c r="AF537" s="8" t="b">
        <f>IF(filt_hydro,TRUE,D537&lt;&gt;"water")</f>
        <v>0</v>
      </c>
      <c r="AG537" s="8" t="b">
        <f>IF(filt_use_bad_data,TRUE,NOT(OR(O537="Y",O537=1)))</f>
        <v>1</v>
      </c>
      <c r="AH537" s="8" t="b">
        <f>IF(filt_use_bad_data,TRUE,NOT(OR(Q537="Y",Q537=1)))</f>
        <v>1</v>
      </c>
      <c r="AI537" s="8" t="b">
        <f>IF(filt_allow_combos,AND(AJ537:AK537),OR(UPPER($S537)="Y",UPPER($T537)=""))</f>
        <v>1</v>
      </c>
      <c r="AJ537" s="8" t="b">
        <f>IF(UPPER($U537)="CCGT",IF(filt_combine_ccgt,OR(UPPER($T537)="Y",UPPER($S537)=""),OR(UPPER($S537)="Y",UPPER($T537)="")),TRUE)</f>
        <v>1</v>
      </c>
      <c r="AK537" s="8" t="b">
        <f>IF(UPPER($U537)="WIND",IF(filt_combine_wind,OR(UPPER($T537)="Y",UPPER($S537)=""),OR(UPPER($S537)="Y",UPPER($T537)="")),TRUE)</f>
        <v>1</v>
      </c>
      <c r="AL537" s="9"/>
      <c r="AM537" s="2" t="b">
        <f>AND(Z537:AL537)</f>
        <v>0</v>
      </c>
      <c r="AN537" s="2">
        <f>A537-COUNTIF($K$31:$K537,"&lt;&gt;"&amp;AN$31)+1</f>
        <v>484</v>
      </c>
      <c r="AO537" s="2"/>
      <c r="AP537" s="8" t="s">
        <v>371</v>
      </c>
      <c r="AQ537" s="8" t="s">
        <v>19</v>
      </c>
      <c r="AR537" s="8">
        <v>3585</v>
      </c>
      <c r="AS537" s="8">
        <v>14475</v>
      </c>
      <c r="AT537" s="8" t="s">
        <v>11</v>
      </c>
      <c r="AU537" s="8" t="s">
        <v>21</v>
      </c>
      <c r="AV537" s="8">
        <v>1927</v>
      </c>
      <c r="AW537" s="8">
        <v>1.2</v>
      </c>
      <c r="AX537" s="8" t="s">
        <v>20</v>
      </c>
      <c r="AY537" s="8" t="s">
        <v>15</v>
      </c>
      <c r="AZ537">
        <v>0</v>
      </c>
      <c r="BA537" s="5" t="s">
        <v>14</v>
      </c>
      <c r="BB537" s="5">
        <v>2</v>
      </c>
      <c r="BC537" s="4"/>
      <c r="BD537"/>
    </row>
    <row r="538" spans="1:56" hidden="1">
      <c r="A538">
        <f>ROW(B538)-ROW($B$31)</f>
        <v>507</v>
      </c>
      <c r="B538" t="str">
        <f>SUBSTITUTE(SUBSTITUTE(SUBSTITUTE(AP538&amp;"_"&amp;AQ538," ","_"),"&amp;","and"),"-","_")</f>
        <v>Nolte_2</v>
      </c>
      <c r="C538">
        <f>AW538/1000</f>
        <v>1.1999999999999999E-3</v>
      </c>
      <c r="D538" s="23" t="str">
        <f>VLOOKUP(L538,map_fuel,2,0)</f>
        <v>water</v>
      </c>
      <c r="E538" s="23" t="str">
        <f>VLOOKUP(M538,map_prime_mover,2,0)</f>
        <v/>
      </c>
      <c r="F538" s="23" t="str">
        <f>D538&amp;IF(NOT(E538=""),"_"&amp;LOWER(E538),"")</f>
        <v>water</v>
      </c>
      <c r="G538" s="58">
        <f>IF(ISNUMBER(BA538),BA538/1000,1)</f>
        <v>1</v>
      </c>
      <c r="H538" s="8">
        <f>AV538</f>
        <v>1927</v>
      </c>
      <c r="I538" s="39" t="str">
        <f>AY538</f>
        <v>OP</v>
      </c>
      <c r="J538" s="39" t="str">
        <f>IF(AZ538=1,"Y",IF(AZ538=0,"N","?"))</f>
        <v>N</v>
      </c>
      <c r="K538" s="39" t="s">
        <v>594</v>
      </c>
      <c r="L538" s="8" t="str">
        <f>AU538</f>
        <v>WAT</v>
      </c>
      <c r="M538" s="8" t="str">
        <f>AX538</f>
        <v>HY</v>
      </c>
      <c r="N538" s="8">
        <f>C538*G538</f>
        <v>1.1999999999999999E-3</v>
      </c>
      <c r="O538" s="8"/>
      <c r="P538" s="8"/>
      <c r="Q538" s="8"/>
      <c r="R538" s="87"/>
      <c r="S538" s="8"/>
      <c r="T538" s="8"/>
      <c r="U538" s="87"/>
      <c r="V538" s="87" t="str">
        <f ca="1">IF(NOT(AP538=""),IF(AP538&lt;&gt;AP537,IF(COUNTIF(OFFSET(AP538,0,0,pMaxUnitPerPlantInData),AP538)=COUNTIFS(OFFSET(AP538,0,0,pMaxUnitPerPlantInData),AP538,OFFSET(F538,0,0,pMaxUnitPerPlantInData),F538),"N","Y"),V537),"")</f>
        <v>N</v>
      </c>
      <c r="W538" s="87" t="str">
        <f>IF($AP538="",W539,SUBSTITUTE(SUBSTITUTE(SUBSTITUTE(AP538," ","_"),"&amp;","and"),"-","_"))</f>
        <v>Nolte</v>
      </c>
      <c r="X538" s="87">
        <f>IF($AP538="","-",BB538)</f>
        <v>2</v>
      </c>
      <c r="Y538" s="4"/>
      <c r="Z538" s="8" t="b">
        <v>1</v>
      </c>
      <c r="AA538" s="8" t="b">
        <f>VLOOKUP(L538,map_fuel,3,0)</f>
        <v>1</v>
      </c>
      <c r="AB538" s="8" t="b">
        <f>C538&gt;=filt_gen_size</f>
        <v>0</v>
      </c>
      <c r="AC538" s="8" t="b">
        <f>AV538&gt;=filt_age</f>
        <v>1</v>
      </c>
      <c r="AD538" s="39">
        <f>IF(filt_status="ALL",TRUE,IFERROR(SEARCH(I538,filt_status),FALSE))</f>
        <v>1</v>
      </c>
      <c r="AE538" s="8" t="b">
        <f>IF(filt_chp,TRUE,J538="N")</f>
        <v>1</v>
      </c>
      <c r="AF538" s="8" t="b">
        <f>IF(filt_hydro,TRUE,D538&lt;&gt;"water")</f>
        <v>0</v>
      </c>
      <c r="AG538" s="8" t="b">
        <f>IF(filt_use_bad_data,TRUE,NOT(OR(O538="Y",O538=1)))</f>
        <v>1</v>
      </c>
      <c r="AH538" s="8" t="b">
        <f>IF(filt_use_bad_data,TRUE,NOT(OR(Q538="Y",Q538=1)))</f>
        <v>1</v>
      </c>
      <c r="AI538" s="8" t="b">
        <f>IF(filt_allow_combos,AND(AJ538:AK538),OR(UPPER($S538)="Y",UPPER($T538)=""))</f>
        <v>1</v>
      </c>
      <c r="AJ538" s="8" t="b">
        <f>IF(UPPER($U538)="CCGT",IF(filt_combine_ccgt,OR(UPPER($T538)="Y",UPPER($S538)=""),OR(UPPER($S538)="Y",UPPER($T538)="")),TRUE)</f>
        <v>1</v>
      </c>
      <c r="AK538" s="8" t="b">
        <f>IF(UPPER($U538)="WIND",IF(filt_combine_wind,OR(UPPER($T538)="Y",UPPER($S538)=""),OR(UPPER($S538)="Y",UPPER($T538)="")),TRUE)</f>
        <v>1</v>
      </c>
      <c r="AL538" s="9"/>
      <c r="AM538" s="2" t="b">
        <f>AND(Z538:AL538)</f>
        <v>0</v>
      </c>
      <c r="AN538" s="2">
        <f>A538-COUNTIF($K$31:$K538,"&lt;&gt;"&amp;AN$31)+1</f>
        <v>485</v>
      </c>
      <c r="AO538" s="2"/>
      <c r="AP538" s="8" t="s">
        <v>371</v>
      </c>
      <c r="AQ538" s="8" t="s">
        <v>22</v>
      </c>
      <c r="AR538" s="8">
        <v>3585</v>
      </c>
      <c r="AS538" s="8">
        <v>14476</v>
      </c>
      <c r="AT538" s="8" t="s">
        <v>11</v>
      </c>
      <c r="AU538" s="8" t="s">
        <v>21</v>
      </c>
      <c r="AV538" s="8">
        <v>1927</v>
      </c>
      <c r="AW538" s="8">
        <v>1.2</v>
      </c>
      <c r="AX538" s="8" t="s">
        <v>20</v>
      </c>
      <c r="AY538" s="8" t="s">
        <v>15</v>
      </c>
      <c r="AZ538">
        <v>0</v>
      </c>
      <c r="BA538" s="5" t="s">
        <v>14</v>
      </c>
      <c r="BB538" s="5">
        <v>2</v>
      </c>
      <c r="BC538" s="4"/>
      <c r="BD538"/>
    </row>
    <row r="539" spans="1:56" hidden="1">
      <c r="A539">
        <f>ROW(B539)-ROW($B$31)</f>
        <v>508</v>
      </c>
      <c r="B539" t="str">
        <f>SUBSTITUTE(SUBSTITUTE(SUBSTITUTE(AP539&amp;"_"&amp;AQ539," ","_"),"&amp;","and"),"-","_")</f>
        <v>Norit_Americas_Marshall_Plant_8511</v>
      </c>
      <c r="C539">
        <f>AW539/1000</f>
        <v>2E-3</v>
      </c>
      <c r="D539" s="23" t="str">
        <f>VLOOKUP(L539,map_fuel,2,0)</f>
        <v>coal_lig</v>
      </c>
      <c r="E539" s="23" t="str">
        <f>VLOOKUP(M539,map_prime_mover,2,0)</f>
        <v>st</v>
      </c>
      <c r="F539" s="23" t="str">
        <f>D539&amp;IF(NOT(E539=""),"_"&amp;LOWER(E539),"")</f>
        <v>coal_lig_st</v>
      </c>
      <c r="G539" s="58">
        <f>IF(ISNUMBER(BA539),BA539/1000,1)</f>
        <v>1</v>
      </c>
      <c r="H539" s="8">
        <f>AV539</f>
        <v>1921</v>
      </c>
      <c r="I539" s="39" t="str">
        <f>AY539</f>
        <v>OP</v>
      </c>
      <c r="J539" s="39" t="str">
        <f>IF(AZ539=1,"Y",IF(AZ539=0,"N","?"))</f>
        <v>?</v>
      </c>
      <c r="K539" s="39" t="s">
        <v>594</v>
      </c>
      <c r="L539" s="8" t="str">
        <f>AU539</f>
        <v>LIG</v>
      </c>
      <c r="M539" s="8" t="str">
        <f>AX539</f>
        <v>ST</v>
      </c>
      <c r="N539" s="8">
        <f>C539*G539</f>
        <v>2E-3</v>
      </c>
      <c r="O539" s="8"/>
      <c r="P539" s="8"/>
      <c r="Q539" s="39" t="s">
        <v>651</v>
      </c>
      <c r="R539" s="87" t="s">
        <v>1072</v>
      </c>
      <c r="S539" s="8"/>
      <c r="T539" s="8"/>
      <c r="U539" s="87"/>
      <c r="V539" s="87" t="str">
        <f ca="1">IF(NOT(AP539=""),IF(AP539&lt;&gt;AP538,IF(COUNTIF(OFFSET(AP539,0,0,pMaxUnitPerPlantInData),AP539)=COUNTIFS(OFFSET(AP539,0,0,pMaxUnitPerPlantInData),AP539,OFFSET(F539,0,0,pMaxUnitPerPlantInData),F539),"N","Y"),V538),"")</f>
        <v>N</v>
      </c>
      <c r="W539" s="87" t="str">
        <f>IF($AP539="",W540,AP539)</f>
        <v>Norit Americas Marshall Plant</v>
      </c>
      <c r="X539" s="87" t="str">
        <f>IF($AP539="","-",BB539)</f>
        <v>Plant unknown</v>
      </c>
      <c r="Y539" s="4"/>
      <c r="Z539" s="8" t="b">
        <v>0</v>
      </c>
      <c r="AA539" s="8" t="b">
        <f>VLOOKUP(L539,map_fuel,3,0)</f>
        <v>1</v>
      </c>
      <c r="AB539" s="8" t="b">
        <f>C539&gt;=filt_gen_size</f>
        <v>0</v>
      </c>
      <c r="AC539" s="8" t="b">
        <f>AV539&gt;=filt_age</f>
        <v>1</v>
      </c>
      <c r="AD539" s="39">
        <f>IF(filt_status="ALL",TRUE,IFERROR(SEARCH(I539,filt_status),FALSE))</f>
        <v>1</v>
      </c>
      <c r="AE539" s="8" t="b">
        <f>IF(filt_chp,TRUE,J539="N")</f>
        <v>0</v>
      </c>
      <c r="AF539" s="8" t="b">
        <f>IF(filt_hydro,TRUE,D539&lt;&gt;"water")</f>
        <v>1</v>
      </c>
      <c r="AG539" s="8" t="b">
        <f>IF(filt_use_bad_data,TRUE,NOT(OR(O539="Y",O539=1)))</f>
        <v>1</v>
      </c>
      <c r="AH539" s="8" t="b">
        <f>IF(filt_use_bad_data,TRUE,NOT(OR(Q539="Y",Q539=1)))</f>
        <v>0</v>
      </c>
      <c r="AI539" s="8" t="b">
        <f>IF(filt_allow_combos,AND(AJ539:AK539),OR(UPPER($S539)="Y",UPPER($T539)=""))</f>
        <v>1</v>
      </c>
      <c r="AJ539" s="8" t="b">
        <f>IF(UPPER($U539)="CCGT",IF(filt_combine_ccgt,OR(UPPER($T539)="Y",UPPER($S539)=""),OR(UPPER($S539)="Y",UPPER($T539)="")),TRUE)</f>
        <v>1</v>
      </c>
      <c r="AK539" s="8" t="b">
        <f>IF(UPPER($U539)="WIND",IF(filt_combine_wind,OR(UPPER($T539)="Y",UPPER($S539)=""),OR(UPPER($S539)="Y",UPPER($T539)="")),TRUE)</f>
        <v>1</v>
      </c>
      <c r="AL539" s="9"/>
      <c r="AM539" s="2" t="b">
        <f>AND(Z539:AL539)</f>
        <v>0</v>
      </c>
      <c r="AN539" s="2">
        <f>A539-COUNTIF($K$31:$K539,"&lt;&gt;"&amp;AN$31)+1</f>
        <v>486</v>
      </c>
      <c r="AO539" s="2"/>
      <c r="AP539" s="8" t="s">
        <v>372</v>
      </c>
      <c r="AQ539" s="8" t="s">
        <v>373</v>
      </c>
      <c r="AR539" s="8">
        <v>54972</v>
      </c>
      <c r="AS539" s="8">
        <v>14477</v>
      </c>
      <c r="AT539" s="8" t="s">
        <v>11</v>
      </c>
      <c r="AU539" s="8" t="s">
        <v>67</v>
      </c>
      <c r="AV539" s="8">
        <v>1921</v>
      </c>
      <c r="AW539" s="8">
        <v>2</v>
      </c>
      <c r="AX539" s="8" t="s">
        <v>16</v>
      </c>
      <c r="AY539" s="8" t="s">
        <v>15</v>
      </c>
      <c r="AZ539" t="s">
        <v>1069</v>
      </c>
      <c r="BA539" s="5" t="s">
        <v>1069</v>
      </c>
      <c r="BB539" s="5" t="s">
        <v>1069</v>
      </c>
      <c r="BC539" s="4"/>
      <c r="BD539"/>
    </row>
    <row r="540" spans="1:56" hidden="1">
      <c r="A540">
        <f>ROW(B540)-ROW($B$31)</f>
        <v>509</v>
      </c>
      <c r="B540" t="str">
        <f>SUBSTITUTE(SUBSTITUTE(SUBSTITUTE(AP540&amp;"_"&amp;AQ540," ","_"),"&amp;","and"),"-","_")</f>
        <v>North_Lake_3</v>
      </c>
      <c r="C540">
        <f>AW540/1000</f>
        <v>0.36130000000000001</v>
      </c>
      <c r="D540" s="23" t="str">
        <f>VLOOKUP(L540,map_fuel,2,0)</f>
        <v>ng</v>
      </c>
      <c r="E540" s="23" t="str">
        <f>VLOOKUP(M540,map_prime_mover,2,0)</f>
        <v>st</v>
      </c>
      <c r="F540" s="23" t="str">
        <f>D540&amp;IF(NOT(E540=""),"_"&amp;LOWER(E540),"")</f>
        <v>ng_st</v>
      </c>
      <c r="G540" s="58">
        <f>IF(ISNUMBER(BA540),BA540/1000,1)</f>
        <v>11.6514782</v>
      </c>
      <c r="H540" s="8">
        <f>AV540</f>
        <v>1964</v>
      </c>
      <c r="I540" s="39" t="str">
        <f>AY540</f>
        <v>OP</v>
      </c>
      <c r="J540" s="39" t="str">
        <f>IF(AZ540=1,"Y",IF(AZ540=0,"N","?"))</f>
        <v>N</v>
      </c>
      <c r="K540" s="39" t="s">
        <v>594</v>
      </c>
      <c r="L540" s="8" t="str">
        <f>AU540</f>
        <v>NG</v>
      </c>
      <c r="M540" s="8" t="str">
        <f>AX540</f>
        <v>ST</v>
      </c>
      <c r="N540" s="8">
        <f>C540*G540</f>
        <v>4.2096790736600003</v>
      </c>
      <c r="O540" s="8"/>
      <c r="P540" s="39"/>
      <c r="Q540" s="39" t="s">
        <v>651</v>
      </c>
      <c r="R540" s="87"/>
      <c r="S540" s="39"/>
      <c r="T540" s="39"/>
      <c r="U540" s="87"/>
      <c r="V540" s="87" t="str">
        <f ca="1">IF(NOT(AP540=""),IF(AP540&lt;&gt;AP539,IF(COUNTIF(OFFSET(AP540,0,0,pMaxUnitPerPlantInData),AP540)=COUNTIFS(OFFSET(AP540,0,0,pMaxUnitPerPlantInData),AP540,OFFSET(F540,0,0,pMaxUnitPerPlantInData),F540),"N","Y"),V539),"")</f>
        <v>N</v>
      </c>
      <c r="W540" s="87" t="str">
        <f>IF($AP540="",W541,SUBSTITUTE(SUBSTITUTE(SUBSTITUTE(AP540," ","_"),"&amp;","and"),"-","_"))</f>
        <v>North_Lake</v>
      </c>
      <c r="X540" s="87">
        <f>IF($AP540="","-",BB540)</f>
        <v>3</v>
      </c>
      <c r="Y540" s="4"/>
      <c r="Z540" s="8" t="b">
        <v>1</v>
      </c>
      <c r="AA540" s="8" t="b">
        <f>VLOOKUP(L540,map_fuel,3,0)</f>
        <v>1</v>
      </c>
      <c r="AB540" s="8" t="b">
        <f>C540&gt;=filt_gen_size</f>
        <v>1</v>
      </c>
      <c r="AC540" s="8" t="b">
        <f>AV540&gt;=filt_age</f>
        <v>1</v>
      </c>
      <c r="AD540" s="39">
        <f>IF(filt_status="ALL",TRUE,IFERROR(SEARCH(I540,filt_status),FALSE))</f>
        <v>1</v>
      </c>
      <c r="AE540" s="8" t="b">
        <f>IF(filt_chp,TRUE,J540="N")</f>
        <v>1</v>
      </c>
      <c r="AF540" s="8" t="b">
        <f>IF(filt_hydro,TRUE,D540&lt;&gt;"water")</f>
        <v>1</v>
      </c>
      <c r="AG540" s="8" t="b">
        <f>IF(filt_use_bad_data,TRUE,NOT(OR(O540="Y",O540=1)))</f>
        <v>1</v>
      </c>
      <c r="AH540" s="8" t="b">
        <f>IF(filt_use_bad_data,TRUE,NOT(OR(Q540="Y",Q540=1)))</f>
        <v>0</v>
      </c>
      <c r="AI540" s="8" t="b">
        <f>IF(filt_allow_combos,AND(AJ540:AK540),OR(UPPER($S540)="Y",UPPER($T540)=""))</f>
        <v>1</v>
      </c>
      <c r="AJ540" s="8" t="b">
        <f>IF(UPPER($U540)="CCGT",IF(filt_combine_ccgt,OR(UPPER($T540)="Y",UPPER($S540)=""),OR(UPPER($S540)="Y",UPPER($T540)="")),TRUE)</f>
        <v>1</v>
      </c>
      <c r="AK540" s="8" t="b">
        <f>IF(UPPER($U540)="WIND",IF(filt_combine_wind,OR(UPPER($T540)="Y",UPPER($S540)=""),OR(UPPER($S540)="Y",UPPER($T540)="")),TRUE)</f>
        <v>1</v>
      </c>
      <c r="AL540" s="9"/>
      <c r="AM540" s="2" t="b">
        <f>AND(Z540:AL540)</f>
        <v>0</v>
      </c>
      <c r="AN540" s="2">
        <f>A540-COUNTIF($K$31:$K540,"&lt;&gt;"&amp;AN$31)+1</f>
        <v>487</v>
      </c>
      <c r="AO540" s="2"/>
      <c r="AP540" s="8" t="s">
        <v>374</v>
      </c>
      <c r="AQ540" s="8" t="s">
        <v>41</v>
      </c>
      <c r="AR540" s="8">
        <v>3454</v>
      </c>
      <c r="AS540" s="8">
        <v>14480</v>
      </c>
      <c r="AT540" s="8" t="s">
        <v>11</v>
      </c>
      <c r="AU540" s="8" t="s">
        <v>33</v>
      </c>
      <c r="AV540" s="8">
        <v>1964</v>
      </c>
      <c r="AW540" s="8">
        <v>361.3</v>
      </c>
      <c r="AX540" s="8" t="s">
        <v>16</v>
      </c>
      <c r="AY540" s="8" t="s">
        <v>15</v>
      </c>
      <c r="AZ540">
        <v>0</v>
      </c>
      <c r="BA540" s="5">
        <v>11651.4782</v>
      </c>
      <c r="BB540" s="5">
        <v>3</v>
      </c>
      <c r="BC540" s="4"/>
      <c r="BD540"/>
    </row>
    <row r="541" spans="1:56" hidden="1">
      <c r="A541">
        <f>ROW(B541)-ROW($B$31)</f>
        <v>510</v>
      </c>
      <c r="B541" t="str">
        <f>SUBSTITUTE(SUBSTITUTE(SUBSTITUTE(AP541&amp;"_"&amp;AQ541," ","_"),"&amp;","and"),"-","_")</f>
        <v>North_Lake_2</v>
      </c>
      <c r="C541">
        <f>AW541/1000</f>
        <v>0.1704</v>
      </c>
      <c r="D541" s="23" t="str">
        <f>VLOOKUP(L541,map_fuel,2,0)</f>
        <v>ng</v>
      </c>
      <c r="E541" s="23" t="str">
        <f>VLOOKUP(M541,map_prime_mover,2,0)</f>
        <v>st</v>
      </c>
      <c r="F541" s="23" t="str">
        <f>D541&amp;IF(NOT(E541=""),"_"&amp;LOWER(E541),"")</f>
        <v>ng_st</v>
      </c>
      <c r="G541" s="58">
        <f>IF(ISNUMBER(BA541),BA541/1000,1)</f>
        <v>11.6514782</v>
      </c>
      <c r="H541" s="8">
        <f>AV541</f>
        <v>1961</v>
      </c>
      <c r="I541" s="39" t="str">
        <f>AY541</f>
        <v>OP</v>
      </c>
      <c r="J541" s="39" t="str">
        <f>IF(AZ541=1,"Y",IF(AZ541=0,"N","?"))</f>
        <v>N</v>
      </c>
      <c r="K541" s="39" t="s">
        <v>594</v>
      </c>
      <c r="L541" s="8" t="str">
        <f>AU541</f>
        <v>NG</v>
      </c>
      <c r="M541" s="8" t="str">
        <f>AX541</f>
        <v>ST</v>
      </c>
      <c r="N541" s="8">
        <f>C541*G541</f>
        <v>1.9854118852799998</v>
      </c>
      <c r="O541" s="8"/>
      <c r="P541" s="39"/>
      <c r="Q541" s="39" t="s">
        <v>651</v>
      </c>
      <c r="R541" s="87"/>
      <c r="S541" s="39"/>
      <c r="T541" s="39"/>
      <c r="U541" s="87"/>
      <c r="V541" s="87" t="str">
        <f ca="1">IF(NOT(AP541=""),IF(AP541&lt;&gt;AP540,IF(COUNTIF(OFFSET(AP541,0,0,pMaxUnitPerPlantInData),AP541)=COUNTIFS(OFFSET(AP541,0,0,pMaxUnitPerPlantInData),AP541,OFFSET(F541,0,0,pMaxUnitPerPlantInData),F541),"N","Y"),V540),"")</f>
        <v>N</v>
      </c>
      <c r="W541" s="87" t="str">
        <f>IF($AP541="",W542,SUBSTITUTE(SUBSTITUTE(SUBSTITUTE(AP541," ","_"),"&amp;","and"),"-","_"))</f>
        <v>North_Lake</v>
      </c>
      <c r="X541" s="87">
        <f>IF($AP541="","-",BB541)</f>
        <v>3</v>
      </c>
      <c r="Y541" s="4"/>
      <c r="Z541" s="8" t="b">
        <v>1</v>
      </c>
      <c r="AA541" s="8" t="b">
        <f>VLOOKUP(L541,map_fuel,3,0)</f>
        <v>1</v>
      </c>
      <c r="AB541" s="8" t="b">
        <f>C541&gt;=filt_gen_size</f>
        <v>1</v>
      </c>
      <c r="AC541" s="8" t="b">
        <f>AV541&gt;=filt_age</f>
        <v>1</v>
      </c>
      <c r="AD541" s="39">
        <f>IF(filt_status="ALL",TRUE,IFERROR(SEARCH(I541,filt_status),FALSE))</f>
        <v>1</v>
      </c>
      <c r="AE541" s="8" t="b">
        <f>IF(filt_chp,TRUE,J541="N")</f>
        <v>1</v>
      </c>
      <c r="AF541" s="8" t="b">
        <f>IF(filt_hydro,TRUE,D541&lt;&gt;"water")</f>
        <v>1</v>
      </c>
      <c r="AG541" s="8" t="b">
        <f>IF(filt_use_bad_data,TRUE,NOT(OR(O541="Y",O541=1)))</f>
        <v>1</v>
      </c>
      <c r="AH541" s="8" t="b">
        <f>IF(filt_use_bad_data,TRUE,NOT(OR(Q541="Y",Q541=1)))</f>
        <v>0</v>
      </c>
      <c r="AI541" s="8" t="b">
        <f>IF(filt_allow_combos,AND(AJ541:AK541),OR(UPPER($S541)="Y",UPPER($T541)=""))</f>
        <v>1</v>
      </c>
      <c r="AJ541" s="8" t="b">
        <f>IF(UPPER($U541)="CCGT",IF(filt_combine_ccgt,OR(UPPER($T541)="Y",UPPER($S541)=""),OR(UPPER($S541)="Y",UPPER($T541)="")),TRUE)</f>
        <v>1</v>
      </c>
      <c r="AK541" s="8" t="b">
        <f>IF(UPPER($U541)="WIND",IF(filt_combine_wind,OR(UPPER($T541)="Y",UPPER($S541)=""),OR(UPPER($S541)="Y",UPPER($T541)="")),TRUE)</f>
        <v>1</v>
      </c>
      <c r="AL541" s="9"/>
      <c r="AM541" s="2" t="b">
        <f>AND(Z541:AL541)</f>
        <v>0</v>
      </c>
      <c r="AN541" s="2">
        <f>A541-COUNTIF($K$31:$K541,"&lt;&gt;"&amp;AN$31)+1</f>
        <v>488</v>
      </c>
      <c r="AO541" s="2"/>
      <c r="AP541" s="8" t="s">
        <v>374</v>
      </c>
      <c r="AQ541" s="8" t="s">
        <v>22</v>
      </c>
      <c r="AR541" s="8">
        <v>3454</v>
      </c>
      <c r="AS541" s="8">
        <v>14479</v>
      </c>
      <c r="AT541" s="8" t="s">
        <v>11</v>
      </c>
      <c r="AU541" s="8" t="s">
        <v>33</v>
      </c>
      <c r="AV541" s="8">
        <v>1961</v>
      </c>
      <c r="AW541" s="8">
        <v>170.4</v>
      </c>
      <c r="AX541" s="8" t="s">
        <v>16</v>
      </c>
      <c r="AY541" s="8" t="s">
        <v>15</v>
      </c>
      <c r="AZ541">
        <v>0</v>
      </c>
      <c r="BA541" s="5">
        <v>11651.4782</v>
      </c>
      <c r="BB541" s="5">
        <v>3</v>
      </c>
      <c r="BC541" s="4"/>
      <c r="BD541"/>
    </row>
    <row r="542" spans="1:56" hidden="1">
      <c r="A542">
        <f>ROW(B542)-ROW($B$31)</f>
        <v>511</v>
      </c>
      <c r="B542" t="str">
        <f>SUBSTITUTE(SUBSTITUTE(SUBSTITUTE(AP542&amp;"_"&amp;AQ542," ","_"),"&amp;","and"),"-","_")</f>
        <v>North_Lake_1</v>
      </c>
      <c r="C542">
        <f>AW542/1000</f>
        <v>0.17680000000000001</v>
      </c>
      <c r="D542" s="23" t="str">
        <f>VLOOKUP(L542,map_fuel,2,0)</f>
        <v>ng</v>
      </c>
      <c r="E542" s="23" t="str">
        <f>VLOOKUP(M542,map_prime_mover,2,0)</f>
        <v>st</v>
      </c>
      <c r="F542" s="23" t="str">
        <f>D542&amp;IF(NOT(E542=""),"_"&amp;LOWER(E542),"")</f>
        <v>ng_st</v>
      </c>
      <c r="G542" s="58">
        <f>IF(ISNUMBER(BA542),BA542/1000,1)</f>
        <v>11.6514782</v>
      </c>
      <c r="H542" s="8">
        <f>AV542</f>
        <v>1959</v>
      </c>
      <c r="I542" s="39" t="str">
        <f>AY542</f>
        <v>OP</v>
      </c>
      <c r="J542" s="39" t="str">
        <f>IF(AZ542=1,"Y",IF(AZ542=0,"N","?"))</f>
        <v>N</v>
      </c>
      <c r="K542" s="39" t="s">
        <v>594</v>
      </c>
      <c r="L542" s="8" t="str">
        <f>AU542</f>
        <v>NG</v>
      </c>
      <c r="M542" s="8" t="str">
        <f>AX542</f>
        <v>ST</v>
      </c>
      <c r="N542" s="8">
        <f>C542*G542</f>
        <v>2.0599813457600002</v>
      </c>
      <c r="O542" s="8"/>
      <c r="P542" s="39"/>
      <c r="Q542" s="39" t="s">
        <v>651</v>
      </c>
      <c r="R542" s="87"/>
      <c r="S542" s="39"/>
      <c r="T542" s="39"/>
      <c r="U542" s="87"/>
      <c r="V542" s="87" t="str">
        <f ca="1">IF(NOT(AP542=""),IF(AP542&lt;&gt;AP541,IF(COUNTIF(OFFSET(AP542,0,0,pMaxUnitPerPlantInData),AP542)=COUNTIFS(OFFSET(AP542,0,0,pMaxUnitPerPlantInData),AP542,OFFSET(F542,0,0,pMaxUnitPerPlantInData),F542),"N","Y"),V541),"")</f>
        <v>N</v>
      </c>
      <c r="W542" s="87" t="str">
        <f>IF($AP542="",W543,SUBSTITUTE(SUBSTITUTE(SUBSTITUTE(AP542," ","_"),"&amp;","and"),"-","_"))</f>
        <v>North_Lake</v>
      </c>
      <c r="X542" s="87">
        <f>IF($AP542="","-",BB542)</f>
        <v>3</v>
      </c>
      <c r="Y542" s="4"/>
      <c r="Z542" s="8" t="b">
        <v>1</v>
      </c>
      <c r="AA542" s="8" t="b">
        <f>VLOOKUP(L542,map_fuel,3,0)</f>
        <v>1</v>
      </c>
      <c r="AB542" s="8" t="b">
        <f>C542&gt;=filt_gen_size</f>
        <v>1</v>
      </c>
      <c r="AC542" s="8" t="b">
        <f>AV542&gt;=filt_age</f>
        <v>1</v>
      </c>
      <c r="AD542" s="39">
        <f>IF(filt_status="ALL",TRUE,IFERROR(SEARCH(I542,filt_status),FALSE))</f>
        <v>1</v>
      </c>
      <c r="AE542" s="8" t="b">
        <f>IF(filt_chp,TRUE,J542="N")</f>
        <v>1</v>
      </c>
      <c r="AF542" s="8" t="b">
        <f>IF(filt_hydro,TRUE,D542&lt;&gt;"water")</f>
        <v>1</v>
      </c>
      <c r="AG542" s="8" t="b">
        <f>IF(filt_use_bad_data,TRUE,NOT(OR(O542="Y",O542=1)))</f>
        <v>1</v>
      </c>
      <c r="AH542" s="8" t="b">
        <f>IF(filt_use_bad_data,TRUE,NOT(OR(Q542="Y",Q542=1)))</f>
        <v>0</v>
      </c>
      <c r="AI542" s="8" t="b">
        <f>IF(filt_allow_combos,AND(AJ542:AK542),OR(UPPER($S542)="Y",UPPER($T542)=""))</f>
        <v>1</v>
      </c>
      <c r="AJ542" s="8" t="b">
        <f>IF(UPPER($U542)="CCGT",IF(filt_combine_ccgt,OR(UPPER($T542)="Y",UPPER($S542)=""),OR(UPPER($S542)="Y",UPPER($T542)="")),TRUE)</f>
        <v>1</v>
      </c>
      <c r="AK542" s="8" t="b">
        <f>IF(UPPER($U542)="WIND",IF(filt_combine_wind,OR(UPPER($T542)="Y",UPPER($S542)=""),OR(UPPER($S542)="Y",UPPER($T542)="")),TRUE)</f>
        <v>1</v>
      </c>
      <c r="AL542" s="9"/>
      <c r="AM542" s="2" t="b">
        <f>AND(Z542:AL542)</f>
        <v>0</v>
      </c>
      <c r="AN542" s="2">
        <f>A542-COUNTIF($K$31:$K542,"&lt;&gt;"&amp;AN$31)+1</f>
        <v>489</v>
      </c>
      <c r="AO542" s="2"/>
      <c r="AP542" s="8" t="s">
        <v>374</v>
      </c>
      <c r="AQ542" s="8" t="s">
        <v>19</v>
      </c>
      <c r="AR542" s="8">
        <v>3454</v>
      </c>
      <c r="AS542" s="8">
        <v>14478</v>
      </c>
      <c r="AT542" s="8" t="s">
        <v>11</v>
      </c>
      <c r="AU542" s="8" t="s">
        <v>33</v>
      </c>
      <c r="AV542" s="8">
        <v>1959</v>
      </c>
      <c r="AW542" s="8">
        <v>176.8</v>
      </c>
      <c r="AX542" s="8" t="s">
        <v>16</v>
      </c>
      <c r="AY542" s="8" t="s">
        <v>15</v>
      </c>
      <c r="AZ542">
        <v>0</v>
      </c>
      <c r="BA542" s="5">
        <v>11651.4782</v>
      </c>
      <c r="BB542" s="5">
        <v>3</v>
      </c>
      <c r="BC542" s="4"/>
      <c r="BD542"/>
    </row>
    <row r="543" spans="1:56" hidden="1">
      <c r="A543">
        <f>ROW(B543)-ROW($B$31)</f>
        <v>512</v>
      </c>
      <c r="B543" t="str">
        <f>SUBSTITUTE(SUBSTITUTE(SUBSTITUTE(AP543&amp;"_"&amp;AQ543," ","_"),"&amp;","and"),"-","_")</f>
        <v>North_Texas_3</v>
      </c>
      <c r="C543">
        <f>AW543/1000</f>
        <v>3.7999999999999999E-2</v>
      </c>
      <c r="D543" s="23" t="str">
        <f>VLOOKUP(L543,map_fuel,2,0)</f>
        <v>ng</v>
      </c>
      <c r="E543" s="23" t="str">
        <f>VLOOKUP(M543,map_prime_mover,2,0)</f>
        <v>st</v>
      </c>
      <c r="F543" s="23" t="str">
        <f>D543&amp;IF(NOT(E543=""),"_"&amp;LOWER(E543),"")</f>
        <v>ng_st</v>
      </c>
      <c r="G543" s="58">
        <f>IF(ISNUMBER(BA543),BA543/1000,1)</f>
        <v>20.3663366</v>
      </c>
      <c r="H543" s="8">
        <f>AV543</f>
        <v>1963</v>
      </c>
      <c r="I543" s="39" t="str">
        <f>AY543</f>
        <v>OP</v>
      </c>
      <c r="J543" s="39" t="str">
        <f>IF(AZ543=1,"Y",IF(AZ543=0,"N","?"))</f>
        <v>N</v>
      </c>
      <c r="K543" s="39" t="s">
        <v>594</v>
      </c>
      <c r="L543" s="8" t="str">
        <f>AU543</f>
        <v>NG</v>
      </c>
      <c r="M543" s="8" t="str">
        <f>AX543</f>
        <v>ST</v>
      </c>
      <c r="N543" s="8">
        <f>C543*G543</f>
        <v>0.77392079079999998</v>
      </c>
      <c r="O543" s="8"/>
      <c r="P543" s="39"/>
      <c r="Q543" s="39" t="s">
        <v>651</v>
      </c>
      <c r="R543" s="87"/>
      <c r="S543" s="39"/>
      <c r="T543" s="39"/>
      <c r="U543" s="87"/>
      <c r="V543" s="87" t="str">
        <f ca="1">IF(NOT(AP543=""),IF(AP543&lt;&gt;AP542,IF(COUNTIF(OFFSET(AP543,0,0,pMaxUnitPerPlantInData),AP543)=COUNTIFS(OFFSET(AP543,0,0,pMaxUnitPerPlantInData),AP543,OFFSET(F543,0,0,pMaxUnitPerPlantInData),F543),"N","Y"),V542),"")</f>
        <v>N</v>
      </c>
      <c r="W543" s="87" t="str">
        <f>IF($AP543="",W544,SUBSTITUTE(SUBSTITUTE(SUBSTITUTE(AP543," ","_"),"&amp;","and"),"-","_"))</f>
        <v>North_Texas</v>
      </c>
      <c r="X543" s="87">
        <f>IF($AP543="","-",BB543)</f>
        <v>3</v>
      </c>
      <c r="Y543" s="4"/>
      <c r="Z543" s="8" t="b">
        <v>1</v>
      </c>
      <c r="AA543" s="8" t="b">
        <f>VLOOKUP(L543,map_fuel,3,0)</f>
        <v>1</v>
      </c>
      <c r="AB543" s="8" t="b">
        <f>C543&gt;=filt_gen_size</f>
        <v>0</v>
      </c>
      <c r="AC543" s="8" t="b">
        <f>AV543&gt;=filt_age</f>
        <v>1</v>
      </c>
      <c r="AD543" s="39">
        <f>IF(filt_status="ALL",TRUE,IFERROR(SEARCH(I543,filt_status),FALSE))</f>
        <v>1</v>
      </c>
      <c r="AE543" s="8" t="b">
        <f>IF(filt_chp,TRUE,J543="N")</f>
        <v>1</v>
      </c>
      <c r="AF543" s="8" t="b">
        <f>IF(filt_hydro,TRUE,D543&lt;&gt;"water")</f>
        <v>1</v>
      </c>
      <c r="AG543" s="8" t="b">
        <f>IF(filt_use_bad_data,TRUE,NOT(OR(O543="Y",O543=1)))</f>
        <v>1</v>
      </c>
      <c r="AH543" s="8" t="b">
        <f>IF(filt_use_bad_data,TRUE,NOT(OR(Q543="Y",Q543=1)))</f>
        <v>0</v>
      </c>
      <c r="AI543" s="8" t="b">
        <f>IF(filt_allow_combos,AND(AJ543:AK543),OR(UPPER($S543)="Y",UPPER($T543)=""))</f>
        <v>1</v>
      </c>
      <c r="AJ543" s="8" t="b">
        <f>IF(UPPER($U543)="CCGT",IF(filt_combine_ccgt,OR(UPPER($T543)="Y",UPPER($S543)=""),OR(UPPER($S543)="Y",UPPER($T543)="")),TRUE)</f>
        <v>1</v>
      </c>
      <c r="AK543" s="8" t="b">
        <f>IF(UPPER($U543)="WIND",IF(filt_combine_wind,OR(UPPER($T543)="Y",UPPER($S543)=""),OR(UPPER($S543)="Y",UPPER($T543)="")),TRUE)</f>
        <v>1</v>
      </c>
      <c r="AL543" s="9"/>
      <c r="AM543" s="2" t="b">
        <f>AND(Z543:AL543)</f>
        <v>0</v>
      </c>
      <c r="AN543" s="2">
        <f>A543-COUNTIF($K$31:$K543,"&lt;&gt;"&amp;AN$31)+1</f>
        <v>490</v>
      </c>
      <c r="AO543" s="2"/>
      <c r="AP543" s="8" t="s">
        <v>375</v>
      </c>
      <c r="AQ543" s="8" t="s">
        <v>41</v>
      </c>
      <c r="AR543" s="8">
        <v>3627</v>
      </c>
      <c r="AS543" s="8">
        <v>14483</v>
      </c>
      <c r="AT543" s="8" t="s">
        <v>11</v>
      </c>
      <c r="AU543" s="8" t="s">
        <v>33</v>
      </c>
      <c r="AV543" s="8">
        <v>1963</v>
      </c>
      <c r="AW543" s="8">
        <v>38</v>
      </c>
      <c r="AX543" s="8" t="s">
        <v>16</v>
      </c>
      <c r="AY543" s="8" t="s">
        <v>15</v>
      </c>
      <c r="AZ543">
        <v>0</v>
      </c>
      <c r="BA543" s="5">
        <v>20366.336599999999</v>
      </c>
      <c r="BB543" s="5">
        <v>3</v>
      </c>
      <c r="BC543" s="4"/>
      <c r="BD543"/>
    </row>
    <row r="544" spans="1:56" hidden="1">
      <c r="A544">
        <f>ROW(B544)-ROW($B$31)</f>
        <v>513</v>
      </c>
      <c r="B544" t="str">
        <f>SUBSTITUTE(SUBSTITUTE(SUBSTITUTE(AP544&amp;"_"&amp;AQ544," ","_"),"&amp;","and"),"-","_")</f>
        <v>North_Texas_1</v>
      </c>
      <c r="C544">
        <f>AW544/1000</f>
        <v>1.6500000000000001E-2</v>
      </c>
      <c r="D544" s="23" t="str">
        <f>VLOOKUP(L544,map_fuel,2,0)</f>
        <v>ng</v>
      </c>
      <c r="E544" s="23" t="str">
        <f>VLOOKUP(M544,map_prime_mover,2,0)</f>
        <v>st</v>
      </c>
      <c r="F544" s="23" t="str">
        <f>D544&amp;IF(NOT(E544=""),"_"&amp;LOWER(E544),"")</f>
        <v>ng_st</v>
      </c>
      <c r="G544" s="58">
        <f>IF(ISNUMBER(BA544),BA544/1000,1)</f>
        <v>20.3663366</v>
      </c>
      <c r="H544" s="8">
        <f>AV544</f>
        <v>1958</v>
      </c>
      <c r="I544" s="39" t="str">
        <f>AY544</f>
        <v>OP</v>
      </c>
      <c r="J544" s="39" t="str">
        <f>IF(AZ544=1,"Y",IF(AZ544=0,"N","?"))</f>
        <v>N</v>
      </c>
      <c r="K544" s="39" t="s">
        <v>594</v>
      </c>
      <c r="L544" s="8" t="str">
        <f>AU544</f>
        <v>NG</v>
      </c>
      <c r="M544" s="8" t="str">
        <f>AX544</f>
        <v>ST</v>
      </c>
      <c r="N544" s="8">
        <f>C544*G544</f>
        <v>0.33604455390000004</v>
      </c>
      <c r="O544" s="8"/>
      <c r="P544" s="39"/>
      <c r="Q544" s="39" t="s">
        <v>651</v>
      </c>
      <c r="R544" s="87"/>
      <c r="S544" s="39"/>
      <c r="T544" s="39"/>
      <c r="U544" s="87"/>
      <c r="V544" s="87" t="str">
        <f ca="1">IF(NOT(AP544=""),IF(AP544&lt;&gt;AP543,IF(COUNTIF(OFFSET(AP544,0,0,pMaxUnitPerPlantInData),AP544)=COUNTIFS(OFFSET(AP544,0,0,pMaxUnitPerPlantInData),AP544,OFFSET(F544,0,0,pMaxUnitPerPlantInData),F544),"N","Y"),V543),"")</f>
        <v>N</v>
      </c>
      <c r="W544" s="87" t="str">
        <f>IF($AP544="",W545,SUBSTITUTE(SUBSTITUTE(SUBSTITUTE(AP544," ","_"),"&amp;","and"),"-","_"))</f>
        <v>North_Texas</v>
      </c>
      <c r="X544" s="87">
        <f>IF($AP544="","-",BB544)</f>
        <v>3</v>
      </c>
      <c r="Y544" s="4"/>
      <c r="Z544" s="8" t="b">
        <v>1</v>
      </c>
      <c r="AA544" s="8" t="b">
        <f>VLOOKUP(L544,map_fuel,3,0)</f>
        <v>1</v>
      </c>
      <c r="AB544" s="8" t="b">
        <f>C544&gt;=filt_gen_size</f>
        <v>0</v>
      </c>
      <c r="AC544" s="8" t="b">
        <f>AV544&gt;=filt_age</f>
        <v>1</v>
      </c>
      <c r="AD544" s="39">
        <f>IF(filt_status="ALL",TRUE,IFERROR(SEARCH(I544,filt_status),FALSE))</f>
        <v>1</v>
      </c>
      <c r="AE544" s="8" t="b">
        <f>IF(filt_chp,TRUE,J544="N")</f>
        <v>1</v>
      </c>
      <c r="AF544" s="8" t="b">
        <f>IF(filt_hydro,TRUE,D544&lt;&gt;"water")</f>
        <v>1</v>
      </c>
      <c r="AG544" s="8" t="b">
        <f>IF(filt_use_bad_data,TRUE,NOT(OR(O544="Y",O544=1)))</f>
        <v>1</v>
      </c>
      <c r="AH544" s="8" t="b">
        <f>IF(filt_use_bad_data,TRUE,NOT(OR(Q544="Y",Q544=1)))</f>
        <v>0</v>
      </c>
      <c r="AI544" s="8" t="b">
        <f>IF(filt_allow_combos,AND(AJ544:AK544),OR(UPPER($S544)="Y",UPPER($T544)=""))</f>
        <v>1</v>
      </c>
      <c r="AJ544" s="8" t="b">
        <f>IF(UPPER($U544)="CCGT",IF(filt_combine_ccgt,OR(UPPER($T544)="Y",UPPER($S544)=""),OR(UPPER($S544)="Y",UPPER($T544)="")),TRUE)</f>
        <v>1</v>
      </c>
      <c r="AK544" s="8" t="b">
        <f>IF(UPPER($U544)="WIND",IF(filt_combine_wind,OR(UPPER($T544)="Y",UPPER($S544)=""),OR(UPPER($S544)="Y",UPPER($T544)="")),TRUE)</f>
        <v>1</v>
      </c>
      <c r="AL544" s="9"/>
      <c r="AM544" s="2" t="b">
        <f>AND(Z544:AL544)</f>
        <v>0</v>
      </c>
      <c r="AN544" s="2">
        <f>A544-COUNTIF($K$31:$K544,"&lt;&gt;"&amp;AN$31)+1</f>
        <v>491</v>
      </c>
      <c r="AO544" s="2"/>
      <c r="AP544" s="8" t="s">
        <v>375</v>
      </c>
      <c r="AQ544" s="8" t="s">
        <v>19</v>
      </c>
      <c r="AR544" s="8">
        <v>3627</v>
      </c>
      <c r="AS544" s="8">
        <v>14481</v>
      </c>
      <c r="AT544" s="8" t="s">
        <v>11</v>
      </c>
      <c r="AU544" s="8" t="s">
        <v>33</v>
      </c>
      <c r="AV544" s="8">
        <v>1958</v>
      </c>
      <c r="AW544" s="8">
        <v>16.5</v>
      </c>
      <c r="AX544" s="8" t="s">
        <v>16</v>
      </c>
      <c r="AY544" s="8" t="s">
        <v>15</v>
      </c>
      <c r="AZ544">
        <v>0</v>
      </c>
      <c r="BA544" s="5">
        <v>20366.336599999999</v>
      </c>
      <c r="BB544" s="5">
        <v>3</v>
      </c>
      <c r="BC544" s="4"/>
      <c r="BD544"/>
    </row>
    <row r="545" spans="1:56" hidden="1">
      <c r="A545">
        <f>ROW(B545)-ROW($B$31)</f>
        <v>514</v>
      </c>
      <c r="B545" t="str">
        <f>SUBSTITUTE(SUBSTITUTE(SUBSTITUTE(AP545&amp;"_"&amp;AQ545," ","_"),"&amp;","and"),"-","_")</f>
        <v>North_Texas_2</v>
      </c>
      <c r="C545">
        <f>AW545/1000</f>
        <v>1.6500000000000001E-2</v>
      </c>
      <c r="D545" s="23" t="str">
        <f>VLOOKUP(L545,map_fuel,2,0)</f>
        <v>ng</v>
      </c>
      <c r="E545" s="23" t="str">
        <f>VLOOKUP(M545,map_prime_mover,2,0)</f>
        <v>st</v>
      </c>
      <c r="F545" s="23" t="str">
        <f>D545&amp;IF(NOT(E545=""),"_"&amp;LOWER(E545),"")</f>
        <v>ng_st</v>
      </c>
      <c r="G545" s="58">
        <f>IF(ISNUMBER(BA545),BA545/1000,1)</f>
        <v>20.3663366</v>
      </c>
      <c r="H545" s="8">
        <f>AV545</f>
        <v>1958</v>
      </c>
      <c r="I545" s="39" t="str">
        <f>AY545</f>
        <v>OP</v>
      </c>
      <c r="J545" s="39" t="str">
        <f>IF(AZ545=1,"Y",IF(AZ545=0,"N","?"))</f>
        <v>N</v>
      </c>
      <c r="K545" s="39" t="s">
        <v>594</v>
      </c>
      <c r="L545" s="8" t="str">
        <f>AU545</f>
        <v>NG</v>
      </c>
      <c r="M545" s="8" t="str">
        <f>AX545</f>
        <v>ST</v>
      </c>
      <c r="N545" s="8">
        <f>C545*G545</f>
        <v>0.33604455390000004</v>
      </c>
      <c r="O545" s="8"/>
      <c r="P545" s="39"/>
      <c r="Q545" s="39" t="s">
        <v>651</v>
      </c>
      <c r="R545" s="87"/>
      <c r="S545" s="39"/>
      <c r="T545" s="39"/>
      <c r="U545" s="87"/>
      <c r="V545" s="87" t="str">
        <f ca="1">IF(NOT(AP545=""),IF(AP545&lt;&gt;AP544,IF(COUNTIF(OFFSET(AP545,0,0,pMaxUnitPerPlantInData),AP545)=COUNTIFS(OFFSET(AP545,0,0,pMaxUnitPerPlantInData),AP545,OFFSET(F545,0,0,pMaxUnitPerPlantInData),F545),"N","Y"),V544),"")</f>
        <v>N</v>
      </c>
      <c r="W545" s="87" t="str">
        <f>IF($AP545="",W546,SUBSTITUTE(SUBSTITUTE(SUBSTITUTE(AP545," ","_"),"&amp;","and"),"-","_"))</f>
        <v>North_Texas</v>
      </c>
      <c r="X545" s="87">
        <f>IF($AP545="","-",BB545)</f>
        <v>3</v>
      </c>
      <c r="Y545" s="4"/>
      <c r="Z545" s="8" t="b">
        <v>1</v>
      </c>
      <c r="AA545" s="8" t="b">
        <f>VLOOKUP(L545,map_fuel,3,0)</f>
        <v>1</v>
      </c>
      <c r="AB545" s="8" t="b">
        <f>C545&gt;=filt_gen_size</f>
        <v>0</v>
      </c>
      <c r="AC545" s="8" t="b">
        <f>AV545&gt;=filt_age</f>
        <v>1</v>
      </c>
      <c r="AD545" s="39">
        <f>IF(filt_status="ALL",TRUE,IFERROR(SEARCH(I545,filt_status),FALSE))</f>
        <v>1</v>
      </c>
      <c r="AE545" s="8" t="b">
        <f>IF(filt_chp,TRUE,J545="N")</f>
        <v>1</v>
      </c>
      <c r="AF545" s="8" t="b">
        <f>IF(filt_hydro,TRUE,D545&lt;&gt;"water")</f>
        <v>1</v>
      </c>
      <c r="AG545" s="8" t="b">
        <f>IF(filt_use_bad_data,TRUE,NOT(OR(O545="Y",O545=1)))</f>
        <v>1</v>
      </c>
      <c r="AH545" s="8" t="b">
        <f>IF(filt_use_bad_data,TRUE,NOT(OR(Q545="Y",Q545=1)))</f>
        <v>0</v>
      </c>
      <c r="AI545" s="8" t="b">
        <f>IF(filt_allow_combos,AND(AJ545:AK545),OR(UPPER($S545)="Y",UPPER($T545)=""))</f>
        <v>1</v>
      </c>
      <c r="AJ545" s="8" t="b">
        <f>IF(UPPER($U545)="CCGT",IF(filt_combine_ccgt,OR(UPPER($T545)="Y",UPPER($S545)=""),OR(UPPER($S545)="Y",UPPER($T545)="")),TRUE)</f>
        <v>1</v>
      </c>
      <c r="AK545" s="8" t="b">
        <f>IF(UPPER($U545)="WIND",IF(filt_combine_wind,OR(UPPER($T545)="Y",UPPER($S545)=""),OR(UPPER($S545)="Y",UPPER($T545)="")),TRUE)</f>
        <v>1</v>
      </c>
      <c r="AL545" s="9"/>
      <c r="AM545" s="2" t="b">
        <f>AND(Z545:AL545)</f>
        <v>0</v>
      </c>
      <c r="AN545" s="2">
        <f>A545-COUNTIF($K$31:$K545,"&lt;&gt;"&amp;AN$31)+1</f>
        <v>492</v>
      </c>
      <c r="AO545" s="2"/>
      <c r="AP545" s="8" t="s">
        <v>375</v>
      </c>
      <c r="AQ545" s="8" t="s">
        <v>22</v>
      </c>
      <c r="AR545" s="8">
        <v>3627</v>
      </c>
      <c r="AS545" s="8">
        <v>14482</v>
      </c>
      <c r="AT545" s="8" t="s">
        <v>11</v>
      </c>
      <c r="AU545" s="8" t="s">
        <v>33</v>
      </c>
      <c r="AV545" s="8">
        <v>1958</v>
      </c>
      <c r="AW545" s="8">
        <v>16.5</v>
      </c>
      <c r="AX545" s="8" t="s">
        <v>16</v>
      </c>
      <c r="AY545" s="8" t="s">
        <v>15</v>
      </c>
      <c r="AZ545">
        <v>0</v>
      </c>
      <c r="BA545" s="5">
        <v>20366.336599999999</v>
      </c>
      <c r="BB545" s="5">
        <v>3</v>
      </c>
      <c r="BC545" s="4"/>
      <c r="BD545"/>
    </row>
    <row r="546" spans="1:56" hidden="1">
      <c r="A546">
        <f>ROW(B546)-ROW($B$31)</f>
        <v>515</v>
      </c>
      <c r="B546" t="str">
        <f>SUBSTITUTE(SUBSTITUTE(SUBSTITUTE(AP546&amp;"_"&amp;AQ546," ","_"),"&amp;","and"),"-","_")</f>
        <v>NWP_Indian_Mesa_Wind_Farm_NWP2</v>
      </c>
      <c r="C546">
        <f>AW546/1000</f>
        <v>8.2500000000000004E-2</v>
      </c>
      <c r="D546" s="23" t="str">
        <f>VLOOKUP(L546,map_fuel,2,0)</f>
        <v>wind</v>
      </c>
      <c r="E546" s="23" t="str">
        <f>VLOOKUP(M546,map_prime_mover,2,0)</f>
        <v/>
      </c>
      <c r="F546" s="23" t="str">
        <f>D546&amp;IF(NOT(E546=""),"_"&amp;LOWER(E546),"")</f>
        <v>wind</v>
      </c>
      <c r="G546" s="58">
        <f>IF(ISNUMBER(BA546),BA546/1000,1)</f>
        <v>1</v>
      </c>
      <c r="H546" s="8">
        <f>AV546</f>
        <v>2001</v>
      </c>
      <c r="I546" s="39" t="str">
        <f>AY546</f>
        <v>OP</v>
      </c>
      <c r="J546" s="39" t="str">
        <f>IF(AZ546=1,"Y",IF(AZ546=0,"N","?"))</f>
        <v>N</v>
      </c>
      <c r="K546" s="39" t="s">
        <v>594</v>
      </c>
      <c r="L546" s="8" t="str">
        <f>AU546</f>
        <v>WND</v>
      </c>
      <c r="M546" s="8" t="str">
        <f>AX546</f>
        <v>WT</v>
      </c>
      <c r="N546" s="8">
        <f>C546*G546</f>
        <v>8.2500000000000004E-2</v>
      </c>
      <c r="O546" s="8"/>
      <c r="P546" s="39"/>
      <c r="Q546" s="39"/>
      <c r="R546" s="87"/>
      <c r="S546" s="39" t="s">
        <v>651</v>
      </c>
      <c r="T546" s="39"/>
      <c r="U546" s="87" t="s">
        <v>72</v>
      </c>
      <c r="V546" s="87" t="str">
        <f ca="1">IF(NOT(AP546=""),IF(AP546&lt;&gt;AP545,IF(COUNTIF(OFFSET(AP546,0,0,pMaxUnitPerPlantInData),AP546)=COUNTIFS(OFFSET(AP546,0,0,pMaxUnitPerPlantInData),AP546,OFFSET(F546,0,0,pMaxUnitPerPlantInData),F546),"N","Y"),V545),"")</f>
        <v>N</v>
      </c>
      <c r="W546" s="87" t="str">
        <f>IF($AP546="",W547,SUBSTITUTE(SUBSTITUTE(SUBSTITUTE(AP546," ","_"),"&amp;","and"),"-","_"))</f>
        <v>NWP_Indian_Mesa_Wind_Farm</v>
      </c>
      <c r="X546" s="87">
        <f>IF($AP546="","-",BB546)</f>
        <v>1</v>
      </c>
      <c r="Y546" s="4"/>
      <c r="Z546" s="8" t="b">
        <v>1</v>
      </c>
      <c r="AA546" s="8" t="b">
        <f>VLOOKUP(L546,map_fuel,3,0)</f>
        <v>1</v>
      </c>
      <c r="AB546" s="8" t="b">
        <f>C546&gt;=filt_gen_size</f>
        <v>1</v>
      </c>
      <c r="AC546" s="8" t="b">
        <f>AV546&gt;=filt_age</f>
        <v>1</v>
      </c>
      <c r="AD546" s="39">
        <f>IF(filt_status="ALL",TRUE,IFERROR(SEARCH(I546,filt_status),FALSE))</f>
        <v>1</v>
      </c>
      <c r="AE546" s="8" t="b">
        <f>IF(filt_chp,TRUE,J546="N")</f>
        <v>1</v>
      </c>
      <c r="AF546" s="8" t="b">
        <f>IF(filt_hydro,TRUE,D546&lt;&gt;"water")</f>
        <v>1</v>
      </c>
      <c r="AG546" s="8" t="b">
        <f>IF(filt_use_bad_data,TRUE,NOT(OR(O546="Y",O546=1)))</f>
        <v>1</v>
      </c>
      <c r="AH546" s="8" t="b">
        <f>IF(filt_use_bad_data,TRUE,NOT(OR(Q546="Y",Q546=1)))</f>
        <v>1</v>
      </c>
      <c r="AI546" s="8" t="b">
        <f>IF(filt_allow_combos,AND(AJ546:AK546),OR(UPPER($S546)="Y",UPPER($T546)=""))</f>
        <v>0</v>
      </c>
      <c r="AJ546" s="8" t="b">
        <f>IF(UPPER($U546)="CCGT",IF(filt_combine_ccgt,OR(UPPER($T546)="Y",UPPER($S546)=""),OR(UPPER($S546)="Y",UPPER($T546)="")),TRUE)</f>
        <v>1</v>
      </c>
      <c r="AK546" s="8" t="b">
        <f>IF(UPPER($U546)="WIND",IF(filt_combine_wind,OR(UPPER($T546)="Y",UPPER($S546)=""),OR(UPPER($S546)="Y",UPPER($T546)="")),TRUE)</f>
        <v>0</v>
      </c>
      <c r="AL546" s="9"/>
      <c r="AM546" s="2" t="b">
        <f>AND(Z546:AL546)</f>
        <v>0</v>
      </c>
      <c r="AN546" s="2">
        <f>A546-COUNTIF($K$31:$K546,"&lt;&gt;"&amp;AN$31)+1</f>
        <v>493</v>
      </c>
      <c r="AO546" s="2"/>
      <c r="AP546" s="8" t="s">
        <v>376</v>
      </c>
      <c r="AQ546" s="8" t="s">
        <v>377</v>
      </c>
      <c r="AR546" s="8">
        <v>55747</v>
      </c>
      <c r="AS546" s="8">
        <v>14484</v>
      </c>
      <c r="AT546" s="8" t="s">
        <v>11</v>
      </c>
      <c r="AU546" s="8" t="s">
        <v>26</v>
      </c>
      <c r="AV546" s="8">
        <v>2001</v>
      </c>
      <c r="AW546" s="8">
        <v>82.5</v>
      </c>
      <c r="AX546" s="8" t="s">
        <v>25</v>
      </c>
      <c r="AY546" s="8" t="s">
        <v>15</v>
      </c>
      <c r="AZ546">
        <v>0</v>
      </c>
      <c r="BA546" s="5" t="s">
        <v>14</v>
      </c>
      <c r="BB546" s="5">
        <v>1</v>
      </c>
      <c r="BC546" s="4"/>
      <c r="BD546"/>
    </row>
    <row r="547" spans="1:56" hidden="1">
      <c r="A547">
        <f>ROW(B547)-ROW($B$31)</f>
        <v>516</v>
      </c>
      <c r="B547" t="str">
        <f>SUBSTITUTE(SUBSTITUTE(SUBSTITUTE(AP547&amp;"_"&amp;AQ547," ","_"),"&amp;","and"),"-","_")</f>
        <v>O_W_Sommers_2</v>
      </c>
      <c r="C547">
        <f>AW547/1000</f>
        <v>0.44600000000000001</v>
      </c>
      <c r="D547" s="23" t="str">
        <f>VLOOKUP(L547,map_fuel,2,0)</f>
        <v>ng</v>
      </c>
      <c r="E547" s="23" t="str">
        <f>VLOOKUP(M547,map_prime_mover,2,0)</f>
        <v>st</v>
      </c>
      <c r="F547" s="23" t="str">
        <f>D547&amp;IF(NOT(E547=""),"_"&amp;LOWER(E547),"")</f>
        <v>ng_st</v>
      </c>
      <c r="G547" s="58">
        <f>IF(ISNUMBER(BA547),BA547/1000,1)</f>
        <v>12.1093908</v>
      </c>
      <c r="H547" s="8">
        <f>AV547</f>
        <v>1974</v>
      </c>
      <c r="I547" s="39" t="str">
        <f>AY547</f>
        <v>OP</v>
      </c>
      <c r="J547" s="39" t="str">
        <f>IF(AZ547=1,"Y",IF(AZ547=0,"N","?"))</f>
        <v>N</v>
      </c>
      <c r="K547" s="39" t="s">
        <v>594</v>
      </c>
      <c r="L547" s="8" t="str">
        <f>AU547</f>
        <v>NG</v>
      </c>
      <c r="M547" s="8" t="str">
        <f>AX547</f>
        <v>ST</v>
      </c>
      <c r="N547" s="8">
        <f>C547*G547</f>
        <v>5.4007882968000001</v>
      </c>
      <c r="O547" s="8"/>
      <c r="P547" s="39"/>
      <c r="Q547" s="39" t="s">
        <v>651</v>
      </c>
      <c r="R547" s="87"/>
      <c r="S547" s="39"/>
      <c r="T547" s="39"/>
      <c r="U547" s="87"/>
      <c r="V547" s="87" t="str">
        <f ca="1">IF(NOT(AP547=""),IF(AP547&lt;&gt;AP546,IF(COUNTIF(OFFSET(AP547,0,0,pMaxUnitPerPlantInData),AP547)=COUNTIFS(OFFSET(AP547,0,0,pMaxUnitPerPlantInData),AP547,OFFSET(F547,0,0,pMaxUnitPerPlantInData),F547),"N","Y"),V546),"")</f>
        <v>N</v>
      </c>
      <c r="W547" s="87" t="str">
        <f>IF($AP547="",W548,SUBSTITUTE(SUBSTITUTE(SUBSTITUTE(AP547," ","_"),"&amp;","and"),"-","_"))</f>
        <v>O_W_Sommers</v>
      </c>
      <c r="X547" s="87">
        <f>IF($AP547="","-",BB547)</f>
        <v>2</v>
      </c>
      <c r="Y547" s="4"/>
      <c r="Z547" s="8" t="b">
        <v>1</v>
      </c>
      <c r="AA547" s="8" t="b">
        <f>VLOOKUP(L547,map_fuel,3,0)</f>
        <v>1</v>
      </c>
      <c r="AB547" s="8" t="b">
        <f>C547&gt;=filt_gen_size</f>
        <v>1</v>
      </c>
      <c r="AC547" s="8" t="b">
        <f>AV547&gt;=filt_age</f>
        <v>1</v>
      </c>
      <c r="AD547" s="39">
        <f>IF(filt_status="ALL",TRUE,IFERROR(SEARCH(I547,filt_status),FALSE))</f>
        <v>1</v>
      </c>
      <c r="AE547" s="8" t="b">
        <f>IF(filt_chp,TRUE,J547="N")</f>
        <v>1</v>
      </c>
      <c r="AF547" s="8" t="b">
        <f>IF(filt_hydro,TRUE,D547&lt;&gt;"water")</f>
        <v>1</v>
      </c>
      <c r="AG547" s="8" t="b">
        <f>IF(filt_use_bad_data,TRUE,NOT(OR(O547="Y",O547=1)))</f>
        <v>1</v>
      </c>
      <c r="AH547" s="8" t="b">
        <f>IF(filt_use_bad_data,TRUE,NOT(OR(Q547="Y",Q547=1)))</f>
        <v>0</v>
      </c>
      <c r="AI547" s="8" t="b">
        <f>IF(filt_allow_combos,AND(AJ547:AK547),OR(UPPER($S547)="Y",UPPER($T547)=""))</f>
        <v>1</v>
      </c>
      <c r="AJ547" s="8" t="b">
        <f>IF(UPPER($U547)="CCGT",IF(filt_combine_ccgt,OR(UPPER($T547)="Y",UPPER($S547)=""),OR(UPPER($S547)="Y",UPPER($T547)="")),TRUE)</f>
        <v>1</v>
      </c>
      <c r="AK547" s="8" t="b">
        <f>IF(UPPER($U547)="WIND",IF(filt_combine_wind,OR(UPPER($T547)="Y",UPPER($S547)=""),OR(UPPER($S547)="Y",UPPER($T547)="")),TRUE)</f>
        <v>1</v>
      </c>
      <c r="AL547" s="9"/>
      <c r="AM547" s="2" t="b">
        <f>AND(Z547:AL547)</f>
        <v>0</v>
      </c>
      <c r="AN547" s="2">
        <f>A547-COUNTIF($K$31:$K547,"&lt;&gt;"&amp;AN$31)+1</f>
        <v>494</v>
      </c>
      <c r="AO547" s="2"/>
      <c r="AP547" s="8" t="s">
        <v>378</v>
      </c>
      <c r="AQ547" s="8" t="s">
        <v>22</v>
      </c>
      <c r="AR547" s="8">
        <v>3611</v>
      </c>
      <c r="AS547" s="8">
        <v>14486</v>
      </c>
      <c r="AT547" s="8" t="s">
        <v>11</v>
      </c>
      <c r="AU547" s="8" t="s">
        <v>33</v>
      </c>
      <c r="AV547" s="8">
        <v>1974</v>
      </c>
      <c r="AW547" s="8">
        <v>446</v>
      </c>
      <c r="AX547" s="8" t="s">
        <v>16</v>
      </c>
      <c r="AY547" s="8" t="s">
        <v>15</v>
      </c>
      <c r="AZ547">
        <v>0</v>
      </c>
      <c r="BA547" s="5">
        <v>12109.390799999999</v>
      </c>
      <c r="BB547" s="5">
        <v>2</v>
      </c>
      <c r="BC547" s="4"/>
      <c r="BD547"/>
    </row>
    <row r="548" spans="1:56" hidden="1">
      <c r="A548">
        <f>ROW(B548)-ROW($B$31)</f>
        <v>517</v>
      </c>
      <c r="B548" t="str">
        <f>SUBSTITUTE(SUBSTITUTE(SUBSTITUTE(AP548&amp;"_"&amp;AQ548," ","_"),"&amp;","and"),"-","_")</f>
        <v>O_W_Sommers_1</v>
      </c>
      <c r="C548">
        <f>AW548/1000</f>
        <v>0.44600000000000001</v>
      </c>
      <c r="D548" s="23" t="str">
        <f>VLOOKUP(L548,map_fuel,2,0)</f>
        <v>ng</v>
      </c>
      <c r="E548" s="23" t="str">
        <f>VLOOKUP(M548,map_prime_mover,2,0)</f>
        <v>st</v>
      </c>
      <c r="F548" s="23" t="str">
        <f>D548&amp;IF(NOT(E548=""),"_"&amp;LOWER(E548),"")</f>
        <v>ng_st</v>
      </c>
      <c r="G548" s="58">
        <f>IF(ISNUMBER(BA548),BA548/1000,1)</f>
        <v>12.1093908</v>
      </c>
      <c r="H548" s="8">
        <f>AV548</f>
        <v>1972</v>
      </c>
      <c r="I548" s="39" t="str">
        <f>AY548</f>
        <v>OP</v>
      </c>
      <c r="J548" s="39" t="str">
        <f>IF(AZ548=1,"Y",IF(AZ548=0,"N","?"))</f>
        <v>N</v>
      </c>
      <c r="K548" s="39" t="s">
        <v>594</v>
      </c>
      <c r="L548" s="8" t="str">
        <f>AU548</f>
        <v>NG</v>
      </c>
      <c r="M548" s="8" t="str">
        <f>AX548</f>
        <v>ST</v>
      </c>
      <c r="N548" s="8">
        <f>C548*G548</f>
        <v>5.4007882968000001</v>
      </c>
      <c r="O548" s="8"/>
      <c r="P548" s="39"/>
      <c r="Q548" s="39" t="s">
        <v>651</v>
      </c>
      <c r="R548" s="87"/>
      <c r="S548" s="39"/>
      <c r="T548" s="39"/>
      <c r="U548" s="87"/>
      <c r="V548" s="87" t="str">
        <f ca="1">IF(NOT(AP548=""),IF(AP548&lt;&gt;AP547,IF(COUNTIF(OFFSET(AP548,0,0,pMaxUnitPerPlantInData),AP548)=COUNTIFS(OFFSET(AP548,0,0,pMaxUnitPerPlantInData),AP548,OFFSET(F548,0,0,pMaxUnitPerPlantInData),F548),"N","Y"),V547),"")</f>
        <v>N</v>
      </c>
      <c r="W548" s="87" t="str">
        <f>IF($AP548="",W549,SUBSTITUTE(SUBSTITUTE(SUBSTITUTE(AP548," ","_"),"&amp;","and"),"-","_"))</f>
        <v>O_W_Sommers</v>
      </c>
      <c r="X548" s="87">
        <f>IF($AP548="","-",BB548)</f>
        <v>2</v>
      </c>
      <c r="Y548" s="4"/>
      <c r="Z548" s="8" t="b">
        <v>1</v>
      </c>
      <c r="AA548" s="8" t="b">
        <f>VLOOKUP(L548,map_fuel,3,0)</f>
        <v>1</v>
      </c>
      <c r="AB548" s="8" t="b">
        <f>C548&gt;=filt_gen_size</f>
        <v>1</v>
      </c>
      <c r="AC548" s="8" t="b">
        <f>AV548&gt;=filt_age</f>
        <v>1</v>
      </c>
      <c r="AD548" s="39">
        <f>IF(filt_status="ALL",TRUE,IFERROR(SEARCH(I548,filt_status),FALSE))</f>
        <v>1</v>
      </c>
      <c r="AE548" s="8" t="b">
        <f>IF(filt_chp,TRUE,J548="N")</f>
        <v>1</v>
      </c>
      <c r="AF548" s="8" t="b">
        <f>IF(filt_hydro,TRUE,D548&lt;&gt;"water")</f>
        <v>1</v>
      </c>
      <c r="AG548" s="8" t="b">
        <f>IF(filt_use_bad_data,TRUE,NOT(OR(O548="Y",O548=1)))</f>
        <v>1</v>
      </c>
      <c r="AH548" s="8" t="b">
        <f>IF(filt_use_bad_data,TRUE,NOT(OR(Q548="Y",Q548=1)))</f>
        <v>0</v>
      </c>
      <c r="AI548" s="8" t="b">
        <f>IF(filt_allow_combos,AND(AJ548:AK548),OR(UPPER($S548)="Y",UPPER($T548)=""))</f>
        <v>1</v>
      </c>
      <c r="AJ548" s="8" t="b">
        <f>IF(UPPER($U548)="CCGT",IF(filt_combine_ccgt,OR(UPPER($T548)="Y",UPPER($S548)=""),OR(UPPER($S548)="Y",UPPER($T548)="")),TRUE)</f>
        <v>1</v>
      </c>
      <c r="AK548" s="8" t="b">
        <f>IF(UPPER($U548)="WIND",IF(filt_combine_wind,OR(UPPER($T548)="Y",UPPER($S548)=""),OR(UPPER($S548)="Y",UPPER($T548)="")),TRUE)</f>
        <v>1</v>
      </c>
      <c r="AL548" s="9"/>
      <c r="AM548" s="2" t="b">
        <f>AND(Z548:AL548)</f>
        <v>0</v>
      </c>
      <c r="AN548" s="2">
        <f>A548-COUNTIF($K$31:$K548,"&lt;&gt;"&amp;AN$31)+1</f>
        <v>495</v>
      </c>
      <c r="AO548" s="2"/>
      <c r="AP548" s="8" t="s">
        <v>378</v>
      </c>
      <c r="AQ548" s="8" t="s">
        <v>19</v>
      </c>
      <c r="AR548" s="8">
        <v>3611</v>
      </c>
      <c r="AS548" s="8">
        <v>14485</v>
      </c>
      <c r="AT548" s="8" t="s">
        <v>11</v>
      </c>
      <c r="AU548" s="8" t="s">
        <v>33</v>
      </c>
      <c r="AV548" s="8">
        <v>1972</v>
      </c>
      <c r="AW548" s="8">
        <v>446</v>
      </c>
      <c r="AX548" s="8" t="s">
        <v>16</v>
      </c>
      <c r="AY548" s="8" t="s">
        <v>15</v>
      </c>
      <c r="AZ548">
        <v>0</v>
      </c>
      <c r="BA548" s="5">
        <v>12109.390799999999</v>
      </c>
      <c r="BB548" s="5">
        <v>2</v>
      </c>
      <c r="BC548" s="4"/>
      <c r="BD548"/>
    </row>
    <row r="549" spans="1:56" hidden="1">
      <c r="A549">
        <f>ROW(B549)-ROW($B$31)</f>
        <v>518</v>
      </c>
      <c r="B549" t="str">
        <f>SUBSTITUTE(SUBSTITUTE(SUBSTITUTE(AP549&amp;"_"&amp;AQ549," ","_"),"&amp;","and"),"-","_")</f>
        <v>Oak_Ridge_North_Power_1</v>
      </c>
      <c r="C549">
        <f>AW549/1000</f>
        <v>1.6000000000000001E-3</v>
      </c>
      <c r="D549" s="23" t="str">
        <f>VLOOKUP(L549,map_fuel,2,0)</f>
        <v>bio</v>
      </c>
      <c r="E549" s="23" t="str">
        <f>VLOOKUP(M549,map_prime_mover,2,0)</f>
        <v>ic</v>
      </c>
      <c r="F549" s="23" t="str">
        <f>D549&amp;IF(NOT(E549=""),"_"&amp;LOWER(E549),"")</f>
        <v>bio_ic</v>
      </c>
      <c r="G549" s="58">
        <f>IF(ISNUMBER(BA549),BA549/1000,1)</f>
        <v>10.798554099999999</v>
      </c>
      <c r="H549" s="8">
        <f>AV549</f>
        <v>1993</v>
      </c>
      <c r="I549" s="39" t="str">
        <f>AY549</f>
        <v>OP</v>
      </c>
      <c r="J549" s="39" t="str">
        <f>IF(AZ549=1,"Y",IF(AZ549=0,"N","?"))</f>
        <v>N</v>
      </c>
      <c r="K549" s="39" t="s">
        <v>594</v>
      </c>
      <c r="L549" s="8" t="str">
        <f>AU549</f>
        <v>OBL</v>
      </c>
      <c r="M549" s="8" t="str">
        <f>AX549</f>
        <v>IC</v>
      </c>
      <c r="N549" s="8">
        <f>C549*G549</f>
        <v>1.7277686559999998E-2</v>
      </c>
      <c r="O549" s="8"/>
      <c r="P549" s="39"/>
      <c r="Q549" s="39"/>
      <c r="R549" s="87"/>
      <c r="S549" s="39"/>
      <c r="T549" s="39"/>
      <c r="U549" s="87"/>
      <c r="V549" s="87" t="str">
        <f ca="1">IF(NOT(AP549=""),IF(AP549&lt;&gt;AP548,IF(COUNTIF(OFFSET(AP549,0,0,pMaxUnitPerPlantInData),AP549)=COUNTIFS(OFFSET(AP549,0,0,pMaxUnitPerPlantInData),AP549,OFFSET(F549,0,0,pMaxUnitPerPlantInData),F549),"N","Y"),V548),"")</f>
        <v>N</v>
      </c>
      <c r="W549" s="87" t="str">
        <f>IF($AP549="",W550,SUBSTITUTE(SUBSTITUTE(SUBSTITUTE(AP549," ","_"),"&amp;","and"),"-","_"))</f>
        <v>Oak_Ridge_North_Power</v>
      </c>
      <c r="X549" s="87">
        <f>IF($AP549="","-",BB549)</f>
        <v>3</v>
      </c>
      <c r="Y549" s="4"/>
      <c r="Z549" s="8" t="b">
        <v>1</v>
      </c>
      <c r="AA549" s="8" t="b">
        <f>VLOOKUP(L549,map_fuel,3,0)</f>
        <v>0</v>
      </c>
      <c r="AB549" s="8" t="b">
        <f>C549&gt;=filt_gen_size</f>
        <v>0</v>
      </c>
      <c r="AC549" s="8" t="b">
        <f>AV549&gt;=filt_age</f>
        <v>1</v>
      </c>
      <c r="AD549" s="39">
        <f>IF(filt_status="ALL",TRUE,IFERROR(SEARCH(I549,filt_status),FALSE))</f>
        <v>1</v>
      </c>
      <c r="AE549" s="8" t="b">
        <f>IF(filt_chp,TRUE,J549="N")</f>
        <v>1</v>
      </c>
      <c r="AF549" s="8" t="b">
        <f>IF(filt_hydro,TRUE,D549&lt;&gt;"water")</f>
        <v>1</v>
      </c>
      <c r="AG549" s="8" t="b">
        <f>IF(filt_use_bad_data,TRUE,NOT(OR(O549="Y",O549=1)))</f>
        <v>1</v>
      </c>
      <c r="AH549" s="8" t="b">
        <f>IF(filt_use_bad_data,TRUE,NOT(OR(Q549="Y",Q549=1)))</f>
        <v>1</v>
      </c>
      <c r="AI549" s="8" t="b">
        <f>IF(filt_allow_combos,AND(AJ549:AK549),OR(UPPER($S549)="Y",UPPER($T549)=""))</f>
        <v>1</v>
      </c>
      <c r="AJ549" s="8" t="b">
        <f>IF(UPPER($U549)="CCGT",IF(filt_combine_ccgt,OR(UPPER($T549)="Y",UPPER($S549)=""),OR(UPPER($S549)="Y",UPPER($T549)="")),TRUE)</f>
        <v>1</v>
      </c>
      <c r="AK549" s="8" t="b">
        <f>IF(UPPER($U549)="WIND",IF(filt_combine_wind,OR(UPPER($T549)="Y",UPPER($S549)=""),OR(UPPER($S549)="Y",UPPER($T549)="")),TRUE)</f>
        <v>1</v>
      </c>
      <c r="AL549" s="9"/>
      <c r="AM549" s="2" t="b">
        <f>AND(Z549:AL549)</f>
        <v>0</v>
      </c>
      <c r="AN549" s="2">
        <f>A549-COUNTIF($K$31:$K549,"&lt;&gt;"&amp;AN$31)+1</f>
        <v>496</v>
      </c>
      <c r="AO549" s="2"/>
      <c r="AP549" s="8" t="s">
        <v>379</v>
      </c>
      <c r="AQ549" s="8" t="s">
        <v>19</v>
      </c>
      <c r="AR549" s="8">
        <v>56881</v>
      </c>
      <c r="AS549" s="8">
        <v>14487</v>
      </c>
      <c r="AT549" s="8" t="s">
        <v>11</v>
      </c>
      <c r="AU549" s="8" t="s">
        <v>380</v>
      </c>
      <c r="AV549" s="8">
        <v>1993</v>
      </c>
      <c r="AW549" s="8">
        <v>1.6</v>
      </c>
      <c r="AX549" s="8" t="s">
        <v>44</v>
      </c>
      <c r="AY549" s="8" t="s">
        <v>15</v>
      </c>
      <c r="AZ549">
        <v>0</v>
      </c>
      <c r="BA549" s="5">
        <v>10798.554099999999</v>
      </c>
      <c r="BB549" s="5">
        <v>3</v>
      </c>
      <c r="BC549" s="4"/>
      <c r="BD549"/>
    </row>
    <row r="550" spans="1:56" hidden="1">
      <c r="A550">
        <f>ROW(B550)-ROW($B$31)</f>
        <v>519</v>
      </c>
      <c r="B550" t="str">
        <f>SUBSTITUTE(SUBSTITUTE(SUBSTITUTE(AP550&amp;"_"&amp;AQ550," ","_"),"&amp;","and"),"-","_")</f>
        <v>Oak_Ridge_North_Power_2</v>
      </c>
      <c r="C550">
        <f>AW550/1000</f>
        <v>1.6000000000000001E-3</v>
      </c>
      <c r="D550" s="23" t="str">
        <f>VLOOKUP(L550,map_fuel,2,0)</f>
        <v>bio</v>
      </c>
      <c r="E550" s="23" t="str">
        <f>VLOOKUP(M550,map_prime_mover,2,0)</f>
        <v>ic</v>
      </c>
      <c r="F550" s="23" t="str">
        <f>D550&amp;IF(NOT(E550=""),"_"&amp;LOWER(E550),"")</f>
        <v>bio_ic</v>
      </c>
      <c r="G550" s="58">
        <f>IF(ISNUMBER(BA550),BA550/1000,1)</f>
        <v>10.798554099999999</v>
      </c>
      <c r="H550" s="8">
        <f>AV550</f>
        <v>1993</v>
      </c>
      <c r="I550" s="39" t="str">
        <f>AY550</f>
        <v>OP</v>
      </c>
      <c r="J550" s="39" t="str">
        <f>IF(AZ550=1,"Y",IF(AZ550=0,"N","?"))</f>
        <v>N</v>
      </c>
      <c r="K550" s="39" t="s">
        <v>594</v>
      </c>
      <c r="L550" s="8" t="str">
        <f>AU550</f>
        <v>OBL</v>
      </c>
      <c r="M550" s="8" t="str">
        <f>AX550</f>
        <v>IC</v>
      </c>
      <c r="N550" s="8">
        <f>C550*G550</f>
        <v>1.7277686559999998E-2</v>
      </c>
      <c r="O550" s="8"/>
      <c r="P550" s="39"/>
      <c r="Q550" s="39"/>
      <c r="R550" s="87"/>
      <c r="S550" s="39"/>
      <c r="T550" s="39"/>
      <c r="U550" s="87"/>
      <c r="V550" s="87" t="str">
        <f ca="1">IF(NOT(AP550=""),IF(AP550&lt;&gt;AP549,IF(COUNTIF(OFFSET(AP550,0,0,pMaxUnitPerPlantInData),AP550)=COUNTIFS(OFFSET(AP550,0,0,pMaxUnitPerPlantInData),AP550,OFFSET(F550,0,0,pMaxUnitPerPlantInData),F550),"N","Y"),V549),"")</f>
        <v>N</v>
      </c>
      <c r="W550" s="87" t="str">
        <f>IF($AP550="",W551,SUBSTITUTE(SUBSTITUTE(SUBSTITUTE(AP550," ","_"),"&amp;","and"),"-","_"))</f>
        <v>Oak_Ridge_North_Power</v>
      </c>
      <c r="X550" s="87">
        <f>IF($AP550="","-",BB550)</f>
        <v>3</v>
      </c>
      <c r="Y550" s="4"/>
      <c r="Z550" s="8" t="b">
        <v>1</v>
      </c>
      <c r="AA550" s="8" t="b">
        <f>VLOOKUP(L550,map_fuel,3,0)</f>
        <v>0</v>
      </c>
      <c r="AB550" s="8" t="b">
        <f>C550&gt;=filt_gen_size</f>
        <v>0</v>
      </c>
      <c r="AC550" s="8" t="b">
        <f>AV550&gt;=filt_age</f>
        <v>1</v>
      </c>
      <c r="AD550" s="39">
        <f>IF(filt_status="ALL",TRUE,IFERROR(SEARCH(I550,filt_status),FALSE))</f>
        <v>1</v>
      </c>
      <c r="AE550" s="8" t="b">
        <f>IF(filt_chp,TRUE,J550="N")</f>
        <v>1</v>
      </c>
      <c r="AF550" s="8" t="b">
        <f>IF(filt_hydro,TRUE,D550&lt;&gt;"water")</f>
        <v>1</v>
      </c>
      <c r="AG550" s="8" t="b">
        <f>IF(filt_use_bad_data,TRUE,NOT(OR(O550="Y",O550=1)))</f>
        <v>1</v>
      </c>
      <c r="AH550" s="8" t="b">
        <f>IF(filt_use_bad_data,TRUE,NOT(OR(Q550="Y",Q550=1)))</f>
        <v>1</v>
      </c>
      <c r="AI550" s="8" t="b">
        <f>IF(filt_allow_combos,AND(AJ550:AK550),OR(UPPER($S550)="Y",UPPER($T550)=""))</f>
        <v>1</v>
      </c>
      <c r="AJ550" s="8" t="b">
        <f>IF(UPPER($U550)="CCGT",IF(filt_combine_ccgt,OR(UPPER($T550)="Y",UPPER($S550)=""),OR(UPPER($S550)="Y",UPPER($T550)="")),TRUE)</f>
        <v>1</v>
      </c>
      <c r="AK550" s="8" t="b">
        <f>IF(UPPER($U550)="WIND",IF(filt_combine_wind,OR(UPPER($T550)="Y",UPPER($S550)=""),OR(UPPER($S550)="Y",UPPER($T550)="")),TRUE)</f>
        <v>1</v>
      </c>
      <c r="AL550" s="9"/>
      <c r="AM550" s="2" t="b">
        <f>AND(Z550:AL550)</f>
        <v>0</v>
      </c>
      <c r="AN550" s="2">
        <f>A550-COUNTIF($K$31:$K550,"&lt;&gt;"&amp;AN$31)+1</f>
        <v>497</v>
      </c>
      <c r="AO550" s="2"/>
      <c r="AP550" s="8" t="s">
        <v>379</v>
      </c>
      <c r="AQ550" s="8" t="s">
        <v>22</v>
      </c>
      <c r="AR550" s="8">
        <v>56881</v>
      </c>
      <c r="AS550" s="8">
        <v>14488</v>
      </c>
      <c r="AT550" s="8" t="s">
        <v>11</v>
      </c>
      <c r="AU550" s="8" t="s">
        <v>380</v>
      </c>
      <c r="AV550" s="8">
        <v>1993</v>
      </c>
      <c r="AW550" s="8">
        <v>1.6</v>
      </c>
      <c r="AX550" s="8" t="s">
        <v>44</v>
      </c>
      <c r="AY550" s="8" t="s">
        <v>15</v>
      </c>
      <c r="AZ550">
        <v>0</v>
      </c>
      <c r="BA550" s="5">
        <v>10798.554099999999</v>
      </c>
      <c r="BB550" s="5">
        <v>3</v>
      </c>
      <c r="BC550" s="4"/>
      <c r="BD550"/>
    </row>
    <row r="551" spans="1:56" hidden="1">
      <c r="A551">
        <f>ROW(B551)-ROW($B$31)</f>
        <v>520</v>
      </c>
      <c r="B551" t="str">
        <f>SUBSTITUTE(SUBSTITUTE(SUBSTITUTE(AP551&amp;"_"&amp;AQ551," ","_"),"&amp;","and"),"-","_")</f>
        <v>Oak_Ridge_North_Power_3</v>
      </c>
      <c r="C551">
        <f>AW551/1000</f>
        <v>1.6000000000000001E-3</v>
      </c>
      <c r="D551" s="23" t="str">
        <f>VLOOKUP(L551,map_fuel,2,0)</f>
        <v>bio</v>
      </c>
      <c r="E551" s="23" t="str">
        <f>VLOOKUP(M551,map_prime_mover,2,0)</f>
        <v>ic</v>
      </c>
      <c r="F551" s="23" t="str">
        <f>D551&amp;IF(NOT(E551=""),"_"&amp;LOWER(E551),"")</f>
        <v>bio_ic</v>
      </c>
      <c r="G551" s="58">
        <f>IF(ISNUMBER(BA551),BA551/1000,1)</f>
        <v>10.798554099999999</v>
      </c>
      <c r="H551" s="8">
        <f>AV551</f>
        <v>1993</v>
      </c>
      <c r="I551" s="39" t="str">
        <f>AY551</f>
        <v>OP</v>
      </c>
      <c r="J551" s="39" t="str">
        <f>IF(AZ551=1,"Y",IF(AZ551=0,"N","?"))</f>
        <v>N</v>
      </c>
      <c r="K551" s="39" t="s">
        <v>594</v>
      </c>
      <c r="L551" s="8" t="str">
        <f>AU551</f>
        <v>OBL</v>
      </c>
      <c r="M551" s="8" t="str">
        <f>AX551</f>
        <v>IC</v>
      </c>
      <c r="N551" s="8">
        <f>C551*G551</f>
        <v>1.7277686559999998E-2</v>
      </c>
      <c r="O551" s="8"/>
      <c r="P551" s="39"/>
      <c r="Q551" s="39"/>
      <c r="R551" s="87"/>
      <c r="S551" s="39"/>
      <c r="T551" s="39"/>
      <c r="U551" s="87"/>
      <c r="V551" s="87" t="str">
        <f ca="1">IF(NOT(AP551=""),IF(AP551&lt;&gt;AP550,IF(COUNTIF(OFFSET(AP551,0,0,pMaxUnitPerPlantInData),AP551)=COUNTIFS(OFFSET(AP551,0,0,pMaxUnitPerPlantInData),AP551,OFFSET(F551,0,0,pMaxUnitPerPlantInData),F551),"N","Y"),V550),"")</f>
        <v>N</v>
      </c>
      <c r="W551" s="87" t="str">
        <f>IF($AP551="",W552,SUBSTITUTE(SUBSTITUTE(SUBSTITUTE(AP551," ","_"),"&amp;","and"),"-","_"))</f>
        <v>Oak_Ridge_North_Power</v>
      </c>
      <c r="X551" s="87">
        <f>IF($AP551="","-",BB551)</f>
        <v>3</v>
      </c>
      <c r="Y551" s="4"/>
      <c r="Z551" s="8" t="b">
        <v>1</v>
      </c>
      <c r="AA551" s="8" t="b">
        <f>VLOOKUP(L551,map_fuel,3,0)</f>
        <v>0</v>
      </c>
      <c r="AB551" s="8" t="b">
        <f>C551&gt;=filt_gen_size</f>
        <v>0</v>
      </c>
      <c r="AC551" s="8" t="b">
        <f>AV551&gt;=filt_age</f>
        <v>1</v>
      </c>
      <c r="AD551" s="39">
        <f>IF(filt_status="ALL",TRUE,IFERROR(SEARCH(I551,filt_status),FALSE))</f>
        <v>1</v>
      </c>
      <c r="AE551" s="8" t="b">
        <f>IF(filt_chp,TRUE,J551="N")</f>
        <v>1</v>
      </c>
      <c r="AF551" s="8" t="b">
        <f>IF(filt_hydro,TRUE,D551&lt;&gt;"water")</f>
        <v>1</v>
      </c>
      <c r="AG551" s="8" t="b">
        <f>IF(filt_use_bad_data,TRUE,NOT(OR(O551="Y",O551=1)))</f>
        <v>1</v>
      </c>
      <c r="AH551" s="8" t="b">
        <f>IF(filt_use_bad_data,TRUE,NOT(OR(Q551="Y",Q551=1)))</f>
        <v>1</v>
      </c>
      <c r="AI551" s="8" t="b">
        <f>IF(filt_allow_combos,AND(AJ551:AK551),OR(UPPER($S551)="Y",UPPER($T551)=""))</f>
        <v>1</v>
      </c>
      <c r="AJ551" s="8" t="b">
        <f>IF(UPPER($U551)="CCGT",IF(filt_combine_ccgt,OR(UPPER($T551)="Y",UPPER($S551)=""),OR(UPPER($S551)="Y",UPPER($T551)="")),TRUE)</f>
        <v>1</v>
      </c>
      <c r="AK551" s="8" t="b">
        <f>IF(UPPER($U551)="WIND",IF(filt_combine_wind,OR(UPPER($T551)="Y",UPPER($S551)=""),OR(UPPER($S551)="Y",UPPER($T551)="")),TRUE)</f>
        <v>1</v>
      </c>
      <c r="AL551" s="9"/>
      <c r="AM551" s="2" t="b">
        <f>AND(Z551:AL551)</f>
        <v>0</v>
      </c>
      <c r="AN551" s="2">
        <f>A551-COUNTIF($K$31:$K551,"&lt;&gt;"&amp;AN$31)+1</f>
        <v>498</v>
      </c>
      <c r="AO551" s="2"/>
      <c r="AP551" s="8" t="s">
        <v>379</v>
      </c>
      <c r="AQ551" s="8" t="s">
        <v>41</v>
      </c>
      <c r="AR551" s="8">
        <v>56881</v>
      </c>
      <c r="AS551" s="8">
        <v>14489</v>
      </c>
      <c r="AT551" s="8" t="s">
        <v>11</v>
      </c>
      <c r="AU551" s="8" t="s">
        <v>380</v>
      </c>
      <c r="AV551" s="8">
        <v>1993</v>
      </c>
      <c r="AW551" s="8">
        <v>1.6</v>
      </c>
      <c r="AX551" s="8" t="s">
        <v>44</v>
      </c>
      <c r="AY551" s="8" t="s">
        <v>15</v>
      </c>
      <c r="AZ551">
        <v>0</v>
      </c>
      <c r="BA551" s="5">
        <v>10798.554099999999</v>
      </c>
      <c r="BB551" s="5">
        <v>3</v>
      </c>
      <c r="BC551" s="4"/>
      <c r="BD551"/>
    </row>
    <row r="552" spans="1:56" hidden="1">
      <c r="A552">
        <f>ROW(B552)-ROW($B$31)</f>
        <v>521</v>
      </c>
      <c r="B552" s="3" t="s">
        <v>814</v>
      </c>
      <c r="C552" s="3">
        <f>SUM(C554:C555,C558)</f>
        <v>0.56759999999999999</v>
      </c>
      <c r="D552" s="23" t="str">
        <f>VLOOKUP(L552,map_fuel,2,0)</f>
        <v>ng</v>
      </c>
      <c r="E552" s="23" t="str">
        <f>VLOOKUP(M552,map_prime_mover,2,0)</f>
        <v>cc</v>
      </c>
      <c r="F552" s="23" t="str">
        <f>D552&amp;IF(NOT(E552=""),"_"&amp;LOWER(E552),"")</f>
        <v>ng_cc</v>
      </c>
      <c r="G552" s="60">
        <f>G554</f>
        <v>7.6040679000000004</v>
      </c>
      <c r="H552" s="81">
        <f>H554</f>
        <v>2001</v>
      </c>
      <c r="I552" s="61" t="str">
        <f>I554</f>
        <v>OP</v>
      </c>
      <c r="J552" s="61" t="str">
        <f>J554</f>
        <v>N</v>
      </c>
      <c r="K552" s="61" t="s">
        <v>791</v>
      </c>
      <c r="L552" s="81" t="s">
        <v>33</v>
      </c>
      <c r="M552" s="81" t="s">
        <v>702</v>
      </c>
      <c r="N552" s="81">
        <f>C552*G552</f>
        <v>4.3160689400400001</v>
      </c>
      <c r="O552" s="8"/>
      <c r="P552" s="39"/>
      <c r="Q552" s="39" t="s">
        <v>651</v>
      </c>
      <c r="R552" s="87" t="s">
        <v>1072</v>
      </c>
      <c r="S552" s="39"/>
      <c r="T552" s="39" t="s">
        <v>651</v>
      </c>
      <c r="U552" s="87" t="s">
        <v>790</v>
      </c>
      <c r="V552" s="87" t="str">
        <f ca="1">IF(NOT(AP552=""),IF(AP552&lt;&gt;AP551,IF(COUNTIF(OFFSET(AP552,0,0,pMaxUnitPerPlantInData),AP552)=COUNTIFS(OFFSET(AP552,0,0,pMaxUnitPerPlantInData),AP552,OFFSET(F552,0,0,pMaxUnitPerPlantInData),F552),"N","Y"),V551),"")</f>
        <v/>
      </c>
      <c r="W552" s="87" t="str">
        <f>IF($AP552="",W553,SUBSTITUTE(SUBSTITUTE(SUBSTITUTE(AP552," ","_"),"&amp;","and"),"-","_"))</f>
        <v>Odessa_Ector_Generating_Station</v>
      </c>
      <c r="X552" s="153">
        <v>2</v>
      </c>
      <c r="Y552" s="4"/>
      <c r="Z552" s="8" t="b">
        <v>1</v>
      </c>
      <c r="AA552" s="8" t="b">
        <f>VLOOKUP(L552,map_fuel,3,0)</f>
        <v>1</v>
      </c>
      <c r="AB552" s="8" t="b">
        <f>C552&gt;=filt_gen_size</f>
        <v>1</v>
      </c>
      <c r="AC552" s="8" t="b">
        <f>AV552&gt;=filt_age</f>
        <v>1</v>
      </c>
      <c r="AD552" s="39">
        <f>IF(filt_status="ALL",TRUE,IFERROR(SEARCH(I552,filt_status),FALSE))</f>
        <v>1</v>
      </c>
      <c r="AE552" s="8" t="b">
        <f>IF(filt_chp,TRUE,J552="N")</f>
        <v>1</v>
      </c>
      <c r="AF552" s="8" t="b">
        <f>IF(filt_hydro,TRUE,D552&lt;&gt;"water")</f>
        <v>1</v>
      </c>
      <c r="AG552" s="8" t="b">
        <f>IF(filt_use_bad_data,TRUE,NOT(OR(O552="Y",O552=1)))</f>
        <v>1</v>
      </c>
      <c r="AH552" s="8" t="b">
        <f>IF(filt_use_bad_data,TRUE,NOT(OR(Q552="Y",Q552=1)))</f>
        <v>0</v>
      </c>
      <c r="AI552" s="8" t="b">
        <f>IF(filt_allow_combos,AND(AJ552:AK552),OR(UPPER($S552)="Y",UPPER($T552)=""))</f>
        <v>1</v>
      </c>
      <c r="AJ552" s="8" t="b">
        <f>IF(UPPER($U552)="CCGT",IF(filt_combine_ccgt,OR(UPPER($T552)="Y",UPPER($S552)=""),OR(UPPER($S552)="Y",UPPER($T552)="")),TRUE)</f>
        <v>1</v>
      </c>
      <c r="AK552" s="8" t="b">
        <f>IF(UPPER($U552)="WIND",IF(filt_combine_wind,OR(UPPER($T552)="Y",UPPER($S552)=""),OR(UPPER($S552)="Y",UPPER($T552)="")),TRUE)</f>
        <v>1</v>
      </c>
      <c r="AL552" s="9"/>
      <c r="AM552" s="2" t="b">
        <f>AND(Z552:AL552)</f>
        <v>0</v>
      </c>
      <c r="AN552" s="2">
        <f>A552-COUNTIF($K$31:$K552,"&lt;&gt;"&amp;AN$31)+1</f>
        <v>498</v>
      </c>
      <c r="AO552" s="2"/>
      <c r="AP552" s="8" t="s">
        <v>1068</v>
      </c>
      <c r="AQ552" s="8" t="s">
        <v>1068</v>
      </c>
      <c r="AR552" s="8" t="s">
        <v>1068</v>
      </c>
      <c r="AS552" s="8" t="s">
        <v>1068</v>
      </c>
      <c r="AT552" s="8" t="s">
        <v>1068</v>
      </c>
      <c r="AU552" s="8" t="s">
        <v>1068</v>
      </c>
      <c r="AV552" s="8" t="s">
        <v>1068</v>
      </c>
      <c r="AW552" s="8" t="s">
        <v>1068</v>
      </c>
      <c r="AX552" s="8" t="s">
        <v>1068</v>
      </c>
      <c r="AY552" s="8" t="s">
        <v>1068</v>
      </c>
      <c r="AZ552" t="e">
        <v>#N/A</v>
      </c>
      <c r="BA552" s="5" t="e">
        <v>#N/A</v>
      </c>
      <c r="BB552" s="5" t="e">
        <v>#N/A</v>
      </c>
      <c r="BC552" s="4"/>
      <c r="BD552"/>
    </row>
    <row r="553" spans="1:56" hidden="1">
      <c r="A553">
        <f>ROW(B553)-ROW($B$31)</f>
        <v>522</v>
      </c>
      <c r="B553" s="3" t="s">
        <v>815</v>
      </c>
      <c r="C553" s="3">
        <f>SUM(C556:C557,C559)</f>
        <v>0.56759999999999999</v>
      </c>
      <c r="D553" s="23" t="str">
        <f>VLOOKUP(L553,map_fuel,2,0)</f>
        <v>ng</v>
      </c>
      <c r="E553" s="23" t="str">
        <f>VLOOKUP(M553,map_prime_mover,2,0)</f>
        <v>cc</v>
      </c>
      <c r="F553" s="23" t="str">
        <f>D553&amp;IF(NOT(E553=""),"_"&amp;LOWER(E553),"")</f>
        <v>ng_cc</v>
      </c>
      <c r="G553" s="60">
        <f>G555</f>
        <v>7.6040679000000004</v>
      </c>
      <c r="H553" s="81">
        <f>H555</f>
        <v>2001</v>
      </c>
      <c r="I553" s="61" t="str">
        <f>I555</f>
        <v>OP</v>
      </c>
      <c r="J553" s="61" t="str">
        <f>J555</f>
        <v>N</v>
      </c>
      <c r="K553" s="61" t="s">
        <v>791</v>
      </c>
      <c r="L553" s="81" t="s">
        <v>33</v>
      </c>
      <c r="M553" s="81" t="s">
        <v>702</v>
      </c>
      <c r="N553" s="81">
        <f>C553*G553</f>
        <v>4.3160689400400001</v>
      </c>
      <c r="O553" s="8"/>
      <c r="P553" s="39"/>
      <c r="Q553" s="39" t="s">
        <v>651</v>
      </c>
      <c r="R553" s="87" t="s">
        <v>1072</v>
      </c>
      <c r="S553" s="39"/>
      <c r="T553" s="39" t="s">
        <v>651</v>
      </c>
      <c r="U553" s="87" t="s">
        <v>790</v>
      </c>
      <c r="V553" s="87" t="str">
        <f ca="1">IF(NOT(AP553=""),IF(AP553&lt;&gt;AP552,IF(COUNTIF(OFFSET(AP553,0,0,pMaxUnitPerPlantInData),AP553)=COUNTIFS(OFFSET(AP553,0,0,pMaxUnitPerPlantInData),AP553,OFFSET(F553,0,0,pMaxUnitPerPlantInData),F553),"N","Y"),V552),"")</f>
        <v/>
      </c>
      <c r="W553" s="87" t="str">
        <f>IF($AP553="",W554,SUBSTITUTE(SUBSTITUTE(SUBSTITUTE(AP553," ","_"),"&amp;","and"),"-","_"))</f>
        <v>Odessa_Ector_Generating_Station</v>
      </c>
      <c r="X553" s="153">
        <v>2</v>
      </c>
      <c r="Y553" s="4"/>
      <c r="Z553" s="8" t="b">
        <v>1</v>
      </c>
      <c r="AA553" s="8" t="b">
        <f>VLOOKUP(L553,map_fuel,3,0)</f>
        <v>1</v>
      </c>
      <c r="AB553" s="8" t="b">
        <f>C553&gt;=filt_gen_size</f>
        <v>1</v>
      </c>
      <c r="AC553" s="8" t="b">
        <f>AV553&gt;=filt_age</f>
        <v>1</v>
      </c>
      <c r="AD553" s="39">
        <f>IF(filt_status="ALL",TRUE,IFERROR(SEARCH(I553,filt_status),FALSE))</f>
        <v>1</v>
      </c>
      <c r="AE553" s="8" t="b">
        <f>IF(filt_chp,TRUE,J553="N")</f>
        <v>1</v>
      </c>
      <c r="AF553" s="8" t="b">
        <f>IF(filt_hydro,TRUE,D553&lt;&gt;"water")</f>
        <v>1</v>
      </c>
      <c r="AG553" s="8" t="b">
        <f>IF(filt_use_bad_data,TRUE,NOT(OR(O553="Y",O553=1)))</f>
        <v>1</v>
      </c>
      <c r="AH553" s="8" t="b">
        <f>IF(filt_use_bad_data,TRUE,NOT(OR(Q553="Y",Q553=1)))</f>
        <v>0</v>
      </c>
      <c r="AI553" s="8" t="b">
        <f>IF(filt_allow_combos,AND(AJ553:AK553),OR(UPPER($S553)="Y",UPPER($T553)=""))</f>
        <v>1</v>
      </c>
      <c r="AJ553" s="8" t="b">
        <f>IF(UPPER($U553)="CCGT",IF(filt_combine_ccgt,OR(UPPER($T553)="Y",UPPER($S553)=""),OR(UPPER($S553)="Y",UPPER($T553)="")),TRUE)</f>
        <v>1</v>
      </c>
      <c r="AK553" s="8" t="b">
        <f>IF(UPPER($U553)="WIND",IF(filt_combine_wind,OR(UPPER($T553)="Y",UPPER($S553)=""),OR(UPPER($S553)="Y",UPPER($T553)="")),TRUE)</f>
        <v>1</v>
      </c>
      <c r="AL553" s="9"/>
      <c r="AM553" s="2" t="b">
        <f>AND(Z553:AL553)</f>
        <v>0</v>
      </c>
      <c r="AN553" s="2">
        <f>A553-COUNTIF($K$31:$K553,"&lt;&gt;"&amp;AN$31)+1</f>
        <v>498</v>
      </c>
      <c r="AO553" s="2"/>
      <c r="AP553" s="8" t="s">
        <v>1068</v>
      </c>
      <c r="AQ553" s="8" t="s">
        <v>1068</v>
      </c>
      <c r="AR553" s="8" t="s">
        <v>1068</v>
      </c>
      <c r="AS553" s="8" t="s">
        <v>1068</v>
      </c>
      <c r="AT553" s="8" t="s">
        <v>1068</v>
      </c>
      <c r="AU553" s="8" t="s">
        <v>1068</v>
      </c>
      <c r="AV553" s="8" t="s">
        <v>1068</v>
      </c>
      <c r="AW553" s="8" t="s">
        <v>1068</v>
      </c>
      <c r="AX553" s="8" t="s">
        <v>1068</v>
      </c>
      <c r="AY553" s="8" t="s">
        <v>1068</v>
      </c>
      <c r="AZ553" t="e">
        <v>#N/A</v>
      </c>
      <c r="BA553" s="5" t="e">
        <v>#N/A</v>
      </c>
      <c r="BB553" s="5" t="e">
        <v>#N/A</v>
      </c>
      <c r="BC553" s="4"/>
      <c r="BD553"/>
    </row>
    <row r="554" spans="1:56" hidden="1">
      <c r="A554">
        <f>ROW(B554)-ROW($B$31)</f>
        <v>523</v>
      </c>
      <c r="B554" t="str">
        <f>SUBSTITUTE(SUBSTITUTE(SUBSTITUTE(AP554&amp;"_"&amp;AQ554," ","_"),"&amp;","and"),"-","_")</f>
        <v>Odessa_Ector_Generating_Station_CTG1</v>
      </c>
      <c r="C554">
        <f>AW554/1000</f>
        <v>0.17169999999999999</v>
      </c>
      <c r="D554" s="23" t="str">
        <f>VLOOKUP(L554,map_fuel,2,0)</f>
        <v>ng</v>
      </c>
      <c r="E554" s="23" t="str">
        <f>VLOOKUP(M554,map_prime_mover,2,0)</f>
        <v>cc_ct_part</v>
      </c>
      <c r="F554" s="23" t="str">
        <f>D554&amp;IF(NOT(E554=""),"_"&amp;LOWER(E554),"")</f>
        <v>ng_cc_ct_part</v>
      </c>
      <c r="G554" s="58">
        <f>IF(ISNUMBER(BA554),BA554/1000,1)</f>
        <v>7.6040679000000004</v>
      </c>
      <c r="H554" s="8">
        <f>AV554</f>
        <v>2001</v>
      </c>
      <c r="I554" s="39" t="str">
        <f>AY554</f>
        <v>OP</v>
      </c>
      <c r="J554" s="39" t="str">
        <f>IF(AZ554=1,"Y",IF(AZ554=0,"N","?"))</f>
        <v>N</v>
      </c>
      <c r="K554" s="39" t="s">
        <v>594</v>
      </c>
      <c r="L554" s="8" t="str">
        <f>AU554</f>
        <v>NG</v>
      </c>
      <c r="M554" s="8" t="str">
        <f>AX554</f>
        <v>CT</v>
      </c>
      <c r="N554" s="8">
        <f>C554*G554</f>
        <v>1.3056184584299999</v>
      </c>
      <c r="O554" s="8"/>
      <c r="P554" s="39"/>
      <c r="Q554" s="39"/>
      <c r="R554" s="87"/>
      <c r="S554" s="39" t="s">
        <v>651</v>
      </c>
      <c r="T554" s="39"/>
      <c r="U554" s="87" t="s">
        <v>790</v>
      </c>
      <c r="V554" s="87" t="str">
        <f ca="1">IF(NOT(AP554=""),IF(AP554&lt;&gt;AP553,IF(COUNTIF(OFFSET(AP554,0,0,pMaxUnitPerPlantInData),AP554)=COUNTIFS(OFFSET(AP554,0,0,pMaxUnitPerPlantInData),AP554,OFFSET(F554,0,0,pMaxUnitPerPlantInData),F554),"N","Y"),V553),"")</f>
        <v>Y</v>
      </c>
      <c r="W554" s="87" t="str">
        <f>IF($AP554="",W555,SUBSTITUTE(SUBSTITUTE(SUBSTITUTE(AP554," ","_"),"&amp;","and"),"-","_"))</f>
        <v>Odessa_Ector_Generating_Station</v>
      </c>
      <c r="X554" s="87">
        <f>IF($AP554="","-",BB554)</f>
        <v>6</v>
      </c>
      <c r="Y554" s="4"/>
      <c r="Z554" s="8" t="b">
        <v>1</v>
      </c>
      <c r="AA554" s="8" t="b">
        <f>VLOOKUP(L554,map_fuel,3,0)</f>
        <v>1</v>
      </c>
      <c r="AB554" s="8" t="b">
        <f>C554&gt;=filt_gen_size</f>
        <v>1</v>
      </c>
      <c r="AC554" s="8" t="b">
        <f>AV554&gt;=filt_age</f>
        <v>1</v>
      </c>
      <c r="AD554" s="39">
        <f>IF(filt_status="ALL",TRUE,IFERROR(SEARCH(I554,filt_status),FALSE))</f>
        <v>1</v>
      </c>
      <c r="AE554" s="8" t="b">
        <f>IF(filt_chp,TRUE,J554="N")</f>
        <v>1</v>
      </c>
      <c r="AF554" s="8" t="b">
        <f>IF(filt_hydro,TRUE,D554&lt;&gt;"water")</f>
        <v>1</v>
      </c>
      <c r="AG554" s="8" t="b">
        <f>IF(filt_use_bad_data,TRUE,NOT(OR(O554="Y",O554=1)))</f>
        <v>1</v>
      </c>
      <c r="AH554" s="8" t="b">
        <f>IF(filt_use_bad_data,TRUE,NOT(OR(Q554="Y",Q554=1)))</f>
        <v>1</v>
      </c>
      <c r="AI554" s="8" t="b">
        <f>IF(filt_allow_combos,AND(AJ554:AK554),OR(UPPER($S554)="Y",UPPER($T554)=""))</f>
        <v>0</v>
      </c>
      <c r="AJ554" s="8" t="b">
        <f>IF(UPPER($U554)="CCGT",IF(filt_combine_ccgt,OR(UPPER($T554)="Y",UPPER($S554)=""),OR(UPPER($S554)="Y",UPPER($T554)="")),TRUE)</f>
        <v>0</v>
      </c>
      <c r="AK554" s="8" t="b">
        <f>IF(UPPER($U554)="WIND",IF(filt_combine_wind,OR(UPPER($T554)="Y",UPPER($S554)=""),OR(UPPER($S554)="Y",UPPER($T554)="")),TRUE)</f>
        <v>1</v>
      </c>
      <c r="AL554" s="9"/>
      <c r="AM554" s="2" t="b">
        <f>AND(Z554:AL554)</f>
        <v>0</v>
      </c>
      <c r="AN554" s="2">
        <f>A554-COUNTIF($K$31:$K554,"&lt;&gt;"&amp;AN$31)+1</f>
        <v>499</v>
      </c>
      <c r="AO554" s="2"/>
      <c r="AP554" s="8" t="s">
        <v>381</v>
      </c>
      <c r="AQ554" s="8" t="s">
        <v>57</v>
      </c>
      <c r="AR554" s="8">
        <v>55215</v>
      </c>
      <c r="AS554" s="8">
        <v>14490</v>
      </c>
      <c r="AT554" s="8" t="s">
        <v>11</v>
      </c>
      <c r="AU554" s="8" t="s">
        <v>33</v>
      </c>
      <c r="AV554" s="8">
        <v>2001</v>
      </c>
      <c r="AW554" s="8">
        <v>171.7</v>
      </c>
      <c r="AX554" s="8" t="s">
        <v>32</v>
      </c>
      <c r="AY554" s="8" t="s">
        <v>15</v>
      </c>
      <c r="AZ554">
        <v>0</v>
      </c>
      <c r="BA554" s="5">
        <v>7604.0679</v>
      </c>
      <c r="BB554" s="5">
        <v>6</v>
      </c>
      <c r="BC554" s="4"/>
      <c r="BD554"/>
    </row>
    <row r="555" spans="1:56" hidden="1">
      <c r="A555">
        <f>ROW(B555)-ROW($B$31)</f>
        <v>524</v>
      </c>
      <c r="B555" t="str">
        <f>SUBSTITUTE(SUBSTITUTE(SUBSTITUTE(AP555&amp;"_"&amp;AQ555," ","_"),"&amp;","and"),"-","_")</f>
        <v>Odessa_Ector_Generating_Station_CTG2</v>
      </c>
      <c r="C555">
        <f>AW555/1000</f>
        <v>0.17169999999999999</v>
      </c>
      <c r="D555" s="23" t="str">
        <f>VLOOKUP(L555,map_fuel,2,0)</f>
        <v>ng</v>
      </c>
      <c r="E555" s="23" t="str">
        <f>VLOOKUP(M555,map_prime_mover,2,0)</f>
        <v>cc_ct_part</v>
      </c>
      <c r="F555" s="23" t="str">
        <f>D555&amp;IF(NOT(E555=""),"_"&amp;LOWER(E555),"")</f>
        <v>ng_cc_ct_part</v>
      </c>
      <c r="G555" s="58">
        <f>IF(ISNUMBER(BA555),BA555/1000,1)</f>
        <v>7.6040679000000004</v>
      </c>
      <c r="H555" s="8">
        <f>AV555</f>
        <v>2001</v>
      </c>
      <c r="I555" s="39" t="str">
        <f>AY555</f>
        <v>OP</v>
      </c>
      <c r="J555" s="39" t="str">
        <f>IF(AZ555=1,"Y",IF(AZ555=0,"N","?"))</f>
        <v>N</v>
      </c>
      <c r="K555" s="39" t="s">
        <v>594</v>
      </c>
      <c r="L555" s="8" t="str">
        <f>AU555</f>
        <v>NG</v>
      </c>
      <c r="M555" s="8" t="str">
        <f>AX555</f>
        <v>CT</v>
      </c>
      <c r="N555" s="8">
        <f>C555*G555</f>
        <v>1.3056184584299999</v>
      </c>
      <c r="O555" s="8"/>
      <c r="P555" s="39"/>
      <c r="Q555" s="39"/>
      <c r="R555" s="87"/>
      <c r="S555" s="39" t="s">
        <v>651</v>
      </c>
      <c r="T555" s="39"/>
      <c r="U555" s="87" t="s">
        <v>790</v>
      </c>
      <c r="V555" s="87" t="str">
        <f ca="1">IF(NOT(AP555=""),IF(AP555&lt;&gt;AP554,IF(COUNTIF(OFFSET(AP555,0,0,pMaxUnitPerPlantInData),AP555)=COUNTIFS(OFFSET(AP555,0,0,pMaxUnitPerPlantInData),AP555,OFFSET(F555,0,0,pMaxUnitPerPlantInData),F555),"N","Y"),V554),"")</f>
        <v>Y</v>
      </c>
      <c r="W555" s="87" t="str">
        <f>IF($AP555="",W556,SUBSTITUTE(SUBSTITUTE(SUBSTITUTE(AP555," ","_"),"&amp;","and"),"-","_"))</f>
        <v>Odessa_Ector_Generating_Station</v>
      </c>
      <c r="X555" s="87">
        <f>IF($AP555="","-",BB555)</f>
        <v>6</v>
      </c>
      <c r="Y555" s="4"/>
      <c r="Z555" s="8" t="b">
        <v>1</v>
      </c>
      <c r="AA555" s="8" t="b">
        <f>VLOOKUP(L555,map_fuel,3,0)</f>
        <v>1</v>
      </c>
      <c r="AB555" s="8" t="b">
        <f>C555&gt;=filt_gen_size</f>
        <v>1</v>
      </c>
      <c r="AC555" s="8" t="b">
        <f>AV555&gt;=filt_age</f>
        <v>1</v>
      </c>
      <c r="AD555" s="39">
        <f>IF(filt_status="ALL",TRUE,IFERROR(SEARCH(I555,filt_status),FALSE))</f>
        <v>1</v>
      </c>
      <c r="AE555" s="8" t="b">
        <f>IF(filt_chp,TRUE,J555="N")</f>
        <v>1</v>
      </c>
      <c r="AF555" s="8" t="b">
        <f>IF(filt_hydro,TRUE,D555&lt;&gt;"water")</f>
        <v>1</v>
      </c>
      <c r="AG555" s="8" t="b">
        <f>IF(filt_use_bad_data,TRUE,NOT(OR(O555="Y",O555=1)))</f>
        <v>1</v>
      </c>
      <c r="AH555" s="8" t="b">
        <f>IF(filt_use_bad_data,TRUE,NOT(OR(Q555="Y",Q555=1)))</f>
        <v>1</v>
      </c>
      <c r="AI555" s="8" t="b">
        <f>IF(filt_allow_combos,AND(AJ555:AK555),OR(UPPER($S555)="Y",UPPER($T555)=""))</f>
        <v>0</v>
      </c>
      <c r="AJ555" s="8" t="b">
        <f>IF(UPPER($U555)="CCGT",IF(filt_combine_ccgt,OR(UPPER($T555)="Y",UPPER($S555)=""),OR(UPPER($S555)="Y",UPPER($T555)="")),TRUE)</f>
        <v>0</v>
      </c>
      <c r="AK555" s="8" t="b">
        <f>IF(UPPER($U555)="WIND",IF(filt_combine_wind,OR(UPPER($T555)="Y",UPPER($S555)=""),OR(UPPER($S555)="Y",UPPER($T555)="")),TRUE)</f>
        <v>1</v>
      </c>
      <c r="AL555" s="9"/>
      <c r="AM555" s="2" t="b">
        <f>AND(Z555:AL555)</f>
        <v>0</v>
      </c>
      <c r="AN555" s="2">
        <f>A555-COUNTIF($K$31:$K555,"&lt;&gt;"&amp;AN$31)+1</f>
        <v>500</v>
      </c>
      <c r="AO555" s="2"/>
      <c r="AP555" s="8" t="s">
        <v>381</v>
      </c>
      <c r="AQ555" s="8" t="s">
        <v>63</v>
      </c>
      <c r="AR555" s="8">
        <v>55215</v>
      </c>
      <c r="AS555" s="8">
        <v>14491</v>
      </c>
      <c r="AT555" s="8" t="s">
        <v>11</v>
      </c>
      <c r="AU555" s="8" t="s">
        <v>33</v>
      </c>
      <c r="AV555" s="8">
        <v>2001</v>
      </c>
      <c r="AW555" s="8">
        <v>171.7</v>
      </c>
      <c r="AX555" s="8" t="s">
        <v>32</v>
      </c>
      <c r="AY555" s="8" t="s">
        <v>15</v>
      </c>
      <c r="AZ555">
        <v>0</v>
      </c>
      <c r="BA555" s="5">
        <v>7604.0679</v>
      </c>
      <c r="BB555" s="5">
        <v>6</v>
      </c>
      <c r="BC555" s="4"/>
      <c r="BD555"/>
    </row>
    <row r="556" spans="1:56" hidden="1">
      <c r="A556">
        <f>ROW(B556)-ROW($B$31)</f>
        <v>525</v>
      </c>
      <c r="B556" t="str">
        <f>SUBSTITUTE(SUBSTITUTE(SUBSTITUTE(AP556&amp;"_"&amp;AQ556," ","_"),"&amp;","and"),"-","_")</f>
        <v>Odessa_Ector_Generating_Station_CTG3</v>
      </c>
      <c r="C556">
        <f>AW556/1000</f>
        <v>0.17169999999999999</v>
      </c>
      <c r="D556" s="23" t="str">
        <f>VLOOKUP(L556,map_fuel,2,0)</f>
        <v>ng</v>
      </c>
      <c r="E556" s="23" t="str">
        <f>VLOOKUP(M556,map_prime_mover,2,0)</f>
        <v>cc_ct_part</v>
      </c>
      <c r="F556" s="23" t="str">
        <f>D556&amp;IF(NOT(E556=""),"_"&amp;LOWER(E556),"")</f>
        <v>ng_cc_ct_part</v>
      </c>
      <c r="G556" s="58">
        <f>IF(ISNUMBER(BA556),BA556/1000,1)</f>
        <v>7.6040679000000004</v>
      </c>
      <c r="H556" s="8">
        <f>AV556</f>
        <v>2001</v>
      </c>
      <c r="I556" s="39" t="str">
        <f>AY556</f>
        <v>OP</v>
      </c>
      <c r="J556" s="39" t="str">
        <f>IF(AZ556=1,"Y",IF(AZ556=0,"N","?"))</f>
        <v>N</v>
      </c>
      <c r="K556" s="39" t="s">
        <v>594</v>
      </c>
      <c r="L556" s="8" t="str">
        <f>AU556</f>
        <v>NG</v>
      </c>
      <c r="M556" s="8" t="str">
        <f>AX556</f>
        <v>CT</v>
      </c>
      <c r="N556" s="8">
        <f>C556*G556</f>
        <v>1.3056184584299999</v>
      </c>
      <c r="O556" s="8"/>
      <c r="P556" s="39"/>
      <c r="Q556" s="39"/>
      <c r="R556" s="87"/>
      <c r="S556" s="39" t="s">
        <v>651</v>
      </c>
      <c r="T556" s="39"/>
      <c r="U556" s="87" t="s">
        <v>790</v>
      </c>
      <c r="V556" s="87" t="str">
        <f ca="1">IF(NOT(AP556=""),IF(AP556&lt;&gt;AP555,IF(COUNTIF(OFFSET(AP556,0,0,pMaxUnitPerPlantInData),AP556)=COUNTIFS(OFFSET(AP556,0,0,pMaxUnitPerPlantInData),AP556,OFFSET(F556,0,0,pMaxUnitPerPlantInData),F556),"N","Y"),V555),"")</f>
        <v>Y</v>
      </c>
      <c r="W556" s="87" t="str">
        <f>IF($AP556="",W557,SUBSTITUTE(SUBSTITUTE(SUBSTITUTE(AP556," ","_"),"&amp;","and"),"-","_"))</f>
        <v>Odessa_Ector_Generating_Station</v>
      </c>
      <c r="X556" s="87">
        <f>IF($AP556="","-",BB556)</f>
        <v>6</v>
      </c>
      <c r="Y556" s="4"/>
      <c r="Z556" s="8" t="b">
        <v>1</v>
      </c>
      <c r="AA556" s="8" t="b">
        <f>VLOOKUP(L556,map_fuel,3,0)</f>
        <v>1</v>
      </c>
      <c r="AB556" s="8" t="b">
        <f>C556&gt;=filt_gen_size</f>
        <v>1</v>
      </c>
      <c r="AC556" s="8" t="b">
        <f>AV556&gt;=filt_age</f>
        <v>1</v>
      </c>
      <c r="AD556" s="39">
        <f>IF(filt_status="ALL",TRUE,IFERROR(SEARCH(I556,filt_status),FALSE))</f>
        <v>1</v>
      </c>
      <c r="AE556" s="8" t="b">
        <f>IF(filt_chp,TRUE,J556="N")</f>
        <v>1</v>
      </c>
      <c r="AF556" s="8" t="b">
        <f>IF(filt_hydro,TRUE,D556&lt;&gt;"water")</f>
        <v>1</v>
      </c>
      <c r="AG556" s="8" t="b">
        <f>IF(filt_use_bad_data,TRUE,NOT(OR(O556="Y",O556=1)))</f>
        <v>1</v>
      </c>
      <c r="AH556" s="8" t="b">
        <f>IF(filt_use_bad_data,TRUE,NOT(OR(Q556="Y",Q556=1)))</f>
        <v>1</v>
      </c>
      <c r="AI556" s="8" t="b">
        <f>IF(filt_allow_combos,AND(AJ556:AK556),OR(UPPER($S556)="Y",UPPER($T556)=""))</f>
        <v>0</v>
      </c>
      <c r="AJ556" s="8" t="b">
        <f>IF(UPPER($U556)="CCGT",IF(filt_combine_ccgt,OR(UPPER($T556)="Y",UPPER($S556)=""),OR(UPPER($S556)="Y",UPPER($T556)="")),TRUE)</f>
        <v>0</v>
      </c>
      <c r="AK556" s="8" t="b">
        <f>IF(UPPER($U556)="WIND",IF(filt_combine_wind,OR(UPPER($T556)="Y",UPPER($S556)=""),OR(UPPER($S556)="Y",UPPER($T556)="")),TRUE)</f>
        <v>1</v>
      </c>
      <c r="AL556" s="9"/>
      <c r="AM556" s="2" t="b">
        <f>AND(Z556:AL556)</f>
        <v>0</v>
      </c>
      <c r="AN556" s="2">
        <f>A556-COUNTIF($K$31:$K556,"&lt;&gt;"&amp;AN$31)+1</f>
        <v>501</v>
      </c>
      <c r="AO556" s="2"/>
      <c r="AP556" s="8" t="s">
        <v>381</v>
      </c>
      <c r="AQ556" s="8" t="s">
        <v>64</v>
      </c>
      <c r="AR556" s="8">
        <v>55215</v>
      </c>
      <c r="AS556" s="8">
        <v>14492</v>
      </c>
      <c r="AT556" s="8" t="s">
        <v>11</v>
      </c>
      <c r="AU556" s="8" t="s">
        <v>33</v>
      </c>
      <c r="AV556" s="8">
        <v>2001</v>
      </c>
      <c r="AW556" s="8">
        <v>171.7</v>
      </c>
      <c r="AX556" s="8" t="s">
        <v>32</v>
      </c>
      <c r="AY556" s="8" t="s">
        <v>15</v>
      </c>
      <c r="AZ556">
        <v>0</v>
      </c>
      <c r="BA556" s="5">
        <v>7604.0679</v>
      </c>
      <c r="BB556" s="5">
        <v>6</v>
      </c>
      <c r="BC556" s="4"/>
      <c r="BD556"/>
    </row>
    <row r="557" spans="1:56" hidden="1">
      <c r="A557">
        <f>ROW(B557)-ROW($B$31)</f>
        <v>526</v>
      </c>
      <c r="B557" t="str">
        <f>SUBSTITUTE(SUBSTITUTE(SUBSTITUTE(AP557&amp;"_"&amp;AQ557," ","_"),"&amp;","and"),"-","_")</f>
        <v>Odessa_Ector_Generating_Station_CTG4</v>
      </c>
      <c r="C557">
        <f>AW557/1000</f>
        <v>0.17169999999999999</v>
      </c>
      <c r="D557" s="23" t="str">
        <f>VLOOKUP(L557,map_fuel,2,0)</f>
        <v>ng</v>
      </c>
      <c r="E557" s="23" t="str">
        <f>VLOOKUP(M557,map_prime_mover,2,0)</f>
        <v>cc_ct_part</v>
      </c>
      <c r="F557" s="23" t="str">
        <f>D557&amp;IF(NOT(E557=""),"_"&amp;LOWER(E557),"")</f>
        <v>ng_cc_ct_part</v>
      </c>
      <c r="G557" s="58">
        <f>IF(ISNUMBER(BA557),BA557/1000,1)</f>
        <v>7.6040679000000004</v>
      </c>
      <c r="H557" s="8">
        <f>AV557</f>
        <v>2001</v>
      </c>
      <c r="I557" s="39" t="str">
        <f>AY557</f>
        <v>OP</v>
      </c>
      <c r="J557" s="39" t="str">
        <f>IF(AZ557=1,"Y",IF(AZ557=0,"N","?"))</f>
        <v>N</v>
      </c>
      <c r="K557" s="39" t="s">
        <v>594</v>
      </c>
      <c r="L557" s="8" t="str">
        <f>AU557</f>
        <v>NG</v>
      </c>
      <c r="M557" s="8" t="str">
        <f>AX557</f>
        <v>CT</v>
      </c>
      <c r="N557" s="8">
        <f>C557*G557</f>
        <v>1.3056184584299999</v>
      </c>
      <c r="O557" s="8"/>
      <c r="P557" s="39"/>
      <c r="Q557" s="39"/>
      <c r="R557" s="87"/>
      <c r="S557" s="39" t="s">
        <v>651</v>
      </c>
      <c r="T557" s="39"/>
      <c r="U557" s="87" t="s">
        <v>790</v>
      </c>
      <c r="V557" s="87" t="str">
        <f ca="1">IF(NOT(AP557=""),IF(AP557&lt;&gt;AP556,IF(COUNTIF(OFFSET(AP557,0,0,pMaxUnitPerPlantInData),AP557)=COUNTIFS(OFFSET(AP557,0,0,pMaxUnitPerPlantInData),AP557,OFFSET(F557,0,0,pMaxUnitPerPlantInData),F557),"N","Y"),V556),"")</f>
        <v>Y</v>
      </c>
      <c r="W557" s="87" t="str">
        <f>IF($AP557="",W558,SUBSTITUTE(SUBSTITUTE(SUBSTITUTE(AP557," ","_"),"&amp;","and"),"-","_"))</f>
        <v>Odessa_Ector_Generating_Station</v>
      </c>
      <c r="X557" s="87">
        <f>IF($AP557="","-",BB557)</f>
        <v>6</v>
      </c>
      <c r="Y557" s="4"/>
      <c r="Z557" s="8" t="b">
        <v>1</v>
      </c>
      <c r="AA557" s="8" t="b">
        <f>VLOOKUP(L557,map_fuel,3,0)</f>
        <v>1</v>
      </c>
      <c r="AB557" s="8" t="b">
        <f>C557&gt;=filt_gen_size</f>
        <v>1</v>
      </c>
      <c r="AC557" s="8" t="b">
        <f>AV557&gt;=filt_age</f>
        <v>1</v>
      </c>
      <c r="AD557" s="39">
        <f>IF(filt_status="ALL",TRUE,IFERROR(SEARCH(I557,filt_status),FALSE))</f>
        <v>1</v>
      </c>
      <c r="AE557" s="8" t="b">
        <f>IF(filt_chp,TRUE,J557="N")</f>
        <v>1</v>
      </c>
      <c r="AF557" s="8" t="b">
        <f>IF(filt_hydro,TRUE,D557&lt;&gt;"water")</f>
        <v>1</v>
      </c>
      <c r="AG557" s="8" t="b">
        <f>IF(filt_use_bad_data,TRUE,NOT(OR(O557="Y",O557=1)))</f>
        <v>1</v>
      </c>
      <c r="AH557" s="8" t="b">
        <f>IF(filt_use_bad_data,TRUE,NOT(OR(Q557="Y",Q557=1)))</f>
        <v>1</v>
      </c>
      <c r="AI557" s="8" t="b">
        <f>IF(filt_allow_combos,AND(AJ557:AK557),OR(UPPER($S557)="Y",UPPER($T557)=""))</f>
        <v>0</v>
      </c>
      <c r="AJ557" s="8" t="b">
        <f>IF(UPPER($U557)="CCGT",IF(filt_combine_ccgt,OR(UPPER($T557)="Y",UPPER($S557)=""),OR(UPPER($S557)="Y",UPPER($T557)="")),TRUE)</f>
        <v>0</v>
      </c>
      <c r="AK557" s="8" t="b">
        <f>IF(UPPER($U557)="WIND",IF(filt_combine_wind,OR(UPPER($T557)="Y",UPPER($S557)=""),OR(UPPER($S557)="Y",UPPER($T557)="")),TRUE)</f>
        <v>1</v>
      </c>
      <c r="AL557" s="9"/>
      <c r="AM557" s="2" t="b">
        <f>AND(Z557:AL557)</f>
        <v>0</v>
      </c>
      <c r="AN557" s="2">
        <f>A557-COUNTIF($K$31:$K557,"&lt;&gt;"&amp;AN$31)+1</f>
        <v>502</v>
      </c>
      <c r="AO557" s="2"/>
      <c r="AP557" s="8" t="s">
        <v>381</v>
      </c>
      <c r="AQ557" s="8" t="s">
        <v>172</v>
      </c>
      <c r="AR557" s="8">
        <v>55215</v>
      </c>
      <c r="AS557" s="8">
        <v>14493</v>
      </c>
      <c r="AT557" s="8" t="s">
        <v>11</v>
      </c>
      <c r="AU557" s="8" t="s">
        <v>33</v>
      </c>
      <c r="AV557" s="8">
        <v>2001</v>
      </c>
      <c r="AW557" s="8">
        <v>171.7</v>
      </c>
      <c r="AX557" s="8" t="s">
        <v>32</v>
      </c>
      <c r="AY557" s="8" t="s">
        <v>15</v>
      </c>
      <c r="AZ557">
        <v>0</v>
      </c>
      <c r="BA557" s="5">
        <v>7604.0679</v>
      </c>
      <c r="BB557" s="5">
        <v>6</v>
      </c>
      <c r="BC557" s="4"/>
      <c r="BD557"/>
    </row>
    <row r="558" spans="1:56" hidden="1">
      <c r="A558">
        <f>ROW(B558)-ROW($B$31)</f>
        <v>527</v>
      </c>
      <c r="B558" t="str">
        <f>SUBSTITUTE(SUBSTITUTE(SUBSTITUTE(AP558&amp;"_"&amp;AQ558," ","_"),"&amp;","and"),"-","_")</f>
        <v>Odessa_Ector_Generating_Station_STG1</v>
      </c>
      <c r="C558">
        <f>AW558/1000</f>
        <v>0.22419999999999998</v>
      </c>
      <c r="D558" s="23" t="str">
        <f>VLOOKUP(L558,map_fuel,2,0)</f>
        <v>ng</v>
      </c>
      <c r="E558" s="23" t="str">
        <f>VLOOKUP(M558,map_prime_mover,2,0)</f>
        <v>cc_st_part</v>
      </c>
      <c r="F558" s="23" t="str">
        <f>D558&amp;IF(NOT(E558=""),"_"&amp;LOWER(E558),"")</f>
        <v>ng_cc_st_part</v>
      </c>
      <c r="G558" s="58">
        <f>IF(ISNUMBER(BA558),BA558/1000,1)</f>
        <v>7.6040679000000004</v>
      </c>
      <c r="H558" s="8">
        <f>AV558</f>
        <v>2001</v>
      </c>
      <c r="I558" s="39" t="str">
        <f>AY558</f>
        <v>OP</v>
      </c>
      <c r="J558" s="39" t="str">
        <f>IF(AZ558=1,"Y",IF(AZ558=0,"N","?"))</f>
        <v>N</v>
      </c>
      <c r="K558" s="39" t="s">
        <v>594</v>
      </c>
      <c r="L558" s="8" t="str">
        <f>AU558</f>
        <v>NG</v>
      </c>
      <c r="M558" s="8" t="str">
        <f>AX558</f>
        <v>CA</v>
      </c>
      <c r="N558" s="8">
        <f>C558*G558</f>
        <v>1.70483202318</v>
      </c>
      <c r="O558" s="8"/>
      <c r="P558" s="39"/>
      <c r="Q558" s="39"/>
      <c r="R558" s="87"/>
      <c r="S558" s="39" t="s">
        <v>651</v>
      </c>
      <c r="T558" s="39"/>
      <c r="U558" s="87" t="s">
        <v>790</v>
      </c>
      <c r="V558" s="87" t="str">
        <f ca="1">IF(NOT(AP558=""),IF(AP558&lt;&gt;AP557,IF(COUNTIF(OFFSET(AP558,0,0,pMaxUnitPerPlantInData),AP558)=COUNTIFS(OFFSET(AP558,0,0,pMaxUnitPerPlantInData),AP558,OFFSET(F558,0,0,pMaxUnitPerPlantInData),F558),"N","Y"),V557),"")</f>
        <v>Y</v>
      </c>
      <c r="W558" s="87" t="str">
        <f>IF($AP558="",W559,SUBSTITUTE(SUBSTITUTE(SUBSTITUTE(AP558," ","_"),"&amp;","and"),"-","_"))</f>
        <v>Odessa_Ector_Generating_Station</v>
      </c>
      <c r="X558" s="87">
        <f>IF($AP558="","-",BB558)</f>
        <v>6</v>
      </c>
      <c r="Y558" s="4"/>
      <c r="Z558" s="8" t="b">
        <v>1</v>
      </c>
      <c r="AA558" s="8" t="b">
        <f>VLOOKUP(L558,map_fuel,3,0)</f>
        <v>1</v>
      </c>
      <c r="AB558" s="8" t="b">
        <f>C558&gt;=filt_gen_size</f>
        <v>1</v>
      </c>
      <c r="AC558" s="8" t="b">
        <f>AV558&gt;=filt_age</f>
        <v>1</v>
      </c>
      <c r="AD558" s="39">
        <f>IF(filt_status="ALL",TRUE,IFERROR(SEARCH(I558,filt_status),FALSE))</f>
        <v>1</v>
      </c>
      <c r="AE558" s="8" t="b">
        <f>IF(filt_chp,TRUE,J558="N")</f>
        <v>1</v>
      </c>
      <c r="AF558" s="8" t="b">
        <f>IF(filt_hydro,TRUE,D558&lt;&gt;"water")</f>
        <v>1</v>
      </c>
      <c r="AG558" s="8" t="b">
        <f>IF(filt_use_bad_data,TRUE,NOT(OR(O558="Y",O558=1)))</f>
        <v>1</v>
      </c>
      <c r="AH558" s="8" t="b">
        <f>IF(filt_use_bad_data,TRUE,NOT(OR(Q558="Y",Q558=1)))</f>
        <v>1</v>
      </c>
      <c r="AI558" s="8" t="b">
        <f>IF(filt_allow_combos,AND(AJ558:AK558),OR(UPPER($S558)="Y",UPPER($T558)=""))</f>
        <v>0</v>
      </c>
      <c r="AJ558" s="8" t="b">
        <f>IF(UPPER($U558)="CCGT",IF(filt_combine_ccgt,OR(UPPER($T558)="Y",UPPER($S558)=""),OR(UPPER($S558)="Y",UPPER($T558)="")),TRUE)</f>
        <v>0</v>
      </c>
      <c r="AK558" s="8" t="b">
        <f>IF(UPPER($U558)="WIND",IF(filt_combine_wind,OR(UPPER($T558)="Y",UPPER($S558)=""),OR(UPPER($S558)="Y",UPPER($T558)="")),TRUE)</f>
        <v>1</v>
      </c>
      <c r="AL558" s="9"/>
      <c r="AM558" s="2" t="b">
        <f>AND(Z558:AL558)</f>
        <v>0</v>
      </c>
      <c r="AN558" s="2">
        <f>A558-COUNTIF($K$31:$K558,"&lt;&gt;"&amp;AN$31)+1</f>
        <v>503</v>
      </c>
      <c r="AO558" s="2"/>
      <c r="AP558" s="8" t="s">
        <v>381</v>
      </c>
      <c r="AQ558" s="8" t="s">
        <v>65</v>
      </c>
      <c r="AR558" s="8">
        <v>55215</v>
      </c>
      <c r="AS558" s="8">
        <v>14494</v>
      </c>
      <c r="AT558" s="8" t="s">
        <v>11</v>
      </c>
      <c r="AU558" s="8" t="s">
        <v>33</v>
      </c>
      <c r="AV558" s="8">
        <v>2001</v>
      </c>
      <c r="AW558" s="8">
        <v>224.2</v>
      </c>
      <c r="AX558" s="8" t="s">
        <v>29</v>
      </c>
      <c r="AY558" s="8" t="s">
        <v>15</v>
      </c>
      <c r="AZ558">
        <v>0</v>
      </c>
      <c r="BA558" s="5">
        <v>7604.0679</v>
      </c>
      <c r="BB558" s="5">
        <v>6</v>
      </c>
      <c r="BC558" s="4"/>
      <c r="BD558"/>
    </row>
    <row r="559" spans="1:56" hidden="1">
      <c r="A559">
        <f>ROW(B559)-ROW($B$31)</f>
        <v>528</v>
      </c>
      <c r="B559" t="str">
        <f>SUBSTITUTE(SUBSTITUTE(SUBSTITUTE(AP559&amp;"_"&amp;AQ559," ","_"),"&amp;","and"),"-","_")</f>
        <v>Odessa_Ector_Generating_Station_STG2</v>
      </c>
      <c r="C559">
        <f>AW559/1000</f>
        <v>0.22419999999999998</v>
      </c>
      <c r="D559" s="23" t="str">
        <f>VLOOKUP(L559,map_fuel,2,0)</f>
        <v>ng</v>
      </c>
      <c r="E559" s="23" t="str">
        <f>VLOOKUP(M559,map_prime_mover,2,0)</f>
        <v>cc_st_part</v>
      </c>
      <c r="F559" s="23" t="str">
        <f>D559&amp;IF(NOT(E559=""),"_"&amp;LOWER(E559),"")</f>
        <v>ng_cc_st_part</v>
      </c>
      <c r="G559" s="58">
        <f>IF(ISNUMBER(BA559),BA559/1000,1)</f>
        <v>7.6040679000000004</v>
      </c>
      <c r="H559" s="8">
        <f>AV559</f>
        <v>2001</v>
      </c>
      <c r="I559" s="39" t="str">
        <f>AY559</f>
        <v>OP</v>
      </c>
      <c r="J559" s="39" t="str">
        <f>IF(AZ559=1,"Y",IF(AZ559=0,"N","?"))</f>
        <v>N</v>
      </c>
      <c r="K559" s="39" t="s">
        <v>594</v>
      </c>
      <c r="L559" s="8" t="str">
        <f>AU559</f>
        <v>NG</v>
      </c>
      <c r="M559" s="8" t="str">
        <f>AX559</f>
        <v>CA</v>
      </c>
      <c r="N559" s="8">
        <f>C559*G559</f>
        <v>1.70483202318</v>
      </c>
      <c r="O559" s="8"/>
      <c r="P559" s="39"/>
      <c r="Q559" s="39"/>
      <c r="R559" s="87"/>
      <c r="S559" s="39" t="s">
        <v>651</v>
      </c>
      <c r="T559" s="39"/>
      <c r="U559" s="87" t="s">
        <v>790</v>
      </c>
      <c r="V559" s="87" t="str">
        <f ca="1">IF(NOT(AP559=""),IF(AP559&lt;&gt;AP558,IF(COUNTIF(OFFSET(AP559,0,0,pMaxUnitPerPlantInData),AP559)=COUNTIFS(OFFSET(AP559,0,0,pMaxUnitPerPlantInData),AP559,OFFSET(F559,0,0,pMaxUnitPerPlantInData),F559),"N","Y"),V558),"")</f>
        <v>Y</v>
      </c>
      <c r="W559" s="87" t="str">
        <f>IF($AP559="",W560,SUBSTITUTE(SUBSTITUTE(SUBSTITUTE(AP559," ","_"),"&amp;","and"),"-","_"))</f>
        <v>Odessa_Ector_Generating_Station</v>
      </c>
      <c r="X559" s="87">
        <f>IF($AP559="","-",BB559)</f>
        <v>6</v>
      </c>
      <c r="Y559" s="4"/>
      <c r="Z559" s="8" t="b">
        <v>1</v>
      </c>
      <c r="AA559" s="8" t="b">
        <f>VLOOKUP(L559,map_fuel,3,0)</f>
        <v>1</v>
      </c>
      <c r="AB559" s="8" t="b">
        <f>C559&gt;=filt_gen_size</f>
        <v>1</v>
      </c>
      <c r="AC559" s="8" t="b">
        <f>AV559&gt;=filt_age</f>
        <v>1</v>
      </c>
      <c r="AD559" s="39">
        <f>IF(filt_status="ALL",TRUE,IFERROR(SEARCH(I559,filt_status),FALSE))</f>
        <v>1</v>
      </c>
      <c r="AE559" s="8" t="b">
        <f>IF(filt_chp,TRUE,J559="N")</f>
        <v>1</v>
      </c>
      <c r="AF559" s="8" t="b">
        <f>IF(filt_hydro,TRUE,D559&lt;&gt;"water")</f>
        <v>1</v>
      </c>
      <c r="AG559" s="8" t="b">
        <f>IF(filt_use_bad_data,TRUE,NOT(OR(O559="Y",O559=1)))</f>
        <v>1</v>
      </c>
      <c r="AH559" s="8" t="b">
        <f>IF(filt_use_bad_data,TRUE,NOT(OR(Q559="Y",Q559=1)))</f>
        <v>1</v>
      </c>
      <c r="AI559" s="8" t="b">
        <f>IF(filt_allow_combos,AND(AJ559:AK559),OR(UPPER($S559)="Y",UPPER($T559)=""))</f>
        <v>0</v>
      </c>
      <c r="AJ559" s="8" t="b">
        <f>IF(UPPER($U559)="CCGT",IF(filt_combine_ccgt,OR(UPPER($T559)="Y",UPPER($S559)=""),OR(UPPER($S559)="Y",UPPER($T559)="")),TRUE)</f>
        <v>0</v>
      </c>
      <c r="AK559" s="8" t="b">
        <f>IF(UPPER($U559)="WIND",IF(filt_combine_wind,OR(UPPER($T559)="Y",UPPER($S559)=""),OR(UPPER($S559)="Y",UPPER($T559)="")),TRUE)</f>
        <v>1</v>
      </c>
      <c r="AL559" s="9"/>
      <c r="AM559" s="2" t="b">
        <f>AND(Z559:AL559)</f>
        <v>0</v>
      </c>
      <c r="AN559" s="2">
        <f>A559-COUNTIF($K$31:$K559,"&lt;&gt;"&amp;AN$31)+1</f>
        <v>504</v>
      </c>
      <c r="AO559" s="2"/>
      <c r="AP559" s="8" t="s">
        <v>381</v>
      </c>
      <c r="AQ559" s="8" t="s">
        <v>270</v>
      </c>
      <c r="AR559" s="8">
        <v>55215</v>
      </c>
      <c r="AS559" s="8">
        <v>14495</v>
      </c>
      <c r="AT559" s="8" t="s">
        <v>11</v>
      </c>
      <c r="AU559" s="8" t="s">
        <v>33</v>
      </c>
      <c r="AV559" s="8">
        <v>2001</v>
      </c>
      <c r="AW559" s="8">
        <v>224.2</v>
      </c>
      <c r="AX559" s="8" t="s">
        <v>29</v>
      </c>
      <c r="AY559" s="8" t="s">
        <v>15</v>
      </c>
      <c r="AZ559">
        <v>0</v>
      </c>
      <c r="BA559" s="5">
        <v>7604.0679</v>
      </c>
      <c r="BB559" s="5">
        <v>6</v>
      </c>
      <c r="BC559" s="4"/>
      <c r="BD559"/>
    </row>
    <row r="560" spans="1:56" hidden="1">
      <c r="A560">
        <f>ROW(B560)-ROW($B$31)</f>
        <v>529</v>
      </c>
      <c r="B560" t="str">
        <f>SUBSTITUTE(SUBSTITUTE(SUBSTITUTE(AP560&amp;"_"&amp;AQ560," ","_"),"&amp;","and"),"-","_")</f>
        <v>Oklaunion_1</v>
      </c>
      <c r="C560">
        <f>AW560/1000</f>
        <v>0.72</v>
      </c>
      <c r="D560" s="23" t="str">
        <f>VLOOKUP(L560,map_fuel,2,0)</f>
        <v>coal_sub</v>
      </c>
      <c r="E560" s="23" t="str">
        <f>VLOOKUP(M560,map_prime_mover,2,0)</f>
        <v>st</v>
      </c>
      <c r="F560" s="23" t="str">
        <f>D560&amp;IF(NOT(E560=""),"_"&amp;LOWER(E560),"")</f>
        <v>coal_sub_st</v>
      </c>
      <c r="G560" s="58">
        <f>IF(ISNUMBER(BA560),BA560/1000,1)</f>
        <v>10.581848799999999</v>
      </c>
      <c r="H560" s="8">
        <f>AV560</f>
        <v>1986</v>
      </c>
      <c r="I560" s="39" t="str">
        <f>AY560</f>
        <v>OP</v>
      </c>
      <c r="J560" s="39" t="str">
        <f>IF(AZ560=1,"Y",IF(AZ560=0,"N","?"))</f>
        <v>N</v>
      </c>
      <c r="K560" s="39" t="s">
        <v>594</v>
      </c>
      <c r="L560" s="8" t="str">
        <f>AU560</f>
        <v>SUB</v>
      </c>
      <c r="M560" s="8" t="str">
        <f>AX560</f>
        <v>ST</v>
      </c>
      <c r="N560" s="8">
        <f>C560*G560</f>
        <v>7.6189311359999996</v>
      </c>
      <c r="O560" s="8"/>
      <c r="P560" s="39"/>
      <c r="Q560" s="39" t="s">
        <v>651</v>
      </c>
      <c r="R560" s="87" t="s">
        <v>1072</v>
      </c>
      <c r="S560" s="39"/>
      <c r="T560" s="39"/>
      <c r="U560" s="87"/>
      <c r="V560" s="87" t="str">
        <f ca="1">IF(NOT(AP560=""),IF(AP560&lt;&gt;AP559,IF(COUNTIF(OFFSET(AP560,0,0,pMaxUnitPerPlantInData),AP560)=COUNTIFS(OFFSET(AP560,0,0,pMaxUnitPerPlantInData),AP560,OFFSET(F560,0,0,pMaxUnitPerPlantInData),F560),"N","Y"),V559),"")</f>
        <v>N</v>
      </c>
      <c r="W560" s="87" t="str">
        <f>IF($AP560="",W561,SUBSTITUTE(SUBSTITUTE(SUBSTITUTE(AP560," ","_"),"&amp;","and"),"-","_"))</f>
        <v>Oklaunion</v>
      </c>
      <c r="X560" s="87">
        <f>IF($AP560="","-",BB560)</f>
        <v>1</v>
      </c>
      <c r="Y560" s="4"/>
      <c r="Z560" s="8" t="b">
        <v>1</v>
      </c>
      <c r="AA560" s="8" t="b">
        <f>VLOOKUP(L560,map_fuel,3,0)</f>
        <v>1</v>
      </c>
      <c r="AB560" s="8" t="b">
        <f>C560&gt;=filt_gen_size</f>
        <v>1</v>
      </c>
      <c r="AC560" s="8" t="b">
        <f>AV560&gt;=filt_age</f>
        <v>1</v>
      </c>
      <c r="AD560" s="39">
        <f>IF(filt_status="ALL",TRUE,IFERROR(SEARCH(I560,filt_status),FALSE))</f>
        <v>1</v>
      </c>
      <c r="AE560" s="8" t="b">
        <f>IF(filt_chp,TRUE,J560="N")</f>
        <v>1</v>
      </c>
      <c r="AF560" s="8" t="b">
        <f>IF(filt_hydro,TRUE,D560&lt;&gt;"water")</f>
        <v>1</v>
      </c>
      <c r="AG560" s="8" t="b">
        <f>IF(filt_use_bad_data,TRUE,NOT(OR(O560="Y",O560=1)))</f>
        <v>1</v>
      </c>
      <c r="AH560" s="8" t="b">
        <f>IF(filt_use_bad_data,TRUE,NOT(OR(Q560="Y",Q560=1)))</f>
        <v>0</v>
      </c>
      <c r="AI560" s="8" t="b">
        <f>IF(filt_allow_combos,AND(AJ560:AK560),OR(UPPER($S560)="Y",UPPER($T560)=""))</f>
        <v>1</v>
      </c>
      <c r="AJ560" s="8" t="b">
        <f>IF(UPPER($U560)="CCGT",IF(filt_combine_ccgt,OR(UPPER($T560)="Y",UPPER($S560)=""),OR(UPPER($S560)="Y",UPPER($T560)="")),TRUE)</f>
        <v>1</v>
      </c>
      <c r="AK560" s="8" t="b">
        <f>IF(UPPER($U560)="WIND",IF(filt_combine_wind,OR(UPPER($T560)="Y",UPPER($S560)=""),OR(UPPER($S560)="Y",UPPER($T560)="")),TRUE)</f>
        <v>1</v>
      </c>
      <c r="AL560" s="9"/>
      <c r="AM560" s="2" t="b">
        <f>AND(Z560:AL560)</f>
        <v>0</v>
      </c>
      <c r="AN560" s="2">
        <f>A560-COUNTIF($K$31:$K560,"&lt;&gt;"&amp;AN$31)+1</f>
        <v>505</v>
      </c>
      <c r="AO560" s="2"/>
      <c r="AP560" s="8" t="s">
        <v>382</v>
      </c>
      <c r="AQ560" s="8" t="s">
        <v>19</v>
      </c>
      <c r="AR560" s="8">
        <v>127</v>
      </c>
      <c r="AS560" s="8">
        <v>14496</v>
      </c>
      <c r="AT560" s="8" t="s">
        <v>11</v>
      </c>
      <c r="AU560" s="8" t="s">
        <v>144</v>
      </c>
      <c r="AV560" s="8">
        <v>1986</v>
      </c>
      <c r="AW560" s="8">
        <v>720</v>
      </c>
      <c r="AX560" s="8" t="s">
        <v>16</v>
      </c>
      <c r="AY560" s="8" t="s">
        <v>15</v>
      </c>
      <c r="AZ560">
        <v>0</v>
      </c>
      <c r="BA560" s="5">
        <v>10581.8488</v>
      </c>
      <c r="BB560" s="5">
        <v>1</v>
      </c>
      <c r="BC560" s="4"/>
      <c r="BD560"/>
    </row>
    <row r="561" spans="1:56" hidden="1">
      <c r="A561">
        <f>ROW(B561)-ROW($B$31)</f>
        <v>530</v>
      </c>
      <c r="B561" t="str">
        <f>SUBSTITUTE(SUBSTITUTE(SUBSTITUTE(AP561&amp;"_"&amp;AQ561," ","_"),"&amp;","and"),"-","_")</f>
        <v>Oyster_Creek_Unit_VIII_G81</v>
      </c>
      <c r="C561">
        <f>AW561/1000</f>
        <v>9.9000000000000005E-2</v>
      </c>
      <c r="D561" s="23" t="str">
        <f>VLOOKUP(L561,map_fuel,2,0)</f>
        <v>ng</v>
      </c>
      <c r="E561" s="23" t="str">
        <f>VLOOKUP(M561,map_prime_mover,2,0)</f>
        <v>cc_ct_part</v>
      </c>
      <c r="F561" s="23" t="str">
        <f>D561&amp;IF(NOT(E561=""),"_"&amp;LOWER(E561),"")</f>
        <v>ng_cc_ct_part</v>
      </c>
      <c r="G561" s="58">
        <f>IF(ISNUMBER(BA561),BA561/1000,1)</f>
        <v>8.7919602000000001</v>
      </c>
      <c r="H561" s="8">
        <f>AV561</f>
        <v>1994</v>
      </c>
      <c r="I561" s="39" t="str">
        <f>AY561</f>
        <v>OP</v>
      </c>
      <c r="J561" s="39" t="str">
        <f>IF(AZ561=1,"Y",IF(AZ561=0,"N","?"))</f>
        <v>Y</v>
      </c>
      <c r="K561" s="39" t="s">
        <v>594</v>
      </c>
      <c r="L561" s="8" t="str">
        <f>AU561</f>
        <v>NG</v>
      </c>
      <c r="M561" s="8" t="str">
        <f>AX561</f>
        <v>CT</v>
      </c>
      <c r="N561" s="8">
        <f>C561*G561</f>
        <v>0.87040405980000002</v>
      </c>
      <c r="O561" s="8"/>
      <c r="P561" s="8"/>
      <c r="Q561" s="8"/>
      <c r="R561" s="87"/>
      <c r="S561" s="8"/>
      <c r="T561" s="8"/>
      <c r="U561" s="87"/>
      <c r="V561" s="87" t="str">
        <f ca="1">IF(NOT(AP561=""),IF(AP561&lt;&gt;AP560,IF(COUNTIF(OFFSET(AP561,0,0,pMaxUnitPerPlantInData),AP561)=COUNTIFS(OFFSET(AP561,0,0,pMaxUnitPerPlantInData),AP561,OFFSET(F561,0,0,pMaxUnitPerPlantInData),F561),"N","Y"),V560),"")</f>
        <v>Y</v>
      </c>
      <c r="W561" s="87" t="str">
        <f>IF($AP561="",W562,AP561)</f>
        <v>Oyster Creek Unit VIII</v>
      </c>
      <c r="X561" s="87">
        <f>IF($AP561="","-",BB561)</f>
        <v>4</v>
      </c>
      <c r="Y561" s="4"/>
      <c r="Z561" s="8" t="b">
        <v>1</v>
      </c>
      <c r="AA561" s="8" t="b">
        <f>VLOOKUP(L561,map_fuel,3,0)</f>
        <v>1</v>
      </c>
      <c r="AB561" s="8" t="b">
        <f>C561&gt;=filt_gen_size</f>
        <v>1</v>
      </c>
      <c r="AC561" s="8" t="b">
        <f>AV561&gt;=filt_age</f>
        <v>1</v>
      </c>
      <c r="AD561" s="39">
        <f>IF(filt_status="ALL",TRUE,IFERROR(SEARCH(I561,filt_status),FALSE))</f>
        <v>1</v>
      </c>
      <c r="AE561" s="8" t="b">
        <f>IF(filt_chp,TRUE,J561="N")</f>
        <v>0</v>
      </c>
      <c r="AF561" s="8" t="b">
        <f>IF(filt_hydro,TRUE,D561&lt;&gt;"water")</f>
        <v>1</v>
      </c>
      <c r="AG561" s="8" t="b">
        <f>IF(filt_use_bad_data,TRUE,NOT(OR(O561="Y",O561=1)))</f>
        <v>1</v>
      </c>
      <c r="AH561" s="8" t="b">
        <f>IF(filt_use_bad_data,TRUE,NOT(OR(Q561="Y",Q561=1)))</f>
        <v>1</v>
      </c>
      <c r="AI561" s="8" t="b">
        <f>IF(filt_allow_combos,AND(AJ561:AK561),OR(UPPER($S561)="Y",UPPER($T561)=""))</f>
        <v>1</v>
      </c>
      <c r="AJ561" s="8" t="b">
        <f>IF(UPPER($U561)="CCGT",IF(filt_combine_ccgt,OR(UPPER($T561)="Y",UPPER($S561)=""),OR(UPPER($S561)="Y",UPPER($T561)="")),TRUE)</f>
        <v>1</v>
      </c>
      <c r="AK561" s="8" t="b">
        <f>IF(UPPER($U561)="WIND",IF(filt_combine_wind,OR(UPPER($T561)="Y",UPPER($S561)=""),OR(UPPER($S561)="Y",UPPER($T561)="")),TRUE)</f>
        <v>1</v>
      </c>
      <c r="AL561" s="9"/>
      <c r="AM561" s="2" t="b">
        <f>AND(Z561:AL561)</f>
        <v>0</v>
      </c>
      <c r="AN561" s="2">
        <f>A561-COUNTIF($K$31:$K561,"&lt;&gt;"&amp;AN$31)+1</f>
        <v>506</v>
      </c>
      <c r="AO561" s="2"/>
      <c r="AP561" s="8" t="s">
        <v>383</v>
      </c>
      <c r="AQ561" s="8" t="s">
        <v>384</v>
      </c>
      <c r="AR561" s="8">
        <v>54676</v>
      </c>
      <c r="AS561" s="8">
        <v>14497</v>
      </c>
      <c r="AT561" s="8" t="s">
        <v>11</v>
      </c>
      <c r="AU561" s="8" t="s">
        <v>33</v>
      </c>
      <c r="AV561" s="8">
        <v>1994</v>
      </c>
      <c r="AW561" s="8">
        <v>99</v>
      </c>
      <c r="AX561" s="8" t="s">
        <v>32</v>
      </c>
      <c r="AY561" s="8" t="s">
        <v>15</v>
      </c>
      <c r="AZ561">
        <v>1</v>
      </c>
      <c r="BA561" s="5">
        <v>8791.9601999999995</v>
      </c>
      <c r="BB561" s="5">
        <v>4</v>
      </c>
      <c r="BC561" s="4"/>
      <c r="BD561"/>
    </row>
    <row r="562" spans="1:56" hidden="1">
      <c r="A562">
        <f>ROW(B562)-ROW($B$31)</f>
        <v>531</v>
      </c>
      <c r="B562" t="str">
        <f>SUBSTITUTE(SUBSTITUTE(SUBSTITUTE(AP562&amp;"_"&amp;AQ562," ","_"),"&amp;","and"),"-","_")</f>
        <v>Oyster_Creek_Unit_VIII_G82</v>
      </c>
      <c r="C562">
        <f>AW562/1000</f>
        <v>9.9000000000000005E-2</v>
      </c>
      <c r="D562" s="23" t="str">
        <f>VLOOKUP(L562,map_fuel,2,0)</f>
        <v>ng</v>
      </c>
      <c r="E562" s="23" t="str">
        <f>VLOOKUP(M562,map_prime_mover,2,0)</f>
        <v>cc_ct_part</v>
      </c>
      <c r="F562" s="23" t="str">
        <f>D562&amp;IF(NOT(E562=""),"_"&amp;LOWER(E562),"")</f>
        <v>ng_cc_ct_part</v>
      </c>
      <c r="G562" s="58">
        <f>IF(ISNUMBER(BA562),BA562/1000,1)</f>
        <v>8.7919602000000001</v>
      </c>
      <c r="H562" s="8">
        <f>AV562</f>
        <v>1994</v>
      </c>
      <c r="I562" s="39" t="str">
        <f>AY562</f>
        <v>OP</v>
      </c>
      <c r="J562" s="39" t="str">
        <f>IF(AZ562=1,"Y",IF(AZ562=0,"N","?"))</f>
        <v>Y</v>
      </c>
      <c r="K562" s="39" t="s">
        <v>594</v>
      </c>
      <c r="L562" s="8" t="str">
        <f>AU562</f>
        <v>NG</v>
      </c>
      <c r="M562" s="8" t="str">
        <f>AX562</f>
        <v>CT</v>
      </c>
      <c r="N562" s="8">
        <f>C562*G562</f>
        <v>0.87040405980000002</v>
      </c>
      <c r="O562" s="8"/>
      <c r="P562" s="8"/>
      <c r="Q562" s="8"/>
      <c r="R562" s="87"/>
      <c r="S562" s="8"/>
      <c r="T562" s="8"/>
      <c r="U562" s="87"/>
      <c r="V562" s="87" t="str">
        <f ca="1">IF(NOT(AP562=""),IF(AP562&lt;&gt;AP561,IF(COUNTIF(OFFSET(AP562,0,0,pMaxUnitPerPlantInData),AP562)=COUNTIFS(OFFSET(AP562,0,0,pMaxUnitPerPlantInData),AP562,OFFSET(F562,0,0,pMaxUnitPerPlantInData),F562),"N","Y"),V561),"")</f>
        <v>Y</v>
      </c>
      <c r="W562" s="87" t="str">
        <f>IF($AP562="",W563,AP562)</f>
        <v>Oyster Creek Unit VIII</v>
      </c>
      <c r="X562" s="87">
        <f>IF($AP562="","-",BB562)</f>
        <v>4</v>
      </c>
      <c r="Y562" s="4"/>
      <c r="Z562" s="8" t="b">
        <v>1</v>
      </c>
      <c r="AA562" s="8" t="b">
        <f>VLOOKUP(L562,map_fuel,3,0)</f>
        <v>1</v>
      </c>
      <c r="AB562" s="8" t="b">
        <f>C562&gt;=filt_gen_size</f>
        <v>1</v>
      </c>
      <c r="AC562" s="8" t="b">
        <f>AV562&gt;=filt_age</f>
        <v>1</v>
      </c>
      <c r="AD562" s="39">
        <f>IF(filt_status="ALL",TRUE,IFERROR(SEARCH(I562,filt_status),FALSE))</f>
        <v>1</v>
      </c>
      <c r="AE562" s="8" t="b">
        <f>IF(filt_chp,TRUE,J562="N")</f>
        <v>0</v>
      </c>
      <c r="AF562" s="8" t="b">
        <f>IF(filt_hydro,TRUE,D562&lt;&gt;"water")</f>
        <v>1</v>
      </c>
      <c r="AG562" s="8" t="b">
        <f>IF(filt_use_bad_data,TRUE,NOT(OR(O562="Y",O562=1)))</f>
        <v>1</v>
      </c>
      <c r="AH562" s="8" t="b">
        <f>IF(filt_use_bad_data,TRUE,NOT(OR(Q562="Y",Q562=1)))</f>
        <v>1</v>
      </c>
      <c r="AI562" s="8" t="b">
        <f>IF(filt_allow_combos,AND(AJ562:AK562),OR(UPPER($S562)="Y",UPPER($T562)=""))</f>
        <v>1</v>
      </c>
      <c r="AJ562" s="8" t="b">
        <f>IF(UPPER($U562)="CCGT",IF(filt_combine_ccgt,OR(UPPER($T562)="Y",UPPER($S562)=""),OR(UPPER($S562)="Y",UPPER($T562)="")),TRUE)</f>
        <v>1</v>
      </c>
      <c r="AK562" s="8" t="b">
        <f>IF(UPPER($U562)="WIND",IF(filt_combine_wind,OR(UPPER($T562)="Y",UPPER($S562)=""),OR(UPPER($S562)="Y",UPPER($T562)="")),TRUE)</f>
        <v>1</v>
      </c>
      <c r="AL562" s="9"/>
      <c r="AM562" s="2" t="b">
        <f>AND(Z562:AL562)</f>
        <v>0</v>
      </c>
      <c r="AN562" s="2">
        <f>A562-COUNTIF($K$31:$K562,"&lt;&gt;"&amp;AN$31)+1</f>
        <v>507</v>
      </c>
      <c r="AO562" s="2"/>
      <c r="AP562" s="8" t="s">
        <v>383</v>
      </c>
      <c r="AQ562" s="8" t="s">
        <v>385</v>
      </c>
      <c r="AR562" s="8">
        <v>54676</v>
      </c>
      <c r="AS562" s="8">
        <v>14498</v>
      </c>
      <c r="AT562" s="8" t="s">
        <v>11</v>
      </c>
      <c r="AU562" s="8" t="s">
        <v>33</v>
      </c>
      <c r="AV562" s="8">
        <v>1994</v>
      </c>
      <c r="AW562" s="8">
        <v>99</v>
      </c>
      <c r="AX562" s="8" t="s">
        <v>32</v>
      </c>
      <c r="AY562" s="8" t="s">
        <v>15</v>
      </c>
      <c r="AZ562">
        <v>1</v>
      </c>
      <c r="BA562" s="5">
        <v>8791.9601999999995</v>
      </c>
      <c r="BB562" s="5">
        <v>4</v>
      </c>
      <c r="BC562" s="4"/>
      <c r="BD562"/>
    </row>
    <row r="563" spans="1:56" hidden="1">
      <c r="A563">
        <f>ROW(B563)-ROW($B$31)</f>
        <v>532</v>
      </c>
      <c r="B563" t="str">
        <f>SUBSTITUTE(SUBSTITUTE(SUBSTITUTE(AP563&amp;"_"&amp;AQ563," ","_"),"&amp;","and"),"-","_")</f>
        <v>Oyster_Creek_Unit_VIII_G83</v>
      </c>
      <c r="C563">
        <f>AW563/1000</f>
        <v>9.9000000000000005E-2</v>
      </c>
      <c r="D563" s="23" t="str">
        <f>VLOOKUP(L563,map_fuel,2,0)</f>
        <v>ng</v>
      </c>
      <c r="E563" s="23" t="str">
        <f>VLOOKUP(M563,map_prime_mover,2,0)</f>
        <v>cc_ct_part</v>
      </c>
      <c r="F563" s="23" t="str">
        <f>D563&amp;IF(NOT(E563=""),"_"&amp;LOWER(E563),"")</f>
        <v>ng_cc_ct_part</v>
      </c>
      <c r="G563" s="58">
        <f>IF(ISNUMBER(BA563),BA563/1000,1)</f>
        <v>8.7919602000000001</v>
      </c>
      <c r="H563" s="8">
        <f>AV563</f>
        <v>1994</v>
      </c>
      <c r="I563" s="39" t="str">
        <f>AY563</f>
        <v>OP</v>
      </c>
      <c r="J563" s="39" t="str">
        <f>IF(AZ563=1,"Y",IF(AZ563=0,"N","?"))</f>
        <v>Y</v>
      </c>
      <c r="K563" s="39" t="s">
        <v>594</v>
      </c>
      <c r="L563" s="8" t="str">
        <f>AU563</f>
        <v>NG</v>
      </c>
      <c r="M563" s="8" t="str">
        <f>AX563</f>
        <v>CT</v>
      </c>
      <c r="N563" s="8">
        <f>C563*G563</f>
        <v>0.87040405980000002</v>
      </c>
      <c r="O563" s="8"/>
      <c r="P563" s="8"/>
      <c r="Q563" s="8"/>
      <c r="R563" s="87"/>
      <c r="S563" s="8"/>
      <c r="T563" s="8"/>
      <c r="U563" s="87"/>
      <c r="V563" s="87" t="str">
        <f ca="1">IF(NOT(AP563=""),IF(AP563&lt;&gt;AP562,IF(COUNTIF(OFFSET(AP563,0,0,pMaxUnitPerPlantInData),AP563)=COUNTIFS(OFFSET(AP563,0,0,pMaxUnitPerPlantInData),AP563,OFFSET(F563,0,0,pMaxUnitPerPlantInData),F563),"N","Y"),V562),"")</f>
        <v>Y</v>
      </c>
      <c r="W563" s="87" t="str">
        <f>IF($AP563="",W564,AP563)</f>
        <v>Oyster Creek Unit VIII</v>
      </c>
      <c r="X563" s="87">
        <f>IF($AP563="","-",BB563)</f>
        <v>4</v>
      </c>
      <c r="Y563" s="4"/>
      <c r="Z563" s="8" t="b">
        <v>1</v>
      </c>
      <c r="AA563" s="8" t="b">
        <f>VLOOKUP(L563,map_fuel,3,0)</f>
        <v>1</v>
      </c>
      <c r="AB563" s="8" t="b">
        <f>C563&gt;=filt_gen_size</f>
        <v>1</v>
      </c>
      <c r="AC563" s="8" t="b">
        <f>AV563&gt;=filt_age</f>
        <v>1</v>
      </c>
      <c r="AD563" s="39">
        <f>IF(filt_status="ALL",TRUE,IFERROR(SEARCH(I563,filt_status),FALSE))</f>
        <v>1</v>
      </c>
      <c r="AE563" s="8" t="b">
        <f>IF(filt_chp,TRUE,J563="N")</f>
        <v>0</v>
      </c>
      <c r="AF563" s="8" t="b">
        <f>IF(filt_hydro,TRUE,D563&lt;&gt;"water")</f>
        <v>1</v>
      </c>
      <c r="AG563" s="8" t="b">
        <f>IF(filt_use_bad_data,TRUE,NOT(OR(O563="Y",O563=1)))</f>
        <v>1</v>
      </c>
      <c r="AH563" s="8" t="b">
        <f>IF(filt_use_bad_data,TRUE,NOT(OR(Q563="Y",Q563=1)))</f>
        <v>1</v>
      </c>
      <c r="AI563" s="8" t="b">
        <f>IF(filt_allow_combos,AND(AJ563:AK563),OR(UPPER($S563)="Y",UPPER($T563)=""))</f>
        <v>1</v>
      </c>
      <c r="AJ563" s="8" t="b">
        <f>IF(UPPER($U563)="CCGT",IF(filt_combine_ccgt,OR(UPPER($T563)="Y",UPPER($S563)=""),OR(UPPER($S563)="Y",UPPER($T563)="")),TRUE)</f>
        <v>1</v>
      </c>
      <c r="AK563" s="8" t="b">
        <f>IF(UPPER($U563)="WIND",IF(filt_combine_wind,OR(UPPER($T563)="Y",UPPER($S563)=""),OR(UPPER($S563)="Y",UPPER($T563)="")),TRUE)</f>
        <v>1</v>
      </c>
      <c r="AL563" s="9"/>
      <c r="AM563" s="2" t="b">
        <f>AND(Z563:AL563)</f>
        <v>0</v>
      </c>
      <c r="AN563" s="2">
        <f>A563-COUNTIF($K$31:$K563,"&lt;&gt;"&amp;AN$31)+1</f>
        <v>508</v>
      </c>
      <c r="AO563" s="2"/>
      <c r="AP563" s="8" t="s">
        <v>383</v>
      </c>
      <c r="AQ563" s="8" t="s">
        <v>386</v>
      </c>
      <c r="AR563" s="8">
        <v>54676</v>
      </c>
      <c r="AS563" s="8">
        <v>14499</v>
      </c>
      <c r="AT563" s="8" t="s">
        <v>11</v>
      </c>
      <c r="AU563" s="8" t="s">
        <v>33</v>
      </c>
      <c r="AV563" s="8">
        <v>1994</v>
      </c>
      <c r="AW563" s="8">
        <v>99</v>
      </c>
      <c r="AX563" s="8" t="s">
        <v>32</v>
      </c>
      <c r="AY563" s="8" t="s">
        <v>15</v>
      </c>
      <c r="AZ563">
        <v>1</v>
      </c>
      <c r="BA563" s="5">
        <v>8791.9601999999995</v>
      </c>
      <c r="BB563" s="5">
        <v>4</v>
      </c>
      <c r="BC563" s="4"/>
      <c r="BD563"/>
    </row>
    <row r="564" spans="1:56" hidden="1">
      <c r="A564">
        <f>ROW(B564)-ROW($B$31)</f>
        <v>533</v>
      </c>
      <c r="B564" t="str">
        <f>SUBSTITUTE(SUBSTITUTE(SUBSTITUTE(AP564&amp;"_"&amp;AQ564," ","_"),"&amp;","and"),"-","_")</f>
        <v>Oyster_Creek_Unit_VIII_G84</v>
      </c>
      <c r="C564">
        <f>AW564/1000</f>
        <v>0.2009</v>
      </c>
      <c r="D564" s="23" t="str">
        <f>VLOOKUP(L564,map_fuel,2,0)</f>
        <v>ng</v>
      </c>
      <c r="E564" s="23" t="str">
        <f>VLOOKUP(M564,map_prime_mover,2,0)</f>
        <v>cc_st_part</v>
      </c>
      <c r="F564" s="23" t="str">
        <f>D564&amp;IF(NOT(E564=""),"_"&amp;LOWER(E564),"")</f>
        <v>ng_cc_st_part</v>
      </c>
      <c r="G564" s="58">
        <f>IF(ISNUMBER(BA564),BA564/1000,1)</f>
        <v>8.7919602000000001</v>
      </c>
      <c r="H564" s="8">
        <f>AV564</f>
        <v>1994</v>
      </c>
      <c r="I564" s="39" t="str">
        <f>AY564</f>
        <v>OP</v>
      </c>
      <c r="J564" s="39" t="str">
        <f>IF(AZ564=1,"Y",IF(AZ564=0,"N","?"))</f>
        <v>Y</v>
      </c>
      <c r="K564" s="39" t="s">
        <v>594</v>
      </c>
      <c r="L564" s="8" t="str">
        <f>AU564</f>
        <v>NG</v>
      </c>
      <c r="M564" s="8" t="str">
        <f>AX564</f>
        <v>CA</v>
      </c>
      <c r="N564" s="8">
        <f>C564*G564</f>
        <v>1.76630480418</v>
      </c>
      <c r="O564" s="8"/>
      <c r="P564" s="8"/>
      <c r="Q564" s="8"/>
      <c r="R564" s="87"/>
      <c r="S564" s="8"/>
      <c r="T564" s="8"/>
      <c r="U564" s="87"/>
      <c r="V564" s="87" t="str">
        <f ca="1">IF(NOT(AP564=""),IF(AP564&lt;&gt;AP563,IF(COUNTIF(OFFSET(AP564,0,0,pMaxUnitPerPlantInData),AP564)=COUNTIFS(OFFSET(AP564,0,0,pMaxUnitPerPlantInData),AP564,OFFSET(F564,0,0,pMaxUnitPerPlantInData),F564),"N","Y"),V563),"")</f>
        <v>Y</v>
      </c>
      <c r="W564" s="87" t="str">
        <f>IF($AP564="",W565,AP564)</f>
        <v>Oyster Creek Unit VIII</v>
      </c>
      <c r="X564" s="87">
        <f>IF($AP564="","-",BB564)</f>
        <v>4</v>
      </c>
      <c r="Y564" s="4"/>
      <c r="Z564" s="8" t="b">
        <v>1</v>
      </c>
      <c r="AA564" s="8" t="b">
        <f>VLOOKUP(L564,map_fuel,3,0)</f>
        <v>1</v>
      </c>
      <c r="AB564" s="8" t="b">
        <f>C564&gt;=filt_gen_size</f>
        <v>1</v>
      </c>
      <c r="AC564" s="8" t="b">
        <f>AV564&gt;=filt_age</f>
        <v>1</v>
      </c>
      <c r="AD564" s="39">
        <f>IF(filt_status="ALL",TRUE,IFERROR(SEARCH(I564,filt_status),FALSE))</f>
        <v>1</v>
      </c>
      <c r="AE564" s="8" t="b">
        <f>IF(filt_chp,TRUE,J564="N")</f>
        <v>0</v>
      </c>
      <c r="AF564" s="8" t="b">
        <f>IF(filt_hydro,TRUE,D564&lt;&gt;"water")</f>
        <v>1</v>
      </c>
      <c r="AG564" s="8" t="b">
        <f>IF(filt_use_bad_data,TRUE,NOT(OR(O564="Y",O564=1)))</f>
        <v>1</v>
      </c>
      <c r="AH564" s="8" t="b">
        <f>IF(filt_use_bad_data,TRUE,NOT(OR(Q564="Y",Q564=1)))</f>
        <v>1</v>
      </c>
      <c r="AI564" s="8" t="b">
        <f>IF(filt_allow_combos,AND(AJ564:AK564),OR(UPPER($S564)="Y",UPPER($T564)=""))</f>
        <v>1</v>
      </c>
      <c r="AJ564" s="8" t="b">
        <f>IF(UPPER($U564)="CCGT",IF(filt_combine_ccgt,OR(UPPER($T564)="Y",UPPER($S564)=""),OR(UPPER($S564)="Y",UPPER($T564)="")),TRUE)</f>
        <v>1</v>
      </c>
      <c r="AK564" s="8" t="b">
        <f>IF(UPPER($U564)="WIND",IF(filt_combine_wind,OR(UPPER($T564)="Y",UPPER($S564)=""),OR(UPPER($S564)="Y",UPPER($T564)="")),TRUE)</f>
        <v>1</v>
      </c>
      <c r="AL564" s="9"/>
      <c r="AM564" s="2" t="b">
        <f>AND(Z564:AL564)</f>
        <v>0</v>
      </c>
      <c r="AN564" s="2">
        <f>A564-COUNTIF($K$31:$K564,"&lt;&gt;"&amp;AN$31)+1</f>
        <v>509</v>
      </c>
      <c r="AO564" s="2"/>
      <c r="AP564" s="8" t="s">
        <v>383</v>
      </c>
      <c r="AQ564" s="8" t="s">
        <v>387</v>
      </c>
      <c r="AR564" s="8">
        <v>54676</v>
      </c>
      <c r="AS564" s="8">
        <v>14500</v>
      </c>
      <c r="AT564" s="8" t="s">
        <v>11</v>
      </c>
      <c r="AU564" s="8" t="s">
        <v>33</v>
      </c>
      <c r="AV564" s="8">
        <v>1994</v>
      </c>
      <c r="AW564" s="8">
        <v>200.9</v>
      </c>
      <c r="AX564" s="8" t="s">
        <v>29</v>
      </c>
      <c r="AY564" s="8" t="s">
        <v>15</v>
      </c>
      <c r="AZ564">
        <v>1</v>
      </c>
      <c r="BA564" s="5">
        <v>8791.9601999999995</v>
      </c>
      <c r="BB564" s="5">
        <v>4</v>
      </c>
      <c r="BC564" s="4"/>
      <c r="BD564"/>
    </row>
    <row r="565" spans="1:56" hidden="1">
      <c r="A565">
        <f>ROW(B565)-ROW($B$31)</f>
        <v>534</v>
      </c>
      <c r="B565" t="str">
        <f>SUBSTITUTE(SUBSTITUTE(SUBSTITUTE(AP565&amp;"_"&amp;AQ565," ","_"),"&amp;","and"),"-","_")</f>
        <v>P_H_Robinson_4</v>
      </c>
      <c r="C565">
        <f>AW565/1000</f>
        <v>0.76500000000000001</v>
      </c>
      <c r="D565" s="23" t="str">
        <f>VLOOKUP(L565,map_fuel,2,0)</f>
        <v>ng</v>
      </c>
      <c r="E565" s="23" t="str">
        <f>VLOOKUP(M565,map_prime_mover,2,0)</f>
        <v>st</v>
      </c>
      <c r="F565" s="23" t="str">
        <f>D565&amp;IF(NOT(E565=""),"_"&amp;LOWER(E565),"")</f>
        <v>ng_st</v>
      </c>
      <c r="G565" s="60">
        <f>13007.8451/1000</f>
        <v>13.007845100000001</v>
      </c>
      <c r="H565" s="8">
        <f>AV565</f>
        <v>1973</v>
      </c>
      <c r="I565" s="39" t="str">
        <f>AY565</f>
        <v>OP</v>
      </c>
      <c r="J565" s="39" t="str">
        <f>IF(AZ565=1,"Y",IF(AZ565=0,"N","?"))</f>
        <v>N</v>
      </c>
      <c r="K565" s="39" t="s">
        <v>594</v>
      </c>
      <c r="L565" s="8" t="str">
        <f>AU565</f>
        <v>NG</v>
      </c>
      <c r="M565" s="8" t="str">
        <f>AX565</f>
        <v>ST</v>
      </c>
      <c r="N565" s="8">
        <f>C565*G565</f>
        <v>9.9510015015000004</v>
      </c>
      <c r="O565" s="8"/>
      <c r="P565" s="39"/>
      <c r="Q565" s="39" t="s">
        <v>651</v>
      </c>
      <c r="R565" s="87"/>
      <c r="S565" s="39"/>
      <c r="T565" s="39"/>
      <c r="U565" s="87"/>
      <c r="V565" s="87" t="str">
        <f ca="1">IF(NOT(AP565=""),IF(AP565&lt;&gt;AP564,IF(COUNTIF(OFFSET(AP565,0,0,pMaxUnitPerPlantInData),AP565)=COUNTIFS(OFFSET(AP565,0,0,pMaxUnitPerPlantInData),AP565,OFFSET(F565,0,0,pMaxUnitPerPlantInData),F565),"N","Y"),V564),"")</f>
        <v>N</v>
      </c>
      <c r="W565" s="87" t="str">
        <f>IF($AP565="",W566,SUBSTITUTE(SUBSTITUTE(SUBSTITUTE(AP565," ","_"),"&amp;","and"),"-","_"))</f>
        <v>P_H_Robinson</v>
      </c>
      <c r="X565" s="87">
        <f>IF($AP565="","-",BB565)</f>
        <v>4</v>
      </c>
      <c r="Y565" s="4"/>
      <c r="Z565" s="8" t="b">
        <v>1</v>
      </c>
      <c r="AA565" s="8" t="b">
        <f>VLOOKUP(L565,map_fuel,3,0)</f>
        <v>1</v>
      </c>
      <c r="AB565" s="8" t="b">
        <f>C565&gt;=filt_gen_size</f>
        <v>1</v>
      </c>
      <c r="AC565" s="8" t="b">
        <f>AV565&gt;=filt_age</f>
        <v>1</v>
      </c>
      <c r="AD565" s="39">
        <f>IF(filt_status="ALL",TRUE,IFERROR(SEARCH(I565,filt_status),FALSE))</f>
        <v>1</v>
      </c>
      <c r="AE565" s="8" t="b">
        <f>IF(filt_chp,TRUE,J565="N")</f>
        <v>1</v>
      </c>
      <c r="AF565" s="8" t="b">
        <f>IF(filt_hydro,TRUE,D565&lt;&gt;"water")</f>
        <v>1</v>
      </c>
      <c r="AG565" s="8" t="b">
        <f>IF(filt_use_bad_data,TRUE,NOT(OR(O565="Y",O565=1)))</f>
        <v>1</v>
      </c>
      <c r="AH565" s="8" t="b">
        <f>IF(filt_use_bad_data,TRUE,NOT(OR(Q565="Y",Q565=1)))</f>
        <v>0</v>
      </c>
      <c r="AI565" s="8" t="b">
        <f>IF(filt_allow_combos,AND(AJ565:AK565),OR(UPPER($S565)="Y",UPPER($T565)=""))</f>
        <v>1</v>
      </c>
      <c r="AJ565" s="8" t="b">
        <f>IF(UPPER($U565)="CCGT",IF(filt_combine_ccgt,OR(UPPER($T565)="Y",UPPER($S565)=""),OR(UPPER($S565)="Y",UPPER($T565)="")),TRUE)</f>
        <v>1</v>
      </c>
      <c r="AK565" s="8" t="b">
        <f>IF(UPPER($U565)="WIND",IF(filt_combine_wind,OR(UPPER($T565)="Y",UPPER($S565)=""),OR(UPPER($S565)="Y",UPPER($T565)="")),TRUE)</f>
        <v>1</v>
      </c>
      <c r="AL565" s="9"/>
      <c r="AM565" s="2" t="b">
        <f>AND(Z565:AL565)</f>
        <v>0</v>
      </c>
      <c r="AN565" s="2">
        <f>A565-COUNTIF($K$31:$K565,"&lt;&gt;"&amp;AN$31)+1</f>
        <v>510</v>
      </c>
      <c r="AO565" s="2"/>
      <c r="AP565" s="8" t="s">
        <v>388</v>
      </c>
      <c r="AQ565" s="8" t="s">
        <v>107</v>
      </c>
      <c r="AR565" s="8">
        <v>3466</v>
      </c>
      <c r="AS565" s="8">
        <v>14504</v>
      </c>
      <c r="AT565" s="8" t="s">
        <v>11</v>
      </c>
      <c r="AU565" s="8" t="s">
        <v>33</v>
      </c>
      <c r="AV565" s="8">
        <v>1973</v>
      </c>
      <c r="AW565" s="8">
        <v>765</v>
      </c>
      <c r="AX565" s="8" t="s">
        <v>16</v>
      </c>
      <c r="AY565" s="8" t="s">
        <v>15</v>
      </c>
      <c r="AZ565">
        <v>0</v>
      </c>
      <c r="BA565" s="5">
        <v>0</v>
      </c>
      <c r="BB565" s="5">
        <v>4</v>
      </c>
      <c r="BC565" s="4"/>
      <c r="BD565"/>
    </row>
    <row r="566" spans="1:56" hidden="1">
      <c r="A566">
        <f>ROW(B566)-ROW($B$31)</f>
        <v>535</v>
      </c>
      <c r="B566" t="str">
        <f>SUBSTITUTE(SUBSTITUTE(SUBSTITUTE(AP566&amp;"_"&amp;AQ566," ","_"),"&amp;","and"),"-","_")</f>
        <v>P_H_Robinson_3</v>
      </c>
      <c r="C566">
        <f>AW566/1000</f>
        <v>0.58050000000000002</v>
      </c>
      <c r="D566" s="23" t="str">
        <f>VLOOKUP(L566,map_fuel,2,0)</f>
        <v>ng</v>
      </c>
      <c r="E566" s="23" t="str">
        <f>VLOOKUP(M566,map_prime_mover,2,0)</f>
        <v>st</v>
      </c>
      <c r="F566" s="23" t="str">
        <f>D566&amp;IF(NOT(E566=""),"_"&amp;LOWER(E566),"")</f>
        <v>ng_st</v>
      </c>
      <c r="G566" s="60">
        <f>13007.8451/1000</f>
        <v>13.007845100000001</v>
      </c>
      <c r="H566" s="8">
        <f>AV566</f>
        <v>1968</v>
      </c>
      <c r="I566" s="39" t="str">
        <f>AY566</f>
        <v>OS</v>
      </c>
      <c r="J566" s="39" t="str">
        <f>IF(AZ566=1,"Y",IF(AZ566=0,"N","?"))</f>
        <v>N</v>
      </c>
      <c r="K566" s="39" t="s">
        <v>594</v>
      </c>
      <c r="L566" s="8" t="str">
        <f>AU566</f>
        <v>NG</v>
      </c>
      <c r="M566" s="8" t="str">
        <f>AX566</f>
        <v>ST</v>
      </c>
      <c r="N566" s="8">
        <f>C566*G566</f>
        <v>7.551054080550001</v>
      </c>
      <c r="O566" s="8"/>
      <c r="P566" s="39"/>
      <c r="Q566" s="39" t="s">
        <v>651</v>
      </c>
      <c r="R566" s="87"/>
      <c r="S566" s="39"/>
      <c r="T566" s="39"/>
      <c r="U566" s="87"/>
      <c r="V566" s="87" t="str">
        <f ca="1">IF(NOT(AP566=""),IF(AP566&lt;&gt;AP565,IF(COUNTIF(OFFSET(AP566,0,0,pMaxUnitPerPlantInData),AP566)=COUNTIFS(OFFSET(AP566,0,0,pMaxUnitPerPlantInData),AP566,OFFSET(F566,0,0,pMaxUnitPerPlantInData),F566),"N","Y"),V565),"")</f>
        <v>N</v>
      </c>
      <c r="W566" s="87" t="str">
        <f>IF($AP566="",W567,SUBSTITUTE(SUBSTITUTE(SUBSTITUTE(AP566," ","_"),"&amp;","and"),"-","_"))</f>
        <v>P_H_Robinson</v>
      </c>
      <c r="X566" s="87">
        <f>IF($AP566="","-",BB566)</f>
        <v>4</v>
      </c>
      <c r="Y566" s="4"/>
      <c r="Z566" s="8" t="b">
        <v>1</v>
      </c>
      <c r="AA566" s="8" t="b">
        <f>VLOOKUP(L566,map_fuel,3,0)</f>
        <v>1</v>
      </c>
      <c r="AB566" s="8" t="b">
        <f>C566&gt;=filt_gen_size</f>
        <v>1</v>
      </c>
      <c r="AC566" s="8" t="b">
        <f>AV566&gt;=filt_age</f>
        <v>1</v>
      </c>
      <c r="AD566" s="39">
        <f>IF(filt_status="ALL",TRUE,IFERROR(SEARCH(I566,filt_status),FALSE))</f>
        <v>6</v>
      </c>
      <c r="AE566" s="8" t="b">
        <f>IF(filt_chp,TRUE,J566="N")</f>
        <v>1</v>
      </c>
      <c r="AF566" s="8" t="b">
        <f>IF(filt_hydro,TRUE,D566&lt;&gt;"water")</f>
        <v>1</v>
      </c>
      <c r="AG566" s="8" t="b">
        <f>IF(filt_use_bad_data,TRUE,NOT(OR(O566="Y",O566=1)))</f>
        <v>1</v>
      </c>
      <c r="AH566" s="8" t="b">
        <f>IF(filt_use_bad_data,TRUE,NOT(OR(Q566="Y",Q566=1)))</f>
        <v>0</v>
      </c>
      <c r="AI566" s="8" t="b">
        <f>IF(filt_allow_combos,AND(AJ566:AK566),OR(UPPER($S566)="Y",UPPER($T566)=""))</f>
        <v>1</v>
      </c>
      <c r="AJ566" s="8" t="b">
        <f>IF(UPPER($U566)="CCGT",IF(filt_combine_ccgt,OR(UPPER($T566)="Y",UPPER($S566)=""),OR(UPPER($S566)="Y",UPPER($T566)="")),TRUE)</f>
        <v>1</v>
      </c>
      <c r="AK566" s="8" t="b">
        <f>IF(UPPER($U566)="WIND",IF(filt_combine_wind,OR(UPPER($T566)="Y",UPPER($S566)=""),OR(UPPER($S566)="Y",UPPER($T566)="")),TRUE)</f>
        <v>1</v>
      </c>
      <c r="AL566" s="9"/>
      <c r="AM566" s="2" t="b">
        <f>AND(Z566:AL566)</f>
        <v>0</v>
      </c>
      <c r="AN566" s="2">
        <f>A566-COUNTIF($K$31:$K566,"&lt;&gt;"&amp;AN$31)+1</f>
        <v>511</v>
      </c>
      <c r="AO566" s="2"/>
      <c r="AP566" s="8" t="s">
        <v>388</v>
      </c>
      <c r="AQ566" s="8" t="s">
        <v>41</v>
      </c>
      <c r="AR566" s="8">
        <v>3466</v>
      </c>
      <c r="AS566" s="8">
        <v>14503</v>
      </c>
      <c r="AT566" s="8" t="s">
        <v>11</v>
      </c>
      <c r="AU566" s="8" t="s">
        <v>33</v>
      </c>
      <c r="AV566" s="8">
        <v>1968</v>
      </c>
      <c r="AW566" s="8">
        <v>580.5</v>
      </c>
      <c r="AX566" s="8" t="s">
        <v>16</v>
      </c>
      <c r="AY566" s="8" t="s">
        <v>76</v>
      </c>
      <c r="AZ566">
        <v>0</v>
      </c>
      <c r="BA566" s="5">
        <v>0</v>
      </c>
      <c r="BB566" s="5">
        <v>4</v>
      </c>
      <c r="BC566" s="4"/>
      <c r="BD566"/>
    </row>
    <row r="567" spans="1:56" hidden="1">
      <c r="A567">
        <f>ROW(B567)-ROW($B$31)</f>
        <v>536</v>
      </c>
      <c r="B567" t="str">
        <f>SUBSTITUTE(SUBSTITUTE(SUBSTITUTE(AP567&amp;"_"&amp;AQ567," ","_"),"&amp;","and"),"-","_")</f>
        <v>P_H_Robinson_2</v>
      </c>
      <c r="C567">
        <f>AW567/1000</f>
        <v>0.48449999999999999</v>
      </c>
      <c r="D567" s="23" t="str">
        <f>VLOOKUP(L567,map_fuel,2,0)</f>
        <v>ng</v>
      </c>
      <c r="E567" s="23" t="str">
        <f>VLOOKUP(M567,map_prime_mover,2,0)</f>
        <v>st</v>
      </c>
      <c r="F567" s="23" t="str">
        <f>D567&amp;IF(NOT(E567=""),"_"&amp;LOWER(E567),"")</f>
        <v>ng_st</v>
      </c>
      <c r="G567" s="60">
        <f>13007.8451/1000</f>
        <v>13.007845100000001</v>
      </c>
      <c r="H567" s="8">
        <f>AV567</f>
        <v>1967</v>
      </c>
      <c r="I567" s="39" t="str">
        <f>AY567</f>
        <v>OP</v>
      </c>
      <c r="J567" s="39" t="str">
        <f>IF(AZ567=1,"Y",IF(AZ567=0,"N","?"))</f>
        <v>N</v>
      </c>
      <c r="K567" s="39" t="s">
        <v>594</v>
      </c>
      <c r="L567" s="8" t="str">
        <f>AU567</f>
        <v>NG</v>
      </c>
      <c r="M567" s="8" t="str">
        <f>AX567</f>
        <v>ST</v>
      </c>
      <c r="N567" s="8">
        <f>C567*G567</f>
        <v>6.3023009509500003</v>
      </c>
      <c r="O567" s="8"/>
      <c r="P567" s="39"/>
      <c r="Q567" s="39" t="s">
        <v>651</v>
      </c>
      <c r="R567" s="87"/>
      <c r="S567" s="39"/>
      <c r="T567" s="39"/>
      <c r="U567" s="87"/>
      <c r="V567" s="87" t="str">
        <f ca="1">IF(NOT(AP567=""),IF(AP567&lt;&gt;AP566,IF(COUNTIF(OFFSET(AP567,0,0,pMaxUnitPerPlantInData),AP567)=COUNTIFS(OFFSET(AP567,0,0,pMaxUnitPerPlantInData),AP567,OFFSET(F567,0,0,pMaxUnitPerPlantInData),F567),"N","Y"),V566),"")</f>
        <v>N</v>
      </c>
      <c r="W567" s="87" t="str">
        <f>IF($AP567="",W568,SUBSTITUTE(SUBSTITUTE(SUBSTITUTE(AP567," ","_"),"&amp;","and"),"-","_"))</f>
        <v>P_H_Robinson</v>
      </c>
      <c r="X567" s="87">
        <f>IF($AP567="","-",BB567)</f>
        <v>4</v>
      </c>
      <c r="Y567" s="4"/>
      <c r="Z567" s="8" t="b">
        <v>1</v>
      </c>
      <c r="AA567" s="8" t="b">
        <f>VLOOKUP(L567,map_fuel,3,0)</f>
        <v>1</v>
      </c>
      <c r="AB567" s="8" t="b">
        <f>C567&gt;=filt_gen_size</f>
        <v>1</v>
      </c>
      <c r="AC567" s="8" t="b">
        <f>AV567&gt;=filt_age</f>
        <v>1</v>
      </c>
      <c r="AD567" s="39">
        <f>IF(filt_status="ALL",TRUE,IFERROR(SEARCH(I567,filt_status),FALSE))</f>
        <v>1</v>
      </c>
      <c r="AE567" s="8" t="b">
        <f>IF(filt_chp,TRUE,J567="N")</f>
        <v>1</v>
      </c>
      <c r="AF567" s="8" t="b">
        <f>IF(filt_hydro,TRUE,D567&lt;&gt;"water")</f>
        <v>1</v>
      </c>
      <c r="AG567" s="8" t="b">
        <f>IF(filt_use_bad_data,TRUE,NOT(OR(O567="Y",O567=1)))</f>
        <v>1</v>
      </c>
      <c r="AH567" s="8" t="b">
        <f>IF(filt_use_bad_data,TRUE,NOT(OR(Q567="Y",Q567=1)))</f>
        <v>0</v>
      </c>
      <c r="AI567" s="8" t="b">
        <f>IF(filt_allow_combos,AND(AJ567:AK567),OR(UPPER($S567)="Y",UPPER($T567)=""))</f>
        <v>1</v>
      </c>
      <c r="AJ567" s="8" t="b">
        <f>IF(UPPER($U567)="CCGT",IF(filt_combine_ccgt,OR(UPPER($T567)="Y",UPPER($S567)=""),OR(UPPER($S567)="Y",UPPER($T567)="")),TRUE)</f>
        <v>1</v>
      </c>
      <c r="AK567" s="8" t="b">
        <f>IF(UPPER($U567)="WIND",IF(filt_combine_wind,OR(UPPER($T567)="Y",UPPER($S567)=""),OR(UPPER($S567)="Y",UPPER($T567)="")),TRUE)</f>
        <v>1</v>
      </c>
      <c r="AL567" s="9"/>
      <c r="AM567" s="2" t="b">
        <f>AND(Z567:AL567)</f>
        <v>0</v>
      </c>
      <c r="AN567" s="2">
        <f>A567-COUNTIF($K$31:$K567,"&lt;&gt;"&amp;AN$31)+1</f>
        <v>512</v>
      </c>
      <c r="AO567" s="2"/>
      <c r="AP567" s="8" t="s">
        <v>388</v>
      </c>
      <c r="AQ567" s="8" t="s">
        <v>22</v>
      </c>
      <c r="AR567" s="8">
        <v>3466</v>
      </c>
      <c r="AS567" s="8">
        <v>14502</v>
      </c>
      <c r="AT567" s="8" t="s">
        <v>11</v>
      </c>
      <c r="AU567" s="8" t="s">
        <v>33</v>
      </c>
      <c r="AV567" s="8">
        <v>1967</v>
      </c>
      <c r="AW567" s="8">
        <v>484.5</v>
      </c>
      <c r="AX567" s="8" t="s">
        <v>16</v>
      </c>
      <c r="AY567" s="8" t="s">
        <v>15</v>
      </c>
      <c r="AZ567">
        <v>0</v>
      </c>
      <c r="BA567" s="5">
        <v>0</v>
      </c>
      <c r="BB567" s="5">
        <v>4</v>
      </c>
      <c r="BC567" s="4"/>
      <c r="BD567"/>
    </row>
    <row r="568" spans="1:56" hidden="1">
      <c r="A568">
        <f>ROW(B568)-ROW($B$31)</f>
        <v>537</v>
      </c>
      <c r="B568" t="str">
        <f>SUBSTITUTE(SUBSTITUTE(SUBSTITUTE(AP568&amp;"_"&amp;AQ568," ","_"),"&amp;","and"),"-","_")</f>
        <v>P_H_Robinson_1</v>
      </c>
      <c r="C568">
        <f>AW568/1000</f>
        <v>0.48449999999999999</v>
      </c>
      <c r="D568" s="23" t="str">
        <f>VLOOKUP(L568,map_fuel,2,0)</f>
        <v>ng</v>
      </c>
      <c r="E568" s="23" t="str">
        <f>VLOOKUP(M568,map_prime_mover,2,0)</f>
        <v>st</v>
      </c>
      <c r="F568" s="23" t="str">
        <f>D568&amp;IF(NOT(E568=""),"_"&amp;LOWER(E568),"")</f>
        <v>ng_st</v>
      </c>
      <c r="G568" s="60">
        <f>13007.8451/1000</f>
        <v>13.007845100000001</v>
      </c>
      <c r="H568" s="8">
        <f>AV568</f>
        <v>1966</v>
      </c>
      <c r="I568" s="39" t="str">
        <f>AY568</f>
        <v>OS</v>
      </c>
      <c r="J568" s="39" t="str">
        <f>IF(AZ568=1,"Y",IF(AZ568=0,"N","?"))</f>
        <v>N</v>
      </c>
      <c r="K568" s="39" t="s">
        <v>594</v>
      </c>
      <c r="L568" s="8" t="str">
        <f>AU568</f>
        <v>NG</v>
      </c>
      <c r="M568" s="8" t="str">
        <f>AX568</f>
        <v>ST</v>
      </c>
      <c r="N568" s="8">
        <f>C568*G568</f>
        <v>6.3023009509500003</v>
      </c>
      <c r="O568" s="8"/>
      <c r="P568" s="39"/>
      <c r="Q568" s="39" t="s">
        <v>651</v>
      </c>
      <c r="R568" s="87"/>
      <c r="S568" s="39"/>
      <c r="T568" s="39"/>
      <c r="U568" s="87"/>
      <c r="V568" s="87" t="str">
        <f ca="1">IF(NOT(AP568=""),IF(AP568&lt;&gt;AP567,IF(COUNTIF(OFFSET(AP568,0,0,pMaxUnitPerPlantInData),AP568)=COUNTIFS(OFFSET(AP568,0,0,pMaxUnitPerPlantInData),AP568,OFFSET(F568,0,0,pMaxUnitPerPlantInData),F568),"N","Y"),V567),"")</f>
        <v>N</v>
      </c>
      <c r="W568" s="87" t="str">
        <f>IF($AP568="",W569,SUBSTITUTE(SUBSTITUTE(SUBSTITUTE(AP568," ","_"),"&amp;","and"),"-","_"))</f>
        <v>P_H_Robinson</v>
      </c>
      <c r="X568" s="87">
        <f>IF($AP568="","-",BB568)</f>
        <v>4</v>
      </c>
      <c r="Y568" s="4"/>
      <c r="Z568" s="8" t="b">
        <v>1</v>
      </c>
      <c r="AA568" s="8" t="b">
        <f>VLOOKUP(L568,map_fuel,3,0)</f>
        <v>1</v>
      </c>
      <c r="AB568" s="8" t="b">
        <f>C568&gt;=filt_gen_size</f>
        <v>1</v>
      </c>
      <c r="AC568" s="8" t="b">
        <f>AV568&gt;=filt_age</f>
        <v>1</v>
      </c>
      <c r="AD568" s="39">
        <f>IF(filt_status="ALL",TRUE,IFERROR(SEARCH(I568,filt_status),FALSE))</f>
        <v>6</v>
      </c>
      <c r="AE568" s="8" t="b">
        <f>IF(filt_chp,TRUE,J568="N")</f>
        <v>1</v>
      </c>
      <c r="AF568" s="8" t="b">
        <f>IF(filt_hydro,TRUE,D568&lt;&gt;"water")</f>
        <v>1</v>
      </c>
      <c r="AG568" s="8" t="b">
        <f>IF(filt_use_bad_data,TRUE,NOT(OR(O568="Y",O568=1)))</f>
        <v>1</v>
      </c>
      <c r="AH568" s="8" t="b">
        <f>IF(filt_use_bad_data,TRUE,NOT(OR(Q568="Y",Q568=1)))</f>
        <v>0</v>
      </c>
      <c r="AI568" s="8" t="b">
        <f>IF(filt_allow_combos,AND(AJ568:AK568),OR(UPPER($S568)="Y",UPPER($T568)=""))</f>
        <v>1</v>
      </c>
      <c r="AJ568" s="8" t="b">
        <f>IF(UPPER($U568)="CCGT",IF(filt_combine_ccgt,OR(UPPER($T568)="Y",UPPER($S568)=""),OR(UPPER($S568)="Y",UPPER($T568)="")),TRUE)</f>
        <v>1</v>
      </c>
      <c r="AK568" s="8" t="b">
        <f>IF(UPPER($U568)="WIND",IF(filt_combine_wind,OR(UPPER($T568)="Y",UPPER($S568)=""),OR(UPPER($S568)="Y",UPPER($T568)="")),TRUE)</f>
        <v>1</v>
      </c>
      <c r="AL568" s="9"/>
      <c r="AM568" s="2" t="b">
        <f>AND(Z568:AL568)</f>
        <v>0</v>
      </c>
      <c r="AN568" s="2">
        <f>A568-COUNTIF($K$31:$K568,"&lt;&gt;"&amp;AN$31)+1</f>
        <v>513</v>
      </c>
      <c r="AO568" s="2"/>
      <c r="AP568" s="8" t="s">
        <v>388</v>
      </c>
      <c r="AQ568" s="8" t="s">
        <v>19</v>
      </c>
      <c r="AR568" s="8">
        <v>3466</v>
      </c>
      <c r="AS568" s="8">
        <v>14501</v>
      </c>
      <c r="AT568" s="8" t="s">
        <v>11</v>
      </c>
      <c r="AU568" s="8" t="s">
        <v>33</v>
      </c>
      <c r="AV568" s="8">
        <v>1966</v>
      </c>
      <c r="AW568" s="8">
        <v>484.5</v>
      </c>
      <c r="AX568" s="8" t="s">
        <v>16</v>
      </c>
      <c r="AY568" s="8" t="s">
        <v>76</v>
      </c>
      <c r="AZ568">
        <v>0</v>
      </c>
      <c r="BA568" s="5">
        <v>0</v>
      </c>
      <c r="BB568" s="5">
        <v>4</v>
      </c>
      <c r="BC568" s="4"/>
      <c r="BD568"/>
    </row>
    <row r="569" spans="1:56" hidden="1">
      <c r="A569">
        <f>ROW(B569)-ROW($B$31)</f>
        <v>538</v>
      </c>
      <c r="B569" t="str">
        <f>SUBSTITUTE(SUBSTITUTE(SUBSTITUTE(AP569&amp;"_"&amp;AQ569," ","_"),"&amp;","and"),"-","_")</f>
        <v>Paris_Energy_Center_GEN1</v>
      </c>
      <c r="C569">
        <f>AW569/1000</f>
        <v>0.08</v>
      </c>
      <c r="D569" s="23" t="str">
        <f>VLOOKUP(L569,map_fuel,2,0)</f>
        <v>ng</v>
      </c>
      <c r="E569" s="23" t="str">
        <f>VLOOKUP(M569,map_prime_mover,2,0)</f>
        <v>cc_ct_part</v>
      </c>
      <c r="F569" s="23" t="str">
        <f>D569&amp;IF(NOT(E569=""),"_"&amp;LOWER(E569),"")</f>
        <v>ng_cc_ct_part</v>
      </c>
      <c r="G569" s="58">
        <f>IF(ISNUMBER(BA569),BA569/1000,1)</f>
        <v>7.3858611999999999</v>
      </c>
      <c r="H569" s="8">
        <f>AV569</f>
        <v>1989</v>
      </c>
      <c r="I569" s="39" t="str">
        <f>AY569</f>
        <v>OP</v>
      </c>
      <c r="J569" s="39" t="str">
        <f>IF(AZ569=1,"Y",IF(AZ569=0,"N","?"))</f>
        <v>Y</v>
      </c>
      <c r="K569" s="39" t="s">
        <v>594</v>
      </c>
      <c r="L569" s="8" t="str">
        <f>AU569</f>
        <v>NG</v>
      </c>
      <c r="M569" s="8" t="str">
        <f>AX569</f>
        <v>CT</v>
      </c>
      <c r="N569" s="8">
        <f>C569*G569</f>
        <v>0.59086889600000003</v>
      </c>
      <c r="O569" s="8"/>
      <c r="P569" s="8"/>
      <c r="Q569" s="8"/>
      <c r="R569" s="87"/>
      <c r="S569" s="8"/>
      <c r="T569" s="8"/>
      <c r="U569" s="87"/>
      <c r="V569" s="87" t="str">
        <f ca="1">IF(NOT(AP569=""),IF(AP569&lt;&gt;AP568,IF(COUNTIF(OFFSET(AP569,0,0,pMaxUnitPerPlantInData),AP569)=COUNTIFS(OFFSET(AP569,0,0,pMaxUnitPerPlantInData),AP569,OFFSET(F569,0,0,pMaxUnitPerPlantInData),F569),"N","Y"),V568),"")</f>
        <v>Y</v>
      </c>
      <c r="W569" s="87" t="str">
        <f>IF($AP569="",W570,AP569)</f>
        <v>Paris Energy Center</v>
      </c>
      <c r="X569" s="87">
        <f>IF($AP569="","-",BB569)</f>
        <v>3</v>
      </c>
      <c r="Y569" s="4"/>
      <c r="Z569" s="8" t="b">
        <v>1</v>
      </c>
      <c r="AA569" s="8" t="b">
        <f>VLOOKUP(L569,map_fuel,3,0)</f>
        <v>1</v>
      </c>
      <c r="AB569" s="8" t="b">
        <f>C569&gt;=filt_gen_size</f>
        <v>1</v>
      </c>
      <c r="AC569" s="8" t="b">
        <f>AV569&gt;=filt_age</f>
        <v>1</v>
      </c>
      <c r="AD569" s="39">
        <f>IF(filt_status="ALL",TRUE,IFERROR(SEARCH(I569,filt_status),FALSE))</f>
        <v>1</v>
      </c>
      <c r="AE569" s="8" t="b">
        <f>IF(filt_chp,TRUE,J569="N")</f>
        <v>0</v>
      </c>
      <c r="AF569" s="8" t="b">
        <f>IF(filt_hydro,TRUE,D569&lt;&gt;"water")</f>
        <v>1</v>
      </c>
      <c r="AG569" s="8" t="b">
        <f>IF(filt_use_bad_data,TRUE,NOT(OR(O569="Y",O569=1)))</f>
        <v>1</v>
      </c>
      <c r="AH569" s="8" t="b">
        <f>IF(filt_use_bad_data,TRUE,NOT(OR(Q569="Y",Q569=1)))</f>
        <v>1</v>
      </c>
      <c r="AI569" s="8" t="b">
        <f>IF(filt_allow_combos,AND(AJ569:AK569),OR(UPPER($S569)="Y",UPPER($T569)=""))</f>
        <v>1</v>
      </c>
      <c r="AJ569" s="8" t="b">
        <f>IF(UPPER($U569)="CCGT",IF(filt_combine_ccgt,OR(UPPER($T569)="Y",UPPER($S569)=""),OR(UPPER($S569)="Y",UPPER($T569)="")),TRUE)</f>
        <v>1</v>
      </c>
      <c r="AK569" s="8" t="b">
        <f>IF(UPPER($U569)="WIND",IF(filt_combine_wind,OR(UPPER($T569)="Y",UPPER($S569)=""),OR(UPPER($S569)="Y",UPPER($T569)="")),TRUE)</f>
        <v>1</v>
      </c>
      <c r="AL569" s="9"/>
      <c r="AM569" s="2" t="b">
        <f>AND(Z569:AL569)</f>
        <v>0</v>
      </c>
      <c r="AN569" s="2">
        <f>A569-COUNTIF($K$31:$K569,"&lt;&gt;"&amp;AN$31)+1</f>
        <v>514</v>
      </c>
      <c r="AO569" s="2"/>
      <c r="AP569" s="8" t="s">
        <v>389</v>
      </c>
      <c r="AQ569" s="8" t="s">
        <v>13</v>
      </c>
      <c r="AR569" s="8">
        <v>50109</v>
      </c>
      <c r="AS569" s="8">
        <v>14505</v>
      </c>
      <c r="AT569" s="8" t="s">
        <v>11</v>
      </c>
      <c r="AU569" s="8" t="s">
        <v>33</v>
      </c>
      <c r="AV569" s="8">
        <v>1989</v>
      </c>
      <c r="AW569" s="8">
        <v>80</v>
      </c>
      <c r="AX569" s="8" t="s">
        <v>32</v>
      </c>
      <c r="AY569" s="8" t="s">
        <v>15</v>
      </c>
      <c r="AZ569">
        <v>1</v>
      </c>
      <c r="BA569" s="5">
        <v>7385.8612000000003</v>
      </c>
      <c r="BB569" s="5">
        <v>3</v>
      </c>
      <c r="BC569" s="4"/>
      <c r="BD569"/>
    </row>
    <row r="570" spans="1:56" hidden="1">
      <c r="A570">
        <f>ROW(B570)-ROW($B$31)</f>
        <v>539</v>
      </c>
      <c r="B570" t="str">
        <f>SUBSTITUTE(SUBSTITUTE(SUBSTITUTE(AP570&amp;"_"&amp;AQ570," ","_"),"&amp;","and"),"-","_")</f>
        <v>Paris_Energy_Center_GEN2</v>
      </c>
      <c r="C570">
        <f>AW570/1000</f>
        <v>0.08</v>
      </c>
      <c r="D570" s="23" t="str">
        <f>VLOOKUP(L570,map_fuel,2,0)</f>
        <v>ng</v>
      </c>
      <c r="E570" s="23" t="str">
        <f>VLOOKUP(M570,map_prime_mover,2,0)</f>
        <v>cc_ct_part</v>
      </c>
      <c r="F570" s="23" t="str">
        <f>D570&amp;IF(NOT(E570=""),"_"&amp;LOWER(E570),"")</f>
        <v>ng_cc_ct_part</v>
      </c>
      <c r="G570" s="58">
        <f>IF(ISNUMBER(BA570),BA570/1000,1)</f>
        <v>7.3858611999999999</v>
      </c>
      <c r="H570" s="8">
        <f>AV570</f>
        <v>1989</v>
      </c>
      <c r="I570" s="39" t="str">
        <f>AY570</f>
        <v>OP</v>
      </c>
      <c r="J570" s="39" t="str">
        <f>IF(AZ570=1,"Y",IF(AZ570=0,"N","?"))</f>
        <v>Y</v>
      </c>
      <c r="K570" s="39" t="s">
        <v>594</v>
      </c>
      <c r="L570" s="8" t="str">
        <f>AU570</f>
        <v>NG</v>
      </c>
      <c r="M570" s="8" t="str">
        <f>AX570</f>
        <v>CT</v>
      </c>
      <c r="N570" s="8">
        <f>C570*G570</f>
        <v>0.59086889600000003</v>
      </c>
      <c r="O570" s="8"/>
      <c r="P570" s="8"/>
      <c r="Q570" s="8"/>
      <c r="R570" s="87"/>
      <c r="S570" s="8"/>
      <c r="T570" s="8"/>
      <c r="U570" s="87"/>
      <c r="V570" s="87" t="str">
        <f ca="1">IF(NOT(AP570=""),IF(AP570&lt;&gt;AP569,IF(COUNTIF(OFFSET(AP570,0,0,pMaxUnitPerPlantInData),AP570)=COUNTIFS(OFFSET(AP570,0,0,pMaxUnitPerPlantInData),AP570,OFFSET(F570,0,0,pMaxUnitPerPlantInData),F570),"N","Y"),V569),"")</f>
        <v>Y</v>
      </c>
      <c r="W570" s="87" t="str">
        <f>IF($AP570="",W571,AP570)</f>
        <v>Paris Energy Center</v>
      </c>
      <c r="X570" s="87">
        <f>IF($AP570="","-",BB570)</f>
        <v>3</v>
      </c>
      <c r="Y570" s="4"/>
      <c r="Z570" s="8" t="b">
        <v>1</v>
      </c>
      <c r="AA570" s="8" t="b">
        <f>VLOOKUP(L570,map_fuel,3,0)</f>
        <v>1</v>
      </c>
      <c r="AB570" s="8" t="b">
        <f>C570&gt;=filt_gen_size</f>
        <v>1</v>
      </c>
      <c r="AC570" s="8" t="b">
        <f>AV570&gt;=filt_age</f>
        <v>1</v>
      </c>
      <c r="AD570" s="39">
        <f>IF(filt_status="ALL",TRUE,IFERROR(SEARCH(I570,filt_status),FALSE))</f>
        <v>1</v>
      </c>
      <c r="AE570" s="8" t="b">
        <f>IF(filt_chp,TRUE,J570="N")</f>
        <v>0</v>
      </c>
      <c r="AF570" s="8" t="b">
        <f>IF(filt_hydro,TRUE,D570&lt;&gt;"water")</f>
        <v>1</v>
      </c>
      <c r="AG570" s="8" t="b">
        <f>IF(filt_use_bad_data,TRUE,NOT(OR(O570="Y",O570=1)))</f>
        <v>1</v>
      </c>
      <c r="AH570" s="8" t="b">
        <f>IF(filt_use_bad_data,TRUE,NOT(OR(Q570="Y",Q570=1)))</f>
        <v>1</v>
      </c>
      <c r="AI570" s="8" t="b">
        <f>IF(filt_allow_combos,AND(AJ570:AK570),OR(UPPER($S570)="Y",UPPER($T570)=""))</f>
        <v>1</v>
      </c>
      <c r="AJ570" s="8" t="b">
        <f>IF(UPPER($U570)="CCGT",IF(filt_combine_ccgt,OR(UPPER($T570)="Y",UPPER($S570)=""),OR(UPPER($S570)="Y",UPPER($T570)="")),TRUE)</f>
        <v>1</v>
      </c>
      <c r="AK570" s="8" t="b">
        <f>IF(UPPER($U570)="WIND",IF(filt_combine_wind,OR(UPPER($T570)="Y",UPPER($S570)=""),OR(UPPER($S570)="Y",UPPER($T570)="")),TRUE)</f>
        <v>1</v>
      </c>
      <c r="AL570" s="9"/>
      <c r="AM570" s="2" t="b">
        <f>AND(Z570:AL570)</f>
        <v>0</v>
      </c>
      <c r="AN570" s="2">
        <f>A570-COUNTIF($K$31:$K570,"&lt;&gt;"&amp;AN$31)+1</f>
        <v>515</v>
      </c>
      <c r="AO570" s="2"/>
      <c r="AP570" s="8" t="s">
        <v>389</v>
      </c>
      <c r="AQ570" s="8" t="s">
        <v>34</v>
      </c>
      <c r="AR570" s="8">
        <v>50109</v>
      </c>
      <c r="AS570" s="8">
        <v>14506</v>
      </c>
      <c r="AT570" s="8" t="s">
        <v>11</v>
      </c>
      <c r="AU570" s="8" t="s">
        <v>33</v>
      </c>
      <c r="AV570" s="8">
        <v>1989</v>
      </c>
      <c r="AW570" s="8">
        <v>80</v>
      </c>
      <c r="AX570" s="8" t="s">
        <v>32</v>
      </c>
      <c r="AY570" s="8" t="s">
        <v>15</v>
      </c>
      <c r="AZ570">
        <v>1</v>
      </c>
      <c r="BA570" s="5">
        <v>7385.8612000000003</v>
      </c>
      <c r="BB570" s="5">
        <v>3</v>
      </c>
      <c r="BC570" s="4"/>
      <c r="BD570"/>
    </row>
    <row r="571" spans="1:56" hidden="1">
      <c r="A571">
        <f>ROW(B571)-ROW($B$31)</f>
        <v>540</v>
      </c>
      <c r="B571" t="str">
        <f>SUBSTITUTE(SUBSTITUTE(SUBSTITUTE(AP571&amp;"_"&amp;AQ571," ","_"),"&amp;","and"),"-","_")</f>
        <v>Paris_Energy_Center_GEN3</v>
      </c>
      <c r="C571">
        <f>AW571/1000</f>
        <v>0.09</v>
      </c>
      <c r="D571" s="23" t="str">
        <f>VLOOKUP(L571,map_fuel,2,0)</f>
        <v>ng</v>
      </c>
      <c r="E571" s="23" t="str">
        <f>VLOOKUP(M571,map_prime_mover,2,0)</f>
        <v>cc_st_part</v>
      </c>
      <c r="F571" s="23" t="str">
        <f>D571&amp;IF(NOT(E571=""),"_"&amp;LOWER(E571),"")</f>
        <v>ng_cc_st_part</v>
      </c>
      <c r="G571" s="58">
        <f>IF(ISNUMBER(BA571),BA571/1000,1)</f>
        <v>7.3858611999999999</v>
      </c>
      <c r="H571" s="8">
        <f>AV571</f>
        <v>1989</v>
      </c>
      <c r="I571" s="39" t="str">
        <f>AY571</f>
        <v>OP</v>
      </c>
      <c r="J571" s="39" t="str">
        <f>IF(AZ571=1,"Y",IF(AZ571=0,"N","?"))</f>
        <v>Y</v>
      </c>
      <c r="K571" s="39" t="s">
        <v>594</v>
      </c>
      <c r="L571" s="8" t="str">
        <f>AU571</f>
        <v>NG</v>
      </c>
      <c r="M571" s="8" t="str">
        <f>AX571</f>
        <v>CA</v>
      </c>
      <c r="N571" s="8">
        <f>C571*G571</f>
        <v>0.66472750799999991</v>
      </c>
      <c r="O571" s="8"/>
      <c r="P571" s="8"/>
      <c r="Q571" s="8"/>
      <c r="R571" s="87"/>
      <c r="S571" s="8"/>
      <c r="T571" s="8"/>
      <c r="U571" s="87"/>
      <c r="V571" s="87" t="str">
        <f ca="1">IF(NOT(AP571=""),IF(AP571&lt;&gt;AP570,IF(COUNTIF(OFFSET(AP571,0,0,pMaxUnitPerPlantInData),AP571)=COUNTIFS(OFFSET(AP571,0,0,pMaxUnitPerPlantInData),AP571,OFFSET(F571,0,0,pMaxUnitPerPlantInData),F571),"N","Y"),V570),"")</f>
        <v>Y</v>
      </c>
      <c r="W571" s="87" t="str">
        <f>IF($AP571="",W572,AP571)</f>
        <v>Paris Energy Center</v>
      </c>
      <c r="X571" s="87">
        <f>IF($AP571="","-",BB571)</f>
        <v>3</v>
      </c>
      <c r="Y571" s="4"/>
      <c r="Z571" s="8" t="b">
        <v>1</v>
      </c>
      <c r="AA571" s="8" t="b">
        <f>VLOOKUP(L571,map_fuel,3,0)</f>
        <v>1</v>
      </c>
      <c r="AB571" s="8" t="b">
        <f>C571&gt;=filt_gen_size</f>
        <v>1</v>
      </c>
      <c r="AC571" s="8" t="b">
        <f>AV571&gt;=filt_age</f>
        <v>1</v>
      </c>
      <c r="AD571" s="39">
        <f>IF(filt_status="ALL",TRUE,IFERROR(SEARCH(I571,filt_status),FALSE))</f>
        <v>1</v>
      </c>
      <c r="AE571" s="8" t="b">
        <f>IF(filt_chp,TRUE,J571="N")</f>
        <v>0</v>
      </c>
      <c r="AF571" s="8" t="b">
        <f>IF(filt_hydro,TRUE,D571&lt;&gt;"water")</f>
        <v>1</v>
      </c>
      <c r="AG571" s="8" t="b">
        <f>IF(filt_use_bad_data,TRUE,NOT(OR(O571="Y",O571=1)))</f>
        <v>1</v>
      </c>
      <c r="AH571" s="8" t="b">
        <f>IF(filt_use_bad_data,TRUE,NOT(OR(Q571="Y",Q571=1)))</f>
        <v>1</v>
      </c>
      <c r="AI571" s="8" t="b">
        <f>IF(filt_allow_combos,AND(AJ571:AK571),OR(UPPER($S571)="Y",UPPER($T571)=""))</f>
        <v>1</v>
      </c>
      <c r="AJ571" s="8" t="b">
        <f>IF(UPPER($U571)="CCGT",IF(filt_combine_ccgt,OR(UPPER($T571)="Y",UPPER($S571)=""),OR(UPPER($S571)="Y",UPPER($T571)="")),TRUE)</f>
        <v>1</v>
      </c>
      <c r="AK571" s="8" t="b">
        <f>IF(UPPER($U571)="WIND",IF(filt_combine_wind,OR(UPPER($T571)="Y",UPPER($S571)=""),OR(UPPER($S571)="Y",UPPER($T571)="")),TRUE)</f>
        <v>1</v>
      </c>
      <c r="AL571" s="9"/>
      <c r="AM571" s="2" t="b">
        <f>AND(Z571:AL571)</f>
        <v>0</v>
      </c>
      <c r="AN571" s="2">
        <f>A571-COUNTIF($K$31:$K571,"&lt;&gt;"&amp;AN$31)+1</f>
        <v>516</v>
      </c>
      <c r="AO571" s="2"/>
      <c r="AP571" s="8" t="s">
        <v>389</v>
      </c>
      <c r="AQ571" s="8" t="s">
        <v>28</v>
      </c>
      <c r="AR571" s="8">
        <v>50109</v>
      </c>
      <c r="AS571" s="8">
        <v>14507</v>
      </c>
      <c r="AT571" s="8" t="s">
        <v>11</v>
      </c>
      <c r="AU571" s="8" t="s">
        <v>33</v>
      </c>
      <c r="AV571" s="8">
        <v>1989</v>
      </c>
      <c r="AW571" s="8">
        <v>90</v>
      </c>
      <c r="AX571" s="8" t="s">
        <v>29</v>
      </c>
      <c r="AY571" s="8" t="s">
        <v>15</v>
      </c>
      <c r="AZ571">
        <v>1</v>
      </c>
      <c r="BA571" s="5">
        <v>7385.8612000000003</v>
      </c>
      <c r="BB571" s="5">
        <v>3</v>
      </c>
      <c r="BC571" s="4"/>
      <c r="BD571"/>
    </row>
    <row r="572" spans="1:56" hidden="1">
      <c r="A572">
        <f>ROW(B572)-ROW($B$31)</f>
        <v>541</v>
      </c>
      <c r="B572" t="str">
        <f>SUBSTITUTE(SUBSTITUTE(SUBSTITUTE(AP572&amp;"_"&amp;AQ572," ","_"),"&amp;","and"),"-","_")</f>
        <v>Pasadena_Cogeneration_CTG2</v>
      </c>
      <c r="C572">
        <f>AW572/1000</f>
        <v>0.185</v>
      </c>
      <c r="D572" s="23" t="str">
        <f>VLOOKUP(L572,map_fuel,2,0)</f>
        <v>ng</v>
      </c>
      <c r="E572" s="23" t="str">
        <f>VLOOKUP(M572,map_prime_mover,2,0)</f>
        <v>cc_ct_part</v>
      </c>
      <c r="F572" s="23" t="str">
        <f>D572&amp;IF(NOT(E572=""),"_"&amp;LOWER(E572),"")</f>
        <v>ng_cc_ct_part</v>
      </c>
      <c r="G572" s="58">
        <f>IF(ISNUMBER(BA572),BA572/1000,1)</f>
        <v>5.9828055000000004</v>
      </c>
      <c r="H572" s="8">
        <f>AV572</f>
        <v>2000</v>
      </c>
      <c r="I572" s="39" t="str">
        <f>AY572</f>
        <v>OP</v>
      </c>
      <c r="J572" s="39" t="str">
        <f>IF(AZ572=1,"Y",IF(AZ572=0,"N","?"))</f>
        <v>Y</v>
      </c>
      <c r="K572" s="39" t="s">
        <v>594</v>
      </c>
      <c r="L572" s="8" t="str">
        <f>AU572</f>
        <v>NG</v>
      </c>
      <c r="M572" s="8" t="str">
        <f>AX572</f>
        <v>CT</v>
      </c>
      <c r="N572" s="8">
        <f>C572*G572</f>
        <v>1.1068190175000001</v>
      </c>
      <c r="O572" s="8"/>
      <c r="P572" s="8"/>
      <c r="Q572" s="8"/>
      <c r="R572" s="87"/>
      <c r="S572" s="8"/>
      <c r="T572" s="8"/>
      <c r="U572" s="87"/>
      <c r="V572" s="87" t="str">
        <f ca="1">IF(NOT(AP572=""),IF(AP572&lt;&gt;AP571,IF(COUNTIF(OFFSET(AP572,0,0,pMaxUnitPerPlantInData),AP572)=COUNTIFS(OFFSET(AP572,0,0,pMaxUnitPerPlantInData),AP572,OFFSET(F572,0,0,pMaxUnitPerPlantInData),F572),"N","Y"),V571),"")</f>
        <v>Y</v>
      </c>
      <c r="W572" s="87" t="str">
        <f>IF($AP572="",W573,AP572)</f>
        <v>Pasadena Cogeneration</v>
      </c>
      <c r="X572" s="87">
        <f>IF($AP572="","-",BB572)</f>
        <v>5</v>
      </c>
      <c r="Y572" s="4"/>
      <c r="Z572" s="8" t="b">
        <v>1</v>
      </c>
      <c r="AA572" s="8" t="b">
        <f>VLOOKUP(L572,map_fuel,3,0)</f>
        <v>1</v>
      </c>
      <c r="AB572" s="8" t="b">
        <f>C572&gt;=filt_gen_size</f>
        <v>1</v>
      </c>
      <c r="AC572" s="8" t="b">
        <f>AV572&gt;=filt_age</f>
        <v>1</v>
      </c>
      <c r="AD572" s="39">
        <f>IF(filt_status="ALL",TRUE,IFERROR(SEARCH(I572,filt_status),FALSE))</f>
        <v>1</v>
      </c>
      <c r="AE572" s="8" t="b">
        <f>IF(filt_chp,TRUE,J572="N")</f>
        <v>0</v>
      </c>
      <c r="AF572" s="8" t="b">
        <f>IF(filt_hydro,TRUE,D572&lt;&gt;"water")</f>
        <v>1</v>
      </c>
      <c r="AG572" s="8" t="b">
        <f>IF(filt_use_bad_data,TRUE,NOT(OR(O572="Y",O572=1)))</f>
        <v>1</v>
      </c>
      <c r="AH572" s="8" t="b">
        <f>IF(filt_use_bad_data,TRUE,NOT(OR(Q572="Y",Q572=1)))</f>
        <v>1</v>
      </c>
      <c r="AI572" s="8" t="b">
        <f>IF(filt_allow_combos,AND(AJ572:AK572),OR(UPPER($S572)="Y",UPPER($T572)=""))</f>
        <v>1</v>
      </c>
      <c r="AJ572" s="8" t="b">
        <f>IF(UPPER($U572)="CCGT",IF(filt_combine_ccgt,OR(UPPER($T572)="Y",UPPER($S572)=""),OR(UPPER($S572)="Y",UPPER($T572)="")),TRUE)</f>
        <v>1</v>
      </c>
      <c r="AK572" s="8" t="b">
        <f>IF(UPPER($U572)="WIND",IF(filt_combine_wind,OR(UPPER($T572)="Y",UPPER($S572)=""),OR(UPPER($S572)="Y",UPPER($T572)="")),TRUE)</f>
        <v>1</v>
      </c>
      <c r="AL572" s="9"/>
      <c r="AM572" s="2" t="b">
        <f>AND(Z572:AL572)</f>
        <v>0</v>
      </c>
      <c r="AN572" s="2">
        <f>A572-COUNTIF($K$31:$K572,"&lt;&gt;"&amp;AN$31)+1</f>
        <v>517</v>
      </c>
      <c r="AO572" s="2"/>
      <c r="AP572" s="8" t="s">
        <v>390</v>
      </c>
      <c r="AQ572" s="8" t="s">
        <v>63</v>
      </c>
      <c r="AR572" s="8">
        <v>55047</v>
      </c>
      <c r="AS572" s="8">
        <v>14509</v>
      </c>
      <c r="AT572" s="8" t="s">
        <v>11</v>
      </c>
      <c r="AU572" s="8" t="s">
        <v>33</v>
      </c>
      <c r="AV572" s="8">
        <v>2000</v>
      </c>
      <c r="AW572" s="8">
        <v>185</v>
      </c>
      <c r="AX572" s="8" t="s">
        <v>32</v>
      </c>
      <c r="AY572" s="8" t="s">
        <v>15</v>
      </c>
      <c r="AZ572">
        <v>1</v>
      </c>
      <c r="BA572" s="5">
        <v>5982.8055000000004</v>
      </c>
      <c r="BB572" s="5">
        <v>5</v>
      </c>
      <c r="BC572" s="4"/>
      <c r="BD572"/>
    </row>
    <row r="573" spans="1:56" hidden="1">
      <c r="A573">
        <f>ROW(B573)-ROW($B$31)</f>
        <v>542</v>
      </c>
      <c r="B573" t="str">
        <f>SUBSTITUTE(SUBSTITUTE(SUBSTITUTE(AP573&amp;"_"&amp;AQ573," ","_"),"&amp;","and"),"-","_")</f>
        <v>Pasadena_Cogeneration_CTG3</v>
      </c>
      <c r="C573">
        <f>AW573/1000</f>
        <v>0.185</v>
      </c>
      <c r="D573" s="23" t="str">
        <f>VLOOKUP(L573,map_fuel,2,0)</f>
        <v>ng</v>
      </c>
      <c r="E573" s="23" t="str">
        <f>VLOOKUP(M573,map_prime_mover,2,0)</f>
        <v>cc_ct_part</v>
      </c>
      <c r="F573" s="23" t="str">
        <f>D573&amp;IF(NOT(E573=""),"_"&amp;LOWER(E573),"")</f>
        <v>ng_cc_ct_part</v>
      </c>
      <c r="G573" s="58">
        <f>IF(ISNUMBER(BA573),BA573/1000,1)</f>
        <v>5.9828055000000004</v>
      </c>
      <c r="H573" s="8">
        <f>AV573</f>
        <v>2000</v>
      </c>
      <c r="I573" s="39" t="str">
        <f>AY573</f>
        <v>OP</v>
      </c>
      <c r="J573" s="39" t="str">
        <f>IF(AZ573=1,"Y",IF(AZ573=0,"N","?"))</f>
        <v>Y</v>
      </c>
      <c r="K573" s="39" t="s">
        <v>594</v>
      </c>
      <c r="L573" s="8" t="str">
        <f>AU573</f>
        <v>NG</v>
      </c>
      <c r="M573" s="8" t="str">
        <f>AX573</f>
        <v>CT</v>
      </c>
      <c r="N573" s="8">
        <f>C573*G573</f>
        <v>1.1068190175000001</v>
      </c>
      <c r="O573" s="8"/>
      <c r="P573" s="8"/>
      <c r="Q573" s="8"/>
      <c r="R573" s="87"/>
      <c r="S573" s="8"/>
      <c r="T573" s="8"/>
      <c r="U573" s="87"/>
      <c r="V573" s="87" t="str">
        <f ca="1">IF(NOT(AP573=""),IF(AP573&lt;&gt;AP572,IF(COUNTIF(OFFSET(AP573,0,0,pMaxUnitPerPlantInData),AP573)=COUNTIFS(OFFSET(AP573,0,0,pMaxUnitPerPlantInData),AP573,OFFSET(F573,0,0,pMaxUnitPerPlantInData),F573),"N","Y"),V572),"")</f>
        <v>Y</v>
      </c>
      <c r="W573" s="87" t="str">
        <f>IF($AP573="",W574,AP573)</f>
        <v>Pasadena Cogeneration</v>
      </c>
      <c r="X573" s="87">
        <f>IF($AP573="","-",BB573)</f>
        <v>5</v>
      </c>
      <c r="Y573" s="4"/>
      <c r="Z573" s="8" t="b">
        <v>1</v>
      </c>
      <c r="AA573" s="8" t="b">
        <f>VLOOKUP(L573,map_fuel,3,0)</f>
        <v>1</v>
      </c>
      <c r="AB573" s="8" t="b">
        <f>C573&gt;=filt_gen_size</f>
        <v>1</v>
      </c>
      <c r="AC573" s="8" t="b">
        <f>AV573&gt;=filt_age</f>
        <v>1</v>
      </c>
      <c r="AD573" s="39">
        <f>IF(filt_status="ALL",TRUE,IFERROR(SEARCH(I573,filt_status),FALSE))</f>
        <v>1</v>
      </c>
      <c r="AE573" s="8" t="b">
        <f>IF(filt_chp,TRUE,J573="N")</f>
        <v>0</v>
      </c>
      <c r="AF573" s="8" t="b">
        <f>IF(filt_hydro,TRUE,D573&lt;&gt;"water")</f>
        <v>1</v>
      </c>
      <c r="AG573" s="8" t="b">
        <f>IF(filt_use_bad_data,TRUE,NOT(OR(O573="Y",O573=1)))</f>
        <v>1</v>
      </c>
      <c r="AH573" s="8" t="b">
        <f>IF(filt_use_bad_data,TRUE,NOT(OR(Q573="Y",Q573=1)))</f>
        <v>1</v>
      </c>
      <c r="AI573" s="8" t="b">
        <f>IF(filt_allow_combos,AND(AJ573:AK573),OR(UPPER($S573)="Y",UPPER($T573)=""))</f>
        <v>1</v>
      </c>
      <c r="AJ573" s="8" t="b">
        <f>IF(UPPER($U573)="CCGT",IF(filt_combine_ccgt,OR(UPPER($T573)="Y",UPPER($S573)=""),OR(UPPER($S573)="Y",UPPER($T573)="")),TRUE)</f>
        <v>1</v>
      </c>
      <c r="AK573" s="8" t="b">
        <f>IF(UPPER($U573)="WIND",IF(filt_combine_wind,OR(UPPER($T573)="Y",UPPER($S573)=""),OR(UPPER($S573)="Y",UPPER($T573)="")),TRUE)</f>
        <v>1</v>
      </c>
      <c r="AL573" s="9"/>
      <c r="AM573" s="2" t="b">
        <f>AND(Z573:AL573)</f>
        <v>0</v>
      </c>
      <c r="AN573" s="2">
        <f>A573-COUNTIF($K$31:$K573,"&lt;&gt;"&amp;AN$31)+1</f>
        <v>518</v>
      </c>
      <c r="AO573" s="2"/>
      <c r="AP573" s="8" t="s">
        <v>390</v>
      </c>
      <c r="AQ573" s="8" t="s">
        <v>64</v>
      </c>
      <c r="AR573" s="8">
        <v>55047</v>
      </c>
      <c r="AS573" s="8">
        <v>14510</v>
      </c>
      <c r="AT573" s="8" t="s">
        <v>11</v>
      </c>
      <c r="AU573" s="8" t="s">
        <v>33</v>
      </c>
      <c r="AV573" s="8">
        <v>2000</v>
      </c>
      <c r="AW573" s="8">
        <v>185</v>
      </c>
      <c r="AX573" s="8" t="s">
        <v>32</v>
      </c>
      <c r="AY573" s="8" t="s">
        <v>15</v>
      </c>
      <c r="AZ573">
        <v>1</v>
      </c>
      <c r="BA573" s="5">
        <v>5982.8055000000004</v>
      </c>
      <c r="BB573" s="5">
        <v>5</v>
      </c>
      <c r="BC573" s="4"/>
      <c r="BD573"/>
    </row>
    <row r="574" spans="1:56" hidden="1">
      <c r="A574">
        <f>ROW(B574)-ROW($B$31)</f>
        <v>543</v>
      </c>
      <c r="B574" t="str">
        <f>SUBSTITUTE(SUBSTITUTE(SUBSTITUTE(AP574&amp;"_"&amp;AQ574," ","_"),"&amp;","and"),"-","_")</f>
        <v>Pasadena_Cogeneration_STG2</v>
      </c>
      <c r="C574">
        <f>AW574/1000</f>
        <v>0.185</v>
      </c>
      <c r="D574" s="23" t="str">
        <f>VLOOKUP(L574,map_fuel,2,0)</f>
        <v>ng</v>
      </c>
      <c r="E574" s="23" t="str">
        <f>VLOOKUP(M574,map_prime_mover,2,0)</f>
        <v>cc_st_part</v>
      </c>
      <c r="F574" s="23" t="str">
        <f>D574&amp;IF(NOT(E574=""),"_"&amp;LOWER(E574),"")</f>
        <v>ng_cc_st_part</v>
      </c>
      <c r="G574" s="58">
        <f>IF(ISNUMBER(BA574),BA574/1000,1)</f>
        <v>5.9828055000000004</v>
      </c>
      <c r="H574" s="8">
        <f>AV574</f>
        <v>2000</v>
      </c>
      <c r="I574" s="39" t="str">
        <f>AY574</f>
        <v>OP</v>
      </c>
      <c r="J574" s="39" t="str">
        <f>IF(AZ574=1,"Y",IF(AZ574=0,"N","?"))</f>
        <v>Y</v>
      </c>
      <c r="K574" s="39" t="s">
        <v>594</v>
      </c>
      <c r="L574" s="8" t="str">
        <f>AU574</f>
        <v>NG</v>
      </c>
      <c r="M574" s="8" t="str">
        <f>AX574</f>
        <v>CA</v>
      </c>
      <c r="N574" s="8">
        <f>C574*G574</f>
        <v>1.1068190175000001</v>
      </c>
      <c r="O574" s="8"/>
      <c r="P574" s="8"/>
      <c r="Q574" s="8"/>
      <c r="R574" s="87"/>
      <c r="S574" s="8"/>
      <c r="T574" s="8"/>
      <c r="U574" s="87"/>
      <c r="V574" s="87" t="str">
        <f ca="1">IF(NOT(AP574=""),IF(AP574&lt;&gt;AP573,IF(COUNTIF(OFFSET(AP574,0,0,pMaxUnitPerPlantInData),AP574)=COUNTIFS(OFFSET(AP574,0,0,pMaxUnitPerPlantInData),AP574,OFFSET(F574,0,0,pMaxUnitPerPlantInData),F574),"N","Y"),V573),"")</f>
        <v>Y</v>
      </c>
      <c r="W574" s="87" t="str">
        <f>IF($AP574="",W575,AP574)</f>
        <v>Pasadena Cogeneration</v>
      </c>
      <c r="X574" s="87">
        <f>IF($AP574="","-",BB574)</f>
        <v>5</v>
      </c>
      <c r="Y574" s="4"/>
      <c r="Z574" s="8" t="b">
        <v>1</v>
      </c>
      <c r="AA574" s="8" t="b">
        <f>VLOOKUP(L574,map_fuel,3,0)</f>
        <v>1</v>
      </c>
      <c r="AB574" s="8" t="b">
        <f>C574&gt;=filt_gen_size</f>
        <v>1</v>
      </c>
      <c r="AC574" s="8" t="b">
        <f>AV574&gt;=filt_age</f>
        <v>1</v>
      </c>
      <c r="AD574" s="39">
        <f>IF(filt_status="ALL",TRUE,IFERROR(SEARCH(I574,filt_status),FALSE))</f>
        <v>1</v>
      </c>
      <c r="AE574" s="8" t="b">
        <f>IF(filt_chp,TRUE,J574="N")</f>
        <v>0</v>
      </c>
      <c r="AF574" s="8" t="b">
        <f>IF(filt_hydro,TRUE,D574&lt;&gt;"water")</f>
        <v>1</v>
      </c>
      <c r="AG574" s="8" t="b">
        <f>IF(filt_use_bad_data,TRUE,NOT(OR(O574="Y",O574=1)))</f>
        <v>1</v>
      </c>
      <c r="AH574" s="8" t="b">
        <f>IF(filt_use_bad_data,TRUE,NOT(OR(Q574="Y",Q574=1)))</f>
        <v>1</v>
      </c>
      <c r="AI574" s="8" t="b">
        <f>IF(filt_allow_combos,AND(AJ574:AK574),OR(UPPER($S574)="Y",UPPER($T574)=""))</f>
        <v>1</v>
      </c>
      <c r="AJ574" s="8" t="b">
        <f>IF(UPPER($U574)="CCGT",IF(filt_combine_ccgt,OR(UPPER($T574)="Y",UPPER($S574)=""),OR(UPPER($S574)="Y",UPPER($T574)="")),TRUE)</f>
        <v>1</v>
      </c>
      <c r="AK574" s="8" t="b">
        <f>IF(UPPER($U574)="WIND",IF(filt_combine_wind,OR(UPPER($T574)="Y",UPPER($S574)=""),OR(UPPER($S574)="Y",UPPER($T574)="")),TRUE)</f>
        <v>1</v>
      </c>
      <c r="AL574" s="9"/>
      <c r="AM574" s="2" t="b">
        <f>AND(Z574:AL574)</f>
        <v>0</v>
      </c>
      <c r="AN574" s="2">
        <f>A574-COUNTIF($K$31:$K574,"&lt;&gt;"&amp;AN$31)+1</f>
        <v>519</v>
      </c>
      <c r="AO574" s="2"/>
      <c r="AP574" s="8" t="s">
        <v>390</v>
      </c>
      <c r="AQ574" s="8" t="s">
        <v>270</v>
      </c>
      <c r="AR574" s="8">
        <v>55047</v>
      </c>
      <c r="AS574" s="8">
        <v>14512</v>
      </c>
      <c r="AT574" s="8" t="s">
        <v>11</v>
      </c>
      <c r="AU574" s="8" t="s">
        <v>33</v>
      </c>
      <c r="AV574" s="8">
        <v>2000</v>
      </c>
      <c r="AW574" s="8">
        <v>185</v>
      </c>
      <c r="AX574" s="8" t="s">
        <v>29</v>
      </c>
      <c r="AY574" s="8" t="s">
        <v>15</v>
      </c>
      <c r="AZ574">
        <v>1</v>
      </c>
      <c r="BA574" s="5">
        <v>5982.8055000000004</v>
      </c>
      <c r="BB574" s="5">
        <v>5</v>
      </c>
      <c r="BC574" s="4"/>
      <c r="BD574"/>
    </row>
    <row r="575" spans="1:56" hidden="1">
      <c r="A575">
        <f>ROW(B575)-ROW($B$31)</f>
        <v>544</v>
      </c>
      <c r="B575" t="str">
        <f>SUBSTITUTE(SUBSTITUTE(SUBSTITUTE(AP575&amp;"_"&amp;AQ575," ","_"),"&amp;","and"),"-","_")</f>
        <v>Pasadena_Cogeneration_CTG1</v>
      </c>
      <c r="C575">
        <f>AW575/1000</f>
        <v>0.17499999999999999</v>
      </c>
      <c r="D575" s="23" t="str">
        <f>VLOOKUP(L575,map_fuel,2,0)</f>
        <v>ng</v>
      </c>
      <c r="E575" s="23" t="str">
        <f>VLOOKUP(M575,map_prime_mover,2,0)</f>
        <v>cc_ct_part</v>
      </c>
      <c r="F575" s="23" t="str">
        <f>D575&amp;IF(NOT(E575=""),"_"&amp;LOWER(E575),"")</f>
        <v>ng_cc_ct_part</v>
      </c>
      <c r="G575" s="58">
        <f>IF(ISNUMBER(BA575),BA575/1000,1)</f>
        <v>5.9828055000000004</v>
      </c>
      <c r="H575" s="8">
        <f>AV575</f>
        <v>1998</v>
      </c>
      <c r="I575" s="39" t="str">
        <f>AY575</f>
        <v>OP</v>
      </c>
      <c r="J575" s="39" t="str">
        <f>IF(AZ575=1,"Y",IF(AZ575=0,"N","?"))</f>
        <v>Y</v>
      </c>
      <c r="K575" s="39" t="s">
        <v>594</v>
      </c>
      <c r="L575" s="8" t="str">
        <f>AU575</f>
        <v>NG</v>
      </c>
      <c r="M575" s="8" t="str">
        <f>AX575</f>
        <v>CT</v>
      </c>
      <c r="N575" s="8">
        <f>C575*G575</f>
        <v>1.0469909625</v>
      </c>
      <c r="O575" s="8"/>
      <c r="P575" s="8"/>
      <c r="Q575" s="8"/>
      <c r="R575" s="87"/>
      <c r="S575" s="8"/>
      <c r="T575" s="8"/>
      <c r="U575" s="87"/>
      <c r="V575" s="87" t="str">
        <f ca="1">IF(NOT(AP575=""),IF(AP575&lt;&gt;AP574,IF(COUNTIF(OFFSET(AP575,0,0,pMaxUnitPerPlantInData),AP575)=COUNTIFS(OFFSET(AP575,0,0,pMaxUnitPerPlantInData),AP575,OFFSET(F575,0,0,pMaxUnitPerPlantInData),F575),"N","Y"),V574),"")</f>
        <v>Y</v>
      </c>
      <c r="W575" s="87" t="str">
        <f>IF($AP575="",W576,AP575)</f>
        <v>Pasadena Cogeneration</v>
      </c>
      <c r="X575" s="87">
        <f>IF($AP575="","-",BB575)</f>
        <v>5</v>
      </c>
      <c r="Y575" s="4"/>
      <c r="Z575" s="8" t="b">
        <v>1</v>
      </c>
      <c r="AA575" s="8" t="b">
        <f>VLOOKUP(L575,map_fuel,3,0)</f>
        <v>1</v>
      </c>
      <c r="AB575" s="8" t="b">
        <f>C575&gt;=filt_gen_size</f>
        <v>1</v>
      </c>
      <c r="AC575" s="8" t="b">
        <f>AV575&gt;=filt_age</f>
        <v>1</v>
      </c>
      <c r="AD575" s="39">
        <f>IF(filt_status="ALL",TRUE,IFERROR(SEARCH(I575,filt_status),FALSE))</f>
        <v>1</v>
      </c>
      <c r="AE575" s="8" t="b">
        <f>IF(filt_chp,TRUE,J575="N")</f>
        <v>0</v>
      </c>
      <c r="AF575" s="8" t="b">
        <f>IF(filt_hydro,TRUE,D575&lt;&gt;"water")</f>
        <v>1</v>
      </c>
      <c r="AG575" s="8" t="b">
        <f>IF(filt_use_bad_data,TRUE,NOT(OR(O575="Y",O575=1)))</f>
        <v>1</v>
      </c>
      <c r="AH575" s="8" t="b">
        <f>IF(filt_use_bad_data,TRUE,NOT(OR(Q575="Y",Q575=1)))</f>
        <v>1</v>
      </c>
      <c r="AI575" s="8" t="b">
        <f>IF(filt_allow_combos,AND(AJ575:AK575),OR(UPPER($S575)="Y",UPPER($T575)=""))</f>
        <v>1</v>
      </c>
      <c r="AJ575" s="8" t="b">
        <f>IF(UPPER($U575)="CCGT",IF(filt_combine_ccgt,OR(UPPER($T575)="Y",UPPER($S575)=""),OR(UPPER($S575)="Y",UPPER($T575)="")),TRUE)</f>
        <v>1</v>
      </c>
      <c r="AK575" s="8" t="b">
        <f>IF(UPPER($U575)="WIND",IF(filt_combine_wind,OR(UPPER($T575)="Y",UPPER($S575)=""),OR(UPPER($S575)="Y",UPPER($T575)="")),TRUE)</f>
        <v>1</v>
      </c>
      <c r="AL575" s="9"/>
      <c r="AM575" s="2" t="b">
        <f>AND(Z575:AL575)</f>
        <v>0</v>
      </c>
      <c r="AN575" s="2">
        <f>A575-COUNTIF($K$31:$K575,"&lt;&gt;"&amp;AN$31)+1</f>
        <v>520</v>
      </c>
      <c r="AO575" s="2"/>
      <c r="AP575" s="8" t="s">
        <v>390</v>
      </c>
      <c r="AQ575" s="8" t="s">
        <v>57</v>
      </c>
      <c r="AR575" s="8">
        <v>55047</v>
      </c>
      <c r="AS575" s="8">
        <v>14508</v>
      </c>
      <c r="AT575" s="8" t="s">
        <v>11</v>
      </c>
      <c r="AU575" s="8" t="s">
        <v>33</v>
      </c>
      <c r="AV575" s="8">
        <v>1998</v>
      </c>
      <c r="AW575" s="8">
        <v>175</v>
      </c>
      <c r="AX575" s="8" t="s">
        <v>32</v>
      </c>
      <c r="AY575" s="8" t="s">
        <v>15</v>
      </c>
      <c r="AZ575">
        <v>1</v>
      </c>
      <c r="BA575" s="5">
        <v>5982.8055000000004</v>
      </c>
      <c r="BB575" s="5">
        <v>5</v>
      </c>
      <c r="BC575" s="4"/>
      <c r="BD575"/>
    </row>
    <row r="576" spans="1:56" hidden="1">
      <c r="A576">
        <f>ROW(B576)-ROW($B$31)</f>
        <v>545</v>
      </c>
      <c r="B576" t="str">
        <f>SUBSTITUTE(SUBSTITUTE(SUBSTITUTE(AP576&amp;"_"&amp;AQ576," ","_"),"&amp;","and"),"-","_")</f>
        <v>Pasadena_Cogeneration_STG1</v>
      </c>
      <c r="C576">
        <f>AW576/1000</f>
        <v>8.5000000000000006E-2</v>
      </c>
      <c r="D576" s="23" t="str">
        <f>VLOOKUP(L576,map_fuel,2,0)</f>
        <v>ng</v>
      </c>
      <c r="E576" s="23" t="str">
        <f>VLOOKUP(M576,map_prime_mover,2,0)</f>
        <v>cc_st_part</v>
      </c>
      <c r="F576" s="23" t="str">
        <f>D576&amp;IF(NOT(E576=""),"_"&amp;LOWER(E576),"")</f>
        <v>ng_cc_st_part</v>
      </c>
      <c r="G576" s="58">
        <f>IF(ISNUMBER(BA576),BA576/1000,1)</f>
        <v>5.9828055000000004</v>
      </c>
      <c r="H576" s="8">
        <f>AV576</f>
        <v>1998</v>
      </c>
      <c r="I576" s="39" t="str">
        <f>AY576</f>
        <v>OP</v>
      </c>
      <c r="J576" s="39" t="str">
        <f>IF(AZ576=1,"Y",IF(AZ576=0,"N","?"))</f>
        <v>Y</v>
      </c>
      <c r="K576" s="39" t="s">
        <v>594</v>
      </c>
      <c r="L576" s="8" t="str">
        <f>AU576</f>
        <v>NG</v>
      </c>
      <c r="M576" s="8" t="str">
        <f>AX576</f>
        <v>CA</v>
      </c>
      <c r="N576" s="8">
        <f>C576*G576</f>
        <v>0.50853846750000009</v>
      </c>
      <c r="O576" s="8"/>
      <c r="P576" s="8"/>
      <c r="Q576" s="8"/>
      <c r="R576" s="87"/>
      <c r="S576" s="8"/>
      <c r="T576" s="8"/>
      <c r="U576" s="87"/>
      <c r="V576" s="87" t="str">
        <f ca="1">IF(NOT(AP576=""),IF(AP576&lt;&gt;AP575,IF(COUNTIF(OFFSET(AP576,0,0,pMaxUnitPerPlantInData),AP576)=COUNTIFS(OFFSET(AP576,0,0,pMaxUnitPerPlantInData),AP576,OFFSET(F576,0,0,pMaxUnitPerPlantInData),F576),"N","Y"),V575),"")</f>
        <v>Y</v>
      </c>
      <c r="W576" s="87" t="str">
        <f>IF($AP576="",W577,AP576)</f>
        <v>Pasadena Cogeneration</v>
      </c>
      <c r="X576" s="87">
        <f>IF($AP576="","-",BB576)</f>
        <v>5</v>
      </c>
      <c r="Y576" s="4"/>
      <c r="Z576" s="8" t="b">
        <v>1</v>
      </c>
      <c r="AA576" s="8" t="b">
        <f>VLOOKUP(L576,map_fuel,3,0)</f>
        <v>1</v>
      </c>
      <c r="AB576" s="8" t="b">
        <f>C576&gt;=filt_gen_size</f>
        <v>1</v>
      </c>
      <c r="AC576" s="8" t="b">
        <f>AV576&gt;=filt_age</f>
        <v>1</v>
      </c>
      <c r="AD576" s="39">
        <f>IF(filt_status="ALL",TRUE,IFERROR(SEARCH(I576,filt_status),FALSE))</f>
        <v>1</v>
      </c>
      <c r="AE576" s="8" t="b">
        <f>IF(filt_chp,TRUE,J576="N")</f>
        <v>0</v>
      </c>
      <c r="AF576" s="8" t="b">
        <f>IF(filt_hydro,TRUE,D576&lt;&gt;"water")</f>
        <v>1</v>
      </c>
      <c r="AG576" s="8" t="b">
        <f>IF(filt_use_bad_data,TRUE,NOT(OR(O576="Y",O576=1)))</f>
        <v>1</v>
      </c>
      <c r="AH576" s="8" t="b">
        <f>IF(filt_use_bad_data,TRUE,NOT(OR(Q576="Y",Q576=1)))</f>
        <v>1</v>
      </c>
      <c r="AI576" s="8" t="b">
        <f>IF(filt_allow_combos,AND(AJ576:AK576),OR(UPPER($S576)="Y",UPPER($T576)=""))</f>
        <v>1</v>
      </c>
      <c r="AJ576" s="8" t="b">
        <f>IF(UPPER($U576)="CCGT",IF(filt_combine_ccgt,OR(UPPER($T576)="Y",UPPER($S576)=""),OR(UPPER($S576)="Y",UPPER($T576)="")),TRUE)</f>
        <v>1</v>
      </c>
      <c r="AK576" s="8" t="b">
        <f>IF(UPPER($U576)="WIND",IF(filt_combine_wind,OR(UPPER($T576)="Y",UPPER($S576)=""),OR(UPPER($S576)="Y",UPPER($T576)="")),TRUE)</f>
        <v>1</v>
      </c>
      <c r="AL576" s="9"/>
      <c r="AM576" s="2" t="b">
        <f>AND(Z576:AL576)</f>
        <v>0</v>
      </c>
      <c r="AN576" s="2">
        <f>A576-COUNTIF($K$31:$K576,"&lt;&gt;"&amp;AN$31)+1</f>
        <v>521</v>
      </c>
      <c r="AO576" s="2"/>
      <c r="AP576" s="8" t="s">
        <v>390</v>
      </c>
      <c r="AQ576" s="8" t="s">
        <v>65</v>
      </c>
      <c r="AR576" s="8">
        <v>55047</v>
      </c>
      <c r="AS576" s="8">
        <v>14511</v>
      </c>
      <c r="AT576" s="8" t="s">
        <v>11</v>
      </c>
      <c r="AU576" s="8" t="s">
        <v>33</v>
      </c>
      <c r="AV576" s="8">
        <v>1998</v>
      </c>
      <c r="AW576" s="8">
        <v>85</v>
      </c>
      <c r="AX576" s="8" t="s">
        <v>29</v>
      </c>
      <c r="AY576" s="8" t="s">
        <v>15</v>
      </c>
      <c r="AZ576">
        <v>1</v>
      </c>
      <c r="BA576" s="5">
        <v>5982.8055000000004</v>
      </c>
      <c r="BB576" s="5">
        <v>5</v>
      </c>
      <c r="BC576" s="4"/>
      <c r="BD576"/>
    </row>
    <row r="577" spans="1:56" hidden="1">
      <c r="A577">
        <f>ROW(B577)-ROW($B$31)</f>
        <v>546</v>
      </c>
      <c r="B577" t="str">
        <f>SUBSTITUTE(SUBSTITUTE(SUBSTITUTE(AP577&amp;"_"&amp;AQ577," ","_"),"&amp;","and"),"-","_")</f>
        <v>Pearsall_1</v>
      </c>
      <c r="C577">
        <f>AW577/1000</f>
        <v>2.1999999999999999E-2</v>
      </c>
      <c r="D577" s="23" t="str">
        <f>VLOOKUP(L577,map_fuel,2,0)</f>
        <v>ng</v>
      </c>
      <c r="E577" s="23" t="str">
        <f>VLOOKUP(M577,map_prime_mover,2,0)</f>
        <v>st</v>
      </c>
      <c r="F577" s="23" t="str">
        <f>D577&amp;IF(NOT(E577=""),"_"&amp;LOWER(E577),"")</f>
        <v>ng_st</v>
      </c>
      <c r="G577" s="58">
        <f>IF(ISNUMBER(BA577),BA577/1000,1)</f>
        <v>17.5214794</v>
      </c>
      <c r="H577" s="8">
        <f>AV577</f>
        <v>1961</v>
      </c>
      <c r="I577" s="39" t="str">
        <f>AY577</f>
        <v>OP</v>
      </c>
      <c r="J577" s="39" t="str">
        <f>IF(AZ577=1,"Y",IF(AZ577=0,"N","?"))</f>
        <v>N</v>
      </c>
      <c r="K577" s="39" t="s">
        <v>594</v>
      </c>
      <c r="L577" s="8" t="str">
        <f>AU577</f>
        <v>NG</v>
      </c>
      <c r="M577" s="8" t="str">
        <f>AX577</f>
        <v>ST</v>
      </c>
      <c r="N577" s="8">
        <f>C577*G577</f>
        <v>0.38547254679999998</v>
      </c>
      <c r="O577" s="8"/>
      <c r="P577" s="39"/>
      <c r="Q577" s="39" t="s">
        <v>651</v>
      </c>
      <c r="R577" s="87"/>
      <c r="S577" s="39"/>
      <c r="T577" s="39"/>
      <c r="U577" s="87"/>
      <c r="V577" s="87" t="str">
        <f ca="1">IF(NOT(AP577=""),IF(AP577&lt;&gt;AP576,IF(COUNTIF(OFFSET(AP577,0,0,pMaxUnitPerPlantInData),AP577)=COUNTIFS(OFFSET(AP577,0,0,pMaxUnitPerPlantInData),AP577,OFFSET(F577,0,0,pMaxUnitPerPlantInData),F577),"N","Y"),V576),"")</f>
        <v>N</v>
      </c>
      <c r="W577" s="87" t="str">
        <f>IF($AP577="",W578,SUBSTITUTE(SUBSTITUTE(SUBSTITUTE(AP577," ","_"),"&amp;","and"),"-","_"))</f>
        <v>Pearsall</v>
      </c>
      <c r="X577" s="87">
        <f>IF($AP577="","-",BB577)</f>
        <v>3</v>
      </c>
      <c r="Y577" s="4"/>
      <c r="Z577" s="8" t="b">
        <v>1</v>
      </c>
      <c r="AA577" s="8" t="b">
        <f>VLOOKUP(L577,map_fuel,3,0)</f>
        <v>1</v>
      </c>
      <c r="AB577" s="8" t="b">
        <f>C577&gt;=filt_gen_size</f>
        <v>0</v>
      </c>
      <c r="AC577" s="8" t="b">
        <f>AV577&gt;=filt_age</f>
        <v>1</v>
      </c>
      <c r="AD577" s="39">
        <f>IF(filt_status="ALL",TRUE,IFERROR(SEARCH(I577,filt_status),FALSE))</f>
        <v>1</v>
      </c>
      <c r="AE577" s="8" t="b">
        <f>IF(filt_chp,TRUE,J577="N")</f>
        <v>1</v>
      </c>
      <c r="AF577" s="8" t="b">
        <f>IF(filt_hydro,TRUE,D577&lt;&gt;"water")</f>
        <v>1</v>
      </c>
      <c r="AG577" s="8" t="b">
        <f>IF(filt_use_bad_data,TRUE,NOT(OR(O577="Y",O577=1)))</f>
        <v>1</v>
      </c>
      <c r="AH577" s="8" t="b">
        <f>IF(filt_use_bad_data,TRUE,NOT(OR(Q577="Y",Q577=1)))</f>
        <v>0</v>
      </c>
      <c r="AI577" s="8" t="b">
        <f>IF(filt_allow_combos,AND(AJ577:AK577),OR(UPPER($S577)="Y",UPPER($T577)=""))</f>
        <v>1</v>
      </c>
      <c r="AJ577" s="8" t="b">
        <f>IF(UPPER($U577)="CCGT",IF(filt_combine_ccgt,OR(UPPER($T577)="Y",UPPER($S577)=""),OR(UPPER($S577)="Y",UPPER($T577)="")),TRUE)</f>
        <v>1</v>
      </c>
      <c r="AK577" s="8" t="b">
        <f>IF(UPPER($U577)="WIND",IF(filt_combine_wind,OR(UPPER($T577)="Y",UPPER($S577)=""),OR(UPPER($S577)="Y",UPPER($T577)="")),TRUE)</f>
        <v>1</v>
      </c>
      <c r="AL577" s="9"/>
      <c r="AM577" s="2" t="b">
        <f>AND(Z577:AL577)</f>
        <v>0</v>
      </c>
      <c r="AN577" s="2">
        <f>A577-COUNTIF($K$31:$K577,"&lt;&gt;"&amp;AN$31)+1</f>
        <v>522</v>
      </c>
      <c r="AO577" s="2"/>
      <c r="AP577" s="8" t="s">
        <v>391</v>
      </c>
      <c r="AQ577" s="8" t="s">
        <v>19</v>
      </c>
      <c r="AR577" s="8">
        <v>3630</v>
      </c>
      <c r="AS577" s="8">
        <v>14513</v>
      </c>
      <c r="AT577" s="8" t="s">
        <v>11</v>
      </c>
      <c r="AU577" s="8" t="s">
        <v>33</v>
      </c>
      <c r="AV577" s="8">
        <v>1961</v>
      </c>
      <c r="AW577" s="8">
        <v>22</v>
      </c>
      <c r="AX577" s="8" t="s">
        <v>16</v>
      </c>
      <c r="AY577" s="8" t="s">
        <v>15</v>
      </c>
      <c r="AZ577">
        <v>0</v>
      </c>
      <c r="BA577" s="5">
        <v>17521.4794</v>
      </c>
      <c r="BB577" s="5">
        <v>3</v>
      </c>
      <c r="BC577" s="4"/>
      <c r="BD577"/>
    </row>
    <row r="578" spans="1:56" hidden="1">
      <c r="A578">
        <f>ROW(B578)-ROW($B$31)</f>
        <v>547</v>
      </c>
      <c r="B578" t="str">
        <f>SUBSTITUTE(SUBSTITUTE(SUBSTITUTE(AP578&amp;"_"&amp;AQ578," ","_"),"&amp;","and"),"-","_")</f>
        <v>Pearsall_2</v>
      </c>
      <c r="C578">
        <f>AW578/1000</f>
        <v>2.1999999999999999E-2</v>
      </c>
      <c r="D578" s="23" t="str">
        <f>VLOOKUP(L578,map_fuel,2,0)</f>
        <v>ng</v>
      </c>
      <c r="E578" s="23" t="str">
        <f>VLOOKUP(M578,map_prime_mover,2,0)</f>
        <v>st</v>
      </c>
      <c r="F578" s="23" t="str">
        <f>D578&amp;IF(NOT(E578=""),"_"&amp;LOWER(E578),"")</f>
        <v>ng_st</v>
      </c>
      <c r="G578" s="58">
        <f>IF(ISNUMBER(BA578),BA578/1000,1)</f>
        <v>17.5214794</v>
      </c>
      <c r="H578" s="8">
        <f>AV578</f>
        <v>1961</v>
      </c>
      <c r="I578" s="39" t="str">
        <f>AY578</f>
        <v>OP</v>
      </c>
      <c r="J578" s="39" t="str">
        <f>IF(AZ578=1,"Y",IF(AZ578=0,"N","?"))</f>
        <v>N</v>
      </c>
      <c r="K578" s="39" t="s">
        <v>594</v>
      </c>
      <c r="L578" s="8" t="str">
        <f>AU578</f>
        <v>NG</v>
      </c>
      <c r="M578" s="8" t="str">
        <f>AX578</f>
        <v>ST</v>
      </c>
      <c r="N578" s="8">
        <f>C578*G578</f>
        <v>0.38547254679999998</v>
      </c>
      <c r="O578" s="8"/>
      <c r="P578" s="39"/>
      <c r="Q578" s="39" t="s">
        <v>651</v>
      </c>
      <c r="R578" s="87"/>
      <c r="S578" s="39"/>
      <c r="T578" s="39"/>
      <c r="U578" s="87"/>
      <c r="V578" s="87" t="str">
        <f ca="1">IF(NOT(AP578=""),IF(AP578&lt;&gt;AP577,IF(COUNTIF(OFFSET(AP578,0,0,pMaxUnitPerPlantInData),AP578)=COUNTIFS(OFFSET(AP578,0,0,pMaxUnitPerPlantInData),AP578,OFFSET(F578,0,0,pMaxUnitPerPlantInData),F578),"N","Y"),V577),"")</f>
        <v>N</v>
      </c>
      <c r="W578" s="87" t="str">
        <f>IF($AP578="",W579,SUBSTITUTE(SUBSTITUTE(SUBSTITUTE(AP578," ","_"),"&amp;","and"),"-","_"))</f>
        <v>Pearsall</v>
      </c>
      <c r="X578" s="87">
        <f>IF($AP578="","-",BB578)</f>
        <v>3</v>
      </c>
      <c r="Y578" s="4"/>
      <c r="Z578" s="8" t="b">
        <v>1</v>
      </c>
      <c r="AA578" s="8" t="b">
        <f>VLOOKUP(L578,map_fuel,3,0)</f>
        <v>1</v>
      </c>
      <c r="AB578" s="8" t="b">
        <f>C578&gt;=filt_gen_size</f>
        <v>0</v>
      </c>
      <c r="AC578" s="8" t="b">
        <f>AV578&gt;=filt_age</f>
        <v>1</v>
      </c>
      <c r="AD578" s="39">
        <f>IF(filt_status="ALL",TRUE,IFERROR(SEARCH(I578,filt_status),FALSE))</f>
        <v>1</v>
      </c>
      <c r="AE578" s="8" t="b">
        <f>IF(filt_chp,TRUE,J578="N")</f>
        <v>1</v>
      </c>
      <c r="AF578" s="8" t="b">
        <f>IF(filt_hydro,TRUE,D578&lt;&gt;"water")</f>
        <v>1</v>
      </c>
      <c r="AG578" s="8" t="b">
        <f>IF(filt_use_bad_data,TRUE,NOT(OR(O578="Y",O578=1)))</f>
        <v>1</v>
      </c>
      <c r="AH578" s="8" t="b">
        <f>IF(filt_use_bad_data,TRUE,NOT(OR(Q578="Y",Q578=1)))</f>
        <v>0</v>
      </c>
      <c r="AI578" s="8" t="b">
        <f>IF(filt_allow_combos,AND(AJ578:AK578),OR(UPPER($S578)="Y",UPPER($T578)=""))</f>
        <v>1</v>
      </c>
      <c r="AJ578" s="8" t="b">
        <f>IF(UPPER($U578)="CCGT",IF(filt_combine_ccgt,OR(UPPER($T578)="Y",UPPER($S578)=""),OR(UPPER($S578)="Y",UPPER($T578)="")),TRUE)</f>
        <v>1</v>
      </c>
      <c r="AK578" s="8" t="b">
        <f>IF(UPPER($U578)="WIND",IF(filt_combine_wind,OR(UPPER($T578)="Y",UPPER($S578)=""),OR(UPPER($S578)="Y",UPPER($T578)="")),TRUE)</f>
        <v>1</v>
      </c>
      <c r="AL578" s="9"/>
      <c r="AM578" s="2" t="b">
        <f>AND(Z578:AL578)</f>
        <v>0</v>
      </c>
      <c r="AN578" s="2">
        <f>A578-COUNTIF($K$31:$K578,"&lt;&gt;"&amp;AN$31)+1</f>
        <v>523</v>
      </c>
      <c r="AO578" s="2"/>
      <c r="AP578" s="8" t="s">
        <v>391</v>
      </c>
      <c r="AQ578" s="8" t="s">
        <v>22</v>
      </c>
      <c r="AR578" s="8">
        <v>3630</v>
      </c>
      <c r="AS578" s="8">
        <v>14514</v>
      </c>
      <c r="AT578" s="8" t="s">
        <v>11</v>
      </c>
      <c r="AU578" s="8" t="s">
        <v>33</v>
      </c>
      <c r="AV578" s="8">
        <v>1961</v>
      </c>
      <c r="AW578" s="8">
        <v>22</v>
      </c>
      <c r="AX578" s="8" t="s">
        <v>16</v>
      </c>
      <c r="AY578" s="8" t="s">
        <v>15</v>
      </c>
      <c r="AZ578">
        <v>0</v>
      </c>
      <c r="BA578" s="5">
        <v>17521.4794</v>
      </c>
      <c r="BB578" s="5">
        <v>3</v>
      </c>
      <c r="BC578" s="4"/>
      <c r="BD578"/>
    </row>
    <row r="579" spans="1:56" hidden="1">
      <c r="A579">
        <f>ROW(B579)-ROW($B$31)</f>
        <v>548</v>
      </c>
      <c r="B579" t="str">
        <f>SUBSTITUTE(SUBSTITUTE(SUBSTITUTE(AP579&amp;"_"&amp;AQ579," ","_"),"&amp;","and"),"-","_")</f>
        <v>Pearsall_3</v>
      </c>
      <c r="C579">
        <f>AW579/1000</f>
        <v>2.1999999999999999E-2</v>
      </c>
      <c r="D579" s="23" t="str">
        <f>VLOOKUP(L579,map_fuel,2,0)</f>
        <v>ng</v>
      </c>
      <c r="E579" s="23" t="str">
        <f>VLOOKUP(M579,map_prime_mover,2,0)</f>
        <v>st</v>
      </c>
      <c r="F579" s="23" t="str">
        <f>D579&amp;IF(NOT(E579=""),"_"&amp;LOWER(E579),"")</f>
        <v>ng_st</v>
      </c>
      <c r="G579" s="58">
        <f>IF(ISNUMBER(BA579),BA579/1000,1)</f>
        <v>17.5214794</v>
      </c>
      <c r="H579" s="8">
        <f>AV579</f>
        <v>1961</v>
      </c>
      <c r="I579" s="39" t="str">
        <f>AY579</f>
        <v>OP</v>
      </c>
      <c r="J579" s="39" t="str">
        <f>IF(AZ579=1,"Y",IF(AZ579=0,"N","?"))</f>
        <v>N</v>
      </c>
      <c r="K579" s="39" t="s">
        <v>594</v>
      </c>
      <c r="L579" s="8" t="str">
        <f>AU579</f>
        <v>NG</v>
      </c>
      <c r="M579" s="8" t="str">
        <f>AX579</f>
        <v>ST</v>
      </c>
      <c r="N579" s="8">
        <f>C579*G579</f>
        <v>0.38547254679999998</v>
      </c>
      <c r="O579" s="8"/>
      <c r="P579" s="39"/>
      <c r="Q579" s="39" t="s">
        <v>651</v>
      </c>
      <c r="R579" s="87"/>
      <c r="S579" s="39"/>
      <c r="T579" s="39"/>
      <c r="U579" s="87"/>
      <c r="V579" s="87" t="str">
        <f ca="1">IF(NOT(AP579=""),IF(AP579&lt;&gt;AP578,IF(COUNTIF(OFFSET(AP579,0,0,pMaxUnitPerPlantInData),AP579)=COUNTIFS(OFFSET(AP579,0,0,pMaxUnitPerPlantInData),AP579,OFFSET(F579,0,0,pMaxUnitPerPlantInData),F579),"N","Y"),V578),"")</f>
        <v>N</v>
      </c>
      <c r="W579" s="87" t="str">
        <f>IF($AP579="",W580,SUBSTITUTE(SUBSTITUTE(SUBSTITUTE(AP579," ","_"),"&amp;","and"),"-","_"))</f>
        <v>Pearsall</v>
      </c>
      <c r="X579" s="87">
        <f>IF($AP579="","-",BB579)</f>
        <v>3</v>
      </c>
      <c r="Y579" s="4"/>
      <c r="Z579" s="8" t="b">
        <v>1</v>
      </c>
      <c r="AA579" s="8" t="b">
        <f>VLOOKUP(L579,map_fuel,3,0)</f>
        <v>1</v>
      </c>
      <c r="AB579" s="8" t="b">
        <f>C579&gt;=filt_gen_size</f>
        <v>0</v>
      </c>
      <c r="AC579" s="8" t="b">
        <f>AV579&gt;=filt_age</f>
        <v>1</v>
      </c>
      <c r="AD579" s="39">
        <f>IF(filt_status="ALL",TRUE,IFERROR(SEARCH(I579,filt_status),FALSE))</f>
        <v>1</v>
      </c>
      <c r="AE579" s="8" t="b">
        <f>IF(filt_chp,TRUE,J579="N")</f>
        <v>1</v>
      </c>
      <c r="AF579" s="8" t="b">
        <f>IF(filt_hydro,TRUE,D579&lt;&gt;"water")</f>
        <v>1</v>
      </c>
      <c r="AG579" s="8" t="b">
        <f>IF(filt_use_bad_data,TRUE,NOT(OR(O579="Y",O579=1)))</f>
        <v>1</v>
      </c>
      <c r="AH579" s="8" t="b">
        <f>IF(filt_use_bad_data,TRUE,NOT(OR(Q579="Y",Q579=1)))</f>
        <v>0</v>
      </c>
      <c r="AI579" s="8" t="b">
        <f>IF(filt_allow_combos,AND(AJ579:AK579),OR(UPPER($S579)="Y",UPPER($T579)=""))</f>
        <v>1</v>
      </c>
      <c r="AJ579" s="8" t="b">
        <f>IF(UPPER($U579)="CCGT",IF(filt_combine_ccgt,OR(UPPER($T579)="Y",UPPER($S579)=""),OR(UPPER($S579)="Y",UPPER($T579)="")),TRUE)</f>
        <v>1</v>
      </c>
      <c r="AK579" s="8" t="b">
        <f>IF(UPPER($U579)="WIND",IF(filt_combine_wind,OR(UPPER($T579)="Y",UPPER($S579)=""),OR(UPPER($S579)="Y",UPPER($T579)="")),TRUE)</f>
        <v>1</v>
      </c>
      <c r="AL579" s="9"/>
      <c r="AM579" s="2" t="b">
        <f>AND(Z579:AL579)</f>
        <v>0</v>
      </c>
      <c r="AN579" s="2">
        <f>A579-COUNTIF($K$31:$K579,"&lt;&gt;"&amp;AN$31)+1</f>
        <v>524</v>
      </c>
      <c r="AO579" s="2"/>
      <c r="AP579" s="8" t="s">
        <v>391</v>
      </c>
      <c r="AQ579" s="8" t="s">
        <v>41</v>
      </c>
      <c r="AR579" s="8">
        <v>3630</v>
      </c>
      <c r="AS579" s="8">
        <v>14515</v>
      </c>
      <c r="AT579" s="8" t="s">
        <v>11</v>
      </c>
      <c r="AU579" s="8" t="s">
        <v>33</v>
      </c>
      <c r="AV579" s="8">
        <v>1961</v>
      </c>
      <c r="AW579" s="8">
        <v>22</v>
      </c>
      <c r="AX579" s="8" t="s">
        <v>16</v>
      </c>
      <c r="AY579" s="8" t="s">
        <v>15</v>
      </c>
      <c r="AZ579">
        <v>0</v>
      </c>
      <c r="BA579" s="5">
        <v>17521.4794</v>
      </c>
      <c r="BB579" s="5">
        <v>3</v>
      </c>
      <c r="BC579" s="4"/>
      <c r="BD579"/>
    </row>
    <row r="580" spans="1:56" hidden="1">
      <c r="A580">
        <f>ROW(B580)-ROW($B$31)</f>
        <v>549</v>
      </c>
      <c r="B580" t="str">
        <f>SUBSTITUTE(SUBSTITUTE(SUBSTITUTE(AP580&amp;"_"&amp;AQ580," ","_"),"&amp;","and"),"-","_")</f>
        <v>Permian_Basin_CT4</v>
      </c>
      <c r="C580">
        <f>AW580/1000</f>
        <v>8.9400000000000007E-2</v>
      </c>
      <c r="D580" s="23" t="str">
        <f>VLOOKUP(L580,map_fuel,2,0)</f>
        <v>ng</v>
      </c>
      <c r="E580" s="23" t="str">
        <f>VLOOKUP(M580,map_prime_mover,2,0)</f>
        <v>gt</v>
      </c>
      <c r="F580" s="23" t="str">
        <f>D580&amp;IF(NOT(E580=""),"_"&amp;LOWER(E580),"")</f>
        <v>ng_gt</v>
      </c>
      <c r="G580" s="58">
        <f>IF(ISNUMBER(BA580),BA580/1000,1)</f>
        <v>13.7497121</v>
      </c>
      <c r="H580" s="8">
        <f>AV580</f>
        <v>1990</v>
      </c>
      <c r="I580" s="39" t="str">
        <f>AY580</f>
        <v>OP</v>
      </c>
      <c r="J580" s="39" t="str">
        <f>IF(AZ580=1,"Y",IF(AZ580=0,"N","?"))</f>
        <v>N</v>
      </c>
      <c r="K580" s="39" t="s">
        <v>594</v>
      </c>
      <c r="L580" s="8" t="str">
        <f>AU580</f>
        <v>NG</v>
      </c>
      <c r="M580" s="8" t="str">
        <f>AX580</f>
        <v>GT</v>
      </c>
      <c r="N580" s="8">
        <f>C580*G580</f>
        <v>1.22922426174</v>
      </c>
      <c r="O580" s="8"/>
      <c r="P580" s="39"/>
      <c r="Q580" s="39" t="s">
        <v>651</v>
      </c>
      <c r="R580" s="87" t="s">
        <v>1072</v>
      </c>
      <c r="S580" s="39"/>
      <c r="T580" s="39"/>
      <c r="U580" s="87"/>
      <c r="V580" s="87" t="str">
        <f ca="1">IF(NOT(AP580=""),IF(AP580&lt;&gt;AP579,IF(COUNTIF(OFFSET(AP580,0,0,pMaxUnitPerPlantInData),AP580)=COUNTIFS(OFFSET(AP580,0,0,pMaxUnitPerPlantInData),AP580,OFFSET(F580,0,0,pMaxUnitPerPlantInData),F580),"N","Y"),V579),"")</f>
        <v>Y</v>
      </c>
      <c r="W580" s="152" t="s">
        <v>941</v>
      </c>
      <c r="X580" s="152">
        <v>5</v>
      </c>
      <c r="Y580" s="4"/>
      <c r="Z580" s="8" t="b">
        <v>1</v>
      </c>
      <c r="AA580" s="8" t="b">
        <f>VLOOKUP(L580,map_fuel,3,0)</f>
        <v>1</v>
      </c>
      <c r="AB580" s="8" t="b">
        <f>C580&gt;=filt_gen_size</f>
        <v>1</v>
      </c>
      <c r="AC580" s="8" t="b">
        <f>AV580&gt;=filt_age</f>
        <v>1</v>
      </c>
      <c r="AD580" s="39">
        <f>IF(filt_status="ALL",TRUE,IFERROR(SEARCH(I580,filt_status),FALSE))</f>
        <v>1</v>
      </c>
      <c r="AE580" s="8" t="b">
        <f>IF(filt_chp,TRUE,J580="N")</f>
        <v>1</v>
      </c>
      <c r="AF580" s="8" t="b">
        <f>IF(filt_hydro,TRUE,D580&lt;&gt;"water")</f>
        <v>1</v>
      </c>
      <c r="AG580" s="8" t="b">
        <f>IF(filt_use_bad_data,TRUE,NOT(OR(O580="Y",O580=1)))</f>
        <v>1</v>
      </c>
      <c r="AH580" s="8" t="b">
        <f>IF(filt_use_bad_data,TRUE,NOT(OR(Q580="Y",Q580=1)))</f>
        <v>0</v>
      </c>
      <c r="AI580" s="8" t="b">
        <f>IF(filt_allow_combos,AND(AJ580:AK580),OR(UPPER($S580)="Y",UPPER($T580)=""))</f>
        <v>1</v>
      </c>
      <c r="AJ580" s="8" t="b">
        <f>IF(UPPER($U580)="CCGT",IF(filt_combine_ccgt,OR(UPPER($T580)="Y",UPPER($S580)=""),OR(UPPER($S580)="Y",UPPER($T580)="")),TRUE)</f>
        <v>1</v>
      </c>
      <c r="AK580" s="8" t="b">
        <f>IF(UPPER($U580)="WIND",IF(filt_combine_wind,OR(UPPER($T580)="Y",UPPER($S580)=""),OR(UPPER($S580)="Y",UPPER($T580)="")),TRUE)</f>
        <v>1</v>
      </c>
      <c r="AL580" s="9"/>
      <c r="AM580" s="2" t="b">
        <f>AND(Z580:AL580)</f>
        <v>0</v>
      </c>
      <c r="AN580" s="2">
        <f>A580-COUNTIF($K$31:$K580,"&lt;&gt;"&amp;AN$31)+1</f>
        <v>525</v>
      </c>
      <c r="AO580" s="2"/>
      <c r="AP580" s="8" t="s">
        <v>392</v>
      </c>
      <c r="AQ580" s="8" t="s">
        <v>164</v>
      </c>
      <c r="AR580" s="8">
        <v>3494</v>
      </c>
      <c r="AS580" s="8">
        <v>14519</v>
      </c>
      <c r="AT580" s="8" t="s">
        <v>11</v>
      </c>
      <c r="AU580" s="8" t="s">
        <v>33</v>
      </c>
      <c r="AV580" s="8">
        <v>1990</v>
      </c>
      <c r="AW580" s="8">
        <v>89.4</v>
      </c>
      <c r="AX580" s="8" t="s">
        <v>54</v>
      </c>
      <c r="AY580" s="8" t="s">
        <v>15</v>
      </c>
      <c r="AZ580">
        <v>0</v>
      </c>
      <c r="BA580" s="5">
        <v>13749.712100000001</v>
      </c>
      <c r="BB580" s="5">
        <v>7</v>
      </c>
      <c r="BC580" s="4"/>
      <c r="BD580"/>
    </row>
    <row r="581" spans="1:56" hidden="1">
      <c r="A581">
        <f>ROW(B581)-ROW($B$31)</f>
        <v>550</v>
      </c>
      <c r="B581" t="str">
        <f>SUBSTITUTE(SUBSTITUTE(SUBSTITUTE(AP581&amp;"_"&amp;AQ581," ","_"),"&amp;","and"),"-","_")</f>
        <v>Permian_Basin_CT5</v>
      </c>
      <c r="C581">
        <f>AW581/1000</f>
        <v>8.9400000000000007E-2</v>
      </c>
      <c r="D581" s="23" t="str">
        <f>VLOOKUP(L581,map_fuel,2,0)</f>
        <v>ng</v>
      </c>
      <c r="E581" s="23" t="str">
        <f>VLOOKUP(M581,map_prime_mover,2,0)</f>
        <v>gt</v>
      </c>
      <c r="F581" s="23" t="str">
        <f>D581&amp;IF(NOT(E581=""),"_"&amp;LOWER(E581),"")</f>
        <v>ng_gt</v>
      </c>
      <c r="G581" s="58">
        <f>IF(ISNUMBER(BA581),BA581/1000,1)</f>
        <v>13.7497121</v>
      </c>
      <c r="H581" s="8">
        <f>AV581</f>
        <v>1990</v>
      </c>
      <c r="I581" s="39" t="str">
        <f>AY581</f>
        <v>OP</v>
      </c>
      <c r="J581" s="39" t="str">
        <f>IF(AZ581=1,"Y",IF(AZ581=0,"N","?"))</f>
        <v>N</v>
      </c>
      <c r="K581" s="39" t="s">
        <v>594</v>
      </c>
      <c r="L581" s="8" t="str">
        <f>AU581</f>
        <v>NG</v>
      </c>
      <c r="M581" s="8" t="str">
        <f>AX581</f>
        <v>GT</v>
      </c>
      <c r="N581" s="8">
        <f>C581*G581</f>
        <v>1.22922426174</v>
      </c>
      <c r="O581" s="8"/>
      <c r="P581" s="39"/>
      <c r="Q581" s="39" t="s">
        <v>651</v>
      </c>
      <c r="R581" s="87" t="s">
        <v>1072</v>
      </c>
      <c r="S581" s="39"/>
      <c r="T581" s="39"/>
      <c r="U581" s="87"/>
      <c r="V581" s="87" t="str">
        <f ca="1">IF(NOT(AP581=""),IF(AP581&lt;&gt;AP580,IF(COUNTIF(OFFSET(AP581,0,0,pMaxUnitPerPlantInData),AP581)=COUNTIFS(OFFSET(AP581,0,0,pMaxUnitPerPlantInData),AP581,OFFSET(F581,0,0,pMaxUnitPerPlantInData),F581),"N","Y"),V580),"")</f>
        <v>Y</v>
      </c>
      <c r="W581" s="152" t="s">
        <v>941</v>
      </c>
      <c r="X581" s="152">
        <v>5</v>
      </c>
      <c r="Y581" s="4"/>
      <c r="Z581" s="8" t="b">
        <v>1</v>
      </c>
      <c r="AA581" s="8" t="b">
        <f>VLOOKUP(L581,map_fuel,3,0)</f>
        <v>1</v>
      </c>
      <c r="AB581" s="8" t="b">
        <f>C581&gt;=filt_gen_size</f>
        <v>1</v>
      </c>
      <c r="AC581" s="8" t="b">
        <f>AV581&gt;=filt_age</f>
        <v>1</v>
      </c>
      <c r="AD581" s="39">
        <f>IF(filt_status="ALL",TRUE,IFERROR(SEARCH(I581,filt_status),FALSE))</f>
        <v>1</v>
      </c>
      <c r="AE581" s="8" t="b">
        <f>IF(filt_chp,TRUE,J581="N")</f>
        <v>1</v>
      </c>
      <c r="AF581" s="8" t="b">
        <f>IF(filt_hydro,TRUE,D581&lt;&gt;"water")</f>
        <v>1</v>
      </c>
      <c r="AG581" s="8" t="b">
        <f>IF(filt_use_bad_data,TRUE,NOT(OR(O581="Y",O581=1)))</f>
        <v>1</v>
      </c>
      <c r="AH581" s="8" t="b">
        <f>IF(filt_use_bad_data,TRUE,NOT(OR(Q581="Y",Q581=1)))</f>
        <v>0</v>
      </c>
      <c r="AI581" s="8" t="b">
        <f>IF(filt_allow_combos,AND(AJ581:AK581),OR(UPPER($S581)="Y",UPPER($T581)=""))</f>
        <v>1</v>
      </c>
      <c r="AJ581" s="8" t="b">
        <f>IF(UPPER($U581)="CCGT",IF(filt_combine_ccgt,OR(UPPER($T581)="Y",UPPER($S581)=""),OR(UPPER($S581)="Y",UPPER($T581)="")),TRUE)</f>
        <v>1</v>
      </c>
      <c r="AK581" s="8" t="b">
        <f>IF(UPPER($U581)="WIND",IF(filt_combine_wind,OR(UPPER($T581)="Y",UPPER($S581)=""),OR(UPPER($S581)="Y",UPPER($T581)="")),TRUE)</f>
        <v>1</v>
      </c>
      <c r="AL581" s="9"/>
      <c r="AM581" s="2" t="b">
        <f>AND(Z581:AL581)</f>
        <v>0</v>
      </c>
      <c r="AN581" s="2">
        <f>A581-COUNTIF($K$31:$K581,"&lt;&gt;"&amp;AN$31)+1</f>
        <v>526</v>
      </c>
      <c r="AO581" s="2"/>
      <c r="AP581" s="8" t="s">
        <v>392</v>
      </c>
      <c r="AQ581" s="8" t="s">
        <v>359</v>
      </c>
      <c r="AR581" s="8">
        <v>3494</v>
      </c>
      <c r="AS581" s="8">
        <v>14520</v>
      </c>
      <c r="AT581" s="8" t="s">
        <v>11</v>
      </c>
      <c r="AU581" s="8" t="s">
        <v>33</v>
      </c>
      <c r="AV581" s="8">
        <v>1990</v>
      </c>
      <c r="AW581" s="8">
        <v>89.4</v>
      </c>
      <c r="AX581" s="8" t="s">
        <v>54</v>
      </c>
      <c r="AY581" s="8" t="s">
        <v>15</v>
      </c>
      <c r="AZ581">
        <v>0</v>
      </c>
      <c r="BA581" s="5">
        <v>13749.712100000001</v>
      </c>
      <c r="BB581" s="5">
        <v>7</v>
      </c>
      <c r="BC581" s="4"/>
      <c r="BD581"/>
    </row>
    <row r="582" spans="1:56" hidden="1">
      <c r="A582">
        <f>ROW(B582)-ROW($B$31)</f>
        <v>551</v>
      </c>
      <c r="B582" t="str">
        <f>SUBSTITUTE(SUBSTITUTE(SUBSTITUTE(AP582&amp;"_"&amp;AQ582," ","_"),"&amp;","and"),"-","_")</f>
        <v>Permian_Basin_CT1</v>
      </c>
      <c r="C582">
        <f>AW582/1000</f>
        <v>8.9400000000000007E-2</v>
      </c>
      <c r="D582" s="23" t="str">
        <f>VLOOKUP(L582,map_fuel,2,0)</f>
        <v>ng</v>
      </c>
      <c r="E582" s="23" t="str">
        <f>VLOOKUP(M582,map_prime_mover,2,0)</f>
        <v>gt</v>
      </c>
      <c r="F582" s="23" t="str">
        <f>D582&amp;IF(NOT(E582=""),"_"&amp;LOWER(E582),"")</f>
        <v>ng_gt</v>
      </c>
      <c r="G582" s="58">
        <f>IF(ISNUMBER(BA582),BA582/1000,1)</f>
        <v>13.7497121</v>
      </c>
      <c r="H582" s="8">
        <f>AV582</f>
        <v>1988</v>
      </c>
      <c r="I582" s="39" t="str">
        <f>AY582</f>
        <v>OP</v>
      </c>
      <c r="J582" s="39" t="str">
        <f>IF(AZ582=1,"Y",IF(AZ582=0,"N","?"))</f>
        <v>N</v>
      </c>
      <c r="K582" s="39" t="s">
        <v>594</v>
      </c>
      <c r="L582" s="8" t="str">
        <f>AU582</f>
        <v>NG</v>
      </c>
      <c r="M582" s="8" t="str">
        <f>AX582</f>
        <v>GT</v>
      </c>
      <c r="N582" s="8">
        <f>C582*G582</f>
        <v>1.22922426174</v>
      </c>
      <c r="O582" s="8"/>
      <c r="P582" s="39"/>
      <c r="Q582" s="39" t="s">
        <v>651</v>
      </c>
      <c r="R582" s="87" t="s">
        <v>1072</v>
      </c>
      <c r="S582" s="39"/>
      <c r="T582" s="39"/>
      <c r="U582" s="87"/>
      <c r="V582" s="87" t="str">
        <f ca="1">IF(NOT(AP582=""),IF(AP582&lt;&gt;AP581,IF(COUNTIF(OFFSET(AP582,0,0,pMaxUnitPerPlantInData),AP582)=COUNTIFS(OFFSET(AP582,0,0,pMaxUnitPerPlantInData),AP582,OFFSET(F582,0,0,pMaxUnitPerPlantInData),F582),"N","Y"),V581),"")</f>
        <v>Y</v>
      </c>
      <c r="W582" s="152" t="s">
        <v>941</v>
      </c>
      <c r="X582" s="152">
        <v>5</v>
      </c>
      <c r="Y582" s="4"/>
      <c r="Z582" s="8" t="b">
        <v>1</v>
      </c>
      <c r="AA582" s="8" t="b">
        <f>VLOOKUP(L582,map_fuel,3,0)</f>
        <v>1</v>
      </c>
      <c r="AB582" s="8" t="b">
        <f>C582&gt;=filt_gen_size</f>
        <v>1</v>
      </c>
      <c r="AC582" s="8" t="b">
        <f>AV582&gt;=filt_age</f>
        <v>1</v>
      </c>
      <c r="AD582" s="39">
        <f>IF(filt_status="ALL",TRUE,IFERROR(SEARCH(I582,filt_status),FALSE))</f>
        <v>1</v>
      </c>
      <c r="AE582" s="8" t="b">
        <f>IF(filt_chp,TRUE,J582="N")</f>
        <v>1</v>
      </c>
      <c r="AF582" s="8" t="b">
        <f>IF(filt_hydro,TRUE,D582&lt;&gt;"water")</f>
        <v>1</v>
      </c>
      <c r="AG582" s="8" t="b">
        <f>IF(filt_use_bad_data,TRUE,NOT(OR(O582="Y",O582=1)))</f>
        <v>1</v>
      </c>
      <c r="AH582" s="8" t="b">
        <f>IF(filt_use_bad_data,TRUE,NOT(OR(Q582="Y",Q582=1)))</f>
        <v>0</v>
      </c>
      <c r="AI582" s="8" t="b">
        <f>IF(filt_allow_combos,AND(AJ582:AK582),OR(UPPER($S582)="Y",UPPER($T582)=""))</f>
        <v>1</v>
      </c>
      <c r="AJ582" s="8" t="b">
        <f>IF(UPPER($U582)="CCGT",IF(filt_combine_ccgt,OR(UPPER($T582)="Y",UPPER($S582)=""),OR(UPPER($S582)="Y",UPPER($T582)="")),TRUE)</f>
        <v>1</v>
      </c>
      <c r="AK582" s="8" t="b">
        <f>IF(UPPER($U582)="WIND",IF(filt_combine_wind,OR(UPPER($T582)="Y",UPPER($S582)=""),OR(UPPER($S582)="Y",UPPER($T582)="")),TRUE)</f>
        <v>1</v>
      </c>
      <c r="AL582" s="9"/>
      <c r="AM582" s="2" t="b">
        <f>AND(Z582:AL582)</f>
        <v>0</v>
      </c>
      <c r="AN582" s="2">
        <f>A582-COUNTIF($K$31:$K582,"&lt;&gt;"&amp;AN$31)+1</f>
        <v>527</v>
      </c>
      <c r="AO582" s="2"/>
      <c r="AP582" s="8" t="s">
        <v>392</v>
      </c>
      <c r="AQ582" s="8" t="s">
        <v>157</v>
      </c>
      <c r="AR582" s="8">
        <v>3494</v>
      </c>
      <c r="AS582" s="8">
        <v>14516</v>
      </c>
      <c r="AT582" s="8" t="s">
        <v>11</v>
      </c>
      <c r="AU582" s="8" t="s">
        <v>33</v>
      </c>
      <c r="AV582" s="8">
        <v>1988</v>
      </c>
      <c r="AW582" s="8">
        <v>89.4</v>
      </c>
      <c r="AX582" s="8" t="s">
        <v>54</v>
      </c>
      <c r="AY582" s="8" t="s">
        <v>15</v>
      </c>
      <c r="AZ582">
        <v>0</v>
      </c>
      <c r="BA582" s="5">
        <v>13749.712100000001</v>
      </c>
      <c r="BB582" s="5">
        <v>7</v>
      </c>
      <c r="BC582" s="4"/>
      <c r="BD582"/>
    </row>
    <row r="583" spans="1:56" hidden="1">
      <c r="A583">
        <f>ROW(B583)-ROW($B$31)</f>
        <v>552</v>
      </c>
      <c r="B583" t="str">
        <f>SUBSTITUTE(SUBSTITUTE(SUBSTITUTE(AP583&amp;"_"&amp;AQ583," ","_"),"&amp;","and"),"-","_")</f>
        <v>Permian_Basin_CT2</v>
      </c>
      <c r="C583">
        <f>AW583/1000</f>
        <v>8.9400000000000007E-2</v>
      </c>
      <c r="D583" s="23" t="str">
        <f>VLOOKUP(L583,map_fuel,2,0)</f>
        <v>ng</v>
      </c>
      <c r="E583" s="23" t="str">
        <f>VLOOKUP(M583,map_prime_mover,2,0)</f>
        <v>gt</v>
      </c>
      <c r="F583" s="23" t="str">
        <f>D583&amp;IF(NOT(E583=""),"_"&amp;LOWER(E583),"")</f>
        <v>ng_gt</v>
      </c>
      <c r="G583" s="58">
        <f>IF(ISNUMBER(BA583),BA583/1000,1)</f>
        <v>13.7497121</v>
      </c>
      <c r="H583" s="8">
        <f>AV583</f>
        <v>1988</v>
      </c>
      <c r="I583" s="39" t="str">
        <f>AY583</f>
        <v>OP</v>
      </c>
      <c r="J583" s="39" t="str">
        <f>IF(AZ583=1,"Y",IF(AZ583=0,"N","?"))</f>
        <v>N</v>
      </c>
      <c r="K583" s="39" t="s">
        <v>594</v>
      </c>
      <c r="L583" s="8" t="str">
        <f>AU583</f>
        <v>NG</v>
      </c>
      <c r="M583" s="8" t="str">
        <f>AX583</f>
        <v>GT</v>
      </c>
      <c r="N583" s="8">
        <f>C583*G583</f>
        <v>1.22922426174</v>
      </c>
      <c r="O583" s="8"/>
      <c r="P583" s="39"/>
      <c r="Q583" s="39"/>
      <c r="R583" s="87"/>
      <c r="S583" s="39"/>
      <c r="T583" s="39"/>
      <c r="U583" s="87"/>
      <c r="V583" s="87" t="str">
        <f ca="1">IF(NOT(AP583=""),IF(AP583&lt;&gt;AP582,IF(COUNTIF(OFFSET(AP583,0,0,pMaxUnitPerPlantInData),AP583)=COUNTIFS(OFFSET(AP583,0,0,pMaxUnitPerPlantInData),AP583,OFFSET(F583,0,0,pMaxUnitPerPlantInData),F583),"N","Y"),V582),"")</f>
        <v>Y</v>
      </c>
      <c r="W583" s="152" t="s">
        <v>941</v>
      </c>
      <c r="X583" s="152">
        <v>5</v>
      </c>
      <c r="Y583" s="4"/>
      <c r="Z583" s="8" t="b">
        <v>1</v>
      </c>
      <c r="AA583" s="8" t="b">
        <f>VLOOKUP(L583,map_fuel,3,0)</f>
        <v>1</v>
      </c>
      <c r="AB583" s="8" t="b">
        <f>C583&gt;=filt_gen_size</f>
        <v>1</v>
      </c>
      <c r="AC583" s="8" t="b">
        <f>AV583&gt;=filt_age</f>
        <v>1</v>
      </c>
      <c r="AD583" s="39">
        <f>IF(filt_status="ALL",TRUE,IFERROR(SEARCH(I583,filt_status),FALSE))</f>
        <v>1</v>
      </c>
      <c r="AE583" s="8" t="b">
        <f>IF(filt_chp,TRUE,J583="N")</f>
        <v>1</v>
      </c>
      <c r="AF583" s="8" t="b">
        <f>IF(filt_hydro,TRUE,D583&lt;&gt;"water")</f>
        <v>1</v>
      </c>
      <c r="AG583" s="8" t="b">
        <f>IF(filt_use_bad_data,TRUE,NOT(OR(O583="Y",O583=1)))</f>
        <v>1</v>
      </c>
      <c r="AH583" s="8" t="b">
        <f>IF(filt_use_bad_data,TRUE,NOT(OR(Q583="Y",Q583=1)))</f>
        <v>1</v>
      </c>
      <c r="AI583" s="8" t="b">
        <f>IF(filt_allow_combos,AND(AJ583:AK583),OR(UPPER($S583)="Y",UPPER($T583)=""))</f>
        <v>1</v>
      </c>
      <c r="AJ583" s="8" t="b">
        <f>IF(UPPER($U583)="CCGT",IF(filt_combine_ccgt,OR(UPPER($T583)="Y",UPPER($S583)=""),OR(UPPER($S583)="Y",UPPER($T583)="")),TRUE)</f>
        <v>1</v>
      </c>
      <c r="AK583" s="8" t="b">
        <f>IF(UPPER($U583)="WIND",IF(filt_combine_wind,OR(UPPER($T583)="Y",UPPER($S583)=""),OR(UPPER($S583)="Y",UPPER($T583)="")),TRUE)</f>
        <v>1</v>
      </c>
      <c r="AL583" s="9"/>
      <c r="AM583" s="2" t="b">
        <f>AND(Z583:AL583)</f>
        <v>1</v>
      </c>
      <c r="AN583" s="2">
        <f>A583-COUNTIF($K$31:$K583,"&lt;&gt;"&amp;AN$31)+1</f>
        <v>528</v>
      </c>
      <c r="AO583" s="2"/>
      <c r="AP583" s="8" t="s">
        <v>392</v>
      </c>
      <c r="AQ583" s="8" t="s">
        <v>158</v>
      </c>
      <c r="AR583" s="8">
        <v>3494</v>
      </c>
      <c r="AS583" s="8">
        <v>14517</v>
      </c>
      <c r="AT583" s="8" t="s">
        <v>11</v>
      </c>
      <c r="AU583" s="8" t="s">
        <v>33</v>
      </c>
      <c r="AV583" s="8">
        <v>1988</v>
      </c>
      <c r="AW583" s="8">
        <v>89.4</v>
      </c>
      <c r="AX583" s="8" t="s">
        <v>54</v>
      </c>
      <c r="AY583" s="8" t="s">
        <v>15</v>
      </c>
      <c r="AZ583">
        <v>0</v>
      </c>
      <c r="BA583" s="5">
        <v>13749.712100000001</v>
      </c>
      <c r="BB583" s="5">
        <v>7</v>
      </c>
      <c r="BC583" s="4"/>
      <c r="BD583"/>
    </row>
    <row r="584" spans="1:56" hidden="1">
      <c r="A584">
        <f>ROW(B584)-ROW($B$31)</f>
        <v>553</v>
      </c>
      <c r="B584" t="str">
        <f>SUBSTITUTE(SUBSTITUTE(SUBSTITUTE(AP584&amp;"_"&amp;AQ584," ","_"),"&amp;","and"),"-","_")</f>
        <v>Permian_Basin_CT3</v>
      </c>
      <c r="C584">
        <f>AW584/1000</f>
        <v>8.9400000000000007E-2</v>
      </c>
      <c r="D584" s="23" t="str">
        <f>VLOOKUP(L584,map_fuel,2,0)</f>
        <v>ng</v>
      </c>
      <c r="E584" s="23" t="str">
        <f>VLOOKUP(M584,map_prime_mover,2,0)</f>
        <v>gt</v>
      </c>
      <c r="F584" s="23" t="str">
        <f>D584&amp;IF(NOT(E584=""),"_"&amp;LOWER(E584),"")</f>
        <v>ng_gt</v>
      </c>
      <c r="G584" s="58">
        <f>IF(ISNUMBER(BA584),BA584/1000,1)</f>
        <v>13.7497121</v>
      </c>
      <c r="H584" s="8">
        <f>AV584</f>
        <v>1988</v>
      </c>
      <c r="I584" s="39" t="str">
        <f>AY584</f>
        <v>OP</v>
      </c>
      <c r="J584" s="39" t="str">
        <f>IF(AZ584=1,"Y",IF(AZ584=0,"N","?"))</f>
        <v>N</v>
      </c>
      <c r="K584" s="39" t="s">
        <v>594</v>
      </c>
      <c r="L584" s="8" t="str">
        <f>AU584</f>
        <v>NG</v>
      </c>
      <c r="M584" s="8" t="str">
        <f>AX584</f>
        <v>GT</v>
      </c>
      <c r="N584" s="8">
        <f>C584*G584</f>
        <v>1.22922426174</v>
      </c>
      <c r="O584" s="8"/>
      <c r="P584" s="39"/>
      <c r="Q584" s="39"/>
      <c r="R584" s="87"/>
      <c r="S584" s="39"/>
      <c r="T584" s="39"/>
      <c r="U584" s="87"/>
      <c r="V584" s="87" t="str">
        <f ca="1">IF(NOT(AP584=""),IF(AP584&lt;&gt;AP583,IF(COUNTIF(OFFSET(AP584,0,0,pMaxUnitPerPlantInData),AP584)=COUNTIFS(OFFSET(AP584,0,0,pMaxUnitPerPlantInData),AP584,OFFSET(F584,0,0,pMaxUnitPerPlantInData),F584),"N","Y"),V583),"")</f>
        <v>Y</v>
      </c>
      <c r="W584" s="152" t="s">
        <v>941</v>
      </c>
      <c r="X584" s="152">
        <v>5</v>
      </c>
      <c r="Y584" s="4"/>
      <c r="Z584" s="8" t="b">
        <v>1</v>
      </c>
      <c r="AA584" s="8" t="b">
        <f>VLOOKUP(L584,map_fuel,3,0)</f>
        <v>1</v>
      </c>
      <c r="AB584" s="8" t="b">
        <f>C584&gt;=filt_gen_size</f>
        <v>1</v>
      </c>
      <c r="AC584" s="8" t="b">
        <f>AV584&gt;=filt_age</f>
        <v>1</v>
      </c>
      <c r="AD584" s="39">
        <f>IF(filt_status="ALL",TRUE,IFERROR(SEARCH(I584,filt_status),FALSE))</f>
        <v>1</v>
      </c>
      <c r="AE584" s="8" t="b">
        <f>IF(filt_chp,TRUE,J584="N")</f>
        <v>1</v>
      </c>
      <c r="AF584" s="8" t="b">
        <f>IF(filt_hydro,TRUE,D584&lt;&gt;"water")</f>
        <v>1</v>
      </c>
      <c r="AG584" s="8" t="b">
        <f>IF(filt_use_bad_data,TRUE,NOT(OR(O584="Y",O584=1)))</f>
        <v>1</v>
      </c>
      <c r="AH584" s="8" t="b">
        <f>IF(filt_use_bad_data,TRUE,NOT(OR(Q584="Y",Q584=1)))</f>
        <v>1</v>
      </c>
      <c r="AI584" s="8" t="b">
        <f>IF(filt_allow_combos,AND(AJ584:AK584),OR(UPPER($S584)="Y",UPPER($T584)=""))</f>
        <v>1</v>
      </c>
      <c r="AJ584" s="8" t="b">
        <f>IF(UPPER($U584)="CCGT",IF(filt_combine_ccgt,OR(UPPER($T584)="Y",UPPER($S584)=""),OR(UPPER($S584)="Y",UPPER($T584)="")),TRUE)</f>
        <v>1</v>
      </c>
      <c r="AK584" s="8" t="b">
        <f>IF(UPPER($U584)="WIND",IF(filt_combine_wind,OR(UPPER($T584)="Y",UPPER($S584)=""),OR(UPPER($S584)="Y",UPPER($T584)="")),TRUE)</f>
        <v>1</v>
      </c>
      <c r="AL584" s="9"/>
      <c r="AM584" s="2" t="b">
        <f>AND(Z584:AL584)</f>
        <v>1</v>
      </c>
      <c r="AN584" s="2">
        <f>A584-COUNTIF($K$31:$K584,"&lt;&gt;"&amp;AN$31)+1</f>
        <v>529</v>
      </c>
      <c r="AO584" s="2"/>
      <c r="AP584" s="8" t="s">
        <v>392</v>
      </c>
      <c r="AQ584" s="8" t="s">
        <v>163</v>
      </c>
      <c r="AR584" s="8">
        <v>3494</v>
      </c>
      <c r="AS584" s="8">
        <v>14518</v>
      </c>
      <c r="AT584" s="8" t="s">
        <v>11</v>
      </c>
      <c r="AU584" s="8" t="s">
        <v>33</v>
      </c>
      <c r="AV584" s="8">
        <v>1988</v>
      </c>
      <c r="AW584" s="8">
        <v>89.4</v>
      </c>
      <c r="AX584" s="8" t="s">
        <v>54</v>
      </c>
      <c r="AY584" s="8" t="s">
        <v>15</v>
      </c>
      <c r="AZ584">
        <v>0</v>
      </c>
      <c r="BA584" s="5">
        <v>13749.712100000001</v>
      </c>
      <c r="BB584" s="5">
        <v>7</v>
      </c>
      <c r="BC584" s="4"/>
      <c r="BD584"/>
    </row>
    <row r="585" spans="1:56" hidden="1">
      <c r="A585">
        <f>ROW(B585)-ROW($B$31)</f>
        <v>554</v>
      </c>
      <c r="B585" t="str">
        <f>SUBSTITUTE(SUBSTITUTE(SUBSTITUTE(AP585&amp;"_"&amp;AQ585," ","_"),"&amp;","and"),"-","_")</f>
        <v>Permian_Basin_6</v>
      </c>
      <c r="C585">
        <f>AW585/1000</f>
        <v>0.53549999999999998</v>
      </c>
      <c r="D585" s="23" t="str">
        <f>VLOOKUP(L585,map_fuel,2,0)</f>
        <v>ng</v>
      </c>
      <c r="E585" s="23" t="str">
        <f>VLOOKUP(M585,map_prime_mover,2,0)</f>
        <v>st</v>
      </c>
      <c r="F585" s="23" t="str">
        <f>D585&amp;IF(NOT(E585=""),"_"&amp;LOWER(E585),"")</f>
        <v>ng_st</v>
      </c>
      <c r="G585" s="58">
        <f>IF(ISNUMBER(BA585),BA585/1000,1)</f>
        <v>13.7497121</v>
      </c>
      <c r="H585" s="8">
        <f>AV585</f>
        <v>1973</v>
      </c>
      <c r="I585" s="39" t="str">
        <f>AY585</f>
        <v>OP</v>
      </c>
      <c r="J585" s="39" t="str">
        <f>IF(AZ585=1,"Y",IF(AZ585=0,"N","?"))</f>
        <v>N</v>
      </c>
      <c r="K585" s="39" t="s">
        <v>594</v>
      </c>
      <c r="L585" s="8" t="str">
        <f>AU585</f>
        <v>NG</v>
      </c>
      <c r="M585" s="8" t="str">
        <f>AX585</f>
        <v>ST</v>
      </c>
      <c r="N585" s="8">
        <f>C585*G585</f>
        <v>7.36297082955</v>
      </c>
      <c r="O585" s="8"/>
      <c r="P585" s="39"/>
      <c r="Q585" s="39" t="s">
        <v>651</v>
      </c>
      <c r="R585" s="87"/>
      <c r="S585" s="39"/>
      <c r="T585" s="39"/>
      <c r="U585" s="87"/>
      <c r="V585" s="87" t="str">
        <f ca="1">IF(NOT(AP585=""),IF(AP585&lt;&gt;AP584,IF(COUNTIF(OFFSET(AP585,0,0,pMaxUnitPerPlantInData),AP585)=COUNTIFS(OFFSET(AP585,0,0,pMaxUnitPerPlantInData),AP585,OFFSET(F585,0,0,pMaxUnitPerPlantInData),F585),"N","Y"),V584),"")</f>
        <v>Y</v>
      </c>
      <c r="W585" s="152" t="s">
        <v>942</v>
      </c>
      <c r="X585" s="152">
        <v>2</v>
      </c>
      <c r="Y585" s="4"/>
      <c r="Z585" s="8" t="b">
        <v>1</v>
      </c>
      <c r="AA585" s="8" t="b">
        <f>VLOOKUP(L585,map_fuel,3,0)</f>
        <v>1</v>
      </c>
      <c r="AB585" s="8" t="b">
        <f>C585&gt;=filt_gen_size</f>
        <v>1</v>
      </c>
      <c r="AC585" s="8" t="b">
        <f>AV585&gt;=filt_age</f>
        <v>1</v>
      </c>
      <c r="AD585" s="39">
        <f>IF(filt_status="ALL",TRUE,IFERROR(SEARCH(I585,filt_status),FALSE))</f>
        <v>1</v>
      </c>
      <c r="AE585" s="8" t="b">
        <f>IF(filt_chp,TRUE,J585="N")</f>
        <v>1</v>
      </c>
      <c r="AF585" s="8" t="b">
        <f>IF(filt_hydro,TRUE,D585&lt;&gt;"water")</f>
        <v>1</v>
      </c>
      <c r="AG585" s="8" t="b">
        <f>IF(filt_use_bad_data,TRUE,NOT(OR(O585="Y",O585=1)))</f>
        <v>1</v>
      </c>
      <c r="AH585" s="8" t="b">
        <f>IF(filt_use_bad_data,TRUE,NOT(OR(Q585="Y",Q585=1)))</f>
        <v>0</v>
      </c>
      <c r="AI585" s="8" t="b">
        <f>IF(filt_allow_combos,AND(AJ585:AK585),OR(UPPER($S585)="Y",UPPER($T585)=""))</f>
        <v>1</v>
      </c>
      <c r="AJ585" s="8" t="b">
        <f>IF(UPPER($U585)="CCGT",IF(filt_combine_ccgt,OR(UPPER($T585)="Y",UPPER($S585)=""),OR(UPPER($S585)="Y",UPPER($T585)="")),TRUE)</f>
        <v>1</v>
      </c>
      <c r="AK585" s="8" t="b">
        <f>IF(UPPER($U585)="WIND",IF(filt_combine_wind,OR(UPPER($T585)="Y",UPPER($S585)=""),OR(UPPER($S585)="Y",UPPER($T585)="")),TRUE)</f>
        <v>1</v>
      </c>
      <c r="AL585" s="9"/>
      <c r="AM585" s="2" t="b">
        <f>AND(Z585:AL585)</f>
        <v>0</v>
      </c>
      <c r="AN585" s="2">
        <f>A585-COUNTIF($K$31:$K585,"&lt;&gt;"&amp;AN$31)+1</f>
        <v>530</v>
      </c>
      <c r="AO585" s="2"/>
      <c r="AP585" s="8" t="s">
        <v>392</v>
      </c>
      <c r="AQ585" s="8" t="s">
        <v>109</v>
      </c>
      <c r="AR585" s="8">
        <v>3494</v>
      </c>
      <c r="AS585" s="8">
        <v>14522</v>
      </c>
      <c r="AT585" s="8" t="s">
        <v>11</v>
      </c>
      <c r="AU585" s="8" t="s">
        <v>33</v>
      </c>
      <c r="AV585" s="8">
        <v>1973</v>
      </c>
      <c r="AW585" s="8">
        <v>535.5</v>
      </c>
      <c r="AX585" s="8" t="s">
        <v>16</v>
      </c>
      <c r="AY585" s="8" t="s">
        <v>15</v>
      </c>
      <c r="AZ585">
        <v>0</v>
      </c>
      <c r="BA585" s="5">
        <v>13749.712100000001</v>
      </c>
      <c r="BB585" s="5">
        <v>7</v>
      </c>
      <c r="BC585" s="4"/>
      <c r="BD585"/>
    </row>
    <row r="586" spans="1:56" hidden="1">
      <c r="A586">
        <f>ROW(B586)-ROW($B$31)</f>
        <v>555</v>
      </c>
      <c r="B586" t="str">
        <f>SUBSTITUTE(SUBSTITUTE(SUBSTITUTE(AP586&amp;"_"&amp;AQ586," ","_"),"&amp;","and"),"-","_")</f>
        <v>Permian_Basin_5</v>
      </c>
      <c r="C586">
        <f>AW586/1000</f>
        <v>0.1149</v>
      </c>
      <c r="D586" s="23" t="str">
        <f>VLOOKUP(L586,map_fuel,2,0)</f>
        <v>ng</v>
      </c>
      <c r="E586" s="23" t="str">
        <f>VLOOKUP(M586,map_prime_mover,2,0)</f>
        <v>st</v>
      </c>
      <c r="F586" s="23" t="str">
        <f>D586&amp;IF(NOT(E586=""),"_"&amp;LOWER(E586),"")</f>
        <v>ng_st</v>
      </c>
      <c r="G586" s="58">
        <f>IF(ISNUMBER(BA586),BA586/1000,1)</f>
        <v>13.7497121</v>
      </c>
      <c r="H586" s="8">
        <f>AV586</f>
        <v>1958</v>
      </c>
      <c r="I586" s="39" t="str">
        <f>AY586</f>
        <v>OP</v>
      </c>
      <c r="J586" s="39" t="str">
        <f>IF(AZ586=1,"Y",IF(AZ586=0,"N","?"))</f>
        <v>N</v>
      </c>
      <c r="K586" s="39" t="s">
        <v>594</v>
      </c>
      <c r="L586" s="8" t="str">
        <f>AU586</f>
        <v>NG</v>
      </c>
      <c r="M586" s="8" t="str">
        <f>AX586</f>
        <v>ST</v>
      </c>
      <c r="N586" s="8">
        <f>C586*G586</f>
        <v>1.57984192029</v>
      </c>
      <c r="O586" s="8"/>
      <c r="P586" s="39"/>
      <c r="Q586" s="39" t="s">
        <v>651</v>
      </c>
      <c r="R586" s="87"/>
      <c r="S586" s="39"/>
      <c r="T586" s="39"/>
      <c r="U586" s="87"/>
      <c r="V586" s="87" t="str">
        <f ca="1">IF(NOT(AP586=""),IF(AP586&lt;&gt;AP585,IF(COUNTIF(OFFSET(AP586,0,0,pMaxUnitPerPlantInData),AP586)=COUNTIFS(OFFSET(AP586,0,0,pMaxUnitPerPlantInData),AP586,OFFSET(F586,0,0,pMaxUnitPerPlantInData),F586),"N","Y"),V585),"")</f>
        <v>Y</v>
      </c>
      <c r="W586" s="152" t="s">
        <v>942</v>
      </c>
      <c r="X586" s="152">
        <v>2</v>
      </c>
      <c r="Y586" s="4"/>
      <c r="Z586" s="8" t="b">
        <v>1</v>
      </c>
      <c r="AA586" s="8" t="b">
        <f>VLOOKUP(L586,map_fuel,3,0)</f>
        <v>1</v>
      </c>
      <c r="AB586" s="8" t="b">
        <f>C586&gt;=filt_gen_size</f>
        <v>1</v>
      </c>
      <c r="AC586" s="8" t="b">
        <f>AV586&gt;=filt_age</f>
        <v>1</v>
      </c>
      <c r="AD586" s="39">
        <f>IF(filt_status="ALL",TRUE,IFERROR(SEARCH(I586,filt_status),FALSE))</f>
        <v>1</v>
      </c>
      <c r="AE586" s="8" t="b">
        <f>IF(filt_chp,TRUE,J586="N")</f>
        <v>1</v>
      </c>
      <c r="AF586" s="8" t="b">
        <f>IF(filt_hydro,TRUE,D586&lt;&gt;"water")</f>
        <v>1</v>
      </c>
      <c r="AG586" s="8" t="b">
        <f>IF(filt_use_bad_data,TRUE,NOT(OR(O586="Y",O586=1)))</f>
        <v>1</v>
      </c>
      <c r="AH586" s="8" t="b">
        <f>IF(filt_use_bad_data,TRUE,NOT(OR(Q586="Y",Q586=1)))</f>
        <v>0</v>
      </c>
      <c r="AI586" s="8" t="b">
        <f>IF(filt_allow_combos,AND(AJ586:AK586),OR(UPPER($S586)="Y",UPPER($T586)=""))</f>
        <v>1</v>
      </c>
      <c r="AJ586" s="8" t="b">
        <f>IF(UPPER($U586)="CCGT",IF(filt_combine_ccgt,OR(UPPER($T586)="Y",UPPER($S586)=""),OR(UPPER($S586)="Y",UPPER($T586)="")),TRUE)</f>
        <v>1</v>
      </c>
      <c r="AK586" s="8" t="b">
        <f>IF(UPPER($U586)="WIND",IF(filt_combine_wind,OR(UPPER($T586)="Y",UPPER($S586)=""),OR(UPPER($S586)="Y",UPPER($T586)="")),TRUE)</f>
        <v>1</v>
      </c>
      <c r="AL586" s="9"/>
      <c r="AM586" s="2" t="b">
        <f>AND(Z586:AL586)</f>
        <v>0</v>
      </c>
      <c r="AN586" s="2">
        <f>A586-COUNTIF($K$31:$K586,"&lt;&gt;"&amp;AN$31)+1</f>
        <v>531</v>
      </c>
      <c r="AO586" s="2"/>
      <c r="AP586" s="8" t="s">
        <v>392</v>
      </c>
      <c r="AQ586" s="8" t="s">
        <v>108</v>
      </c>
      <c r="AR586" s="8">
        <v>3494</v>
      </c>
      <c r="AS586" s="8">
        <v>14521</v>
      </c>
      <c r="AT586" s="8" t="s">
        <v>11</v>
      </c>
      <c r="AU586" s="8" t="s">
        <v>33</v>
      </c>
      <c r="AV586" s="8">
        <v>1958</v>
      </c>
      <c r="AW586" s="8">
        <v>114.9</v>
      </c>
      <c r="AX586" s="8" t="s">
        <v>16</v>
      </c>
      <c r="AY586" s="8" t="s">
        <v>15</v>
      </c>
      <c r="AZ586">
        <v>0</v>
      </c>
      <c r="BA586" s="5">
        <v>13749.712100000001</v>
      </c>
      <c r="BB586" s="5">
        <v>7</v>
      </c>
      <c r="BC586" s="4"/>
      <c r="BD586"/>
    </row>
    <row r="587" spans="1:56" hidden="1">
      <c r="A587">
        <f>ROW(B587)-ROW($B$31)</f>
        <v>556</v>
      </c>
      <c r="B587" t="str">
        <f>SUBSTITUTE(SUBSTITUTE(SUBSTITUTE(AP587&amp;"_"&amp;AQ587," ","_"),"&amp;","and"),"-","_")</f>
        <v>Phelps_Dodge_Refining_2607</v>
      </c>
      <c r="C587">
        <f>AW587/1000</f>
        <v>3.5000000000000001E-3</v>
      </c>
      <c r="D587" s="23" t="str">
        <f>VLOOKUP(L587,map_fuel,2,0)</f>
        <v>ng</v>
      </c>
      <c r="E587" s="23" t="str">
        <f>VLOOKUP(M587,map_prime_mover,2,0)</f>
        <v>gt</v>
      </c>
      <c r="F587" s="23" t="str">
        <f>D587&amp;IF(NOT(E587=""),"_"&amp;LOWER(E587),"")</f>
        <v>ng_gt</v>
      </c>
      <c r="G587" s="58">
        <f>IF(ISNUMBER(BA587),BA587/1000,1)</f>
        <v>1</v>
      </c>
      <c r="H587" s="8">
        <f>AV587</f>
        <v>1986</v>
      </c>
      <c r="I587" s="39" t="str">
        <f>AY587</f>
        <v>SB</v>
      </c>
      <c r="J587" s="39" t="str">
        <f>IF(AZ587=1,"Y",IF(AZ587=0,"N","?"))</f>
        <v>?</v>
      </c>
      <c r="K587" s="39" t="s">
        <v>594</v>
      </c>
      <c r="L587" s="8" t="str">
        <f>AU587</f>
        <v>NG</v>
      </c>
      <c r="M587" s="8" t="str">
        <f>AX587</f>
        <v>GT</v>
      </c>
      <c r="N587" s="8">
        <f>C587*G587</f>
        <v>3.5000000000000001E-3</v>
      </c>
      <c r="O587" s="8"/>
      <c r="P587" s="8"/>
      <c r="Q587" s="8"/>
      <c r="R587" s="87"/>
      <c r="S587" s="8"/>
      <c r="T587" s="8"/>
      <c r="U587" s="87"/>
      <c r="V587" s="87" t="str">
        <f ca="1">IF(NOT(AP587=""),IF(AP587&lt;&gt;AP586,IF(COUNTIF(OFFSET(AP587,0,0,pMaxUnitPerPlantInData),AP587)=COUNTIFS(OFFSET(AP587,0,0,pMaxUnitPerPlantInData),AP587,OFFSET(F587,0,0,pMaxUnitPerPlantInData),F587),"N","Y"),V586),"")</f>
        <v>N</v>
      </c>
      <c r="W587" s="87" t="str">
        <f>IF($AP587="",W588,AP587)</f>
        <v>Phelps Dodge Refining</v>
      </c>
      <c r="X587" s="87" t="str">
        <f>IF($AP587="","-",BB587)</f>
        <v>Plant unknown</v>
      </c>
      <c r="Y587" s="4"/>
      <c r="Z587" s="8" t="b">
        <v>0</v>
      </c>
      <c r="AA587" s="8" t="b">
        <f>VLOOKUP(L587,map_fuel,3,0)</f>
        <v>1</v>
      </c>
      <c r="AB587" s="8" t="b">
        <f>C587&gt;=filt_gen_size</f>
        <v>0</v>
      </c>
      <c r="AC587" s="8" t="b">
        <f>AV587&gt;=filt_age</f>
        <v>1</v>
      </c>
      <c r="AD587" s="39">
        <f>IF(filt_status="ALL",TRUE,IFERROR(SEARCH(I587,filt_status),FALSE))</f>
        <v>9</v>
      </c>
      <c r="AE587" s="8" t="b">
        <f>IF(filt_chp,TRUE,J587="N")</f>
        <v>0</v>
      </c>
      <c r="AF587" s="8" t="b">
        <f>IF(filt_hydro,TRUE,D587&lt;&gt;"water")</f>
        <v>1</v>
      </c>
      <c r="AG587" s="8" t="b">
        <f>IF(filt_use_bad_data,TRUE,NOT(OR(O587="Y",O587=1)))</f>
        <v>1</v>
      </c>
      <c r="AH587" s="8" t="b">
        <f>IF(filt_use_bad_data,TRUE,NOT(OR(Q587="Y",Q587=1)))</f>
        <v>1</v>
      </c>
      <c r="AI587" s="8" t="b">
        <f>IF(filt_allow_combos,AND(AJ587:AK587),OR(UPPER($S587)="Y",UPPER($T587)=""))</f>
        <v>1</v>
      </c>
      <c r="AJ587" s="8" t="b">
        <f>IF(UPPER($U587)="CCGT",IF(filt_combine_ccgt,OR(UPPER($T587)="Y",UPPER($S587)=""),OR(UPPER($S587)="Y",UPPER($T587)="")),TRUE)</f>
        <v>1</v>
      </c>
      <c r="AK587" s="8" t="b">
        <f>IF(UPPER($U587)="WIND",IF(filt_combine_wind,OR(UPPER($T587)="Y",UPPER($S587)=""),OR(UPPER($S587)="Y",UPPER($T587)="")),TRUE)</f>
        <v>1</v>
      </c>
      <c r="AL587" s="9"/>
      <c r="AM587" s="2" t="b">
        <f>AND(Z587:AL587)</f>
        <v>0</v>
      </c>
      <c r="AN587" s="2">
        <f>A587-COUNTIF($K$31:$K587,"&lt;&gt;"&amp;AN$31)+1</f>
        <v>532</v>
      </c>
      <c r="AO587" s="2"/>
      <c r="AP587" s="8" t="s">
        <v>393</v>
      </c>
      <c r="AQ587" s="8" t="s">
        <v>394</v>
      </c>
      <c r="AR587" s="8">
        <v>54628</v>
      </c>
      <c r="AS587" s="8">
        <v>14523</v>
      </c>
      <c r="AT587" s="8" t="s">
        <v>11</v>
      </c>
      <c r="AU587" s="8" t="s">
        <v>33</v>
      </c>
      <c r="AV587" s="8">
        <v>1986</v>
      </c>
      <c r="AW587" s="8">
        <v>3.5</v>
      </c>
      <c r="AX587" s="8" t="s">
        <v>54</v>
      </c>
      <c r="AY587" s="8" t="s">
        <v>95</v>
      </c>
      <c r="AZ587" t="s">
        <v>1069</v>
      </c>
      <c r="BA587" s="5" t="s">
        <v>1069</v>
      </c>
      <c r="BB587" s="5" t="s">
        <v>1069</v>
      </c>
      <c r="BC587" s="4"/>
      <c r="BD587"/>
    </row>
    <row r="588" spans="1:56" hidden="1">
      <c r="A588">
        <f>ROW(B588)-ROW($B$31)</f>
        <v>557</v>
      </c>
      <c r="B588" t="str">
        <f>SUBSTITUTE(SUBSTITUTE(SUBSTITUTE(AP588&amp;"_"&amp;AQ588," ","_"),"&amp;","and"),"-","_")</f>
        <v>Phelps_Dodge_Refining_2608</v>
      </c>
      <c r="C588">
        <f>AW588/1000</f>
        <v>3.5000000000000001E-3</v>
      </c>
      <c r="D588" s="23" t="str">
        <f>VLOOKUP(L588,map_fuel,2,0)</f>
        <v>ng</v>
      </c>
      <c r="E588" s="23" t="str">
        <f>VLOOKUP(M588,map_prime_mover,2,0)</f>
        <v>gt</v>
      </c>
      <c r="F588" s="23" t="str">
        <f>D588&amp;IF(NOT(E588=""),"_"&amp;LOWER(E588),"")</f>
        <v>ng_gt</v>
      </c>
      <c r="G588" s="58">
        <f>IF(ISNUMBER(BA588),BA588/1000,1)</f>
        <v>1</v>
      </c>
      <c r="H588" s="8">
        <f>AV588</f>
        <v>1986</v>
      </c>
      <c r="I588" s="39" t="str">
        <f>AY588</f>
        <v>SB</v>
      </c>
      <c r="J588" s="39" t="str">
        <f>IF(AZ588=1,"Y",IF(AZ588=0,"N","?"))</f>
        <v>?</v>
      </c>
      <c r="K588" s="39" t="s">
        <v>594</v>
      </c>
      <c r="L588" s="8" t="str">
        <f>AU588</f>
        <v>NG</v>
      </c>
      <c r="M588" s="8" t="str">
        <f>AX588</f>
        <v>GT</v>
      </c>
      <c r="N588" s="8">
        <f>C588*G588</f>
        <v>3.5000000000000001E-3</v>
      </c>
      <c r="O588" s="8"/>
      <c r="P588" s="8"/>
      <c r="Q588" s="8"/>
      <c r="R588" s="87"/>
      <c r="S588" s="8"/>
      <c r="T588" s="8"/>
      <c r="U588" s="87"/>
      <c r="V588" s="87" t="str">
        <f ca="1">IF(NOT(AP588=""),IF(AP588&lt;&gt;AP587,IF(COUNTIF(OFFSET(AP588,0,0,pMaxUnitPerPlantInData),AP588)=COUNTIFS(OFFSET(AP588,0,0,pMaxUnitPerPlantInData),AP588,OFFSET(F588,0,0,pMaxUnitPerPlantInData),F588),"N","Y"),V587),"")</f>
        <v>N</v>
      </c>
      <c r="W588" s="87" t="str">
        <f>IF($AP588="",W589,AP588)</f>
        <v>Phelps Dodge Refining</v>
      </c>
      <c r="X588" s="87" t="str">
        <f>IF($AP588="","-",BB588)</f>
        <v>Plant unknown</v>
      </c>
      <c r="Y588" s="4"/>
      <c r="Z588" s="8" t="b">
        <v>0</v>
      </c>
      <c r="AA588" s="8" t="b">
        <f>VLOOKUP(L588,map_fuel,3,0)</f>
        <v>1</v>
      </c>
      <c r="AB588" s="8" t="b">
        <f>C588&gt;=filt_gen_size</f>
        <v>0</v>
      </c>
      <c r="AC588" s="8" t="b">
        <f>AV588&gt;=filt_age</f>
        <v>1</v>
      </c>
      <c r="AD588" s="39">
        <f>IF(filt_status="ALL",TRUE,IFERROR(SEARCH(I588,filt_status),FALSE))</f>
        <v>9</v>
      </c>
      <c r="AE588" s="8" t="b">
        <f>IF(filt_chp,TRUE,J588="N")</f>
        <v>0</v>
      </c>
      <c r="AF588" s="8" t="b">
        <f>IF(filt_hydro,TRUE,D588&lt;&gt;"water")</f>
        <v>1</v>
      </c>
      <c r="AG588" s="8" t="b">
        <f>IF(filt_use_bad_data,TRUE,NOT(OR(O588="Y",O588=1)))</f>
        <v>1</v>
      </c>
      <c r="AH588" s="8" t="b">
        <f>IF(filt_use_bad_data,TRUE,NOT(OR(Q588="Y",Q588=1)))</f>
        <v>1</v>
      </c>
      <c r="AI588" s="8" t="b">
        <f>IF(filt_allow_combos,AND(AJ588:AK588),OR(UPPER($S588)="Y",UPPER($T588)=""))</f>
        <v>1</v>
      </c>
      <c r="AJ588" s="8" t="b">
        <f>IF(UPPER($U588)="CCGT",IF(filt_combine_ccgt,OR(UPPER($T588)="Y",UPPER($S588)=""),OR(UPPER($S588)="Y",UPPER($T588)="")),TRUE)</f>
        <v>1</v>
      </c>
      <c r="AK588" s="8" t="b">
        <f>IF(UPPER($U588)="WIND",IF(filt_combine_wind,OR(UPPER($T588)="Y",UPPER($S588)=""),OR(UPPER($S588)="Y",UPPER($T588)="")),TRUE)</f>
        <v>1</v>
      </c>
      <c r="AL588" s="9"/>
      <c r="AM588" s="2" t="b">
        <f>AND(Z588:AL588)</f>
        <v>0</v>
      </c>
      <c r="AN588" s="2">
        <f>A588-COUNTIF($K$31:$K588,"&lt;&gt;"&amp;AN$31)+1</f>
        <v>533</v>
      </c>
      <c r="AO588" s="2"/>
      <c r="AP588" s="8" t="s">
        <v>393</v>
      </c>
      <c r="AQ588" s="8" t="s">
        <v>395</v>
      </c>
      <c r="AR588" s="8">
        <v>54628</v>
      </c>
      <c r="AS588" s="8">
        <v>14524</v>
      </c>
      <c r="AT588" s="8" t="s">
        <v>11</v>
      </c>
      <c r="AU588" s="8" t="s">
        <v>33</v>
      </c>
      <c r="AV588" s="8">
        <v>1986</v>
      </c>
      <c r="AW588" s="8">
        <v>3.5</v>
      </c>
      <c r="AX588" s="8" t="s">
        <v>54</v>
      </c>
      <c r="AY588" s="8" t="s">
        <v>95</v>
      </c>
      <c r="AZ588" t="s">
        <v>1069</v>
      </c>
      <c r="BA588" s="5" t="s">
        <v>1069</v>
      </c>
      <c r="BB588" s="5" t="s">
        <v>1069</v>
      </c>
      <c r="BC588" s="4"/>
      <c r="BD588"/>
    </row>
    <row r="589" spans="1:56" hidden="1">
      <c r="A589">
        <f>ROW(B589)-ROW($B$31)</f>
        <v>558</v>
      </c>
      <c r="B589" t="str">
        <f>SUBSTITUTE(SUBSTITUTE(SUBSTITUTE(AP589&amp;"_"&amp;AQ589," ","_"),"&amp;","and"),"-","_")</f>
        <v>Phelps_Dodge_Refining_3001</v>
      </c>
      <c r="C589">
        <f>AW589/1000</f>
        <v>4.2000000000000006E-3</v>
      </c>
      <c r="D589" s="23" t="str">
        <f>VLOOKUP(L589,map_fuel,2,0)</f>
        <v>ng</v>
      </c>
      <c r="E589" s="23" t="str">
        <f>VLOOKUP(M589,map_prime_mover,2,0)</f>
        <v>gt</v>
      </c>
      <c r="F589" s="23" t="str">
        <f>D589&amp;IF(NOT(E589=""),"_"&amp;LOWER(E589),"")</f>
        <v>ng_gt</v>
      </c>
      <c r="G589" s="58">
        <f>IF(ISNUMBER(BA589),BA589/1000,1)</f>
        <v>1</v>
      </c>
      <c r="H589" s="8">
        <f>AV589</f>
        <v>1992</v>
      </c>
      <c r="I589" s="39" t="str">
        <f>AY589</f>
        <v>OP</v>
      </c>
      <c r="J589" s="39" t="str">
        <f>IF(AZ589=1,"Y",IF(AZ589=0,"N","?"))</f>
        <v>?</v>
      </c>
      <c r="K589" s="39" t="s">
        <v>594</v>
      </c>
      <c r="L589" s="8" t="str">
        <f>AU589</f>
        <v>NG</v>
      </c>
      <c r="M589" s="8" t="str">
        <f>AX589</f>
        <v>GT</v>
      </c>
      <c r="N589" s="8">
        <f>C589*G589</f>
        <v>4.2000000000000006E-3</v>
      </c>
      <c r="O589" s="8"/>
      <c r="P589" s="8"/>
      <c r="Q589" s="8"/>
      <c r="R589" s="87"/>
      <c r="S589" s="8"/>
      <c r="T589" s="8"/>
      <c r="U589" s="87"/>
      <c r="V589" s="87" t="str">
        <f ca="1">IF(NOT(AP589=""),IF(AP589&lt;&gt;AP588,IF(COUNTIF(OFFSET(AP589,0,0,pMaxUnitPerPlantInData),AP589)=COUNTIFS(OFFSET(AP589,0,0,pMaxUnitPerPlantInData),AP589,OFFSET(F589,0,0,pMaxUnitPerPlantInData),F589),"N","Y"),V588),"")</f>
        <v>N</v>
      </c>
      <c r="W589" s="87" t="str">
        <f>IF($AP589="",W590,AP589)</f>
        <v>Phelps Dodge Refining</v>
      </c>
      <c r="X589" s="87" t="str">
        <f>IF($AP589="","-",BB589)</f>
        <v>Plant unknown</v>
      </c>
      <c r="Y589" s="4"/>
      <c r="Z589" s="8" t="b">
        <v>0</v>
      </c>
      <c r="AA589" s="8" t="b">
        <f>VLOOKUP(L589,map_fuel,3,0)</f>
        <v>1</v>
      </c>
      <c r="AB589" s="8" t="b">
        <f>C589&gt;=filt_gen_size</f>
        <v>0</v>
      </c>
      <c r="AC589" s="8" t="b">
        <f>AV589&gt;=filt_age</f>
        <v>1</v>
      </c>
      <c r="AD589" s="39">
        <f>IF(filt_status="ALL",TRUE,IFERROR(SEARCH(I589,filt_status),FALSE))</f>
        <v>1</v>
      </c>
      <c r="AE589" s="8" t="b">
        <f>IF(filt_chp,TRUE,J589="N")</f>
        <v>0</v>
      </c>
      <c r="AF589" s="8" t="b">
        <f>IF(filt_hydro,TRUE,D589&lt;&gt;"water")</f>
        <v>1</v>
      </c>
      <c r="AG589" s="8" t="b">
        <f>IF(filt_use_bad_data,TRUE,NOT(OR(O589="Y",O589=1)))</f>
        <v>1</v>
      </c>
      <c r="AH589" s="8" t="b">
        <f>IF(filt_use_bad_data,TRUE,NOT(OR(Q589="Y",Q589=1)))</f>
        <v>1</v>
      </c>
      <c r="AI589" s="8" t="b">
        <f>IF(filt_allow_combos,AND(AJ589:AK589),OR(UPPER($S589)="Y",UPPER($T589)=""))</f>
        <v>1</v>
      </c>
      <c r="AJ589" s="8" t="b">
        <f>IF(UPPER($U589)="CCGT",IF(filt_combine_ccgt,OR(UPPER($T589)="Y",UPPER($S589)=""),OR(UPPER($S589)="Y",UPPER($T589)="")),TRUE)</f>
        <v>1</v>
      </c>
      <c r="AK589" s="8" t="b">
        <f>IF(UPPER($U589)="WIND",IF(filt_combine_wind,OR(UPPER($T589)="Y",UPPER($S589)=""),OR(UPPER($S589)="Y",UPPER($T589)="")),TRUE)</f>
        <v>1</v>
      </c>
      <c r="AL589" s="9"/>
      <c r="AM589" s="2" t="b">
        <f>AND(Z589:AL589)</f>
        <v>0</v>
      </c>
      <c r="AN589" s="2">
        <f>A589-COUNTIF($K$31:$K589,"&lt;&gt;"&amp;AN$31)+1</f>
        <v>534</v>
      </c>
      <c r="AO589" s="2"/>
      <c r="AP589" s="8" t="s">
        <v>393</v>
      </c>
      <c r="AQ589" s="8" t="s">
        <v>396</v>
      </c>
      <c r="AR589" s="8">
        <v>54628</v>
      </c>
      <c r="AS589" s="8">
        <v>14525</v>
      </c>
      <c r="AT589" s="8" t="s">
        <v>11</v>
      </c>
      <c r="AU589" s="8" t="s">
        <v>33</v>
      </c>
      <c r="AV589" s="8">
        <v>1992</v>
      </c>
      <c r="AW589" s="8">
        <v>4.2</v>
      </c>
      <c r="AX589" s="8" t="s">
        <v>54</v>
      </c>
      <c r="AY589" s="8" t="s">
        <v>15</v>
      </c>
      <c r="AZ589" t="s">
        <v>1069</v>
      </c>
      <c r="BA589" s="5" t="s">
        <v>1069</v>
      </c>
      <c r="BB589" s="5" t="s">
        <v>1069</v>
      </c>
      <c r="BC589" s="4"/>
      <c r="BD589"/>
    </row>
    <row r="590" spans="1:56" hidden="1">
      <c r="A590">
        <f>ROW(B590)-ROW($B$31)</f>
        <v>559</v>
      </c>
      <c r="B590" t="str">
        <f>SUBSTITUTE(SUBSTITUTE(SUBSTITUTE(AP590&amp;"_"&amp;AQ590," ","_"),"&amp;","and"),"-","_")</f>
        <v>Phelps_Dodge_Refining_3002</v>
      </c>
      <c r="C590">
        <f>AW590/1000</f>
        <v>4.2000000000000006E-3</v>
      </c>
      <c r="D590" s="23" t="str">
        <f>VLOOKUP(L590,map_fuel,2,0)</f>
        <v>ng</v>
      </c>
      <c r="E590" s="23" t="str">
        <f>VLOOKUP(M590,map_prime_mover,2,0)</f>
        <v>gt</v>
      </c>
      <c r="F590" s="23" t="str">
        <f>D590&amp;IF(NOT(E590=""),"_"&amp;LOWER(E590),"")</f>
        <v>ng_gt</v>
      </c>
      <c r="G590" s="58">
        <f>IF(ISNUMBER(BA590),BA590/1000,1)</f>
        <v>1</v>
      </c>
      <c r="H590" s="8">
        <f>AV590</f>
        <v>1992</v>
      </c>
      <c r="I590" s="39" t="str">
        <f>AY590</f>
        <v>OP</v>
      </c>
      <c r="J590" s="39" t="str">
        <f>IF(AZ590=1,"Y",IF(AZ590=0,"N","?"))</f>
        <v>?</v>
      </c>
      <c r="K590" s="39" t="s">
        <v>594</v>
      </c>
      <c r="L590" s="8" t="str">
        <f>AU590</f>
        <v>NG</v>
      </c>
      <c r="M590" s="8" t="str">
        <f>AX590</f>
        <v>GT</v>
      </c>
      <c r="N590" s="8">
        <f>C590*G590</f>
        <v>4.2000000000000006E-3</v>
      </c>
      <c r="O590" s="8"/>
      <c r="P590" s="8"/>
      <c r="Q590" s="8"/>
      <c r="R590" s="87"/>
      <c r="S590" s="8"/>
      <c r="T590" s="8"/>
      <c r="U590" s="87"/>
      <c r="V590" s="87" t="str">
        <f ca="1">IF(NOT(AP590=""),IF(AP590&lt;&gt;AP589,IF(COUNTIF(OFFSET(AP590,0,0,pMaxUnitPerPlantInData),AP590)=COUNTIFS(OFFSET(AP590,0,0,pMaxUnitPerPlantInData),AP590,OFFSET(F590,0,0,pMaxUnitPerPlantInData),F590),"N","Y"),V589),"")</f>
        <v>N</v>
      </c>
      <c r="W590" s="87" t="str">
        <f>IF($AP590="",W591,AP590)</f>
        <v>Phelps Dodge Refining</v>
      </c>
      <c r="X590" s="87" t="str">
        <f>IF($AP590="","-",BB590)</f>
        <v>Plant unknown</v>
      </c>
      <c r="Y590" s="4"/>
      <c r="Z590" s="8" t="b">
        <v>0</v>
      </c>
      <c r="AA590" s="8" t="b">
        <f>VLOOKUP(L590,map_fuel,3,0)</f>
        <v>1</v>
      </c>
      <c r="AB590" s="8" t="b">
        <f>C590&gt;=filt_gen_size</f>
        <v>0</v>
      </c>
      <c r="AC590" s="8" t="b">
        <f>AV590&gt;=filt_age</f>
        <v>1</v>
      </c>
      <c r="AD590" s="39">
        <f>IF(filt_status="ALL",TRUE,IFERROR(SEARCH(I590,filt_status),FALSE))</f>
        <v>1</v>
      </c>
      <c r="AE590" s="8" t="b">
        <f>IF(filt_chp,TRUE,J590="N")</f>
        <v>0</v>
      </c>
      <c r="AF590" s="8" t="b">
        <f>IF(filt_hydro,TRUE,D590&lt;&gt;"water")</f>
        <v>1</v>
      </c>
      <c r="AG590" s="8" t="b">
        <f>IF(filt_use_bad_data,TRUE,NOT(OR(O590="Y",O590=1)))</f>
        <v>1</v>
      </c>
      <c r="AH590" s="8" t="b">
        <f>IF(filt_use_bad_data,TRUE,NOT(OR(Q590="Y",Q590=1)))</f>
        <v>1</v>
      </c>
      <c r="AI590" s="8" t="b">
        <f>IF(filt_allow_combos,AND(AJ590:AK590),OR(UPPER($S590)="Y",UPPER($T590)=""))</f>
        <v>1</v>
      </c>
      <c r="AJ590" s="8" t="b">
        <f>IF(UPPER($U590)="CCGT",IF(filt_combine_ccgt,OR(UPPER($T590)="Y",UPPER($S590)=""),OR(UPPER($S590)="Y",UPPER($T590)="")),TRUE)</f>
        <v>1</v>
      </c>
      <c r="AK590" s="8" t="b">
        <f>IF(UPPER($U590)="WIND",IF(filt_combine_wind,OR(UPPER($T590)="Y",UPPER($S590)=""),OR(UPPER($S590)="Y",UPPER($T590)="")),TRUE)</f>
        <v>1</v>
      </c>
      <c r="AL590" s="9"/>
      <c r="AM590" s="2" t="b">
        <f>AND(Z590:AL590)</f>
        <v>0</v>
      </c>
      <c r="AN590" s="2">
        <f>A590-COUNTIF($K$31:$K590,"&lt;&gt;"&amp;AN$31)+1</f>
        <v>535</v>
      </c>
      <c r="AO590" s="2"/>
      <c r="AP590" s="8" t="s">
        <v>393</v>
      </c>
      <c r="AQ590" s="8" t="s">
        <v>397</v>
      </c>
      <c r="AR590" s="8">
        <v>54628</v>
      </c>
      <c r="AS590" s="8">
        <v>14526</v>
      </c>
      <c r="AT590" s="8" t="s">
        <v>11</v>
      </c>
      <c r="AU590" s="8" t="s">
        <v>33</v>
      </c>
      <c r="AV590" s="8">
        <v>1992</v>
      </c>
      <c r="AW590" s="8">
        <v>4.2</v>
      </c>
      <c r="AX590" s="8" t="s">
        <v>54</v>
      </c>
      <c r="AY590" s="8" t="s">
        <v>15</v>
      </c>
      <c r="AZ590" t="s">
        <v>1069</v>
      </c>
      <c r="BA590" s="5" t="s">
        <v>1069</v>
      </c>
      <c r="BB590" s="5" t="s">
        <v>1069</v>
      </c>
      <c r="BC590" s="4"/>
      <c r="BD590"/>
    </row>
    <row r="591" spans="1:56" hidden="1">
      <c r="A591">
        <f>ROW(B591)-ROW($B$31)</f>
        <v>560</v>
      </c>
      <c r="B591" t="str">
        <f>SUBSTITUTE(SUBSTITUTE(SUBSTITUTE(AP591&amp;"_"&amp;AQ591," ","_"),"&amp;","and"),"-","_")</f>
        <v>Phelps_Dodge_Refining_3003</v>
      </c>
      <c r="C591">
        <f>AW591/1000</f>
        <v>4.2000000000000006E-3</v>
      </c>
      <c r="D591" s="23" t="str">
        <f>VLOOKUP(L591,map_fuel,2,0)</f>
        <v>ng</v>
      </c>
      <c r="E591" s="23" t="str">
        <f>VLOOKUP(M591,map_prime_mover,2,0)</f>
        <v>gt</v>
      </c>
      <c r="F591" s="23" t="str">
        <f>D591&amp;IF(NOT(E591=""),"_"&amp;LOWER(E591),"")</f>
        <v>ng_gt</v>
      </c>
      <c r="G591" s="58">
        <f>IF(ISNUMBER(BA591),BA591/1000,1)</f>
        <v>1</v>
      </c>
      <c r="H591" s="8">
        <f>AV591</f>
        <v>1992</v>
      </c>
      <c r="I591" s="39" t="str">
        <f>AY591</f>
        <v>OP</v>
      </c>
      <c r="J591" s="39" t="str">
        <f>IF(AZ591=1,"Y",IF(AZ591=0,"N","?"))</f>
        <v>?</v>
      </c>
      <c r="K591" s="39" t="s">
        <v>594</v>
      </c>
      <c r="L591" s="8" t="str">
        <f>AU591</f>
        <v>NG</v>
      </c>
      <c r="M591" s="8" t="str">
        <f>AX591</f>
        <v>GT</v>
      </c>
      <c r="N591" s="8">
        <f>C591*G591</f>
        <v>4.2000000000000006E-3</v>
      </c>
      <c r="O591" s="8"/>
      <c r="P591" s="8"/>
      <c r="Q591" s="8"/>
      <c r="R591" s="87"/>
      <c r="S591" s="8"/>
      <c r="T591" s="8"/>
      <c r="U591" s="87"/>
      <c r="V591" s="87" t="str">
        <f ca="1">IF(NOT(AP591=""),IF(AP591&lt;&gt;AP590,IF(COUNTIF(OFFSET(AP591,0,0,pMaxUnitPerPlantInData),AP591)=COUNTIFS(OFFSET(AP591,0,0,pMaxUnitPerPlantInData),AP591,OFFSET(F591,0,0,pMaxUnitPerPlantInData),F591),"N","Y"),V590),"")</f>
        <v>N</v>
      </c>
      <c r="W591" s="87" t="str">
        <f>IF($AP591="",W592,AP591)</f>
        <v>Phelps Dodge Refining</v>
      </c>
      <c r="X591" s="87" t="str">
        <f>IF($AP591="","-",BB591)</f>
        <v>Plant unknown</v>
      </c>
      <c r="Y591" s="4"/>
      <c r="Z591" s="8" t="b">
        <v>0</v>
      </c>
      <c r="AA591" s="8" t="b">
        <f>VLOOKUP(L591,map_fuel,3,0)</f>
        <v>1</v>
      </c>
      <c r="AB591" s="8" t="b">
        <f>C591&gt;=filt_gen_size</f>
        <v>0</v>
      </c>
      <c r="AC591" s="8" t="b">
        <f>AV591&gt;=filt_age</f>
        <v>1</v>
      </c>
      <c r="AD591" s="39">
        <f>IF(filt_status="ALL",TRUE,IFERROR(SEARCH(I591,filt_status),FALSE))</f>
        <v>1</v>
      </c>
      <c r="AE591" s="8" t="b">
        <f>IF(filt_chp,TRUE,J591="N")</f>
        <v>0</v>
      </c>
      <c r="AF591" s="8" t="b">
        <f>IF(filt_hydro,TRUE,D591&lt;&gt;"water")</f>
        <v>1</v>
      </c>
      <c r="AG591" s="8" t="b">
        <f>IF(filt_use_bad_data,TRUE,NOT(OR(O591="Y",O591=1)))</f>
        <v>1</v>
      </c>
      <c r="AH591" s="8" t="b">
        <f>IF(filt_use_bad_data,TRUE,NOT(OR(Q591="Y",Q591=1)))</f>
        <v>1</v>
      </c>
      <c r="AI591" s="8" t="b">
        <f>IF(filt_allow_combos,AND(AJ591:AK591),OR(UPPER($S591)="Y",UPPER($T591)=""))</f>
        <v>1</v>
      </c>
      <c r="AJ591" s="8" t="b">
        <f>IF(UPPER($U591)="CCGT",IF(filt_combine_ccgt,OR(UPPER($T591)="Y",UPPER($S591)=""),OR(UPPER($S591)="Y",UPPER($T591)="")),TRUE)</f>
        <v>1</v>
      </c>
      <c r="AK591" s="8" t="b">
        <f>IF(UPPER($U591)="WIND",IF(filt_combine_wind,OR(UPPER($T591)="Y",UPPER($S591)=""),OR(UPPER($S591)="Y",UPPER($T591)="")),TRUE)</f>
        <v>1</v>
      </c>
      <c r="AL591" s="9"/>
      <c r="AM591" s="2" t="b">
        <f>AND(Z591:AL591)</f>
        <v>0</v>
      </c>
      <c r="AN591" s="2">
        <f>A591-COUNTIF($K$31:$K591,"&lt;&gt;"&amp;AN$31)+1</f>
        <v>536</v>
      </c>
      <c r="AO591" s="2"/>
      <c r="AP591" s="8" t="s">
        <v>393</v>
      </c>
      <c r="AQ591" s="8" t="s">
        <v>398</v>
      </c>
      <c r="AR591" s="8">
        <v>54628</v>
      </c>
      <c r="AS591" s="8">
        <v>14527</v>
      </c>
      <c r="AT591" s="8" t="s">
        <v>11</v>
      </c>
      <c r="AU591" s="8" t="s">
        <v>33</v>
      </c>
      <c r="AV591" s="8">
        <v>1992</v>
      </c>
      <c r="AW591" s="8">
        <v>4.2</v>
      </c>
      <c r="AX591" s="8" t="s">
        <v>54</v>
      </c>
      <c r="AY591" s="8" t="s">
        <v>15</v>
      </c>
      <c r="AZ591" t="s">
        <v>1069</v>
      </c>
      <c r="BA591" s="5" t="s">
        <v>1069</v>
      </c>
      <c r="BB591" s="5" t="s">
        <v>1069</v>
      </c>
      <c r="BC591" s="4"/>
      <c r="BD591"/>
    </row>
    <row r="592" spans="1:56" hidden="1">
      <c r="A592">
        <f>ROW(B592)-ROW($B$31)</f>
        <v>561</v>
      </c>
      <c r="B592" t="str">
        <f>SUBSTITUTE(SUBSTITUTE(SUBSTITUTE(AP592&amp;"_"&amp;AQ592," ","_"),"&amp;","and"),"-","_")</f>
        <v>Pirkey_1</v>
      </c>
      <c r="C592">
        <f>AW592/1000</f>
        <v>0.72099999999999997</v>
      </c>
      <c r="D592" s="23" t="str">
        <f>VLOOKUP(L592,map_fuel,2,0)</f>
        <v>coal_lig</v>
      </c>
      <c r="E592" s="23" t="str">
        <f>VLOOKUP(M592,map_prime_mover,2,0)</f>
        <v>st</v>
      </c>
      <c r="F592" s="23" t="str">
        <f>D592&amp;IF(NOT(E592=""),"_"&amp;LOWER(E592),"")</f>
        <v>coal_lig_st</v>
      </c>
      <c r="G592" s="58">
        <f>IF(ISNUMBER(BA592),BA592/1000,1)</f>
        <v>1</v>
      </c>
      <c r="H592" s="8">
        <f>AV592</f>
        <v>1985</v>
      </c>
      <c r="I592" s="39" t="str">
        <f>AY592</f>
        <v>OP</v>
      </c>
      <c r="J592" s="39" t="str">
        <f>IF(AZ592=1,"Y",IF(AZ592=0,"N","?"))</f>
        <v>?</v>
      </c>
      <c r="K592" s="39" t="s">
        <v>594</v>
      </c>
      <c r="L592" s="8" t="str">
        <f>AU592</f>
        <v>LIG</v>
      </c>
      <c r="M592" s="8" t="str">
        <f>AX592</f>
        <v>ST</v>
      </c>
      <c r="N592" s="8">
        <f>C592*G592</f>
        <v>0.72099999999999997</v>
      </c>
      <c r="O592" s="8"/>
      <c r="P592" s="8"/>
      <c r="Q592" s="39" t="s">
        <v>651</v>
      </c>
      <c r="R592" s="87" t="s">
        <v>1072</v>
      </c>
      <c r="S592" s="8"/>
      <c r="T592" s="8"/>
      <c r="U592" s="87"/>
      <c r="V592" s="87" t="str">
        <f ca="1">IF(NOT(AP592=""),IF(AP592&lt;&gt;AP591,IF(COUNTIF(OFFSET(AP592,0,0,pMaxUnitPerPlantInData),AP592)=COUNTIFS(OFFSET(AP592,0,0,pMaxUnitPerPlantInData),AP592,OFFSET(F592,0,0,pMaxUnitPerPlantInData),F592),"N","Y"),V591),"")</f>
        <v>N</v>
      </c>
      <c r="W592" s="87" t="str">
        <f>IF($AP592="",W593,AP592)</f>
        <v>Pirkey</v>
      </c>
      <c r="X592" s="87" t="str">
        <f>IF($AP592="","-",BB592)</f>
        <v>Plant unknown</v>
      </c>
      <c r="Y592" s="4"/>
      <c r="Z592" s="8" t="b">
        <v>0</v>
      </c>
      <c r="AA592" s="8" t="b">
        <f>VLOOKUP(L592,map_fuel,3,0)</f>
        <v>1</v>
      </c>
      <c r="AB592" s="8" t="b">
        <f>C592&gt;=filt_gen_size</f>
        <v>1</v>
      </c>
      <c r="AC592" s="8" t="b">
        <f>AV592&gt;=filt_age</f>
        <v>1</v>
      </c>
      <c r="AD592" s="39">
        <f>IF(filt_status="ALL",TRUE,IFERROR(SEARCH(I592,filt_status),FALSE))</f>
        <v>1</v>
      </c>
      <c r="AE592" s="8" t="b">
        <f>IF(filt_chp,TRUE,J592="N")</f>
        <v>0</v>
      </c>
      <c r="AF592" s="8" t="b">
        <f>IF(filt_hydro,TRUE,D592&lt;&gt;"water")</f>
        <v>1</v>
      </c>
      <c r="AG592" s="8" t="b">
        <f>IF(filt_use_bad_data,TRUE,NOT(OR(O592="Y",O592=1)))</f>
        <v>1</v>
      </c>
      <c r="AH592" s="8" t="b">
        <f>IF(filt_use_bad_data,TRUE,NOT(OR(Q592="Y",Q592=1)))</f>
        <v>0</v>
      </c>
      <c r="AI592" s="8" t="b">
        <f>IF(filt_allow_combos,AND(AJ592:AK592),OR(UPPER($S592)="Y",UPPER($T592)=""))</f>
        <v>1</v>
      </c>
      <c r="AJ592" s="8" t="b">
        <f>IF(UPPER($U592)="CCGT",IF(filt_combine_ccgt,OR(UPPER($T592)="Y",UPPER($S592)=""),OR(UPPER($S592)="Y",UPPER($T592)="")),TRUE)</f>
        <v>1</v>
      </c>
      <c r="AK592" s="8" t="b">
        <f>IF(UPPER($U592)="WIND",IF(filt_combine_wind,OR(UPPER($T592)="Y",UPPER($S592)=""),OR(UPPER($S592)="Y",UPPER($T592)="")),TRUE)</f>
        <v>1</v>
      </c>
      <c r="AL592" s="9"/>
      <c r="AM592" s="2" t="b">
        <f>AND(Z592:AL592)</f>
        <v>0</v>
      </c>
      <c r="AN592" s="2">
        <f>A592-COUNTIF($K$31:$K592,"&lt;&gt;"&amp;AN$31)+1</f>
        <v>537</v>
      </c>
      <c r="AO592" s="2"/>
      <c r="AP592" s="8" t="s">
        <v>399</v>
      </c>
      <c r="AQ592" s="8" t="s">
        <v>19</v>
      </c>
      <c r="AR592" s="8">
        <v>7902</v>
      </c>
      <c r="AS592" s="8">
        <v>14528</v>
      </c>
      <c r="AT592" s="8" t="s">
        <v>11</v>
      </c>
      <c r="AU592" s="8" t="s">
        <v>67</v>
      </c>
      <c r="AV592" s="8">
        <v>1985</v>
      </c>
      <c r="AW592" s="8">
        <v>721</v>
      </c>
      <c r="AX592" s="8" t="s">
        <v>16</v>
      </c>
      <c r="AY592" s="8" t="s">
        <v>15</v>
      </c>
      <c r="AZ592" t="s">
        <v>1069</v>
      </c>
      <c r="BA592" s="5" t="s">
        <v>1069</v>
      </c>
      <c r="BB592" s="5" t="s">
        <v>1069</v>
      </c>
      <c r="BC592" s="4"/>
      <c r="BD592"/>
    </row>
    <row r="593" spans="1:56" hidden="1">
      <c r="A593">
        <f>ROW(B593)-ROW($B$31)</f>
        <v>562</v>
      </c>
      <c r="B593" t="str">
        <f>SUBSTITUTE(SUBSTITUTE(SUBSTITUTE(AP593&amp;"_"&amp;AQ593," ","_"),"&amp;","and"),"-","_")</f>
        <v>Plant_X_4</v>
      </c>
      <c r="C593">
        <f>AW593/1000</f>
        <v>0.19040000000000001</v>
      </c>
      <c r="D593" s="23" t="str">
        <f>VLOOKUP(L593,map_fuel,2,0)</f>
        <v>ng</v>
      </c>
      <c r="E593" s="23" t="str">
        <f>VLOOKUP(M593,map_prime_mover,2,0)</f>
        <v>st</v>
      </c>
      <c r="F593" s="23" t="str">
        <f>D593&amp;IF(NOT(E593=""),"_"&amp;LOWER(E593),"")</f>
        <v>ng_st</v>
      </c>
      <c r="G593" s="58">
        <f>IF(ISNUMBER(BA593),BA593/1000,1)</f>
        <v>1</v>
      </c>
      <c r="H593" s="8">
        <f>AV593</f>
        <v>1964</v>
      </c>
      <c r="I593" s="39" t="str">
        <f>AY593</f>
        <v>OP</v>
      </c>
      <c r="J593" s="39" t="str">
        <f>IF(AZ593=1,"Y",IF(AZ593=0,"N","?"))</f>
        <v>?</v>
      </c>
      <c r="K593" s="39" t="s">
        <v>594</v>
      </c>
      <c r="L593" s="8" t="str">
        <f>AU593</f>
        <v>NG</v>
      </c>
      <c r="M593" s="8" t="str">
        <f>AX593</f>
        <v>ST</v>
      </c>
      <c r="N593" s="8">
        <f>C593*G593</f>
        <v>0.19040000000000001</v>
      </c>
      <c r="O593" s="8"/>
      <c r="P593" s="8"/>
      <c r="Q593" s="39" t="s">
        <v>651</v>
      </c>
      <c r="R593" s="87"/>
      <c r="S593" s="8"/>
      <c r="T593" s="8"/>
      <c r="U593" s="87"/>
      <c r="V593" s="87" t="str">
        <f ca="1">IF(NOT(AP593=""),IF(AP593&lt;&gt;AP592,IF(COUNTIF(OFFSET(AP593,0,0,pMaxUnitPerPlantInData),AP593)=COUNTIFS(OFFSET(AP593,0,0,pMaxUnitPerPlantInData),AP593,OFFSET(F593,0,0,pMaxUnitPerPlantInData),F593),"N","Y"),V592),"")</f>
        <v>N</v>
      </c>
      <c r="W593" s="87" t="str">
        <f>IF($AP593="",W594,AP593)</f>
        <v>Plant X</v>
      </c>
      <c r="X593" s="87" t="str">
        <f>IF($AP593="","-",BB593)</f>
        <v>Plant unknown</v>
      </c>
      <c r="Y593" s="4"/>
      <c r="Z593" s="8" t="b">
        <v>0</v>
      </c>
      <c r="AA593" s="8" t="b">
        <f>VLOOKUP(L593,map_fuel,3,0)</f>
        <v>1</v>
      </c>
      <c r="AB593" s="8" t="b">
        <f>C593&gt;=filt_gen_size</f>
        <v>1</v>
      </c>
      <c r="AC593" s="8" t="b">
        <f>AV593&gt;=filt_age</f>
        <v>1</v>
      </c>
      <c r="AD593" s="39">
        <f>IF(filt_status="ALL",TRUE,IFERROR(SEARCH(I593,filt_status),FALSE))</f>
        <v>1</v>
      </c>
      <c r="AE593" s="8" t="b">
        <f>IF(filt_chp,TRUE,J593="N")</f>
        <v>0</v>
      </c>
      <c r="AF593" s="8" t="b">
        <f>IF(filt_hydro,TRUE,D593&lt;&gt;"water")</f>
        <v>1</v>
      </c>
      <c r="AG593" s="8" t="b">
        <f>IF(filt_use_bad_data,TRUE,NOT(OR(O593="Y",O593=1)))</f>
        <v>1</v>
      </c>
      <c r="AH593" s="8" t="b">
        <f>IF(filt_use_bad_data,TRUE,NOT(OR(Q593="Y",Q593=1)))</f>
        <v>0</v>
      </c>
      <c r="AI593" s="8" t="b">
        <f>IF(filt_allow_combos,AND(AJ593:AK593),OR(UPPER($S593)="Y",UPPER($T593)=""))</f>
        <v>1</v>
      </c>
      <c r="AJ593" s="8" t="b">
        <f>IF(UPPER($U593)="CCGT",IF(filt_combine_ccgt,OR(UPPER($T593)="Y",UPPER($S593)=""),OR(UPPER($S593)="Y",UPPER($T593)="")),TRUE)</f>
        <v>1</v>
      </c>
      <c r="AK593" s="8" t="b">
        <f>IF(UPPER($U593)="WIND",IF(filt_combine_wind,OR(UPPER($T593)="Y",UPPER($S593)=""),OR(UPPER($S593)="Y",UPPER($T593)="")),TRUE)</f>
        <v>1</v>
      </c>
      <c r="AL593" s="9"/>
      <c r="AM593" s="2" t="b">
        <f>AND(Z593:AL593)</f>
        <v>0</v>
      </c>
      <c r="AN593" s="2">
        <f>A593-COUNTIF($K$31:$K593,"&lt;&gt;"&amp;AN$31)+1</f>
        <v>538</v>
      </c>
      <c r="AO593" s="2"/>
      <c r="AP593" s="8" t="s">
        <v>400</v>
      </c>
      <c r="AQ593" s="8" t="s">
        <v>107</v>
      </c>
      <c r="AR593" s="8">
        <v>3485</v>
      </c>
      <c r="AS593" s="8">
        <v>14532</v>
      </c>
      <c r="AT593" s="8" t="s">
        <v>11</v>
      </c>
      <c r="AU593" s="8" t="s">
        <v>33</v>
      </c>
      <c r="AV593" s="8">
        <v>1964</v>
      </c>
      <c r="AW593" s="8">
        <v>190.4</v>
      </c>
      <c r="AX593" s="8" t="s">
        <v>16</v>
      </c>
      <c r="AY593" s="8" t="s">
        <v>15</v>
      </c>
      <c r="AZ593" t="s">
        <v>1069</v>
      </c>
      <c r="BA593" s="5" t="s">
        <v>1069</v>
      </c>
      <c r="BB593" s="5" t="s">
        <v>1069</v>
      </c>
      <c r="BC593" s="4"/>
      <c r="BD593"/>
    </row>
    <row r="594" spans="1:56" hidden="1">
      <c r="A594">
        <f>ROW(B594)-ROW($B$31)</f>
        <v>563</v>
      </c>
      <c r="B594" t="str">
        <f>SUBSTITUTE(SUBSTITUTE(SUBSTITUTE(AP594&amp;"_"&amp;AQ594," ","_"),"&amp;","and"),"-","_")</f>
        <v>Plant_X_3</v>
      </c>
      <c r="C594">
        <f>AW594/1000</f>
        <v>9.8000000000000004E-2</v>
      </c>
      <c r="D594" s="23" t="str">
        <f>VLOOKUP(L594,map_fuel,2,0)</f>
        <v>ng</v>
      </c>
      <c r="E594" s="23" t="str">
        <f>VLOOKUP(M594,map_prime_mover,2,0)</f>
        <v>st</v>
      </c>
      <c r="F594" s="23" t="str">
        <f>D594&amp;IF(NOT(E594=""),"_"&amp;LOWER(E594),"")</f>
        <v>ng_st</v>
      </c>
      <c r="G594" s="58">
        <f>IF(ISNUMBER(BA594),BA594/1000,1)</f>
        <v>1</v>
      </c>
      <c r="H594" s="8">
        <f>AV594</f>
        <v>1955</v>
      </c>
      <c r="I594" s="39" t="str">
        <f>AY594</f>
        <v>OP</v>
      </c>
      <c r="J594" s="39" t="str">
        <f>IF(AZ594=1,"Y",IF(AZ594=0,"N","?"))</f>
        <v>?</v>
      </c>
      <c r="K594" s="39" t="s">
        <v>594</v>
      </c>
      <c r="L594" s="8" t="str">
        <f>AU594</f>
        <v>NG</v>
      </c>
      <c r="M594" s="8" t="str">
        <f>AX594</f>
        <v>ST</v>
      </c>
      <c r="N594" s="8">
        <f>C594*G594</f>
        <v>9.8000000000000004E-2</v>
      </c>
      <c r="O594" s="8"/>
      <c r="P594" s="8"/>
      <c r="Q594" s="39" t="s">
        <v>651</v>
      </c>
      <c r="R594" s="87"/>
      <c r="S594" s="8"/>
      <c r="T594" s="8"/>
      <c r="U594" s="87"/>
      <c r="V594" s="87" t="str">
        <f ca="1">IF(NOT(AP594=""),IF(AP594&lt;&gt;AP593,IF(COUNTIF(OFFSET(AP594,0,0,pMaxUnitPerPlantInData),AP594)=COUNTIFS(OFFSET(AP594,0,0,pMaxUnitPerPlantInData),AP594,OFFSET(F594,0,0,pMaxUnitPerPlantInData),F594),"N","Y"),V593),"")</f>
        <v>N</v>
      </c>
      <c r="W594" s="87" t="str">
        <f>IF($AP594="",W595,AP594)</f>
        <v>Plant X</v>
      </c>
      <c r="X594" s="87" t="str">
        <f>IF($AP594="","-",BB594)</f>
        <v>Plant unknown</v>
      </c>
      <c r="Y594" s="4"/>
      <c r="Z594" s="8" t="b">
        <v>0</v>
      </c>
      <c r="AA594" s="8" t="b">
        <f>VLOOKUP(L594,map_fuel,3,0)</f>
        <v>1</v>
      </c>
      <c r="AB594" s="8" t="b">
        <f>C594&gt;=filt_gen_size</f>
        <v>1</v>
      </c>
      <c r="AC594" s="8" t="b">
        <f>AV594&gt;=filt_age</f>
        <v>1</v>
      </c>
      <c r="AD594" s="39">
        <f>IF(filt_status="ALL",TRUE,IFERROR(SEARCH(I594,filt_status),FALSE))</f>
        <v>1</v>
      </c>
      <c r="AE594" s="8" t="b">
        <f>IF(filt_chp,TRUE,J594="N")</f>
        <v>0</v>
      </c>
      <c r="AF594" s="8" t="b">
        <f>IF(filt_hydro,TRUE,D594&lt;&gt;"water")</f>
        <v>1</v>
      </c>
      <c r="AG594" s="8" t="b">
        <f>IF(filt_use_bad_data,TRUE,NOT(OR(O594="Y",O594=1)))</f>
        <v>1</v>
      </c>
      <c r="AH594" s="8" t="b">
        <f>IF(filt_use_bad_data,TRUE,NOT(OR(Q594="Y",Q594=1)))</f>
        <v>0</v>
      </c>
      <c r="AI594" s="8" t="b">
        <f>IF(filt_allow_combos,AND(AJ594:AK594),OR(UPPER($S594)="Y",UPPER($T594)=""))</f>
        <v>1</v>
      </c>
      <c r="AJ594" s="8" t="b">
        <f>IF(UPPER($U594)="CCGT",IF(filt_combine_ccgt,OR(UPPER($T594)="Y",UPPER($S594)=""),OR(UPPER($S594)="Y",UPPER($T594)="")),TRUE)</f>
        <v>1</v>
      </c>
      <c r="AK594" s="8" t="b">
        <f>IF(UPPER($U594)="WIND",IF(filt_combine_wind,OR(UPPER($T594)="Y",UPPER($S594)=""),OR(UPPER($S594)="Y",UPPER($T594)="")),TRUE)</f>
        <v>1</v>
      </c>
      <c r="AL594" s="9"/>
      <c r="AM594" s="2" t="b">
        <f>AND(Z594:AL594)</f>
        <v>0</v>
      </c>
      <c r="AN594" s="2">
        <f>A594-COUNTIF($K$31:$K594,"&lt;&gt;"&amp;AN$31)+1</f>
        <v>539</v>
      </c>
      <c r="AO594" s="2"/>
      <c r="AP594" s="8" t="s">
        <v>400</v>
      </c>
      <c r="AQ594" s="8" t="s">
        <v>41</v>
      </c>
      <c r="AR594" s="8">
        <v>3485</v>
      </c>
      <c r="AS594" s="8">
        <v>14531</v>
      </c>
      <c r="AT594" s="8" t="s">
        <v>11</v>
      </c>
      <c r="AU594" s="8" t="s">
        <v>33</v>
      </c>
      <c r="AV594" s="8">
        <v>1955</v>
      </c>
      <c r="AW594" s="8">
        <v>98</v>
      </c>
      <c r="AX594" s="8" t="s">
        <v>16</v>
      </c>
      <c r="AY594" s="8" t="s">
        <v>15</v>
      </c>
      <c r="AZ594" t="s">
        <v>1069</v>
      </c>
      <c r="BA594" s="5" t="s">
        <v>1069</v>
      </c>
      <c r="BB594" s="5" t="s">
        <v>1069</v>
      </c>
      <c r="BC594" s="4"/>
      <c r="BD594"/>
    </row>
    <row r="595" spans="1:56" hidden="1">
      <c r="A595">
        <f>ROW(B595)-ROW($B$31)</f>
        <v>564</v>
      </c>
      <c r="B595" t="str">
        <f>SUBSTITUTE(SUBSTITUTE(SUBSTITUTE(AP595&amp;"_"&amp;AQ595," ","_"),"&amp;","and"),"-","_")</f>
        <v>Plant_X_2</v>
      </c>
      <c r="C595">
        <f>AW595/1000</f>
        <v>9.8000000000000004E-2</v>
      </c>
      <c r="D595" s="23" t="str">
        <f>VLOOKUP(L595,map_fuel,2,0)</f>
        <v>ng</v>
      </c>
      <c r="E595" s="23" t="str">
        <f>VLOOKUP(M595,map_prime_mover,2,0)</f>
        <v>st</v>
      </c>
      <c r="F595" s="23" t="str">
        <f>D595&amp;IF(NOT(E595=""),"_"&amp;LOWER(E595),"")</f>
        <v>ng_st</v>
      </c>
      <c r="G595" s="58">
        <f>IF(ISNUMBER(BA595),BA595/1000,1)</f>
        <v>1</v>
      </c>
      <c r="H595" s="8">
        <f>AV595</f>
        <v>1953</v>
      </c>
      <c r="I595" s="39" t="str">
        <f>AY595</f>
        <v>OP</v>
      </c>
      <c r="J595" s="39" t="str">
        <f>IF(AZ595=1,"Y",IF(AZ595=0,"N","?"))</f>
        <v>?</v>
      </c>
      <c r="K595" s="39" t="s">
        <v>594</v>
      </c>
      <c r="L595" s="8" t="str">
        <f>AU595</f>
        <v>NG</v>
      </c>
      <c r="M595" s="8" t="str">
        <f>AX595</f>
        <v>ST</v>
      </c>
      <c r="N595" s="8">
        <f>C595*G595</f>
        <v>9.8000000000000004E-2</v>
      </c>
      <c r="O595" s="8"/>
      <c r="P595" s="8"/>
      <c r="Q595" s="39" t="s">
        <v>651</v>
      </c>
      <c r="R595" s="87"/>
      <c r="S595" s="8"/>
      <c r="T595" s="8"/>
      <c r="U595" s="87"/>
      <c r="V595" s="87" t="str">
        <f ca="1">IF(NOT(AP595=""),IF(AP595&lt;&gt;AP594,IF(COUNTIF(OFFSET(AP595,0,0,pMaxUnitPerPlantInData),AP595)=COUNTIFS(OFFSET(AP595,0,0,pMaxUnitPerPlantInData),AP595,OFFSET(F595,0,0,pMaxUnitPerPlantInData),F595),"N","Y"),V594),"")</f>
        <v>N</v>
      </c>
      <c r="W595" s="87" t="str">
        <f>IF($AP595="",W596,AP595)</f>
        <v>Plant X</v>
      </c>
      <c r="X595" s="87" t="str">
        <f>IF($AP595="","-",BB595)</f>
        <v>Plant unknown</v>
      </c>
      <c r="Y595" s="4"/>
      <c r="Z595" s="8" t="b">
        <v>0</v>
      </c>
      <c r="AA595" s="8" t="b">
        <f>VLOOKUP(L595,map_fuel,3,0)</f>
        <v>1</v>
      </c>
      <c r="AB595" s="8" t="b">
        <f>C595&gt;=filt_gen_size</f>
        <v>1</v>
      </c>
      <c r="AC595" s="8" t="b">
        <f>AV595&gt;=filt_age</f>
        <v>1</v>
      </c>
      <c r="AD595" s="39">
        <f>IF(filt_status="ALL",TRUE,IFERROR(SEARCH(I595,filt_status),FALSE))</f>
        <v>1</v>
      </c>
      <c r="AE595" s="8" t="b">
        <f>IF(filt_chp,TRUE,J595="N")</f>
        <v>0</v>
      </c>
      <c r="AF595" s="8" t="b">
        <f>IF(filt_hydro,TRUE,D595&lt;&gt;"water")</f>
        <v>1</v>
      </c>
      <c r="AG595" s="8" t="b">
        <f>IF(filt_use_bad_data,TRUE,NOT(OR(O595="Y",O595=1)))</f>
        <v>1</v>
      </c>
      <c r="AH595" s="8" t="b">
        <f>IF(filt_use_bad_data,TRUE,NOT(OR(Q595="Y",Q595=1)))</f>
        <v>0</v>
      </c>
      <c r="AI595" s="8" t="b">
        <f>IF(filt_allow_combos,AND(AJ595:AK595),OR(UPPER($S595)="Y",UPPER($T595)=""))</f>
        <v>1</v>
      </c>
      <c r="AJ595" s="8" t="b">
        <f>IF(UPPER($U595)="CCGT",IF(filt_combine_ccgt,OR(UPPER($T595)="Y",UPPER($S595)=""),OR(UPPER($S595)="Y",UPPER($T595)="")),TRUE)</f>
        <v>1</v>
      </c>
      <c r="AK595" s="8" t="b">
        <f>IF(UPPER($U595)="WIND",IF(filt_combine_wind,OR(UPPER($T595)="Y",UPPER($S595)=""),OR(UPPER($S595)="Y",UPPER($T595)="")),TRUE)</f>
        <v>1</v>
      </c>
      <c r="AL595" s="9"/>
      <c r="AM595" s="2" t="b">
        <f>AND(Z595:AL595)</f>
        <v>0</v>
      </c>
      <c r="AN595" s="2">
        <f>A595-COUNTIF($K$31:$K595,"&lt;&gt;"&amp;AN$31)+1</f>
        <v>540</v>
      </c>
      <c r="AO595" s="2"/>
      <c r="AP595" s="8" t="s">
        <v>400</v>
      </c>
      <c r="AQ595" s="8" t="s">
        <v>22</v>
      </c>
      <c r="AR595" s="8">
        <v>3485</v>
      </c>
      <c r="AS595" s="8">
        <v>14530</v>
      </c>
      <c r="AT595" s="8" t="s">
        <v>11</v>
      </c>
      <c r="AU595" s="8" t="s">
        <v>33</v>
      </c>
      <c r="AV595" s="8">
        <v>1953</v>
      </c>
      <c r="AW595" s="8">
        <v>98</v>
      </c>
      <c r="AX595" s="8" t="s">
        <v>16</v>
      </c>
      <c r="AY595" s="8" t="s">
        <v>15</v>
      </c>
      <c r="AZ595" t="s">
        <v>1069</v>
      </c>
      <c r="BA595" s="5" t="s">
        <v>1069</v>
      </c>
      <c r="BB595" s="5" t="s">
        <v>1069</v>
      </c>
      <c r="BC595" s="4"/>
      <c r="BD595"/>
    </row>
    <row r="596" spans="1:56" hidden="1">
      <c r="A596">
        <f>ROW(B596)-ROW($B$31)</f>
        <v>565</v>
      </c>
      <c r="B596" t="str">
        <f>SUBSTITUTE(SUBSTITUTE(SUBSTITUTE(AP596&amp;"_"&amp;AQ596," ","_"),"&amp;","and"),"-","_")</f>
        <v>Plant_X_1</v>
      </c>
      <c r="C596">
        <f>AW596/1000</f>
        <v>4.8000000000000001E-2</v>
      </c>
      <c r="D596" s="23" t="str">
        <f>VLOOKUP(L596,map_fuel,2,0)</f>
        <v>ng</v>
      </c>
      <c r="E596" s="23" t="str">
        <f>VLOOKUP(M596,map_prime_mover,2,0)</f>
        <v>st</v>
      </c>
      <c r="F596" s="23" t="str">
        <f>D596&amp;IF(NOT(E596=""),"_"&amp;LOWER(E596),"")</f>
        <v>ng_st</v>
      </c>
      <c r="G596" s="58">
        <f>IF(ISNUMBER(BA596),BA596/1000,1)</f>
        <v>1</v>
      </c>
      <c r="H596" s="8">
        <f>AV596</f>
        <v>1952</v>
      </c>
      <c r="I596" s="39" t="str">
        <f>AY596</f>
        <v>OP</v>
      </c>
      <c r="J596" s="39" t="str">
        <f>IF(AZ596=1,"Y",IF(AZ596=0,"N","?"))</f>
        <v>?</v>
      </c>
      <c r="K596" s="39" t="s">
        <v>594</v>
      </c>
      <c r="L596" s="8" t="str">
        <f>AU596</f>
        <v>NG</v>
      </c>
      <c r="M596" s="8" t="str">
        <f>AX596</f>
        <v>ST</v>
      </c>
      <c r="N596" s="8">
        <f>C596*G596</f>
        <v>4.8000000000000001E-2</v>
      </c>
      <c r="O596" s="8"/>
      <c r="P596" s="8"/>
      <c r="Q596" s="39" t="s">
        <v>651</v>
      </c>
      <c r="R596" s="87"/>
      <c r="S596" s="8"/>
      <c r="T596" s="8"/>
      <c r="U596" s="87"/>
      <c r="V596" s="87" t="str">
        <f ca="1">IF(NOT(AP596=""),IF(AP596&lt;&gt;AP595,IF(COUNTIF(OFFSET(AP596,0,0,pMaxUnitPerPlantInData),AP596)=COUNTIFS(OFFSET(AP596,0,0,pMaxUnitPerPlantInData),AP596,OFFSET(F596,0,0,pMaxUnitPerPlantInData),F596),"N","Y"),V595),"")</f>
        <v>N</v>
      </c>
      <c r="W596" s="87" t="str">
        <f>IF($AP596="",W597,AP596)</f>
        <v>Plant X</v>
      </c>
      <c r="X596" s="87" t="str">
        <f>IF($AP596="","-",BB596)</f>
        <v>Plant unknown</v>
      </c>
      <c r="Y596" s="4"/>
      <c r="Z596" s="8" t="b">
        <v>0</v>
      </c>
      <c r="AA596" s="8" t="b">
        <f>VLOOKUP(L596,map_fuel,3,0)</f>
        <v>1</v>
      </c>
      <c r="AB596" s="8" t="b">
        <f>C596&gt;=filt_gen_size</f>
        <v>0</v>
      </c>
      <c r="AC596" s="8" t="b">
        <f>AV596&gt;=filt_age</f>
        <v>1</v>
      </c>
      <c r="AD596" s="39">
        <f>IF(filt_status="ALL",TRUE,IFERROR(SEARCH(I596,filt_status),FALSE))</f>
        <v>1</v>
      </c>
      <c r="AE596" s="8" t="b">
        <f>IF(filt_chp,TRUE,J596="N")</f>
        <v>0</v>
      </c>
      <c r="AF596" s="8" t="b">
        <f>IF(filt_hydro,TRUE,D596&lt;&gt;"water")</f>
        <v>1</v>
      </c>
      <c r="AG596" s="8" t="b">
        <f>IF(filt_use_bad_data,TRUE,NOT(OR(O596="Y",O596=1)))</f>
        <v>1</v>
      </c>
      <c r="AH596" s="8" t="b">
        <f>IF(filt_use_bad_data,TRUE,NOT(OR(Q596="Y",Q596=1)))</f>
        <v>0</v>
      </c>
      <c r="AI596" s="8" t="b">
        <f>IF(filt_allow_combos,AND(AJ596:AK596),OR(UPPER($S596)="Y",UPPER($T596)=""))</f>
        <v>1</v>
      </c>
      <c r="AJ596" s="8" t="b">
        <f>IF(UPPER($U596)="CCGT",IF(filt_combine_ccgt,OR(UPPER($T596)="Y",UPPER($S596)=""),OR(UPPER($S596)="Y",UPPER($T596)="")),TRUE)</f>
        <v>1</v>
      </c>
      <c r="AK596" s="8" t="b">
        <f>IF(UPPER($U596)="WIND",IF(filt_combine_wind,OR(UPPER($T596)="Y",UPPER($S596)=""),OR(UPPER($S596)="Y",UPPER($T596)="")),TRUE)</f>
        <v>1</v>
      </c>
      <c r="AL596" s="9"/>
      <c r="AM596" s="2" t="b">
        <f>AND(Z596:AL596)</f>
        <v>0</v>
      </c>
      <c r="AN596" s="2">
        <f>A596-COUNTIF($K$31:$K596,"&lt;&gt;"&amp;AN$31)+1</f>
        <v>541</v>
      </c>
      <c r="AO596" s="2"/>
      <c r="AP596" s="8" t="s">
        <v>400</v>
      </c>
      <c r="AQ596" s="8" t="s">
        <v>19</v>
      </c>
      <c r="AR596" s="8">
        <v>3485</v>
      </c>
      <c r="AS596" s="8">
        <v>14529</v>
      </c>
      <c r="AT596" s="8" t="s">
        <v>11</v>
      </c>
      <c r="AU596" s="8" t="s">
        <v>33</v>
      </c>
      <c r="AV596" s="8">
        <v>1952</v>
      </c>
      <c r="AW596" s="8">
        <v>48</v>
      </c>
      <c r="AX596" s="8" t="s">
        <v>16</v>
      </c>
      <c r="AY596" s="8" t="s">
        <v>15</v>
      </c>
      <c r="AZ596" t="s">
        <v>1069</v>
      </c>
      <c r="BA596" s="5" t="s">
        <v>1069</v>
      </c>
      <c r="BB596" s="5" t="s">
        <v>1069</v>
      </c>
      <c r="BC596" s="4"/>
      <c r="BD596"/>
    </row>
    <row r="597" spans="1:56" hidden="1">
      <c r="A597">
        <f>ROW(B597)-ROW($B$31)</f>
        <v>566</v>
      </c>
      <c r="B597" t="str">
        <f>SUBSTITUTE(SUBSTITUTE(SUBSTITUTE(AP597&amp;"_"&amp;AQ597," ","_"),"&amp;","and"),"-","_")</f>
        <v>Point_Comfort_Operations_GEN4</v>
      </c>
      <c r="C597">
        <f>AW597/1000</f>
        <v>1.5099999999999999E-2</v>
      </c>
      <c r="D597" s="23" t="str">
        <f>VLOOKUP(L597,map_fuel,2,0)</f>
        <v>ng</v>
      </c>
      <c r="E597" s="23" t="str">
        <f>VLOOKUP(M597,map_prime_mover,2,0)</f>
        <v>st</v>
      </c>
      <c r="F597" s="23" t="str">
        <f>D597&amp;IF(NOT(E597=""),"_"&amp;LOWER(E597),"")</f>
        <v>ng_st</v>
      </c>
      <c r="G597" s="58">
        <f>IF(ISNUMBER(BA597),BA597/1000,1)</f>
        <v>5.5352808000000007</v>
      </c>
      <c r="H597" s="8">
        <f>AV597</f>
        <v>1970</v>
      </c>
      <c r="I597" s="39" t="str">
        <f>AY597</f>
        <v>OP</v>
      </c>
      <c r="J597" s="39" t="str">
        <f>IF(AZ597=1,"Y",IF(AZ597=0,"N","?"))</f>
        <v>Y</v>
      </c>
      <c r="K597" s="39" t="s">
        <v>594</v>
      </c>
      <c r="L597" s="8" t="str">
        <f>AU597</f>
        <v>NG</v>
      </c>
      <c r="M597" s="8" t="str">
        <f>AX597</f>
        <v>ST</v>
      </c>
      <c r="N597" s="8">
        <f>C597*G597</f>
        <v>8.3582740080000009E-2</v>
      </c>
      <c r="O597" s="8"/>
      <c r="P597" s="8"/>
      <c r="Q597" s="39" t="s">
        <v>651</v>
      </c>
      <c r="R597" s="87"/>
      <c r="S597" s="8"/>
      <c r="T597" s="8"/>
      <c r="U597" s="87"/>
      <c r="V597" s="87" t="str">
        <f ca="1">IF(NOT(AP597=""),IF(AP597&lt;&gt;AP596,IF(COUNTIF(OFFSET(AP597,0,0,pMaxUnitPerPlantInData),AP597)=COUNTIFS(OFFSET(AP597,0,0,pMaxUnitPerPlantInData),AP597,OFFSET(F597,0,0,pMaxUnitPerPlantInData),F597),"N","Y"),V596),"")</f>
        <v>N</v>
      </c>
      <c r="W597" s="87" t="str">
        <f>IF($AP597="",W598,AP597)</f>
        <v>Point Comfort Operations</v>
      </c>
      <c r="X597" s="87">
        <f>IF($AP597="","-",BB597)</f>
        <v>4</v>
      </c>
      <c r="Y597" s="4"/>
      <c r="Z597" s="8" t="b">
        <v>1</v>
      </c>
      <c r="AA597" s="8" t="b">
        <f>VLOOKUP(L597,map_fuel,3,0)</f>
        <v>1</v>
      </c>
      <c r="AB597" s="8" t="b">
        <f>C597&gt;=filt_gen_size</f>
        <v>0</v>
      </c>
      <c r="AC597" s="8" t="b">
        <f>AV597&gt;=filt_age</f>
        <v>1</v>
      </c>
      <c r="AD597" s="39">
        <f>IF(filt_status="ALL",TRUE,IFERROR(SEARCH(I597,filt_status),FALSE))</f>
        <v>1</v>
      </c>
      <c r="AE597" s="8" t="b">
        <f>IF(filt_chp,TRUE,J597="N")</f>
        <v>0</v>
      </c>
      <c r="AF597" s="8" t="b">
        <f>IF(filt_hydro,TRUE,D597&lt;&gt;"water")</f>
        <v>1</v>
      </c>
      <c r="AG597" s="8" t="b">
        <f>IF(filt_use_bad_data,TRUE,NOT(OR(O597="Y",O597=1)))</f>
        <v>1</v>
      </c>
      <c r="AH597" s="8" t="b">
        <f>IF(filt_use_bad_data,TRUE,NOT(OR(Q597="Y",Q597=1)))</f>
        <v>0</v>
      </c>
      <c r="AI597" s="8" t="b">
        <f>IF(filt_allow_combos,AND(AJ597:AK597),OR(UPPER($S597)="Y",UPPER($T597)=""))</f>
        <v>1</v>
      </c>
      <c r="AJ597" s="8" t="b">
        <f>IF(UPPER($U597)="CCGT",IF(filt_combine_ccgt,OR(UPPER($T597)="Y",UPPER($S597)=""),OR(UPPER($S597)="Y",UPPER($T597)="")),TRUE)</f>
        <v>1</v>
      </c>
      <c r="AK597" s="8" t="b">
        <f>IF(UPPER($U597)="WIND",IF(filt_combine_wind,OR(UPPER($T597)="Y",UPPER($S597)=""),OR(UPPER($S597)="Y",UPPER($T597)="")),TRUE)</f>
        <v>1</v>
      </c>
      <c r="AL597" s="9"/>
      <c r="AM597" s="2" t="b">
        <f>AND(Z597:AL597)</f>
        <v>0</v>
      </c>
      <c r="AN597" s="2">
        <f>A597-COUNTIF($K$31:$K597,"&lt;&gt;"&amp;AN$31)+1</f>
        <v>542</v>
      </c>
      <c r="AO597" s="2"/>
      <c r="AP597" s="8" t="s">
        <v>401</v>
      </c>
      <c r="AQ597" s="8" t="s">
        <v>31</v>
      </c>
      <c r="AR597" s="8">
        <v>52069</v>
      </c>
      <c r="AS597" s="8">
        <v>14536</v>
      </c>
      <c r="AT597" s="8" t="s">
        <v>11</v>
      </c>
      <c r="AU597" s="8" t="s">
        <v>33</v>
      </c>
      <c r="AV597" s="8">
        <v>1970</v>
      </c>
      <c r="AW597" s="8">
        <v>15.1</v>
      </c>
      <c r="AX597" s="8" t="s">
        <v>16</v>
      </c>
      <c r="AY597" s="8" t="s">
        <v>15</v>
      </c>
      <c r="AZ597">
        <v>1</v>
      </c>
      <c r="BA597" s="5">
        <v>5535.2808000000005</v>
      </c>
      <c r="BB597" s="5">
        <v>4</v>
      </c>
      <c r="BC597" s="4"/>
      <c r="BD597"/>
    </row>
    <row r="598" spans="1:56" hidden="1">
      <c r="A598">
        <f>ROW(B598)-ROW($B$31)</f>
        <v>567</v>
      </c>
      <c r="B598" t="str">
        <f>SUBSTITUTE(SUBSTITUTE(SUBSTITUTE(AP598&amp;"_"&amp;AQ598," ","_"),"&amp;","and"),"-","_")</f>
        <v>Point_Comfort_Operations_GEN1</v>
      </c>
      <c r="C598">
        <f>AW598/1000</f>
        <v>1.6E-2</v>
      </c>
      <c r="D598" s="23" t="str">
        <f>VLOOKUP(L598,map_fuel,2,0)</f>
        <v>ng</v>
      </c>
      <c r="E598" s="23" t="str">
        <f>VLOOKUP(M598,map_prime_mover,2,0)</f>
        <v>st</v>
      </c>
      <c r="F598" s="23" t="str">
        <f>D598&amp;IF(NOT(E598=""),"_"&amp;LOWER(E598),"")</f>
        <v>ng_st</v>
      </c>
      <c r="G598" s="58">
        <f>IF(ISNUMBER(BA598),BA598/1000,1)</f>
        <v>5.5352808000000007</v>
      </c>
      <c r="H598" s="8">
        <f>AV598</f>
        <v>1958</v>
      </c>
      <c r="I598" s="39" t="str">
        <f>AY598</f>
        <v>OP</v>
      </c>
      <c r="J598" s="39" t="str">
        <f>IF(AZ598=1,"Y",IF(AZ598=0,"N","?"))</f>
        <v>Y</v>
      </c>
      <c r="K598" s="39" t="s">
        <v>594</v>
      </c>
      <c r="L598" s="8" t="str">
        <f>AU598</f>
        <v>NG</v>
      </c>
      <c r="M598" s="8" t="str">
        <f>AX598</f>
        <v>ST</v>
      </c>
      <c r="N598" s="8">
        <f>C598*G598</f>
        <v>8.8564492800000019E-2</v>
      </c>
      <c r="O598" s="8"/>
      <c r="P598" s="8"/>
      <c r="Q598" s="39" t="s">
        <v>651</v>
      </c>
      <c r="R598" s="87"/>
      <c r="S598" s="8"/>
      <c r="T598" s="8"/>
      <c r="U598" s="87"/>
      <c r="V598" s="87" t="str">
        <f ca="1">IF(NOT(AP598=""),IF(AP598&lt;&gt;AP597,IF(COUNTIF(OFFSET(AP598,0,0,pMaxUnitPerPlantInData),AP598)=COUNTIFS(OFFSET(AP598,0,0,pMaxUnitPerPlantInData),AP598,OFFSET(F598,0,0,pMaxUnitPerPlantInData),F598),"N","Y"),V597),"")</f>
        <v>N</v>
      </c>
      <c r="W598" s="87" t="str">
        <f>IF($AP598="",W599,AP598)</f>
        <v>Point Comfort Operations</v>
      </c>
      <c r="X598" s="87">
        <f>IF($AP598="","-",BB598)</f>
        <v>4</v>
      </c>
      <c r="Y598" s="4"/>
      <c r="Z598" s="8" t="b">
        <v>1</v>
      </c>
      <c r="AA598" s="8" t="b">
        <f>VLOOKUP(L598,map_fuel,3,0)</f>
        <v>1</v>
      </c>
      <c r="AB598" s="8" t="b">
        <f>C598&gt;=filt_gen_size</f>
        <v>0</v>
      </c>
      <c r="AC598" s="8" t="b">
        <f>AV598&gt;=filt_age</f>
        <v>1</v>
      </c>
      <c r="AD598" s="39">
        <f>IF(filt_status="ALL",TRUE,IFERROR(SEARCH(I598,filt_status),FALSE))</f>
        <v>1</v>
      </c>
      <c r="AE598" s="8" t="b">
        <f>IF(filt_chp,TRUE,J598="N")</f>
        <v>0</v>
      </c>
      <c r="AF598" s="8" t="b">
        <f>IF(filt_hydro,TRUE,D598&lt;&gt;"water")</f>
        <v>1</v>
      </c>
      <c r="AG598" s="8" t="b">
        <f>IF(filt_use_bad_data,TRUE,NOT(OR(O598="Y",O598=1)))</f>
        <v>1</v>
      </c>
      <c r="AH598" s="8" t="b">
        <f>IF(filt_use_bad_data,TRUE,NOT(OR(Q598="Y",Q598=1)))</f>
        <v>0</v>
      </c>
      <c r="AI598" s="8" t="b">
        <f>IF(filt_allow_combos,AND(AJ598:AK598),OR(UPPER($S598)="Y",UPPER($T598)=""))</f>
        <v>1</v>
      </c>
      <c r="AJ598" s="8" t="b">
        <f>IF(UPPER($U598)="CCGT",IF(filt_combine_ccgt,OR(UPPER($T598)="Y",UPPER($S598)=""),OR(UPPER($S598)="Y",UPPER($T598)="")),TRUE)</f>
        <v>1</v>
      </c>
      <c r="AK598" s="8" t="b">
        <f>IF(UPPER($U598)="WIND",IF(filt_combine_wind,OR(UPPER($T598)="Y",UPPER($S598)=""),OR(UPPER($S598)="Y",UPPER($T598)="")),TRUE)</f>
        <v>1</v>
      </c>
      <c r="AL598" s="9"/>
      <c r="AM598" s="2" t="b">
        <f>AND(Z598:AL598)</f>
        <v>0</v>
      </c>
      <c r="AN598" s="2">
        <f>A598-COUNTIF($K$31:$K598,"&lt;&gt;"&amp;AN$31)+1</f>
        <v>543</v>
      </c>
      <c r="AO598" s="2"/>
      <c r="AP598" s="8" t="s">
        <v>401</v>
      </c>
      <c r="AQ598" s="8" t="s">
        <v>13</v>
      </c>
      <c r="AR598" s="8">
        <v>52069</v>
      </c>
      <c r="AS598" s="8">
        <v>14533</v>
      </c>
      <c r="AT598" s="8" t="s">
        <v>11</v>
      </c>
      <c r="AU598" s="8" t="s">
        <v>33</v>
      </c>
      <c r="AV598" s="8">
        <v>1958</v>
      </c>
      <c r="AW598" s="8">
        <v>16</v>
      </c>
      <c r="AX598" s="8" t="s">
        <v>16</v>
      </c>
      <c r="AY598" s="8" t="s">
        <v>15</v>
      </c>
      <c r="AZ598">
        <v>1</v>
      </c>
      <c r="BA598" s="5">
        <v>5535.2808000000005</v>
      </c>
      <c r="BB598" s="5">
        <v>4</v>
      </c>
      <c r="BC598" s="4"/>
      <c r="BD598"/>
    </row>
    <row r="599" spans="1:56" hidden="1">
      <c r="A599">
        <f>ROW(B599)-ROW($B$31)</f>
        <v>568</v>
      </c>
      <c r="B599" t="str">
        <f>SUBSTITUTE(SUBSTITUTE(SUBSTITUTE(AP599&amp;"_"&amp;AQ599," ","_"),"&amp;","and"),"-","_")</f>
        <v>Point_Comfort_Operations_GEN2</v>
      </c>
      <c r="C599">
        <f>AW599/1000</f>
        <v>1.6E-2</v>
      </c>
      <c r="D599" s="23" t="str">
        <f>VLOOKUP(L599,map_fuel,2,0)</f>
        <v>ng</v>
      </c>
      <c r="E599" s="23" t="str">
        <f>VLOOKUP(M599,map_prime_mover,2,0)</f>
        <v>st</v>
      </c>
      <c r="F599" s="23" t="str">
        <f>D599&amp;IF(NOT(E599=""),"_"&amp;LOWER(E599),"")</f>
        <v>ng_st</v>
      </c>
      <c r="G599" s="58">
        <f>IF(ISNUMBER(BA599),BA599/1000,1)</f>
        <v>5.5352808000000007</v>
      </c>
      <c r="H599" s="8">
        <f>AV599</f>
        <v>1958</v>
      </c>
      <c r="I599" s="39" t="str">
        <f>AY599</f>
        <v>OP</v>
      </c>
      <c r="J599" s="39" t="str">
        <f>IF(AZ599=1,"Y",IF(AZ599=0,"N","?"))</f>
        <v>Y</v>
      </c>
      <c r="K599" s="39" t="s">
        <v>594</v>
      </c>
      <c r="L599" s="8" t="str">
        <f>AU599</f>
        <v>NG</v>
      </c>
      <c r="M599" s="8" t="str">
        <f>AX599</f>
        <v>ST</v>
      </c>
      <c r="N599" s="8">
        <f>C599*G599</f>
        <v>8.8564492800000019E-2</v>
      </c>
      <c r="O599" s="8"/>
      <c r="P599" s="8"/>
      <c r="Q599" s="39" t="s">
        <v>651</v>
      </c>
      <c r="R599" s="87"/>
      <c r="S599" s="8"/>
      <c r="T599" s="8"/>
      <c r="U599" s="87"/>
      <c r="V599" s="87" t="str">
        <f ca="1">IF(NOT(AP599=""),IF(AP599&lt;&gt;AP598,IF(COUNTIF(OFFSET(AP599,0,0,pMaxUnitPerPlantInData),AP599)=COUNTIFS(OFFSET(AP599,0,0,pMaxUnitPerPlantInData),AP599,OFFSET(F599,0,0,pMaxUnitPerPlantInData),F599),"N","Y"),V598),"")</f>
        <v>N</v>
      </c>
      <c r="W599" s="87" t="str">
        <f>IF($AP599="",W600,AP599)</f>
        <v>Point Comfort Operations</v>
      </c>
      <c r="X599" s="87">
        <f>IF($AP599="","-",BB599)</f>
        <v>4</v>
      </c>
      <c r="Y599" s="4"/>
      <c r="Z599" s="8" t="b">
        <v>1</v>
      </c>
      <c r="AA599" s="8" t="b">
        <f>VLOOKUP(L599,map_fuel,3,0)</f>
        <v>1</v>
      </c>
      <c r="AB599" s="8" t="b">
        <f>C599&gt;=filt_gen_size</f>
        <v>0</v>
      </c>
      <c r="AC599" s="8" t="b">
        <f>AV599&gt;=filt_age</f>
        <v>1</v>
      </c>
      <c r="AD599" s="39">
        <f>IF(filt_status="ALL",TRUE,IFERROR(SEARCH(I599,filt_status),FALSE))</f>
        <v>1</v>
      </c>
      <c r="AE599" s="8" t="b">
        <f>IF(filt_chp,TRUE,J599="N")</f>
        <v>0</v>
      </c>
      <c r="AF599" s="8" t="b">
        <f>IF(filt_hydro,TRUE,D599&lt;&gt;"water")</f>
        <v>1</v>
      </c>
      <c r="AG599" s="8" t="b">
        <f>IF(filt_use_bad_data,TRUE,NOT(OR(O599="Y",O599=1)))</f>
        <v>1</v>
      </c>
      <c r="AH599" s="8" t="b">
        <f>IF(filt_use_bad_data,TRUE,NOT(OR(Q599="Y",Q599=1)))</f>
        <v>0</v>
      </c>
      <c r="AI599" s="8" t="b">
        <f>IF(filt_allow_combos,AND(AJ599:AK599),OR(UPPER($S599)="Y",UPPER($T599)=""))</f>
        <v>1</v>
      </c>
      <c r="AJ599" s="8" t="b">
        <f>IF(UPPER($U599)="CCGT",IF(filt_combine_ccgt,OR(UPPER($T599)="Y",UPPER($S599)=""),OR(UPPER($S599)="Y",UPPER($T599)="")),TRUE)</f>
        <v>1</v>
      </c>
      <c r="AK599" s="8" t="b">
        <f>IF(UPPER($U599)="WIND",IF(filt_combine_wind,OR(UPPER($T599)="Y",UPPER($S599)=""),OR(UPPER($S599)="Y",UPPER($T599)="")),TRUE)</f>
        <v>1</v>
      </c>
      <c r="AL599" s="9"/>
      <c r="AM599" s="2" t="b">
        <f>AND(Z599:AL599)</f>
        <v>0</v>
      </c>
      <c r="AN599" s="2">
        <f>A599-COUNTIF($K$31:$K599,"&lt;&gt;"&amp;AN$31)+1</f>
        <v>544</v>
      </c>
      <c r="AO599" s="2"/>
      <c r="AP599" s="8" t="s">
        <v>401</v>
      </c>
      <c r="AQ599" s="8" t="s">
        <v>34</v>
      </c>
      <c r="AR599" s="8">
        <v>52069</v>
      </c>
      <c r="AS599" s="8">
        <v>14534</v>
      </c>
      <c r="AT599" s="8" t="s">
        <v>11</v>
      </c>
      <c r="AU599" s="8" t="s">
        <v>33</v>
      </c>
      <c r="AV599" s="8">
        <v>1958</v>
      </c>
      <c r="AW599" s="8">
        <v>16</v>
      </c>
      <c r="AX599" s="8" t="s">
        <v>16</v>
      </c>
      <c r="AY599" s="8" t="s">
        <v>15</v>
      </c>
      <c r="AZ599">
        <v>1</v>
      </c>
      <c r="BA599" s="5">
        <v>5535.2808000000005</v>
      </c>
      <c r="BB599" s="5">
        <v>4</v>
      </c>
      <c r="BC599" s="4"/>
      <c r="BD599"/>
    </row>
    <row r="600" spans="1:56" hidden="1">
      <c r="A600">
        <f>ROW(B600)-ROW($B$31)</f>
        <v>569</v>
      </c>
      <c r="B600" t="str">
        <f>SUBSTITUTE(SUBSTITUTE(SUBSTITUTE(AP600&amp;"_"&amp;AQ600," ","_"),"&amp;","and"),"-","_")</f>
        <v>Point_Comfort_Operations_GEN3</v>
      </c>
      <c r="C600">
        <f>AW600/1000</f>
        <v>1.6E-2</v>
      </c>
      <c r="D600" s="23" t="str">
        <f>VLOOKUP(L600,map_fuel,2,0)</f>
        <v>ng</v>
      </c>
      <c r="E600" s="23" t="str">
        <f>VLOOKUP(M600,map_prime_mover,2,0)</f>
        <v>st</v>
      </c>
      <c r="F600" s="23" t="str">
        <f>D600&amp;IF(NOT(E600=""),"_"&amp;LOWER(E600),"")</f>
        <v>ng_st</v>
      </c>
      <c r="G600" s="58">
        <f>IF(ISNUMBER(BA600),BA600/1000,1)</f>
        <v>5.5352808000000007</v>
      </c>
      <c r="H600" s="8">
        <f>AV600</f>
        <v>1958</v>
      </c>
      <c r="I600" s="39" t="str">
        <f>AY600</f>
        <v>OP</v>
      </c>
      <c r="J600" s="39" t="str">
        <f>IF(AZ600=1,"Y",IF(AZ600=0,"N","?"))</f>
        <v>Y</v>
      </c>
      <c r="K600" s="39" t="s">
        <v>594</v>
      </c>
      <c r="L600" s="8" t="str">
        <f>AU600</f>
        <v>NG</v>
      </c>
      <c r="M600" s="8" t="str">
        <f>AX600</f>
        <v>ST</v>
      </c>
      <c r="N600" s="8">
        <f>C600*G600</f>
        <v>8.8564492800000019E-2</v>
      </c>
      <c r="O600" s="8"/>
      <c r="P600" s="8"/>
      <c r="Q600" s="39" t="s">
        <v>651</v>
      </c>
      <c r="R600" s="87"/>
      <c r="S600" s="8"/>
      <c r="T600" s="8"/>
      <c r="U600" s="87"/>
      <c r="V600" s="87" t="str">
        <f ca="1">IF(NOT(AP600=""),IF(AP600&lt;&gt;AP599,IF(COUNTIF(OFFSET(AP600,0,0,pMaxUnitPerPlantInData),AP600)=COUNTIFS(OFFSET(AP600,0,0,pMaxUnitPerPlantInData),AP600,OFFSET(F600,0,0,pMaxUnitPerPlantInData),F600),"N","Y"),V599),"")</f>
        <v>N</v>
      </c>
      <c r="W600" s="87" t="str">
        <f>IF($AP600="",W601,AP600)</f>
        <v>Point Comfort Operations</v>
      </c>
      <c r="X600" s="87">
        <f>IF($AP600="","-",BB600)</f>
        <v>4</v>
      </c>
      <c r="Y600" s="4"/>
      <c r="Z600" s="8" t="b">
        <v>1</v>
      </c>
      <c r="AA600" s="8" t="b">
        <f>VLOOKUP(L600,map_fuel,3,0)</f>
        <v>1</v>
      </c>
      <c r="AB600" s="8" t="b">
        <f>C600&gt;=filt_gen_size</f>
        <v>0</v>
      </c>
      <c r="AC600" s="8" t="b">
        <f>AV600&gt;=filt_age</f>
        <v>1</v>
      </c>
      <c r="AD600" s="39">
        <f>IF(filt_status="ALL",TRUE,IFERROR(SEARCH(I600,filt_status),FALSE))</f>
        <v>1</v>
      </c>
      <c r="AE600" s="8" t="b">
        <f>IF(filt_chp,TRUE,J600="N")</f>
        <v>0</v>
      </c>
      <c r="AF600" s="8" t="b">
        <f>IF(filt_hydro,TRUE,D600&lt;&gt;"water")</f>
        <v>1</v>
      </c>
      <c r="AG600" s="8" t="b">
        <f>IF(filt_use_bad_data,TRUE,NOT(OR(O600="Y",O600=1)))</f>
        <v>1</v>
      </c>
      <c r="AH600" s="8" t="b">
        <f>IF(filt_use_bad_data,TRUE,NOT(OR(Q600="Y",Q600=1)))</f>
        <v>0</v>
      </c>
      <c r="AI600" s="8" t="b">
        <f>IF(filt_allow_combos,AND(AJ600:AK600),OR(UPPER($S600)="Y",UPPER($T600)=""))</f>
        <v>1</v>
      </c>
      <c r="AJ600" s="8" t="b">
        <f>IF(UPPER($U600)="CCGT",IF(filt_combine_ccgt,OR(UPPER($T600)="Y",UPPER($S600)=""),OR(UPPER($S600)="Y",UPPER($T600)="")),TRUE)</f>
        <v>1</v>
      </c>
      <c r="AK600" s="8" t="b">
        <f>IF(UPPER($U600)="WIND",IF(filt_combine_wind,OR(UPPER($T600)="Y",UPPER($S600)=""),OR(UPPER($S600)="Y",UPPER($T600)="")),TRUE)</f>
        <v>1</v>
      </c>
      <c r="AL600" s="9"/>
      <c r="AM600" s="2" t="b">
        <f>AND(Z600:AL600)</f>
        <v>0</v>
      </c>
      <c r="AN600" s="2">
        <f>A600-COUNTIF($K$31:$K600,"&lt;&gt;"&amp;AN$31)+1</f>
        <v>545</v>
      </c>
      <c r="AO600" s="2"/>
      <c r="AP600" s="8" t="s">
        <v>401</v>
      </c>
      <c r="AQ600" s="8" t="s">
        <v>28</v>
      </c>
      <c r="AR600" s="8">
        <v>52069</v>
      </c>
      <c r="AS600" s="8">
        <v>14535</v>
      </c>
      <c r="AT600" s="8" t="s">
        <v>11</v>
      </c>
      <c r="AU600" s="8" t="s">
        <v>33</v>
      </c>
      <c r="AV600" s="8">
        <v>1958</v>
      </c>
      <c r="AW600" s="8">
        <v>16</v>
      </c>
      <c r="AX600" s="8" t="s">
        <v>16</v>
      </c>
      <c r="AY600" s="8" t="s">
        <v>15</v>
      </c>
      <c r="AZ600">
        <v>1</v>
      </c>
      <c r="BA600" s="5">
        <v>5535.2808000000005</v>
      </c>
      <c r="BB600" s="5">
        <v>4</v>
      </c>
      <c r="BC600" s="4"/>
      <c r="BD600"/>
    </row>
    <row r="601" spans="1:56" hidden="1">
      <c r="A601">
        <f>ROW(B601)-ROW($B$31)</f>
        <v>570</v>
      </c>
      <c r="B601" t="str">
        <f>SUBSTITUTE(SUBSTITUTE(SUBSTITUTE(AP601&amp;"_"&amp;AQ601," ","_"),"&amp;","and"),"-","_")</f>
        <v>Port_Arthur_Refinery_GN27</v>
      </c>
      <c r="C601">
        <f>AW601/1000</f>
        <v>2.1299999999999999E-2</v>
      </c>
      <c r="D601" s="23" t="str">
        <f>VLOOKUP(L601,map_fuel,2,0)</f>
        <v>ng</v>
      </c>
      <c r="E601" s="23" t="str">
        <f>VLOOKUP(M601,map_prime_mover,2,0)</f>
        <v>cc_st_part</v>
      </c>
      <c r="F601" s="23" t="str">
        <f>D601&amp;IF(NOT(E601=""),"_"&amp;LOWER(E601),"")</f>
        <v>ng_cc_st_part</v>
      </c>
      <c r="G601" s="58">
        <f>IF(ISNUMBER(BA601),BA601/1000,1)</f>
        <v>1</v>
      </c>
      <c r="H601" s="8">
        <f>AV601</f>
        <v>1984</v>
      </c>
      <c r="I601" s="39" t="str">
        <f>AY601</f>
        <v>OP</v>
      </c>
      <c r="J601" s="39" t="str">
        <f>IF(AZ601=1,"Y",IF(AZ601=0,"N","?"))</f>
        <v>?</v>
      </c>
      <c r="K601" s="39" t="s">
        <v>594</v>
      </c>
      <c r="L601" s="8" t="str">
        <f>AU601</f>
        <v>NG</v>
      </c>
      <c r="M601" s="8" t="str">
        <f>AX601</f>
        <v>CA</v>
      </c>
      <c r="N601" s="8">
        <f>C601*G601</f>
        <v>2.1299999999999999E-2</v>
      </c>
      <c r="O601" s="8"/>
      <c r="P601" s="8"/>
      <c r="Q601" s="8"/>
      <c r="R601" s="87"/>
      <c r="S601" s="8"/>
      <c r="T601" s="8"/>
      <c r="U601" s="87"/>
      <c r="V601" s="87" t="str">
        <f ca="1">IF(NOT(AP601=""),IF(AP601&lt;&gt;AP600,IF(COUNTIF(OFFSET(AP601,0,0,pMaxUnitPerPlantInData),AP601)=COUNTIFS(OFFSET(AP601,0,0,pMaxUnitPerPlantInData),AP601,OFFSET(F601,0,0,pMaxUnitPerPlantInData),F601),"N","Y"),V600),"")</f>
        <v>Y</v>
      </c>
      <c r="W601" s="87" t="str">
        <f>IF($AP601="",W602,AP601)</f>
        <v>Port Arthur Refinery</v>
      </c>
      <c r="X601" s="87" t="str">
        <f>IF($AP601="","-",BB601)</f>
        <v>Plant unknown</v>
      </c>
      <c r="Y601" s="4"/>
      <c r="Z601" s="8" t="b">
        <v>0</v>
      </c>
      <c r="AA601" s="8" t="b">
        <f>VLOOKUP(L601,map_fuel,3,0)</f>
        <v>1</v>
      </c>
      <c r="AB601" s="8" t="b">
        <f>C601&gt;=filt_gen_size</f>
        <v>0</v>
      </c>
      <c r="AC601" s="8" t="b">
        <f>AV601&gt;=filt_age</f>
        <v>1</v>
      </c>
      <c r="AD601" s="39">
        <f>IF(filt_status="ALL",TRUE,IFERROR(SEARCH(I601,filt_status),FALSE))</f>
        <v>1</v>
      </c>
      <c r="AE601" s="8" t="b">
        <f>IF(filt_chp,TRUE,J601="N")</f>
        <v>0</v>
      </c>
      <c r="AF601" s="8" t="b">
        <f>IF(filt_hydro,TRUE,D601&lt;&gt;"water")</f>
        <v>1</v>
      </c>
      <c r="AG601" s="8" t="b">
        <f>IF(filt_use_bad_data,TRUE,NOT(OR(O601="Y",O601=1)))</f>
        <v>1</v>
      </c>
      <c r="AH601" s="8" t="b">
        <f>IF(filt_use_bad_data,TRUE,NOT(OR(Q601="Y",Q601=1)))</f>
        <v>1</v>
      </c>
      <c r="AI601" s="8" t="b">
        <f>IF(filt_allow_combos,AND(AJ601:AK601),OR(UPPER($S601)="Y",UPPER($T601)=""))</f>
        <v>1</v>
      </c>
      <c r="AJ601" s="8" t="b">
        <f>IF(UPPER($U601)="CCGT",IF(filt_combine_ccgt,OR(UPPER($T601)="Y",UPPER($S601)=""),OR(UPPER($S601)="Y",UPPER($T601)="")),TRUE)</f>
        <v>1</v>
      </c>
      <c r="AK601" s="8" t="b">
        <f>IF(UPPER($U601)="WIND",IF(filt_combine_wind,OR(UPPER($T601)="Y",UPPER($S601)=""),OR(UPPER($S601)="Y",UPPER($T601)="")),TRUE)</f>
        <v>1</v>
      </c>
      <c r="AL601" s="9"/>
      <c r="AM601" s="2" t="b">
        <f>AND(Z601:AL601)</f>
        <v>0</v>
      </c>
      <c r="AN601" s="2">
        <f>A601-COUNTIF($K$31:$K601,"&lt;&gt;"&amp;AN$31)+1</f>
        <v>546</v>
      </c>
      <c r="AO601" s="2"/>
      <c r="AP601" s="8" t="s">
        <v>402</v>
      </c>
      <c r="AQ601" s="8" t="s">
        <v>403</v>
      </c>
      <c r="AR601" s="8">
        <v>50973</v>
      </c>
      <c r="AS601" s="8">
        <v>14544</v>
      </c>
      <c r="AT601" s="8" t="s">
        <v>11</v>
      </c>
      <c r="AU601" s="8" t="s">
        <v>33</v>
      </c>
      <c r="AV601" s="8">
        <v>1984</v>
      </c>
      <c r="AW601" s="8">
        <v>21.3</v>
      </c>
      <c r="AX601" s="8" t="s">
        <v>29</v>
      </c>
      <c r="AY601" s="8" t="s">
        <v>15</v>
      </c>
      <c r="AZ601" t="s">
        <v>1069</v>
      </c>
      <c r="BA601" s="5" t="s">
        <v>1069</v>
      </c>
      <c r="BB601" s="5" t="s">
        <v>1069</v>
      </c>
      <c r="BC601" s="4"/>
      <c r="BD601"/>
    </row>
    <row r="602" spans="1:56" hidden="1">
      <c r="A602">
        <f>ROW(B602)-ROW($B$31)</f>
        <v>571</v>
      </c>
      <c r="B602" t="str">
        <f>SUBSTITUTE(SUBSTITUTE(SUBSTITUTE(AP602&amp;"_"&amp;AQ602," ","_"),"&amp;","and"),"-","_")</f>
        <v>Port_Arthur_Refinery_GN35</v>
      </c>
      <c r="C602">
        <f>AW602/1000</f>
        <v>4.0500000000000001E-2</v>
      </c>
      <c r="D602" s="23" t="str">
        <f>VLOOKUP(L602,map_fuel,2,0)</f>
        <v>ng</v>
      </c>
      <c r="E602" s="23" t="str">
        <f>VLOOKUP(M602,map_prime_mover,2,0)</f>
        <v>cc_ct_part</v>
      </c>
      <c r="F602" s="23" t="str">
        <f>D602&amp;IF(NOT(E602=""),"_"&amp;LOWER(E602),"")</f>
        <v>ng_cc_ct_part</v>
      </c>
      <c r="G602" s="58">
        <f>IF(ISNUMBER(BA602),BA602/1000,1)</f>
        <v>1</v>
      </c>
      <c r="H602" s="8">
        <f>AV602</f>
        <v>1983</v>
      </c>
      <c r="I602" s="39" t="str">
        <f>AY602</f>
        <v>OP</v>
      </c>
      <c r="J602" s="39" t="str">
        <f>IF(AZ602=1,"Y",IF(AZ602=0,"N","?"))</f>
        <v>?</v>
      </c>
      <c r="K602" s="39" t="s">
        <v>594</v>
      </c>
      <c r="L602" s="8" t="str">
        <f>AU602</f>
        <v>NG</v>
      </c>
      <c r="M602" s="8" t="str">
        <f>AX602</f>
        <v>CT</v>
      </c>
      <c r="N602" s="8">
        <f>C602*G602</f>
        <v>4.0500000000000001E-2</v>
      </c>
      <c r="O602" s="8"/>
      <c r="P602" s="8"/>
      <c r="Q602" s="8"/>
      <c r="R602" s="87"/>
      <c r="S602" s="8"/>
      <c r="T602" s="8"/>
      <c r="U602" s="87"/>
      <c r="V602" s="87" t="str">
        <f ca="1">IF(NOT(AP602=""),IF(AP602&lt;&gt;AP601,IF(COUNTIF(OFFSET(AP602,0,0,pMaxUnitPerPlantInData),AP602)=COUNTIFS(OFFSET(AP602,0,0,pMaxUnitPerPlantInData),AP602,OFFSET(F602,0,0,pMaxUnitPerPlantInData),F602),"N","Y"),V601),"")</f>
        <v>Y</v>
      </c>
      <c r="W602" s="87" t="str">
        <f>IF($AP602="",W603,AP602)</f>
        <v>Port Arthur Refinery</v>
      </c>
      <c r="X602" s="87" t="str">
        <f>IF($AP602="","-",BB602)</f>
        <v>Plant unknown</v>
      </c>
      <c r="Y602" s="4"/>
      <c r="Z602" s="8" t="b">
        <v>0</v>
      </c>
      <c r="AA602" s="8" t="b">
        <f>VLOOKUP(L602,map_fuel,3,0)</f>
        <v>1</v>
      </c>
      <c r="AB602" s="8" t="b">
        <f>C602&gt;=filt_gen_size</f>
        <v>0</v>
      </c>
      <c r="AC602" s="8" t="b">
        <f>AV602&gt;=filt_age</f>
        <v>1</v>
      </c>
      <c r="AD602" s="39">
        <f>IF(filt_status="ALL",TRUE,IFERROR(SEARCH(I602,filt_status),FALSE))</f>
        <v>1</v>
      </c>
      <c r="AE602" s="8" t="b">
        <f>IF(filt_chp,TRUE,J602="N")</f>
        <v>0</v>
      </c>
      <c r="AF602" s="8" t="b">
        <f>IF(filt_hydro,TRUE,D602&lt;&gt;"water")</f>
        <v>1</v>
      </c>
      <c r="AG602" s="8" t="b">
        <f>IF(filt_use_bad_data,TRUE,NOT(OR(O602="Y",O602=1)))</f>
        <v>1</v>
      </c>
      <c r="AH602" s="8" t="b">
        <f>IF(filt_use_bad_data,TRUE,NOT(OR(Q602="Y",Q602=1)))</f>
        <v>1</v>
      </c>
      <c r="AI602" s="8" t="b">
        <f>IF(filt_allow_combos,AND(AJ602:AK602),OR(UPPER($S602)="Y",UPPER($T602)=""))</f>
        <v>1</v>
      </c>
      <c r="AJ602" s="8" t="b">
        <f>IF(UPPER($U602)="CCGT",IF(filt_combine_ccgt,OR(UPPER($T602)="Y",UPPER($S602)=""),OR(UPPER($S602)="Y",UPPER($T602)="")),TRUE)</f>
        <v>1</v>
      </c>
      <c r="AK602" s="8" t="b">
        <f>IF(UPPER($U602)="WIND",IF(filt_combine_wind,OR(UPPER($T602)="Y",UPPER($S602)=""),OR(UPPER($S602)="Y",UPPER($T602)="")),TRUE)</f>
        <v>1</v>
      </c>
      <c r="AL602" s="9"/>
      <c r="AM602" s="2" t="b">
        <f>AND(Z602:AL602)</f>
        <v>0</v>
      </c>
      <c r="AN602" s="2">
        <f>A602-COUNTIF($K$31:$K602,"&lt;&gt;"&amp;AN$31)+1</f>
        <v>547</v>
      </c>
      <c r="AO602" s="2"/>
      <c r="AP602" s="8" t="s">
        <v>402</v>
      </c>
      <c r="AQ602" s="8" t="s">
        <v>404</v>
      </c>
      <c r="AR602" s="8">
        <v>50973</v>
      </c>
      <c r="AS602" s="8">
        <v>14549</v>
      </c>
      <c r="AT602" s="8" t="s">
        <v>11</v>
      </c>
      <c r="AU602" s="8" t="s">
        <v>33</v>
      </c>
      <c r="AV602" s="8">
        <v>1983</v>
      </c>
      <c r="AW602" s="8">
        <v>40.5</v>
      </c>
      <c r="AX602" s="8" t="s">
        <v>32</v>
      </c>
      <c r="AY602" s="8" t="s">
        <v>15</v>
      </c>
      <c r="AZ602" t="s">
        <v>1069</v>
      </c>
      <c r="BA602" s="5" t="s">
        <v>1069</v>
      </c>
      <c r="BB602" s="5" t="s">
        <v>1069</v>
      </c>
      <c r="BC602" s="4"/>
      <c r="BD602"/>
    </row>
    <row r="603" spans="1:56" hidden="1">
      <c r="A603">
        <f>ROW(B603)-ROW($B$31)</f>
        <v>572</v>
      </c>
      <c r="B603" t="str">
        <f>SUBSTITUTE(SUBSTITUTE(SUBSTITUTE(AP603&amp;"_"&amp;AQ603," ","_"),"&amp;","and"),"-","_")</f>
        <v>Port_Arthur_Refinery_GN33</v>
      </c>
      <c r="C603">
        <f>AW603/1000</f>
        <v>2.5499999999999998E-2</v>
      </c>
      <c r="D603" s="23" t="str">
        <f>VLOOKUP(L603,map_fuel,2,0)</f>
        <v>ng</v>
      </c>
      <c r="E603" s="23" t="str">
        <f>VLOOKUP(M603,map_prime_mover,2,0)</f>
        <v>cc_st_part</v>
      </c>
      <c r="F603" s="23" t="str">
        <f>D603&amp;IF(NOT(E603=""),"_"&amp;LOWER(E603),"")</f>
        <v>ng_cc_st_part</v>
      </c>
      <c r="G603" s="58">
        <f>IF(ISNUMBER(BA603),BA603/1000,1)</f>
        <v>1</v>
      </c>
      <c r="H603" s="8">
        <f>AV603</f>
        <v>1978</v>
      </c>
      <c r="I603" s="39" t="str">
        <f>AY603</f>
        <v>OP</v>
      </c>
      <c r="J603" s="39" t="str">
        <f>IF(AZ603=1,"Y",IF(AZ603=0,"N","?"))</f>
        <v>?</v>
      </c>
      <c r="K603" s="39" t="s">
        <v>594</v>
      </c>
      <c r="L603" s="8" t="str">
        <f>AU603</f>
        <v>NG</v>
      </c>
      <c r="M603" s="8" t="str">
        <f>AX603</f>
        <v>CA</v>
      </c>
      <c r="N603" s="8">
        <f>C603*G603</f>
        <v>2.5499999999999998E-2</v>
      </c>
      <c r="O603" s="8"/>
      <c r="P603" s="8"/>
      <c r="Q603" s="8"/>
      <c r="R603" s="87"/>
      <c r="S603" s="8"/>
      <c r="T603" s="8"/>
      <c r="U603" s="87"/>
      <c r="V603" s="87" t="str">
        <f ca="1">IF(NOT(AP603=""),IF(AP603&lt;&gt;AP602,IF(COUNTIF(OFFSET(AP603,0,0,pMaxUnitPerPlantInData),AP603)=COUNTIFS(OFFSET(AP603,0,0,pMaxUnitPerPlantInData),AP603,OFFSET(F603,0,0,pMaxUnitPerPlantInData),F603),"N","Y"),V602),"")</f>
        <v>Y</v>
      </c>
      <c r="W603" s="87" t="str">
        <f>IF($AP603="",W604,AP603)</f>
        <v>Port Arthur Refinery</v>
      </c>
      <c r="X603" s="87" t="str">
        <f>IF($AP603="","-",BB603)</f>
        <v>Plant unknown</v>
      </c>
      <c r="Y603" s="4"/>
      <c r="Z603" s="8" t="b">
        <v>0</v>
      </c>
      <c r="AA603" s="8" t="b">
        <f>VLOOKUP(L603,map_fuel,3,0)</f>
        <v>1</v>
      </c>
      <c r="AB603" s="8" t="b">
        <f>C603&gt;=filt_gen_size</f>
        <v>0</v>
      </c>
      <c r="AC603" s="8" t="b">
        <f>AV603&gt;=filt_age</f>
        <v>1</v>
      </c>
      <c r="AD603" s="39">
        <f>IF(filt_status="ALL",TRUE,IFERROR(SEARCH(I603,filt_status),FALSE))</f>
        <v>1</v>
      </c>
      <c r="AE603" s="8" t="b">
        <f>IF(filt_chp,TRUE,J603="N")</f>
        <v>0</v>
      </c>
      <c r="AF603" s="8" t="b">
        <f>IF(filt_hydro,TRUE,D603&lt;&gt;"water")</f>
        <v>1</v>
      </c>
      <c r="AG603" s="8" t="b">
        <f>IF(filt_use_bad_data,TRUE,NOT(OR(O603="Y",O603=1)))</f>
        <v>1</v>
      </c>
      <c r="AH603" s="8" t="b">
        <f>IF(filt_use_bad_data,TRUE,NOT(OR(Q603="Y",Q603=1)))</f>
        <v>1</v>
      </c>
      <c r="AI603" s="8" t="b">
        <f>IF(filt_allow_combos,AND(AJ603:AK603),OR(UPPER($S603)="Y",UPPER($T603)=""))</f>
        <v>1</v>
      </c>
      <c r="AJ603" s="8" t="b">
        <f>IF(UPPER($U603)="CCGT",IF(filt_combine_ccgt,OR(UPPER($T603)="Y",UPPER($S603)=""),OR(UPPER($S603)="Y",UPPER($T603)="")),TRUE)</f>
        <v>1</v>
      </c>
      <c r="AK603" s="8" t="b">
        <f>IF(UPPER($U603)="WIND",IF(filt_combine_wind,OR(UPPER($T603)="Y",UPPER($S603)=""),OR(UPPER($S603)="Y",UPPER($T603)="")),TRUE)</f>
        <v>1</v>
      </c>
      <c r="AL603" s="9"/>
      <c r="AM603" s="2" t="b">
        <f>AND(Z603:AL603)</f>
        <v>0</v>
      </c>
      <c r="AN603" s="2">
        <f>A603-COUNTIF($K$31:$K603,"&lt;&gt;"&amp;AN$31)+1</f>
        <v>548</v>
      </c>
      <c r="AO603" s="2"/>
      <c r="AP603" s="8" t="s">
        <v>402</v>
      </c>
      <c r="AQ603" s="8" t="s">
        <v>405</v>
      </c>
      <c r="AR603" s="8">
        <v>50973</v>
      </c>
      <c r="AS603" s="8">
        <v>14547</v>
      </c>
      <c r="AT603" s="8" t="s">
        <v>11</v>
      </c>
      <c r="AU603" s="8" t="s">
        <v>33</v>
      </c>
      <c r="AV603" s="8">
        <v>1978</v>
      </c>
      <c r="AW603" s="8">
        <v>25.5</v>
      </c>
      <c r="AX603" s="8" t="s">
        <v>29</v>
      </c>
      <c r="AY603" s="8" t="s">
        <v>15</v>
      </c>
      <c r="AZ603" t="s">
        <v>1069</v>
      </c>
      <c r="BA603" s="5" t="s">
        <v>1069</v>
      </c>
      <c r="BB603" s="5" t="s">
        <v>1069</v>
      </c>
      <c r="BC603" s="4"/>
      <c r="BD603"/>
    </row>
    <row r="604" spans="1:56" hidden="1">
      <c r="A604">
        <f>ROW(B604)-ROW($B$31)</f>
        <v>573</v>
      </c>
      <c r="B604" t="str">
        <f>SUBSTITUTE(SUBSTITUTE(SUBSTITUTE(AP604&amp;"_"&amp;AQ604," ","_"),"&amp;","and"),"-","_")</f>
        <v>Port_Arthur_Refinery_GEN1</v>
      </c>
      <c r="C604">
        <f>AW604/1000</f>
        <v>1.72E-2</v>
      </c>
      <c r="D604" s="23" t="str">
        <f>VLOOKUP(L604,map_fuel,2,0)</f>
        <v>ng</v>
      </c>
      <c r="E604" s="23" t="str">
        <f>VLOOKUP(M604,map_prime_mover,2,0)</f>
        <v>gt</v>
      </c>
      <c r="F604" s="23" t="str">
        <f>D604&amp;IF(NOT(E604=""),"_"&amp;LOWER(E604),"")</f>
        <v>ng_gt</v>
      </c>
      <c r="G604" s="58">
        <f>IF(ISNUMBER(BA604),BA604/1000,1)</f>
        <v>1</v>
      </c>
      <c r="H604" s="8">
        <f>AV604</f>
        <v>1975</v>
      </c>
      <c r="I604" s="39" t="str">
        <f>AY604</f>
        <v>OP</v>
      </c>
      <c r="J604" s="39" t="str">
        <f>IF(AZ604=1,"Y",IF(AZ604=0,"N","?"))</f>
        <v>?</v>
      </c>
      <c r="K604" s="39" t="s">
        <v>594</v>
      </c>
      <c r="L604" s="8" t="str">
        <f>AU604</f>
        <v>NG</v>
      </c>
      <c r="M604" s="8" t="str">
        <f>AX604</f>
        <v>GT</v>
      </c>
      <c r="N604" s="8">
        <f>C604*G604</f>
        <v>1.72E-2</v>
      </c>
      <c r="O604" s="8"/>
      <c r="P604" s="8"/>
      <c r="Q604" s="8"/>
      <c r="R604" s="87"/>
      <c r="S604" s="8"/>
      <c r="T604" s="8"/>
      <c r="U604" s="87"/>
      <c r="V604" s="87" t="str">
        <f ca="1">IF(NOT(AP604=""),IF(AP604&lt;&gt;AP603,IF(COUNTIF(OFFSET(AP604,0,0,pMaxUnitPerPlantInData),AP604)=COUNTIFS(OFFSET(AP604,0,0,pMaxUnitPerPlantInData),AP604,OFFSET(F604,0,0,pMaxUnitPerPlantInData),F604),"N","Y"),V603),"")</f>
        <v>Y</v>
      </c>
      <c r="W604" s="87" t="str">
        <f>IF($AP604="",W605,AP604)</f>
        <v>Port Arthur Refinery</v>
      </c>
      <c r="X604" s="87" t="str">
        <f>IF($AP604="","-",BB604)</f>
        <v>Plant unknown</v>
      </c>
      <c r="Y604" s="4"/>
      <c r="Z604" s="8" t="b">
        <v>0</v>
      </c>
      <c r="AA604" s="8" t="b">
        <f>VLOOKUP(L604,map_fuel,3,0)</f>
        <v>1</v>
      </c>
      <c r="AB604" s="8" t="b">
        <f>C604&gt;=filt_gen_size</f>
        <v>0</v>
      </c>
      <c r="AC604" s="8" t="b">
        <f>AV604&gt;=filt_age</f>
        <v>1</v>
      </c>
      <c r="AD604" s="39">
        <f>IF(filt_status="ALL",TRUE,IFERROR(SEARCH(I604,filt_status),FALSE))</f>
        <v>1</v>
      </c>
      <c r="AE604" s="8" t="b">
        <f>IF(filt_chp,TRUE,J604="N")</f>
        <v>0</v>
      </c>
      <c r="AF604" s="8" t="b">
        <f>IF(filt_hydro,TRUE,D604&lt;&gt;"water")</f>
        <v>1</v>
      </c>
      <c r="AG604" s="8" t="b">
        <f>IF(filt_use_bad_data,TRUE,NOT(OR(O604="Y",O604=1)))</f>
        <v>1</v>
      </c>
      <c r="AH604" s="8" t="b">
        <f>IF(filt_use_bad_data,TRUE,NOT(OR(Q604="Y",Q604=1)))</f>
        <v>1</v>
      </c>
      <c r="AI604" s="8" t="b">
        <f>IF(filt_allow_combos,AND(AJ604:AK604),OR(UPPER($S604)="Y",UPPER($T604)=""))</f>
        <v>1</v>
      </c>
      <c r="AJ604" s="8" t="b">
        <f>IF(UPPER($U604)="CCGT",IF(filt_combine_ccgt,OR(UPPER($T604)="Y",UPPER($S604)=""),OR(UPPER($S604)="Y",UPPER($T604)="")),TRUE)</f>
        <v>1</v>
      </c>
      <c r="AK604" s="8" t="b">
        <f>IF(UPPER($U604)="WIND",IF(filt_combine_wind,OR(UPPER($T604)="Y",UPPER($S604)=""),OR(UPPER($S604)="Y",UPPER($T604)="")),TRUE)</f>
        <v>1</v>
      </c>
      <c r="AL604" s="9"/>
      <c r="AM604" s="2" t="b">
        <f>AND(Z604:AL604)</f>
        <v>0</v>
      </c>
      <c r="AN604" s="2">
        <f>A604-COUNTIF($K$31:$K604,"&lt;&gt;"&amp;AN$31)+1</f>
        <v>549</v>
      </c>
      <c r="AO604" s="2"/>
      <c r="AP604" s="8" t="s">
        <v>402</v>
      </c>
      <c r="AQ604" s="8" t="s">
        <v>13</v>
      </c>
      <c r="AR604" s="8">
        <v>52108</v>
      </c>
      <c r="AS604" s="8">
        <v>14537</v>
      </c>
      <c r="AT604" s="8" t="s">
        <v>11</v>
      </c>
      <c r="AU604" s="8" t="s">
        <v>33</v>
      </c>
      <c r="AV604" s="8">
        <v>1975</v>
      </c>
      <c r="AW604" s="8">
        <v>17.2</v>
      </c>
      <c r="AX604" s="8" t="s">
        <v>54</v>
      </c>
      <c r="AY604" s="8" t="s">
        <v>15</v>
      </c>
      <c r="AZ604" t="s">
        <v>1069</v>
      </c>
      <c r="BA604" s="5" t="s">
        <v>1069</v>
      </c>
      <c r="BB604" s="5" t="s">
        <v>1069</v>
      </c>
      <c r="BC604" s="4"/>
      <c r="BD604"/>
    </row>
    <row r="605" spans="1:56" hidden="1">
      <c r="A605">
        <f>ROW(B605)-ROW($B$31)</f>
        <v>574</v>
      </c>
      <c r="B605" t="str">
        <f>SUBSTITUTE(SUBSTITUTE(SUBSTITUTE(AP605&amp;"_"&amp;AQ605," ","_"),"&amp;","and"),"-","_")</f>
        <v>Port_Arthur_Refinery_GN26</v>
      </c>
      <c r="C605">
        <f>AW605/1000</f>
        <v>1.8800000000000001E-2</v>
      </c>
      <c r="D605" s="23" t="str">
        <f>VLOOKUP(L605,map_fuel,2,0)</f>
        <v>ng</v>
      </c>
      <c r="E605" s="23" t="str">
        <f>VLOOKUP(M605,map_prime_mover,2,0)</f>
        <v>cc_ct_part</v>
      </c>
      <c r="F605" s="23" t="str">
        <f>D605&amp;IF(NOT(E605=""),"_"&amp;LOWER(E605),"")</f>
        <v>ng_cc_ct_part</v>
      </c>
      <c r="G605" s="58">
        <f>IF(ISNUMBER(BA605),BA605/1000,1)</f>
        <v>1</v>
      </c>
      <c r="H605" s="8">
        <f>AV605</f>
        <v>1970</v>
      </c>
      <c r="I605" s="39" t="str">
        <f>AY605</f>
        <v>OP</v>
      </c>
      <c r="J605" s="39" t="str">
        <f>IF(AZ605=1,"Y",IF(AZ605=0,"N","?"))</f>
        <v>?</v>
      </c>
      <c r="K605" s="39" t="s">
        <v>594</v>
      </c>
      <c r="L605" s="8" t="str">
        <f>AU605</f>
        <v>NG</v>
      </c>
      <c r="M605" s="8" t="str">
        <f>AX605</f>
        <v>CT</v>
      </c>
      <c r="N605" s="8">
        <f>C605*G605</f>
        <v>1.8800000000000001E-2</v>
      </c>
      <c r="O605" s="8"/>
      <c r="P605" s="8"/>
      <c r="Q605" s="8"/>
      <c r="R605" s="87"/>
      <c r="S605" s="8"/>
      <c r="T605" s="8"/>
      <c r="U605" s="87"/>
      <c r="V605" s="87" t="str">
        <f ca="1">IF(NOT(AP605=""),IF(AP605&lt;&gt;AP604,IF(COUNTIF(OFFSET(AP605,0,0,pMaxUnitPerPlantInData),AP605)=COUNTIFS(OFFSET(AP605,0,0,pMaxUnitPerPlantInData),AP605,OFFSET(F605,0,0,pMaxUnitPerPlantInData),F605),"N","Y"),V604),"")</f>
        <v>Y</v>
      </c>
      <c r="W605" s="87" t="str">
        <f>IF($AP605="",W606,AP605)</f>
        <v>Port Arthur Refinery</v>
      </c>
      <c r="X605" s="87" t="str">
        <f>IF($AP605="","-",BB605)</f>
        <v>Plant unknown</v>
      </c>
      <c r="Y605" s="4"/>
      <c r="Z605" s="8" t="b">
        <v>0</v>
      </c>
      <c r="AA605" s="8" t="b">
        <f>VLOOKUP(L605,map_fuel,3,0)</f>
        <v>1</v>
      </c>
      <c r="AB605" s="8" t="b">
        <f>C605&gt;=filt_gen_size</f>
        <v>0</v>
      </c>
      <c r="AC605" s="8" t="b">
        <f>AV605&gt;=filt_age</f>
        <v>1</v>
      </c>
      <c r="AD605" s="39">
        <f>IF(filt_status="ALL",TRUE,IFERROR(SEARCH(I605,filt_status),FALSE))</f>
        <v>1</v>
      </c>
      <c r="AE605" s="8" t="b">
        <f>IF(filt_chp,TRUE,J605="N")</f>
        <v>0</v>
      </c>
      <c r="AF605" s="8" t="b">
        <f>IF(filt_hydro,TRUE,D605&lt;&gt;"water")</f>
        <v>1</v>
      </c>
      <c r="AG605" s="8" t="b">
        <f>IF(filt_use_bad_data,TRUE,NOT(OR(O605="Y",O605=1)))</f>
        <v>1</v>
      </c>
      <c r="AH605" s="8" t="b">
        <f>IF(filt_use_bad_data,TRUE,NOT(OR(Q605="Y",Q605=1)))</f>
        <v>1</v>
      </c>
      <c r="AI605" s="8" t="b">
        <f>IF(filt_allow_combos,AND(AJ605:AK605),OR(UPPER($S605)="Y",UPPER($T605)=""))</f>
        <v>1</v>
      </c>
      <c r="AJ605" s="8" t="b">
        <f>IF(UPPER($U605)="CCGT",IF(filt_combine_ccgt,OR(UPPER($T605)="Y",UPPER($S605)=""),OR(UPPER($S605)="Y",UPPER($T605)="")),TRUE)</f>
        <v>1</v>
      </c>
      <c r="AK605" s="8" t="b">
        <f>IF(UPPER($U605)="WIND",IF(filt_combine_wind,OR(UPPER($T605)="Y",UPPER($S605)=""),OR(UPPER($S605)="Y",UPPER($T605)="")),TRUE)</f>
        <v>1</v>
      </c>
      <c r="AL605" s="9"/>
      <c r="AM605" s="2" t="b">
        <f>AND(Z605:AL605)</f>
        <v>0</v>
      </c>
      <c r="AN605" s="2">
        <f>A605-COUNTIF($K$31:$K605,"&lt;&gt;"&amp;AN$31)+1</f>
        <v>550</v>
      </c>
      <c r="AO605" s="2"/>
      <c r="AP605" s="8" t="s">
        <v>402</v>
      </c>
      <c r="AQ605" s="8" t="s">
        <v>406</v>
      </c>
      <c r="AR605" s="8">
        <v>50973</v>
      </c>
      <c r="AS605" s="8">
        <v>14543</v>
      </c>
      <c r="AT605" s="8" t="s">
        <v>11</v>
      </c>
      <c r="AU605" s="8" t="s">
        <v>33</v>
      </c>
      <c r="AV605" s="8">
        <v>1970</v>
      </c>
      <c r="AW605" s="8">
        <v>18.8</v>
      </c>
      <c r="AX605" s="8" t="s">
        <v>32</v>
      </c>
      <c r="AY605" s="8" t="s">
        <v>15</v>
      </c>
      <c r="AZ605" t="s">
        <v>1069</v>
      </c>
      <c r="BA605" s="5" t="s">
        <v>1069</v>
      </c>
      <c r="BB605" s="5" t="s">
        <v>1069</v>
      </c>
      <c r="BC605" s="4"/>
      <c r="BD605"/>
    </row>
    <row r="606" spans="1:56" hidden="1">
      <c r="A606">
        <f>ROW(B606)-ROW($B$31)</f>
        <v>575</v>
      </c>
      <c r="B606" t="str">
        <f>SUBSTITUTE(SUBSTITUTE(SUBSTITUTE(AP606&amp;"_"&amp;AQ606," ","_"),"&amp;","and"),"-","_")</f>
        <v>Port_Arthur_Refinery_GN34</v>
      </c>
      <c r="C606">
        <f>AW606/1000</f>
        <v>1.8800000000000001E-2</v>
      </c>
      <c r="D606" s="23" t="str">
        <f>VLOOKUP(L606,map_fuel,2,0)</f>
        <v>ng</v>
      </c>
      <c r="E606" s="23" t="str">
        <f>VLOOKUP(M606,map_prime_mover,2,0)</f>
        <v>cc_ct_part</v>
      </c>
      <c r="F606" s="23" t="str">
        <f>D606&amp;IF(NOT(E606=""),"_"&amp;LOWER(E606),"")</f>
        <v>ng_cc_ct_part</v>
      </c>
      <c r="G606" s="58">
        <f>IF(ISNUMBER(BA606),BA606/1000,1)</f>
        <v>1</v>
      </c>
      <c r="H606" s="8">
        <f>AV606</f>
        <v>1970</v>
      </c>
      <c r="I606" s="39" t="str">
        <f>AY606</f>
        <v>OP</v>
      </c>
      <c r="J606" s="39" t="str">
        <f>IF(AZ606=1,"Y",IF(AZ606=0,"N","?"))</f>
        <v>?</v>
      </c>
      <c r="K606" s="39" t="s">
        <v>594</v>
      </c>
      <c r="L606" s="8" t="str">
        <f>AU606</f>
        <v>NG</v>
      </c>
      <c r="M606" s="8" t="str">
        <f>AX606</f>
        <v>CT</v>
      </c>
      <c r="N606" s="8">
        <f>C606*G606</f>
        <v>1.8800000000000001E-2</v>
      </c>
      <c r="O606" s="8"/>
      <c r="P606" s="8"/>
      <c r="Q606" s="8"/>
      <c r="R606" s="87"/>
      <c r="S606" s="8"/>
      <c r="T606" s="8"/>
      <c r="U606" s="87"/>
      <c r="V606" s="87" t="str">
        <f ca="1">IF(NOT(AP606=""),IF(AP606&lt;&gt;AP605,IF(COUNTIF(OFFSET(AP606,0,0,pMaxUnitPerPlantInData),AP606)=COUNTIFS(OFFSET(AP606,0,0,pMaxUnitPerPlantInData),AP606,OFFSET(F606,0,0,pMaxUnitPerPlantInData),F606),"N","Y"),V605),"")</f>
        <v>Y</v>
      </c>
      <c r="W606" s="87" t="str">
        <f>IF($AP606="",W607,AP606)</f>
        <v>Port Arthur Refinery</v>
      </c>
      <c r="X606" s="87" t="str">
        <f>IF($AP606="","-",BB606)</f>
        <v>Plant unknown</v>
      </c>
      <c r="Y606" s="4"/>
      <c r="Z606" s="8" t="b">
        <v>0</v>
      </c>
      <c r="AA606" s="8" t="b">
        <f>VLOOKUP(L606,map_fuel,3,0)</f>
        <v>1</v>
      </c>
      <c r="AB606" s="8" t="b">
        <f>C606&gt;=filt_gen_size</f>
        <v>0</v>
      </c>
      <c r="AC606" s="8" t="b">
        <f>AV606&gt;=filt_age</f>
        <v>1</v>
      </c>
      <c r="AD606" s="39">
        <f>IF(filt_status="ALL",TRUE,IFERROR(SEARCH(I606,filt_status),FALSE))</f>
        <v>1</v>
      </c>
      <c r="AE606" s="8" t="b">
        <f>IF(filt_chp,TRUE,J606="N")</f>
        <v>0</v>
      </c>
      <c r="AF606" s="8" t="b">
        <f>IF(filt_hydro,TRUE,D606&lt;&gt;"water")</f>
        <v>1</v>
      </c>
      <c r="AG606" s="8" t="b">
        <f>IF(filt_use_bad_data,TRUE,NOT(OR(O606="Y",O606=1)))</f>
        <v>1</v>
      </c>
      <c r="AH606" s="8" t="b">
        <f>IF(filt_use_bad_data,TRUE,NOT(OR(Q606="Y",Q606=1)))</f>
        <v>1</v>
      </c>
      <c r="AI606" s="8" t="b">
        <f>IF(filt_allow_combos,AND(AJ606:AK606),OR(UPPER($S606)="Y",UPPER($T606)=""))</f>
        <v>1</v>
      </c>
      <c r="AJ606" s="8" t="b">
        <f>IF(UPPER($U606)="CCGT",IF(filt_combine_ccgt,OR(UPPER($T606)="Y",UPPER($S606)=""),OR(UPPER($S606)="Y",UPPER($T606)="")),TRUE)</f>
        <v>1</v>
      </c>
      <c r="AK606" s="8" t="b">
        <f>IF(UPPER($U606)="WIND",IF(filt_combine_wind,OR(UPPER($T606)="Y",UPPER($S606)=""),OR(UPPER($S606)="Y",UPPER($T606)="")),TRUE)</f>
        <v>1</v>
      </c>
      <c r="AL606" s="9"/>
      <c r="AM606" s="2" t="b">
        <f>AND(Z606:AL606)</f>
        <v>0</v>
      </c>
      <c r="AN606" s="2">
        <f>A606-COUNTIF($K$31:$K606,"&lt;&gt;"&amp;AN$31)+1</f>
        <v>551</v>
      </c>
      <c r="AO606" s="2"/>
      <c r="AP606" s="8" t="s">
        <v>402</v>
      </c>
      <c r="AQ606" s="8" t="s">
        <v>407</v>
      </c>
      <c r="AR606" s="8">
        <v>50973</v>
      </c>
      <c r="AS606" s="8">
        <v>14548</v>
      </c>
      <c r="AT606" s="8" t="s">
        <v>11</v>
      </c>
      <c r="AU606" s="8" t="s">
        <v>33</v>
      </c>
      <c r="AV606" s="8">
        <v>1970</v>
      </c>
      <c r="AW606" s="8">
        <v>18.8</v>
      </c>
      <c r="AX606" s="8" t="s">
        <v>32</v>
      </c>
      <c r="AY606" s="8" t="s">
        <v>15</v>
      </c>
      <c r="AZ606" t="s">
        <v>1069</v>
      </c>
      <c r="BA606" s="5" t="s">
        <v>1069</v>
      </c>
      <c r="BB606" s="5" t="s">
        <v>1069</v>
      </c>
      <c r="BC606" s="4"/>
      <c r="BD606"/>
    </row>
    <row r="607" spans="1:56" hidden="1">
      <c r="A607">
        <f>ROW(B607)-ROW($B$31)</f>
        <v>576</v>
      </c>
      <c r="B607" t="str">
        <f>SUBSTITUTE(SUBSTITUTE(SUBSTITUTE(AP607&amp;"_"&amp;AQ607," ","_"),"&amp;","and"),"-","_")</f>
        <v>Port_Arthur_Refinery_GEN2</v>
      </c>
      <c r="C607">
        <f>AW607/1000</f>
        <v>1.3699999999999999E-2</v>
      </c>
      <c r="D607" s="23" t="str">
        <f>VLOOKUP(L607,map_fuel,2,0)</f>
        <v>ng</v>
      </c>
      <c r="E607" s="23" t="str">
        <f>VLOOKUP(M607,map_prime_mover,2,0)</f>
        <v>gt</v>
      </c>
      <c r="F607" s="23" t="str">
        <f>D607&amp;IF(NOT(E607=""),"_"&amp;LOWER(E607),"")</f>
        <v>ng_gt</v>
      </c>
      <c r="G607" s="58">
        <f>IF(ISNUMBER(BA607),BA607/1000,1)</f>
        <v>1</v>
      </c>
      <c r="H607" s="8">
        <f>AV607</f>
        <v>1966</v>
      </c>
      <c r="I607" s="39" t="str">
        <f>AY607</f>
        <v>OS</v>
      </c>
      <c r="J607" s="39" t="str">
        <f>IF(AZ607=1,"Y",IF(AZ607=0,"N","?"))</f>
        <v>?</v>
      </c>
      <c r="K607" s="39" t="s">
        <v>594</v>
      </c>
      <c r="L607" s="8" t="str">
        <f>AU607</f>
        <v>NG</v>
      </c>
      <c r="M607" s="8" t="str">
        <f>AX607</f>
        <v>GT</v>
      </c>
      <c r="N607" s="8">
        <f>C607*G607</f>
        <v>1.3699999999999999E-2</v>
      </c>
      <c r="O607" s="8"/>
      <c r="P607" s="8"/>
      <c r="Q607" s="8"/>
      <c r="R607" s="87"/>
      <c r="S607" s="8"/>
      <c r="T607" s="8"/>
      <c r="U607" s="87"/>
      <c r="V607" s="87" t="str">
        <f ca="1">IF(NOT(AP607=""),IF(AP607&lt;&gt;AP606,IF(COUNTIF(OFFSET(AP607,0,0,pMaxUnitPerPlantInData),AP607)=COUNTIFS(OFFSET(AP607,0,0,pMaxUnitPerPlantInData),AP607,OFFSET(F607,0,0,pMaxUnitPerPlantInData),F607),"N","Y"),V606),"")</f>
        <v>Y</v>
      </c>
      <c r="W607" s="87" t="str">
        <f>IF($AP607="",W608,AP607)</f>
        <v>Port Arthur Refinery</v>
      </c>
      <c r="X607" s="87" t="str">
        <f>IF($AP607="","-",BB607)</f>
        <v>Plant unknown</v>
      </c>
      <c r="Y607" s="4"/>
      <c r="Z607" s="8" t="b">
        <v>0</v>
      </c>
      <c r="AA607" s="8" t="b">
        <f>VLOOKUP(L607,map_fuel,3,0)</f>
        <v>1</v>
      </c>
      <c r="AB607" s="8" t="b">
        <f>C607&gt;=filt_gen_size</f>
        <v>0</v>
      </c>
      <c r="AC607" s="8" t="b">
        <f>AV607&gt;=filt_age</f>
        <v>1</v>
      </c>
      <c r="AD607" s="39">
        <f>IF(filt_status="ALL",TRUE,IFERROR(SEARCH(I607,filt_status),FALSE))</f>
        <v>6</v>
      </c>
      <c r="AE607" s="8" t="b">
        <f>IF(filt_chp,TRUE,J607="N")</f>
        <v>0</v>
      </c>
      <c r="AF607" s="8" t="b">
        <f>IF(filt_hydro,TRUE,D607&lt;&gt;"water")</f>
        <v>1</v>
      </c>
      <c r="AG607" s="8" t="b">
        <f>IF(filt_use_bad_data,TRUE,NOT(OR(O607="Y",O607=1)))</f>
        <v>1</v>
      </c>
      <c r="AH607" s="8" t="b">
        <f>IF(filt_use_bad_data,TRUE,NOT(OR(Q607="Y",Q607=1)))</f>
        <v>1</v>
      </c>
      <c r="AI607" s="8" t="b">
        <f>IF(filt_allow_combos,AND(AJ607:AK607),OR(UPPER($S607)="Y",UPPER($T607)=""))</f>
        <v>1</v>
      </c>
      <c r="AJ607" s="8" t="b">
        <f>IF(UPPER($U607)="CCGT",IF(filt_combine_ccgt,OR(UPPER($T607)="Y",UPPER($S607)=""),OR(UPPER($S607)="Y",UPPER($T607)="")),TRUE)</f>
        <v>1</v>
      </c>
      <c r="AK607" s="8" t="b">
        <f>IF(UPPER($U607)="WIND",IF(filt_combine_wind,OR(UPPER($T607)="Y",UPPER($S607)=""),OR(UPPER($S607)="Y",UPPER($T607)="")),TRUE)</f>
        <v>1</v>
      </c>
      <c r="AL607" s="9"/>
      <c r="AM607" s="2" t="b">
        <f>AND(Z607:AL607)</f>
        <v>0</v>
      </c>
      <c r="AN607" s="2">
        <f>A607-COUNTIF($K$31:$K607,"&lt;&gt;"&amp;AN$31)+1</f>
        <v>552</v>
      </c>
      <c r="AO607" s="2"/>
      <c r="AP607" s="8" t="s">
        <v>402</v>
      </c>
      <c r="AQ607" s="8" t="s">
        <v>34</v>
      </c>
      <c r="AR607" s="8">
        <v>52108</v>
      </c>
      <c r="AS607" s="8">
        <v>14538</v>
      </c>
      <c r="AT607" s="8" t="s">
        <v>11</v>
      </c>
      <c r="AU607" s="8" t="s">
        <v>33</v>
      </c>
      <c r="AV607" s="8">
        <v>1966</v>
      </c>
      <c r="AW607" s="8">
        <v>13.7</v>
      </c>
      <c r="AX607" s="8" t="s">
        <v>54</v>
      </c>
      <c r="AY607" s="8" t="s">
        <v>76</v>
      </c>
      <c r="AZ607" t="s">
        <v>1069</v>
      </c>
      <c r="BA607" s="5" t="s">
        <v>1069</v>
      </c>
      <c r="BB607" s="5" t="s">
        <v>1069</v>
      </c>
      <c r="BC607" s="4"/>
      <c r="BD607"/>
    </row>
    <row r="608" spans="1:56" hidden="1">
      <c r="A608">
        <f>ROW(B608)-ROW($B$31)</f>
        <v>577</v>
      </c>
      <c r="B608" t="str">
        <f>SUBSTITUTE(SUBSTITUTE(SUBSTITUTE(AP608&amp;"_"&amp;AQ608," ","_"),"&amp;","and"),"-","_")</f>
        <v>Port_Arthur_Refinery_GN31</v>
      </c>
      <c r="C608">
        <f>AW608/1000</f>
        <v>0.01</v>
      </c>
      <c r="D608" s="23" t="str">
        <f>VLOOKUP(L608,map_fuel,2,0)</f>
        <v>ng</v>
      </c>
      <c r="E608" s="23" t="str">
        <f>VLOOKUP(M608,map_prime_mover,2,0)</f>
        <v>cc_st_part</v>
      </c>
      <c r="F608" s="23" t="str">
        <f>D608&amp;IF(NOT(E608=""),"_"&amp;LOWER(E608),"")</f>
        <v>ng_cc_st_part</v>
      </c>
      <c r="G608" s="58">
        <f>IF(ISNUMBER(BA608),BA608/1000,1)</f>
        <v>1</v>
      </c>
      <c r="H608" s="8">
        <f>AV608</f>
        <v>1962</v>
      </c>
      <c r="I608" s="39" t="str">
        <f>AY608</f>
        <v>OP</v>
      </c>
      <c r="J608" s="39" t="str">
        <f>IF(AZ608=1,"Y",IF(AZ608=0,"N","?"))</f>
        <v>?</v>
      </c>
      <c r="K608" s="39" t="s">
        <v>594</v>
      </c>
      <c r="L608" s="8" t="str">
        <f>AU608</f>
        <v>NG</v>
      </c>
      <c r="M608" s="8" t="str">
        <f>AX608</f>
        <v>CA</v>
      </c>
      <c r="N608" s="8">
        <f>C608*G608</f>
        <v>0.01</v>
      </c>
      <c r="O608" s="8"/>
      <c r="P608" s="8"/>
      <c r="Q608" s="8"/>
      <c r="R608" s="87"/>
      <c r="S608" s="8"/>
      <c r="T608" s="8"/>
      <c r="U608" s="87"/>
      <c r="V608" s="87" t="str">
        <f ca="1">IF(NOT(AP608=""),IF(AP608&lt;&gt;AP607,IF(COUNTIF(OFFSET(AP608,0,0,pMaxUnitPerPlantInData),AP608)=COUNTIFS(OFFSET(AP608,0,0,pMaxUnitPerPlantInData),AP608,OFFSET(F608,0,0,pMaxUnitPerPlantInData),F608),"N","Y"),V607),"")</f>
        <v>Y</v>
      </c>
      <c r="W608" s="87" t="str">
        <f>IF($AP608="",W609,AP608)</f>
        <v>Port Arthur Refinery</v>
      </c>
      <c r="X608" s="87" t="str">
        <f>IF($AP608="","-",BB608)</f>
        <v>Plant unknown</v>
      </c>
      <c r="Y608" s="4"/>
      <c r="Z608" s="8" t="b">
        <v>0</v>
      </c>
      <c r="AA608" s="8" t="b">
        <f>VLOOKUP(L608,map_fuel,3,0)</f>
        <v>1</v>
      </c>
      <c r="AB608" s="8" t="b">
        <f>C608&gt;=filt_gen_size</f>
        <v>0</v>
      </c>
      <c r="AC608" s="8" t="b">
        <f>AV608&gt;=filt_age</f>
        <v>1</v>
      </c>
      <c r="AD608" s="39">
        <f>IF(filt_status="ALL",TRUE,IFERROR(SEARCH(I608,filt_status),FALSE))</f>
        <v>1</v>
      </c>
      <c r="AE608" s="8" t="b">
        <f>IF(filt_chp,TRUE,J608="N")</f>
        <v>0</v>
      </c>
      <c r="AF608" s="8" t="b">
        <f>IF(filt_hydro,TRUE,D608&lt;&gt;"water")</f>
        <v>1</v>
      </c>
      <c r="AG608" s="8" t="b">
        <f>IF(filt_use_bad_data,TRUE,NOT(OR(O608="Y",O608=1)))</f>
        <v>1</v>
      </c>
      <c r="AH608" s="8" t="b">
        <f>IF(filt_use_bad_data,TRUE,NOT(OR(Q608="Y",Q608=1)))</f>
        <v>1</v>
      </c>
      <c r="AI608" s="8" t="b">
        <f>IF(filt_allow_combos,AND(AJ608:AK608),OR(UPPER($S608)="Y",UPPER($T608)=""))</f>
        <v>1</v>
      </c>
      <c r="AJ608" s="8" t="b">
        <f>IF(UPPER($U608)="CCGT",IF(filt_combine_ccgt,OR(UPPER($T608)="Y",UPPER($S608)=""),OR(UPPER($S608)="Y",UPPER($T608)="")),TRUE)</f>
        <v>1</v>
      </c>
      <c r="AK608" s="8" t="b">
        <f>IF(UPPER($U608)="WIND",IF(filt_combine_wind,OR(UPPER($T608)="Y",UPPER($S608)=""),OR(UPPER($S608)="Y",UPPER($T608)="")),TRUE)</f>
        <v>1</v>
      </c>
      <c r="AL608" s="9"/>
      <c r="AM608" s="2" t="b">
        <f>AND(Z608:AL608)</f>
        <v>0</v>
      </c>
      <c r="AN608" s="2">
        <f>A608-COUNTIF($K$31:$K608,"&lt;&gt;"&amp;AN$31)+1</f>
        <v>553</v>
      </c>
      <c r="AO608" s="2"/>
      <c r="AP608" s="8" t="s">
        <v>402</v>
      </c>
      <c r="AQ608" s="8" t="s">
        <v>408</v>
      </c>
      <c r="AR608" s="8">
        <v>50973</v>
      </c>
      <c r="AS608" s="8">
        <v>14545</v>
      </c>
      <c r="AT608" s="8" t="s">
        <v>11</v>
      </c>
      <c r="AU608" s="8" t="s">
        <v>33</v>
      </c>
      <c r="AV608" s="8">
        <v>1962</v>
      </c>
      <c r="AW608" s="8">
        <v>10</v>
      </c>
      <c r="AX608" s="8" t="s">
        <v>29</v>
      </c>
      <c r="AY608" s="8" t="s">
        <v>15</v>
      </c>
      <c r="AZ608" t="s">
        <v>1069</v>
      </c>
      <c r="BA608" s="5" t="s">
        <v>1069</v>
      </c>
      <c r="BB608" s="5" t="s">
        <v>1069</v>
      </c>
      <c r="BC608" s="4"/>
      <c r="BD608"/>
    </row>
    <row r="609" spans="1:56" hidden="1">
      <c r="A609">
        <f>ROW(B609)-ROW($B$31)</f>
        <v>578</v>
      </c>
      <c r="B609" t="str">
        <f>SUBSTITUTE(SUBSTITUTE(SUBSTITUTE(AP609&amp;"_"&amp;AQ609," ","_"),"&amp;","and"),"-","_")</f>
        <v>Port_Arthur_Refinery_GN32</v>
      </c>
      <c r="C609">
        <f>AW609/1000</f>
        <v>1.5599999999999999E-2</v>
      </c>
      <c r="D609" s="23" t="str">
        <f>VLOOKUP(L609,map_fuel,2,0)</f>
        <v>ng</v>
      </c>
      <c r="E609" s="23" t="str">
        <f>VLOOKUP(M609,map_prime_mover,2,0)</f>
        <v>cc_st_part</v>
      </c>
      <c r="F609" s="23" t="str">
        <f>D609&amp;IF(NOT(E609=""),"_"&amp;LOWER(E609),"")</f>
        <v>ng_cc_st_part</v>
      </c>
      <c r="G609" s="58">
        <f>IF(ISNUMBER(BA609),BA609/1000,1)</f>
        <v>1</v>
      </c>
      <c r="H609" s="8">
        <f>AV609</f>
        <v>1957</v>
      </c>
      <c r="I609" s="39" t="str">
        <f>AY609</f>
        <v>OP</v>
      </c>
      <c r="J609" s="39" t="str">
        <f>IF(AZ609=1,"Y",IF(AZ609=0,"N","?"))</f>
        <v>?</v>
      </c>
      <c r="K609" s="39" t="s">
        <v>594</v>
      </c>
      <c r="L609" s="8" t="str">
        <f>AU609</f>
        <v>NG</v>
      </c>
      <c r="M609" s="8" t="str">
        <f>AX609</f>
        <v>CA</v>
      </c>
      <c r="N609" s="8">
        <f>C609*G609</f>
        <v>1.5599999999999999E-2</v>
      </c>
      <c r="O609" s="8"/>
      <c r="P609" s="8"/>
      <c r="Q609" s="8"/>
      <c r="R609" s="87"/>
      <c r="S609" s="8"/>
      <c r="T609" s="8"/>
      <c r="U609" s="87"/>
      <c r="V609" s="87" t="str">
        <f ca="1">IF(NOT(AP609=""),IF(AP609&lt;&gt;AP608,IF(COUNTIF(OFFSET(AP609,0,0,pMaxUnitPerPlantInData),AP609)=COUNTIFS(OFFSET(AP609,0,0,pMaxUnitPerPlantInData),AP609,OFFSET(F609,0,0,pMaxUnitPerPlantInData),F609),"N","Y"),V608),"")</f>
        <v>Y</v>
      </c>
      <c r="W609" s="87" t="str">
        <f>IF($AP609="",W610,AP609)</f>
        <v>Port Arthur Refinery</v>
      </c>
      <c r="X609" s="87" t="str">
        <f>IF($AP609="","-",BB609)</f>
        <v>Plant unknown</v>
      </c>
      <c r="Y609" s="4"/>
      <c r="Z609" s="8" t="b">
        <v>0</v>
      </c>
      <c r="AA609" s="8" t="b">
        <f>VLOOKUP(L609,map_fuel,3,0)</f>
        <v>1</v>
      </c>
      <c r="AB609" s="8" t="b">
        <f>C609&gt;=filt_gen_size</f>
        <v>0</v>
      </c>
      <c r="AC609" s="8" t="b">
        <f>AV609&gt;=filt_age</f>
        <v>1</v>
      </c>
      <c r="AD609" s="39">
        <f>IF(filt_status="ALL",TRUE,IFERROR(SEARCH(I609,filt_status),FALSE))</f>
        <v>1</v>
      </c>
      <c r="AE609" s="8" t="b">
        <f>IF(filt_chp,TRUE,J609="N")</f>
        <v>0</v>
      </c>
      <c r="AF609" s="8" t="b">
        <f>IF(filt_hydro,TRUE,D609&lt;&gt;"water")</f>
        <v>1</v>
      </c>
      <c r="AG609" s="8" t="b">
        <f>IF(filt_use_bad_data,TRUE,NOT(OR(O609="Y",O609=1)))</f>
        <v>1</v>
      </c>
      <c r="AH609" s="8" t="b">
        <f>IF(filt_use_bad_data,TRUE,NOT(OR(Q609="Y",Q609=1)))</f>
        <v>1</v>
      </c>
      <c r="AI609" s="8" t="b">
        <f>IF(filt_allow_combos,AND(AJ609:AK609),OR(UPPER($S609)="Y",UPPER($T609)=""))</f>
        <v>1</v>
      </c>
      <c r="AJ609" s="8" t="b">
        <f>IF(UPPER($U609)="CCGT",IF(filt_combine_ccgt,OR(UPPER($T609)="Y",UPPER($S609)=""),OR(UPPER($S609)="Y",UPPER($T609)="")),TRUE)</f>
        <v>1</v>
      </c>
      <c r="AK609" s="8" t="b">
        <f>IF(UPPER($U609)="WIND",IF(filt_combine_wind,OR(UPPER($T609)="Y",UPPER($S609)=""),OR(UPPER($S609)="Y",UPPER($T609)="")),TRUE)</f>
        <v>1</v>
      </c>
      <c r="AL609" s="9"/>
      <c r="AM609" s="2" t="b">
        <f>AND(Z609:AL609)</f>
        <v>0</v>
      </c>
      <c r="AN609" s="2">
        <f>A609-COUNTIF($K$31:$K609,"&lt;&gt;"&amp;AN$31)+1</f>
        <v>554</v>
      </c>
      <c r="AO609" s="2"/>
      <c r="AP609" s="8" t="s">
        <v>402</v>
      </c>
      <c r="AQ609" s="8" t="s">
        <v>409</v>
      </c>
      <c r="AR609" s="8">
        <v>50973</v>
      </c>
      <c r="AS609" s="8">
        <v>14546</v>
      </c>
      <c r="AT609" s="8" t="s">
        <v>11</v>
      </c>
      <c r="AU609" s="8" t="s">
        <v>33</v>
      </c>
      <c r="AV609" s="8">
        <v>1957</v>
      </c>
      <c r="AW609" s="8">
        <v>15.6</v>
      </c>
      <c r="AX609" s="8" t="s">
        <v>29</v>
      </c>
      <c r="AY609" s="8" t="s">
        <v>15</v>
      </c>
      <c r="AZ609" t="s">
        <v>1069</v>
      </c>
      <c r="BA609" s="5" t="s">
        <v>1069</v>
      </c>
      <c r="BB609" s="5" t="s">
        <v>1069</v>
      </c>
      <c r="BC609" s="4"/>
      <c r="BD609"/>
    </row>
    <row r="610" spans="1:56" hidden="1">
      <c r="A610">
        <f>ROW(B610)-ROW($B$31)</f>
        <v>579</v>
      </c>
      <c r="B610" t="str">
        <f>SUBSTITUTE(SUBSTITUTE(SUBSTITUTE(AP610&amp;"_"&amp;AQ610," ","_"),"&amp;","and"),"-","_")</f>
        <v>Port_Arthur_Refinery_GEN6</v>
      </c>
      <c r="C610">
        <f>AW610/1000</f>
        <v>0.01</v>
      </c>
      <c r="D610" s="23" t="str">
        <f>VLOOKUP(L610,map_fuel,2,0)</f>
        <v>ng</v>
      </c>
      <c r="E610" s="23" t="str">
        <f>VLOOKUP(M610,map_prime_mover,2,0)</f>
        <v>st</v>
      </c>
      <c r="F610" s="23" t="str">
        <f>D610&amp;IF(NOT(E610=""),"_"&amp;LOWER(E610),"")</f>
        <v>ng_st</v>
      </c>
      <c r="G610" s="58">
        <f>IF(ISNUMBER(BA610),BA610/1000,1)</f>
        <v>1</v>
      </c>
      <c r="H610" s="8">
        <f>AV610</f>
        <v>1954</v>
      </c>
      <c r="I610" s="39" t="str">
        <f>AY610</f>
        <v>OP</v>
      </c>
      <c r="J610" s="39" t="str">
        <f>IF(AZ610=1,"Y",IF(AZ610=0,"N","?"))</f>
        <v>?</v>
      </c>
      <c r="K610" s="39" t="s">
        <v>594</v>
      </c>
      <c r="L610" s="8" t="str">
        <f>AU610</f>
        <v>NG</v>
      </c>
      <c r="M610" s="8" t="str">
        <f>AX610</f>
        <v>ST</v>
      </c>
      <c r="N610" s="8">
        <f>C610*G610</f>
        <v>0.01</v>
      </c>
      <c r="O610" s="8"/>
      <c r="P610" s="8"/>
      <c r="Q610" s="39" t="s">
        <v>651</v>
      </c>
      <c r="R610" s="87"/>
      <c r="S610" s="8"/>
      <c r="T610" s="8"/>
      <c r="U610" s="87"/>
      <c r="V610" s="87" t="str">
        <f ca="1">IF(NOT(AP610=""),IF(AP610&lt;&gt;AP609,IF(COUNTIF(OFFSET(AP610,0,0,pMaxUnitPerPlantInData),AP610)=COUNTIFS(OFFSET(AP610,0,0,pMaxUnitPerPlantInData),AP610,OFFSET(F610,0,0,pMaxUnitPerPlantInData),F610),"N","Y"),V609),"")</f>
        <v>Y</v>
      </c>
      <c r="W610" s="87" t="str">
        <f>IF($AP610="",W611,AP610)</f>
        <v>Port Arthur Refinery</v>
      </c>
      <c r="X610" s="87" t="str">
        <f>IF($AP610="","-",BB610)</f>
        <v>Plant unknown</v>
      </c>
      <c r="Y610" s="4"/>
      <c r="Z610" s="8" t="b">
        <v>0</v>
      </c>
      <c r="AA610" s="8" t="b">
        <f>VLOOKUP(L610,map_fuel,3,0)</f>
        <v>1</v>
      </c>
      <c r="AB610" s="8" t="b">
        <f>C610&gt;=filt_gen_size</f>
        <v>0</v>
      </c>
      <c r="AC610" s="8" t="b">
        <f>AV610&gt;=filt_age</f>
        <v>1</v>
      </c>
      <c r="AD610" s="39">
        <f>IF(filt_status="ALL",TRUE,IFERROR(SEARCH(I610,filt_status),FALSE))</f>
        <v>1</v>
      </c>
      <c r="AE610" s="8" t="b">
        <f>IF(filt_chp,TRUE,J610="N")</f>
        <v>0</v>
      </c>
      <c r="AF610" s="8" t="b">
        <f>IF(filt_hydro,TRUE,D610&lt;&gt;"water")</f>
        <v>1</v>
      </c>
      <c r="AG610" s="8" t="b">
        <f>IF(filt_use_bad_data,TRUE,NOT(OR(O610="Y",O610=1)))</f>
        <v>1</v>
      </c>
      <c r="AH610" s="8" t="b">
        <f>IF(filt_use_bad_data,TRUE,NOT(OR(Q610="Y",Q610=1)))</f>
        <v>0</v>
      </c>
      <c r="AI610" s="8" t="b">
        <f>IF(filt_allow_combos,AND(AJ610:AK610),OR(UPPER($S610)="Y",UPPER($T610)=""))</f>
        <v>1</v>
      </c>
      <c r="AJ610" s="8" t="b">
        <f>IF(UPPER($U610)="CCGT",IF(filt_combine_ccgt,OR(UPPER($T610)="Y",UPPER($S610)=""),OR(UPPER($S610)="Y",UPPER($T610)="")),TRUE)</f>
        <v>1</v>
      </c>
      <c r="AK610" s="8" t="b">
        <f>IF(UPPER($U610)="WIND",IF(filt_combine_wind,OR(UPPER($T610)="Y",UPPER($S610)=""),OR(UPPER($S610)="Y",UPPER($T610)="")),TRUE)</f>
        <v>1</v>
      </c>
      <c r="AL610" s="9"/>
      <c r="AM610" s="2" t="b">
        <f>AND(Z610:AL610)</f>
        <v>0</v>
      </c>
      <c r="AN610" s="2">
        <f>A610-COUNTIF($K$31:$K610,"&lt;&gt;"&amp;AN$31)+1</f>
        <v>555</v>
      </c>
      <c r="AO610" s="2"/>
      <c r="AP610" s="8" t="s">
        <v>402</v>
      </c>
      <c r="AQ610" s="8" t="s">
        <v>38</v>
      </c>
      <c r="AR610" s="8">
        <v>52108</v>
      </c>
      <c r="AS610" s="8">
        <v>14541</v>
      </c>
      <c r="AT610" s="8" t="s">
        <v>11</v>
      </c>
      <c r="AU610" s="8" t="s">
        <v>33</v>
      </c>
      <c r="AV610" s="8">
        <v>1954</v>
      </c>
      <c r="AW610" s="8">
        <v>10</v>
      </c>
      <c r="AX610" s="8" t="s">
        <v>16</v>
      </c>
      <c r="AY610" s="8" t="s">
        <v>15</v>
      </c>
      <c r="AZ610" t="s">
        <v>1069</v>
      </c>
      <c r="BA610" s="5" t="s">
        <v>1069</v>
      </c>
      <c r="BB610" s="5" t="s">
        <v>1069</v>
      </c>
      <c r="BC610" s="4"/>
      <c r="BD610"/>
    </row>
    <row r="611" spans="1:56" hidden="1">
      <c r="A611">
        <f>ROW(B611)-ROW($B$31)</f>
        <v>580</v>
      </c>
      <c r="B611" t="str">
        <f>SUBSTITUTE(SUBSTITUTE(SUBSTITUTE(AP611&amp;"_"&amp;AQ611," ","_"),"&amp;","and"),"-","_")</f>
        <v>Port_Arthur_Refinery_GEN7</v>
      </c>
      <c r="C611">
        <f>AW611/1000</f>
        <v>0.01</v>
      </c>
      <c r="D611" s="23" t="str">
        <f>VLOOKUP(L611,map_fuel,2,0)</f>
        <v>ng</v>
      </c>
      <c r="E611" s="23" t="str">
        <f>VLOOKUP(M611,map_prime_mover,2,0)</f>
        <v>st</v>
      </c>
      <c r="F611" s="23" t="str">
        <f>D611&amp;IF(NOT(E611=""),"_"&amp;LOWER(E611),"")</f>
        <v>ng_st</v>
      </c>
      <c r="G611" s="58">
        <f>IF(ISNUMBER(BA611),BA611/1000,1)</f>
        <v>1</v>
      </c>
      <c r="H611" s="8">
        <f>AV611</f>
        <v>1951</v>
      </c>
      <c r="I611" s="39" t="str">
        <f>AY611</f>
        <v>OP</v>
      </c>
      <c r="J611" s="39" t="str">
        <f>IF(AZ611=1,"Y",IF(AZ611=0,"N","?"))</f>
        <v>?</v>
      </c>
      <c r="K611" s="39" t="s">
        <v>594</v>
      </c>
      <c r="L611" s="8" t="str">
        <f>AU611</f>
        <v>NG</v>
      </c>
      <c r="M611" s="8" t="str">
        <f>AX611</f>
        <v>ST</v>
      </c>
      <c r="N611" s="8">
        <f>C611*G611</f>
        <v>0.01</v>
      </c>
      <c r="O611" s="8"/>
      <c r="P611" s="8"/>
      <c r="Q611" s="39" t="s">
        <v>651</v>
      </c>
      <c r="R611" s="87"/>
      <c r="S611" s="8"/>
      <c r="T611" s="8"/>
      <c r="U611" s="87"/>
      <c r="V611" s="87" t="str">
        <f ca="1">IF(NOT(AP611=""),IF(AP611&lt;&gt;AP610,IF(COUNTIF(OFFSET(AP611,0,0,pMaxUnitPerPlantInData),AP611)=COUNTIFS(OFFSET(AP611,0,0,pMaxUnitPerPlantInData),AP611,OFFSET(F611,0,0,pMaxUnitPerPlantInData),F611),"N","Y"),V610),"")</f>
        <v>Y</v>
      </c>
      <c r="W611" s="87" t="str">
        <f>IF($AP611="",W612,AP611)</f>
        <v>Port Arthur Refinery</v>
      </c>
      <c r="X611" s="87" t="str">
        <f>IF($AP611="","-",BB611)</f>
        <v>Plant unknown</v>
      </c>
      <c r="Y611" s="4"/>
      <c r="Z611" s="8" t="b">
        <v>0</v>
      </c>
      <c r="AA611" s="8" t="b">
        <f>VLOOKUP(L611,map_fuel,3,0)</f>
        <v>1</v>
      </c>
      <c r="AB611" s="8" t="b">
        <f>C611&gt;=filt_gen_size</f>
        <v>0</v>
      </c>
      <c r="AC611" s="8" t="b">
        <f>AV611&gt;=filt_age</f>
        <v>1</v>
      </c>
      <c r="AD611" s="39">
        <f>IF(filt_status="ALL",TRUE,IFERROR(SEARCH(I611,filt_status),FALSE))</f>
        <v>1</v>
      </c>
      <c r="AE611" s="8" t="b">
        <f>IF(filt_chp,TRUE,J611="N")</f>
        <v>0</v>
      </c>
      <c r="AF611" s="8" t="b">
        <f>IF(filt_hydro,TRUE,D611&lt;&gt;"water")</f>
        <v>1</v>
      </c>
      <c r="AG611" s="8" t="b">
        <f>IF(filt_use_bad_data,TRUE,NOT(OR(O611="Y",O611=1)))</f>
        <v>1</v>
      </c>
      <c r="AH611" s="8" t="b">
        <f>IF(filt_use_bad_data,TRUE,NOT(OR(Q611="Y",Q611=1)))</f>
        <v>0</v>
      </c>
      <c r="AI611" s="8" t="b">
        <f>IF(filt_allow_combos,AND(AJ611:AK611),OR(UPPER($S611)="Y",UPPER($T611)=""))</f>
        <v>1</v>
      </c>
      <c r="AJ611" s="8" t="b">
        <f>IF(UPPER($U611)="CCGT",IF(filt_combine_ccgt,OR(UPPER($T611)="Y",UPPER($S611)=""),OR(UPPER($S611)="Y",UPPER($T611)="")),TRUE)</f>
        <v>1</v>
      </c>
      <c r="AK611" s="8" t="b">
        <f>IF(UPPER($U611)="WIND",IF(filt_combine_wind,OR(UPPER($T611)="Y",UPPER($S611)=""),OR(UPPER($S611)="Y",UPPER($T611)="")),TRUE)</f>
        <v>1</v>
      </c>
      <c r="AL611" s="9"/>
      <c r="AM611" s="2" t="b">
        <f>AND(Z611:AL611)</f>
        <v>0</v>
      </c>
      <c r="AN611" s="2">
        <f>A611-COUNTIF($K$31:$K611,"&lt;&gt;"&amp;AN$31)+1</f>
        <v>556</v>
      </c>
      <c r="AO611" s="2"/>
      <c r="AP611" s="8" t="s">
        <v>402</v>
      </c>
      <c r="AQ611" s="8" t="s">
        <v>36</v>
      </c>
      <c r="AR611" s="8">
        <v>52108</v>
      </c>
      <c r="AS611" s="8">
        <v>14542</v>
      </c>
      <c r="AT611" s="8" t="s">
        <v>11</v>
      </c>
      <c r="AU611" s="8" t="s">
        <v>33</v>
      </c>
      <c r="AV611" s="8">
        <v>1951</v>
      </c>
      <c r="AW611" s="8">
        <v>10</v>
      </c>
      <c r="AX611" s="8" t="s">
        <v>16</v>
      </c>
      <c r="AY611" s="8" t="s">
        <v>15</v>
      </c>
      <c r="AZ611" t="s">
        <v>1069</v>
      </c>
      <c r="BA611" s="5" t="s">
        <v>1069</v>
      </c>
      <c r="BB611" s="5" t="s">
        <v>1069</v>
      </c>
      <c r="BC611" s="4"/>
      <c r="BD611"/>
    </row>
    <row r="612" spans="1:56" hidden="1">
      <c r="A612">
        <f>ROW(B612)-ROW($B$31)</f>
        <v>581</v>
      </c>
      <c r="B612" t="str">
        <f>SUBSTITUTE(SUBSTITUTE(SUBSTITUTE(AP612&amp;"_"&amp;AQ612," ","_"),"&amp;","and"),"-","_")</f>
        <v>Port_Arthur_Refinery_GEN4</v>
      </c>
      <c r="C612">
        <f>AW612/1000</f>
        <v>0.01</v>
      </c>
      <c r="D612" s="23" t="str">
        <f>VLOOKUP(L612,map_fuel,2,0)</f>
        <v>ng</v>
      </c>
      <c r="E612" s="23" t="str">
        <f>VLOOKUP(M612,map_prime_mover,2,0)</f>
        <v>st</v>
      </c>
      <c r="F612" s="23" t="str">
        <f>D612&amp;IF(NOT(E612=""),"_"&amp;LOWER(E612),"")</f>
        <v>ng_st</v>
      </c>
      <c r="G612" s="58">
        <f>IF(ISNUMBER(BA612),BA612/1000,1)</f>
        <v>1</v>
      </c>
      <c r="H612" s="8">
        <f>AV612</f>
        <v>1943</v>
      </c>
      <c r="I612" s="39" t="str">
        <f>AY612</f>
        <v>OS</v>
      </c>
      <c r="J612" s="39" t="str">
        <f>IF(AZ612=1,"Y",IF(AZ612=0,"N","?"))</f>
        <v>?</v>
      </c>
      <c r="K612" s="39" t="s">
        <v>594</v>
      </c>
      <c r="L612" s="8" t="str">
        <f>AU612</f>
        <v>NG</v>
      </c>
      <c r="M612" s="8" t="str">
        <f>AX612</f>
        <v>ST</v>
      </c>
      <c r="N612" s="8">
        <f>C612*G612</f>
        <v>0.01</v>
      </c>
      <c r="O612" s="8"/>
      <c r="P612" s="8"/>
      <c r="Q612" s="39" t="s">
        <v>651</v>
      </c>
      <c r="R612" s="87"/>
      <c r="S612" s="8"/>
      <c r="T612" s="8"/>
      <c r="U612" s="87"/>
      <c r="V612" s="87" t="str">
        <f ca="1">IF(NOT(AP612=""),IF(AP612&lt;&gt;AP611,IF(COUNTIF(OFFSET(AP612,0,0,pMaxUnitPerPlantInData),AP612)=COUNTIFS(OFFSET(AP612,0,0,pMaxUnitPerPlantInData),AP612,OFFSET(F612,0,0,pMaxUnitPerPlantInData),F612),"N","Y"),V611),"")</f>
        <v>Y</v>
      </c>
      <c r="W612" s="87" t="str">
        <f>IF($AP612="",W613,AP612)</f>
        <v>Port Arthur Refinery</v>
      </c>
      <c r="X612" s="87" t="str">
        <f>IF($AP612="","-",BB612)</f>
        <v>Plant unknown</v>
      </c>
      <c r="Y612" s="4"/>
      <c r="Z612" s="8" t="b">
        <v>0</v>
      </c>
      <c r="AA612" s="8" t="b">
        <f>VLOOKUP(L612,map_fuel,3,0)</f>
        <v>1</v>
      </c>
      <c r="AB612" s="8" t="b">
        <f>C612&gt;=filt_gen_size</f>
        <v>0</v>
      </c>
      <c r="AC612" s="8" t="b">
        <f>AV612&gt;=filt_age</f>
        <v>1</v>
      </c>
      <c r="AD612" s="39">
        <f>IF(filt_status="ALL",TRUE,IFERROR(SEARCH(I612,filt_status),FALSE))</f>
        <v>6</v>
      </c>
      <c r="AE612" s="8" t="b">
        <f>IF(filt_chp,TRUE,J612="N")</f>
        <v>0</v>
      </c>
      <c r="AF612" s="8" t="b">
        <f>IF(filt_hydro,TRUE,D612&lt;&gt;"water")</f>
        <v>1</v>
      </c>
      <c r="AG612" s="8" t="b">
        <f>IF(filt_use_bad_data,TRUE,NOT(OR(O612="Y",O612=1)))</f>
        <v>1</v>
      </c>
      <c r="AH612" s="8" t="b">
        <f>IF(filt_use_bad_data,TRUE,NOT(OR(Q612="Y",Q612=1)))</f>
        <v>0</v>
      </c>
      <c r="AI612" s="8" t="b">
        <f>IF(filt_allow_combos,AND(AJ612:AK612),OR(UPPER($S612)="Y",UPPER($T612)=""))</f>
        <v>1</v>
      </c>
      <c r="AJ612" s="8" t="b">
        <f>IF(UPPER($U612)="CCGT",IF(filt_combine_ccgt,OR(UPPER($T612)="Y",UPPER($S612)=""),OR(UPPER($S612)="Y",UPPER($T612)="")),TRUE)</f>
        <v>1</v>
      </c>
      <c r="AK612" s="8" t="b">
        <f>IF(UPPER($U612)="WIND",IF(filt_combine_wind,OR(UPPER($T612)="Y",UPPER($S612)=""),OR(UPPER($S612)="Y",UPPER($T612)="")),TRUE)</f>
        <v>1</v>
      </c>
      <c r="AL612" s="9"/>
      <c r="AM612" s="2" t="b">
        <f>AND(Z612:AL612)</f>
        <v>0</v>
      </c>
      <c r="AN612" s="2">
        <f>A612-COUNTIF($K$31:$K612,"&lt;&gt;"&amp;AN$31)+1</f>
        <v>557</v>
      </c>
      <c r="AO612" s="2"/>
      <c r="AP612" s="8" t="s">
        <v>402</v>
      </c>
      <c r="AQ612" s="8" t="s">
        <v>31</v>
      </c>
      <c r="AR612" s="8">
        <v>52108</v>
      </c>
      <c r="AS612" s="8">
        <v>14539</v>
      </c>
      <c r="AT612" s="8" t="s">
        <v>11</v>
      </c>
      <c r="AU612" s="8" t="s">
        <v>33</v>
      </c>
      <c r="AV612" s="8">
        <v>1943</v>
      </c>
      <c r="AW612" s="8">
        <v>10</v>
      </c>
      <c r="AX612" s="8" t="s">
        <v>16</v>
      </c>
      <c r="AY612" s="8" t="s">
        <v>76</v>
      </c>
      <c r="AZ612" t="s">
        <v>1069</v>
      </c>
      <c r="BA612" s="5" t="s">
        <v>1069</v>
      </c>
      <c r="BB612" s="5" t="s">
        <v>1069</v>
      </c>
      <c r="BC612" s="4"/>
      <c r="BD612"/>
    </row>
    <row r="613" spans="1:56" hidden="1">
      <c r="A613">
        <f>ROW(B613)-ROW($B$31)</f>
        <v>582</v>
      </c>
      <c r="B613" t="str">
        <f>SUBSTITUTE(SUBSTITUTE(SUBSTITUTE(AP613&amp;"_"&amp;AQ613," ","_"),"&amp;","and"),"-","_")</f>
        <v>Port_Arthur_Refinery_GEN5</v>
      </c>
      <c r="C613">
        <f>AW613/1000</f>
        <v>0.01</v>
      </c>
      <c r="D613" s="23" t="str">
        <f>VLOOKUP(L613,map_fuel,2,0)</f>
        <v>ng</v>
      </c>
      <c r="E613" s="23" t="str">
        <f>VLOOKUP(M613,map_prime_mover,2,0)</f>
        <v>st</v>
      </c>
      <c r="F613" s="23" t="str">
        <f>D613&amp;IF(NOT(E613=""),"_"&amp;LOWER(E613),"")</f>
        <v>ng_st</v>
      </c>
      <c r="G613" s="58">
        <f>IF(ISNUMBER(BA613),BA613/1000,1)</f>
        <v>1</v>
      </c>
      <c r="H613" s="8">
        <f>AV613</f>
        <v>1928</v>
      </c>
      <c r="I613" s="39" t="str">
        <f>AY613</f>
        <v>SB</v>
      </c>
      <c r="J613" s="39" t="str">
        <f>IF(AZ613=1,"Y",IF(AZ613=0,"N","?"))</f>
        <v>?</v>
      </c>
      <c r="K613" s="39" t="s">
        <v>594</v>
      </c>
      <c r="L613" s="8" t="str">
        <f>AU613</f>
        <v>NG</v>
      </c>
      <c r="M613" s="8" t="str">
        <f>AX613</f>
        <v>ST</v>
      </c>
      <c r="N613" s="8">
        <f>C613*G613</f>
        <v>0.01</v>
      </c>
      <c r="O613" s="8"/>
      <c r="P613" s="8"/>
      <c r="Q613" s="39" t="s">
        <v>651</v>
      </c>
      <c r="R613" s="87"/>
      <c r="S613" s="8"/>
      <c r="T613" s="8"/>
      <c r="U613" s="87"/>
      <c r="V613" s="87" t="str">
        <f ca="1">IF(NOT(AP613=""),IF(AP613&lt;&gt;AP612,IF(COUNTIF(OFFSET(AP613,0,0,pMaxUnitPerPlantInData),AP613)=COUNTIFS(OFFSET(AP613,0,0,pMaxUnitPerPlantInData),AP613,OFFSET(F613,0,0,pMaxUnitPerPlantInData),F613),"N","Y"),V612),"")</f>
        <v>Y</v>
      </c>
      <c r="W613" s="87" t="str">
        <f>IF($AP613="",W614,AP613)</f>
        <v>Port Arthur Refinery</v>
      </c>
      <c r="X613" s="87" t="str">
        <f>IF($AP613="","-",BB613)</f>
        <v>Plant unknown</v>
      </c>
      <c r="Y613" s="4"/>
      <c r="Z613" s="8" t="b">
        <v>0</v>
      </c>
      <c r="AA613" s="8" t="b">
        <f>VLOOKUP(L613,map_fuel,3,0)</f>
        <v>1</v>
      </c>
      <c r="AB613" s="8" t="b">
        <f>C613&gt;=filt_gen_size</f>
        <v>0</v>
      </c>
      <c r="AC613" s="8" t="b">
        <f>AV613&gt;=filt_age</f>
        <v>1</v>
      </c>
      <c r="AD613" s="39">
        <f>IF(filt_status="ALL",TRUE,IFERROR(SEARCH(I613,filt_status),FALSE))</f>
        <v>9</v>
      </c>
      <c r="AE613" s="8" t="b">
        <f>IF(filt_chp,TRUE,J613="N")</f>
        <v>0</v>
      </c>
      <c r="AF613" s="8" t="b">
        <f>IF(filt_hydro,TRUE,D613&lt;&gt;"water")</f>
        <v>1</v>
      </c>
      <c r="AG613" s="8" t="b">
        <f>IF(filt_use_bad_data,TRUE,NOT(OR(O613="Y",O613=1)))</f>
        <v>1</v>
      </c>
      <c r="AH613" s="8" t="b">
        <f>IF(filt_use_bad_data,TRUE,NOT(OR(Q613="Y",Q613=1)))</f>
        <v>0</v>
      </c>
      <c r="AI613" s="8" t="b">
        <f>IF(filt_allow_combos,AND(AJ613:AK613),OR(UPPER($S613)="Y",UPPER($T613)=""))</f>
        <v>1</v>
      </c>
      <c r="AJ613" s="8" t="b">
        <f>IF(UPPER($U613)="CCGT",IF(filt_combine_ccgt,OR(UPPER($T613)="Y",UPPER($S613)=""),OR(UPPER($S613)="Y",UPPER($T613)="")),TRUE)</f>
        <v>1</v>
      </c>
      <c r="AK613" s="8" t="b">
        <f>IF(UPPER($U613)="WIND",IF(filt_combine_wind,OR(UPPER($T613)="Y",UPPER($S613)=""),OR(UPPER($S613)="Y",UPPER($T613)="")),TRUE)</f>
        <v>1</v>
      </c>
      <c r="AL613" s="9"/>
      <c r="AM613" s="2" t="b">
        <f>AND(Z613:AL613)</f>
        <v>0</v>
      </c>
      <c r="AN613" s="2">
        <f>A613-COUNTIF($K$31:$K613,"&lt;&gt;"&amp;AN$31)+1</f>
        <v>558</v>
      </c>
      <c r="AO613" s="2"/>
      <c r="AP613" s="8" t="s">
        <v>402</v>
      </c>
      <c r="AQ613" s="8" t="s">
        <v>37</v>
      </c>
      <c r="AR613" s="8">
        <v>52108</v>
      </c>
      <c r="AS613" s="8">
        <v>14540</v>
      </c>
      <c r="AT613" s="8" t="s">
        <v>11</v>
      </c>
      <c r="AU613" s="8" t="s">
        <v>33</v>
      </c>
      <c r="AV613" s="8">
        <v>1928</v>
      </c>
      <c r="AW613" s="8">
        <v>10</v>
      </c>
      <c r="AX613" s="8" t="s">
        <v>16</v>
      </c>
      <c r="AY613" s="8" t="s">
        <v>95</v>
      </c>
      <c r="AZ613" t="s">
        <v>1069</v>
      </c>
      <c r="BA613" s="5" t="s">
        <v>1069</v>
      </c>
      <c r="BB613" s="5" t="s">
        <v>1069</v>
      </c>
      <c r="BC613" s="4"/>
      <c r="BD613"/>
    </row>
    <row r="614" spans="1:56" hidden="1">
      <c r="A614">
        <f>ROW(B614)-ROW($B$31)</f>
        <v>583</v>
      </c>
      <c r="B614" t="str">
        <f>SUBSTITUTE(SUBSTITUTE(SUBSTITUTE(AP614&amp;"_"&amp;AQ614," ","_"),"&amp;","and"),"-","_")</f>
        <v>Port_Arthur_Texas_Refinery_GEN1</v>
      </c>
      <c r="C614">
        <f>AW614/1000</f>
        <v>3.8399999999999997E-2</v>
      </c>
      <c r="D614" s="23" t="str">
        <f>VLOOKUP(L614,map_fuel,2,0)</f>
        <v>ng</v>
      </c>
      <c r="E614" s="23" t="str">
        <f>VLOOKUP(M614,map_prime_mover,2,0)</f>
        <v>gt</v>
      </c>
      <c r="F614" s="23" t="str">
        <f>D614&amp;IF(NOT(E614=""),"_"&amp;LOWER(E614),"")</f>
        <v>ng_gt</v>
      </c>
      <c r="G614" s="58">
        <f>IF(ISNUMBER(BA614),BA614/1000,1)</f>
        <v>1</v>
      </c>
      <c r="H614" s="8">
        <f>AV614</f>
        <v>1988</v>
      </c>
      <c r="I614" s="39" t="str">
        <f>AY614</f>
        <v>OP</v>
      </c>
      <c r="J614" s="39" t="str">
        <f>IF(AZ614=1,"Y",IF(AZ614=0,"N","?"))</f>
        <v>?</v>
      </c>
      <c r="K614" s="39" t="s">
        <v>594</v>
      </c>
      <c r="L614" s="8" t="str">
        <f>AU614</f>
        <v>NG</v>
      </c>
      <c r="M614" s="8" t="str">
        <f>AX614</f>
        <v>GT</v>
      </c>
      <c r="N614" s="8">
        <f>C614*G614</f>
        <v>3.8399999999999997E-2</v>
      </c>
      <c r="O614" s="8"/>
      <c r="P614" s="8"/>
      <c r="Q614" s="8"/>
      <c r="R614" s="87"/>
      <c r="S614" s="8"/>
      <c r="T614" s="8"/>
      <c r="U614" s="87"/>
      <c r="V614" s="87" t="str">
        <f ca="1">IF(NOT(AP614=""),IF(AP614&lt;&gt;AP613,IF(COUNTIF(OFFSET(AP614,0,0,pMaxUnitPerPlantInData),AP614)=COUNTIFS(OFFSET(AP614,0,0,pMaxUnitPerPlantInData),AP614,OFFSET(F614,0,0,pMaxUnitPerPlantInData),F614),"N","Y"),V613),"")</f>
        <v>N</v>
      </c>
      <c r="W614" s="87" t="str">
        <f>IF($AP614="",W615,AP614)</f>
        <v>Port Arthur Texas Refinery</v>
      </c>
      <c r="X614" s="87" t="str">
        <f>IF($AP614="","-",BB614)</f>
        <v>Plant unknown</v>
      </c>
      <c r="Y614" s="4"/>
      <c r="Z614" s="8" t="b">
        <v>0</v>
      </c>
      <c r="AA614" s="8" t="b">
        <f>VLOOKUP(L614,map_fuel,3,0)</f>
        <v>1</v>
      </c>
      <c r="AB614" s="8" t="b">
        <f>C614&gt;=filt_gen_size</f>
        <v>0</v>
      </c>
      <c r="AC614" s="8" t="b">
        <f>AV614&gt;=filt_age</f>
        <v>1</v>
      </c>
      <c r="AD614" s="39">
        <f>IF(filt_status="ALL",TRUE,IFERROR(SEARCH(I614,filt_status),FALSE))</f>
        <v>1</v>
      </c>
      <c r="AE614" s="8" t="b">
        <f>IF(filt_chp,TRUE,J614="N")</f>
        <v>0</v>
      </c>
      <c r="AF614" s="8" t="b">
        <f>IF(filt_hydro,TRUE,D614&lt;&gt;"water")</f>
        <v>1</v>
      </c>
      <c r="AG614" s="8" t="b">
        <f>IF(filt_use_bad_data,TRUE,NOT(OR(O614="Y",O614=1)))</f>
        <v>1</v>
      </c>
      <c r="AH614" s="8" t="b">
        <f>IF(filt_use_bad_data,TRUE,NOT(OR(Q614="Y",Q614=1)))</f>
        <v>1</v>
      </c>
      <c r="AI614" s="8" t="b">
        <f>IF(filt_allow_combos,AND(AJ614:AK614),OR(UPPER($S614)="Y",UPPER($T614)=""))</f>
        <v>1</v>
      </c>
      <c r="AJ614" s="8" t="b">
        <f>IF(UPPER($U614)="CCGT",IF(filt_combine_ccgt,OR(UPPER($T614)="Y",UPPER($S614)=""),OR(UPPER($S614)="Y",UPPER($T614)="")),TRUE)</f>
        <v>1</v>
      </c>
      <c r="AK614" s="8" t="b">
        <f>IF(UPPER($U614)="WIND",IF(filt_combine_wind,OR(UPPER($T614)="Y",UPPER($S614)=""),OR(UPPER($S614)="Y",UPPER($T614)="")),TRUE)</f>
        <v>1</v>
      </c>
      <c r="AL614" s="9"/>
      <c r="AM614" s="2" t="b">
        <f>AND(Z614:AL614)</f>
        <v>0</v>
      </c>
      <c r="AN614" s="2">
        <f>A614-COUNTIF($K$31:$K614,"&lt;&gt;"&amp;AN$31)+1</f>
        <v>559</v>
      </c>
      <c r="AO614" s="2"/>
      <c r="AP614" s="8" t="s">
        <v>410</v>
      </c>
      <c r="AQ614" s="8" t="s">
        <v>13</v>
      </c>
      <c r="AR614" s="8">
        <v>10568</v>
      </c>
      <c r="AS614" s="8">
        <v>14550</v>
      </c>
      <c r="AT614" s="8" t="s">
        <v>11</v>
      </c>
      <c r="AU614" s="8" t="s">
        <v>33</v>
      </c>
      <c r="AV614" s="8">
        <v>1988</v>
      </c>
      <c r="AW614" s="8">
        <v>38.4</v>
      </c>
      <c r="AX614" s="8" t="s">
        <v>54</v>
      </c>
      <c r="AY614" s="8" t="s">
        <v>15</v>
      </c>
      <c r="AZ614" t="s">
        <v>1069</v>
      </c>
      <c r="BA614" s="5" t="s">
        <v>1069</v>
      </c>
      <c r="BB614" s="5" t="s">
        <v>1069</v>
      </c>
      <c r="BC614" s="4"/>
      <c r="BD614"/>
    </row>
    <row r="615" spans="1:56" hidden="1">
      <c r="A615">
        <f>ROW(B615)-ROW($B$31)</f>
        <v>584</v>
      </c>
      <c r="B615" t="str">
        <f>SUBSTITUTE(SUBSTITUTE(SUBSTITUTE(AP615&amp;"_"&amp;AQ615," ","_"),"&amp;","and"),"-","_")</f>
        <v>Port_Neches_Plant_G1</v>
      </c>
      <c r="C615">
        <f>AW615/1000</f>
        <v>3.7999999999999999E-2</v>
      </c>
      <c r="D615" s="23" t="str">
        <f>VLOOKUP(L615,map_fuel,2,0)</f>
        <v>ng</v>
      </c>
      <c r="E615" s="23" t="str">
        <f>VLOOKUP(M615,map_prime_mover,2,0)</f>
        <v>gt</v>
      </c>
      <c r="F615" s="23" t="str">
        <f>D615&amp;IF(NOT(E615=""),"_"&amp;LOWER(E615),"")</f>
        <v>ng_gt</v>
      </c>
      <c r="G615" s="58">
        <f>IF(ISNUMBER(BA615),BA615/1000,1)</f>
        <v>1</v>
      </c>
      <c r="H615" s="8">
        <f>AV615</f>
        <v>1994</v>
      </c>
      <c r="I615" s="39" t="str">
        <f>AY615</f>
        <v>OP</v>
      </c>
      <c r="J615" s="39" t="str">
        <f>IF(AZ615=1,"Y",IF(AZ615=0,"N","?"))</f>
        <v>?</v>
      </c>
      <c r="K615" s="39" t="s">
        <v>594</v>
      </c>
      <c r="L615" s="8" t="str">
        <f>AU615</f>
        <v>NG</v>
      </c>
      <c r="M615" s="8" t="str">
        <f>AX615</f>
        <v>GT</v>
      </c>
      <c r="N615" s="8">
        <f>C615*G615</f>
        <v>3.7999999999999999E-2</v>
      </c>
      <c r="O615" s="8"/>
      <c r="P615" s="8"/>
      <c r="Q615" s="8"/>
      <c r="R615" s="87"/>
      <c r="S615" s="8"/>
      <c r="T615" s="8"/>
      <c r="U615" s="87"/>
      <c r="V615" s="87" t="str">
        <f ca="1">IF(NOT(AP615=""),IF(AP615&lt;&gt;AP614,IF(COUNTIF(OFFSET(AP615,0,0,pMaxUnitPerPlantInData),AP615)=COUNTIFS(OFFSET(AP615,0,0,pMaxUnitPerPlantInData),AP615,OFFSET(F615,0,0,pMaxUnitPerPlantInData),F615),"N","Y"),V614),"")</f>
        <v>N</v>
      </c>
      <c r="W615" s="87" t="str">
        <f>IF($AP615="",W616,AP615)</f>
        <v>Port Neches Plant</v>
      </c>
      <c r="X615" s="87" t="str">
        <f>IF($AP615="","-",BB615)</f>
        <v>Plant unknown</v>
      </c>
      <c r="Y615" s="4"/>
      <c r="Z615" s="8" t="b">
        <v>0</v>
      </c>
      <c r="AA615" s="8" t="b">
        <f>VLOOKUP(L615,map_fuel,3,0)</f>
        <v>1</v>
      </c>
      <c r="AB615" s="8" t="b">
        <f>C615&gt;=filt_gen_size</f>
        <v>0</v>
      </c>
      <c r="AC615" s="8" t="b">
        <f>AV615&gt;=filt_age</f>
        <v>1</v>
      </c>
      <c r="AD615" s="39">
        <f>IF(filt_status="ALL",TRUE,IFERROR(SEARCH(I615,filt_status),FALSE))</f>
        <v>1</v>
      </c>
      <c r="AE615" s="8" t="b">
        <f>IF(filt_chp,TRUE,J615="N")</f>
        <v>0</v>
      </c>
      <c r="AF615" s="8" t="b">
        <f>IF(filt_hydro,TRUE,D615&lt;&gt;"water")</f>
        <v>1</v>
      </c>
      <c r="AG615" s="8" t="b">
        <f>IF(filt_use_bad_data,TRUE,NOT(OR(O615="Y",O615=1)))</f>
        <v>1</v>
      </c>
      <c r="AH615" s="8" t="b">
        <f>IF(filt_use_bad_data,TRUE,NOT(OR(Q615="Y",Q615=1)))</f>
        <v>1</v>
      </c>
      <c r="AI615" s="8" t="b">
        <f>IF(filt_allow_combos,AND(AJ615:AK615),OR(UPPER($S615)="Y",UPPER($T615)=""))</f>
        <v>1</v>
      </c>
      <c r="AJ615" s="8" t="b">
        <f>IF(UPPER($U615)="CCGT",IF(filt_combine_ccgt,OR(UPPER($T615)="Y",UPPER($S615)=""),OR(UPPER($S615)="Y",UPPER($T615)="")),TRUE)</f>
        <v>1</v>
      </c>
      <c r="AK615" s="8" t="b">
        <f>IF(UPPER($U615)="WIND",IF(filt_combine_wind,OR(UPPER($T615)="Y",UPPER($S615)=""),OR(UPPER($S615)="Y",UPPER($T615)="")),TRUE)</f>
        <v>1</v>
      </c>
      <c r="AL615" s="9"/>
      <c r="AM615" s="2" t="b">
        <f>AND(Z615:AL615)</f>
        <v>0</v>
      </c>
      <c r="AN615" s="2">
        <f>A615-COUNTIF($K$31:$K615,"&lt;&gt;"&amp;AN$31)+1</f>
        <v>560</v>
      </c>
      <c r="AO615" s="2"/>
      <c r="AP615" s="8" t="s">
        <v>411</v>
      </c>
      <c r="AQ615" s="8" t="s">
        <v>412</v>
      </c>
      <c r="AR615" s="8">
        <v>54748</v>
      </c>
      <c r="AS615" s="8">
        <v>14551</v>
      </c>
      <c r="AT615" s="8" t="s">
        <v>11</v>
      </c>
      <c r="AU615" s="8" t="s">
        <v>33</v>
      </c>
      <c r="AV615" s="8">
        <v>1994</v>
      </c>
      <c r="AW615" s="8">
        <v>38</v>
      </c>
      <c r="AX615" s="8" t="s">
        <v>54</v>
      </c>
      <c r="AY615" s="8" t="s">
        <v>15</v>
      </c>
      <c r="AZ615" t="s">
        <v>1069</v>
      </c>
      <c r="BA615" s="5" t="s">
        <v>1069</v>
      </c>
      <c r="BB615" s="5" t="s">
        <v>1069</v>
      </c>
      <c r="BC615" s="4"/>
      <c r="BD615"/>
    </row>
    <row r="616" spans="1:56" hidden="1">
      <c r="A616">
        <f>ROW(B616)-ROW($B$31)</f>
        <v>585</v>
      </c>
      <c r="B616" t="str">
        <f>SUBSTITUTE(SUBSTITUTE(SUBSTITUTE(AP616&amp;"_"&amp;AQ616," ","_"),"&amp;","and"),"-","_")</f>
        <v>Post_Wind_Farm_LP_1</v>
      </c>
      <c r="C616">
        <f>AW616/1000</f>
        <v>8.4000000000000005E-2</v>
      </c>
      <c r="D616" s="23" t="str">
        <f>VLOOKUP(L616,map_fuel,2,0)</f>
        <v>wind</v>
      </c>
      <c r="E616" s="23" t="str">
        <f>VLOOKUP(M616,map_prime_mover,2,0)</f>
        <v/>
      </c>
      <c r="F616" s="23" t="str">
        <f>D616&amp;IF(NOT(E616=""),"_"&amp;LOWER(E616),"")</f>
        <v>wind</v>
      </c>
      <c r="G616" s="58">
        <f>IF(ISNUMBER(BA616),BA616/1000,1)</f>
        <v>1</v>
      </c>
      <c r="H616" s="8">
        <f>AV616</f>
        <v>2006</v>
      </c>
      <c r="I616" s="39" t="str">
        <f>AY616</f>
        <v>OP</v>
      </c>
      <c r="J616" s="39" t="str">
        <f>IF(AZ616=1,"Y",IF(AZ616=0,"N","?"))</f>
        <v>N</v>
      </c>
      <c r="K616" s="39" t="s">
        <v>594</v>
      </c>
      <c r="L616" s="8" t="str">
        <f>AU616</f>
        <v>WND</v>
      </c>
      <c r="M616" s="8" t="str">
        <f>AX616</f>
        <v>WT</v>
      </c>
      <c r="N616" s="8">
        <f>C616*G616</f>
        <v>8.4000000000000005E-2</v>
      </c>
      <c r="O616" s="8"/>
      <c r="P616" s="39"/>
      <c r="Q616" s="39"/>
      <c r="R616" s="87"/>
      <c r="S616" s="39" t="s">
        <v>651</v>
      </c>
      <c r="T616" s="39"/>
      <c r="U616" s="87" t="s">
        <v>72</v>
      </c>
      <c r="V616" s="87" t="str">
        <f ca="1">IF(NOT(AP616=""),IF(AP616&lt;&gt;AP615,IF(COUNTIF(OFFSET(AP616,0,0,pMaxUnitPerPlantInData),AP616)=COUNTIFS(OFFSET(AP616,0,0,pMaxUnitPerPlantInData),AP616,OFFSET(F616,0,0,pMaxUnitPerPlantInData),F616),"N","Y"),V615),"")</f>
        <v>N</v>
      </c>
      <c r="W616" s="87" t="str">
        <f>IF($AP616="",W617,SUBSTITUTE(SUBSTITUTE(SUBSTITUTE(AP616," ","_"),"&amp;","and"),"-","_"))</f>
        <v>Post_Wind_Farm_LP</v>
      </c>
      <c r="X616" s="87">
        <f>IF($AP616="","-",BB616)</f>
        <v>1</v>
      </c>
      <c r="Y616" s="4"/>
      <c r="Z616" s="8" t="b">
        <v>1</v>
      </c>
      <c r="AA616" s="8" t="b">
        <f>VLOOKUP(L616,map_fuel,3,0)</f>
        <v>1</v>
      </c>
      <c r="AB616" s="8" t="b">
        <f>C616&gt;=filt_gen_size</f>
        <v>1</v>
      </c>
      <c r="AC616" s="8" t="b">
        <f>AV616&gt;=filt_age</f>
        <v>1</v>
      </c>
      <c r="AD616" s="39">
        <f>IF(filt_status="ALL",TRUE,IFERROR(SEARCH(I616,filt_status),FALSE))</f>
        <v>1</v>
      </c>
      <c r="AE616" s="8" t="b">
        <f>IF(filt_chp,TRUE,J616="N")</f>
        <v>1</v>
      </c>
      <c r="AF616" s="8" t="b">
        <f>IF(filt_hydro,TRUE,D616&lt;&gt;"water")</f>
        <v>1</v>
      </c>
      <c r="AG616" s="8" t="b">
        <f>IF(filt_use_bad_data,TRUE,NOT(OR(O616="Y",O616=1)))</f>
        <v>1</v>
      </c>
      <c r="AH616" s="8" t="b">
        <f>IF(filt_use_bad_data,TRUE,NOT(OR(Q616="Y",Q616=1)))</f>
        <v>1</v>
      </c>
      <c r="AI616" s="8" t="b">
        <f>IF(filt_allow_combos,AND(AJ616:AK616),OR(UPPER($S616)="Y",UPPER($T616)=""))</f>
        <v>0</v>
      </c>
      <c r="AJ616" s="8" t="b">
        <f>IF(UPPER($U616)="CCGT",IF(filt_combine_ccgt,OR(UPPER($T616)="Y",UPPER($S616)=""),OR(UPPER($S616)="Y",UPPER($T616)="")),TRUE)</f>
        <v>1</v>
      </c>
      <c r="AK616" s="8" t="b">
        <f>IF(UPPER($U616)="WIND",IF(filt_combine_wind,OR(UPPER($T616)="Y",UPPER($S616)=""),OR(UPPER($S616)="Y",UPPER($T616)="")),TRUE)</f>
        <v>0</v>
      </c>
      <c r="AL616" s="9"/>
      <c r="AM616" s="2" t="b">
        <f>AND(Z616:AL616)</f>
        <v>0</v>
      </c>
      <c r="AN616" s="2">
        <f>A616-COUNTIF($K$31:$K616,"&lt;&gt;"&amp;AN$31)+1</f>
        <v>561</v>
      </c>
      <c r="AO616" s="2"/>
      <c r="AP616" s="8" t="s">
        <v>413</v>
      </c>
      <c r="AQ616" s="8" t="s">
        <v>19</v>
      </c>
      <c r="AR616" s="8">
        <v>56457</v>
      </c>
      <c r="AS616" s="8">
        <v>14552</v>
      </c>
      <c r="AT616" s="8" t="s">
        <v>11</v>
      </c>
      <c r="AU616" s="8" t="s">
        <v>26</v>
      </c>
      <c r="AV616" s="8">
        <v>2006</v>
      </c>
      <c r="AW616" s="8">
        <v>84</v>
      </c>
      <c r="AX616" s="8" t="s">
        <v>25</v>
      </c>
      <c r="AY616" s="8" t="s">
        <v>15</v>
      </c>
      <c r="AZ616">
        <v>0</v>
      </c>
      <c r="BA616" s="5" t="s">
        <v>14</v>
      </c>
      <c r="BB616" s="5">
        <v>1</v>
      </c>
      <c r="BC616" s="4"/>
      <c r="BD616"/>
    </row>
    <row r="617" spans="1:56" hidden="1">
      <c r="A617">
        <f>ROW(B617)-ROW($B$31)</f>
        <v>586</v>
      </c>
      <c r="B617" t="str">
        <f>SUBSTITUTE(SUBSTITUTE(SUBSTITUTE(AP617&amp;"_"&amp;AQ617," ","_"),"&amp;","and"),"-","_")</f>
        <v>Power_Station_4_GEN1</v>
      </c>
      <c r="C617">
        <f>AW617/1000</f>
        <v>7.8200000000000006E-2</v>
      </c>
      <c r="D617" s="23" t="str">
        <f>VLOOKUP(L617,map_fuel,2,0)</f>
        <v>ng</v>
      </c>
      <c r="E617" s="23" t="str">
        <f>VLOOKUP(M617,map_prime_mover,2,0)</f>
        <v>cc_ct_part</v>
      </c>
      <c r="F617" s="23" t="str">
        <f>D617&amp;IF(NOT(E617=""),"_"&amp;LOWER(E617),"")</f>
        <v>ng_cc_ct_part</v>
      </c>
      <c r="G617" s="58">
        <f>IF(ISNUMBER(BA617),BA617/1000,1)</f>
        <v>11.366426299999999</v>
      </c>
      <c r="H617" s="8">
        <f>AV617</f>
        <v>1986</v>
      </c>
      <c r="I617" s="39" t="str">
        <f>AY617</f>
        <v>OP</v>
      </c>
      <c r="J617" s="39" t="str">
        <f>IF(AZ617=1,"Y",IF(AZ617=0,"N","?"))</f>
        <v>Y</v>
      </c>
      <c r="K617" s="39" t="s">
        <v>594</v>
      </c>
      <c r="L617" s="8" t="str">
        <f>AU617</f>
        <v>NG</v>
      </c>
      <c r="M617" s="8" t="str">
        <f>AX617</f>
        <v>CT</v>
      </c>
      <c r="N617" s="8">
        <f>C617*G617</f>
        <v>0.88885453665999992</v>
      </c>
      <c r="O617" s="8"/>
      <c r="P617" s="8"/>
      <c r="Q617" s="8"/>
      <c r="R617" s="87"/>
      <c r="S617" s="8"/>
      <c r="T617" s="8"/>
      <c r="U617" s="87"/>
      <c r="V617" s="87" t="str">
        <f ca="1">IF(NOT(AP617=""),IF(AP617&lt;&gt;AP616,IF(COUNTIF(OFFSET(AP617,0,0,pMaxUnitPerPlantInData),AP617)=COUNTIFS(OFFSET(AP617,0,0,pMaxUnitPerPlantInData),AP617,OFFSET(F617,0,0,pMaxUnitPerPlantInData),F617),"N","Y"),V616),"")</f>
        <v>Y</v>
      </c>
      <c r="W617" s="87" t="str">
        <f>IF($AP617="",W618,AP617)</f>
        <v>Power Station 4</v>
      </c>
      <c r="X617" s="87">
        <f>IF($AP617="","-",BB617)</f>
        <v>3</v>
      </c>
      <c r="Y617" s="4"/>
      <c r="Z617" s="8" t="b">
        <v>1</v>
      </c>
      <c r="AA617" s="8" t="b">
        <f>VLOOKUP(L617,map_fuel,3,0)</f>
        <v>1</v>
      </c>
      <c r="AB617" s="8" t="b">
        <f>C617&gt;=filt_gen_size</f>
        <v>1</v>
      </c>
      <c r="AC617" s="8" t="b">
        <f>AV617&gt;=filt_age</f>
        <v>1</v>
      </c>
      <c r="AD617" s="39">
        <f>IF(filt_status="ALL",TRUE,IFERROR(SEARCH(I617,filt_status),FALSE))</f>
        <v>1</v>
      </c>
      <c r="AE617" s="8" t="b">
        <f>IF(filt_chp,TRUE,J617="N")</f>
        <v>0</v>
      </c>
      <c r="AF617" s="8" t="b">
        <f>IF(filt_hydro,TRUE,D617&lt;&gt;"water")</f>
        <v>1</v>
      </c>
      <c r="AG617" s="8" t="b">
        <f>IF(filt_use_bad_data,TRUE,NOT(OR(O617="Y",O617=1)))</f>
        <v>1</v>
      </c>
      <c r="AH617" s="8" t="b">
        <f>IF(filt_use_bad_data,TRUE,NOT(OR(Q617="Y",Q617=1)))</f>
        <v>1</v>
      </c>
      <c r="AI617" s="8" t="b">
        <f>IF(filt_allow_combos,AND(AJ617:AK617),OR(UPPER($S617)="Y",UPPER($T617)=""))</f>
        <v>1</v>
      </c>
      <c r="AJ617" s="8" t="b">
        <f>IF(UPPER($U617)="CCGT",IF(filt_combine_ccgt,OR(UPPER($T617)="Y",UPPER($S617)=""),OR(UPPER($S617)="Y",UPPER($T617)="")),TRUE)</f>
        <v>1</v>
      </c>
      <c r="AK617" s="8" t="b">
        <f>IF(UPPER($U617)="WIND",IF(filt_combine_wind,OR(UPPER($T617)="Y",UPPER($S617)=""),OR(UPPER($S617)="Y",UPPER($T617)="")),TRUE)</f>
        <v>1</v>
      </c>
      <c r="AL617" s="9"/>
      <c r="AM617" s="2" t="b">
        <f>AND(Z617:AL617)</f>
        <v>0</v>
      </c>
      <c r="AN617" s="2">
        <f>A617-COUNTIF($K$31:$K617,"&lt;&gt;"&amp;AN$31)+1</f>
        <v>562</v>
      </c>
      <c r="AO617" s="2"/>
      <c r="AP617" s="8" t="s">
        <v>414</v>
      </c>
      <c r="AQ617" s="8" t="s">
        <v>13</v>
      </c>
      <c r="AR617" s="8">
        <v>52132</v>
      </c>
      <c r="AS617" s="8">
        <v>14553</v>
      </c>
      <c r="AT617" s="8" t="s">
        <v>11</v>
      </c>
      <c r="AU617" s="8" t="s">
        <v>33</v>
      </c>
      <c r="AV617" s="8">
        <v>1986</v>
      </c>
      <c r="AW617" s="8">
        <v>78.2</v>
      </c>
      <c r="AX617" s="8" t="s">
        <v>32</v>
      </c>
      <c r="AY617" s="8" t="s">
        <v>15</v>
      </c>
      <c r="AZ617">
        <v>1</v>
      </c>
      <c r="BA617" s="5">
        <v>11366.426299999999</v>
      </c>
      <c r="BB617" s="5">
        <v>3</v>
      </c>
      <c r="BC617" s="4"/>
      <c r="BD617"/>
    </row>
    <row r="618" spans="1:56" hidden="1">
      <c r="A618">
        <f>ROW(B618)-ROW($B$31)</f>
        <v>587</v>
      </c>
      <c r="B618" t="str">
        <f>SUBSTITUTE(SUBSTITUTE(SUBSTITUTE(AP618&amp;"_"&amp;AQ618," ","_"),"&amp;","and"),"-","_")</f>
        <v>Power_Station_4_GEN2</v>
      </c>
      <c r="C618">
        <f>AW618/1000</f>
        <v>7.8200000000000006E-2</v>
      </c>
      <c r="D618" s="23" t="str">
        <f>VLOOKUP(L618,map_fuel,2,0)</f>
        <v>ng</v>
      </c>
      <c r="E618" s="23" t="str">
        <f>VLOOKUP(M618,map_prime_mover,2,0)</f>
        <v>cc_ct_part</v>
      </c>
      <c r="F618" s="23" t="str">
        <f>D618&amp;IF(NOT(E618=""),"_"&amp;LOWER(E618),"")</f>
        <v>ng_cc_ct_part</v>
      </c>
      <c r="G618" s="58">
        <f>IF(ISNUMBER(BA618),BA618/1000,1)</f>
        <v>11.366426299999999</v>
      </c>
      <c r="H618" s="8">
        <f>AV618</f>
        <v>1986</v>
      </c>
      <c r="I618" s="39" t="str">
        <f>AY618</f>
        <v>OP</v>
      </c>
      <c r="J618" s="39" t="str">
        <f>IF(AZ618=1,"Y",IF(AZ618=0,"N","?"))</f>
        <v>Y</v>
      </c>
      <c r="K618" s="39" t="s">
        <v>594</v>
      </c>
      <c r="L618" s="8" t="str">
        <f>AU618</f>
        <v>NG</v>
      </c>
      <c r="M618" s="8" t="str">
        <f>AX618</f>
        <v>CT</v>
      </c>
      <c r="N618" s="8">
        <f>C618*G618</f>
        <v>0.88885453665999992</v>
      </c>
      <c r="O618" s="8"/>
      <c r="P618" s="8"/>
      <c r="Q618" s="8"/>
      <c r="R618" s="87"/>
      <c r="S618" s="8"/>
      <c r="T618" s="8"/>
      <c r="U618" s="87"/>
      <c r="V618" s="87" t="str">
        <f ca="1">IF(NOT(AP618=""),IF(AP618&lt;&gt;AP617,IF(COUNTIF(OFFSET(AP618,0,0,pMaxUnitPerPlantInData),AP618)=COUNTIFS(OFFSET(AP618,0,0,pMaxUnitPerPlantInData),AP618,OFFSET(F618,0,0,pMaxUnitPerPlantInData),F618),"N","Y"),V617),"")</f>
        <v>Y</v>
      </c>
      <c r="W618" s="87" t="str">
        <f>IF($AP618="",W619,AP618)</f>
        <v>Power Station 4</v>
      </c>
      <c r="X618" s="87">
        <f>IF($AP618="","-",BB618)</f>
        <v>3</v>
      </c>
      <c r="Y618" s="4"/>
      <c r="Z618" s="8" t="b">
        <v>1</v>
      </c>
      <c r="AA618" s="8" t="b">
        <f>VLOOKUP(L618,map_fuel,3,0)</f>
        <v>1</v>
      </c>
      <c r="AB618" s="8" t="b">
        <f>C618&gt;=filt_gen_size</f>
        <v>1</v>
      </c>
      <c r="AC618" s="8" t="b">
        <f>AV618&gt;=filt_age</f>
        <v>1</v>
      </c>
      <c r="AD618" s="39">
        <f>IF(filt_status="ALL",TRUE,IFERROR(SEARCH(I618,filt_status),FALSE))</f>
        <v>1</v>
      </c>
      <c r="AE618" s="8" t="b">
        <f>IF(filt_chp,TRUE,J618="N")</f>
        <v>0</v>
      </c>
      <c r="AF618" s="8" t="b">
        <f>IF(filt_hydro,TRUE,D618&lt;&gt;"water")</f>
        <v>1</v>
      </c>
      <c r="AG618" s="8" t="b">
        <f>IF(filt_use_bad_data,TRUE,NOT(OR(O618="Y",O618=1)))</f>
        <v>1</v>
      </c>
      <c r="AH618" s="8" t="b">
        <f>IF(filt_use_bad_data,TRUE,NOT(OR(Q618="Y",Q618=1)))</f>
        <v>1</v>
      </c>
      <c r="AI618" s="8" t="b">
        <f>IF(filt_allow_combos,AND(AJ618:AK618),OR(UPPER($S618)="Y",UPPER($T618)=""))</f>
        <v>1</v>
      </c>
      <c r="AJ618" s="8" t="b">
        <f>IF(UPPER($U618)="CCGT",IF(filt_combine_ccgt,OR(UPPER($T618)="Y",UPPER($S618)=""),OR(UPPER($S618)="Y",UPPER($T618)="")),TRUE)</f>
        <v>1</v>
      </c>
      <c r="AK618" s="8" t="b">
        <f>IF(UPPER($U618)="WIND",IF(filt_combine_wind,OR(UPPER($T618)="Y",UPPER($S618)=""),OR(UPPER($S618)="Y",UPPER($T618)="")),TRUE)</f>
        <v>1</v>
      </c>
      <c r="AL618" s="9"/>
      <c r="AM618" s="2" t="b">
        <f>AND(Z618:AL618)</f>
        <v>0</v>
      </c>
      <c r="AN618" s="2">
        <f>A618-COUNTIF($K$31:$K618,"&lt;&gt;"&amp;AN$31)+1</f>
        <v>563</v>
      </c>
      <c r="AO618" s="2"/>
      <c r="AP618" s="8" t="s">
        <v>414</v>
      </c>
      <c r="AQ618" s="8" t="s">
        <v>34</v>
      </c>
      <c r="AR618" s="8">
        <v>52132</v>
      </c>
      <c r="AS618" s="8">
        <v>14554</v>
      </c>
      <c r="AT618" s="8" t="s">
        <v>11</v>
      </c>
      <c r="AU618" s="8" t="s">
        <v>33</v>
      </c>
      <c r="AV618" s="8">
        <v>1986</v>
      </c>
      <c r="AW618" s="8">
        <v>78.2</v>
      </c>
      <c r="AX618" s="8" t="s">
        <v>32</v>
      </c>
      <c r="AY618" s="8" t="s">
        <v>15</v>
      </c>
      <c r="AZ618">
        <v>1</v>
      </c>
      <c r="BA618" s="5">
        <v>11366.426299999999</v>
      </c>
      <c r="BB618" s="5">
        <v>3</v>
      </c>
      <c r="BC618" s="4"/>
      <c r="BD618"/>
    </row>
    <row r="619" spans="1:56" hidden="1">
      <c r="A619">
        <f>ROW(B619)-ROW($B$31)</f>
        <v>588</v>
      </c>
      <c r="B619" t="str">
        <f>SUBSTITUTE(SUBSTITUTE(SUBSTITUTE(AP619&amp;"_"&amp;AQ619," ","_"),"&amp;","and"),"-","_")</f>
        <v>Power_Station_4_GEN3</v>
      </c>
      <c r="C619">
        <f>AW619/1000</f>
        <v>3.4700000000000002E-2</v>
      </c>
      <c r="D619" s="23" t="str">
        <f>VLOOKUP(L619,map_fuel,2,0)</f>
        <v>ng</v>
      </c>
      <c r="E619" s="23" t="str">
        <f>VLOOKUP(M619,map_prime_mover,2,0)</f>
        <v>cc_st_part</v>
      </c>
      <c r="F619" s="23" t="str">
        <f>D619&amp;IF(NOT(E619=""),"_"&amp;LOWER(E619),"")</f>
        <v>ng_cc_st_part</v>
      </c>
      <c r="G619" s="58">
        <f>IF(ISNUMBER(BA619),BA619/1000,1)</f>
        <v>11.366426299999999</v>
      </c>
      <c r="H619" s="8">
        <f>AV619</f>
        <v>1986</v>
      </c>
      <c r="I619" s="39" t="str">
        <f>AY619</f>
        <v>OP</v>
      </c>
      <c r="J619" s="39" t="str">
        <f>IF(AZ619=1,"Y",IF(AZ619=0,"N","?"))</f>
        <v>Y</v>
      </c>
      <c r="K619" s="39" t="s">
        <v>594</v>
      </c>
      <c r="L619" s="8" t="str">
        <f>AU619</f>
        <v>NG</v>
      </c>
      <c r="M619" s="8" t="str">
        <f>AX619</f>
        <v>CA</v>
      </c>
      <c r="N619" s="8">
        <f>C619*G619</f>
        <v>0.39441499260999996</v>
      </c>
      <c r="O619" s="8"/>
      <c r="P619" s="8"/>
      <c r="Q619" s="8"/>
      <c r="R619" s="87"/>
      <c r="S619" s="8"/>
      <c r="T619" s="8"/>
      <c r="U619" s="87"/>
      <c r="V619" s="87" t="str">
        <f ca="1">IF(NOT(AP619=""),IF(AP619&lt;&gt;AP618,IF(COUNTIF(OFFSET(AP619,0,0,pMaxUnitPerPlantInData),AP619)=COUNTIFS(OFFSET(AP619,0,0,pMaxUnitPerPlantInData),AP619,OFFSET(F619,0,0,pMaxUnitPerPlantInData),F619),"N","Y"),V618),"")</f>
        <v>Y</v>
      </c>
      <c r="W619" s="87" t="str">
        <f>IF($AP619="",W620,AP619)</f>
        <v>Power Station 4</v>
      </c>
      <c r="X619" s="87">
        <f>IF($AP619="","-",BB619)</f>
        <v>3</v>
      </c>
      <c r="Y619" s="4"/>
      <c r="Z619" s="8" t="b">
        <v>1</v>
      </c>
      <c r="AA619" s="8" t="b">
        <f>VLOOKUP(L619,map_fuel,3,0)</f>
        <v>1</v>
      </c>
      <c r="AB619" s="8" t="b">
        <f>C619&gt;=filt_gen_size</f>
        <v>0</v>
      </c>
      <c r="AC619" s="8" t="b">
        <f>AV619&gt;=filt_age</f>
        <v>1</v>
      </c>
      <c r="AD619" s="39">
        <f>IF(filt_status="ALL",TRUE,IFERROR(SEARCH(I619,filt_status),FALSE))</f>
        <v>1</v>
      </c>
      <c r="AE619" s="8" t="b">
        <f>IF(filt_chp,TRUE,J619="N")</f>
        <v>0</v>
      </c>
      <c r="AF619" s="8" t="b">
        <f>IF(filt_hydro,TRUE,D619&lt;&gt;"water")</f>
        <v>1</v>
      </c>
      <c r="AG619" s="8" t="b">
        <f>IF(filt_use_bad_data,TRUE,NOT(OR(O619="Y",O619=1)))</f>
        <v>1</v>
      </c>
      <c r="AH619" s="8" t="b">
        <f>IF(filt_use_bad_data,TRUE,NOT(OR(Q619="Y",Q619=1)))</f>
        <v>1</v>
      </c>
      <c r="AI619" s="8" t="b">
        <f>IF(filt_allow_combos,AND(AJ619:AK619),OR(UPPER($S619)="Y",UPPER($T619)=""))</f>
        <v>1</v>
      </c>
      <c r="AJ619" s="8" t="b">
        <f>IF(UPPER($U619)="CCGT",IF(filt_combine_ccgt,OR(UPPER($T619)="Y",UPPER($S619)=""),OR(UPPER($S619)="Y",UPPER($T619)="")),TRUE)</f>
        <v>1</v>
      </c>
      <c r="AK619" s="8" t="b">
        <f>IF(UPPER($U619)="WIND",IF(filt_combine_wind,OR(UPPER($T619)="Y",UPPER($S619)=""),OR(UPPER($S619)="Y",UPPER($T619)="")),TRUE)</f>
        <v>1</v>
      </c>
      <c r="AL619" s="9"/>
      <c r="AM619" s="2" t="b">
        <f>AND(Z619:AL619)</f>
        <v>0</v>
      </c>
      <c r="AN619" s="2">
        <f>A619-COUNTIF($K$31:$K619,"&lt;&gt;"&amp;AN$31)+1</f>
        <v>564</v>
      </c>
      <c r="AO619" s="2"/>
      <c r="AP619" s="8" t="s">
        <v>414</v>
      </c>
      <c r="AQ619" s="8" t="s">
        <v>28</v>
      </c>
      <c r="AR619" s="8">
        <v>52132</v>
      </c>
      <c r="AS619" s="8">
        <v>14555</v>
      </c>
      <c r="AT619" s="8" t="s">
        <v>11</v>
      </c>
      <c r="AU619" s="8" t="s">
        <v>33</v>
      </c>
      <c r="AV619" s="8">
        <v>1986</v>
      </c>
      <c r="AW619" s="8">
        <v>34.700000000000003</v>
      </c>
      <c r="AX619" s="8" t="s">
        <v>29</v>
      </c>
      <c r="AY619" s="8" t="s">
        <v>15</v>
      </c>
      <c r="AZ619">
        <v>1</v>
      </c>
      <c r="BA619" s="5">
        <v>11366.426299999999</v>
      </c>
      <c r="BB619" s="5">
        <v>3</v>
      </c>
      <c r="BC619" s="4"/>
      <c r="BD619"/>
    </row>
    <row r="620" spans="1:56" hidden="1">
      <c r="A620">
        <f>ROW(B620)-ROW($B$31)</f>
        <v>589</v>
      </c>
      <c r="B620" t="str">
        <f>SUBSTITUTE(SUBSTITUTE(SUBSTITUTE(AP620&amp;"_"&amp;AQ620," ","_"),"&amp;","and"),"-","_")</f>
        <v>Powerlane_Plant_ST3</v>
      </c>
      <c r="C620">
        <f>AW620/1000</f>
        <v>4.3200000000000002E-2</v>
      </c>
      <c r="D620" s="23" t="str">
        <f>VLOOKUP(L620,map_fuel,2,0)</f>
        <v>ng</v>
      </c>
      <c r="E620" s="23" t="str">
        <f>VLOOKUP(M620,map_prime_mover,2,0)</f>
        <v>st</v>
      </c>
      <c r="F620" s="23" t="str">
        <f>D620&amp;IF(NOT(E620=""),"_"&amp;LOWER(E620),"")</f>
        <v>ng_st</v>
      </c>
      <c r="G620" s="58">
        <f>IF(ISNUMBER(BA620),BA620/1000,1)</f>
        <v>23.364725400000001</v>
      </c>
      <c r="H620" s="8">
        <f>AV620</f>
        <v>1977</v>
      </c>
      <c r="I620" s="39" t="str">
        <f>AY620</f>
        <v>OP</v>
      </c>
      <c r="J620" s="39" t="str">
        <f>IF(AZ620=1,"Y",IF(AZ620=0,"N","?"))</f>
        <v>N</v>
      </c>
      <c r="K620" s="39" t="s">
        <v>594</v>
      </c>
      <c r="L620" s="8" t="str">
        <f>AU620</f>
        <v>NG</v>
      </c>
      <c r="M620" s="8" t="str">
        <f>AX620</f>
        <v>ST</v>
      </c>
      <c r="N620" s="8">
        <f>C620*G620</f>
        <v>1.0093561372800002</v>
      </c>
      <c r="O620" s="8"/>
      <c r="P620" s="39"/>
      <c r="Q620" s="39" t="s">
        <v>651</v>
      </c>
      <c r="R620" s="87"/>
      <c r="S620" s="39"/>
      <c r="T620" s="39"/>
      <c r="U620" s="87"/>
      <c r="V620" s="87" t="str">
        <f ca="1">IF(NOT(AP620=""),IF(AP620&lt;&gt;AP619,IF(COUNTIF(OFFSET(AP620,0,0,pMaxUnitPerPlantInData),AP620)=COUNTIFS(OFFSET(AP620,0,0,pMaxUnitPerPlantInData),AP620,OFFSET(F620,0,0,pMaxUnitPerPlantInData),F620),"N","Y"),V619),"")</f>
        <v>N</v>
      </c>
      <c r="W620" s="87" t="str">
        <f>IF($AP620="",W621,SUBSTITUTE(SUBSTITUTE(SUBSTITUTE(AP620," ","_"),"&amp;","and"),"-","_"))</f>
        <v>Powerlane_Plant</v>
      </c>
      <c r="X620" s="87">
        <f>IF($AP620="","-",BB620)</f>
        <v>3</v>
      </c>
      <c r="Y620" s="4"/>
      <c r="Z620" s="8" t="b">
        <v>1</v>
      </c>
      <c r="AA620" s="8" t="b">
        <f>VLOOKUP(L620,map_fuel,3,0)</f>
        <v>1</v>
      </c>
      <c r="AB620" s="8" t="b">
        <f>C620&gt;=filt_gen_size</f>
        <v>0</v>
      </c>
      <c r="AC620" s="8" t="b">
        <f>AV620&gt;=filt_age</f>
        <v>1</v>
      </c>
      <c r="AD620" s="39">
        <f>IF(filt_status="ALL",TRUE,IFERROR(SEARCH(I620,filt_status),FALSE))</f>
        <v>1</v>
      </c>
      <c r="AE620" s="8" t="b">
        <f>IF(filt_chp,TRUE,J620="N")</f>
        <v>1</v>
      </c>
      <c r="AF620" s="8" t="b">
        <f>IF(filt_hydro,TRUE,D620&lt;&gt;"water")</f>
        <v>1</v>
      </c>
      <c r="AG620" s="8" t="b">
        <f>IF(filt_use_bad_data,TRUE,NOT(OR(O620="Y",O620=1)))</f>
        <v>1</v>
      </c>
      <c r="AH620" s="8" t="b">
        <f>IF(filt_use_bad_data,TRUE,NOT(OR(Q620="Y",Q620=1)))</f>
        <v>0</v>
      </c>
      <c r="AI620" s="8" t="b">
        <f>IF(filt_allow_combos,AND(AJ620:AK620),OR(UPPER($S620)="Y",UPPER($T620)=""))</f>
        <v>1</v>
      </c>
      <c r="AJ620" s="8" t="b">
        <f>IF(UPPER($U620)="CCGT",IF(filt_combine_ccgt,OR(UPPER($T620)="Y",UPPER($S620)=""),OR(UPPER($S620)="Y",UPPER($T620)="")),TRUE)</f>
        <v>1</v>
      </c>
      <c r="AK620" s="8" t="b">
        <f>IF(UPPER($U620)="WIND",IF(filt_combine_wind,OR(UPPER($T620)="Y",UPPER($S620)=""),OR(UPPER($S620)="Y",UPPER($T620)="")),TRUE)</f>
        <v>1</v>
      </c>
      <c r="AL620" s="9"/>
      <c r="AM620" s="2" t="b">
        <f>AND(Z620:AL620)</f>
        <v>0</v>
      </c>
      <c r="AN620" s="2">
        <f>A620-COUNTIF($K$31:$K620,"&lt;&gt;"&amp;AN$31)+1</f>
        <v>565</v>
      </c>
      <c r="AO620" s="2"/>
      <c r="AP620" s="8" t="s">
        <v>415</v>
      </c>
      <c r="AQ620" s="8" t="s">
        <v>166</v>
      </c>
      <c r="AR620" s="8">
        <v>4195</v>
      </c>
      <c r="AS620" s="8">
        <v>14558</v>
      </c>
      <c r="AT620" s="8" t="s">
        <v>11</v>
      </c>
      <c r="AU620" s="8" t="s">
        <v>33</v>
      </c>
      <c r="AV620" s="8">
        <v>1977</v>
      </c>
      <c r="AW620" s="8">
        <v>43.2</v>
      </c>
      <c r="AX620" s="8" t="s">
        <v>16</v>
      </c>
      <c r="AY620" s="8" t="s">
        <v>15</v>
      </c>
      <c r="AZ620">
        <v>0</v>
      </c>
      <c r="BA620" s="5">
        <v>23364.725399999999</v>
      </c>
      <c r="BB620" s="5">
        <v>3</v>
      </c>
      <c r="BC620" s="4"/>
      <c r="BD620"/>
    </row>
    <row r="621" spans="1:56" hidden="1">
      <c r="A621">
        <f>ROW(B621)-ROW($B$31)</f>
        <v>590</v>
      </c>
      <c r="B621" t="str">
        <f>SUBSTITUTE(SUBSTITUTE(SUBSTITUTE(AP621&amp;"_"&amp;AQ621," ","_"),"&amp;","and"),"-","_")</f>
        <v>Powerlane_Plant_ST2</v>
      </c>
      <c r="C621">
        <f>AW621/1000</f>
        <v>2.5000000000000001E-2</v>
      </c>
      <c r="D621" s="23" t="str">
        <f>VLOOKUP(L621,map_fuel,2,0)</f>
        <v>ng</v>
      </c>
      <c r="E621" s="23" t="str">
        <f>VLOOKUP(M621,map_prime_mover,2,0)</f>
        <v>st</v>
      </c>
      <c r="F621" s="23" t="str">
        <f>D621&amp;IF(NOT(E621=""),"_"&amp;LOWER(E621),"")</f>
        <v>ng_st</v>
      </c>
      <c r="G621" s="58">
        <f>IF(ISNUMBER(BA621),BA621/1000,1)</f>
        <v>23.364725400000001</v>
      </c>
      <c r="H621" s="8">
        <f>AV621</f>
        <v>1969</v>
      </c>
      <c r="I621" s="39" t="str">
        <f>AY621</f>
        <v>OP</v>
      </c>
      <c r="J621" s="39" t="str">
        <f>IF(AZ621=1,"Y",IF(AZ621=0,"N","?"))</f>
        <v>N</v>
      </c>
      <c r="K621" s="39" t="s">
        <v>594</v>
      </c>
      <c r="L621" s="8" t="str">
        <f>AU621</f>
        <v>NG</v>
      </c>
      <c r="M621" s="8" t="str">
        <f>AX621</f>
        <v>ST</v>
      </c>
      <c r="N621" s="8">
        <f>C621*G621</f>
        <v>0.58411813500000009</v>
      </c>
      <c r="O621" s="8"/>
      <c r="P621" s="39"/>
      <c r="Q621" s="39" t="s">
        <v>651</v>
      </c>
      <c r="R621" s="87"/>
      <c r="S621" s="39"/>
      <c r="T621" s="39"/>
      <c r="U621" s="87"/>
      <c r="V621" s="87" t="str">
        <f ca="1">IF(NOT(AP621=""),IF(AP621&lt;&gt;AP620,IF(COUNTIF(OFFSET(AP621,0,0,pMaxUnitPerPlantInData),AP621)=COUNTIFS(OFFSET(AP621,0,0,pMaxUnitPerPlantInData),AP621,OFFSET(F621,0,0,pMaxUnitPerPlantInData),F621),"N","Y"),V620),"")</f>
        <v>N</v>
      </c>
      <c r="W621" s="87" t="str">
        <f>IF($AP621="",W622,SUBSTITUTE(SUBSTITUTE(SUBSTITUTE(AP621," ","_"),"&amp;","and"),"-","_"))</f>
        <v>Powerlane_Plant</v>
      </c>
      <c r="X621" s="87">
        <f>IF($AP621="","-",BB621)</f>
        <v>3</v>
      </c>
      <c r="Y621" s="4"/>
      <c r="Z621" s="8" t="b">
        <v>1</v>
      </c>
      <c r="AA621" s="8" t="b">
        <f>VLOOKUP(L621,map_fuel,3,0)</f>
        <v>1</v>
      </c>
      <c r="AB621" s="8" t="b">
        <f>C621&gt;=filt_gen_size</f>
        <v>0</v>
      </c>
      <c r="AC621" s="8" t="b">
        <f>AV621&gt;=filt_age</f>
        <v>1</v>
      </c>
      <c r="AD621" s="39">
        <f>IF(filt_status="ALL",TRUE,IFERROR(SEARCH(I621,filt_status),FALSE))</f>
        <v>1</v>
      </c>
      <c r="AE621" s="8" t="b">
        <f>IF(filt_chp,TRUE,J621="N")</f>
        <v>1</v>
      </c>
      <c r="AF621" s="8" t="b">
        <f>IF(filt_hydro,TRUE,D621&lt;&gt;"water")</f>
        <v>1</v>
      </c>
      <c r="AG621" s="8" t="b">
        <f>IF(filt_use_bad_data,TRUE,NOT(OR(O621="Y",O621=1)))</f>
        <v>1</v>
      </c>
      <c r="AH621" s="8" t="b">
        <f>IF(filt_use_bad_data,TRUE,NOT(OR(Q621="Y",Q621=1)))</f>
        <v>0</v>
      </c>
      <c r="AI621" s="8" t="b">
        <f>IF(filt_allow_combos,AND(AJ621:AK621),OR(UPPER($S621)="Y",UPPER($T621)=""))</f>
        <v>1</v>
      </c>
      <c r="AJ621" s="8" t="b">
        <f>IF(UPPER($U621)="CCGT",IF(filt_combine_ccgt,OR(UPPER($T621)="Y",UPPER($S621)=""),OR(UPPER($S621)="Y",UPPER($T621)="")),TRUE)</f>
        <v>1</v>
      </c>
      <c r="AK621" s="8" t="b">
        <f>IF(UPPER($U621)="WIND",IF(filt_combine_wind,OR(UPPER($T621)="Y",UPPER($S621)=""),OR(UPPER($S621)="Y",UPPER($T621)="")),TRUE)</f>
        <v>1</v>
      </c>
      <c r="AL621" s="9"/>
      <c r="AM621" s="2" t="b">
        <f>AND(Z621:AL621)</f>
        <v>0</v>
      </c>
      <c r="AN621" s="2">
        <f>A621-COUNTIF($K$31:$K621,"&lt;&gt;"&amp;AN$31)+1</f>
        <v>566</v>
      </c>
      <c r="AO621" s="2"/>
      <c r="AP621" s="8" t="s">
        <v>415</v>
      </c>
      <c r="AQ621" s="8" t="s">
        <v>165</v>
      </c>
      <c r="AR621" s="8">
        <v>4195</v>
      </c>
      <c r="AS621" s="8">
        <v>14557</v>
      </c>
      <c r="AT621" s="8" t="s">
        <v>11</v>
      </c>
      <c r="AU621" s="8" t="s">
        <v>33</v>
      </c>
      <c r="AV621" s="8">
        <v>1969</v>
      </c>
      <c r="AW621" s="8">
        <v>25</v>
      </c>
      <c r="AX621" s="8" t="s">
        <v>16</v>
      </c>
      <c r="AY621" s="8" t="s">
        <v>15</v>
      </c>
      <c r="AZ621">
        <v>0</v>
      </c>
      <c r="BA621" s="5">
        <v>23364.725399999999</v>
      </c>
      <c r="BB621" s="5">
        <v>3</v>
      </c>
      <c r="BC621" s="4"/>
      <c r="BD621"/>
    </row>
    <row r="622" spans="1:56" hidden="1">
      <c r="A622">
        <f>ROW(B622)-ROW($B$31)</f>
        <v>591</v>
      </c>
      <c r="B622" t="str">
        <f>SUBSTITUTE(SUBSTITUTE(SUBSTITUTE(AP622&amp;"_"&amp;AQ622," ","_"),"&amp;","and"),"-","_")</f>
        <v>Powerlane_Plant_ST1</v>
      </c>
      <c r="C622">
        <f>AW622/1000</f>
        <v>1.6500000000000001E-2</v>
      </c>
      <c r="D622" s="23" t="str">
        <f>VLOOKUP(L622,map_fuel,2,0)</f>
        <v>ng</v>
      </c>
      <c r="E622" s="23" t="str">
        <f>VLOOKUP(M622,map_prime_mover,2,0)</f>
        <v>st</v>
      </c>
      <c r="F622" s="23" t="str">
        <f>D622&amp;IF(NOT(E622=""),"_"&amp;LOWER(E622),"")</f>
        <v>ng_st</v>
      </c>
      <c r="G622" s="58">
        <f>IF(ISNUMBER(BA622),BA622/1000,1)</f>
        <v>23.364725400000001</v>
      </c>
      <c r="H622" s="8">
        <f>AV622</f>
        <v>1966</v>
      </c>
      <c r="I622" s="39" t="str">
        <f>AY622</f>
        <v>OP</v>
      </c>
      <c r="J622" s="39" t="str">
        <f>IF(AZ622=1,"Y",IF(AZ622=0,"N","?"))</f>
        <v>N</v>
      </c>
      <c r="K622" s="39" t="s">
        <v>594</v>
      </c>
      <c r="L622" s="8" t="str">
        <f>AU622</f>
        <v>NG</v>
      </c>
      <c r="M622" s="8" t="str">
        <f>AX622</f>
        <v>ST</v>
      </c>
      <c r="N622" s="8">
        <f>C622*G622</f>
        <v>0.38551796910000002</v>
      </c>
      <c r="O622" s="8"/>
      <c r="P622" s="39"/>
      <c r="Q622" s="39" t="s">
        <v>651</v>
      </c>
      <c r="R622" s="87"/>
      <c r="S622" s="39"/>
      <c r="T622" s="39"/>
      <c r="U622" s="87"/>
      <c r="V622" s="87" t="str">
        <f ca="1">IF(NOT(AP622=""),IF(AP622&lt;&gt;AP621,IF(COUNTIF(OFFSET(AP622,0,0,pMaxUnitPerPlantInData),AP622)=COUNTIFS(OFFSET(AP622,0,0,pMaxUnitPerPlantInData),AP622,OFFSET(F622,0,0,pMaxUnitPerPlantInData),F622),"N","Y"),V621),"")</f>
        <v>N</v>
      </c>
      <c r="W622" s="87" t="str">
        <f>IF($AP622="",W623,SUBSTITUTE(SUBSTITUTE(SUBSTITUTE(AP622," ","_"),"&amp;","and"),"-","_"))</f>
        <v>Powerlane_Plant</v>
      </c>
      <c r="X622" s="87">
        <f>IF($AP622="","-",BB622)</f>
        <v>3</v>
      </c>
      <c r="Y622" s="4"/>
      <c r="Z622" s="8" t="b">
        <v>1</v>
      </c>
      <c r="AA622" s="8" t="b">
        <f>VLOOKUP(L622,map_fuel,3,0)</f>
        <v>1</v>
      </c>
      <c r="AB622" s="8" t="b">
        <f>C622&gt;=filt_gen_size</f>
        <v>0</v>
      </c>
      <c r="AC622" s="8" t="b">
        <f>AV622&gt;=filt_age</f>
        <v>1</v>
      </c>
      <c r="AD622" s="39">
        <f>IF(filt_status="ALL",TRUE,IFERROR(SEARCH(I622,filt_status),FALSE))</f>
        <v>1</v>
      </c>
      <c r="AE622" s="8" t="b">
        <f>IF(filt_chp,TRUE,J622="N")</f>
        <v>1</v>
      </c>
      <c r="AF622" s="8" t="b">
        <f>IF(filt_hydro,TRUE,D622&lt;&gt;"water")</f>
        <v>1</v>
      </c>
      <c r="AG622" s="8" t="b">
        <f>IF(filt_use_bad_data,TRUE,NOT(OR(O622="Y",O622=1)))</f>
        <v>1</v>
      </c>
      <c r="AH622" s="8" t="b">
        <f>IF(filt_use_bad_data,TRUE,NOT(OR(Q622="Y",Q622=1)))</f>
        <v>0</v>
      </c>
      <c r="AI622" s="8" t="b">
        <f>IF(filt_allow_combos,AND(AJ622:AK622),OR(UPPER($S622)="Y",UPPER($T622)=""))</f>
        <v>1</v>
      </c>
      <c r="AJ622" s="8" t="b">
        <f>IF(UPPER($U622)="CCGT",IF(filt_combine_ccgt,OR(UPPER($T622)="Y",UPPER($S622)=""),OR(UPPER($S622)="Y",UPPER($T622)="")),TRUE)</f>
        <v>1</v>
      </c>
      <c r="AK622" s="8" t="b">
        <f>IF(UPPER($U622)="WIND",IF(filt_combine_wind,OR(UPPER($T622)="Y",UPPER($S622)=""),OR(UPPER($S622)="Y",UPPER($T622)="")),TRUE)</f>
        <v>1</v>
      </c>
      <c r="AL622" s="9"/>
      <c r="AM622" s="2" t="b">
        <f>AND(Z622:AL622)</f>
        <v>0</v>
      </c>
      <c r="AN622" s="2">
        <f>A622-COUNTIF($K$31:$K622,"&lt;&gt;"&amp;AN$31)+1</f>
        <v>567</v>
      </c>
      <c r="AO622" s="2"/>
      <c r="AP622" s="8" t="s">
        <v>415</v>
      </c>
      <c r="AQ622" s="8" t="s">
        <v>133</v>
      </c>
      <c r="AR622" s="8">
        <v>4195</v>
      </c>
      <c r="AS622" s="8">
        <v>14556</v>
      </c>
      <c r="AT622" s="8" t="s">
        <v>11</v>
      </c>
      <c r="AU622" s="8" t="s">
        <v>33</v>
      </c>
      <c r="AV622" s="8">
        <v>1966</v>
      </c>
      <c r="AW622" s="8">
        <v>16.5</v>
      </c>
      <c r="AX622" s="8" t="s">
        <v>16</v>
      </c>
      <c r="AY622" s="8" t="s">
        <v>15</v>
      </c>
      <c r="AZ622">
        <v>0</v>
      </c>
      <c r="BA622" s="5">
        <v>23364.725399999999</v>
      </c>
      <c r="BB622" s="5">
        <v>3</v>
      </c>
      <c r="BC622" s="4"/>
      <c r="BD622"/>
    </row>
    <row r="623" spans="1:56" hidden="1">
      <c r="A623">
        <f>ROW(B623)-ROW($B$31)</f>
        <v>592</v>
      </c>
      <c r="B623" t="str">
        <f>SUBSTITUTE(SUBSTITUTE(SUBSTITUTE(AP623&amp;"_"&amp;AQ623," ","_"),"&amp;","and"),"-","_")</f>
        <v>PPG_Industries_Works_4_L1G</v>
      </c>
      <c r="C623">
        <f>AW623/1000</f>
        <v>2E-3</v>
      </c>
      <c r="D623" s="23" t="str">
        <f>VLOOKUP(L623,map_fuel,2,0)</f>
        <v>oil_2</v>
      </c>
      <c r="E623" s="23" t="str">
        <f>VLOOKUP(M623,map_prime_mover,2,0)</f>
        <v>ic</v>
      </c>
      <c r="F623" s="23" t="str">
        <f>D623&amp;IF(NOT(E623=""),"_"&amp;LOWER(E623),"")</f>
        <v>oil_2_ic</v>
      </c>
      <c r="G623" s="58">
        <f>IF(ISNUMBER(BA623),BA623/1000,1)</f>
        <v>6.8288606999999999</v>
      </c>
      <c r="H623" s="8">
        <f>AV623</f>
        <v>1975</v>
      </c>
      <c r="I623" s="39" t="str">
        <f>AY623</f>
        <v>SB</v>
      </c>
      <c r="J623" s="39" t="str">
        <f>IF(AZ623=1,"Y",IF(AZ623=0,"N","?"))</f>
        <v>N</v>
      </c>
      <c r="K623" s="39" t="s">
        <v>594</v>
      </c>
      <c r="L623" s="8" t="str">
        <f>AU623</f>
        <v>DFO</v>
      </c>
      <c r="M623" s="8" t="str">
        <f>AX623</f>
        <v>IC</v>
      </c>
      <c r="N623" s="8">
        <f>C623*G623</f>
        <v>1.36577214E-2</v>
      </c>
      <c r="O623" s="8"/>
      <c r="P623" s="39"/>
      <c r="Q623" s="39"/>
      <c r="R623" s="87"/>
      <c r="S623" s="39"/>
      <c r="T623" s="39"/>
      <c r="U623" s="87"/>
      <c r="V623" s="87" t="str">
        <f ca="1">IF(NOT(AP623=""),IF(AP623&lt;&gt;AP622,IF(COUNTIF(OFFSET(AP623,0,0,pMaxUnitPerPlantInData),AP623)=COUNTIFS(OFFSET(AP623,0,0,pMaxUnitPerPlantInData),AP623,OFFSET(F623,0,0,pMaxUnitPerPlantInData),F623),"N","Y"),V622),"")</f>
        <v>N</v>
      </c>
      <c r="W623" s="87" t="str">
        <f>IF($AP623="",W624,SUBSTITUTE(SUBSTITUTE(SUBSTITUTE(AP623," ","_"),"&amp;","and"),"-","_"))</f>
        <v>PPG_Industries_Works_4</v>
      </c>
      <c r="X623" s="87">
        <f>IF($AP623="","-",BB623)</f>
        <v>4</v>
      </c>
      <c r="Y623" s="4"/>
      <c r="Z623" s="8" t="b">
        <v>1</v>
      </c>
      <c r="AA623" s="8" t="b">
        <f>VLOOKUP(L623,map_fuel,3,0)</f>
        <v>0</v>
      </c>
      <c r="AB623" s="8" t="b">
        <f>C623&gt;=filt_gen_size</f>
        <v>0</v>
      </c>
      <c r="AC623" s="8" t="b">
        <f>AV623&gt;=filt_age</f>
        <v>1</v>
      </c>
      <c r="AD623" s="39">
        <f>IF(filt_status="ALL",TRUE,IFERROR(SEARCH(I623,filt_status),FALSE))</f>
        <v>9</v>
      </c>
      <c r="AE623" s="8" t="b">
        <f>IF(filt_chp,TRUE,J623="N")</f>
        <v>1</v>
      </c>
      <c r="AF623" s="8" t="b">
        <f>IF(filt_hydro,TRUE,D623&lt;&gt;"water")</f>
        <v>1</v>
      </c>
      <c r="AG623" s="8" t="b">
        <f>IF(filt_use_bad_data,TRUE,NOT(OR(O623="Y",O623=1)))</f>
        <v>1</v>
      </c>
      <c r="AH623" s="8" t="b">
        <f>IF(filt_use_bad_data,TRUE,NOT(OR(Q623="Y",Q623=1)))</f>
        <v>1</v>
      </c>
      <c r="AI623" s="8" t="b">
        <f>IF(filt_allow_combos,AND(AJ623:AK623),OR(UPPER($S623)="Y",UPPER($T623)=""))</f>
        <v>1</v>
      </c>
      <c r="AJ623" s="8" t="b">
        <f>IF(UPPER($U623)="CCGT",IF(filt_combine_ccgt,OR(UPPER($T623)="Y",UPPER($S623)=""),OR(UPPER($S623)="Y",UPPER($T623)="")),TRUE)</f>
        <v>1</v>
      </c>
      <c r="AK623" s="8" t="b">
        <f>IF(UPPER($U623)="WIND",IF(filt_combine_wind,OR(UPPER($T623)="Y",UPPER($S623)=""),OR(UPPER($S623)="Y",UPPER($T623)="")),TRUE)</f>
        <v>1</v>
      </c>
      <c r="AL623" s="9"/>
      <c r="AM623" s="2" t="b">
        <f>AND(Z623:AL623)</f>
        <v>0</v>
      </c>
      <c r="AN623" s="2">
        <f>A623-COUNTIF($K$31:$K623,"&lt;&gt;"&amp;AN$31)+1</f>
        <v>568</v>
      </c>
      <c r="AO623" s="2"/>
      <c r="AP623" s="8" t="s">
        <v>416</v>
      </c>
      <c r="AQ623" s="8" t="s">
        <v>417</v>
      </c>
      <c r="AR623" s="8">
        <v>54364</v>
      </c>
      <c r="AS623" s="8">
        <v>14559</v>
      </c>
      <c r="AT623" s="8" t="s">
        <v>11</v>
      </c>
      <c r="AU623" s="8" t="s">
        <v>284</v>
      </c>
      <c r="AV623" s="8">
        <v>1975</v>
      </c>
      <c r="AW623" s="8">
        <v>2</v>
      </c>
      <c r="AX623" s="8" t="s">
        <v>44</v>
      </c>
      <c r="AY623" s="8" t="s">
        <v>95</v>
      </c>
      <c r="AZ623">
        <v>0</v>
      </c>
      <c r="BA623" s="5">
        <v>6828.8607000000002</v>
      </c>
      <c r="BB623" s="5">
        <v>4</v>
      </c>
      <c r="BC623" s="4"/>
      <c r="BD623"/>
    </row>
    <row r="624" spans="1:56" hidden="1">
      <c r="A624">
        <f>ROW(B624)-ROW($B$31)</f>
        <v>593</v>
      </c>
      <c r="B624" t="str">
        <f>SUBSTITUTE(SUBSTITUTE(SUBSTITUTE(AP624&amp;"_"&amp;AQ624," ","_"),"&amp;","and"),"-","_")</f>
        <v>PPG_Industries_Works_4_L1PG</v>
      </c>
      <c r="C624">
        <f>AW624/1000</f>
        <v>8.9999999999999998E-4</v>
      </c>
      <c r="D624" s="23" t="str">
        <f>VLOOKUP(L624,map_fuel,2,0)</f>
        <v>oil_2</v>
      </c>
      <c r="E624" s="23" t="str">
        <f>VLOOKUP(M624,map_prime_mover,2,0)</f>
        <v>ic</v>
      </c>
      <c r="F624" s="23" t="str">
        <f>D624&amp;IF(NOT(E624=""),"_"&amp;LOWER(E624),"")</f>
        <v>oil_2_ic</v>
      </c>
      <c r="G624" s="58">
        <f>IF(ISNUMBER(BA624),BA624/1000,1)</f>
        <v>6.8288606999999999</v>
      </c>
      <c r="H624" s="8">
        <f>AV624</f>
        <v>1980</v>
      </c>
      <c r="I624" s="39" t="str">
        <f>AY624</f>
        <v>SB</v>
      </c>
      <c r="J624" s="39" t="str">
        <f>IF(AZ624=1,"Y",IF(AZ624=0,"N","?"))</f>
        <v>N</v>
      </c>
      <c r="K624" s="39" t="s">
        <v>594</v>
      </c>
      <c r="L624" s="8" t="str">
        <f>AU624</f>
        <v>DFO</v>
      </c>
      <c r="M624" s="8" t="str">
        <f>AX624</f>
        <v>IC</v>
      </c>
      <c r="N624" s="8">
        <f>C624*G624</f>
        <v>6.1459746299999994E-3</v>
      </c>
      <c r="O624" s="8"/>
      <c r="P624" s="39"/>
      <c r="Q624" s="39"/>
      <c r="R624" s="87"/>
      <c r="S624" s="39"/>
      <c r="T624" s="39"/>
      <c r="U624" s="87"/>
      <c r="V624" s="87" t="str">
        <f ca="1">IF(NOT(AP624=""),IF(AP624&lt;&gt;AP623,IF(COUNTIF(OFFSET(AP624,0,0,pMaxUnitPerPlantInData),AP624)=COUNTIFS(OFFSET(AP624,0,0,pMaxUnitPerPlantInData),AP624,OFFSET(F624,0,0,pMaxUnitPerPlantInData),F624),"N","Y"),V623),"")</f>
        <v>N</v>
      </c>
      <c r="W624" s="87" t="str">
        <f>IF($AP624="",W625,SUBSTITUTE(SUBSTITUTE(SUBSTITUTE(AP624," ","_"),"&amp;","and"),"-","_"))</f>
        <v>PPG_Industries_Works_4</v>
      </c>
      <c r="X624" s="87">
        <f>IF($AP624="","-",BB624)</f>
        <v>4</v>
      </c>
      <c r="Y624" s="4"/>
      <c r="Z624" s="8" t="b">
        <v>1</v>
      </c>
      <c r="AA624" s="8" t="b">
        <f>VLOOKUP(L624,map_fuel,3,0)</f>
        <v>0</v>
      </c>
      <c r="AB624" s="8" t="b">
        <f>C624&gt;=filt_gen_size</f>
        <v>0</v>
      </c>
      <c r="AC624" s="8" t="b">
        <f>AV624&gt;=filt_age</f>
        <v>1</v>
      </c>
      <c r="AD624" s="39">
        <f>IF(filt_status="ALL",TRUE,IFERROR(SEARCH(I624,filt_status),FALSE))</f>
        <v>9</v>
      </c>
      <c r="AE624" s="8" t="b">
        <f>IF(filt_chp,TRUE,J624="N")</f>
        <v>1</v>
      </c>
      <c r="AF624" s="8" t="b">
        <f>IF(filt_hydro,TRUE,D624&lt;&gt;"water")</f>
        <v>1</v>
      </c>
      <c r="AG624" s="8" t="b">
        <f>IF(filt_use_bad_data,TRUE,NOT(OR(O624="Y",O624=1)))</f>
        <v>1</v>
      </c>
      <c r="AH624" s="8" t="b">
        <f>IF(filt_use_bad_data,TRUE,NOT(OR(Q624="Y",Q624=1)))</f>
        <v>1</v>
      </c>
      <c r="AI624" s="8" t="b">
        <f>IF(filt_allow_combos,AND(AJ624:AK624),OR(UPPER($S624)="Y",UPPER($T624)=""))</f>
        <v>1</v>
      </c>
      <c r="AJ624" s="8" t="b">
        <f>IF(UPPER($U624)="CCGT",IF(filt_combine_ccgt,OR(UPPER($T624)="Y",UPPER($S624)=""),OR(UPPER($S624)="Y",UPPER($T624)="")),TRUE)</f>
        <v>1</v>
      </c>
      <c r="AK624" s="8" t="b">
        <f>IF(UPPER($U624)="WIND",IF(filt_combine_wind,OR(UPPER($T624)="Y",UPPER($S624)=""),OR(UPPER($S624)="Y",UPPER($T624)="")),TRUE)</f>
        <v>1</v>
      </c>
      <c r="AL624" s="9"/>
      <c r="AM624" s="2" t="b">
        <f>AND(Z624:AL624)</f>
        <v>0</v>
      </c>
      <c r="AN624" s="2">
        <f>A624-COUNTIF($K$31:$K624,"&lt;&gt;"&amp;AN$31)+1</f>
        <v>569</v>
      </c>
      <c r="AO624" s="2"/>
      <c r="AP624" s="8" t="s">
        <v>416</v>
      </c>
      <c r="AQ624" s="8" t="s">
        <v>418</v>
      </c>
      <c r="AR624" s="8">
        <v>54364</v>
      </c>
      <c r="AS624" s="8">
        <v>14560</v>
      </c>
      <c r="AT624" s="8" t="s">
        <v>11</v>
      </c>
      <c r="AU624" s="8" t="s">
        <v>284</v>
      </c>
      <c r="AV624" s="8">
        <v>1980</v>
      </c>
      <c r="AW624" s="8">
        <v>0.9</v>
      </c>
      <c r="AX624" s="8" t="s">
        <v>44</v>
      </c>
      <c r="AY624" s="8" t="s">
        <v>95</v>
      </c>
      <c r="AZ624">
        <v>0</v>
      </c>
      <c r="BA624" s="5">
        <v>6828.8607000000002</v>
      </c>
      <c r="BB624" s="5">
        <v>4</v>
      </c>
      <c r="BC624" s="4"/>
      <c r="BD624"/>
    </row>
    <row r="625" spans="1:56" hidden="1">
      <c r="A625">
        <f>ROW(B625)-ROW($B$31)</f>
        <v>594</v>
      </c>
      <c r="B625" t="str">
        <f>SUBSTITUTE(SUBSTITUTE(SUBSTITUTE(AP625&amp;"_"&amp;AQ625," ","_"),"&amp;","and"),"-","_")</f>
        <v>PPG_Industries_Works_4_L2G</v>
      </c>
      <c r="C625">
        <f>AW625/1000</f>
        <v>2E-3</v>
      </c>
      <c r="D625" s="23" t="str">
        <f>VLOOKUP(L625,map_fuel,2,0)</f>
        <v>oil_2</v>
      </c>
      <c r="E625" s="23" t="str">
        <f>VLOOKUP(M625,map_prime_mover,2,0)</f>
        <v>ic</v>
      </c>
      <c r="F625" s="23" t="str">
        <f>D625&amp;IF(NOT(E625=""),"_"&amp;LOWER(E625),"")</f>
        <v>oil_2_ic</v>
      </c>
      <c r="G625" s="58">
        <f>IF(ISNUMBER(BA625),BA625/1000,1)</f>
        <v>6.8288606999999999</v>
      </c>
      <c r="H625" s="8">
        <f>AV625</f>
        <v>1974</v>
      </c>
      <c r="I625" s="39" t="str">
        <f>AY625</f>
        <v>SB</v>
      </c>
      <c r="J625" s="39" t="str">
        <f>IF(AZ625=1,"Y",IF(AZ625=0,"N","?"))</f>
        <v>N</v>
      </c>
      <c r="K625" s="39" t="s">
        <v>594</v>
      </c>
      <c r="L625" s="8" t="str">
        <f>AU625</f>
        <v>DFO</v>
      </c>
      <c r="M625" s="8" t="str">
        <f>AX625</f>
        <v>IC</v>
      </c>
      <c r="N625" s="8">
        <f>C625*G625</f>
        <v>1.36577214E-2</v>
      </c>
      <c r="O625" s="8"/>
      <c r="P625" s="39"/>
      <c r="Q625" s="39"/>
      <c r="R625" s="87"/>
      <c r="S625" s="39"/>
      <c r="T625" s="39"/>
      <c r="U625" s="87"/>
      <c r="V625" s="87" t="str">
        <f ca="1">IF(NOT(AP625=""),IF(AP625&lt;&gt;AP624,IF(COUNTIF(OFFSET(AP625,0,0,pMaxUnitPerPlantInData),AP625)=COUNTIFS(OFFSET(AP625,0,0,pMaxUnitPerPlantInData),AP625,OFFSET(F625,0,0,pMaxUnitPerPlantInData),F625),"N","Y"),V624),"")</f>
        <v>N</v>
      </c>
      <c r="W625" s="87" t="str">
        <f>IF($AP625="",W626,SUBSTITUTE(SUBSTITUTE(SUBSTITUTE(AP625," ","_"),"&amp;","and"),"-","_"))</f>
        <v>PPG_Industries_Works_4</v>
      </c>
      <c r="X625" s="87">
        <f>IF($AP625="","-",BB625)</f>
        <v>4</v>
      </c>
      <c r="Y625" s="4"/>
      <c r="Z625" s="8" t="b">
        <v>1</v>
      </c>
      <c r="AA625" s="8" t="b">
        <f>VLOOKUP(L625,map_fuel,3,0)</f>
        <v>0</v>
      </c>
      <c r="AB625" s="8" t="b">
        <f>C625&gt;=filt_gen_size</f>
        <v>0</v>
      </c>
      <c r="AC625" s="8" t="b">
        <f>AV625&gt;=filt_age</f>
        <v>1</v>
      </c>
      <c r="AD625" s="39">
        <f>IF(filt_status="ALL",TRUE,IFERROR(SEARCH(I625,filt_status),FALSE))</f>
        <v>9</v>
      </c>
      <c r="AE625" s="8" t="b">
        <f>IF(filt_chp,TRUE,J625="N")</f>
        <v>1</v>
      </c>
      <c r="AF625" s="8" t="b">
        <f>IF(filt_hydro,TRUE,D625&lt;&gt;"water")</f>
        <v>1</v>
      </c>
      <c r="AG625" s="8" t="b">
        <f>IF(filt_use_bad_data,TRUE,NOT(OR(O625="Y",O625=1)))</f>
        <v>1</v>
      </c>
      <c r="AH625" s="8" t="b">
        <f>IF(filt_use_bad_data,TRUE,NOT(OR(Q625="Y",Q625=1)))</f>
        <v>1</v>
      </c>
      <c r="AI625" s="8" t="b">
        <f>IF(filt_allow_combos,AND(AJ625:AK625),OR(UPPER($S625)="Y",UPPER($T625)=""))</f>
        <v>1</v>
      </c>
      <c r="AJ625" s="8" t="b">
        <f>IF(UPPER($U625)="CCGT",IF(filt_combine_ccgt,OR(UPPER($T625)="Y",UPPER($S625)=""),OR(UPPER($S625)="Y",UPPER($T625)="")),TRUE)</f>
        <v>1</v>
      </c>
      <c r="AK625" s="8" t="b">
        <f>IF(UPPER($U625)="WIND",IF(filt_combine_wind,OR(UPPER($T625)="Y",UPPER($S625)=""),OR(UPPER($S625)="Y",UPPER($T625)="")),TRUE)</f>
        <v>1</v>
      </c>
      <c r="AL625" s="9"/>
      <c r="AM625" s="2" t="b">
        <f>AND(Z625:AL625)</f>
        <v>0</v>
      </c>
      <c r="AN625" s="2">
        <f>A625-COUNTIF($K$31:$K625,"&lt;&gt;"&amp;AN$31)+1</f>
        <v>570</v>
      </c>
      <c r="AO625" s="2"/>
      <c r="AP625" s="8" t="s">
        <v>416</v>
      </c>
      <c r="AQ625" s="8" t="s">
        <v>419</v>
      </c>
      <c r="AR625" s="8">
        <v>54364</v>
      </c>
      <c r="AS625" s="8">
        <v>14561</v>
      </c>
      <c r="AT625" s="8" t="s">
        <v>11</v>
      </c>
      <c r="AU625" s="8" t="s">
        <v>284</v>
      </c>
      <c r="AV625" s="8">
        <v>1974</v>
      </c>
      <c r="AW625" s="8">
        <v>2</v>
      </c>
      <c r="AX625" s="8" t="s">
        <v>44</v>
      </c>
      <c r="AY625" s="8" t="s">
        <v>95</v>
      </c>
      <c r="AZ625">
        <v>0</v>
      </c>
      <c r="BA625" s="5">
        <v>6828.8607000000002</v>
      </c>
      <c r="BB625" s="5">
        <v>4</v>
      </c>
      <c r="BC625" s="4"/>
      <c r="BD625"/>
    </row>
    <row r="626" spans="1:56" hidden="1">
      <c r="A626">
        <f>ROW(B626)-ROW($B$31)</f>
        <v>595</v>
      </c>
      <c r="B626" t="str">
        <f>SUBSTITUTE(SUBSTITUTE(SUBSTITUTE(AP626&amp;"_"&amp;AQ626," ","_"),"&amp;","and"),"-","_")</f>
        <v>PPG_Industries_Works_4_L2PG</v>
      </c>
      <c r="C626">
        <f>AW626/1000</f>
        <v>1.1000000000000001E-3</v>
      </c>
      <c r="D626" s="23" t="str">
        <f>VLOOKUP(L626,map_fuel,2,0)</f>
        <v>oil_2</v>
      </c>
      <c r="E626" s="23" t="str">
        <f>VLOOKUP(M626,map_prime_mover,2,0)</f>
        <v>ic</v>
      </c>
      <c r="F626" s="23" t="str">
        <f>D626&amp;IF(NOT(E626=""),"_"&amp;LOWER(E626),"")</f>
        <v>oil_2_ic</v>
      </c>
      <c r="G626" s="58">
        <f>IF(ISNUMBER(BA626),BA626/1000,1)</f>
        <v>6.8288606999999999</v>
      </c>
      <c r="H626" s="8">
        <f>AV626</f>
        <v>1980</v>
      </c>
      <c r="I626" s="39" t="str">
        <f>AY626</f>
        <v>SB</v>
      </c>
      <c r="J626" s="39" t="str">
        <f>IF(AZ626=1,"Y",IF(AZ626=0,"N","?"))</f>
        <v>N</v>
      </c>
      <c r="K626" s="39" t="s">
        <v>594</v>
      </c>
      <c r="L626" s="8" t="str">
        <f>AU626</f>
        <v>DFO</v>
      </c>
      <c r="M626" s="8" t="str">
        <f>AX626</f>
        <v>IC</v>
      </c>
      <c r="N626" s="8">
        <f>C626*G626</f>
        <v>7.5117467700000001E-3</v>
      </c>
      <c r="O626" s="8"/>
      <c r="P626" s="39"/>
      <c r="Q626" s="39"/>
      <c r="R626" s="87"/>
      <c r="S626" s="39"/>
      <c r="T626" s="39"/>
      <c r="U626" s="87"/>
      <c r="V626" s="87" t="str">
        <f ca="1">IF(NOT(AP626=""),IF(AP626&lt;&gt;AP625,IF(COUNTIF(OFFSET(AP626,0,0,pMaxUnitPerPlantInData),AP626)=COUNTIFS(OFFSET(AP626,0,0,pMaxUnitPerPlantInData),AP626,OFFSET(F626,0,0,pMaxUnitPerPlantInData),F626),"N","Y"),V625),"")</f>
        <v>N</v>
      </c>
      <c r="W626" s="87" t="str">
        <f>IF($AP626="",W627,SUBSTITUTE(SUBSTITUTE(SUBSTITUTE(AP626," ","_"),"&amp;","and"),"-","_"))</f>
        <v>PPG_Industries_Works_4</v>
      </c>
      <c r="X626" s="87">
        <f>IF($AP626="","-",BB626)</f>
        <v>4</v>
      </c>
      <c r="Y626" s="4"/>
      <c r="Z626" s="8" t="b">
        <v>1</v>
      </c>
      <c r="AA626" s="8" t="b">
        <f>VLOOKUP(L626,map_fuel,3,0)</f>
        <v>0</v>
      </c>
      <c r="AB626" s="8" t="b">
        <f>C626&gt;=filt_gen_size</f>
        <v>0</v>
      </c>
      <c r="AC626" s="8" t="b">
        <f>AV626&gt;=filt_age</f>
        <v>1</v>
      </c>
      <c r="AD626" s="39">
        <f>IF(filt_status="ALL",TRUE,IFERROR(SEARCH(I626,filt_status),FALSE))</f>
        <v>9</v>
      </c>
      <c r="AE626" s="8" t="b">
        <f>IF(filt_chp,TRUE,J626="N")</f>
        <v>1</v>
      </c>
      <c r="AF626" s="8" t="b">
        <f>IF(filt_hydro,TRUE,D626&lt;&gt;"water")</f>
        <v>1</v>
      </c>
      <c r="AG626" s="8" t="b">
        <f>IF(filt_use_bad_data,TRUE,NOT(OR(O626="Y",O626=1)))</f>
        <v>1</v>
      </c>
      <c r="AH626" s="8" t="b">
        <f>IF(filt_use_bad_data,TRUE,NOT(OR(Q626="Y",Q626=1)))</f>
        <v>1</v>
      </c>
      <c r="AI626" s="8" t="b">
        <f>IF(filt_allow_combos,AND(AJ626:AK626),OR(UPPER($S626)="Y",UPPER($T626)=""))</f>
        <v>1</v>
      </c>
      <c r="AJ626" s="8" t="b">
        <f>IF(UPPER($U626)="CCGT",IF(filt_combine_ccgt,OR(UPPER($T626)="Y",UPPER($S626)=""),OR(UPPER($S626)="Y",UPPER($T626)="")),TRUE)</f>
        <v>1</v>
      </c>
      <c r="AK626" s="8" t="b">
        <f>IF(UPPER($U626)="WIND",IF(filt_combine_wind,OR(UPPER($T626)="Y",UPPER($S626)=""),OR(UPPER($S626)="Y",UPPER($T626)="")),TRUE)</f>
        <v>1</v>
      </c>
      <c r="AL626" s="9"/>
      <c r="AM626" s="2" t="b">
        <f>AND(Z626:AL626)</f>
        <v>0</v>
      </c>
      <c r="AN626" s="2">
        <f>A626-COUNTIF($K$31:$K626,"&lt;&gt;"&amp;AN$31)+1</f>
        <v>571</v>
      </c>
      <c r="AO626" s="2"/>
      <c r="AP626" s="8" t="s">
        <v>416</v>
      </c>
      <c r="AQ626" s="8" t="s">
        <v>420</v>
      </c>
      <c r="AR626" s="8">
        <v>54364</v>
      </c>
      <c r="AS626" s="8">
        <v>14562</v>
      </c>
      <c r="AT626" s="8" t="s">
        <v>11</v>
      </c>
      <c r="AU626" s="8" t="s">
        <v>284</v>
      </c>
      <c r="AV626" s="8">
        <v>1980</v>
      </c>
      <c r="AW626" s="8">
        <v>1.1000000000000001</v>
      </c>
      <c r="AX626" s="8" t="s">
        <v>44</v>
      </c>
      <c r="AY626" s="8" t="s">
        <v>95</v>
      </c>
      <c r="AZ626">
        <v>0</v>
      </c>
      <c r="BA626" s="5">
        <v>6828.8607000000002</v>
      </c>
      <c r="BB626" s="5">
        <v>4</v>
      </c>
      <c r="BC626" s="4"/>
      <c r="BD626"/>
    </row>
    <row r="627" spans="1:56" hidden="1">
      <c r="A627">
        <f>ROW(B627)-ROW($B$31)</f>
        <v>596</v>
      </c>
      <c r="B627" t="str">
        <f>SUBSTITUTE(SUBSTITUTE(SUBSTITUTE(AP627&amp;"_"&amp;AQ627," ","_"),"&amp;","and"),"-","_")</f>
        <v>Providence_Memorial_Hospital_9541</v>
      </c>
      <c r="C627">
        <f>AW627/1000</f>
        <v>2.1000000000000003E-3</v>
      </c>
      <c r="D627" s="23" t="str">
        <f>VLOOKUP(L627,map_fuel,2,0)</f>
        <v>ng</v>
      </c>
      <c r="E627" s="23" t="str">
        <f>VLOOKUP(M627,map_prime_mover,2,0)</f>
        <v>ic</v>
      </c>
      <c r="F627" s="23" t="str">
        <f>D627&amp;IF(NOT(E627=""),"_"&amp;LOWER(E627),"")</f>
        <v>ng_ic</v>
      </c>
      <c r="G627" s="58">
        <f>IF(ISNUMBER(BA627),BA627/1000,1)</f>
        <v>1</v>
      </c>
      <c r="H627" s="8">
        <f>AV627</f>
        <v>1987</v>
      </c>
      <c r="I627" s="39" t="str">
        <f>AY627</f>
        <v>SB</v>
      </c>
      <c r="J627" s="39" t="str">
        <f>IF(AZ627=1,"Y",IF(AZ627=0,"N","?"))</f>
        <v>?</v>
      </c>
      <c r="K627" s="39" t="s">
        <v>594</v>
      </c>
      <c r="L627" s="8" t="str">
        <f>AU627</f>
        <v>NG</v>
      </c>
      <c r="M627" s="8" t="str">
        <f>AX627</f>
        <v>IC</v>
      </c>
      <c r="N627" s="8">
        <f>C627*G627</f>
        <v>2.1000000000000003E-3</v>
      </c>
      <c r="O627" s="8"/>
      <c r="P627" s="8"/>
      <c r="Q627" s="8"/>
      <c r="R627" s="87"/>
      <c r="S627" s="8"/>
      <c r="T627" s="8"/>
      <c r="U627" s="87"/>
      <c r="V627" s="87" t="str">
        <f ca="1">IF(NOT(AP627=""),IF(AP627&lt;&gt;AP626,IF(COUNTIF(OFFSET(AP627,0,0,pMaxUnitPerPlantInData),AP627)=COUNTIFS(OFFSET(AP627,0,0,pMaxUnitPerPlantInData),AP627,OFFSET(F627,0,0,pMaxUnitPerPlantInData),F627),"N","Y"),V626),"")</f>
        <v>N</v>
      </c>
      <c r="W627" s="87" t="str">
        <f>IF($AP627="",W628,AP627)</f>
        <v>Providence Memorial Hospital</v>
      </c>
      <c r="X627" s="87" t="str">
        <f>IF($AP627="","-",BB627)</f>
        <v>Plant unknown</v>
      </c>
      <c r="Y627" s="4"/>
      <c r="Z627" s="8" t="b">
        <v>0</v>
      </c>
      <c r="AA627" s="8" t="b">
        <f>VLOOKUP(L627,map_fuel,3,0)</f>
        <v>1</v>
      </c>
      <c r="AB627" s="8" t="b">
        <f>C627&gt;=filt_gen_size</f>
        <v>0</v>
      </c>
      <c r="AC627" s="8" t="b">
        <f>AV627&gt;=filt_age</f>
        <v>1</v>
      </c>
      <c r="AD627" s="39">
        <f>IF(filt_status="ALL",TRUE,IFERROR(SEARCH(I627,filt_status),FALSE))</f>
        <v>9</v>
      </c>
      <c r="AE627" s="8" t="b">
        <f>IF(filt_chp,TRUE,J627="N")</f>
        <v>0</v>
      </c>
      <c r="AF627" s="8" t="b">
        <f>IF(filt_hydro,TRUE,D627&lt;&gt;"water")</f>
        <v>1</v>
      </c>
      <c r="AG627" s="8" t="b">
        <f>IF(filt_use_bad_data,TRUE,NOT(OR(O627="Y",O627=1)))</f>
        <v>1</v>
      </c>
      <c r="AH627" s="8" t="b">
        <f>IF(filt_use_bad_data,TRUE,NOT(OR(Q627="Y",Q627=1)))</f>
        <v>1</v>
      </c>
      <c r="AI627" s="8" t="b">
        <f>IF(filt_allow_combos,AND(AJ627:AK627),OR(UPPER($S627)="Y",UPPER($T627)=""))</f>
        <v>1</v>
      </c>
      <c r="AJ627" s="8" t="b">
        <f>IF(UPPER($U627)="CCGT",IF(filt_combine_ccgt,OR(UPPER($T627)="Y",UPPER($S627)=""),OR(UPPER($S627)="Y",UPPER($T627)="")),TRUE)</f>
        <v>1</v>
      </c>
      <c r="AK627" s="8" t="b">
        <f>IF(UPPER($U627)="WIND",IF(filt_combine_wind,OR(UPPER($T627)="Y",UPPER($S627)=""),OR(UPPER($S627)="Y",UPPER($T627)="")),TRUE)</f>
        <v>1</v>
      </c>
      <c r="AL627" s="9"/>
      <c r="AM627" s="2" t="b">
        <f>AND(Z627:AL627)</f>
        <v>0</v>
      </c>
      <c r="AN627" s="2">
        <f>A627-COUNTIF($K$31:$K627,"&lt;&gt;"&amp;AN$31)+1</f>
        <v>572</v>
      </c>
      <c r="AO627" s="2"/>
      <c r="AP627" s="8" t="s">
        <v>421</v>
      </c>
      <c r="AQ627" s="8" t="s">
        <v>422</v>
      </c>
      <c r="AR627" s="8">
        <v>50241</v>
      </c>
      <c r="AS627" s="8">
        <v>14563</v>
      </c>
      <c r="AT627" s="8" t="s">
        <v>11</v>
      </c>
      <c r="AU627" s="8" t="s">
        <v>33</v>
      </c>
      <c r="AV627" s="8">
        <v>1987</v>
      </c>
      <c r="AW627" s="8">
        <v>2.1</v>
      </c>
      <c r="AX627" s="8" t="s">
        <v>44</v>
      </c>
      <c r="AY627" s="8" t="s">
        <v>95</v>
      </c>
      <c r="AZ627" t="s">
        <v>1069</v>
      </c>
      <c r="BA627" s="5" t="s">
        <v>1069</v>
      </c>
      <c r="BB627" s="5" t="s">
        <v>1069</v>
      </c>
      <c r="BC627" s="4"/>
      <c r="BD627"/>
    </row>
    <row r="628" spans="1:56" hidden="1">
      <c r="A628">
        <f>ROW(B628)-ROW($B$31)</f>
        <v>597</v>
      </c>
      <c r="B628" t="str">
        <f>SUBSTITUTE(SUBSTITUTE(SUBSTITUTE(AP628&amp;"_"&amp;AQ628," ","_"),"&amp;","and"),"-","_")</f>
        <v>Providence_Memorial_Hospital_9542</v>
      </c>
      <c r="C628">
        <f>AW628/1000</f>
        <v>2.1000000000000003E-3</v>
      </c>
      <c r="D628" s="23" t="str">
        <f>VLOOKUP(L628,map_fuel,2,0)</f>
        <v>ng</v>
      </c>
      <c r="E628" s="23" t="str">
        <f>VLOOKUP(M628,map_prime_mover,2,0)</f>
        <v>ic</v>
      </c>
      <c r="F628" s="23" t="str">
        <f>D628&amp;IF(NOT(E628=""),"_"&amp;LOWER(E628),"")</f>
        <v>ng_ic</v>
      </c>
      <c r="G628" s="58">
        <f>IF(ISNUMBER(BA628),BA628/1000,1)</f>
        <v>1</v>
      </c>
      <c r="H628" s="8">
        <f>AV628</f>
        <v>1987</v>
      </c>
      <c r="I628" s="39" t="str">
        <f>AY628</f>
        <v>SB</v>
      </c>
      <c r="J628" s="39" t="str">
        <f>IF(AZ628=1,"Y",IF(AZ628=0,"N","?"))</f>
        <v>?</v>
      </c>
      <c r="K628" s="39" t="s">
        <v>594</v>
      </c>
      <c r="L628" s="8" t="str">
        <f>AU628</f>
        <v>NG</v>
      </c>
      <c r="M628" s="8" t="str">
        <f>AX628</f>
        <v>IC</v>
      </c>
      <c r="N628" s="8">
        <f>C628*G628</f>
        <v>2.1000000000000003E-3</v>
      </c>
      <c r="O628" s="8"/>
      <c r="P628" s="8"/>
      <c r="Q628" s="8"/>
      <c r="R628" s="87"/>
      <c r="S628" s="8"/>
      <c r="T628" s="8"/>
      <c r="U628" s="87"/>
      <c r="V628" s="87" t="str">
        <f ca="1">IF(NOT(AP628=""),IF(AP628&lt;&gt;AP627,IF(COUNTIF(OFFSET(AP628,0,0,pMaxUnitPerPlantInData),AP628)=COUNTIFS(OFFSET(AP628,0,0,pMaxUnitPerPlantInData),AP628,OFFSET(F628,0,0,pMaxUnitPerPlantInData),F628),"N","Y"),V627),"")</f>
        <v>N</v>
      </c>
      <c r="W628" s="87" t="str">
        <f>IF($AP628="",W629,AP628)</f>
        <v>Providence Memorial Hospital</v>
      </c>
      <c r="X628" s="87" t="str">
        <f>IF($AP628="","-",BB628)</f>
        <v>Plant unknown</v>
      </c>
      <c r="Y628" s="4"/>
      <c r="Z628" s="8" t="b">
        <v>0</v>
      </c>
      <c r="AA628" s="8" t="b">
        <f>VLOOKUP(L628,map_fuel,3,0)</f>
        <v>1</v>
      </c>
      <c r="AB628" s="8" t="b">
        <f>C628&gt;=filt_gen_size</f>
        <v>0</v>
      </c>
      <c r="AC628" s="8" t="b">
        <f>AV628&gt;=filt_age</f>
        <v>1</v>
      </c>
      <c r="AD628" s="39">
        <f>IF(filt_status="ALL",TRUE,IFERROR(SEARCH(I628,filt_status),FALSE))</f>
        <v>9</v>
      </c>
      <c r="AE628" s="8" t="b">
        <f>IF(filt_chp,TRUE,J628="N")</f>
        <v>0</v>
      </c>
      <c r="AF628" s="8" t="b">
        <f>IF(filt_hydro,TRUE,D628&lt;&gt;"water")</f>
        <v>1</v>
      </c>
      <c r="AG628" s="8" t="b">
        <f>IF(filt_use_bad_data,TRUE,NOT(OR(O628="Y",O628=1)))</f>
        <v>1</v>
      </c>
      <c r="AH628" s="8" t="b">
        <f>IF(filt_use_bad_data,TRUE,NOT(OR(Q628="Y",Q628=1)))</f>
        <v>1</v>
      </c>
      <c r="AI628" s="8" t="b">
        <f>IF(filt_allow_combos,AND(AJ628:AK628),OR(UPPER($S628)="Y",UPPER($T628)=""))</f>
        <v>1</v>
      </c>
      <c r="AJ628" s="8" t="b">
        <f>IF(UPPER($U628)="CCGT",IF(filt_combine_ccgt,OR(UPPER($T628)="Y",UPPER($S628)=""),OR(UPPER($S628)="Y",UPPER($T628)="")),TRUE)</f>
        <v>1</v>
      </c>
      <c r="AK628" s="8" t="b">
        <f>IF(UPPER($U628)="WIND",IF(filt_combine_wind,OR(UPPER($T628)="Y",UPPER($S628)=""),OR(UPPER($S628)="Y",UPPER($T628)="")),TRUE)</f>
        <v>1</v>
      </c>
      <c r="AL628" s="9"/>
      <c r="AM628" s="2" t="b">
        <f>AND(Z628:AL628)</f>
        <v>0</v>
      </c>
      <c r="AN628" s="2">
        <f>A628-COUNTIF($K$31:$K628,"&lt;&gt;"&amp;AN$31)+1</f>
        <v>573</v>
      </c>
      <c r="AO628" s="2"/>
      <c r="AP628" s="8" t="s">
        <v>421</v>
      </c>
      <c r="AQ628" s="8" t="s">
        <v>423</v>
      </c>
      <c r="AR628" s="8">
        <v>50241</v>
      </c>
      <c r="AS628" s="8">
        <v>14564</v>
      </c>
      <c r="AT628" s="8" t="s">
        <v>11</v>
      </c>
      <c r="AU628" s="8" t="s">
        <v>33</v>
      </c>
      <c r="AV628" s="8">
        <v>1987</v>
      </c>
      <c r="AW628" s="8">
        <v>2.1</v>
      </c>
      <c r="AX628" s="8" t="s">
        <v>44</v>
      </c>
      <c r="AY628" s="8" t="s">
        <v>95</v>
      </c>
      <c r="AZ628" t="s">
        <v>1069</v>
      </c>
      <c r="BA628" s="5" t="s">
        <v>1069</v>
      </c>
      <c r="BB628" s="5" t="s">
        <v>1069</v>
      </c>
      <c r="BC628" s="4"/>
      <c r="BD628"/>
    </row>
    <row r="629" spans="1:56" hidden="1">
      <c r="A629">
        <f>ROW(B629)-ROW($B$31)</f>
        <v>598</v>
      </c>
      <c r="B629" s="3" t="s">
        <v>817</v>
      </c>
      <c r="C629" s="3">
        <f>SUM(C632:C633,C634)</f>
        <v>0.27500000000000002</v>
      </c>
      <c r="D629" s="23" t="str">
        <f>VLOOKUP(L629,map_fuel,2,0)</f>
        <v>ng</v>
      </c>
      <c r="E629" s="23" t="str">
        <f>VLOOKUP(M629,map_prime_mover,2,0)</f>
        <v>cc</v>
      </c>
      <c r="F629" s="23" t="str">
        <f>D629&amp;IF(NOT(E629=""),"_"&amp;LOWER(E629),"")</f>
        <v>ng_cc</v>
      </c>
      <c r="G629" s="60">
        <f>G631</f>
        <v>8.5397026999999994</v>
      </c>
      <c r="H629" s="81">
        <f>H631</f>
        <v>2008</v>
      </c>
      <c r="I629" s="61" t="str">
        <f>I631</f>
        <v>V</v>
      </c>
      <c r="J629" s="61" t="str">
        <f>J631</f>
        <v>N</v>
      </c>
      <c r="K629" s="61" t="s">
        <v>791</v>
      </c>
      <c r="L629" s="81" t="s">
        <v>33</v>
      </c>
      <c r="M629" s="81" t="s">
        <v>702</v>
      </c>
      <c r="N629" s="81">
        <f>C629*G629</f>
        <v>2.3484182425000002</v>
      </c>
      <c r="O629" s="8"/>
      <c r="P629" s="39"/>
      <c r="Q629" s="39" t="s">
        <v>651</v>
      </c>
      <c r="R629" s="87" t="s">
        <v>1072</v>
      </c>
      <c r="S629" s="39"/>
      <c r="T629" s="39" t="s">
        <v>651</v>
      </c>
      <c r="U629" s="87" t="s">
        <v>790</v>
      </c>
      <c r="V629" s="87" t="str">
        <f ca="1">IF(NOT(AP629=""),IF(AP629&lt;&gt;AP628,IF(COUNTIF(OFFSET(AP629,0,0,pMaxUnitPerPlantInData),AP629)=COUNTIFS(OFFSET(AP629,0,0,pMaxUnitPerPlantInData),AP629,OFFSET(F629,0,0,pMaxUnitPerPlantInData),F629),"N","Y"),V628),"")</f>
        <v/>
      </c>
      <c r="W629" s="87" t="str">
        <f>IF($AP629="",W630,SUBSTITUTE(SUBSTITUTE(SUBSTITUTE(AP629," ","_"),"&amp;","and"),"-","_"))</f>
        <v>Quail_Run_Energy_Center</v>
      </c>
      <c r="X629" s="153">
        <v>2</v>
      </c>
      <c r="Y629" s="4"/>
      <c r="Z629" s="8" t="b">
        <v>1</v>
      </c>
      <c r="AA629" s="8" t="b">
        <f>VLOOKUP(L629,map_fuel,3,0)</f>
        <v>1</v>
      </c>
      <c r="AB629" s="8" t="b">
        <f>C629&gt;=filt_gen_size</f>
        <v>1</v>
      </c>
      <c r="AC629" s="8" t="b">
        <f>AV629&gt;=filt_age</f>
        <v>1</v>
      </c>
      <c r="AD629" s="39">
        <f>IF(filt_status="ALL",TRUE,IFERROR(SEARCH(I629,filt_status),FALSE))</f>
        <v>4</v>
      </c>
      <c r="AE629" s="8" t="b">
        <f>IF(filt_chp,TRUE,J629="N")</f>
        <v>1</v>
      </c>
      <c r="AF629" s="8" t="b">
        <f>IF(filt_hydro,TRUE,D629&lt;&gt;"water")</f>
        <v>1</v>
      </c>
      <c r="AG629" s="8" t="b">
        <f>IF(filt_use_bad_data,TRUE,NOT(OR(O629="Y",O629=1)))</f>
        <v>1</v>
      </c>
      <c r="AH629" s="8" t="b">
        <f>IF(filt_use_bad_data,TRUE,NOT(OR(Q629="Y",Q629=1)))</f>
        <v>0</v>
      </c>
      <c r="AI629" s="8" t="b">
        <f>IF(filt_allow_combos,AND(AJ629:AK629),OR(UPPER($S629)="Y",UPPER($T629)=""))</f>
        <v>1</v>
      </c>
      <c r="AJ629" s="8" t="b">
        <f>IF(UPPER($U629)="CCGT",IF(filt_combine_ccgt,OR(UPPER($T629)="Y",UPPER($S629)=""),OR(UPPER($S629)="Y",UPPER($T629)="")),TRUE)</f>
        <v>1</v>
      </c>
      <c r="AK629" s="8" t="b">
        <f>IF(UPPER($U629)="WIND",IF(filt_combine_wind,OR(UPPER($T629)="Y",UPPER($S629)=""),OR(UPPER($S629)="Y",UPPER($T629)="")),TRUE)</f>
        <v>1</v>
      </c>
      <c r="AL629" s="9"/>
      <c r="AM629" s="2" t="b">
        <f>AND(Z629:AL629)</f>
        <v>0</v>
      </c>
      <c r="AN629" s="2">
        <f>A629-COUNTIF($K$31:$K629,"&lt;&gt;"&amp;AN$31)+1</f>
        <v>573</v>
      </c>
      <c r="AO629" s="2"/>
      <c r="AP629" s="8" t="s">
        <v>1068</v>
      </c>
      <c r="AQ629" s="8" t="s">
        <v>1068</v>
      </c>
      <c r="AR629" s="8" t="s">
        <v>1068</v>
      </c>
      <c r="AS629" s="8" t="s">
        <v>1068</v>
      </c>
      <c r="AT629" s="8" t="s">
        <v>1068</v>
      </c>
      <c r="AU629" s="8" t="s">
        <v>1068</v>
      </c>
      <c r="AV629" s="8" t="s">
        <v>1068</v>
      </c>
      <c r="AW629" s="8" t="s">
        <v>1068</v>
      </c>
      <c r="AX629" s="8" t="s">
        <v>1068</v>
      </c>
      <c r="AY629" s="8" t="s">
        <v>1068</v>
      </c>
      <c r="AZ629" t="e">
        <v>#N/A</v>
      </c>
      <c r="BA629" s="5" t="e">
        <v>#N/A</v>
      </c>
      <c r="BB629" s="5" t="e">
        <v>#N/A</v>
      </c>
      <c r="BC629" s="4"/>
      <c r="BD629"/>
    </row>
    <row r="630" spans="1:56" hidden="1">
      <c r="A630">
        <f>ROW(B630)-ROW($B$31)</f>
        <v>599</v>
      </c>
      <c r="B630" s="3" t="s">
        <v>816</v>
      </c>
      <c r="C630" s="3">
        <f>SUM(C635:C636,C631)</f>
        <v>0.29799999999999999</v>
      </c>
      <c r="D630" s="23" t="str">
        <f>VLOOKUP(L630,map_fuel,2,0)</f>
        <v>ng</v>
      </c>
      <c r="E630" s="23" t="str">
        <f>VLOOKUP(M630,map_prime_mover,2,0)</f>
        <v>cc</v>
      </c>
      <c r="F630" s="23" t="str">
        <f>D630&amp;IF(NOT(E630=""),"_"&amp;LOWER(E630),"")</f>
        <v>ng_cc</v>
      </c>
      <c r="G630" s="60">
        <f>G632</f>
        <v>8.5397026999999994</v>
      </c>
      <c r="H630" s="81">
        <f>H632</f>
        <v>2007</v>
      </c>
      <c r="I630" s="61" t="str">
        <f>I632</f>
        <v>OP</v>
      </c>
      <c r="J630" s="61" t="str">
        <f>J632</f>
        <v>N</v>
      </c>
      <c r="K630" s="61" t="s">
        <v>791</v>
      </c>
      <c r="L630" s="81" t="s">
        <v>33</v>
      </c>
      <c r="M630" s="81" t="s">
        <v>702</v>
      </c>
      <c r="N630" s="81">
        <f>C630*G630</f>
        <v>2.5448314045999996</v>
      </c>
      <c r="O630" s="8"/>
      <c r="P630" s="39"/>
      <c r="Q630" s="39" t="s">
        <v>651</v>
      </c>
      <c r="R630" s="87" t="s">
        <v>1072</v>
      </c>
      <c r="S630" s="39"/>
      <c r="T630" s="39" t="s">
        <v>651</v>
      </c>
      <c r="U630" s="87" t="s">
        <v>790</v>
      </c>
      <c r="V630" s="87" t="str">
        <f ca="1">IF(NOT(AP630=""),IF(AP630&lt;&gt;AP629,IF(COUNTIF(OFFSET(AP630,0,0,pMaxUnitPerPlantInData),AP630)=COUNTIFS(OFFSET(AP630,0,0,pMaxUnitPerPlantInData),AP630,OFFSET(F630,0,0,pMaxUnitPerPlantInData),F630),"N","Y"),V629),"")</f>
        <v/>
      </c>
      <c r="W630" s="87" t="str">
        <f>IF($AP630="",W631,SUBSTITUTE(SUBSTITUTE(SUBSTITUTE(AP630," ","_"),"&amp;","and"),"-","_"))</f>
        <v>Quail_Run_Energy_Center</v>
      </c>
      <c r="X630" s="153">
        <v>2</v>
      </c>
      <c r="Y630" s="4"/>
      <c r="Z630" s="8" t="b">
        <v>1</v>
      </c>
      <c r="AA630" s="8" t="b">
        <f>VLOOKUP(L630,map_fuel,3,0)</f>
        <v>1</v>
      </c>
      <c r="AB630" s="8" t="b">
        <f>C630&gt;=filt_gen_size</f>
        <v>1</v>
      </c>
      <c r="AC630" s="8" t="b">
        <f>AV630&gt;=filt_age</f>
        <v>1</v>
      </c>
      <c r="AD630" s="39">
        <f>IF(filt_status="ALL",TRUE,IFERROR(SEARCH(I630,filt_status),FALSE))</f>
        <v>1</v>
      </c>
      <c r="AE630" s="8" t="b">
        <f>IF(filt_chp,TRUE,J630="N")</f>
        <v>1</v>
      </c>
      <c r="AF630" s="8" t="b">
        <f>IF(filt_hydro,TRUE,D630&lt;&gt;"water")</f>
        <v>1</v>
      </c>
      <c r="AG630" s="8" t="b">
        <f>IF(filt_use_bad_data,TRUE,NOT(OR(O630="Y",O630=1)))</f>
        <v>1</v>
      </c>
      <c r="AH630" s="8" t="b">
        <f>IF(filt_use_bad_data,TRUE,NOT(OR(Q630="Y",Q630=1)))</f>
        <v>0</v>
      </c>
      <c r="AI630" s="8" t="b">
        <f>IF(filt_allow_combos,AND(AJ630:AK630),OR(UPPER($S630)="Y",UPPER($T630)=""))</f>
        <v>1</v>
      </c>
      <c r="AJ630" s="8" t="b">
        <f>IF(UPPER($U630)="CCGT",IF(filt_combine_ccgt,OR(UPPER($T630)="Y",UPPER($S630)=""),OR(UPPER($S630)="Y",UPPER($T630)="")),TRUE)</f>
        <v>1</v>
      </c>
      <c r="AK630" s="8" t="b">
        <f>IF(UPPER($U630)="WIND",IF(filt_combine_wind,OR(UPPER($T630)="Y",UPPER($S630)=""),OR(UPPER($S630)="Y",UPPER($T630)="")),TRUE)</f>
        <v>1</v>
      </c>
      <c r="AL630" s="9"/>
      <c r="AM630" s="2" t="b">
        <f>AND(Z630:AL630)</f>
        <v>0</v>
      </c>
      <c r="AN630" s="2">
        <f>A630-COUNTIF($K$31:$K630,"&lt;&gt;"&amp;AN$31)+1</f>
        <v>573</v>
      </c>
      <c r="AO630" s="2"/>
      <c r="AP630" s="8" t="s">
        <v>1068</v>
      </c>
      <c r="AQ630" s="8" t="s">
        <v>1068</v>
      </c>
      <c r="AR630" s="8" t="s">
        <v>1068</v>
      </c>
      <c r="AS630" s="8" t="s">
        <v>1068</v>
      </c>
      <c r="AT630" s="8" t="s">
        <v>1068</v>
      </c>
      <c r="AU630" s="8" t="s">
        <v>1068</v>
      </c>
      <c r="AV630" s="8" t="s">
        <v>1068</v>
      </c>
      <c r="AW630" s="8" t="s">
        <v>1068</v>
      </c>
      <c r="AX630" s="8" t="s">
        <v>1068</v>
      </c>
      <c r="AY630" s="8" t="s">
        <v>1068</v>
      </c>
      <c r="AZ630" t="e">
        <v>#N/A</v>
      </c>
      <c r="BA630" s="5" t="e">
        <v>#N/A</v>
      </c>
      <c r="BB630" s="5" t="e">
        <v>#N/A</v>
      </c>
      <c r="BC630" s="4"/>
      <c r="BD630"/>
    </row>
    <row r="631" spans="1:56" hidden="1">
      <c r="A631">
        <f>ROW(B631)-ROW($B$31)</f>
        <v>600</v>
      </c>
      <c r="B631" t="str">
        <f>SUBSTITUTE(SUBSTITUTE(SUBSTITUTE(AP631&amp;"_"&amp;AQ631," ","_"),"&amp;","and"),"-","_")</f>
        <v>Quail_Run_Energy_Center_ST2</v>
      </c>
      <c r="C631">
        <f>AW631/1000</f>
        <v>0.125</v>
      </c>
      <c r="D631" s="23" t="str">
        <f>VLOOKUP(L631,map_fuel,2,0)</f>
        <v>ng</v>
      </c>
      <c r="E631" s="23" t="str">
        <f>VLOOKUP(M631,map_prime_mover,2,0)</f>
        <v>cc_st_part</v>
      </c>
      <c r="F631" s="23" t="str">
        <f>D631&amp;IF(NOT(E631=""),"_"&amp;LOWER(E631),"")</f>
        <v>ng_cc_st_part</v>
      </c>
      <c r="G631" s="58">
        <f>IF(ISNUMBER(BA631),BA631/1000,1)</f>
        <v>8.5397026999999994</v>
      </c>
      <c r="H631" s="8">
        <f>AV631</f>
        <v>2008</v>
      </c>
      <c r="I631" s="39" t="str">
        <f>AY631</f>
        <v>V</v>
      </c>
      <c r="J631" s="39" t="str">
        <f>IF(AZ631=1,"Y",IF(AZ631=0,"N","?"))</f>
        <v>N</v>
      </c>
      <c r="K631" s="39" t="s">
        <v>594</v>
      </c>
      <c r="L631" s="8" t="str">
        <f>AU631</f>
        <v>NG</v>
      </c>
      <c r="M631" s="8" t="str">
        <f>AX631</f>
        <v>CA</v>
      </c>
      <c r="N631" s="8">
        <f>C631*G631</f>
        <v>1.0674628374999999</v>
      </c>
      <c r="O631" s="8"/>
      <c r="P631" s="39"/>
      <c r="Q631" s="39"/>
      <c r="R631" s="87"/>
      <c r="S631" s="39" t="s">
        <v>651</v>
      </c>
      <c r="T631" s="39"/>
      <c r="U631" s="87" t="s">
        <v>790</v>
      </c>
      <c r="V631" s="87" t="str">
        <f ca="1">IF(NOT(AP631=""),IF(AP631&lt;&gt;AP630,IF(COUNTIF(OFFSET(AP631,0,0,pMaxUnitPerPlantInData),AP631)=COUNTIFS(OFFSET(AP631,0,0,pMaxUnitPerPlantInData),AP631,OFFSET(F631,0,0,pMaxUnitPerPlantInData),F631),"N","Y"),V630),"")</f>
        <v>Y</v>
      </c>
      <c r="W631" s="87" t="str">
        <f>IF($AP631="",W632,SUBSTITUTE(SUBSTITUTE(SUBSTITUTE(AP631," ","_"),"&amp;","and"),"-","_"))</f>
        <v>Quail_Run_Energy_Center</v>
      </c>
      <c r="X631" s="87">
        <f>IF($AP631="","-",BB631)</f>
        <v>6</v>
      </c>
      <c r="Y631" s="4"/>
      <c r="Z631" s="8" t="b">
        <v>1</v>
      </c>
      <c r="AA631" s="8" t="b">
        <f>VLOOKUP(L631,map_fuel,3,0)</f>
        <v>1</v>
      </c>
      <c r="AB631" s="8" t="b">
        <f>C631&gt;=filt_gen_size</f>
        <v>1</v>
      </c>
      <c r="AC631" s="8" t="b">
        <f>AV631&gt;=filt_age</f>
        <v>1</v>
      </c>
      <c r="AD631" s="39">
        <f>IF(filt_status="ALL",TRUE,IFERROR(SEARCH(I631,filt_status),FALSE))</f>
        <v>4</v>
      </c>
      <c r="AE631" s="8" t="b">
        <f>IF(filt_chp,TRUE,J631="N")</f>
        <v>1</v>
      </c>
      <c r="AF631" s="8" t="b">
        <f>IF(filt_hydro,TRUE,D631&lt;&gt;"water")</f>
        <v>1</v>
      </c>
      <c r="AG631" s="8" t="b">
        <f>IF(filt_use_bad_data,TRUE,NOT(OR(O631="Y",O631=1)))</f>
        <v>1</v>
      </c>
      <c r="AH631" s="8" t="b">
        <f>IF(filt_use_bad_data,TRUE,NOT(OR(Q631="Y",Q631=1)))</f>
        <v>1</v>
      </c>
      <c r="AI631" s="8" t="b">
        <f>IF(filt_allow_combos,AND(AJ631:AK631),OR(UPPER($S631)="Y",UPPER($T631)=""))</f>
        <v>0</v>
      </c>
      <c r="AJ631" s="8" t="b">
        <f>IF(UPPER($U631)="CCGT",IF(filt_combine_ccgt,OR(UPPER($T631)="Y",UPPER($S631)=""),OR(UPPER($S631)="Y",UPPER($T631)="")),TRUE)</f>
        <v>0</v>
      </c>
      <c r="AK631" s="8" t="b">
        <f>IF(UPPER($U631)="WIND",IF(filt_combine_wind,OR(UPPER($T631)="Y",UPPER($S631)=""),OR(UPPER($S631)="Y",UPPER($T631)="")),TRUE)</f>
        <v>1</v>
      </c>
      <c r="AL631" s="9"/>
      <c r="AM631" s="2" t="b">
        <f>AND(Z631:AL631)</f>
        <v>0</v>
      </c>
      <c r="AN631" s="2">
        <f>A631-COUNTIF($K$31:$K631,"&lt;&gt;"&amp;AN$31)+1</f>
        <v>574</v>
      </c>
      <c r="AO631" s="2"/>
      <c r="AP631" s="8" t="s">
        <v>424</v>
      </c>
      <c r="AQ631" s="8" t="s">
        <v>165</v>
      </c>
      <c r="AR631" s="8">
        <v>56349</v>
      </c>
      <c r="AS631" s="8">
        <v>14570</v>
      </c>
      <c r="AT631" s="8" t="s">
        <v>11</v>
      </c>
      <c r="AU631" s="8" t="s">
        <v>33</v>
      </c>
      <c r="AV631" s="8">
        <v>2008</v>
      </c>
      <c r="AW631" s="8">
        <v>125</v>
      </c>
      <c r="AX631" s="8" t="s">
        <v>29</v>
      </c>
      <c r="AY631" s="8" t="s">
        <v>79</v>
      </c>
      <c r="AZ631">
        <v>0</v>
      </c>
      <c r="BA631" s="5">
        <v>8539.7026999999998</v>
      </c>
      <c r="BB631" s="5">
        <v>6</v>
      </c>
      <c r="BC631" s="4"/>
      <c r="BD631"/>
    </row>
    <row r="632" spans="1:56" hidden="1">
      <c r="A632">
        <f>ROW(B632)-ROW($B$31)</f>
        <v>601</v>
      </c>
      <c r="B632" t="str">
        <f>SUBSTITUTE(SUBSTITUTE(SUBSTITUTE(AP632&amp;"_"&amp;AQ632," ","_"),"&amp;","and"),"-","_")</f>
        <v>Quail_Run_Energy_Center_CT1A</v>
      </c>
      <c r="C632">
        <f>AW632/1000</f>
        <v>7.4999999999999997E-2</v>
      </c>
      <c r="D632" s="23" t="str">
        <f>VLOOKUP(L632,map_fuel,2,0)</f>
        <v>ng</v>
      </c>
      <c r="E632" s="23" t="str">
        <f>VLOOKUP(M632,map_prime_mover,2,0)</f>
        <v>cc_ct_part</v>
      </c>
      <c r="F632" s="23" t="str">
        <f>D632&amp;IF(NOT(E632=""),"_"&amp;LOWER(E632),"")</f>
        <v>ng_cc_ct_part</v>
      </c>
      <c r="G632" s="58">
        <f>IF(ISNUMBER(BA632),BA632/1000,1)</f>
        <v>8.5397026999999994</v>
      </c>
      <c r="H632" s="8">
        <f>AV632</f>
        <v>2007</v>
      </c>
      <c r="I632" s="39" t="str">
        <f>AY632</f>
        <v>OP</v>
      </c>
      <c r="J632" s="39" t="str">
        <f>IF(AZ632=1,"Y",IF(AZ632=0,"N","?"))</f>
        <v>N</v>
      </c>
      <c r="K632" s="39" t="s">
        <v>594</v>
      </c>
      <c r="L632" s="8" t="str">
        <f>AU632</f>
        <v>NG</v>
      </c>
      <c r="M632" s="8" t="str">
        <f>AX632</f>
        <v>CT</v>
      </c>
      <c r="N632" s="8">
        <f>C632*G632</f>
        <v>0.64047770249999991</v>
      </c>
      <c r="O632" s="8"/>
      <c r="P632" s="39"/>
      <c r="Q632" s="39"/>
      <c r="R632" s="87"/>
      <c r="S632" s="39" t="s">
        <v>651</v>
      </c>
      <c r="T632" s="39"/>
      <c r="U632" s="87" t="s">
        <v>790</v>
      </c>
      <c r="V632" s="87" t="str">
        <f ca="1">IF(NOT(AP632=""),IF(AP632&lt;&gt;AP631,IF(COUNTIF(OFFSET(AP632,0,0,pMaxUnitPerPlantInData),AP632)=COUNTIFS(OFFSET(AP632,0,0,pMaxUnitPerPlantInData),AP632,OFFSET(F632,0,0,pMaxUnitPerPlantInData),F632),"N","Y"),V631),"")</f>
        <v>Y</v>
      </c>
      <c r="W632" s="87" t="str">
        <f>IF($AP632="",W633,SUBSTITUTE(SUBSTITUTE(SUBSTITUTE(AP632," ","_"),"&amp;","and"),"-","_"))</f>
        <v>Quail_Run_Energy_Center</v>
      </c>
      <c r="X632" s="87">
        <f>IF($AP632="","-",BB632)</f>
        <v>6</v>
      </c>
      <c r="Y632" s="4"/>
      <c r="Z632" s="8" t="b">
        <v>1</v>
      </c>
      <c r="AA632" s="8" t="b">
        <f>VLOOKUP(L632,map_fuel,3,0)</f>
        <v>1</v>
      </c>
      <c r="AB632" s="8" t="b">
        <f>C632&gt;=filt_gen_size</f>
        <v>1</v>
      </c>
      <c r="AC632" s="8" t="b">
        <f>AV632&gt;=filt_age</f>
        <v>1</v>
      </c>
      <c r="AD632" s="39">
        <f>IF(filt_status="ALL",TRUE,IFERROR(SEARCH(I632,filt_status),FALSE))</f>
        <v>1</v>
      </c>
      <c r="AE632" s="8" t="b">
        <f>IF(filt_chp,TRUE,J632="N")</f>
        <v>1</v>
      </c>
      <c r="AF632" s="8" t="b">
        <f>IF(filt_hydro,TRUE,D632&lt;&gt;"water")</f>
        <v>1</v>
      </c>
      <c r="AG632" s="8" t="b">
        <f>IF(filt_use_bad_data,TRUE,NOT(OR(O632="Y",O632=1)))</f>
        <v>1</v>
      </c>
      <c r="AH632" s="8" t="b">
        <f>IF(filt_use_bad_data,TRUE,NOT(OR(Q632="Y",Q632=1)))</f>
        <v>1</v>
      </c>
      <c r="AI632" s="8" t="b">
        <f>IF(filt_allow_combos,AND(AJ632:AK632),OR(UPPER($S632)="Y",UPPER($T632)=""))</f>
        <v>0</v>
      </c>
      <c r="AJ632" s="8" t="b">
        <f>IF(UPPER($U632)="CCGT",IF(filt_combine_ccgt,OR(UPPER($T632)="Y",UPPER($S632)=""),OR(UPPER($S632)="Y",UPPER($T632)="")),TRUE)</f>
        <v>0</v>
      </c>
      <c r="AK632" s="8" t="b">
        <f>IF(UPPER($U632)="WIND",IF(filt_combine_wind,OR(UPPER($T632)="Y",UPPER($S632)=""),OR(UPPER($S632)="Y",UPPER($T632)="")),TRUE)</f>
        <v>1</v>
      </c>
      <c r="AL632" s="9"/>
      <c r="AM632" s="2" t="b">
        <f>AND(Z632:AL632)</f>
        <v>0</v>
      </c>
      <c r="AN632" s="2">
        <f>A632-COUNTIF($K$31:$K632,"&lt;&gt;"&amp;AN$31)+1</f>
        <v>575</v>
      </c>
      <c r="AO632" s="2"/>
      <c r="AP632" s="8" t="s">
        <v>424</v>
      </c>
      <c r="AQ632" s="8" t="s">
        <v>147</v>
      </c>
      <c r="AR632" s="8">
        <v>56349</v>
      </c>
      <c r="AS632" s="8">
        <v>14565</v>
      </c>
      <c r="AT632" s="8" t="s">
        <v>11</v>
      </c>
      <c r="AU632" s="8" t="s">
        <v>33</v>
      </c>
      <c r="AV632" s="8">
        <v>2007</v>
      </c>
      <c r="AW632" s="8">
        <v>75</v>
      </c>
      <c r="AX632" s="8" t="s">
        <v>32</v>
      </c>
      <c r="AY632" s="8" t="s">
        <v>15</v>
      </c>
      <c r="AZ632">
        <v>0</v>
      </c>
      <c r="BA632" s="5">
        <v>8539.7026999999998</v>
      </c>
      <c r="BB632" s="5">
        <v>6</v>
      </c>
      <c r="BC632" s="4"/>
      <c r="BD632"/>
    </row>
    <row r="633" spans="1:56" hidden="1">
      <c r="A633">
        <f>ROW(B633)-ROW($B$31)</f>
        <v>602</v>
      </c>
      <c r="B633" t="str">
        <f>SUBSTITUTE(SUBSTITUTE(SUBSTITUTE(AP633&amp;"_"&amp;AQ633," ","_"),"&amp;","and"),"-","_")</f>
        <v>Quail_Run_Energy_Center_CT1B</v>
      </c>
      <c r="C633">
        <f>AW633/1000</f>
        <v>7.4999999999999997E-2</v>
      </c>
      <c r="D633" s="23" t="str">
        <f>VLOOKUP(L633,map_fuel,2,0)</f>
        <v>ng</v>
      </c>
      <c r="E633" s="23" t="str">
        <f>VLOOKUP(M633,map_prime_mover,2,0)</f>
        <v>cc_ct_part</v>
      </c>
      <c r="F633" s="23" t="str">
        <f>D633&amp;IF(NOT(E633=""),"_"&amp;LOWER(E633),"")</f>
        <v>ng_cc_ct_part</v>
      </c>
      <c r="G633" s="58">
        <f>IF(ISNUMBER(BA633),BA633/1000,1)</f>
        <v>8.5397026999999994</v>
      </c>
      <c r="H633" s="8">
        <f>AV633</f>
        <v>2007</v>
      </c>
      <c r="I633" s="39" t="str">
        <f>AY633</f>
        <v>OP</v>
      </c>
      <c r="J633" s="39" t="str">
        <f>IF(AZ633=1,"Y",IF(AZ633=0,"N","?"))</f>
        <v>N</v>
      </c>
      <c r="K633" s="39" t="s">
        <v>594</v>
      </c>
      <c r="L633" s="8" t="str">
        <f>AU633</f>
        <v>NG</v>
      </c>
      <c r="M633" s="8" t="str">
        <f>AX633</f>
        <v>CT</v>
      </c>
      <c r="N633" s="8">
        <f>C633*G633</f>
        <v>0.64047770249999991</v>
      </c>
      <c r="O633" s="8"/>
      <c r="P633" s="39"/>
      <c r="Q633" s="39"/>
      <c r="R633" s="87"/>
      <c r="S633" s="39" t="s">
        <v>651</v>
      </c>
      <c r="T633" s="39"/>
      <c r="U633" s="87" t="s">
        <v>790</v>
      </c>
      <c r="V633" s="87" t="str">
        <f ca="1">IF(NOT(AP633=""),IF(AP633&lt;&gt;AP632,IF(COUNTIF(OFFSET(AP633,0,0,pMaxUnitPerPlantInData),AP633)=COUNTIFS(OFFSET(AP633,0,0,pMaxUnitPerPlantInData),AP633,OFFSET(F633,0,0,pMaxUnitPerPlantInData),F633),"N","Y"),V632),"")</f>
        <v>Y</v>
      </c>
      <c r="W633" s="87" t="str">
        <f>IF($AP633="",W634,SUBSTITUTE(SUBSTITUTE(SUBSTITUTE(AP633," ","_"),"&amp;","and"),"-","_"))</f>
        <v>Quail_Run_Energy_Center</v>
      </c>
      <c r="X633" s="87">
        <f>IF($AP633="","-",BB633)</f>
        <v>6</v>
      </c>
      <c r="Y633" s="4"/>
      <c r="Z633" s="8" t="b">
        <v>1</v>
      </c>
      <c r="AA633" s="8" t="b">
        <f>VLOOKUP(L633,map_fuel,3,0)</f>
        <v>1</v>
      </c>
      <c r="AB633" s="8" t="b">
        <f>C633&gt;=filt_gen_size</f>
        <v>1</v>
      </c>
      <c r="AC633" s="8" t="b">
        <f>AV633&gt;=filt_age</f>
        <v>1</v>
      </c>
      <c r="AD633" s="39">
        <f>IF(filt_status="ALL",TRUE,IFERROR(SEARCH(I633,filt_status),FALSE))</f>
        <v>1</v>
      </c>
      <c r="AE633" s="8" t="b">
        <f>IF(filt_chp,TRUE,J633="N")</f>
        <v>1</v>
      </c>
      <c r="AF633" s="8" t="b">
        <f>IF(filt_hydro,TRUE,D633&lt;&gt;"water")</f>
        <v>1</v>
      </c>
      <c r="AG633" s="8" t="b">
        <f>IF(filt_use_bad_data,TRUE,NOT(OR(O633="Y",O633=1)))</f>
        <v>1</v>
      </c>
      <c r="AH633" s="8" t="b">
        <f>IF(filt_use_bad_data,TRUE,NOT(OR(Q633="Y",Q633=1)))</f>
        <v>1</v>
      </c>
      <c r="AI633" s="8" t="b">
        <f>IF(filt_allow_combos,AND(AJ633:AK633),OR(UPPER($S633)="Y",UPPER($T633)=""))</f>
        <v>0</v>
      </c>
      <c r="AJ633" s="8" t="b">
        <f>IF(UPPER($U633)="CCGT",IF(filt_combine_ccgt,OR(UPPER($T633)="Y",UPPER($S633)=""),OR(UPPER($S633)="Y",UPPER($T633)="")),TRUE)</f>
        <v>0</v>
      </c>
      <c r="AK633" s="8" t="b">
        <f>IF(UPPER($U633)="WIND",IF(filt_combine_wind,OR(UPPER($T633)="Y",UPPER($S633)=""),OR(UPPER($S633)="Y",UPPER($T633)="")),TRUE)</f>
        <v>1</v>
      </c>
      <c r="AL633" s="9"/>
      <c r="AM633" s="2" t="b">
        <f>AND(Z633:AL633)</f>
        <v>0</v>
      </c>
      <c r="AN633" s="2">
        <f>A633-COUNTIF($K$31:$K633,"&lt;&gt;"&amp;AN$31)+1</f>
        <v>576</v>
      </c>
      <c r="AO633" s="2"/>
      <c r="AP633" s="8" t="s">
        <v>424</v>
      </c>
      <c r="AQ633" s="8" t="s">
        <v>148</v>
      </c>
      <c r="AR633" s="8">
        <v>56349</v>
      </c>
      <c r="AS633" s="8">
        <v>14566</v>
      </c>
      <c r="AT633" s="8" t="s">
        <v>11</v>
      </c>
      <c r="AU633" s="8" t="s">
        <v>33</v>
      </c>
      <c r="AV633" s="8">
        <v>2007</v>
      </c>
      <c r="AW633" s="8">
        <v>75</v>
      </c>
      <c r="AX633" s="8" t="s">
        <v>32</v>
      </c>
      <c r="AY633" s="8" t="s">
        <v>15</v>
      </c>
      <c r="AZ633">
        <v>0</v>
      </c>
      <c r="BA633" s="5">
        <v>8539.7026999999998</v>
      </c>
      <c r="BB633" s="5">
        <v>6</v>
      </c>
      <c r="BC633" s="4"/>
      <c r="BD633"/>
    </row>
    <row r="634" spans="1:56" hidden="1">
      <c r="A634">
        <f>ROW(B634)-ROW($B$31)</f>
        <v>603</v>
      </c>
      <c r="B634" t="str">
        <f>SUBSTITUTE(SUBSTITUTE(SUBSTITUTE(AP634&amp;"_"&amp;AQ634," ","_"),"&amp;","and"),"-","_")</f>
        <v>Quail_Run_Energy_Center_ST1</v>
      </c>
      <c r="C634">
        <f>AW634/1000</f>
        <v>0.125</v>
      </c>
      <c r="D634" s="23" t="str">
        <f>VLOOKUP(L634,map_fuel,2,0)</f>
        <v>ng</v>
      </c>
      <c r="E634" s="23" t="str">
        <f>VLOOKUP(M634,map_prime_mover,2,0)</f>
        <v>cc_st_part</v>
      </c>
      <c r="F634" s="23" t="str">
        <f>D634&amp;IF(NOT(E634=""),"_"&amp;LOWER(E634),"")</f>
        <v>ng_cc_st_part</v>
      </c>
      <c r="G634" s="58">
        <f>IF(ISNUMBER(BA634),BA634/1000,1)</f>
        <v>8.5397026999999994</v>
      </c>
      <c r="H634" s="8">
        <f>AV634</f>
        <v>2007</v>
      </c>
      <c r="I634" s="39" t="str">
        <f>AY634</f>
        <v>OP</v>
      </c>
      <c r="J634" s="39" t="str">
        <f>IF(AZ634=1,"Y",IF(AZ634=0,"N","?"))</f>
        <v>N</v>
      </c>
      <c r="K634" s="39" t="s">
        <v>594</v>
      </c>
      <c r="L634" s="8" t="str">
        <f>AU634</f>
        <v>NG</v>
      </c>
      <c r="M634" s="8" t="str">
        <f>AX634</f>
        <v>CA</v>
      </c>
      <c r="N634" s="8">
        <f>C634*G634</f>
        <v>1.0674628374999999</v>
      </c>
      <c r="O634" s="8"/>
      <c r="P634" s="39"/>
      <c r="Q634" s="39"/>
      <c r="R634" s="87"/>
      <c r="S634" s="39" t="s">
        <v>651</v>
      </c>
      <c r="T634" s="39"/>
      <c r="U634" s="87" t="s">
        <v>790</v>
      </c>
      <c r="V634" s="87" t="str">
        <f ca="1">IF(NOT(AP634=""),IF(AP634&lt;&gt;AP633,IF(COUNTIF(OFFSET(AP634,0,0,pMaxUnitPerPlantInData),AP634)=COUNTIFS(OFFSET(AP634,0,0,pMaxUnitPerPlantInData),AP634,OFFSET(F634,0,0,pMaxUnitPerPlantInData),F634),"N","Y"),V633),"")</f>
        <v>Y</v>
      </c>
      <c r="W634" s="87" t="str">
        <f>IF($AP634="",W635,SUBSTITUTE(SUBSTITUTE(SUBSTITUTE(AP634," ","_"),"&amp;","and"),"-","_"))</f>
        <v>Quail_Run_Energy_Center</v>
      </c>
      <c r="X634" s="87">
        <f>IF($AP634="","-",BB634)</f>
        <v>6</v>
      </c>
      <c r="Y634" s="4"/>
      <c r="Z634" s="8" t="b">
        <v>1</v>
      </c>
      <c r="AA634" s="8" t="b">
        <f>VLOOKUP(L634,map_fuel,3,0)</f>
        <v>1</v>
      </c>
      <c r="AB634" s="8" t="b">
        <f>C634&gt;=filt_gen_size</f>
        <v>1</v>
      </c>
      <c r="AC634" s="8" t="b">
        <f>AV634&gt;=filt_age</f>
        <v>1</v>
      </c>
      <c r="AD634" s="39">
        <f>IF(filt_status="ALL",TRUE,IFERROR(SEARCH(I634,filt_status),FALSE))</f>
        <v>1</v>
      </c>
      <c r="AE634" s="8" t="b">
        <f>IF(filt_chp,TRUE,J634="N")</f>
        <v>1</v>
      </c>
      <c r="AF634" s="8" t="b">
        <f>IF(filt_hydro,TRUE,D634&lt;&gt;"water")</f>
        <v>1</v>
      </c>
      <c r="AG634" s="8" t="b">
        <f>IF(filt_use_bad_data,TRUE,NOT(OR(O634="Y",O634=1)))</f>
        <v>1</v>
      </c>
      <c r="AH634" s="8" t="b">
        <f>IF(filt_use_bad_data,TRUE,NOT(OR(Q634="Y",Q634=1)))</f>
        <v>1</v>
      </c>
      <c r="AI634" s="8" t="b">
        <f>IF(filt_allow_combos,AND(AJ634:AK634),OR(UPPER($S634)="Y",UPPER($T634)=""))</f>
        <v>0</v>
      </c>
      <c r="AJ634" s="8" t="b">
        <f>IF(UPPER($U634)="CCGT",IF(filt_combine_ccgt,OR(UPPER($T634)="Y",UPPER($S634)=""),OR(UPPER($S634)="Y",UPPER($T634)="")),TRUE)</f>
        <v>0</v>
      </c>
      <c r="AK634" s="8" t="b">
        <f>IF(UPPER($U634)="WIND",IF(filt_combine_wind,OR(UPPER($T634)="Y",UPPER($S634)=""),OR(UPPER($S634)="Y",UPPER($T634)="")),TRUE)</f>
        <v>1</v>
      </c>
      <c r="AL634" s="9"/>
      <c r="AM634" s="2" t="b">
        <f>AND(Z634:AL634)</f>
        <v>0</v>
      </c>
      <c r="AN634" s="2">
        <f>A634-COUNTIF($K$31:$K634,"&lt;&gt;"&amp;AN$31)+1</f>
        <v>577</v>
      </c>
      <c r="AO634" s="2"/>
      <c r="AP634" s="8" t="s">
        <v>424</v>
      </c>
      <c r="AQ634" s="8" t="s">
        <v>133</v>
      </c>
      <c r="AR634" s="8">
        <v>56349</v>
      </c>
      <c r="AS634" s="8">
        <v>14569</v>
      </c>
      <c r="AT634" s="8" t="s">
        <v>11</v>
      </c>
      <c r="AU634" s="8" t="s">
        <v>33</v>
      </c>
      <c r="AV634" s="8">
        <v>2007</v>
      </c>
      <c r="AW634" s="8">
        <v>125</v>
      </c>
      <c r="AX634" s="8" t="s">
        <v>29</v>
      </c>
      <c r="AY634" s="8" t="s">
        <v>15</v>
      </c>
      <c r="AZ634">
        <v>0</v>
      </c>
      <c r="BA634" s="5">
        <v>8539.7026999999998</v>
      </c>
      <c r="BB634" s="5">
        <v>6</v>
      </c>
      <c r="BC634" s="4"/>
      <c r="BD634"/>
    </row>
    <row r="635" spans="1:56" hidden="1">
      <c r="A635">
        <f>ROW(B635)-ROW($B$31)</f>
        <v>604</v>
      </c>
      <c r="B635" t="str">
        <f>SUBSTITUTE(SUBSTITUTE(SUBSTITUTE(AP635&amp;"_"&amp;AQ635," ","_"),"&amp;","and"),"-","_")</f>
        <v>Quail_Run_Energy_Center_CT2A</v>
      </c>
      <c r="C635">
        <f>AW635/1000</f>
        <v>8.6499999999999994E-2</v>
      </c>
      <c r="D635" s="23" t="str">
        <f>VLOOKUP(L635,map_fuel,2,0)</f>
        <v>ng</v>
      </c>
      <c r="E635" s="23" t="str">
        <f>VLOOKUP(M635,map_prime_mover,2,0)</f>
        <v>cc_ct_part</v>
      </c>
      <c r="F635" s="23" t="str">
        <f>D635&amp;IF(NOT(E635=""),"_"&amp;LOWER(E635),"")</f>
        <v>ng_cc_ct_part</v>
      </c>
      <c r="G635" s="58">
        <f>IF(ISNUMBER(BA635),BA635/1000,1)</f>
        <v>8.5397026999999994</v>
      </c>
      <c r="H635" s="8">
        <f>AV635</f>
        <v>2002</v>
      </c>
      <c r="I635" s="39" t="str">
        <f>AY635</f>
        <v>OP</v>
      </c>
      <c r="J635" s="39" t="str">
        <f>IF(AZ635=1,"Y",IF(AZ635=0,"N","?"))</f>
        <v>N</v>
      </c>
      <c r="K635" s="39" t="s">
        <v>594</v>
      </c>
      <c r="L635" s="8" t="str">
        <f>AU635</f>
        <v>NG</v>
      </c>
      <c r="M635" s="8" t="str">
        <f>AX635</f>
        <v>CT</v>
      </c>
      <c r="N635" s="8">
        <f>C635*G635</f>
        <v>0.73868428354999993</v>
      </c>
      <c r="O635" s="8"/>
      <c r="P635" s="39"/>
      <c r="Q635" s="39"/>
      <c r="R635" s="87"/>
      <c r="S635" s="39" t="s">
        <v>651</v>
      </c>
      <c r="T635" s="39"/>
      <c r="U635" s="87" t="s">
        <v>790</v>
      </c>
      <c r="V635" s="87" t="str">
        <f ca="1">IF(NOT(AP635=""),IF(AP635&lt;&gt;AP634,IF(COUNTIF(OFFSET(AP635,0,0,pMaxUnitPerPlantInData),AP635)=COUNTIFS(OFFSET(AP635,0,0,pMaxUnitPerPlantInData),AP635,OFFSET(F635,0,0,pMaxUnitPerPlantInData),F635),"N","Y"),V634),"")</f>
        <v>Y</v>
      </c>
      <c r="W635" s="87" t="str">
        <f>IF($AP635="",W636,SUBSTITUTE(SUBSTITUTE(SUBSTITUTE(AP635," ","_"),"&amp;","and"),"-","_"))</f>
        <v>Quail_Run_Energy_Center</v>
      </c>
      <c r="X635" s="87">
        <f>IF($AP635="","-",BB635)</f>
        <v>6</v>
      </c>
      <c r="Y635" s="4"/>
      <c r="Z635" s="8" t="b">
        <v>1</v>
      </c>
      <c r="AA635" s="8" t="b">
        <f>VLOOKUP(L635,map_fuel,3,0)</f>
        <v>1</v>
      </c>
      <c r="AB635" s="8" t="b">
        <f>C635&gt;=filt_gen_size</f>
        <v>1</v>
      </c>
      <c r="AC635" s="8" t="b">
        <f>AV635&gt;=filt_age</f>
        <v>1</v>
      </c>
      <c r="AD635" s="39">
        <f>IF(filt_status="ALL",TRUE,IFERROR(SEARCH(I635,filt_status),FALSE))</f>
        <v>1</v>
      </c>
      <c r="AE635" s="8" t="b">
        <f>IF(filt_chp,TRUE,J635="N")</f>
        <v>1</v>
      </c>
      <c r="AF635" s="8" t="b">
        <f>IF(filt_hydro,TRUE,D635&lt;&gt;"water")</f>
        <v>1</v>
      </c>
      <c r="AG635" s="8" t="b">
        <f>IF(filt_use_bad_data,TRUE,NOT(OR(O635="Y",O635=1)))</f>
        <v>1</v>
      </c>
      <c r="AH635" s="8" t="b">
        <f>IF(filt_use_bad_data,TRUE,NOT(OR(Q635="Y",Q635=1)))</f>
        <v>1</v>
      </c>
      <c r="AI635" s="8" t="b">
        <f>IF(filt_allow_combos,AND(AJ635:AK635),OR(UPPER($S635)="Y",UPPER($T635)=""))</f>
        <v>0</v>
      </c>
      <c r="AJ635" s="8" t="b">
        <f>IF(UPPER($U635)="CCGT",IF(filt_combine_ccgt,OR(UPPER($T635)="Y",UPPER($S635)=""),OR(UPPER($S635)="Y",UPPER($T635)="")),TRUE)</f>
        <v>0</v>
      </c>
      <c r="AK635" s="8" t="b">
        <f>IF(UPPER($U635)="WIND",IF(filt_combine_wind,OR(UPPER($T635)="Y",UPPER($S635)=""),OR(UPPER($S635)="Y",UPPER($T635)="")),TRUE)</f>
        <v>1</v>
      </c>
      <c r="AL635" s="9"/>
      <c r="AM635" s="2" t="b">
        <f>AND(Z635:AL635)</f>
        <v>0</v>
      </c>
      <c r="AN635" s="2">
        <f>A635-COUNTIF($K$31:$K635,"&lt;&gt;"&amp;AN$31)+1</f>
        <v>578</v>
      </c>
      <c r="AO635" s="2"/>
      <c r="AP635" s="8" t="s">
        <v>424</v>
      </c>
      <c r="AQ635" s="8" t="s">
        <v>149</v>
      </c>
      <c r="AR635" s="8">
        <v>56349</v>
      </c>
      <c r="AS635" s="8">
        <v>14567</v>
      </c>
      <c r="AT635" s="8" t="s">
        <v>11</v>
      </c>
      <c r="AU635" s="8" t="s">
        <v>33</v>
      </c>
      <c r="AV635" s="8">
        <v>2002</v>
      </c>
      <c r="AW635" s="8">
        <v>86.5</v>
      </c>
      <c r="AX635" s="8" t="s">
        <v>32</v>
      </c>
      <c r="AY635" s="8" t="s">
        <v>15</v>
      </c>
      <c r="AZ635">
        <v>0</v>
      </c>
      <c r="BA635" s="5">
        <v>8539.7026999999998</v>
      </c>
      <c r="BB635" s="5">
        <v>6</v>
      </c>
      <c r="BC635" s="4"/>
      <c r="BD635"/>
    </row>
    <row r="636" spans="1:56" hidden="1">
      <c r="A636">
        <f>ROW(B636)-ROW($B$31)</f>
        <v>605</v>
      </c>
      <c r="B636" t="str">
        <f>SUBSTITUTE(SUBSTITUTE(SUBSTITUTE(AP636&amp;"_"&amp;AQ636," ","_"),"&amp;","and"),"-","_")</f>
        <v>Quail_Run_Energy_Center_CT2B</v>
      </c>
      <c r="C636">
        <f>AW636/1000</f>
        <v>8.6499999999999994E-2</v>
      </c>
      <c r="D636" s="23" t="str">
        <f>VLOOKUP(L636,map_fuel,2,0)</f>
        <v>ng</v>
      </c>
      <c r="E636" s="23" t="str">
        <f>VLOOKUP(M636,map_prime_mover,2,0)</f>
        <v>cc_ct_part</v>
      </c>
      <c r="F636" s="23" t="str">
        <f>D636&amp;IF(NOT(E636=""),"_"&amp;LOWER(E636),"")</f>
        <v>ng_cc_ct_part</v>
      </c>
      <c r="G636" s="58">
        <f>IF(ISNUMBER(BA636),BA636/1000,1)</f>
        <v>8.5397026999999994</v>
      </c>
      <c r="H636" s="8">
        <f>AV636</f>
        <v>2002</v>
      </c>
      <c r="I636" s="39" t="str">
        <f>AY636</f>
        <v>OA</v>
      </c>
      <c r="J636" s="39" t="str">
        <f>IF(AZ636=1,"Y",IF(AZ636=0,"N","?"))</f>
        <v>N</v>
      </c>
      <c r="K636" s="39" t="s">
        <v>594</v>
      </c>
      <c r="L636" s="8" t="str">
        <f>AU636</f>
        <v>NG</v>
      </c>
      <c r="M636" s="8" t="str">
        <f>AX636</f>
        <v>CT</v>
      </c>
      <c r="N636" s="8">
        <f>C636*G636</f>
        <v>0.73868428354999993</v>
      </c>
      <c r="O636" s="8"/>
      <c r="P636" s="39"/>
      <c r="Q636" s="39"/>
      <c r="R636" s="87"/>
      <c r="S636" s="39" t="s">
        <v>651</v>
      </c>
      <c r="T636" s="39"/>
      <c r="U636" s="87" t="s">
        <v>790</v>
      </c>
      <c r="V636" s="87" t="str">
        <f ca="1">IF(NOT(AP636=""),IF(AP636&lt;&gt;AP635,IF(COUNTIF(OFFSET(AP636,0,0,pMaxUnitPerPlantInData),AP636)=COUNTIFS(OFFSET(AP636,0,0,pMaxUnitPerPlantInData),AP636,OFFSET(F636,0,0,pMaxUnitPerPlantInData),F636),"N","Y"),V635),"")</f>
        <v>Y</v>
      </c>
      <c r="W636" s="87" t="str">
        <f>IF($AP636="",W637,SUBSTITUTE(SUBSTITUTE(SUBSTITUTE(AP636," ","_"),"&amp;","and"),"-","_"))</f>
        <v>Quail_Run_Energy_Center</v>
      </c>
      <c r="X636" s="87">
        <f>IF($AP636="","-",BB636)</f>
        <v>6</v>
      </c>
      <c r="Y636" s="4"/>
      <c r="Z636" s="8" t="b">
        <v>1</v>
      </c>
      <c r="AA636" s="8" t="b">
        <f>VLOOKUP(L636,map_fuel,3,0)</f>
        <v>1</v>
      </c>
      <c r="AB636" s="8" t="b">
        <f>C636&gt;=filt_gen_size</f>
        <v>1</v>
      </c>
      <c r="AC636" s="8" t="b">
        <f>AV636&gt;=filt_age</f>
        <v>1</v>
      </c>
      <c r="AD636" s="39" t="b">
        <f>IF(filt_status="ALL",TRUE,IFERROR(SEARCH(I636,filt_status),FALSE))</f>
        <v>0</v>
      </c>
      <c r="AE636" s="8" t="b">
        <f>IF(filt_chp,TRUE,J636="N")</f>
        <v>1</v>
      </c>
      <c r="AF636" s="8" t="b">
        <f>IF(filt_hydro,TRUE,D636&lt;&gt;"water")</f>
        <v>1</v>
      </c>
      <c r="AG636" s="8" t="b">
        <f>IF(filt_use_bad_data,TRUE,NOT(OR(O636="Y",O636=1)))</f>
        <v>1</v>
      </c>
      <c r="AH636" s="8" t="b">
        <f>IF(filt_use_bad_data,TRUE,NOT(OR(Q636="Y",Q636=1)))</f>
        <v>1</v>
      </c>
      <c r="AI636" s="8" t="b">
        <f>IF(filt_allow_combos,AND(AJ636:AK636),OR(UPPER($S636)="Y",UPPER($T636)=""))</f>
        <v>0</v>
      </c>
      <c r="AJ636" s="8" t="b">
        <f>IF(UPPER($U636)="CCGT",IF(filt_combine_ccgt,OR(UPPER($T636)="Y",UPPER($S636)=""),OR(UPPER($S636)="Y",UPPER($T636)="")),TRUE)</f>
        <v>0</v>
      </c>
      <c r="AK636" s="8" t="b">
        <f>IF(UPPER($U636)="WIND",IF(filt_combine_wind,OR(UPPER($T636)="Y",UPPER($S636)=""),OR(UPPER($S636)="Y",UPPER($T636)="")),TRUE)</f>
        <v>1</v>
      </c>
      <c r="AL636" s="9"/>
      <c r="AM636" s="2" t="b">
        <f>AND(Z636:AL636)</f>
        <v>0</v>
      </c>
      <c r="AN636" s="2">
        <f>A636-COUNTIF($K$31:$K636,"&lt;&gt;"&amp;AN$31)+1</f>
        <v>579</v>
      </c>
      <c r="AO636" s="2"/>
      <c r="AP636" s="8" t="s">
        <v>424</v>
      </c>
      <c r="AQ636" s="8" t="s">
        <v>150</v>
      </c>
      <c r="AR636" s="8">
        <v>56349</v>
      </c>
      <c r="AS636" s="8">
        <v>14568</v>
      </c>
      <c r="AT636" s="8" t="s">
        <v>11</v>
      </c>
      <c r="AU636" s="8" t="s">
        <v>33</v>
      </c>
      <c r="AV636" s="8">
        <v>2002</v>
      </c>
      <c r="AW636" s="8">
        <v>86.5</v>
      </c>
      <c r="AX636" s="8" t="s">
        <v>32</v>
      </c>
      <c r="AY636" s="8" t="s">
        <v>213</v>
      </c>
      <c r="AZ636">
        <v>0</v>
      </c>
      <c r="BA636" s="5">
        <v>8539.7026999999998</v>
      </c>
      <c r="BB636" s="5">
        <v>6</v>
      </c>
      <c r="BC636" s="4"/>
      <c r="BD636"/>
    </row>
    <row r="637" spans="1:56" hidden="1">
      <c r="A637">
        <f>ROW(B637)-ROW($B$31)</f>
        <v>606</v>
      </c>
      <c r="B637" t="str">
        <f>SUBSTITUTE(SUBSTITUTE(SUBSTITUTE(AP637&amp;"_"&amp;AQ637," ","_"),"&amp;","and"),"-","_")</f>
        <v>R_W_Miller_4</v>
      </c>
      <c r="C637">
        <f>AW637/1000</f>
        <v>0.1188</v>
      </c>
      <c r="D637" s="23" t="str">
        <f>VLOOKUP(L637,map_fuel,2,0)</f>
        <v>ng</v>
      </c>
      <c r="E637" s="23" t="str">
        <f>VLOOKUP(M637,map_prime_mover,2,0)</f>
        <v>gt</v>
      </c>
      <c r="F637" s="23" t="str">
        <f>D637&amp;IF(NOT(E637=""),"_"&amp;LOWER(E637),"")</f>
        <v>ng_gt</v>
      </c>
      <c r="G637" s="58">
        <f>IF(ISNUMBER(BA637),BA637/1000,1)</f>
        <v>12.666144399999999</v>
      </c>
      <c r="H637" s="8">
        <f>AV637</f>
        <v>1994</v>
      </c>
      <c r="I637" s="39" t="str">
        <f>AY637</f>
        <v>OP</v>
      </c>
      <c r="J637" s="39" t="str">
        <f>IF(AZ637=1,"Y",IF(AZ637=0,"N","?"))</f>
        <v>N</v>
      </c>
      <c r="K637" s="39" t="s">
        <v>594</v>
      </c>
      <c r="L637" s="8" t="str">
        <f>AU637</f>
        <v>NG</v>
      </c>
      <c r="M637" s="8" t="str">
        <f>AX637</f>
        <v>GT</v>
      </c>
      <c r="N637" s="8">
        <f>C637*G637</f>
        <v>1.5047379547199999</v>
      </c>
      <c r="O637" s="8"/>
      <c r="P637" s="39"/>
      <c r="Q637" s="39"/>
      <c r="R637" s="87"/>
      <c r="S637" s="39"/>
      <c r="T637" s="39"/>
      <c r="U637" s="87"/>
      <c r="V637" s="87" t="str">
        <f ca="1">IF(NOT(AP637=""),IF(AP637&lt;&gt;AP636,IF(COUNTIF(OFFSET(AP637,0,0,pMaxUnitPerPlantInData),AP637)=COUNTIFS(OFFSET(AP637,0,0,pMaxUnitPerPlantInData),AP637,OFFSET(F637,0,0,pMaxUnitPerPlantInData),F637),"N","Y"),V636),"")</f>
        <v>Y</v>
      </c>
      <c r="W637" s="152" t="s">
        <v>943</v>
      </c>
      <c r="X637" s="152">
        <v>2</v>
      </c>
      <c r="Y637" s="4"/>
      <c r="Z637" s="8" t="b">
        <v>1</v>
      </c>
      <c r="AA637" s="8" t="b">
        <f>VLOOKUP(L637,map_fuel,3,0)</f>
        <v>1</v>
      </c>
      <c r="AB637" s="8" t="b">
        <f>C637&gt;=filt_gen_size</f>
        <v>1</v>
      </c>
      <c r="AC637" s="8" t="b">
        <f>AV637&gt;=filt_age</f>
        <v>1</v>
      </c>
      <c r="AD637" s="39">
        <f>IF(filt_status="ALL",TRUE,IFERROR(SEARCH(I637,filt_status),FALSE))</f>
        <v>1</v>
      </c>
      <c r="AE637" s="8" t="b">
        <f>IF(filt_chp,TRUE,J637="N")</f>
        <v>1</v>
      </c>
      <c r="AF637" s="8" t="b">
        <f>IF(filt_hydro,TRUE,D637&lt;&gt;"water")</f>
        <v>1</v>
      </c>
      <c r="AG637" s="8" t="b">
        <f>IF(filt_use_bad_data,TRUE,NOT(OR(O637="Y",O637=1)))</f>
        <v>1</v>
      </c>
      <c r="AH637" s="8" t="b">
        <f>IF(filt_use_bad_data,TRUE,NOT(OR(Q637="Y",Q637=1)))</f>
        <v>1</v>
      </c>
      <c r="AI637" s="8" t="b">
        <f>IF(filt_allow_combos,AND(AJ637:AK637),OR(UPPER($S637)="Y",UPPER($T637)=""))</f>
        <v>1</v>
      </c>
      <c r="AJ637" s="8" t="b">
        <f>IF(UPPER($U637)="CCGT",IF(filt_combine_ccgt,OR(UPPER($T637)="Y",UPPER($S637)=""),OR(UPPER($S637)="Y",UPPER($T637)="")),TRUE)</f>
        <v>1</v>
      </c>
      <c r="AK637" s="8" t="b">
        <f>IF(UPPER($U637)="WIND",IF(filt_combine_wind,OR(UPPER($T637)="Y",UPPER($S637)=""),OR(UPPER($S637)="Y",UPPER($T637)="")),TRUE)</f>
        <v>1</v>
      </c>
      <c r="AL637" s="9"/>
      <c r="AM637" s="2" t="b">
        <f>AND(Z637:AL637)</f>
        <v>1</v>
      </c>
      <c r="AN637" s="2">
        <f>A637-COUNTIF($K$31:$K637,"&lt;&gt;"&amp;AN$31)+1</f>
        <v>580</v>
      </c>
      <c r="AO637" s="2"/>
      <c r="AP637" s="8" t="s">
        <v>425</v>
      </c>
      <c r="AQ637" s="8" t="s">
        <v>107</v>
      </c>
      <c r="AR637" s="8">
        <v>3628</v>
      </c>
      <c r="AS637" s="8">
        <v>14574</v>
      </c>
      <c r="AT637" s="8" t="s">
        <v>11</v>
      </c>
      <c r="AU637" s="8" t="s">
        <v>33</v>
      </c>
      <c r="AV637" s="8">
        <v>1994</v>
      </c>
      <c r="AW637" s="8">
        <v>118.8</v>
      </c>
      <c r="AX637" s="8" t="s">
        <v>54</v>
      </c>
      <c r="AY637" s="8" t="s">
        <v>15</v>
      </c>
      <c r="AZ637">
        <v>0</v>
      </c>
      <c r="BA637" s="5">
        <v>12666.144399999999</v>
      </c>
      <c r="BB637" s="5">
        <v>5</v>
      </c>
      <c r="BC637" s="4"/>
      <c r="BD637"/>
    </row>
    <row r="638" spans="1:56" hidden="1">
      <c r="A638">
        <f>ROW(B638)-ROW($B$31)</f>
        <v>607</v>
      </c>
      <c r="B638" t="str">
        <f>SUBSTITUTE(SUBSTITUTE(SUBSTITUTE(AP638&amp;"_"&amp;AQ638," ","_"),"&amp;","and"),"-","_")</f>
        <v>R_W_Miller_5</v>
      </c>
      <c r="C638">
        <f>AW638/1000</f>
        <v>0.1188</v>
      </c>
      <c r="D638" s="23" t="str">
        <f>VLOOKUP(L638,map_fuel,2,0)</f>
        <v>ng</v>
      </c>
      <c r="E638" s="23" t="str">
        <f>VLOOKUP(M638,map_prime_mover,2,0)</f>
        <v>gt</v>
      </c>
      <c r="F638" s="23" t="str">
        <f>D638&amp;IF(NOT(E638=""),"_"&amp;LOWER(E638),"")</f>
        <v>ng_gt</v>
      </c>
      <c r="G638" s="58">
        <f>IF(ISNUMBER(BA638),BA638/1000,1)</f>
        <v>12.666144399999999</v>
      </c>
      <c r="H638" s="8">
        <f>AV638</f>
        <v>1994</v>
      </c>
      <c r="I638" s="39" t="str">
        <f>AY638</f>
        <v>OP</v>
      </c>
      <c r="J638" s="39" t="str">
        <f>IF(AZ638=1,"Y",IF(AZ638=0,"N","?"))</f>
        <v>N</v>
      </c>
      <c r="K638" s="39" t="s">
        <v>594</v>
      </c>
      <c r="L638" s="8" t="str">
        <f>AU638</f>
        <v>NG</v>
      </c>
      <c r="M638" s="8" t="str">
        <f>AX638</f>
        <v>GT</v>
      </c>
      <c r="N638" s="8">
        <f>C638*G638</f>
        <v>1.5047379547199999</v>
      </c>
      <c r="O638" s="8"/>
      <c r="P638" s="39"/>
      <c r="Q638" s="39"/>
      <c r="R638" s="87"/>
      <c r="S638" s="39"/>
      <c r="T638" s="39"/>
      <c r="U638" s="87"/>
      <c r="V638" s="87" t="str">
        <f ca="1">IF(NOT(AP638=""),IF(AP638&lt;&gt;AP637,IF(COUNTIF(OFFSET(AP638,0,0,pMaxUnitPerPlantInData),AP638)=COUNTIFS(OFFSET(AP638,0,0,pMaxUnitPerPlantInData),AP638,OFFSET(F638,0,0,pMaxUnitPerPlantInData),F638),"N","Y"),V637),"")</f>
        <v>Y</v>
      </c>
      <c r="W638" s="152" t="s">
        <v>943</v>
      </c>
      <c r="X638" s="152">
        <v>2</v>
      </c>
      <c r="Y638" s="4"/>
      <c r="Z638" s="8" t="b">
        <v>1</v>
      </c>
      <c r="AA638" s="8" t="b">
        <f>VLOOKUP(L638,map_fuel,3,0)</f>
        <v>1</v>
      </c>
      <c r="AB638" s="8" t="b">
        <f>C638&gt;=filt_gen_size</f>
        <v>1</v>
      </c>
      <c r="AC638" s="8" t="b">
        <f>AV638&gt;=filt_age</f>
        <v>1</v>
      </c>
      <c r="AD638" s="39">
        <f>IF(filt_status="ALL",TRUE,IFERROR(SEARCH(I638,filt_status),FALSE))</f>
        <v>1</v>
      </c>
      <c r="AE638" s="8" t="b">
        <f>IF(filt_chp,TRUE,J638="N")</f>
        <v>1</v>
      </c>
      <c r="AF638" s="8" t="b">
        <f>IF(filt_hydro,TRUE,D638&lt;&gt;"water")</f>
        <v>1</v>
      </c>
      <c r="AG638" s="8" t="b">
        <f>IF(filt_use_bad_data,TRUE,NOT(OR(O638="Y",O638=1)))</f>
        <v>1</v>
      </c>
      <c r="AH638" s="8" t="b">
        <f>IF(filt_use_bad_data,TRUE,NOT(OR(Q638="Y",Q638=1)))</f>
        <v>1</v>
      </c>
      <c r="AI638" s="8" t="b">
        <f>IF(filt_allow_combos,AND(AJ638:AK638),OR(UPPER($S638)="Y",UPPER($T638)=""))</f>
        <v>1</v>
      </c>
      <c r="AJ638" s="8" t="b">
        <f>IF(UPPER($U638)="CCGT",IF(filt_combine_ccgt,OR(UPPER($T638)="Y",UPPER($S638)=""),OR(UPPER($S638)="Y",UPPER($T638)="")),TRUE)</f>
        <v>1</v>
      </c>
      <c r="AK638" s="8" t="b">
        <f>IF(UPPER($U638)="WIND",IF(filt_combine_wind,OR(UPPER($T638)="Y",UPPER($S638)=""),OR(UPPER($S638)="Y",UPPER($T638)="")),TRUE)</f>
        <v>1</v>
      </c>
      <c r="AL638" s="9"/>
      <c r="AM638" s="2" t="b">
        <f>AND(Z638:AL638)</f>
        <v>1</v>
      </c>
      <c r="AN638" s="2">
        <f>A638-COUNTIF($K$31:$K638,"&lt;&gt;"&amp;AN$31)+1</f>
        <v>581</v>
      </c>
      <c r="AO638" s="2"/>
      <c r="AP638" s="8" t="s">
        <v>425</v>
      </c>
      <c r="AQ638" s="8" t="s">
        <v>108</v>
      </c>
      <c r="AR638" s="8">
        <v>3628</v>
      </c>
      <c r="AS638" s="8">
        <v>14575</v>
      </c>
      <c r="AT638" s="8" t="s">
        <v>11</v>
      </c>
      <c r="AU638" s="8" t="s">
        <v>33</v>
      </c>
      <c r="AV638" s="8">
        <v>1994</v>
      </c>
      <c r="AW638" s="8">
        <v>118.8</v>
      </c>
      <c r="AX638" s="8" t="s">
        <v>54</v>
      </c>
      <c r="AY638" s="8" t="s">
        <v>15</v>
      </c>
      <c r="AZ638">
        <v>0</v>
      </c>
      <c r="BA638" s="5">
        <v>12666.144399999999</v>
      </c>
      <c r="BB638" s="5">
        <v>5</v>
      </c>
      <c r="BC638" s="4"/>
      <c r="BD638"/>
    </row>
    <row r="639" spans="1:56" hidden="1">
      <c r="A639">
        <f>ROW(B639)-ROW($B$31)</f>
        <v>608</v>
      </c>
      <c r="B639" t="str">
        <f>SUBSTITUTE(SUBSTITUTE(SUBSTITUTE(AP639&amp;"_"&amp;AQ639," ","_"),"&amp;","and"),"-","_")</f>
        <v>R_W_Miller_3</v>
      </c>
      <c r="C639">
        <f>AW639/1000</f>
        <v>0.2</v>
      </c>
      <c r="D639" s="23" t="str">
        <f>VLOOKUP(L639,map_fuel,2,0)</f>
        <v>ng</v>
      </c>
      <c r="E639" s="23" t="str">
        <f>VLOOKUP(M639,map_prime_mover,2,0)</f>
        <v>st</v>
      </c>
      <c r="F639" s="23" t="str">
        <f>D639&amp;IF(NOT(E639=""),"_"&amp;LOWER(E639),"")</f>
        <v>ng_st</v>
      </c>
      <c r="G639" s="58">
        <f>IF(ISNUMBER(BA639),BA639/1000,1)</f>
        <v>12.666144399999999</v>
      </c>
      <c r="H639" s="8">
        <f>AV639</f>
        <v>1975</v>
      </c>
      <c r="I639" s="39" t="str">
        <f>AY639</f>
        <v>OP</v>
      </c>
      <c r="J639" s="39" t="str">
        <f>IF(AZ639=1,"Y",IF(AZ639=0,"N","?"))</f>
        <v>N</v>
      </c>
      <c r="K639" s="39" t="s">
        <v>594</v>
      </c>
      <c r="L639" s="8" t="str">
        <f>AU639</f>
        <v>NG</v>
      </c>
      <c r="M639" s="8" t="str">
        <f>AX639</f>
        <v>ST</v>
      </c>
      <c r="N639" s="8">
        <f>C639*G639</f>
        <v>2.5332288799999998</v>
      </c>
      <c r="O639" s="8"/>
      <c r="P639" s="39"/>
      <c r="Q639" s="39" t="s">
        <v>651</v>
      </c>
      <c r="R639" s="87"/>
      <c r="S639" s="39"/>
      <c r="T639" s="39"/>
      <c r="U639" s="87"/>
      <c r="V639" s="87" t="str">
        <f ca="1">IF(NOT(AP639=""),IF(AP639&lt;&gt;AP638,IF(COUNTIF(OFFSET(AP639,0,0,pMaxUnitPerPlantInData),AP639)=COUNTIFS(OFFSET(AP639,0,0,pMaxUnitPerPlantInData),AP639,OFFSET(F639,0,0,pMaxUnitPerPlantInData),F639),"N","Y"),V638),"")</f>
        <v>Y</v>
      </c>
      <c r="W639" s="152" t="s">
        <v>944</v>
      </c>
      <c r="X639" s="152">
        <v>3</v>
      </c>
      <c r="Y639" s="4"/>
      <c r="Z639" s="8" t="b">
        <v>1</v>
      </c>
      <c r="AA639" s="8" t="b">
        <f>VLOOKUP(L639,map_fuel,3,0)</f>
        <v>1</v>
      </c>
      <c r="AB639" s="8" t="b">
        <f>C639&gt;=filt_gen_size</f>
        <v>1</v>
      </c>
      <c r="AC639" s="8" t="b">
        <f>AV639&gt;=filt_age</f>
        <v>1</v>
      </c>
      <c r="AD639" s="39">
        <f>IF(filt_status="ALL",TRUE,IFERROR(SEARCH(I639,filt_status),FALSE))</f>
        <v>1</v>
      </c>
      <c r="AE639" s="8" t="b">
        <f>IF(filt_chp,TRUE,J639="N")</f>
        <v>1</v>
      </c>
      <c r="AF639" s="8" t="b">
        <f>IF(filt_hydro,TRUE,D639&lt;&gt;"water")</f>
        <v>1</v>
      </c>
      <c r="AG639" s="8" t="b">
        <f>IF(filt_use_bad_data,TRUE,NOT(OR(O639="Y",O639=1)))</f>
        <v>1</v>
      </c>
      <c r="AH639" s="8" t="b">
        <f>IF(filt_use_bad_data,TRUE,NOT(OR(Q639="Y",Q639=1)))</f>
        <v>0</v>
      </c>
      <c r="AI639" s="8" t="b">
        <f>IF(filt_allow_combos,AND(AJ639:AK639),OR(UPPER($S639)="Y",UPPER($T639)=""))</f>
        <v>1</v>
      </c>
      <c r="AJ639" s="8" t="b">
        <f>IF(UPPER($U639)="CCGT",IF(filt_combine_ccgt,OR(UPPER($T639)="Y",UPPER($S639)=""),OR(UPPER($S639)="Y",UPPER($T639)="")),TRUE)</f>
        <v>1</v>
      </c>
      <c r="AK639" s="8" t="b">
        <f>IF(UPPER($U639)="WIND",IF(filt_combine_wind,OR(UPPER($T639)="Y",UPPER($S639)=""),OR(UPPER($S639)="Y",UPPER($T639)="")),TRUE)</f>
        <v>1</v>
      </c>
      <c r="AL639" s="9"/>
      <c r="AM639" s="2" t="b">
        <f>AND(Z639:AL639)</f>
        <v>0</v>
      </c>
      <c r="AN639" s="2">
        <f>A639-COUNTIF($K$31:$K639,"&lt;&gt;"&amp;AN$31)+1</f>
        <v>582</v>
      </c>
      <c r="AO639" s="2"/>
      <c r="AP639" s="8" t="s">
        <v>425</v>
      </c>
      <c r="AQ639" s="8" t="s">
        <v>41</v>
      </c>
      <c r="AR639" s="8">
        <v>3628</v>
      </c>
      <c r="AS639" s="8">
        <v>14573</v>
      </c>
      <c r="AT639" s="8" t="s">
        <v>11</v>
      </c>
      <c r="AU639" s="8" t="s">
        <v>33</v>
      </c>
      <c r="AV639" s="8">
        <v>1975</v>
      </c>
      <c r="AW639" s="8">
        <v>200</v>
      </c>
      <c r="AX639" s="8" t="s">
        <v>16</v>
      </c>
      <c r="AY639" s="8" t="s">
        <v>15</v>
      </c>
      <c r="AZ639">
        <v>0</v>
      </c>
      <c r="BA639" s="5">
        <v>12666.144399999999</v>
      </c>
      <c r="BB639" s="5">
        <v>5</v>
      </c>
      <c r="BC639" s="4"/>
      <c r="BD639"/>
    </row>
    <row r="640" spans="1:56" hidden="1">
      <c r="A640">
        <f>ROW(B640)-ROW($B$31)</f>
        <v>609</v>
      </c>
      <c r="B640" t="str">
        <f>SUBSTITUTE(SUBSTITUTE(SUBSTITUTE(AP640&amp;"_"&amp;AQ640," ","_"),"&amp;","and"),"-","_")</f>
        <v>R_W_Miller_2</v>
      </c>
      <c r="C640">
        <f>AW640/1000</f>
        <v>0.1</v>
      </c>
      <c r="D640" s="23" t="str">
        <f>VLOOKUP(L640,map_fuel,2,0)</f>
        <v>ng</v>
      </c>
      <c r="E640" s="23" t="str">
        <f>VLOOKUP(M640,map_prime_mover,2,0)</f>
        <v>st</v>
      </c>
      <c r="F640" s="23" t="str">
        <f>D640&amp;IF(NOT(E640=""),"_"&amp;LOWER(E640),"")</f>
        <v>ng_st</v>
      </c>
      <c r="G640" s="58">
        <f>IF(ISNUMBER(BA640),BA640/1000,1)</f>
        <v>12.666144399999999</v>
      </c>
      <c r="H640" s="8">
        <f>AV640</f>
        <v>1972</v>
      </c>
      <c r="I640" s="39" t="str">
        <f>AY640</f>
        <v>OP</v>
      </c>
      <c r="J640" s="39" t="str">
        <f>IF(AZ640=1,"Y",IF(AZ640=0,"N","?"))</f>
        <v>N</v>
      </c>
      <c r="K640" s="39" t="s">
        <v>594</v>
      </c>
      <c r="L640" s="8" t="str">
        <f>AU640</f>
        <v>NG</v>
      </c>
      <c r="M640" s="8" t="str">
        <f>AX640</f>
        <v>ST</v>
      </c>
      <c r="N640" s="8">
        <f>C640*G640</f>
        <v>1.2666144399999999</v>
      </c>
      <c r="O640" s="8"/>
      <c r="P640" s="39"/>
      <c r="Q640" s="39" t="s">
        <v>651</v>
      </c>
      <c r="R640" s="87"/>
      <c r="S640" s="39"/>
      <c r="T640" s="39"/>
      <c r="U640" s="87"/>
      <c r="V640" s="87" t="str">
        <f ca="1">IF(NOT(AP640=""),IF(AP640&lt;&gt;AP639,IF(COUNTIF(OFFSET(AP640,0,0,pMaxUnitPerPlantInData),AP640)=COUNTIFS(OFFSET(AP640,0,0,pMaxUnitPerPlantInData),AP640,OFFSET(F640,0,0,pMaxUnitPerPlantInData),F640),"N","Y"),V639),"")</f>
        <v>Y</v>
      </c>
      <c r="W640" s="152" t="s">
        <v>944</v>
      </c>
      <c r="X640" s="152">
        <v>3</v>
      </c>
      <c r="Y640" s="4"/>
      <c r="Z640" s="8" t="b">
        <v>1</v>
      </c>
      <c r="AA640" s="8" t="b">
        <f>VLOOKUP(L640,map_fuel,3,0)</f>
        <v>1</v>
      </c>
      <c r="AB640" s="8" t="b">
        <f>C640&gt;=filt_gen_size</f>
        <v>1</v>
      </c>
      <c r="AC640" s="8" t="b">
        <f>AV640&gt;=filt_age</f>
        <v>1</v>
      </c>
      <c r="AD640" s="39">
        <f>IF(filt_status="ALL",TRUE,IFERROR(SEARCH(I640,filt_status),FALSE))</f>
        <v>1</v>
      </c>
      <c r="AE640" s="8" t="b">
        <f>IF(filt_chp,TRUE,J640="N")</f>
        <v>1</v>
      </c>
      <c r="AF640" s="8" t="b">
        <f>IF(filt_hydro,TRUE,D640&lt;&gt;"water")</f>
        <v>1</v>
      </c>
      <c r="AG640" s="8" t="b">
        <f>IF(filt_use_bad_data,TRUE,NOT(OR(O640="Y",O640=1)))</f>
        <v>1</v>
      </c>
      <c r="AH640" s="8" t="b">
        <f>IF(filt_use_bad_data,TRUE,NOT(OR(Q640="Y",Q640=1)))</f>
        <v>0</v>
      </c>
      <c r="AI640" s="8" t="b">
        <f>IF(filt_allow_combos,AND(AJ640:AK640),OR(UPPER($S640)="Y",UPPER($T640)=""))</f>
        <v>1</v>
      </c>
      <c r="AJ640" s="8" t="b">
        <f>IF(UPPER($U640)="CCGT",IF(filt_combine_ccgt,OR(UPPER($T640)="Y",UPPER($S640)=""),OR(UPPER($S640)="Y",UPPER($T640)="")),TRUE)</f>
        <v>1</v>
      </c>
      <c r="AK640" s="8" t="b">
        <f>IF(UPPER($U640)="WIND",IF(filt_combine_wind,OR(UPPER($T640)="Y",UPPER($S640)=""),OR(UPPER($S640)="Y",UPPER($T640)="")),TRUE)</f>
        <v>1</v>
      </c>
      <c r="AL640" s="9"/>
      <c r="AM640" s="2" t="b">
        <f>AND(Z640:AL640)</f>
        <v>0</v>
      </c>
      <c r="AN640" s="2">
        <f>A640-COUNTIF($K$31:$K640,"&lt;&gt;"&amp;AN$31)+1</f>
        <v>583</v>
      </c>
      <c r="AO640" s="2"/>
      <c r="AP640" s="8" t="s">
        <v>425</v>
      </c>
      <c r="AQ640" s="8" t="s">
        <v>22</v>
      </c>
      <c r="AR640" s="8">
        <v>3628</v>
      </c>
      <c r="AS640" s="8">
        <v>14572</v>
      </c>
      <c r="AT640" s="8" t="s">
        <v>11</v>
      </c>
      <c r="AU640" s="8" t="s">
        <v>33</v>
      </c>
      <c r="AV640" s="8">
        <v>1972</v>
      </c>
      <c r="AW640" s="8">
        <v>100</v>
      </c>
      <c r="AX640" s="8" t="s">
        <v>16</v>
      </c>
      <c r="AY640" s="8" t="s">
        <v>15</v>
      </c>
      <c r="AZ640">
        <v>0</v>
      </c>
      <c r="BA640" s="5">
        <v>12666.144399999999</v>
      </c>
      <c r="BB640" s="5">
        <v>5</v>
      </c>
      <c r="BC640" s="4"/>
      <c r="BD640"/>
    </row>
    <row r="641" spans="1:56" hidden="1">
      <c r="A641">
        <f>ROW(B641)-ROW($B$31)</f>
        <v>610</v>
      </c>
      <c r="B641" t="str">
        <f>SUBSTITUTE(SUBSTITUTE(SUBSTITUTE(AP641&amp;"_"&amp;AQ641," ","_"),"&amp;","and"),"-","_")</f>
        <v>R_W_Miller_1</v>
      </c>
      <c r="C641">
        <f>AW641/1000</f>
        <v>6.6000000000000003E-2</v>
      </c>
      <c r="D641" s="23" t="str">
        <f>VLOOKUP(L641,map_fuel,2,0)</f>
        <v>ng</v>
      </c>
      <c r="E641" s="23" t="str">
        <f>VLOOKUP(M641,map_prime_mover,2,0)</f>
        <v>st</v>
      </c>
      <c r="F641" s="23" t="str">
        <f>D641&amp;IF(NOT(E641=""),"_"&amp;LOWER(E641),"")</f>
        <v>ng_st</v>
      </c>
      <c r="G641" s="58">
        <f>IF(ISNUMBER(BA641),BA641/1000,1)</f>
        <v>12.666144399999999</v>
      </c>
      <c r="H641" s="8">
        <f>AV641</f>
        <v>1968</v>
      </c>
      <c r="I641" s="39" t="str">
        <f>AY641</f>
        <v>OP</v>
      </c>
      <c r="J641" s="39" t="str">
        <f>IF(AZ641=1,"Y",IF(AZ641=0,"N","?"))</f>
        <v>N</v>
      </c>
      <c r="K641" s="39" t="s">
        <v>594</v>
      </c>
      <c r="L641" s="8" t="str">
        <f>AU641</f>
        <v>NG</v>
      </c>
      <c r="M641" s="8" t="str">
        <f>AX641</f>
        <v>ST</v>
      </c>
      <c r="N641" s="8">
        <f>C641*G641</f>
        <v>0.83596553039999999</v>
      </c>
      <c r="O641" s="8"/>
      <c r="P641" s="39"/>
      <c r="Q641" s="39" t="s">
        <v>651</v>
      </c>
      <c r="R641" s="87"/>
      <c r="S641" s="39"/>
      <c r="T641" s="39"/>
      <c r="U641" s="87"/>
      <c r="V641" s="87" t="str">
        <f ca="1">IF(NOT(AP641=""),IF(AP641&lt;&gt;AP640,IF(COUNTIF(OFFSET(AP641,0,0,pMaxUnitPerPlantInData),AP641)=COUNTIFS(OFFSET(AP641,0,0,pMaxUnitPerPlantInData),AP641,OFFSET(F641,0,0,pMaxUnitPerPlantInData),F641),"N","Y"),V640),"")</f>
        <v>Y</v>
      </c>
      <c r="W641" s="152" t="s">
        <v>944</v>
      </c>
      <c r="X641" s="152">
        <v>3</v>
      </c>
      <c r="Y641" s="4"/>
      <c r="Z641" s="8" t="b">
        <v>1</v>
      </c>
      <c r="AA641" s="8" t="b">
        <f>VLOOKUP(L641,map_fuel,3,0)</f>
        <v>1</v>
      </c>
      <c r="AB641" s="8" t="b">
        <f>C641&gt;=filt_gen_size</f>
        <v>1</v>
      </c>
      <c r="AC641" s="8" t="b">
        <f>AV641&gt;=filt_age</f>
        <v>1</v>
      </c>
      <c r="AD641" s="39">
        <f>IF(filt_status="ALL",TRUE,IFERROR(SEARCH(I641,filt_status),FALSE))</f>
        <v>1</v>
      </c>
      <c r="AE641" s="8" t="b">
        <f>IF(filt_chp,TRUE,J641="N")</f>
        <v>1</v>
      </c>
      <c r="AF641" s="8" t="b">
        <f>IF(filt_hydro,TRUE,D641&lt;&gt;"water")</f>
        <v>1</v>
      </c>
      <c r="AG641" s="8" t="b">
        <f>IF(filt_use_bad_data,TRUE,NOT(OR(O641="Y",O641=1)))</f>
        <v>1</v>
      </c>
      <c r="AH641" s="8" t="b">
        <f>IF(filt_use_bad_data,TRUE,NOT(OR(Q641="Y",Q641=1)))</f>
        <v>0</v>
      </c>
      <c r="AI641" s="8" t="b">
        <f>IF(filt_allow_combos,AND(AJ641:AK641),OR(UPPER($S641)="Y",UPPER($T641)=""))</f>
        <v>1</v>
      </c>
      <c r="AJ641" s="8" t="b">
        <f>IF(UPPER($U641)="CCGT",IF(filt_combine_ccgt,OR(UPPER($T641)="Y",UPPER($S641)=""),OR(UPPER($S641)="Y",UPPER($T641)="")),TRUE)</f>
        <v>1</v>
      </c>
      <c r="AK641" s="8" t="b">
        <f>IF(UPPER($U641)="WIND",IF(filt_combine_wind,OR(UPPER($T641)="Y",UPPER($S641)=""),OR(UPPER($S641)="Y",UPPER($T641)="")),TRUE)</f>
        <v>1</v>
      </c>
      <c r="AL641" s="9"/>
      <c r="AM641" s="2" t="b">
        <f>AND(Z641:AL641)</f>
        <v>0</v>
      </c>
      <c r="AN641" s="2">
        <f>A641-COUNTIF($K$31:$K641,"&lt;&gt;"&amp;AN$31)+1</f>
        <v>584</v>
      </c>
      <c r="AO641" s="2"/>
      <c r="AP641" s="8" t="s">
        <v>425</v>
      </c>
      <c r="AQ641" s="8" t="s">
        <v>19</v>
      </c>
      <c r="AR641" s="8">
        <v>3628</v>
      </c>
      <c r="AS641" s="8">
        <v>14571</v>
      </c>
      <c r="AT641" s="8" t="s">
        <v>11</v>
      </c>
      <c r="AU641" s="8" t="s">
        <v>33</v>
      </c>
      <c r="AV641" s="8">
        <v>1968</v>
      </c>
      <c r="AW641" s="8">
        <v>66</v>
      </c>
      <c r="AX641" s="8" t="s">
        <v>16</v>
      </c>
      <c r="AY641" s="8" t="s">
        <v>15</v>
      </c>
      <c r="AZ641">
        <v>0</v>
      </c>
      <c r="BA641" s="5">
        <v>12666.144399999999</v>
      </c>
      <c r="BB641" s="5">
        <v>5</v>
      </c>
      <c r="BC641" s="4"/>
      <c r="BD641"/>
    </row>
    <row r="642" spans="1:56" hidden="1">
      <c r="A642">
        <f>ROW(B642)-ROW($B$31)</f>
        <v>611</v>
      </c>
      <c r="B642" t="str">
        <f>SUBSTITUTE(SUBSTITUTE(SUBSTITUTE(AP642&amp;"_"&amp;AQ642," ","_"),"&amp;","and"),"-","_")</f>
        <v>Ray_Olinger_4</v>
      </c>
      <c r="C642">
        <f>AW642/1000</f>
        <v>8.270000000000001E-2</v>
      </c>
      <c r="D642" s="23" t="str">
        <f>VLOOKUP(L642,map_fuel,2,0)</f>
        <v>ng</v>
      </c>
      <c r="E642" s="23" t="str">
        <f>VLOOKUP(M642,map_prime_mover,2,0)</f>
        <v>gt</v>
      </c>
      <c r="F642" s="23" t="str">
        <f>D642&amp;IF(NOT(E642=""),"_"&amp;LOWER(E642),"")</f>
        <v>ng_gt</v>
      </c>
      <c r="G642" s="58">
        <f>IF(ISNUMBER(BA642),BA642/1000,1)</f>
        <v>12.326225899999999</v>
      </c>
      <c r="H642" s="8">
        <f>AV642</f>
        <v>2001</v>
      </c>
      <c r="I642" s="39" t="str">
        <f>AY642</f>
        <v>OP</v>
      </c>
      <c r="J642" s="39" t="str">
        <f>IF(AZ642=1,"Y",IF(AZ642=0,"N","?"))</f>
        <v>N</v>
      </c>
      <c r="K642" s="39" t="s">
        <v>594</v>
      </c>
      <c r="L642" s="8" t="str">
        <f>AU642</f>
        <v>NG</v>
      </c>
      <c r="M642" s="8" t="str">
        <f>AX642</f>
        <v>GT</v>
      </c>
      <c r="N642" s="8">
        <f>C642*G642</f>
        <v>1.01937888193</v>
      </c>
      <c r="O642" s="8"/>
      <c r="P642" s="39"/>
      <c r="Q642" s="39" t="s">
        <v>651</v>
      </c>
      <c r="R642" s="87" t="s">
        <v>1072</v>
      </c>
      <c r="S642" s="39"/>
      <c r="T642" s="39"/>
      <c r="U642" s="87"/>
      <c r="V642" s="87" t="str">
        <f ca="1">IF(NOT(AP642=""),IF(AP642&lt;&gt;AP641,IF(COUNTIF(OFFSET(AP642,0,0,pMaxUnitPerPlantInData),AP642)=COUNTIFS(OFFSET(AP642,0,0,pMaxUnitPerPlantInData),AP642,OFFSET(F642,0,0,pMaxUnitPerPlantInData),F642),"N","Y"),V641),"")</f>
        <v>Y</v>
      </c>
      <c r="W642" s="152" t="s">
        <v>945</v>
      </c>
      <c r="X642" s="152">
        <v>1</v>
      </c>
      <c r="Y642" s="4"/>
      <c r="Z642" s="8" t="b">
        <v>1</v>
      </c>
      <c r="AA642" s="8" t="b">
        <f>VLOOKUP(L642,map_fuel,3,0)</f>
        <v>1</v>
      </c>
      <c r="AB642" s="8" t="b">
        <f>C642&gt;=filt_gen_size</f>
        <v>1</v>
      </c>
      <c r="AC642" s="8" t="b">
        <f>AV642&gt;=filt_age</f>
        <v>1</v>
      </c>
      <c r="AD642" s="39">
        <f>IF(filt_status="ALL",TRUE,IFERROR(SEARCH(I642,filt_status),FALSE))</f>
        <v>1</v>
      </c>
      <c r="AE642" s="8" t="b">
        <f>IF(filt_chp,TRUE,J642="N")</f>
        <v>1</v>
      </c>
      <c r="AF642" s="8" t="b">
        <f>IF(filt_hydro,TRUE,D642&lt;&gt;"water")</f>
        <v>1</v>
      </c>
      <c r="AG642" s="8" t="b">
        <f>IF(filt_use_bad_data,TRUE,NOT(OR(O642="Y",O642=1)))</f>
        <v>1</v>
      </c>
      <c r="AH642" s="8" t="b">
        <f>IF(filt_use_bad_data,TRUE,NOT(OR(Q642="Y",Q642=1)))</f>
        <v>0</v>
      </c>
      <c r="AI642" s="8" t="b">
        <f>IF(filt_allow_combos,AND(AJ642:AK642),OR(UPPER($S642)="Y",UPPER($T642)=""))</f>
        <v>1</v>
      </c>
      <c r="AJ642" s="8" t="b">
        <f>IF(UPPER($U642)="CCGT",IF(filt_combine_ccgt,OR(UPPER($T642)="Y",UPPER($S642)=""),OR(UPPER($S642)="Y",UPPER($T642)="")),TRUE)</f>
        <v>1</v>
      </c>
      <c r="AK642" s="8" t="b">
        <f>IF(UPPER($U642)="WIND",IF(filt_combine_wind,OR(UPPER($T642)="Y",UPPER($S642)=""),OR(UPPER($S642)="Y",UPPER($T642)="")),TRUE)</f>
        <v>1</v>
      </c>
      <c r="AL642" s="9"/>
      <c r="AM642" s="2" t="b">
        <f>AND(Z642:AL642)</f>
        <v>0</v>
      </c>
      <c r="AN642" s="2">
        <f>A642-COUNTIF($K$31:$K642,"&lt;&gt;"&amp;AN$31)+1</f>
        <v>585</v>
      </c>
      <c r="AO642" s="2"/>
      <c r="AP642" s="8" t="s">
        <v>426</v>
      </c>
      <c r="AQ642" s="8" t="s">
        <v>107</v>
      </c>
      <c r="AR642" s="8">
        <v>3576</v>
      </c>
      <c r="AS642" s="8">
        <v>14579</v>
      </c>
      <c r="AT642" s="8" t="s">
        <v>11</v>
      </c>
      <c r="AU642" s="8" t="s">
        <v>33</v>
      </c>
      <c r="AV642" s="8">
        <v>2001</v>
      </c>
      <c r="AW642" s="8">
        <v>82.7</v>
      </c>
      <c r="AX642" s="8" t="s">
        <v>54</v>
      </c>
      <c r="AY642" s="8" t="s">
        <v>15</v>
      </c>
      <c r="AZ642">
        <v>0</v>
      </c>
      <c r="BA642" s="5">
        <v>12326.225899999999</v>
      </c>
      <c r="BB642" s="5">
        <v>4</v>
      </c>
      <c r="BC642" s="4"/>
      <c r="BD642"/>
    </row>
    <row r="643" spans="1:56" hidden="1">
      <c r="A643">
        <f>ROW(B643)-ROW($B$31)</f>
        <v>612</v>
      </c>
      <c r="B643" t="str">
        <f>SUBSTITUTE(SUBSTITUTE(SUBSTITUTE(AP643&amp;"_"&amp;AQ643," ","_"),"&amp;","and"),"-","_")</f>
        <v>Ray_Olinger_3</v>
      </c>
      <c r="C643">
        <f>AW643/1000</f>
        <v>0.15659999999999999</v>
      </c>
      <c r="D643" s="23" t="str">
        <f>VLOOKUP(L643,map_fuel,2,0)</f>
        <v>ng</v>
      </c>
      <c r="E643" s="23" t="str">
        <f>VLOOKUP(M643,map_prime_mover,2,0)</f>
        <v>st</v>
      </c>
      <c r="F643" s="23" t="str">
        <f>D643&amp;IF(NOT(E643=""),"_"&amp;LOWER(E643),"")</f>
        <v>ng_st</v>
      </c>
      <c r="G643" s="58">
        <f>IF(ISNUMBER(BA643),BA643/1000,1)</f>
        <v>12.326225899999999</v>
      </c>
      <c r="H643" s="8">
        <f>AV643</f>
        <v>1976</v>
      </c>
      <c r="I643" s="39" t="str">
        <f>AY643</f>
        <v>OP</v>
      </c>
      <c r="J643" s="39" t="str">
        <f>IF(AZ643=1,"Y",IF(AZ643=0,"N","?"))</f>
        <v>N</v>
      </c>
      <c r="K643" s="39" t="s">
        <v>594</v>
      </c>
      <c r="L643" s="8" t="str">
        <f>AU643</f>
        <v>NG</v>
      </c>
      <c r="M643" s="8" t="str">
        <f>AX643</f>
        <v>ST</v>
      </c>
      <c r="N643" s="8">
        <f>C643*G643</f>
        <v>1.9302869759399996</v>
      </c>
      <c r="O643" s="8"/>
      <c r="P643" s="39"/>
      <c r="Q643" s="39" t="s">
        <v>651</v>
      </c>
      <c r="R643" s="87"/>
      <c r="S643" s="39"/>
      <c r="T643" s="39"/>
      <c r="U643" s="87"/>
      <c r="V643" s="87" t="str">
        <f ca="1">IF(NOT(AP643=""),IF(AP643&lt;&gt;AP642,IF(COUNTIF(OFFSET(AP643,0,0,pMaxUnitPerPlantInData),AP643)=COUNTIFS(OFFSET(AP643,0,0,pMaxUnitPerPlantInData),AP643,OFFSET(F643,0,0,pMaxUnitPerPlantInData),F643),"N","Y"),V642),"")</f>
        <v>Y</v>
      </c>
      <c r="W643" s="152" t="s">
        <v>946</v>
      </c>
      <c r="X643" s="152">
        <v>3</v>
      </c>
      <c r="Y643" s="4"/>
      <c r="Z643" s="8" t="b">
        <v>1</v>
      </c>
      <c r="AA643" s="8" t="b">
        <f>VLOOKUP(L643,map_fuel,3,0)</f>
        <v>1</v>
      </c>
      <c r="AB643" s="8" t="b">
        <f>C643&gt;=filt_gen_size</f>
        <v>1</v>
      </c>
      <c r="AC643" s="8" t="b">
        <f>AV643&gt;=filt_age</f>
        <v>1</v>
      </c>
      <c r="AD643" s="39">
        <f>IF(filt_status="ALL",TRUE,IFERROR(SEARCH(I643,filt_status),FALSE))</f>
        <v>1</v>
      </c>
      <c r="AE643" s="8" t="b">
        <f>IF(filt_chp,TRUE,J643="N")</f>
        <v>1</v>
      </c>
      <c r="AF643" s="8" t="b">
        <f>IF(filt_hydro,TRUE,D643&lt;&gt;"water")</f>
        <v>1</v>
      </c>
      <c r="AG643" s="8" t="b">
        <f>IF(filt_use_bad_data,TRUE,NOT(OR(O643="Y",O643=1)))</f>
        <v>1</v>
      </c>
      <c r="AH643" s="8" t="b">
        <f>IF(filt_use_bad_data,TRUE,NOT(OR(Q643="Y",Q643=1)))</f>
        <v>0</v>
      </c>
      <c r="AI643" s="8" t="b">
        <f>IF(filt_allow_combos,AND(AJ643:AK643),OR(UPPER($S643)="Y",UPPER($T643)=""))</f>
        <v>1</v>
      </c>
      <c r="AJ643" s="8" t="b">
        <f>IF(UPPER($U643)="CCGT",IF(filt_combine_ccgt,OR(UPPER($T643)="Y",UPPER($S643)=""),OR(UPPER($S643)="Y",UPPER($T643)="")),TRUE)</f>
        <v>1</v>
      </c>
      <c r="AK643" s="8" t="b">
        <f>IF(UPPER($U643)="WIND",IF(filt_combine_wind,OR(UPPER($T643)="Y",UPPER($S643)=""),OR(UPPER($S643)="Y",UPPER($T643)="")),TRUE)</f>
        <v>1</v>
      </c>
      <c r="AL643" s="9"/>
      <c r="AM643" s="2" t="b">
        <f>AND(Z643:AL643)</f>
        <v>0</v>
      </c>
      <c r="AN643" s="2">
        <f>A643-COUNTIF($K$31:$K643,"&lt;&gt;"&amp;AN$31)+1</f>
        <v>586</v>
      </c>
      <c r="AO643" s="2"/>
      <c r="AP643" s="8" t="s">
        <v>426</v>
      </c>
      <c r="AQ643" s="8" t="s">
        <v>41</v>
      </c>
      <c r="AR643" s="8">
        <v>3576</v>
      </c>
      <c r="AS643" s="8">
        <v>14578</v>
      </c>
      <c r="AT643" s="8" t="s">
        <v>11</v>
      </c>
      <c r="AU643" s="8" t="s">
        <v>33</v>
      </c>
      <c r="AV643" s="8">
        <v>1976</v>
      </c>
      <c r="AW643" s="8">
        <v>156.6</v>
      </c>
      <c r="AX643" s="8" t="s">
        <v>16</v>
      </c>
      <c r="AY643" s="8" t="s">
        <v>15</v>
      </c>
      <c r="AZ643">
        <v>0</v>
      </c>
      <c r="BA643" s="5">
        <v>12326.225899999999</v>
      </c>
      <c r="BB643" s="5">
        <v>4</v>
      </c>
      <c r="BC643" s="4"/>
      <c r="BD643"/>
    </row>
    <row r="644" spans="1:56" hidden="1">
      <c r="A644">
        <f>ROW(B644)-ROW($B$31)</f>
        <v>613</v>
      </c>
      <c r="B644" t="str">
        <f>SUBSTITUTE(SUBSTITUTE(SUBSTITUTE(AP644&amp;"_"&amp;AQ644," ","_"),"&amp;","and"),"-","_")</f>
        <v>Ray_Olinger_2</v>
      </c>
      <c r="C644">
        <f>AW644/1000</f>
        <v>0.1134</v>
      </c>
      <c r="D644" s="23" t="str">
        <f>VLOOKUP(L644,map_fuel,2,0)</f>
        <v>ng</v>
      </c>
      <c r="E644" s="23" t="str">
        <f>VLOOKUP(M644,map_prime_mover,2,0)</f>
        <v>st</v>
      </c>
      <c r="F644" s="23" t="str">
        <f>D644&amp;IF(NOT(E644=""),"_"&amp;LOWER(E644),"")</f>
        <v>ng_st</v>
      </c>
      <c r="G644" s="58">
        <f>IF(ISNUMBER(BA644),BA644/1000,1)</f>
        <v>12.326225899999999</v>
      </c>
      <c r="H644" s="8">
        <f>AV644</f>
        <v>1971</v>
      </c>
      <c r="I644" s="39" t="str">
        <f>AY644</f>
        <v>OP</v>
      </c>
      <c r="J644" s="39" t="str">
        <f>IF(AZ644=1,"Y",IF(AZ644=0,"N","?"))</f>
        <v>N</v>
      </c>
      <c r="K644" s="39" t="s">
        <v>594</v>
      </c>
      <c r="L644" s="8" t="str">
        <f>AU644</f>
        <v>NG</v>
      </c>
      <c r="M644" s="8" t="str">
        <f>AX644</f>
        <v>ST</v>
      </c>
      <c r="N644" s="8">
        <f>C644*G644</f>
        <v>1.3977940170599998</v>
      </c>
      <c r="O644" s="8"/>
      <c r="P644" s="39"/>
      <c r="Q644" s="39" t="s">
        <v>651</v>
      </c>
      <c r="R644" s="87"/>
      <c r="S644" s="39"/>
      <c r="T644" s="39"/>
      <c r="U644" s="87"/>
      <c r="V644" s="87" t="str">
        <f ca="1">IF(NOT(AP644=""),IF(AP644&lt;&gt;AP643,IF(COUNTIF(OFFSET(AP644,0,0,pMaxUnitPerPlantInData),AP644)=COUNTIFS(OFFSET(AP644,0,0,pMaxUnitPerPlantInData),AP644,OFFSET(F644,0,0,pMaxUnitPerPlantInData),F644),"N","Y"),V643),"")</f>
        <v>Y</v>
      </c>
      <c r="W644" s="152" t="s">
        <v>946</v>
      </c>
      <c r="X644" s="152">
        <v>3</v>
      </c>
      <c r="Y644" s="4"/>
      <c r="Z644" s="8" t="b">
        <v>1</v>
      </c>
      <c r="AA644" s="8" t="b">
        <f>VLOOKUP(L644,map_fuel,3,0)</f>
        <v>1</v>
      </c>
      <c r="AB644" s="8" t="b">
        <f>C644&gt;=filt_gen_size</f>
        <v>1</v>
      </c>
      <c r="AC644" s="8" t="b">
        <f>AV644&gt;=filt_age</f>
        <v>1</v>
      </c>
      <c r="AD644" s="39">
        <f>IF(filt_status="ALL",TRUE,IFERROR(SEARCH(I644,filt_status),FALSE))</f>
        <v>1</v>
      </c>
      <c r="AE644" s="8" t="b">
        <f>IF(filt_chp,TRUE,J644="N")</f>
        <v>1</v>
      </c>
      <c r="AF644" s="8" t="b">
        <f>IF(filt_hydro,TRUE,D644&lt;&gt;"water")</f>
        <v>1</v>
      </c>
      <c r="AG644" s="8" t="b">
        <f>IF(filt_use_bad_data,TRUE,NOT(OR(O644="Y",O644=1)))</f>
        <v>1</v>
      </c>
      <c r="AH644" s="8" t="b">
        <f>IF(filt_use_bad_data,TRUE,NOT(OR(Q644="Y",Q644=1)))</f>
        <v>0</v>
      </c>
      <c r="AI644" s="8" t="b">
        <f>IF(filt_allow_combos,AND(AJ644:AK644),OR(UPPER($S644)="Y",UPPER($T644)=""))</f>
        <v>1</v>
      </c>
      <c r="AJ644" s="8" t="b">
        <f>IF(UPPER($U644)="CCGT",IF(filt_combine_ccgt,OR(UPPER($T644)="Y",UPPER($S644)=""),OR(UPPER($S644)="Y",UPPER($T644)="")),TRUE)</f>
        <v>1</v>
      </c>
      <c r="AK644" s="8" t="b">
        <f>IF(UPPER($U644)="WIND",IF(filt_combine_wind,OR(UPPER($T644)="Y",UPPER($S644)=""),OR(UPPER($S644)="Y",UPPER($T644)="")),TRUE)</f>
        <v>1</v>
      </c>
      <c r="AL644" s="9"/>
      <c r="AM644" s="2" t="b">
        <f>AND(Z644:AL644)</f>
        <v>0</v>
      </c>
      <c r="AN644" s="2">
        <f>A644-COUNTIF($K$31:$K644,"&lt;&gt;"&amp;AN$31)+1</f>
        <v>587</v>
      </c>
      <c r="AO644" s="2"/>
      <c r="AP644" s="8" t="s">
        <v>426</v>
      </c>
      <c r="AQ644" s="8" t="s">
        <v>22</v>
      </c>
      <c r="AR644" s="8">
        <v>3576</v>
      </c>
      <c r="AS644" s="8">
        <v>14577</v>
      </c>
      <c r="AT644" s="8" t="s">
        <v>11</v>
      </c>
      <c r="AU644" s="8" t="s">
        <v>33</v>
      </c>
      <c r="AV644" s="8">
        <v>1971</v>
      </c>
      <c r="AW644" s="8">
        <v>113.4</v>
      </c>
      <c r="AX644" s="8" t="s">
        <v>16</v>
      </c>
      <c r="AY644" s="8" t="s">
        <v>15</v>
      </c>
      <c r="AZ644">
        <v>0</v>
      </c>
      <c r="BA644" s="5">
        <v>12326.225899999999</v>
      </c>
      <c r="BB644" s="5">
        <v>4</v>
      </c>
      <c r="BC644" s="4"/>
      <c r="BD644"/>
    </row>
    <row r="645" spans="1:56" hidden="1">
      <c r="A645">
        <f>ROW(B645)-ROW($B$31)</f>
        <v>614</v>
      </c>
      <c r="B645" t="str">
        <f>SUBSTITUTE(SUBSTITUTE(SUBSTITUTE(AP645&amp;"_"&amp;AQ645," ","_"),"&amp;","and"),"-","_")</f>
        <v>Ray_Olinger_1</v>
      </c>
      <c r="C645">
        <f>AW645/1000</f>
        <v>7.4999999999999997E-2</v>
      </c>
      <c r="D645" s="23" t="str">
        <f>VLOOKUP(L645,map_fuel,2,0)</f>
        <v>ng</v>
      </c>
      <c r="E645" s="23" t="str">
        <f>VLOOKUP(M645,map_prime_mover,2,0)</f>
        <v>st</v>
      </c>
      <c r="F645" s="23" t="str">
        <f>D645&amp;IF(NOT(E645=""),"_"&amp;LOWER(E645),"")</f>
        <v>ng_st</v>
      </c>
      <c r="G645" s="58">
        <f>IF(ISNUMBER(BA645),BA645/1000,1)</f>
        <v>12.326225899999999</v>
      </c>
      <c r="H645" s="8">
        <f>AV645</f>
        <v>1967</v>
      </c>
      <c r="I645" s="39" t="str">
        <f>AY645</f>
        <v>OP</v>
      </c>
      <c r="J645" s="39" t="str">
        <f>IF(AZ645=1,"Y",IF(AZ645=0,"N","?"))</f>
        <v>N</v>
      </c>
      <c r="K645" s="39" t="s">
        <v>594</v>
      </c>
      <c r="L645" s="8" t="str">
        <f>AU645</f>
        <v>NG</v>
      </c>
      <c r="M645" s="8" t="str">
        <f>AX645</f>
        <v>ST</v>
      </c>
      <c r="N645" s="8">
        <f>C645*G645</f>
        <v>0.92446694249999983</v>
      </c>
      <c r="O645" s="8"/>
      <c r="P645" s="39"/>
      <c r="Q645" s="39" t="s">
        <v>651</v>
      </c>
      <c r="R645" s="87"/>
      <c r="S645" s="39"/>
      <c r="T645" s="39"/>
      <c r="U645" s="87"/>
      <c r="V645" s="87" t="str">
        <f ca="1">IF(NOT(AP645=""),IF(AP645&lt;&gt;AP644,IF(COUNTIF(OFFSET(AP645,0,0,pMaxUnitPerPlantInData),AP645)=COUNTIFS(OFFSET(AP645,0,0,pMaxUnitPerPlantInData),AP645,OFFSET(F645,0,0,pMaxUnitPerPlantInData),F645),"N","Y"),V644),"")</f>
        <v>Y</v>
      </c>
      <c r="W645" s="152" t="s">
        <v>946</v>
      </c>
      <c r="X645" s="152">
        <v>3</v>
      </c>
      <c r="Y645" s="4"/>
      <c r="Z645" s="8" t="b">
        <v>1</v>
      </c>
      <c r="AA645" s="8" t="b">
        <f>VLOOKUP(L645,map_fuel,3,0)</f>
        <v>1</v>
      </c>
      <c r="AB645" s="8" t="b">
        <f>C645&gt;=filt_gen_size</f>
        <v>1</v>
      </c>
      <c r="AC645" s="8" t="b">
        <f>AV645&gt;=filt_age</f>
        <v>1</v>
      </c>
      <c r="AD645" s="39">
        <f>IF(filt_status="ALL",TRUE,IFERROR(SEARCH(I645,filt_status),FALSE))</f>
        <v>1</v>
      </c>
      <c r="AE645" s="8" t="b">
        <f>IF(filt_chp,TRUE,J645="N")</f>
        <v>1</v>
      </c>
      <c r="AF645" s="8" t="b">
        <f>IF(filt_hydro,TRUE,D645&lt;&gt;"water")</f>
        <v>1</v>
      </c>
      <c r="AG645" s="8" t="b">
        <f>IF(filt_use_bad_data,TRUE,NOT(OR(O645="Y",O645=1)))</f>
        <v>1</v>
      </c>
      <c r="AH645" s="8" t="b">
        <f>IF(filt_use_bad_data,TRUE,NOT(OR(Q645="Y",Q645=1)))</f>
        <v>0</v>
      </c>
      <c r="AI645" s="8" t="b">
        <f>IF(filt_allow_combos,AND(AJ645:AK645),OR(UPPER($S645)="Y",UPPER($T645)=""))</f>
        <v>1</v>
      </c>
      <c r="AJ645" s="8" t="b">
        <f>IF(UPPER($U645)="CCGT",IF(filt_combine_ccgt,OR(UPPER($T645)="Y",UPPER($S645)=""),OR(UPPER($S645)="Y",UPPER($T645)="")),TRUE)</f>
        <v>1</v>
      </c>
      <c r="AK645" s="8" t="b">
        <f>IF(UPPER($U645)="WIND",IF(filt_combine_wind,OR(UPPER($T645)="Y",UPPER($S645)=""),OR(UPPER($S645)="Y",UPPER($T645)="")),TRUE)</f>
        <v>1</v>
      </c>
      <c r="AL645" s="9"/>
      <c r="AM645" s="2" t="b">
        <f>AND(Z645:AL645)</f>
        <v>0</v>
      </c>
      <c r="AN645" s="2">
        <f>A645-COUNTIF($K$31:$K645,"&lt;&gt;"&amp;AN$31)+1</f>
        <v>588</v>
      </c>
      <c r="AO645" s="2"/>
      <c r="AP645" s="8" t="s">
        <v>426</v>
      </c>
      <c r="AQ645" s="8" t="s">
        <v>19</v>
      </c>
      <c r="AR645" s="8">
        <v>3576</v>
      </c>
      <c r="AS645" s="8">
        <v>14576</v>
      </c>
      <c r="AT645" s="8" t="s">
        <v>11</v>
      </c>
      <c r="AU645" s="8" t="s">
        <v>33</v>
      </c>
      <c r="AV645" s="8">
        <v>1967</v>
      </c>
      <c r="AW645" s="8">
        <v>75</v>
      </c>
      <c r="AX645" s="8" t="s">
        <v>16</v>
      </c>
      <c r="AY645" s="8" t="s">
        <v>15</v>
      </c>
      <c r="AZ645">
        <v>0</v>
      </c>
      <c r="BA645" s="5">
        <v>12326.225899999999</v>
      </c>
      <c r="BB645" s="5">
        <v>4</v>
      </c>
      <c r="BC645" s="4"/>
      <c r="BD645"/>
    </row>
    <row r="646" spans="1:56" hidden="1">
      <c r="A646">
        <f>ROW(B646)-ROW($B$31)</f>
        <v>615</v>
      </c>
      <c r="B646" t="str">
        <f>SUBSTITUTE(SUBSTITUTE(SUBSTITUTE(AP646&amp;"_"&amp;AQ646," ","_"),"&amp;","and"),"-","_")</f>
        <v>Rhodia_Houston_Plant_GEN1</v>
      </c>
      <c r="C646">
        <f>AW646/1000</f>
        <v>6.0000000000000001E-3</v>
      </c>
      <c r="D646" s="23" t="str">
        <f>VLOOKUP(L646,map_fuel,2,0)</f>
        <v>other</v>
      </c>
      <c r="E646" s="23" t="str">
        <f>VLOOKUP(M646,map_prime_mover,2,0)</f>
        <v>st</v>
      </c>
      <c r="F646" s="23" t="str">
        <f>D646&amp;IF(NOT(E646=""),"_"&amp;LOWER(E646),"")</f>
        <v>other_st</v>
      </c>
      <c r="G646" s="58">
        <f>IF(ISNUMBER(BA646),BA646/1000,1)</f>
        <v>5.6247395999999998</v>
      </c>
      <c r="H646" s="8">
        <f>AV646</f>
        <v>1970</v>
      </c>
      <c r="I646" s="39" t="str">
        <f>AY646</f>
        <v>OP</v>
      </c>
      <c r="J646" s="39" t="str">
        <f>IF(AZ646=1,"Y",IF(AZ646=0,"N","?"))</f>
        <v>Y</v>
      </c>
      <c r="K646" s="39" t="s">
        <v>594</v>
      </c>
      <c r="L646" s="8" t="str">
        <f>AU646</f>
        <v>OTH</v>
      </c>
      <c r="M646" s="8" t="str">
        <f>AX646</f>
        <v>ST</v>
      </c>
      <c r="N646" s="8">
        <f>C646*G646</f>
        <v>3.37484376E-2</v>
      </c>
      <c r="O646" s="8"/>
      <c r="P646" s="8"/>
      <c r="Q646" s="8"/>
      <c r="R646" s="87"/>
      <c r="S646" s="8"/>
      <c r="T646" s="8"/>
      <c r="U646" s="87"/>
      <c r="V646" s="87" t="str">
        <f ca="1">IF(NOT(AP646=""),IF(AP646&lt;&gt;AP645,IF(COUNTIF(OFFSET(AP646,0,0,pMaxUnitPerPlantInData),AP646)=COUNTIFS(OFFSET(AP646,0,0,pMaxUnitPerPlantInData),AP646,OFFSET(F646,0,0,pMaxUnitPerPlantInData),F646),"N","Y"),V645),"")</f>
        <v>N</v>
      </c>
      <c r="W646" s="87" t="str">
        <f>IF($AP646="",W647,AP646)</f>
        <v>Rhodia Houston Plant</v>
      </c>
      <c r="X646" s="87">
        <f>IF($AP646="","-",BB646)</f>
        <v>2</v>
      </c>
      <c r="Y646" s="4"/>
      <c r="Z646" s="8" t="b">
        <v>1</v>
      </c>
      <c r="AA646" s="8" t="b">
        <f>VLOOKUP(L646,map_fuel,3,0)</f>
        <v>0</v>
      </c>
      <c r="AB646" s="8" t="b">
        <f>C646&gt;=filt_gen_size</f>
        <v>0</v>
      </c>
      <c r="AC646" s="8" t="b">
        <f>AV646&gt;=filt_age</f>
        <v>1</v>
      </c>
      <c r="AD646" s="39">
        <f>IF(filt_status="ALL",TRUE,IFERROR(SEARCH(I646,filt_status),FALSE))</f>
        <v>1</v>
      </c>
      <c r="AE646" s="8" t="b">
        <f>IF(filt_chp,TRUE,J646="N")</f>
        <v>0</v>
      </c>
      <c r="AF646" s="8" t="b">
        <f>IF(filt_hydro,TRUE,D646&lt;&gt;"water")</f>
        <v>1</v>
      </c>
      <c r="AG646" s="8" t="b">
        <f>IF(filt_use_bad_data,TRUE,NOT(OR(O646="Y",O646=1)))</f>
        <v>1</v>
      </c>
      <c r="AH646" s="8" t="b">
        <f>IF(filt_use_bad_data,TRUE,NOT(OR(Q646="Y",Q646=1)))</f>
        <v>1</v>
      </c>
      <c r="AI646" s="8" t="b">
        <f>IF(filt_allow_combos,AND(AJ646:AK646),OR(UPPER($S646)="Y",UPPER($T646)=""))</f>
        <v>1</v>
      </c>
      <c r="AJ646" s="8" t="b">
        <f>IF(UPPER($U646)="CCGT",IF(filt_combine_ccgt,OR(UPPER($T646)="Y",UPPER($S646)=""),OR(UPPER($S646)="Y",UPPER($T646)="")),TRUE)</f>
        <v>1</v>
      </c>
      <c r="AK646" s="8" t="b">
        <f>IF(UPPER($U646)="WIND",IF(filt_combine_wind,OR(UPPER($T646)="Y",UPPER($S646)=""),OR(UPPER($S646)="Y",UPPER($T646)="")),TRUE)</f>
        <v>1</v>
      </c>
      <c r="AL646" s="9"/>
      <c r="AM646" s="2" t="b">
        <f>AND(Z646:AL646)</f>
        <v>0</v>
      </c>
      <c r="AN646" s="2">
        <f>A646-COUNTIF($K$31:$K646,"&lt;&gt;"&amp;AN$31)+1</f>
        <v>589</v>
      </c>
      <c r="AO646" s="2"/>
      <c r="AP646" s="8" t="s">
        <v>427</v>
      </c>
      <c r="AQ646" s="8" t="s">
        <v>13</v>
      </c>
      <c r="AR646" s="8">
        <v>52065</v>
      </c>
      <c r="AS646" s="8">
        <v>14580</v>
      </c>
      <c r="AT646" s="8" t="s">
        <v>11</v>
      </c>
      <c r="AU646" s="8" t="s">
        <v>122</v>
      </c>
      <c r="AV646" s="8">
        <v>1970</v>
      </c>
      <c r="AW646" s="8">
        <v>6</v>
      </c>
      <c r="AX646" s="8" t="s">
        <v>16</v>
      </c>
      <c r="AY646" s="8" t="s">
        <v>15</v>
      </c>
      <c r="AZ646">
        <v>1</v>
      </c>
      <c r="BA646" s="5">
        <v>5624.7395999999999</v>
      </c>
      <c r="BB646" s="5">
        <v>2</v>
      </c>
      <c r="BC646" s="4"/>
      <c r="BD646"/>
    </row>
    <row r="647" spans="1:56" hidden="1">
      <c r="A647">
        <f>ROW(B647)-ROW($B$31)</f>
        <v>616</v>
      </c>
      <c r="B647" t="str">
        <f>SUBSTITUTE(SUBSTITUTE(SUBSTITUTE(AP647&amp;"_"&amp;AQ647," ","_"),"&amp;","and"),"-","_")</f>
        <v>Rhodia_Houston_Plant_GEN2</v>
      </c>
      <c r="C647">
        <f>AW647/1000</f>
        <v>1.5E-3</v>
      </c>
      <c r="D647" s="23" t="str">
        <f>VLOOKUP(L647,map_fuel,2,0)</f>
        <v>other</v>
      </c>
      <c r="E647" s="23" t="str">
        <f>VLOOKUP(M647,map_prime_mover,2,0)</f>
        <v>st</v>
      </c>
      <c r="F647" s="23" t="str">
        <f>D647&amp;IF(NOT(E647=""),"_"&amp;LOWER(E647),"")</f>
        <v>other_st</v>
      </c>
      <c r="G647" s="58">
        <f>IF(ISNUMBER(BA647),BA647/1000,1)</f>
        <v>5.6247395999999998</v>
      </c>
      <c r="H647" s="8">
        <f>AV647</f>
        <v>1970</v>
      </c>
      <c r="I647" s="39" t="str">
        <f>AY647</f>
        <v>OP</v>
      </c>
      <c r="J647" s="39" t="str">
        <f>IF(AZ647=1,"Y",IF(AZ647=0,"N","?"))</f>
        <v>Y</v>
      </c>
      <c r="K647" s="39" t="s">
        <v>594</v>
      </c>
      <c r="L647" s="8" t="str">
        <f>AU647</f>
        <v>OTH</v>
      </c>
      <c r="M647" s="8" t="str">
        <f>AX647</f>
        <v>ST</v>
      </c>
      <c r="N647" s="8">
        <f>C647*G647</f>
        <v>8.4371094000000001E-3</v>
      </c>
      <c r="O647" s="8"/>
      <c r="P647" s="8"/>
      <c r="Q647" s="8"/>
      <c r="R647" s="87"/>
      <c r="S647" s="8"/>
      <c r="T647" s="8"/>
      <c r="U647" s="87"/>
      <c r="V647" s="87" t="str">
        <f ca="1">IF(NOT(AP647=""),IF(AP647&lt;&gt;AP646,IF(COUNTIF(OFFSET(AP647,0,0,pMaxUnitPerPlantInData),AP647)=COUNTIFS(OFFSET(AP647,0,0,pMaxUnitPerPlantInData),AP647,OFFSET(F647,0,0,pMaxUnitPerPlantInData),F647),"N","Y"),V646),"")</f>
        <v>N</v>
      </c>
      <c r="W647" s="87" t="str">
        <f>IF($AP647="",W648,AP647)</f>
        <v>Rhodia Houston Plant</v>
      </c>
      <c r="X647" s="87">
        <f>IF($AP647="","-",BB647)</f>
        <v>2</v>
      </c>
      <c r="Y647" s="4"/>
      <c r="Z647" s="8" t="b">
        <v>1</v>
      </c>
      <c r="AA647" s="8" t="b">
        <f>VLOOKUP(L647,map_fuel,3,0)</f>
        <v>0</v>
      </c>
      <c r="AB647" s="8" t="b">
        <f>C647&gt;=filt_gen_size</f>
        <v>0</v>
      </c>
      <c r="AC647" s="8" t="b">
        <f>AV647&gt;=filt_age</f>
        <v>1</v>
      </c>
      <c r="AD647" s="39">
        <f>IF(filt_status="ALL",TRUE,IFERROR(SEARCH(I647,filt_status),FALSE))</f>
        <v>1</v>
      </c>
      <c r="AE647" s="8" t="b">
        <f>IF(filt_chp,TRUE,J647="N")</f>
        <v>0</v>
      </c>
      <c r="AF647" s="8" t="b">
        <f>IF(filt_hydro,TRUE,D647&lt;&gt;"water")</f>
        <v>1</v>
      </c>
      <c r="AG647" s="8" t="b">
        <f>IF(filt_use_bad_data,TRUE,NOT(OR(O647="Y",O647=1)))</f>
        <v>1</v>
      </c>
      <c r="AH647" s="8" t="b">
        <f>IF(filt_use_bad_data,TRUE,NOT(OR(Q647="Y",Q647=1)))</f>
        <v>1</v>
      </c>
      <c r="AI647" s="8" t="b">
        <f>IF(filt_allow_combos,AND(AJ647:AK647),OR(UPPER($S647)="Y",UPPER($T647)=""))</f>
        <v>1</v>
      </c>
      <c r="AJ647" s="8" t="b">
        <f>IF(UPPER($U647)="CCGT",IF(filt_combine_ccgt,OR(UPPER($T647)="Y",UPPER($S647)=""),OR(UPPER($S647)="Y",UPPER($T647)="")),TRUE)</f>
        <v>1</v>
      </c>
      <c r="AK647" s="8" t="b">
        <f>IF(UPPER($U647)="WIND",IF(filt_combine_wind,OR(UPPER($T647)="Y",UPPER($S647)=""),OR(UPPER($S647)="Y",UPPER($T647)="")),TRUE)</f>
        <v>1</v>
      </c>
      <c r="AL647" s="9"/>
      <c r="AM647" s="2" t="b">
        <f>AND(Z647:AL647)</f>
        <v>0</v>
      </c>
      <c r="AN647" s="2">
        <f>A647-COUNTIF($K$31:$K647,"&lt;&gt;"&amp;AN$31)+1</f>
        <v>590</v>
      </c>
      <c r="AO647" s="2"/>
      <c r="AP647" s="8" t="s">
        <v>427</v>
      </c>
      <c r="AQ647" s="8" t="s">
        <v>34</v>
      </c>
      <c r="AR647" s="8">
        <v>52065</v>
      </c>
      <c r="AS647" s="8">
        <v>14581</v>
      </c>
      <c r="AT647" s="8" t="s">
        <v>11</v>
      </c>
      <c r="AU647" s="8" t="s">
        <v>122</v>
      </c>
      <c r="AV647" s="8">
        <v>1970</v>
      </c>
      <c r="AW647" s="8">
        <v>1.5</v>
      </c>
      <c r="AX647" s="8" t="s">
        <v>16</v>
      </c>
      <c r="AY647" s="8" t="s">
        <v>15</v>
      </c>
      <c r="AZ647">
        <v>1</v>
      </c>
      <c r="BA647" s="5">
        <v>5624.7395999999999</v>
      </c>
      <c r="BB647" s="5">
        <v>2</v>
      </c>
      <c r="BC647" s="4"/>
      <c r="BD647"/>
    </row>
    <row r="648" spans="1:56" hidden="1">
      <c r="A648">
        <f>ROW(B648)-ROW($B$31)</f>
        <v>617</v>
      </c>
      <c r="B648" t="str">
        <f>SUBSTITUTE(SUBSTITUTE(SUBSTITUTE(AP648&amp;"_"&amp;AQ648," ","_"),"&amp;","and"),"-","_")</f>
        <v>Rice_University_GEN1</v>
      </c>
      <c r="C648">
        <f>AW648/1000</f>
        <v>3.0999999999999999E-3</v>
      </c>
      <c r="D648" s="23" t="str">
        <f>VLOOKUP(L648,map_fuel,2,0)</f>
        <v>ng</v>
      </c>
      <c r="E648" s="23" t="str">
        <f>VLOOKUP(M648,map_prime_mover,2,0)</f>
        <v>gt</v>
      </c>
      <c r="F648" s="23" t="str">
        <f>D648&amp;IF(NOT(E648=""),"_"&amp;LOWER(E648),"")</f>
        <v>ng_gt</v>
      </c>
      <c r="G648" s="58">
        <f>IF(ISNUMBER(BA648),BA648/1000,1)</f>
        <v>7.1324278999999997</v>
      </c>
      <c r="H648" s="8">
        <f>AV648</f>
        <v>1986</v>
      </c>
      <c r="I648" s="39" t="str">
        <f>AY648</f>
        <v>SB</v>
      </c>
      <c r="J648" s="39" t="str">
        <f>IF(AZ648=1,"Y",IF(AZ648=0,"N","?"))</f>
        <v>Y</v>
      </c>
      <c r="K648" s="39" t="s">
        <v>594</v>
      </c>
      <c r="L648" s="8" t="str">
        <f>AU648</f>
        <v>NG</v>
      </c>
      <c r="M648" s="8" t="str">
        <f>AX648</f>
        <v>GT</v>
      </c>
      <c r="N648" s="8">
        <f>C648*G648</f>
        <v>2.2110526489999997E-2</v>
      </c>
      <c r="O648" s="8"/>
      <c r="P648" s="8"/>
      <c r="Q648" s="8"/>
      <c r="R648" s="87"/>
      <c r="S648" s="8"/>
      <c r="T648" s="8"/>
      <c r="U648" s="87"/>
      <c r="V648" s="87" t="str">
        <f ca="1">IF(NOT(AP648=""),IF(AP648&lt;&gt;AP647,IF(COUNTIF(OFFSET(AP648,0,0,pMaxUnitPerPlantInData),AP648)=COUNTIFS(OFFSET(AP648,0,0,pMaxUnitPerPlantInData),AP648,OFFSET(F648,0,0,pMaxUnitPerPlantInData),F648),"N","Y"),V647),"")</f>
        <v>N</v>
      </c>
      <c r="W648" s="87" t="str">
        <f>IF($AP648="",W649,AP648)</f>
        <v>Rice University</v>
      </c>
      <c r="X648" s="87">
        <f>IF($AP648="","-",BB648)</f>
        <v>2</v>
      </c>
      <c r="Y648" s="4"/>
      <c r="Z648" s="8" t="b">
        <v>1</v>
      </c>
      <c r="AA648" s="8" t="b">
        <f>VLOOKUP(L648,map_fuel,3,0)</f>
        <v>1</v>
      </c>
      <c r="AB648" s="8" t="b">
        <f>C648&gt;=filt_gen_size</f>
        <v>0</v>
      </c>
      <c r="AC648" s="8" t="b">
        <f>AV648&gt;=filt_age</f>
        <v>1</v>
      </c>
      <c r="AD648" s="39">
        <f>IF(filt_status="ALL",TRUE,IFERROR(SEARCH(I648,filt_status),FALSE))</f>
        <v>9</v>
      </c>
      <c r="AE648" s="8" t="b">
        <f>IF(filt_chp,TRUE,J648="N")</f>
        <v>0</v>
      </c>
      <c r="AF648" s="8" t="b">
        <f>IF(filt_hydro,TRUE,D648&lt;&gt;"water")</f>
        <v>1</v>
      </c>
      <c r="AG648" s="8" t="b">
        <f>IF(filt_use_bad_data,TRUE,NOT(OR(O648="Y",O648=1)))</f>
        <v>1</v>
      </c>
      <c r="AH648" s="8" t="b">
        <f>IF(filt_use_bad_data,TRUE,NOT(OR(Q648="Y",Q648=1)))</f>
        <v>1</v>
      </c>
      <c r="AI648" s="8" t="b">
        <f>IF(filt_allow_combos,AND(AJ648:AK648),OR(UPPER($S648)="Y",UPPER($T648)=""))</f>
        <v>1</v>
      </c>
      <c r="AJ648" s="8" t="b">
        <f>IF(UPPER($U648)="CCGT",IF(filt_combine_ccgt,OR(UPPER($T648)="Y",UPPER($S648)=""),OR(UPPER($S648)="Y",UPPER($T648)="")),TRUE)</f>
        <v>1</v>
      </c>
      <c r="AK648" s="8" t="b">
        <f>IF(UPPER($U648)="WIND",IF(filt_combine_wind,OR(UPPER($T648)="Y",UPPER($S648)=""),OR(UPPER($S648)="Y",UPPER($T648)="")),TRUE)</f>
        <v>1</v>
      </c>
      <c r="AL648" s="9"/>
      <c r="AM648" s="2" t="b">
        <f>AND(Z648:AL648)</f>
        <v>0</v>
      </c>
      <c r="AN648" s="2">
        <f>A648-COUNTIF($K$31:$K648,"&lt;&gt;"&amp;AN$31)+1</f>
        <v>591</v>
      </c>
      <c r="AO648" s="2"/>
      <c r="AP648" s="8" t="s">
        <v>428</v>
      </c>
      <c r="AQ648" s="8" t="s">
        <v>13</v>
      </c>
      <c r="AR648" s="8">
        <v>50054</v>
      </c>
      <c r="AS648" s="8">
        <v>14582</v>
      </c>
      <c r="AT648" s="8" t="s">
        <v>11</v>
      </c>
      <c r="AU648" s="8" t="s">
        <v>33</v>
      </c>
      <c r="AV648" s="8">
        <v>1986</v>
      </c>
      <c r="AW648" s="8">
        <v>3.1</v>
      </c>
      <c r="AX648" s="8" t="s">
        <v>54</v>
      </c>
      <c r="AY648" s="8" t="s">
        <v>95</v>
      </c>
      <c r="AZ648">
        <v>1</v>
      </c>
      <c r="BA648" s="5">
        <v>7132.4278999999997</v>
      </c>
      <c r="BB648" s="5">
        <v>2</v>
      </c>
      <c r="BC648" s="4"/>
      <c r="BD648"/>
    </row>
    <row r="649" spans="1:56" hidden="1">
      <c r="A649">
        <f>ROW(B649)-ROW($B$31)</f>
        <v>618</v>
      </c>
      <c r="B649" t="str">
        <f>SUBSTITUTE(SUBSTITUTE(SUBSTITUTE(AP649&amp;"_"&amp;AQ649," ","_"),"&amp;","and"),"-","_")</f>
        <v>Rice_University_GEN2</v>
      </c>
      <c r="C649">
        <f>AW649/1000</f>
        <v>3.8E-3</v>
      </c>
      <c r="D649" s="23" t="str">
        <f>VLOOKUP(L649,map_fuel,2,0)</f>
        <v>ng</v>
      </c>
      <c r="E649" s="23" t="str">
        <f>VLOOKUP(M649,map_prime_mover,2,0)</f>
        <v>gt</v>
      </c>
      <c r="F649" s="23" t="str">
        <f>D649&amp;IF(NOT(E649=""),"_"&amp;LOWER(E649),"")</f>
        <v>ng_gt</v>
      </c>
      <c r="G649" s="58">
        <f>IF(ISNUMBER(BA649),BA649/1000,1)</f>
        <v>7.1324278999999997</v>
      </c>
      <c r="H649" s="8">
        <f>AV649</f>
        <v>1989</v>
      </c>
      <c r="I649" s="39" t="str">
        <f>AY649</f>
        <v>OP</v>
      </c>
      <c r="J649" s="39" t="str">
        <f>IF(AZ649=1,"Y",IF(AZ649=0,"N","?"))</f>
        <v>Y</v>
      </c>
      <c r="K649" s="39" t="s">
        <v>594</v>
      </c>
      <c r="L649" s="8" t="str">
        <f>AU649</f>
        <v>NG</v>
      </c>
      <c r="M649" s="8" t="str">
        <f>AX649</f>
        <v>GT</v>
      </c>
      <c r="N649" s="8">
        <f>C649*G649</f>
        <v>2.7103226019999999E-2</v>
      </c>
      <c r="O649" s="8"/>
      <c r="P649" s="8"/>
      <c r="Q649" s="8"/>
      <c r="R649" s="87"/>
      <c r="S649" s="8"/>
      <c r="T649" s="8"/>
      <c r="U649" s="87"/>
      <c r="V649" s="87" t="str">
        <f ca="1">IF(NOT(AP649=""),IF(AP649&lt;&gt;AP648,IF(COUNTIF(OFFSET(AP649,0,0,pMaxUnitPerPlantInData),AP649)=COUNTIFS(OFFSET(AP649,0,0,pMaxUnitPerPlantInData),AP649,OFFSET(F649,0,0,pMaxUnitPerPlantInData),F649),"N","Y"),V648),"")</f>
        <v>N</v>
      </c>
      <c r="W649" s="87" t="str">
        <f>IF($AP649="",W650,AP649)</f>
        <v>Rice University</v>
      </c>
      <c r="X649" s="87">
        <f>IF($AP649="","-",BB649)</f>
        <v>2</v>
      </c>
      <c r="Y649" s="4"/>
      <c r="Z649" s="8" t="b">
        <v>1</v>
      </c>
      <c r="AA649" s="8" t="b">
        <f>VLOOKUP(L649,map_fuel,3,0)</f>
        <v>1</v>
      </c>
      <c r="AB649" s="8" t="b">
        <f>C649&gt;=filt_gen_size</f>
        <v>0</v>
      </c>
      <c r="AC649" s="8" t="b">
        <f>AV649&gt;=filt_age</f>
        <v>1</v>
      </c>
      <c r="AD649" s="39">
        <f>IF(filt_status="ALL",TRUE,IFERROR(SEARCH(I649,filt_status),FALSE))</f>
        <v>1</v>
      </c>
      <c r="AE649" s="8" t="b">
        <f>IF(filt_chp,TRUE,J649="N")</f>
        <v>0</v>
      </c>
      <c r="AF649" s="8" t="b">
        <f>IF(filt_hydro,TRUE,D649&lt;&gt;"water")</f>
        <v>1</v>
      </c>
      <c r="AG649" s="8" t="b">
        <f>IF(filt_use_bad_data,TRUE,NOT(OR(O649="Y",O649=1)))</f>
        <v>1</v>
      </c>
      <c r="AH649" s="8" t="b">
        <f>IF(filt_use_bad_data,TRUE,NOT(OR(Q649="Y",Q649=1)))</f>
        <v>1</v>
      </c>
      <c r="AI649" s="8" t="b">
        <f>IF(filt_allow_combos,AND(AJ649:AK649),OR(UPPER($S649)="Y",UPPER($T649)=""))</f>
        <v>1</v>
      </c>
      <c r="AJ649" s="8" t="b">
        <f>IF(UPPER($U649)="CCGT",IF(filt_combine_ccgt,OR(UPPER($T649)="Y",UPPER($S649)=""),OR(UPPER($S649)="Y",UPPER($T649)="")),TRUE)</f>
        <v>1</v>
      </c>
      <c r="AK649" s="8" t="b">
        <f>IF(UPPER($U649)="WIND",IF(filt_combine_wind,OR(UPPER($T649)="Y",UPPER($S649)=""),OR(UPPER($S649)="Y",UPPER($T649)="")),TRUE)</f>
        <v>1</v>
      </c>
      <c r="AL649" s="9"/>
      <c r="AM649" s="2" t="b">
        <f>AND(Z649:AL649)</f>
        <v>0</v>
      </c>
      <c r="AN649" s="2">
        <f>A649-COUNTIF($K$31:$K649,"&lt;&gt;"&amp;AN$31)+1</f>
        <v>592</v>
      </c>
      <c r="AO649" s="2"/>
      <c r="AP649" s="8" t="s">
        <v>428</v>
      </c>
      <c r="AQ649" s="8" t="s">
        <v>34</v>
      </c>
      <c r="AR649" s="8">
        <v>50054</v>
      </c>
      <c r="AS649" s="8">
        <v>14583</v>
      </c>
      <c r="AT649" s="8" t="s">
        <v>11</v>
      </c>
      <c r="AU649" s="8" t="s">
        <v>33</v>
      </c>
      <c r="AV649" s="8">
        <v>1989</v>
      </c>
      <c r="AW649" s="8">
        <v>3.8</v>
      </c>
      <c r="AX649" s="8" t="s">
        <v>54</v>
      </c>
      <c r="AY649" s="8" t="s">
        <v>15</v>
      </c>
      <c r="AZ649">
        <v>1</v>
      </c>
      <c r="BA649" s="5">
        <v>7132.4278999999997</v>
      </c>
      <c r="BB649" s="5">
        <v>2</v>
      </c>
      <c r="BC649" s="4"/>
      <c r="BD649"/>
    </row>
    <row r="650" spans="1:56" hidden="1">
      <c r="A650">
        <f>ROW(B650)-ROW($B$31)</f>
        <v>619</v>
      </c>
      <c r="B650" t="str">
        <f>SUBSTITUTE(SUBSTITUTE(SUBSTITUTE(AP650&amp;"_"&amp;AQ650," ","_"),"&amp;","and"),"-","_")</f>
        <v>Rio_Grande_Valley_Sugar_Growers_GENA</v>
      </c>
      <c r="C650">
        <f>AW650/1000</f>
        <v>2.5000000000000001E-3</v>
      </c>
      <c r="D650" s="23" t="str">
        <f>VLOOKUP(L650,map_fuel,2,0)</f>
        <v>waste</v>
      </c>
      <c r="E650" s="23" t="str">
        <f>VLOOKUP(M650,map_prime_mover,2,0)</f>
        <v>st</v>
      </c>
      <c r="F650" s="23" t="str">
        <f>D650&amp;IF(NOT(E650=""),"_"&amp;LOWER(E650),"")</f>
        <v>waste_st</v>
      </c>
      <c r="G650" s="58">
        <f>IF(ISNUMBER(BA650),BA650/1000,1)</f>
        <v>8.0723588999999993</v>
      </c>
      <c r="H650" s="8">
        <f>AV650</f>
        <v>1973</v>
      </c>
      <c r="I650" s="39" t="str">
        <f>AY650</f>
        <v>OP</v>
      </c>
      <c r="J650" s="39" t="str">
        <f>IF(AZ650=1,"Y",IF(AZ650=0,"N","?"))</f>
        <v>Y</v>
      </c>
      <c r="K650" s="39" t="s">
        <v>594</v>
      </c>
      <c r="L650" s="8" t="str">
        <f>AU650</f>
        <v>AB</v>
      </c>
      <c r="M650" s="8" t="str">
        <f>AX650</f>
        <v>ST</v>
      </c>
      <c r="N650" s="8">
        <f>C650*G650</f>
        <v>2.018089725E-2</v>
      </c>
      <c r="O650" s="8"/>
      <c r="P650" s="8"/>
      <c r="Q650" s="8"/>
      <c r="R650" s="87"/>
      <c r="S650" s="8"/>
      <c r="T650" s="8"/>
      <c r="U650" s="87"/>
      <c r="V650" s="87" t="str">
        <f ca="1">IF(NOT(AP650=""),IF(AP650&lt;&gt;AP649,IF(COUNTIF(OFFSET(AP650,0,0,pMaxUnitPerPlantInData),AP650)=COUNTIFS(OFFSET(AP650,0,0,pMaxUnitPerPlantInData),AP650,OFFSET(F650,0,0,pMaxUnitPerPlantInData),F650),"N","Y"),V649),"")</f>
        <v>N</v>
      </c>
      <c r="W650" s="87" t="str">
        <f>IF($AP650="",W651,AP650)</f>
        <v>Rio Grande Valley Sugar Growers</v>
      </c>
      <c r="X650" s="87">
        <f>IF($AP650="","-",BB650)</f>
        <v>3</v>
      </c>
      <c r="Y650" s="4"/>
      <c r="Z650" s="8" t="b">
        <v>1</v>
      </c>
      <c r="AA650" s="8" t="b">
        <f>VLOOKUP(L650,map_fuel,3,0)</f>
        <v>0</v>
      </c>
      <c r="AB650" s="8" t="b">
        <f>C650&gt;=filt_gen_size</f>
        <v>0</v>
      </c>
      <c r="AC650" s="8" t="b">
        <f>AV650&gt;=filt_age</f>
        <v>1</v>
      </c>
      <c r="AD650" s="39">
        <f>IF(filt_status="ALL",TRUE,IFERROR(SEARCH(I650,filt_status),FALSE))</f>
        <v>1</v>
      </c>
      <c r="AE650" s="8" t="b">
        <f>IF(filt_chp,TRUE,J650="N")</f>
        <v>0</v>
      </c>
      <c r="AF650" s="8" t="b">
        <f>IF(filt_hydro,TRUE,D650&lt;&gt;"water")</f>
        <v>1</v>
      </c>
      <c r="AG650" s="8" t="b">
        <f>IF(filt_use_bad_data,TRUE,NOT(OR(O650="Y",O650=1)))</f>
        <v>1</v>
      </c>
      <c r="AH650" s="8" t="b">
        <f>IF(filt_use_bad_data,TRUE,NOT(OR(Q650="Y",Q650=1)))</f>
        <v>1</v>
      </c>
      <c r="AI650" s="8" t="b">
        <f>IF(filt_allow_combos,AND(AJ650:AK650),OR(UPPER($S650)="Y",UPPER($T650)=""))</f>
        <v>1</v>
      </c>
      <c r="AJ650" s="8" t="b">
        <f>IF(UPPER($U650)="CCGT",IF(filt_combine_ccgt,OR(UPPER($T650)="Y",UPPER($S650)=""),OR(UPPER($S650)="Y",UPPER($T650)="")),TRUE)</f>
        <v>1</v>
      </c>
      <c r="AK650" s="8" t="b">
        <f>IF(UPPER($U650)="WIND",IF(filt_combine_wind,OR(UPPER($T650)="Y",UPPER($S650)=""),OR(UPPER($S650)="Y",UPPER($T650)="")),TRUE)</f>
        <v>1</v>
      </c>
      <c r="AL650" s="9"/>
      <c r="AM650" s="2" t="b">
        <f>AND(Z650:AL650)</f>
        <v>0</v>
      </c>
      <c r="AN650" s="2">
        <f>A650-COUNTIF($K$31:$K650,"&lt;&gt;"&amp;AN$31)+1</f>
        <v>593</v>
      </c>
      <c r="AO650" s="2"/>
      <c r="AP650" s="8" t="s">
        <v>429</v>
      </c>
      <c r="AQ650" s="8" t="s">
        <v>430</v>
      </c>
      <c r="AR650" s="8">
        <v>54338</v>
      </c>
      <c r="AS650" s="8">
        <v>14584</v>
      </c>
      <c r="AT650" s="8" t="s">
        <v>11</v>
      </c>
      <c r="AU650" s="8" t="s">
        <v>431</v>
      </c>
      <c r="AV650" s="8">
        <v>1973</v>
      </c>
      <c r="AW650" s="8">
        <v>2.5</v>
      </c>
      <c r="AX650" s="8" t="s">
        <v>16</v>
      </c>
      <c r="AY650" s="8" t="s">
        <v>15</v>
      </c>
      <c r="AZ650">
        <v>1</v>
      </c>
      <c r="BA650" s="5">
        <v>8072.3589000000002</v>
      </c>
      <c r="BB650" s="5">
        <v>3</v>
      </c>
      <c r="BC650" s="4"/>
      <c r="BD650"/>
    </row>
    <row r="651" spans="1:56" hidden="1">
      <c r="A651">
        <f>ROW(B651)-ROW($B$31)</f>
        <v>620</v>
      </c>
      <c r="B651" t="str">
        <f>SUBSTITUTE(SUBSTITUTE(SUBSTITUTE(AP651&amp;"_"&amp;AQ651," ","_"),"&amp;","and"),"-","_")</f>
        <v>Rio_Grande_Valley_Sugar_Growers_GENB</v>
      </c>
      <c r="C651">
        <f>AW651/1000</f>
        <v>2.5000000000000001E-3</v>
      </c>
      <c r="D651" s="23" t="str">
        <f>VLOOKUP(L651,map_fuel,2,0)</f>
        <v>waste</v>
      </c>
      <c r="E651" s="23" t="str">
        <f>VLOOKUP(M651,map_prime_mover,2,0)</f>
        <v>st</v>
      </c>
      <c r="F651" s="23" t="str">
        <f>D651&amp;IF(NOT(E651=""),"_"&amp;LOWER(E651),"")</f>
        <v>waste_st</v>
      </c>
      <c r="G651" s="58">
        <f>IF(ISNUMBER(BA651),BA651/1000,1)</f>
        <v>8.0723588999999993</v>
      </c>
      <c r="H651" s="8">
        <f>AV651</f>
        <v>1973</v>
      </c>
      <c r="I651" s="39" t="str">
        <f>AY651</f>
        <v>OP</v>
      </c>
      <c r="J651" s="39" t="str">
        <f>IF(AZ651=1,"Y",IF(AZ651=0,"N","?"))</f>
        <v>Y</v>
      </c>
      <c r="K651" s="39" t="s">
        <v>594</v>
      </c>
      <c r="L651" s="8" t="str">
        <f>AU651</f>
        <v>AB</v>
      </c>
      <c r="M651" s="8" t="str">
        <f>AX651</f>
        <v>ST</v>
      </c>
      <c r="N651" s="8">
        <f>C651*G651</f>
        <v>2.018089725E-2</v>
      </c>
      <c r="O651" s="8"/>
      <c r="P651" s="8"/>
      <c r="Q651" s="8"/>
      <c r="R651" s="87"/>
      <c r="S651" s="8"/>
      <c r="T651" s="8"/>
      <c r="U651" s="87"/>
      <c r="V651" s="87" t="str">
        <f ca="1">IF(NOT(AP651=""),IF(AP651&lt;&gt;AP650,IF(COUNTIF(OFFSET(AP651,0,0,pMaxUnitPerPlantInData),AP651)=COUNTIFS(OFFSET(AP651,0,0,pMaxUnitPerPlantInData),AP651,OFFSET(F651,0,0,pMaxUnitPerPlantInData),F651),"N","Y"),V650),"")</f>
        <v>N</v>
      </c>
      <c r="W651" s="87" t="str">
        <f>IF($AP651="",W652,AP651)</f>
        <v>Rio Grande Valley Sugar Growers</v>
      </c>
      <c r="X651" s="87">
        <f>IF($AP651="","-",BB651)</f>
        <v>3</v>
      </c>
      <c r="Y651" s="4"/>
      <c r="Z651" s="8" t="b">
        <v>1</v>
      </c>
      <c r="AA651" s="8" t="b">
        <f>VLOOKUP(L651,map_fuel,3,0)</f>
        <v>0</v>
      </c>
      <c r="AB651" s="8" t="b">
        <f>C651&gt;=filt_gen_size</f>
        <v>0</v>
      </c>
      <c r="AC651" s="8" t="b">
        <f>AV651&gt;=filt_age</f>
        <v>1</v>
      </c>
      <c r="AD651" s="39">
        <f>IF(filt_status="ALL",TRUE,IFERROR(SEARCH(I651,filt_status),FALSE))</f>
        <v>1</v>
      </c>
      <c r="AE651" s="8" t="b">
        <f>IF(filt_chp,TRUE,J651="N")</f>
        <v>0</v>
      </c>
      <c r="AF651" s="8" t="b">
        <f>IF(filt_hydro,TRUE,D651&lt;&gt;"water")</f>
        <v>1</v>
      </c>
      <c r="AG651" s="8" t="b">
        <f>IF(filt_use_bad_data,TRUE,NOT(OR(O651="Y",O651=1)))</f>
        <v>1</v>
      </c>
      <c r="AH651" s="8" t="b">
        <f>IF(filt_use_bad_data,TRUE,NOT(OR(Q651="Y",Q651=1)))</f>
        <v>1</v>
      </c>
      <c r="AI651" s="8" t="b">
        <f>IF(filt_allow_combos,AND(AJ651:AK651),OR(UPPER($S651)="Y",UPPER($T651)=""))</f>
        <v>1</v>
      </c>
      <c r="AJ651" s="8" t="b">
        <f>IF(UPPER($U651)="CCGT",IF(filt_combine_ccgt,OR(UPPER($T651)="Y",UPPER($S651)=""),OR(UPPER($S651)="Y",UPPER($T651)="")),TRUE)</f>
        <v>1</v>
      </c>
      <c r="AK651" s="8" t="b">
        <f>IF(UPPER($U651)="WIND",IF(filt_combine_wind,OR(UPPER($T651)="Y",UPPER($S651)=""),OR(UPPER($S651)="Y",UPPER($T651)="")),TRUE)</f>
        <v>1</v>
      </c>
      <c r="AL651" s="9"/>
      <c r="AM651" s="2" t="b">
        <f>AND(Z651:AL651)</f>
        <v>0</v>
      </c>
      <c r="AN651" s="2">
        <f>A651-COUNTIF($K$31:$K651,"&lt;&gt;"&amp;AN$31)+1</f>
        <v>594</v>
      </c>
      <c r="AO651" s="2"/>
      <c r="AP651" s="8" t="s">
        <v>429</v>
      </c>
      <c r="AQ651" s="8" t="s">
        <v>432</v>
      </c>
      <c r="AR651" s="8">
        <v>54338</v>
      </c>
      <c r="AS651" s="8">
        <v>14585</v>
      </c>
      <c r="AT651" s="8" t="s">
        <v>11</v>
      </c>
      <c r="AU651" s="8" t="s">
        <v>431</v>
      </c>
      <c r="AV651" s="8">
        <v>1973</v>
      </c>
      <c r="AW651" s="8">
        <v>2.5</v>
      </c>
      <c r="AX651" s="8" t="s">
        <v>16</v>
      </c>
      <c r="AY651" s="8" t="s">
        <v>15</v>
      </c>
      <c r="AZ651">
        <v>1</v>
      </c>
      <c r="BA651" s="5">
        <v>8072.3589000000002</v>
      </c>
      <c r="BB651" s="5">
        <v>3</v>
      </c>
      <c r="BC651" s="4"/>
      <c r="BD651"/>
    </row>
    <row r="652" spans="1:56" hidden="1">
      <c r="A652">
        <f>ROW(B652)-ROW($B$31)</f>
        <v>621</v>
      </c>
      <c r="B652" t="str">
        <f>SUBSTITUTE(SUBSTITUTE(SUBSTITUTE(AP652&amp;"_"&amp;AQ652," ","_"),"&amp;","and"),"-","_")</f>
        <v>Rio_Grande_Valley_Sugar_Growers_GENC</v>
      </c>
      <c r="C652">
        <f>AW652/1000</f>
        <v>2.5000000000000001E-3</v>
      </c>
      <c r="D652" s="23" t="str">
        <f>VLOOKUP(L652,map_fuel,2,0)</f>
        <v>waste</v>
      </c>
      <c r="E652" s="23" t="str">
        <f>VLOOKUP(M652,map_prime_mover,2,0)</f>
        <v>st</v>
      </c>
      <c r="F652" s="23" t="str">
        <f>D652&amp;IF(NOT(E652=""),"_"&amp;LOWER(E652),"")</f>
        <v>waste_st</v>
      </c>
      <c r="G652" s="58">
        <f>IF(ISNUMBER(BA652),BA652/1000,1)</f>
        <v>8.0723588999999993</v>
      </c>
      <c r="H652" s="8">
        <f>AV652</f>
        <v>1995</v>
      </c>
      <c r="I652" s="39" t="str">
        <f>AY652</f>
        <v>OP</v>
      </c>
      <c r="J652" s="39" t="str">
        <f>IF(AZ652=1,"Y",IF(AZ652=0,"N","?"))</f>
        <v>Y</v>
      </c>
      <c r="K652" s="39" t="s">
        <v>594</v>
      </c>
      <c r="L652" s="8" t="str">
        <f>AU652</f>
        <v>AB</v>
      </c>
      <c r="M652" s="8" t="str">
        <f>AX652</f>
        <v>ST</v>
      </c>
      <c r="N652" s="8">
        <f>C652*G652</f>
        <v>2.018089725E-2</v>
      </c>
      <c r="O652" s="8"/>
      <c r="P652" s="8"/>
      <c r="Q652" s="8"/>
      <c r="R652" s="87"/>
      <c r="S652" s="8"/>
      <c r="T652" s="8"/>
      <c r="U652" s="87"/>
      <c r="V652" s="87" t="str">
        <f ca="1">IF(NOT(AP652=""),IF(AP652&lt;&gt;AP651,IF(COUNTIF(OFFSET(AP652,0,0,pMaxUnitPerPlantInData),AP652)=COUNTIFS(OFFSET(AP652,0,0,pMaxUnitPerPlantInData),AP652,OFFSET(F652,0,0,pMaxUnitPerPlantInData),F652),"N","Y"),V651),"")</f>
        <v>N</v>
      </c>
      <c r="W652" s="87" t="str">
        <f>IF($AP652="",W653,AP652)</f>
        <v>Rio Grande Valley Sugar Growers</v>
      </c>
      <c r="X652" s="87">
        <f>IF($AP652="","-",BB652)</f>
        <v>3</v>
      </c>
      <c r="Y652" s="4"/>
      <c r="Z652" s="8" t="b">
        <v>1</v>
      </c>
      <c r="AA652" s="8" t="b">
        <f>VLOOKUP(L652,map_fuel,3,0)</f>
        <v>0</v>
      </c>
      <c r="AB652" s="8" t="b">
        <f>C652&gt;=filt_gen_size</f>
        <v>0</v>
      </c>
      <c r="AC652" s="8" t="b">
        <f>AV652&gt;=filt_age</f>
        <v>1</v>
      </c>
      <c r="AD652" s="39">
        <f>IF(filt_status="ALL",TRUE,IFERROR(SEARCH(I652,filt_status),FALSE))</f>
        <v>1</v>
      </c>
      <c r="AE652" s="8" t="b">
        <f>IF(filt_chp,TRUE,J652="N")</f>
        <v>0</v>
      </c>
      <c r="AF652" s="8" t="b">
        <f>IF(filt_hydro,TRUE,D652&lt;&gt;"water")</f>
        <v>1</v>
      </c>
      <c r="AG652" s="8" t="b">
        <f>IF(filt_use_bad_data,TRUE,NOT(OR(O652="Y",O652=1)))</f>
        <v>1</v>
      </c>
      <c r="AH652" s="8" t="b">
        <f>IF(filt_use_bad_data,TRUE,NOT(OR(Q652="Y",Q652=1)))</f>
        <v>1</v>
      </c>
      <c r="AI652" s="8" t="b">
        <f>IF(filt_allow_combos,AND(AJ652:AK652),OR(UPPER($S652)="Y",UPPER($T652)=""))</f>
        <v>1</v>
      </c>
      <c r="AJ652" s="8" t="b">
        <f>IF(UPPER($U652)="CCGT",IF(filt_combine_ccgt,OR(UPPER($T652)="Y",UPPER($S652)=""),OR(UPPER($S652)="Y",UPPER($T652)="")),TRUE)</f>
        <v>1</v>
      </c>
      <c r="AK652" s="8" t="b">
        <f>IF(UPPER($U652)="WIND",IF(filt_combine_wind,OR(UPPER($T652)="Y",UPPER($S652)=""),OR(UPPER($S652)="Y",UPPER($T652)="")),TRUE)</f>
        <v>1</v>
      </c>
      <c r="AL652" s="9"/>
      <c r="AM652" s="2" t="b">
        <f>AND(Z652:AL652)</f>
        <v>0</v>
      </c>
      <c r="AN652" s="2">
        <f>A652-COUNTIF($K$31:$K652,"&lt;&gt;"&amp;AN$31)+1</f>
        <v>595</v>
      </c>
      <c r="AO652" s="2"/>
      <c r="AP652" s="8" t="s">
        <v>429</v>
      </c>
      <c r="AQ652" s="8" t="s">
        <v>433</v>
      </c>
      <c r="AR652" s="8">
        <v>54338</v>
      </c>
      <c r="AS652" s="8">
        <v>14586</v>
      </c>
      <c r="AT652" s="8" t="s">
        <v>11</v>
      </c>
      <c r="AU652" s="8" t="s">
        <v>431</v>
      </c>
      <c r="AV652" s="8">
        <v>1995</v>
      </c>
      <c r="AW652" s="8">
        <v>2.5</v>
      </c>
      <c r="AX652" s="8" t="s">
        <v>16</v>
      </c>
      <c r="AY652" s="8" t="s">
        <v>15</v>
      </c>
      <c r="AZ652">
        <v>1</v>
      </c>
      <c r="BA652" s="5">
        <v>8072.3589000000002</v>
      </c>
      <c r="BB652" s="5">
        <v>3</v>
      </c>
      <c r="BC652" s="4"/>
      <c r="BD652"/>
    </row>
    <row r="653" spans="1:56" hidden="1">
      <c r="A653">
        <f>ROW(B653)-ROW($B$31)</f>
        <v>622</v>
      </c>
      <c r="B653" s="3" t="s">
        <v>818</v>
      </c>
      <c r="C653" s="3">
        <f>SUM(C654:C656,C657)</f>
        <v>0.89819999999999989</v>
      </c>
      <c r="D653" s="23" t="str">
        <f>VLOOKUP(L653,map_fuel,2,0)</f>
        <v>ng</v>
      </c>
      <c r="E653" s="23" t="str">
        <f>VLOOKUP(M653,map_prime_mover,2,0)</f>
        <v>cc</v>
      </c>
      <c r="F653" s="23" t="str">
        <f>D653&amp;IF(NOT(E653=""),"_"&amp;LOWER(E653),"")</f>
        <v>ng_cc</v>
      </c>
      <c r="G653" s="60">
        <f>G654</f>
        <v>7.2978635999999995</v>
      </c>
      <c r="H653" s="81">
        <f>H654</f>
        <v>2002</v>
      </c>
      <c r="I653" s="61" t="str">
        <f>I654</f>
        <v>OP</v>
      </c>
      <c r="J653" s="61" t="str">
        <f>J654</f>
        <v>N</v>
      </c>
      <c r="K653" s="61" t="s">
        <v>791</v>
      </c>
      <c r="L653" s="81" t="s">
        <v>33</v>
      </c>
      <c r="M653" s="81" t="s">
        <v>702</v>
      </c>
      <c r="N653" s="81">
        <f>C653*G653</f>
        <v>6.5549410855199985</v>
      </c>
      <c r="O653" s="8"/>
      <c r="P653" s="39"/>
      <c r="Q653" s="39" t="s">
        <v>651</v>
      </c>
      <c r="R653" s="87" t="s">
        <v>1072</v>
      </c>
      <c r="S653" s="39"/>
      <c r="T653" s="39" t="s">
        <v>651</v>
      </c>
      <c r="U653" s="87" t="s">
        <v>790</v>
      </c>
      <c r="V653" s="87" t="str">
        <f ca="1">IF(NOT(AP653=""),IF(AP653&lt;&gt;AP652,IF(COUNTIF(OFFSET(AP653,0,0,pMaxUnitPerPlantInData),AP653)=COUNTIFS(OFFSET(AP653,0,0,pMaxUnitPerPlantInData),AP653,OFFSET(F653,0,0,pMaxUnitPerPlantInData),F653),"N","Y"),V652),"")</f>
        <v/>
      </c>
      <c r="W653" s="87" t="str">
        <f>IF($AP653="",W654,SUBSTITUTE(SUBSTITUTE(SUBSTITUTE(AP653," ","_"),"&amp;","and"),"-","_"))</f>
        <v>Rio_Nogales_Power_Project</v>
      </c>
      <c r="X653" s="152">
        <v>1</v>
      </c>
      <c r="Y653" s="4"/>
      <c r="Z653" s="8" t="b">
        <v>1</v>
      </c>
      <c r="AA653" s="8" t="b">
        <f>VLOOKUP(L653,map_fuel,3,0)</f>
        <v>1</v>
      </c>
      <c r="AB653" s="8" t="b">
        <f>C653&gt;=filt_gen_size</f>
        <v>1</v>
      </c>
      <c r="AC653" s="8" t="b">
        <f>AV653&gt;=filt_age</f>
        <v>1</v>
      </c>
      <c r="AD653" s="39">
        <f>IF(filt_status="ALL",TRUE,IFERROR(SEARCH(I653,filt_status),FALSE))</f>
        <v>1</v>
      </c>
      <c r="AE653" s="8" t="b">
        <f>IF(filt_chp,TRUE,J653="N")</f>
        <v>1</v>
      </c>
      <c r="AF653" s="8" t="b">
        <f>IF(filt_hydro,TRUE,D653&lt;&gt;"water")</f>
        <v>1</v>
      </c>
      <c r="AG653" s="8" t="b">
        <f>IF(filt_use_bad_data,TRUE,NOT(OR(O653="Y",O653=1)))</f>
        <v>1</v>
      </c>
      <c r="AH653" s="8" t="b">
        <f>IF(filt_use_bad_data,TRUE,NOT(OR(Q653="Y",Q653=1)))</f>
        <v>0</v>
      </c>
      <c r="AI653" s="8" t="b">
        <f>IF(filt_allow_combos,AND(AJ653:AK653),OR(UPPER($S653)="Y",UPPER($T653)=""))</f>
        <v>1</v>
      </c>
      <c r="AJ653" s="8" t="b">
        <f>IF(UPPER($U653)="CCGT",IF(filt_combine_ccgt,OR(UPPER($T653)="Y",UPPER($S653)=""),OR(UPPER($S653)="Y",UPPER($T653)="")),TRUE)</f>
        <v>1</v>
      </c>
      <c r="AK653" s="8" t="b">
        <f>IF(UPPER($U653)="WIND",IF(filt_combine_wind,OR(UPPER($T653)="Y",UPPER($S653)=""),OR(UPPER($S653)="Y",UPPER($T653)="")),TRUE)</f>
        <v>1</v>
      </c>
      <c r="AL653" s="9"/>
      <c r="AM653" s="2" t="b">
        <f>AND(Z653:AL653)</f>
        <v>0</v>
      </c>
      <c r="AN653" s="2">
        <f>A653-COUNTIF($K$31:$K653,"&lt;&gt;"&amp;AN$31)+1</f>
        <v>595</v>
      </c>
      <c r="AO653" s="2"/>
      <c r="AP653" s="8" t="s">
        <v>1068</v>
      </c>
      <c r="AQ653" s="8" t="s">
        <v>1068</v>
      </c>
      <c r="AR653" s="8" t="s">
        <v>1068</v>
      </c>
      <c r="AS653" s="8" t="s">
        <v>1068</v>
      </c>
      <c r="AT653" s="8" t="s">
        <v>1068</v>
      </c>
      <c r="AU653" s="8" t="s">
        <v>1068</v>
      </c>
      <c r="AV653" s="8" t="s">
        <v>1068</v>
      </c>
      <c r="AW653" s="8" t="s">
        <v>1068</v>
      </c>
      <c r="AX653" s="8" t="s">
        <v>1068</v>
      </c>
      <c r="AY653" s="8" t="s">
        <v>1068</v>
      </c>
      <c r="AZ653" t="e">
        <v>#N/A</v>
      </c>
      <c r="BA653" s="5" t="e">
        <v>#N/A</v>
      </c>
      <c r="BB653" s="5" t="e">
        <v>#N/A</v>
      </c>
      <c r="BC653" s="4"/>
      <c r="BD653"/>
    </row>
    <row r="654" spans="1:56" hidden="1">
      <c r="A654">
        <f>ROW(B654)-ROW($B$31)</f>
        <v>623</v>
      </c>
      <c r="B654" t="str">
        <f>SUBSTITUTE(SUBSTITUTE(SUBSTITUTE(AP654&amp;"_"&amp;AQ654," ","_"),"&amp;","and"),"-","_")</f>
        <v>Rio_Nogales_Power_Project_CTG1</v>
      </c>
      <c r="C654">
        <f>AW654/1000</f>
        <v>0.17499999999999999</v>
      </c>
      <c r="D654" s="23" t="str">
        <f>VLOOKUP(L654,map_fuel,2,0)</f>
        <v>ng</v>
      </c>
      <c r="E654" s="23" t="str">
        <f>VLOOKUP(M654,map_prime_mover,2,0)</f>
        <v>cc_ct_part</v>
      </c>
      <c r="F654" s="23" t="str">
        <f>D654&amp;IF(NOT(E654=""),"_"&amp;LOWER(E654),"")</f>
        <v>ng_cc_ct_part</v>
      </c>
      <c r="G654" s="58">
        <f>IF(ISNUMBER(BA654),BA654/1000,1)</f>
        <v>7.2978635999999995</v>
      </c>
      <c r="H654" s="8">
        <f>AV654</f>
        <v>2002</v>
      </c>
      <c r="I654" s="39" t="str">
        <f>AY654</f>
        <v>OP</v>
      </c>
      <c r="J654" s="39" t="str">
        <f>IF(AZ654=1,"Y",IF(AZ654=0,"N","?"))</f>
        <v>N</v>
      </c>
      <c r="K654" s="39" t="s">
        <v>594</v>
      </c>
      <c r="L654" s="8" t="str">
        <f>AU654</f>
        <v>NG</v>
      </c>
      <c r="M654" s="8" t="str">
        <f>AX654</f>
        <v>CT</v>
      </c>
      <c r="N654" s="8">
        <f>C654*G654</f>
        <v>1.2771261299999999</v>
      </c>
      <c r="O654" s="8"/>
      <c r="P654" s="39"/>
      <c r="Q654" s="39"/>
      <c r="R654" s="87"/>
      <c r="S654" s="39" t="s">
        <v>651</v>
      </c>
      <c r="T654" s="39"/>
      <c r="U654" s="87" t="s">
        <v>790</v>
      </c>
      <c r="V654" s="87" t="str">
        <f ca="1">IF(NOT(AP654=""),IF(AP654&lt;&gt;AP653,IF(COUNTIF(OFFSET(AP654,0,0,pMaxUnitPerPlantInData),AP654)=COUNTIFS(OFFSET(AP654,0,0,pMaxUnitPerPlantInData),AP654,OFFSET(F654,0,0,pMaxUnitPerPlantInData),F654),"N","Y"),V653),"")</f>
        <v>Y</v>
      </c>
      <c r="W654" s="87" t="str">
        <f>IF($AP654="",W655,SUBSTITUTE(SUBSTITUTE(SUBSTITUTE(AP654," ","_"),"&amp;","and"),"-","_"))</f>
        <v>Rio_Nogales_Power_Project</v>
      </c>
      <c r="X654" s="87">
        <f>IF($AP654="","-",BB654)</f>
        <v>4</v>
      </c>
      <c r="Y654" s="4"/>
      <c r="Z654" s="8" t="b">
        <v>1</v>
      </c>
      <c r="AA654" s="8" t="b">
        <f>VLOOKUP(L654,map_fuel,3,0)</f>
        <v>1</v>
      </c>
      <c r="AB654" s="8" t="b">
        <f>C654&gt;=filt_gen_size</f>
        <v>1</v>
      </c>
      <c r="AC654" s="8" t="b">
        <f>AV654&gt;=filt_age</f>
        <v>1</v>
      </c>
      <c r="AD654" s="39">
        <f>IF(filt_status="ALL",TRUE,IFERROR(SEARCH(I654,filt_status),FALSE))</f>
        <v>1</v>
      </c>
      <c r="AE654" s="8" t="b">
        <f>IF(filt_chp,TRUE,J654="N")</f>
        <v>1</v>
      </c>
      <c r="AF654" s="8" t="b">
        <f>IF(filt_hydro,TRUE,D654&lt;&gt;"water")</f>
        <v>1</v>
      </c>
      <c r="AG654" s="8" t="b">
        <f>IF(filt_use_bad_data,TRUE,NOT(OR(O654="Y",O654=1)))</f>
        <v>1</v>
      </c>
      <c r="AH654" s="8" t="b">
        <f>IF(filt_use_bad_data,TRUE,NOT(OR(Q654="Y",Q654=1)))</f>
        <v>1</v>
      </c>
      <c r="AI654" s="8" t="b">
        <f>IF(filt_allow_combos,AND(AJ654:AK654),OR(UPPER($S654)="Y",UPPER($T654)=""))</f>
        <v>0</v>
      </c>
      <c r="AJ654" s="8" t="b">
        <f>IF(UPPER($U654)="CCGT",IF(filt_combine_ccgt,OR(UPPER($T654)="Y",UPPER($S654)=""),OR(UPPER($S654)="Y",UPPER($T654)="")),TRUE)</f>
        <v>0</v>
      </c>
      <c r="AK654" s="8" t="b">
        <f>IF(UPPER($U654)="WIND",IF(filt_combine_wind,OR(UPPER($T654)="Y",UPPER($S654)=""),OR(UPPER($S654)="Y",UPPER($T654)="")),TRUE)</f>
        <v>1</v>
      </c>
      <c r="AL654" s="9"/>
      <c r="AM654" s="2" t="b">
        <f>AND(Z654:AL654)</f>
        <v>0</v>
      </c>
      <c r="AN654" s="2">
        <f>A654-COUNTIF($K$31:$K654,"&lt;&gt;"&amp;AN$31)+1</f>
        <v>596</v>
      </c>
      <c r="AO654" s="2"/>
      <c r="AP654" s="8" t="s">
        <v>434</v>
      </c>
      <c r="AQ654" s="8" t="s">
        <v>57</v>
      </c>
      <c r="AR654" s="8">
        <v>55137</v>
      </c>
      <c r="AS654" s="8">
        <v>14587</v>
      </c>
      <c r="AT654" s="8" t="s">
        <v>11</v>
      </c>
      <c r="AU654" s="8" t="s">
        <v>33</v>
      </c>
      <c r="AV654" s="8">
        <v>2002</v>
      </c>
      <c r="AW654" s="8">
        <v>175</v>
      </c>
      <c r="AX654" s="8" t="s">
        <v>32</v>
      </c>
      <c r="AY654" s="8" t="s">
        <v>15</v>
      </c>
      <c r="AZ654">
        <v>0</v>
      </c>
      <c r="BA654" s="5">
        <v>7297.8635999999997</v>
      </c>
      <c r="BB654" s="5">
        <v>4</v>
      </c>
      <c r="BC654" s="4"/>
      <c r="BD654"/>
    </row>
    <row r="655" spans="1:56" hidden="1">
      <c r="A655">
        <f>ROW(B655)-ROW($B$31)</f>
        <v>624</v>
      </c>
      <c r="B655" t="str">
        <f>SUBSTITUTE(SUBSTITUTE(SUBSTITUTE(AP655&amp;"_"&amp;AQ655," ","_"),"&amp;","and"),"-","_")</f>
        <v>Rio_Nogales_Power_Project_CTG2</v>
      </c>
      <c r="C655">
        <f>AW655/1000</f>
        <v>0.17499999999999999</v>
      </c>
      <c r="D655" s="23" t="str">
        <f>VLOOKUP(L655,map_fuel,2,0)</f>
        <v>ng</v>
      </c>
      <c r="E655" s="23" t="str">
        <f>VLOOKUP(M655,map_prime_mover,2,0)</f>
        <v>cc_ct_part</v>
      </c>
      <c r="F655" s="23" t="str">
        <f>D655&amp;IF(NOT(E655=""),"_"&amp;LOWER(E655),"")</f>
        <v>ng_cc_ct_part</v>
      </c>
      <c r="G655" s="58">
        <f>IF(ISNUMBER(BA655),BA655/1000,1)</f>
        <v>7.2978635999999995</v>
      </c>
      <c r="H655" s="8">
        <f>AV655</f>
        <v>2002</v>
      </c>
      <c r="I655" s="39" t="str">
        <f>AY655</f>
        <v>OP</v>
      </c>
      <c r="J655" s="39" t="str">
        <f>IF(AZ655=1,"Y",IF(AZ655=0,"N","?"))</f>
        <v>N</v>
      </c>
      <c r="K655" s="39" t="s">
        <v>594</v>
      </c>
      <c r="L655" s="8" t="str">
        <f>AU655</f>
        <v>NG</v>
      </c>
      <c r="M655" s="8" t="str">
        <f>AX655</f>
        <v>CT</v>
      </c>
      <c r="N655" s="8">
        <f>C655*G655</f>
        <v>1.2771261299999999</v>
      </c>
      <c r="O655" s="8"/>
      <c r="P655" s="39"/>
      <c r="Q655" s="39"/>
      <c r="R655" s="87"/>
      <c r="S655" s="39" t="s">
        <v>651</v>
      </c>
      <c r="T655" s="39"/>
      <c r="U655" s="87" t="s">
        <v>790</v>
      </c>
      <c r="V655" s="87" t="str">
        <f ca="1">IF(NOT(AP655=""),IF(AP655&lt;&gt;AP654,IF(COUNTIF(OFFSET(AP655,0,0,pMaxUnitPerPlantInData),AP655)=COUNTIFS(OFFSET(AP655,0,0,pMaxUnitPerPlantInData),AP655,OFFSET(F655,0,0,pMaxUnitPerPlantInData),F655),"N","Y"),V654),"")</f>
        <v>Y</v>
      </c>
      <c r="W655" s="87" t="str">
        <f>IF($AP655="",W656,SUBSTITUTE(SUBSTITUTE(SUBSTITUTE(AP655," ","_"),"&amp;","and"),"-","_"))</f>
        <v>Rio_Nogales_Power_Project</v>
      </c>
      <c r="X655" s="87">
        <f>IF($AP655="","-",BB655)</f>
        <v>4</v>
      </c>
      <c r="Y655" s="4"/>
      <c r="Z655" s="8" t="b">
        <v>1</v>
      </c>
      <c r="AA655" s="8" t="b">
        <f>VLOOKUP(L655,map_fuel,3,0)</f>
        <v>1</v>
      </c>
      <c r="AB655" s="8" t="b">
        <f>C655&gt;=filt_gen_size</f>
        <v>1</v>
      </c>
      <c r="AC655" s="8" t="b">
        <f>AV655&gt;=filt_age</f>
        <v>1</v>
      </c>
      <c r="AD655" s="39">
        <f>IF(filt_status="ALL",TRUE,IFERROR(SEARCH(I655,filt_status),FALSE))</f>
        <v>1</v>
      </c>
      <c r="AE655" s="8" t="b">
        <f>IF(filt_chp,TRUE,J655="N")</f>
        <v>1</v>
      </c>
      <c r="AF655" s="8" t="b">
        <f>IF(filt_hydro,TRUE,D655&lt;&gt;"water")</f>
        <v>1</v>
      </c>
      <c r="AG655" s="8" t="b">
        <f>IF(filt_use_bad_data,TRUE,NOT(OR(O655="Y",O655=1)))</f>
        <v>1</v>
      </c>
      <c r="AH655" s="8" t="b">
        <f>IF(filt_use_bad_data,TRUE,NOT(OR(Q655="Y",Q655=1)))</f>
        <v>1</v>
      </c>
      <c r="AI655" s="8" t="b">
        <f>IF(filt_allow_combos,AND(AJ655:AK655),OR(UPPER($S655)="Y",UPPER($T655)=""))</f>
        <v>0</v>
      </c>
      <c r="AJ655" s="8" t="b">
        <f>IF(UPPER($U655)="CCGT",IF(filt_combine_ccgt,OR(UPPER($T655)="Y",UPPER($S655)=""),OR(UPPER($S655)="Y",UPPER($T655)="")),TRUE)</f>
        <v>0</v>
      </c>
      <c r="AK655" s="8" t="b">
        <f>IF(UPPER($U655)="WIND",IF(filt_combine_wind,OR(UPPER($T655)="Y",UPPER($S655)=""),OR(UPPER($S655)="Y",UPPER($T655)="")),TRUE)</f>
        <v>1</v>
      </c>
      <c r="AL655" s="9"/>
      <c r="AM655" s="2" t="b">
        <f>AND(Z655:AL655)</f>
        <v>0</v>
      </c>
      <c r="AN655" s="2">
        <f>A655-COUNTIF($K$31:$K655,"&lt;&gt;"&amp;AN$31)+1</f>
        <v>597</v>
      </c>
      <c r="AO655" s="2"/>
      <c r="AP655" s="8" t="s">
        <v>434</v>
      </c>
      <c r="AQ655" s="8" t="s">
        <v>63</v>
      </c>
      <c r="AR655" s="8">
        <v>55137</v>
      </c>
      <c r="AS655" s="8">
        <v>14588</v>
      </c>
      <c r="AT655" s="8" t="s">
        <v>11</v>
      </c>
      <c r="AU655" s="8" t="s">
        <v>33</v>
      </c>
      <c r="AV655" s="8">
        <v>2002</v>
      </c>
      <c r="AW655" s="8">
        <v>175</v>
      </c>
      <c r="AX655" s="8" t="s">
        <v>32</v>
      </c>
      <c r="AY655" s="8" t="s">
        <v>15</v>
      </c>
      <c r="AZ655">
        <v>0</v>
      </c>
      <c r="BA655" s="5">
        <v>7297.8635999999997</v>
      </c>
      <c r="BB655" s="5">
        <v>4</v>
      </c>
      <c r="BC655" s="4"/>
      <c r="BD655"/>
    </row>
    <row r="656" spans="1:56" hidden="1">
      <c r="A656">
        <f>ROW(B656)-ROW($B$31)</f>
        <v>625</v>
      </c>
      <c r="B656" t="str">
        <f>SUBSTITUTE(SUBSTITUTE(SUBSTITUTE(AP656&amp;"_"&amp;AQ656," ","_"),"&amp;","and"),"-","_")</f>
        <v>Rio_Nogales_Power_Project_CTG3</v>
      </c>
      <c r="C656">
        <f>AW656/1000</f>
        <v>0.17499999999999999</v>
      </c>
      <c r="D656" s="23" t="str">
        <f>VLOOKUP(L656,map_fuel,2,0)</f>
        <v>ng</v>
      </c>
      <c r="E656" s="23" t="str">
        <f>VLOOKUP(M656,map_prime_mover,2,0)</f>
        <v>cc_ct_part</v>
      </c>
      <c r="F656" s="23" t="str">
        <f>D656&amp;IF(NOT(E656=""),"_"&amp;LOWER(E656),"")</f>
        <v>ng_cc_ct_part</v>
      </c>
      <c r="G656" s="58">
        <f>IF(ISNUMBER(BA656),BA656/1000,1)</f>
        <v>7.2978635999999995</v>
      </c>
      <c r="H656" s="8">
        <f>AV656</f>
        <v>2002</v>
      </c>
      <c r="I656" s="39" t="str">
        <f>AY656</f>
        <v>OP</v>
      </c>
      <c r="J656" s="39" t="str">
        <f>IF(AZ656=1,"Y",IF(AZ656=0,"N","?"))</f>
        <v>N</v>
      </c>
      <c r="K656" s="39" t="s">
        <v>594</v>
      </c>
      <c r="L656" s="8" t="str">
        <f>AU656</f>
        <v>NG</v>
      </c>
      <c r="M656" s="8" t="str">
        <f>AX656</f>
        <v>CT</v>
      </c>
      <c r="N656" s="8">
        <f>C656*G656</f>
        <v>1.2771261299999999</v>
      </c>
      <c r="O656" s="8"/>
      <c r="P656" s="39"/>
      <c r="Q656" s="39"/>
      <c r="R656" s="87"/>
      <c r="S656" s="39" t="s">
        <v>651</v>
      </c>
      <c r="T656" s="39"/>
      <c r="U656" s="87" t="s">
        <v>790</v>
      </c>
      <c r="V656" s="87" t="str">
        <f ca="1">IF(NOT(AP656=""),IF(AP656&lt;&gt;AP655,IF(COUNTIF(OFFSET(AP656,0,0,pMaxUnitPerPlantInData),AP656)=COUNTIFS(OFFSET(AP656,0,0,pMaxUnitPerPlantInData),AP656,OFFSET(F656,0,0,pMaxUnitPerPlantInData),F656),"N","Y"),V655),"")</f>
        <v>Y</v>
      </c>
      <c r="W656" s="87" t="str">
        <f>IF($AP656="",W657,SUBSTITUTE(SUBSTITUTE(SUBSTITUTE(AP656," ","_"),"&amp;","and"),"-","_"))</f>
        <v>Rio_Nogales_Power_Project</v>
      </c>
      <c r="X656" s="87">
        <f>IF($AP656="","-",BB656)</f>
        <v>4</v>
      </c>
      <c r="Y656" s="4"/>
      <c r="Z656" s="8" t="b">
        <v>1</v>
      </c>
      <c r="AA656" s="8" t="b">
        <f>VLOOKUP(L656,map_fuel,3,0)</f>
        <v>1</v>
      </c>
      <c r="AB656" s="8" t="b">
        <f>C656&gt;=filt_gen_size</f>
        <v>1</v>
      </c>
      <c r="AC656" s="8" t="b">
        <f>AV656&gt;=filt_age</f>
        <v>1</v>
      </c>
      <c r="AD656" s="39">
        <f>IF(filt_status="ALL",TRUE,IFERROR(SEARCH(I656,filt_status),FALSE))</f>
        <v>1</v>
      </c>
      <c r="AE656" s="8" t="b">
        <f>IF(filt_chp,TRUE,J656="N")</f>
        <v>1</v>
      </c>
      <c r="AF656" s="8" t="b">
        <f>IF(filt_hydro,TRUE,D656&lt;&gt;"water")</f>
        <v>1</v>
      </c>
      <c r="AG656" s="8" t="b">
        <f>IF(filt_use_bad_data,TRUE,NOT(OR(O656="Y",O656=1)))</f>
        <v>1</v>
      </c>
      <c r="AH656" s="8" t="b">
        <f>IF(filt_use_bad_data,TRUE,NOT(OR(Q656="Y",Q656=1)))</f>
        <v>1</v>
      </c>
      <c r="AI656" s="8" t="b">
        <f>IF(filt_allow_combos,AND(AJ656:AK656),OR(UPPER($S656)="Y",UPPER($T656)=""))</f>
        <v>0</v>
      </c>
      <c r="AJ656" s="8" t="b">
        <f>IF(UPPER($U656)="CCGT",IF(filt_combine_ccgt,OR(UPPER($T656)="Y",UPPER($S656)=""),OR(UPPER($S656)="Y",UPPER($T656)="")),TRUE)</f>
        <v>0</v>
      </c>
      <c r="AK656" s="8" t="b">
        <f>IF(UPPER($U656)="WIND",IF(filt_combine_wind,OR(UPPER($T656)="Y",UPPER($S656)=""),OR(UPPER($S656)="Y",UPPER($T656)="")),TRUE)</f>
        <v>1</v>
      </c>
      <c r="AL656" s="9"/>
      <c r="AM656" s="2" t="b">
        <f>AND(Z656:AL656)</f>
        <v>0</v>
      </c>
      <c r="AN656" s="2">
        <f>A656-COUNTIF($K$31:$K656,"&lt;&gt;"&amp;AN$31)+1</f>
        <v>598</v>
      </c>
      <c r="AO656" s="2"/>
      <c r="AP656" s="8" t="s">
        <v>434</v>
      </c>
      <c r="AQ656" s="8" t="s">
        <v>64</v>
      </c>
      <c r="AR656" s="8">
        <v>55137</v>
      </c>
      <c r="AS656" s="8">
        <v>14589</v>
      </c>
      <c r="AT656" s="8" t="s">
        <v>11</v>
      </c>
      <c r="AU656" s="8" t="s">
        <v>33</v>
      </c>
      <c r="AV656" s="8">
        <v>2002</v>
      </c>
      <c r="AW656" s="8">
        <v>175</v>
      </c>
      <c r="AX656" s="8" t="s">
        <v>32</v>
      </c>
      <c r="AY656" s="8" t="s">
        <v>15</v>
      </c>
      <c r="AZ656">
        <v>0</v>
      </c>
      <c r="BA656" s="5">
        <v>7297.8635999999997</v>
      </c>
      <c r="BB656" s="5">
        <v>4</v>
      </c>
      <c r="BC656" s="4"/>
      <c r="BD656"/>
    </row>
    <row r="657" spans="1:56" hidden="1">
      <c r="A657">
        <f>ROW(B657)-ROW($B$31)</f>
        <v>626</v>
      </c>
      <c r="B657" t="str">
        <f>SUBSTITUTE(SUBSTITUTE(SUBSTITUTE(AP657&amp;"_"&amp;AQ657," ","_"),"&amp;","and"),"-","_")</f>
        <v>Rio_Nogales_Power_Project_STG1</v>
      </c>
      <c r="C657">
        <f>AW657/1000</f>
        <v>0.37319999999999998</v>
      </c>
      <c r="D657" s="23" t="str">
        <f>VLOOKUP(L657,map_fuel,2,0)</f>
        <v>ng</v>
      </c>
      <c r="E657" s="23" t="str">
        <f>VLOOKUP(M657,map_prime_mover,2,0)</f>
        <v>cc_st_part</v>
      </c>
      <c r="F657" s="23" t="str">
        <f>D657&amp;IF(NOT(E657=""),"_"&amp;LOWER(E657),"")</f>
        <v>ng_cc_st_part</v>
      </c>
      <c r="G657" s="58">
        <f>IF(ISNUMBER(BA657),BA657/1000,1)</f>
        <v>7.2978635999999995</v>
      </c>
      <c r="H657" s="8">
        <f>AV657</f>
        <v>2002</v>
      </c>
      <c r="I657" s="39" t="str">
        <f>AY657</f>
        <v>OP</v>
      </c>
      <c r="J657" s="39" t="str">
        <f>IF(AZ657=1,"Y",IF(AZ657=0,"N","?"))</f>
        <v>N</v>
      </c>
      <c r="K657" s="39" t="s">
        <v>594</v>
      </c>
      <c r="L657" s="8" t="str">
        <f>AU657</f>
        <v>NG</v>
      </c>
      <c r="M657" s="8" t="str">
        <f>AX657</f>
        <v>CA</v>
      </c>
      <c r="N657" s="8">
        <f>C657*G657</f>
        <v>2.7235626955199996</v>
      </c>
      <c r="O657" s="8"/>
      <c r="P657" s="39"/>
      <c r="Q657" s="39"/>
      <c r="R657" s="87"/>
      <c r="S657" s="39" t="s">
        <v>651</v>
      </c>
      <c r="T657" s="39"/>
      <c r="U657" s="87" t="s">
        <v>790</v>
      </c>
      <c r="V657" s="87" t="str">
        <f ca="1">IF(NOT(AP657=""),IF(AP657&lt;&gt;AP656,IF(COUNTIF(OFFSET(AP657,0,0,pMaxUnitPerPlantInData),AP657)=COUNTIFS(OFFSET(AP657,0,0,pMaxUnitPerPlantInData),AP657,OFFSET(F657,0,0,pMaxUnitPerPlantInData),F657),"N","Y"),V656),"")</f>
        <v>Y</v>
      </c>
      <c r="W657" s="87" t="str">
        <f>IF($AP657="",W658,SUBSTITUTE(SUBSTITUTE(SUBSTITUTE(AP657," ","_"),"&amp;","and"),"-","_"))</f>
        <v>Rio_Nogales_Power_Project</v>
      </c>
      <c r="X657" s="87">
        <f>IF($AP657="","-",BB657)</f>
        <v>4</v>
      </c>
      <c r="Y657" s="4"/>
      <c r="Z657" s="8" t="b">
        <v>1</v>
      </c>
      <c r="AA657" s="8" t="b">
        <f>VLOOKUP(L657,map_fuel,3,0)</f>
        <v>1</v>
      </c>
      <c r="AB657" s="8" t="b">
        <f>C657&gt;=filt_gen_size</f>
        <v>1</v>
      </c>
      <c r="AC657" s="8" t="b">
        <f>AV657&gt;=filt_age</f>
        <v>1</v>
      </c>
      <c r="AD657" s="39">
        <f>IF(filt_status="ALL",TRUE,IFERROR(SEARCH(I657,filt_status),FALSE))</f>
        <v>1</v>
      </c>
      <c r="AE657" s="8" t="b">
        <f>IF(filt_chp,TRUE,J657="N")</f>
        <v>1</v>
      </c>
      <c r="AF657" s="8" t="b">
        <f>IF(filt_hydro,TRUE,D657&lt;&gt;"water")</f>
        <v>1</v>
      </c>
      <c r="AG657" s="8" t="b">
        <f>IF(filt_use_bad_data,TRUE,NOT(OR(O657="Y",O657=1)))</f>
        <v>1</v>
      </c>
      <c r="AH657" s="8" t="b">
        <f>IF(filt_use_bad_data,TRUE,NOT(OR(Q657="Y",Q657=1)))</f>
        <v>1</v>
      </c>
      <c r="AI657" s="8" t="b">
        <f>IF(filt_allow_combos,AND(AJ657:AK657),OR(UPPER($S657)="Y",UPPER($T657)=""))</f>
        <v>0</v>
      </c>
      <c r="AJ657" s="8" t="b">
        <f>IF(UPPER($U657)="CCGT",IF(filt_combine_ccgt,OR(UPPER($T657)="Y",UPPER($S657)=""),OR(UPPER($S657)="Y",UPPER($T657)="")),TRUE)</f>
        <v>0</v>
      </c>
      <c r="AK657" s="8" t="b">
        <f>IF(UPPER($U657)="WIND",IF(filt_combine_wind,OR(UPPER($T657)="Y",UPPER($S657)=""),OR(UPPER($S657)="Y",UPPER($T657)="")),TRUE)</f>
        <v>1</v>
      </c>
      <c r="AL657" s="9"/>
      <c r="AM657" s="2" t="b">
        <f>AND(Z657:AL657)</f>
        <v>0</v>
      </c>
      <c r="AN657" s="2">
        <f>A657-COUNTIF($K$31:$K657,"&lt;&gt;"&amp;AN$31)+1</f>
        <v>599</v>
      </c>
      <c r="AO657" s="2"/>
      <c r="AP657" s="8" t="s">
        <v>434</v>
      </c>
      <c r="AQ657" s="8" t="s">
        <v>65</v>
      </c>
      <c r="AR657" s="8">
        <v>55137</v>
      </c>
      <c r="AS657" s="8">
        <v>14590</v>
      </c>
      <c r="AT657" s="8" t="s">
        <v>11</v>
      </c>
      <c r="AU657" s="8" t="s">
        <v>33</v>
      </c>
      <c r="AV657" s="8">
        <v>2002</v>
      </c>
      <c r="AW657" s="8">
        <v>373.2</v>
      </c>
      <c r="AX657" s="8" t="s">
        <v>29</v>
      </c>
      <c r="AY657" s="8" t="s">
        <v>15</v>
      </c>
      <c r="AZ657">
        <v>0</v>
      </c>
      <c r="BA657" s="5">
        <v>7297.8635999999997</v>
      </c>
      <c r="BB657" s="5">
        <v>4</v>
      </c>
      <c r="BC657" s="4"/>
      <c r="BD657"/>
    </row>
    <row r="658" spans="1:56" hidden="1">
      <c r="A658">
        <f>ROW(B658)-ROW($B$31)</f>
        <v>627</v>
      </c>
      <c r="B658" t="str">
        <f>SUBSTITUTE(SUBSTITUTE(SUBSTITUTE(AP658&amp;"_"&amp;AQ658," ","_"),"&amp;","and"),"-","_")</f>
        <v>Riverview_6</v>
      </c>
      <c r="C658">
        <f>AW658/1000</f>
        <v>2.5000000000000001E-2</v>
      </c>
      <c r="D658" s="23" t="str">
        <f>VLOOKUP(L658,map_fuel,2,0)</f>
        <v>ng</v>
      </c>
      <c r="E658" s="23" t="str">
        <f>VLOOKUP(M658,map_prime_mover,2,0)</f>
        <v>gt</v>
      </c>
      <c r="F658" s="23" t="str">
        <f>D658&amp;IF(NOT(E658=""),"_"&amp;LOWER(E658),"")</f>
        <v>ng_gt</v>
      </c>
      <c r="G658" s="58">
        <f>IF(ISNUMBER(BA658),BA658/1000,1)</f>
        <v>1</v>
      </c>
      <c r="H658" s="8">
        <f>AV658</f>
        <v>1974</v>
      </c>
      <c r="I658" s="39" t="str">
        <f>AY658</f>
        <v>OP</v>
      </c>
      <c r="J658" s="39" t="str">
        <f>IF(AZ658=1,"Y",IF(AZ658=0,"N","?"))</f>
        <v>?</v>
      </c>
      <c r="K658" s="39" t="s">
        <v>594</v>
      </c>
      <c r="L658" s="8" t="str">
        <f>AU658</f>
        <v>NG</v>
      </c>
      <c r="M658" s="8" t="str">
        <f>AX658</f>
        <v>GT</v>
      </c>
      <c r="N658" s="8">
        <f>C658*G658</f>
        <v>2.5000000000000001E-2</v>
      </c>
      <c r="O658" s="8"/>
      <c r="P658" s="8"/>
      <c r="Q658" s="8"/>
      <c r="R658" s="87"/>
      <c r="S658" s="8"/>
      <c r="T658" s="8"/>
      <c r="U658" s="87"/>
      <c r="V658" s="87" t="str">
        <f ca="1">IF(NOT(AP658=""),IF(AP658&lt;&gt;AP657,IF(COUNTIF(OFFSET(AP658,0,0,pMaxUnitPerPlantInData),AP658)=COUNTIFS(OFFSET(AP658,0,0,pMaxUnitPerPlantInData),AP658,OFFSET(F658,0,0,pMaxUnitPerPlantInData),F658),"N","Y"),V657),"")</f>
        <v>N</v>
      </c>
      <c r="W658" s="87" t="str">
        <f>IF($AP658="",W659,AP658)</f>
        <v>Riverview</v>
      </c>
      <c r="X658" s="87" t="str">
        <f>IF($AP658="","-",BB658)</f>
        <v>Plant unknown</v>
      </c>
      <c r="Y658" s="4"/>
      <c r="Z658" s="8" t="b">
        <v>0</v>
      </c>
      <c r="AA658" s="8" t="b">
        <f>VLOOKUP(L658,map_fuel,3,0)</f>
        <v>1</v>
      </c>
      <c r="AB658" s="8" t="b">
        <f>C658&gt;=filt_gen_size</f>
        <v>0</v>
      </c>
      <c r="AC658" s="8" t="b">
        <f>AV658&gt;=filt_age</f>
        <v>1</v>
      </c>
      <c r="AD658" s="39">
        <f>IF(filt_status="ALL",TRUE,IFERROR(SEARCH(I658,filt_status),FALSE))</f>
        <v>1</v>
      </c>
      <c r="AE658" s="8" t="b">
        <f>IF(filt_chp,TRUE,J658="N")</f>
        <v>0</v>
      </c>
      <c r="AF658" s="8" t="b">
        <f>IF(filt_hydro,TRUE,D658&lt;&gt;"water")</f>
        <v>1</v>
      </c>
      <c r="AG658" s="8" t="b">
        <f>IF(filt_use_bad_data,TRUE,NOT(OR(O658="Y",O658=1)))</f>
        <v>1</v>
      </c>
      <c r="AH658" s="8" t="b">
        <f>IF(filt_use_bad_data,TRUE,NOT(OR(Q658="Y",Q658=1)))</f>
        <v>1</v>
      </c>
      <c r="AI658" s="8" t="b">
        <f>IF(filt_allow_combos,AND(AJ658:AK658),OR(UPPER($S658)="Y",UPPER($T658)=""))</f>
        <v>1</v>
      </c>
      <c r="AJ658" s="8" t="b">
        <f>IF(UPPER($U658)="CCGT",IF(filt_combine_ccgt,OR(UPPER($T658)="Y",UPPER($S658)=""),OR(UPPER($S658)="Y",UPPER($T658)="")),TRUE)</f>
        <v>1</v>
      </c>
      <c r="AK658" s="8" t="b">
        <f>IF(UPPER($U658)="WIND",IF(filt_combine_wind,OR(UPPER($T658)="Y",UPPER($S658)=""),OR(UPPER($S658)="Y",UPPER($T658)="")),TRUE)</f>
        <v>1</v>
      </c>
      <c r="AL658" s="9"/>
      <c r="AM658" s="2" t="b">
        <f>AND(Z658:AL658)</f>
        <v>0</v>
      </c>
      <c r="AN658" s="2">
        <f>A658-COUNTIF($K$31:$K658,"&lt;&gt;"&amp;AN$31)+1</f>
        <v>600</v>
      </c>
      <c r="AO658" s="2"/>
      <c r="AP658" s="8" t="s">
        <v>435</v>
      </c>
      <c r="AQ658" s="8" t="s">
        <v>109</v>
      </c>
      <c r="AR658" s="8">
        <v>3487</v>
      </c>
      <c r="AS658" s="8">
        <v>14591</v>
      </c>
      <c r="AT658" s="8" t="s">
        <v>11</v>
      </c>
      <c r="AU658" s="8" t="s">
        <v>33</v>
      </c>
      <c r="AV658" s="8">
        <v>1974</v>
      </c>
      <c r="AW658" s="8">
        <v>25</v>
      </c>
      <c r="AX658" s="8" t="s">
        <v>54</v>
      </c>
      <c r="AY658" s="8" t="s">
        <v>15</v>
      </c>
      <c r="AZ658" t="s">
        <v>1069</v>
      </c>
      <c r="BA658" s="5" t="s">
        <v>1069</v>
      </c>
      <c r="BB658" s="5" t="s">
        <v>1069</v>
      </c>
      <c r="BC658" s="4"/>
      <c r="BD658"/>
    </row>
    <row r="659" spans="1:56" hidden="1">
      <c r="A659">
        <f>ROW(B659)-ROW($B$31)</f>
        <v>628</v>
      </c>
      <c r="B659" t="str">
        <f>SUBSTITUTE(SUBSTITUTE(SUBSTITUTE(AP659&amp;"_"&amp;AQ659," ","_"),"&amp;","and"),"-","_")</f>
        <v>Robert_D_Willis_1</v>
      </c>
      <c r="C659">
        <f>AW659/1000</f>
        <v>4.0000000000000001E-3</v>
      </c>
      <c r="D659" s="23" t="str">
        <f>VLOOKUP(L659,map_fuel,2,0)</f>
        <v>water</v>
      </c>
      <c r="E659" s="23" t="str">
        <f>VLOOKUP(M659,map_prime_mover,2,0)</f>
        <v/>
      </c>
      <c r="F659" s="23" t="str">
        <f>D659&amp;IF(NOT(E659=""),"_"&amp;LOWER(E659),"")</f>
        <v>water</v>
      </c>
      <c r="G659" s="58">
        <f>IF(ISNUMBER(BA659),BA659/1000,1)</f>
        <v>1</v>
      </c>
      <c r="H659" s="8">
        <f>AV659</f>
        <v>1989</v>
      </c>
      <c r="I659" s="39" t="str">
        <f>AY659</f>
        <v>OP</v>
      </c>
      <c r="J659" s="39" t="str">
        <f>IF(AZ659=1,"Y",IF(AZ659=0,"N","?"))</f>
        <v>N</v>
      </c>
      <c r="K659" s="39" t="s">
        <v>594</v>
      </c>
      <c r="L659" s="8" t="str">
        <f>AU659</f>
        <v>WAT</v>
      </c>
      <c r="M659" s="8" t="str">
        <f>AX659</f>
        <v>HY</v>
      </c>
      <c r="N659" s="8">
        <f>C659*G659</f>
        <v>4.0000000000000001E-3</v>
      </c>
      <c r="O659" s="8"/>
      <c r="P659" s="8"/>
      <c r="Q659" s="8"/>
      <c r="R659" s="87"/>
      <c r="S659" s="8"/>
      <c r="T659" s="8"/>
      <c r="U659" s="87"/>
      <c r="V659" s="87" t="str">
        <f ca="1">IF(NOT(AP659=""),IF(AP659&lt;&gt;AP658,IF(COUNTIF(OFFSET(AP659,0,0,pMaxUnitPerPlantInData),AP659)=COUNTIFS(OFFSET(AP659,0,0,pMaxUnitPerPlantInData),AP659,OFFSET(F659,0,0,pMaxUnitPerPlantInData),F659),"N","Y"),V658),"")</f>
        <v>N</v>
      </c>
      <c r="W659" s="87" t="str">
        <f>IF($AP659="",W660,SUBSTITUTE(SUBSTITUTE(SUBSTITUTE(AP659," ","_"),"&amp;","and"),"-","_"))</f>
        <v>Robert_D_Willis</v>
      </c>
      <c r="X659" s="87">
        <f>IF($AP659="","-",BB659)</f>
        <v>2</v>
      </c>
      <c r="Y659" s="4"/>
      <c r="Z659" s="8" t="b">
        <v>1</v>
      </c>
      <c r="AA659" s="8" t="b">
        <f>VLOOKUP(L659,map_fuel,3,0)</f>
        <v>1</v>
      </c>
      <c r="AB659" s="8" t="b">
        <f>C659&gt;=filt_gen_size</f>
        <v>0</v>
      </c>
      <c r="AC659" s="8" t="b">
        <f>AV659&gt;=filt_age</f>
        <v>1</v>
      </c>
      <c r="AD659" s="39">
        <f>IF(filt_status="ALL",TRUE,IFERROR(SEARCH(I659,filt_status),FALSE))</f>
        <v>1</v>
      </c>
      <c r="AE659" s="8" t="b">
        <f>IF(filt_chp,TRUE,J659="N")</f>
        <v>1</v>
      </c>
      <c r="AF659" s="8" t="b">
        <f>IF(filt_hydro,TRUE,D659&lt;&gt;"water")</f>
        <v>0</v>
      </c>
      <c r="AG659" s="8" t="b">
        <f>IF(filt_use_bad_data,TRUE,NOT(OR(O659="Y",O659=1)))</f>
        <v>1</v>
      </c>
      <c r="AH659" s="8" t="b">
        <f>IF(filt_use_bad_data,TRUE,NOT(OR(Q659="Y",Q659=1)))</f>
        <v>1</v>
      </c>
      <c r="AI659" s="8" t="b">
        <f>IF(filt_allow_combos,AND(AJ659:AK659),OR(UPPER($S659)="Y",UPPER($T659)=""))</f>
        <v>1</v>
      </c>
      <c r="AJ659" s="8" t="b">
        <f>IF(UPPER($U659)="CCGT",IF(filt_combine_ccgt,OR(UPPER($T659)="Y",UPPER($S659)=""),OR(UPPER($S659)="Y",UPPER($T659)="")),TRUE)</f>
        <v>1</v>
      </c>
      <c r="AK659" s="8" t="b">
        <f>IF(UPPER($U659)="WIND",IF(filt_combine_wind,OR(UPPER($T659)="Y",UPPER($S659)=""),OR(UPPER($S659)="Y",UPPER($T659)="")),TRUE)</f>
        <v>1</v>
      </c>
      <c r="AL659" s="9"/>
      <c r="AM659" s="2" t="b">
        <f>AND(Z659:AL659)</f>
        <v>0</v>
      </c>
      <c r="AN659" s="2">
        <f>A659-COUNTIF($K$31:$K659,"&lt;&gt;"&amp;AN$31)+1</f>
        <v>601</v>
      </c>
      <c r="AO659" s="2"/>
      <c r="AP659" s="8" t="s">
        <v>436</v>
      </c>
      <c r="AQ659" s="8" t="s">
        <v>19</v>
      </c>
      <c r="AR659" s="8">
        <v>7200</v>
      </c>
      <c r="AS659" s="8">
        <v>14592</v>
      </c>
      <c r="AT659" s="8" t="s">
        <v>11</v>
      </c>
      <c r="AU659" s="8" t="s">
        <v>21</v>
      </c>
      <c r="AV659" s="8">
        <v>1989</v>
      </c>
      <c r="AW659" s="8">
        <v>4</v>
      </c>
      <c r="AX659" s="8" t="s">
        <v>20</v>
      </c>
      <c r="AY659" s="8" t="s">
        <v>15</v>
      </c>
      <c r="AZ659">
        <v>0</v>
      </c>
      <c r="BA659" s="5" t="s">
        <v>14</v>
      </c>
      <c r="BB659" s="5">
        <v>2</v>
      </c>
      <c r="BC659" s="4"/>
      <c r="BD659"/>
    </row>
    <row r="660" spans="1:56" hidden="1">
      <c r="A660">
        <f>ROW(B660)-ROW($B$31)</f>
        <v>629</v>
      </c>
      <c r="B660" t="str">
        <f>SUBSTITUTE(SUBSTITUTE(SUBSTITUTE(AP660&amp;"_"&amp;AQ660," ","_"),"&amp;","and"),"-","_")</f>
        <v>Robert_D_Willis_2</v>
      </c>
      <c r="C660">
        <f>AW660/1000</f>
        <v>4.0000000000000001E-3</v>
      </c>
      <c r="D660" s="23" t="str">
        <f>VLOOKUP(L660,map_fuel,2,0)</f>
        <v>water</v>
      </c>
      <c r="E660" s="23" t="str">
        <f>VLOOKUP(M660,map_prime_mover,2,0)</f>
        <v/>
      </c>
      <c r="F660" s="23" t="str">
        <f>D660&amp;IF(NOT(E660=""),"_"&amp;LOWER(E660),"")</f>
        <v>water</v>
      </c>
      <c r="G660" s="58">
        <f>IF(ISNUMBER(BA660),BA660/1000,1)</f>
        <v>1</v>
      </c>
      <c r="H660" s="8">
        <f>AV660</f>
        <v>1989</v>
      </c>
      <c r="I660" s="39" t="str">
        <f>AY660</f>
        <v>OP</v>
      </c>
      <c r="J660" s="39" t="str">
        <f>IF(AZ660=1,"Y",IF(AZ660=0,"N","?"))</f>
        <v>N</v>
      </c>
      <c r="K660" s="39" t="s">
        <v>594</v>
      </c>
      <c r="L660" s="8" t="str">
        <f>AU660</f>
        <v>WAT</v>
      </c>
      <c r="M660" s="8" t="str">
        <f>AX660</f>
        <v>HY</v>
      </c>
      <c r="N660" s="8">
        <f>C660*G660</f>
        <v>4.0000000000000001E-3</v>
      </c>
      <c r="O660" s="8"/>
      <c r="P660" s="8"/>
      <c r="Q660" s="8"/>
      <c r="R660" s="87"/>
      <c r="S660" s="8"/>
      <c r="T660" s="8"/>
      <c r="U660" s="87"/>
      <c r="V660" s="87" t="str">
        <f ca="1">IF(NOT(AP660=""),IF(AP660&lt;&gt;AP659,IF(COUNTIF(OFFSET(AP660,0,0,pMaxUnitPerPlantInData),AP660)=COUNTIFS(OFFSET(AP660,0,0,pMaxUnitPerPlantInData),AP660,OFFSET(F660,0,0,pMaxUnitPerPlantInData),F660),"N","Y"),V659),"")</f>
        <v>N</v>
      </c>
      <c r="W660" s="87" t="str">
        <f>IF($AP660="",W661,SUBSTITUTE(SUBSTITUTE(SUBSTITUTE(AP660," ","_"),"&amp;","and"),"-","_"))</f>
        <v>Robert_D_Willis</v>
      </c>
      <c r="X660" s="87">
        <f>IF($AP660="","-",BB660)</f>
        <v>2</v>
      </c>
      <c r="Y660" s="4"/>
      <c r="Z660" s="8" t="b">
        <v>1</v>
      </c>
      <c r="AA660" s="8" t="b">
        <f>VLOOKUP(L660,map_fuel,3,0)</f>
        <v>1</v>
      </c>
      <c r="AB660" s="8" t="b">
        <f>C660&gt;=filt_gen_size</f>
        <v>0</v>
      </c>
      <c r="AC660" s="8" t="b">
        <f>AV660&gt;=filt_age</f>
        <v>1</v>
      </c>
      <c r="AD660" s="39">
        <f>IF(filt_status="ALL",TRUE,IFERROR(SEARCH(I660,filt_status),FALSE))</f>
        <v>1</v>
      </c>
      <c r="AE660" s="8" t="b">
        <f>IF(filt_chp,TRUE,J660="N")</f>
        <v>1</v>
      </c>
      <c r="AF660" s="8" t="b">
        <f>IF(filt_hydro,TRUE,D660&lt;&gt;"water")</f>
        <v>0</v>
      </c>
      <c r="AG660" s="8" t="b">
        <f>IF(filt_use_bad_data,TRUE,NOT(OR(O660="Y",O660=1)))</f>
        <v>1</v>
      </c>
      <c r="AH660" s="8" t="b">
        <f>IF(filt_use_bad_data,TRUE,NOT(OR(Q660="Y",Q660=1)))</f>
        <v>1</v>
      </c>
      <c r="AI660" s="8" t="b">
        <f>IF(filt_allow_combos,AND(AJ660:AK660),OR(UPPER($S660)="Y",UPPER($T660)=""))</f>
        <v>1</v>
      </c>
      <c r="AJ660" s="8" t="b">
        <f>IF(UPPER($U660)="CCGT",IF(filt_combine_ccgt,OR(UPPER($T660)="Y",UPPER($S660)=""),OR(UPPER($S660)="Y",UPPER($T660)="")),TRUE)</f>
        <v>1</v>
      </c>
      <c r="AK660" s="8" t="b">
        <f>IF(UPPER($U660)="WIND",IF(filt_combine_wind,OR(UPPER($T660)="Y",UPPER($S660)=""),OR(UPPER($S660)="Y",UPPER($T660)="")),TRUE)</f>
        <v>1</v>
      </c>
      <c r="AL660" s="9"/>
      <c r="AM660" s="2" t="b">
        <f>AND(Z660:AL660)</f>
        <v>0</v>
      </c>
      <c r="AN660" s="2">
        <f>A660-COUNTIF($K$31:$K660,"&lt;&gt;"&amp;AN$31)+1</f>
        <v>602</v>
      </c>
      <c r="AO660" s="2"/>
      <c r="AP660" s="8" t="s">
        <v>436</v>
      </c>
      <c r="AQ660" s="8" t="s">
        <v>22</v>
      </c>
      <c r="AR660" s="8">
        <v>7200</v>
      </c>
      <c r="AS660" s="8">
        <v>14593</v>
      </c>
      <c r="AT660" s="8" t="s">
        <v>11</v>
      </c>
      <c r="AU660" s="8" t="s">
        <v>21</v>
      </c>
      <c r="AV660" s="8">
        <v>1989</v>
      </c>
      <c r="AW660" s="8">
        <v>4</v>
      </c>
      <c r="AX660" s="8" t="s">
        <v>20</v>
      </c>
      <c r="AY660" s="8" t="s">
        <v>15</v>
      </c>
      <c r="AZ660">
        <v>0</v>
      </c>
      <c r="BA660" s="5" t="s">
        <v>14</v>
      </c>
      <c r="BB660" s="5">
        <v>2</v>
      </c>
      <c r="BC660" s="4"/>
      <c r="BD660"/>
    </row>
    <row r="661" spans="1:56" hidden="1">
      <c r="A661">
        <f>ROW(B661)-ROW($B$31)</f>
        <v>630</v>
      </c>
      <c r="B661" t="str">
        <f>SUBSTITUTE(SUBSTITUTE(SUBSTITUTE(AP661&amp;"_"&amp;AQ661," ","_"),"&amp;","and"),"-","_")</f>
        <v>Robert_Mueller_Energy_Center_CT1</v>
      </c>
      <c r="C661">
        <f>AW661/1000</f>
        <v>4.5999999999999999E-3</v>
      </c>
      <c r="D661" s="23" t="str">
        <f>VLOOKUP(L661,map_fuel,2,0)</f>
        <v>ng</v>
      </c>
      <c r="E661" s="23" t="str">
        <f>VLOOKUP(M661,map_prime_mover,2,0)</f>
        <v>gt</v>
      </c>
      <c r="F661" s="23" t="str">
        <f>D661&amp;IF(NOT(E661=""),"_"&amp;LOWER(E661),"")</f>
        <v>ng_gt</v>
      </c>
      <c r="G661" s="58">
        <f>IF(ISNUMBER(BA661),BA661/1000,1)</f>
        <v>12.893698799999999</v>
      </c>
      <c r="H661" s="8">
        <f>AV661</f>
        <v>2006</v>
      </c>
      <c r="I661" s="39" t="str">
        <f>AY661</f>
        <v>OP</v>
      </c>
      <c r="J661" s="39" t="str">
        <f>IF(AZ661=1,"Y",IF(AZ661=0,"N","?"))</f>
        <v>N</v>
      </c>
      <c r="K661" s="39" t="s">
        <v>594</v>
      </c>
      <c r="L661" s="8" t="str">
        <f>AU661</f>
        <v>NG</v>
      </c>
      <c r="M661" s="8" t="str">
        <f>AX661</f>
        <v>GT</v>
      </c>
      <c r="N661" s="8">
        <f>C661*G661</f>
        <v>5.9311014479999993E-2</v>
      </c>
      <c r="O661" s="8"/>
      <c r="P661" s="39"/>
      <c r="Q661" s="39"/>
      <c r="R661" s="87"/>
      <c r="S661" s="39"/>
      <c r="T661" s="39"/>
      <c r="U661" s="87"/>
      <c r="V661" s="87" t="str">
        <f ca="1">IF(NOT(AP661=""),IF(AP661&lt;&gt;AP660,IF(COUNTIF(OFFSET(AP661,0,0,pMaxUnitPerPlantInData),AP661)=COUNTIFS(OFFSET(AP661,0,0,pMaxUnitPerPlantInData),AP661,OFFSET(F661,0,0,pMaxUnitPerPlantInData),F661),"N","Y"),V660),"")</f>
        <v>Y</v>
      </c>
      <c r="W661" s="152" t="s">
        <v>947</v>
      </c>
      <c r="X661" s="152">
        <v>1</v>
      </c>
      <c r="Y661" s="4"/>
      <c r="Z661" s="8" t="b">
        <v>1</v>
      </c>
      <c r="AA661" s="8" t="b">
        <f>VLOOKUP(L661,map_fuel,3,0)</f>
        <v>1</v>
      </c>
      <c r="AB661" s="8" t="b">
        <f>C661&gt;=filt_gen_size</f>
        <v>0</v>
      </c>
      <c r="AC661" s="8" t="b">
        <f>AV661&gt;=filt_age</f>
        <v>1</v>
      </c>
      <c r="AD661" s="39">
        <f>IF(filt_status="ALL",TRUE,IFERROR(SEARCH(I661,filt_status),FALSE))</f>
        <v>1</v>
      </c>
      <c r="AE661" s="8" t="b">
        <f>IF(filt_chp,TRUE,J661="N")</f>
        <v>1</v>
      </c>
      <c r="AF661" s="8" t="b">
        <f>IF(filt_hydro,TRUE,D661&lt;&gt;"water")</f>
        <v>1</v>
      </c>
      <c r="AG661" s="8" t="b">
        <f>IF(filt_use_bad_data,TRUE,NOT(OR(O661="Y",O661=1)))</f>
        <v>1</v>
      </c>
      <c r="AH661" s="8" t="b">
        <f>IF(filt_use_bad_data,TRUE,NOT(OR(Q661="Y",Q661=1)))</f>
        <v>1</v>
      </c>
      <c r="AI661" s="8" t="b">
        <f>IF(filt_allow_combos,AND(AJ661:AK661),OR(UPPER($S661)="Y",UPPER($T661)=""))</f>
        <v>1</v>
      </c>
      <c r="AJ661" s="8" t="b">
        <f>IF(UPPER($U661)="CCGT",IF(filt_combine_ccgt,OR(UPPER($T661)="Y",UPPER($S661)=""),OR(UPPER($S661)="Y",UPPER($T661)="")),TRUE)</f>
        <v>1</v>
      </c>
      <c r="AK661" s="8" t="b">
        <f>IF(UPPER($U661)="WIND",IF(filt_combine_wind,OR(UPPER($T661)="Y",UPPER($S661)=""),OR(UPPER($S661)="Y",UPPER($T661)="")),TRUE)</f>
        <v>1</v>
      </c>
      <c r="AL661" s="9"/>
      <c r="AM661" s="2" t="b">
        <f>AND(Z661:AL661)</f>
        <v>0</v>
      </c>
      <c r="AN661" s="2">
        <f>A661-COUNTIF($K$31:$K661,"&lt;&gt;"&amp;AN$31)+1</f>
        <v>603</v>
      </c>
      <c r="AO661" s="2"/>
      <c r="AP661" s="8" t="s">
        <v>437</v>
      </c>
      <c r="AQ661" s="8" t="s">
        <v>157</v>
      </c>
      <c r="AR661" s="8">
        <v>56374</v>
      </c>
      <c r="AS661" s="8">
        <v>14594</v>
      </c>
      <c r="AT661" s="8" t="s">
        <v>11</v>
      </c>
      <c r="AU661" s="8" t="s">
        <v>33</v>
      </c>
      <c r="AV661" s="8">
        <v>2006</v>
      </c>
      <c r="AW661" s="8">
        <v>4.5999999999999996</v>
      </c>
      <c r="AX661" s="8" t="s">
        <v>54</v>
      </c>
      <c r="AY661" s="8" t="s">
        <v>15</v>
      </c>
      <c r="AZ661">
        <v>0</v>
      </c>
      <c r="BA661" s="5">
        <v>12893.6988</v>
      </c>
      <c r="BB661" s="5">
        <v>2</v>
      </c>
      <c r="BC661" s="4"/>
      <c r="BD661"/>
    </row>
    <row r="662" spans="1:56" hidden="1">
      <c r="A662">
        <f>ROW(B662)-ROW($B$31)</f>
        <v>631</v>
      </c>
      <c r="B662" t="str">
        <f>SUBSTITUTE(SUBSTITUTE(SUBSTITUTE(AP662&amp;"_"&amp;AQ662," ","_"),"&amp;","and"),"-","_")</f>
        <v>Robert_Mueller_Energy_Center_DG1</v>
      </c>
      <c r="C662">
        <f>AW662/1000</f>
        <v>1.5E-3</v>
      </c>
      <c r="D662" s="23" t="str">
        <f>VLOOKUP(L662,map_fuel,2,0)</f>
        <v>oil_2</v>
      </c>
      <c r="E662" s="23" t="str">
        <f>VLOOKUP(M662,map_prime_mover,2,0)</f>
        <v>ic</v>
      </c>
      <c r="F662" s="23" t="str">
        <f>D662&amp;IF(NOT(E662=""),"_"&amp;LOWER(E662),"")</f>
        <v>oil_2_ic</v>
      </c>
      <c r="G662" s="58">
        <f>IF(ISNUMBER(BA662),BA662/1000,1)</f>
        <v>12.893698799999999</v>
      </c>
      <c r="H662" s="8">
        <f>AV662</f>
        <v>2006</v>
      </c>
      <c r="I662" s="39" t="str">
        <f>AY662</f>
        <v>SB</v>
      </c>
      <c r="J662" s="39" t="str">
        <f>IF(AZ662=1,"Y",IF(AZ662=0,"N","?"))</f>
        <v>N</v>
      </c>
      <c r="K662" s="39" t="s">
        <v>594</v>
      </c>
      <c r="L662" s="8" t="str">
        <f>AU662</f>
        <v>DFO</v>
      </c>
      <c r="M662" s="8" t="str">
        <f>AX662</f>
        <v>IC</v>
      </c>
      <c r="N662" s="8">
        <f>C662*G662</f>
        <v>1.9340548199999998E-2</v>
      </c>
      <c r="O662" s="8"/>
      <c r="P662" s="39"/>
      <c r="Q662" s="39"/>
      <c r="R662" s="87"/>
      <c r="S662" s="39"/>
      <c r="T662" s="39"/>
      <c r="U662" s="87"/>
      <c r="V662" s="87" t="str">
        <f ca="1">IF(NOT(AP662=""),IF(AP662&lt;&gt;AP661,IF(COUNTIF(OFFSET(AP662,0,0,pMaxUnitPerPlantInData),AP662)=COUNTIFS(OFFSET(AP662,0,0,pMaxUnitPerPlantInData),AP662,OFFSET(F662,0,0,pMaxUnitPerPlantInData),F662),"N","Y"),V661),"")</f>
        <v>Y</v>
      </c>
      <c r="W662" s="152" t="s">
        <v>948</v>
      </c>
      <c r="X662" s="152">
        <v>1</v>
      </c>
      <c r="Y662" s="4"/>
      <c r="Z662" s="8" t="b">
        <v>1</v>
      </c>
      <c r="AA662" s="8" t="b">
        <f>VLOOKUP(L662,map_fuel,3,0)</f>
        <v>0</v>
      </c>
      <c r="AB662" s="8" t="b">
        <f>C662&gt;=filt_gen_size</f>
        <v>0</v>
      </c>
      <c r="AC662" s="8" t="b">
        <f>AV662&gt;=filt_age</f>
        <v>1</v>
      </c>
      <c r="AD662" s="39">
        <f>IF(filt_status="ALL",TRUE,IFERROR(SEARCH(I662,filt_status),FALSE))</f>
        <v>9</v>
      </c>
      <c r="AE662" s="8" t="b">
        <f>IF(filt_chp,TRUE,J662="N")</f>
        <v>1</v>
      </c>
      <c r="AF662" s="8" t="b">
        <f>IF(filt_hydro,TRUE,D662&lt;&gt;"water")</f>
        <v>1</v>
      </c>
      <c r="AG662" s="8" t="b">
        <f>IF(filt_use_bad_data,TRUE,NOT(OR(O662="Y",O662=1)))</f>
        <v>1</v>
      </c>
      <c r="AH662" s="8" t="b">
        <f>IF(filt_use_bad_data,TRUE,NOT(OR(Q662="Y",Q662=1)))</f>
        <v>1</v>
      </c>
      <c r="AI662" s="8" t="b">
        <f>IF(filt_allow_combos,AND(AJ662:AK662),OR(UPPER($S662)="Y",UPPER($T662)=""))</f>
        <v>1</v>
      </c>
      <c r="AJ662" s="8" t="b">
        <f>IF(UPPER($U662)="CCGT",IF(filt_combine_ccgt,OR(UPPER($T662)="Y",UPPER($S662)=""),OR(UPPER($S662)="Y",UPPER($T662)="")),TRUE)</f>
        <v>1</v>
      </c>
      <c r="AK662" s="8" t="b">
        <f>IF(UPPER($U662)="WIND",IF(filt_combine_wind,OR(UPPER($T662)="Y",UPPER($S662)=""),OR(UPPER($S662)="Y",UPPER($T662)="")),TRUE)</f>
        <v>1</v>
      </c>
      <c r="AL662" s="9"/>
      <c r="AM662" s="2" t="b">
        <f>AND(Z662:AL662)</f>
        <v>0</v>
      </c>
      <c r="AN662" s="2">
        <f>A662-COUNTIF($K$31:$K662,"&lt;&gt;"&amp;AN$31)+1</f>
        <v>604</v>
      </c>
      <c r="AO662" s="2"/>
      <c r="AP662" s="8" t="s">
        <v>437</v>
      </c>
      <c r="AQ662" s="8" t="s">
        <v>438</v>
      </c>
      <c r="AR662" s="8">
        <v>56374</v>
      </c>
      <c r="AS662" s="8">
        <v>14595</v>
      </c>
      <c r="AT662" s="8" t="s">
        <v>11</v>
      </c>
      <c r="AU662" s="8" t="s">
        <v>284</v>
      </c>
      <c r="AV662" s="8">
        <v>2006</v>
      </c>
      <c r="AW662" s="8">
        <v>1.5</v>
      </c>
      <c r="AX662" s="8" t="s">
        <v>44</v>
      </c>
      <c r="AY662" s="8" t="s">
        <v>95</v>
      </c>
      <c r="AZ662">
        <v>0</v>
      </c>
      <c r="BA662" s="5">
        <v>12893.6988</v>
      </c>
      <c r="BB662" s="5">
        <v>2</v>
      </c>
      <c r="BC662" s="4"/>
      <c r="BD662"/>
    </row>
    <row r="663" spans="1:56" hidden="1">
      <c r="A663">
        <f>ROW(B663)-ROW($B$31)</f>
        <v>632</v>
      </c>
      <c r="B663" t="str">
        <f>SUBSTITUTE(SUBSTITUTE(SUBSTITUTE(AP663&amp;"_"&amp;AQ663," ","_"),"&amp;","and"),"-","_")</f>
        <v>SandL_Cogeneration_GEN1</v>
      </c>
      <c r="C663">
        <f>AW663/1000</f>
        <v>5.5E-2</v>
      </c>
      <c r="D663" s="23" t="str">
        <f>VLOOKUP(L663,map_fuel,2,0)</f>
        <v>ng</v>
      </c>
      <c r="E663" s="23" t="str">
        <f>VLOOKUP(M663,map_prime_mover,2,0)</f>
        <v>gt</v>
      </c>
      <c r="F663" s="23" t="str">
        <f>D663&amp;IF(NOT(E663=""),"_"&amp;LOWER(E663),"")</f>
        <v>ng_gt</v>
      </c>
      <c r="G663" s="58">
        <f>IF(ISNUMBER(BA663),BA663/1000,1)</f>
        <v>6.1064786999999994</v>
      </c>
      <c r="H663" s="8">
        <f>AV663</f>
        <v>1992</v>
      </c>
      <c r="I663" s="39" t="str">
        <f>AY663</f>
        <v>OP</v>
      </c>
      <c r="J663" s="39" t="str">
        <f>IF(AZ663=1,"Y",IF(AZ663=0,"N","?"))</f>
        <v>Y</v>
      </c>
      <c r="K663" s="39" t="s">
        <v>594</v>
      </c>
      <c r="L663" s="8" t="str">
        <f>AU663</f>
        <v>NG</v>
      </c>
      <c r="M663" s="8" t="str">
        <f>AX663</f>
        <v>GT</v>
      </c>
      <c r="N663" s="8">
        <f>C663*G663</f>
        <v>0.33585632849999997</v>
      </c>
      <c r="O663" s="8"/>
      <c r="P663" s="8"/>
      <c r="Q663" s="8"/>
      <c r="R663" s="87"/>
      <c r="S663" s="8"/>
      <c r="T663" s="8"/>
      <c r="U663" s="87"/>
      <c r="V663" s="87" t="str">
        <f ca="1">IF(NOT(AP663=""),IF(AP663&lt;&gt;AP662,IF(COUNTIF(OFFSET(AP663,0,0,pMaxUnitPerPlantInData),AP663)=COUNTIFS(OFFSET(AP663,0,0,pMaxUnitPerPlantInData),AP663,OFFSET(F663,0,0,pMaxUnitPerPlantInData),F663),"N","Y"),V662),"")</f>
        <v>N</v>
      </c>
      <c r="W663" s="87" t="str">
        <f>IF($AP663="",W664,AP663)</f>
        <v>S&amp;L Cogeneration</v>
      </c>
      <c r="X663" s="87">
        <f>IF($AP663="","-",BB663)</f>
        <v>1</v>
      </c>
      <c r="Y663" s="4"/>
      <c r="Z663" s="8" t="b">
        <v>1</v>
      </c>
      <c r="AA663" s="8" t="b">
        <f>VLOOKUP(L663,map_fuel,3,0)</f>
        <v>1</v>
      </c>
      <c r="AB663" s="8" t="b">
        <f>C663&gt;=filt_gen_size</f>
        <v>1</v>
      </c>
      <c r="AC663" s="8" t="b">
        <f>AV663&gt;=filt_age</f>
        <v>1</v>
      </c>
      <c r="AD663" s="39">
        <f>IF(filt_status="ALL",TRUE,IFERROR(SEARCH(I663,filt_status),FALSE))</f>
        <v>1</v>
      </c>
      <c r="AE663" s="8" t="b">
        <f>IF(filt_chp,TRUE,J663="N")</f>
        <v>0</v>
      </c>
      <c r="AF663" s="8" t="b">
        <f>IF(filt_hydro,TRUE,D663&lt;&gt;"water")</f>
        <v>1</v>
      </c>
      <c r="AG663" s="8" t="b">
        <f>IF(filt_use_bad_data,TRUE,NOT(OR(O663="Y",O663=1)))</f>
        <v>1</v>
      </c>
      <c r="AH663" s="8" t="b">
        <f>IF(filt_use_bad_data,TRUE,NOT(OR(Q663="Y",Q663=1)))</f>
        <v>1</v>
      </c>
      <c r="AI663" s="8" t="b">
        <f>IF(filt_allow_combos,AND(AJ663:AK663),OR(UPPER($S663)="Y",UPPER($T663)=""))</f>
        <v>1</v>
      </c>
      <c r="AJ663" s="8" t="b">
        <f>IF(UPPER($U663)="CCGT",IF(filt_combine_ccgt,OR(UPPER($T663)="Y",UPPER($S663)=""),OR(UPPER($S663)="Y",UPPER($T663)="")),TRUE)</f>
        <v>1</v>
      </c>
      <c r="AK663" s="8" t="b">
        <f>IF(UPPER($U663)="WIND",IF(filt_combine_wind,OR(UPPER($T663)="Y",UPPER($S663)=""),OR(UPPER($S663)="Y",UPPER($T663)="")),TRUE)</f>
        <v>1</v>
      </c>
      <c r="AL663" s="9"/>
      <c r="AM663" s="2" t="b">
        <f>AND(Z663:AL663)</f>
        <v>0</v>
      </c>
      <c r="AN663" s="2">
        <f>A663-COUNTIF($K$31:$K663,"&lt;&gt;"&amp;AN$31)+1</f>
        <v>605</v>
      </c>
      <c r="AO663" s="2"/>
      <c r="AP663" s="8" t="s">
        <v>439</v>
      </c>
      <c r="AQ663" s="8" t="s">
        <v>13</v>
      </c>
      <c r="AR663" s="8">
        <v>54253</v>
      </c>
      <c r="AS663" s="8">
        <v>14596</v>
      </c>
      <c r="AT663" s="8" t="s">
        <v>11</v>
      </c>
      <c r="AU663" s="8" t="s">
        <v>33</v>
      </c>
      <c r="AV663" s="8">
        <v>1992</v>
      </c>
      <c r="AW663" s="8">
        <v>55</v>
      </c>
      <c r="AX663" s="8" t="s">
        <v>54</v>
      </c>
      <c r="AY663" s="8" t="s">
        <v>15</v>
      </c>
      <c r="AZ663">
        <v>1</v>
      </c>
      <c r="BA663" s="5">
        <v>6106.4786999999997</v>
      </c>
      <c r="BB663" s="5">
        <v>1</v>
      </c>
      <c r="BC663" s="4"/>
      <c r="BD663"/>
    </row>
    <row r="664" spans="1:56" hidden="1">
      <c r="A664">
        <f>ROW(B664)-ROW($B$31)</f>
        <v>633</v>
      </c>
      <c r="B664" t="str">
        <f>SUBSTITUTE(SUBSTITUTE(SUBSTITUTE(AP664&amp;"_"&amp;AQ664," ","_"),"&amp;","and"),"-","_")</f>
        <v>Sabine_5</v>
      </c>
      <c r="C664">
        <f>AW664/1000</f>
        <v>0.50739999999999996</v>
      </c>
      <c r="D664" s="23" t="str">
        <f>VLOOKUP(L664,map_fuel,2,0)</f>
        <v>ng</v>
      </c>
      <c r="E664" s="23" t="str">
        <f>VLOOKUP(M664,map_prime_mover,2,0)</f>
        <v>st</v>
      </c>
      <c r="F664" s="23" t="str">
        <f>D664&amp;IF(NOT(E664=""),"_"&amp;LOWER(E664),"")</f>
        <v>ng_st</v>
      </c>
      <c r="G664" s="58">
        <f>IF(ISNUMBER(BA664),BA664/1000,1)</f>
        <v>1</v>
      </c>
      <c r="H664" s="8">
        <f>AV664</f>
        <v>1979</v>
      </c>
      <c r="I664" s="39" t="str">
        <f>AY664</f>
        <v>OP</v>
      </c>
      <c r="J664" s="39" t="str">
        <f>IF(AZ664=1,"Y",IF(AZ664=0,"N","?"))</f>
        <v>?</v>
      </c>
      <c r="K664" s="39" t="s">
        <v>594</v>
      </c>
      <c r="L664" s="8" t="str">
        <f>AU664</f>
        <v>NG</v>
      </c>
      <c r="M664" s="8" t="str">
        <f>AX664</f>
        <v>ST</v>
      </c>
      <c r="N664" s="8">
        <f>C664*G664</f>
        <v>0.50739999999999996</v>
      </c>
      <c r="O664" s="8"/>
      <c r="P664" s="8"/>
      <c r="Q664" s="39" t="s">
        <v>651</v>
      </c>
      <c r="R664" s="87"/>
      <c r="S664" s="8"/>
      <c r="T664" s="8"/>
      <c r="U664" s="87"/>
      <c r="V664" s="87" t="str">
        <f ca="1">IF(NOT(AP664=""),IF(AP664&lt;&gt;AP663,IF(COUNTIF(OFFSET(AP664,0,0,pMaxUnitPerPlantInData),AP664)=COUNTIFS(OFFSET(AP664,0,0,pMaxUnitPerPlantInData),AP664,OFFSET(F664,0,0,pMaxUnitPerPlantInData),F664),"N","Y"),V663),"")</f>
        <v>N</v>
      </c>
      <c r="W664" s="87" t="str">
        <f>IF($AP664="",W665,AP664)</f>
        <v>Sabine</v>
      </c>
      <c r="X664" s="87" t="str">
        <f>IF($AP664="","-",BB664)</f>
        <v>Plant unknown</v>
      </c>
      <c r="Y664" s="4"/>
      <c r="Z664" s="8" t="b">
        <v>0</v>
      </c>
      <c r="AA664" s="8" t="b">
        <f>VLOOKUP(L664,map_fuel,3,0)</f>
        <v>1</v>
      </c>
      <c r="AB664" s="8" t="b">
        <f>C664&gt;=filt_gen_size</f>
        <v>1</v>
      </c>
      <c r="AC664" s="8" t="b">
        <f>AV664&gt;=filt_age</f>
        <v>1</v>
      </c>
      <c r="AD664" s="39">
        <f>IF(filt_status="ALL",TRUE,IFERROR(SEARCH(I664,filt_status),FALSE))</f>
        <v>1</v>
      </c>
      <c r="AE664" s="8" t="b">
        <f>IF(filt_chp,TRUE,J664="N")</f>
        <v>0</v>
      </c>
      <c r="AF664" s="8" t="b">
        <f>IF(filt_hydro,TRUE,D664&lt;&gt;"water")</f>
        <v>1</v>
      </c>
      <c r="AG664" s="8" t="b">
        <f>IF(filt_use_bad_data,TRUE,NOT(OR(O664="Y",O664=1)))</f>
        <v>1</v>
      </c>
      <c r="AH664" s="8" t="b">
        <f>IF(filt_use_bad_data,TRUE,NOT(OR(Q664="Y",Q664=1)))</f>
        <v>0</v>
      </c>
      <c r="AI664" s="8" t="b">
        <f>IF(filt_allow_combos,AND(AJ664:AK664),OR(UPPER($S664)="Y",UPPER($T664)=""))</f>
        <v>1</v>
      </c>
      <c r="AJ664" s="8" t="b">
        <f>IF(UPPER($U664)="CCGT",IF(filt_combine_ccgt,OR(UPPER($T664)="Y",UPPER($S664)=""),OR(UPPER($S664)="Y",UPPER($T664)="")),TRUE)</f>
        <v>1</v>
      </c>
      <c r="AK664" s="8" t="b">
        <f>IF(UPPER($U664)="WIND",IF(filt_combine_wind,OR(UPPER($T664)="Y",UPPER($S664)=""),OR(UPPER($S664)="Y",UPPER($T664)="")),TRUE)</f>
        <v>1</v>
      </c>
      <c r="AL664" s="9"/>
      <c r="AM664" s="2" t="b">
        <f>AND(Z664:AL664)</f>
        <v>0</v>
      </c>
      <c r="AN664" s="2">
        <f>A664-COUNTIF($K$31:$K664,"&lt;&gt;"&amp;AN$31)+1</f>
        <v>606</v>
      </c>
      <c r="AO664" s="2"/>
      <c r="AP664" s="8" t="s">
        <v>440</v>
      </c>
      <c r="AQ664" s="8" t="s">
        <v>108</v>
      </c>
      <c r="AR664" s="8">
        <v>3459</v>
      </c>
      <c r="AS664" s="8">
        <v>14601</v>
      </c>
      <c r="AT664" s="8" t="s">
        <v>11</v>
      </c>
      <c r="AU664" s="8" t="s">
        <v>33</v>
      </c>
      <c r="AV664" s="8">
        <v>1979</v>
      </c>
      <c r="AW664" s="8">
        <v>507.4</v>
      </c>
      <c r="AX664" s="8" t="s">
        <v>16</v>
      </c>
      <c r="AY664" s="8" t="s">
        <v>15</v>
      </c>
      <c r="AZ664" t="s">
        <v>1069</v>
      </c>
      <c r="BA664" s="5" t="s">
        <v>1069</v>
      </c>
      <c r="BB664" s="5" t="s">
        <v>1069</v>
      </c>
      <c r="BC664" s="4"/>
      <c r="BD664"/>
    </row>
    <row r="665" spans="1:56" hidden="1">
      <c r="A665">
        <f>ROW(B665)-ROW($B$31)</f>
        <v>634</v>
      </c>
      <c r="B665" t="str">
        <f>SUBSTITUTE(SUBSTITUTE(SUBSTITUTE(AP665&amp;"_"&amp;AQ665," ","_"),"&amp;","and"),"-","_")</f>
        <v>Sabine_4</v>
      </c>
      <c r="C665">
        <f>AW665/1000</f>
        <v>0.59160000000000001</v>
      </c>
      <c r="D665" s="23" t="str">
        <f>VLOOKUP(L665,map_fuel,2,0)</f>
        <v>ng</v>
      </c>
      <c r="E665" s="23" t="str">
        <f>VLOOKUP(M665,map_prime_mover,2,0)</f>
        <v>st</v>
      </c>
      <c r="F665" s="23" t="str">
        <f>D665&amp;IF(NOT(E665=""),"_"&amp;LOWER(E665),"")</f>
        <v>ng_st</v>
      </c>
      <c r="G665" s="58">
        <f>IF(ISNUMBER(BA665),BA665/1000,1)</f>
        <v>1</v>
      </c>
      <c r="H665" s="8">
        <f>AV665</f>
        <v>1974</v>
      </c>
      <c r="I665" s="39" t="str">
        <f>AY665</f>
        <v>OP</v>
      </c>
      <c r="J665" s="39" t="str">
        <f>IF(AZ665=1,"Y",IF(AZ665=0,"N","?"))</f>
        <v>?</v>
      </c>
      <c r="K665" s="39" t="s">
        <v>594</v>
      </c>
      <c r="L665" s="8" t="str">
        <f>AU665</f>
        <v>NG</v>
      </c>
      <c r="M665" s="8" t="str">
        <f>AX665</f>
        <v>ST</v>
      </c>
      <c r="N665" s="8">
        <f>C665*G665</f>
        <v>0.59160000000000001</v>
      </c>
      <c r="O665" s="8"/>
      <c r="P665" s="8"/>
      <c r="Q665" s="39" t="s">
        <v>651</v>
      </c>
      <c r="R665" s="87"/>
      <c r="S665" s="8"/>
      <c r="T665" s="8"/>
      <c r="U665" s="87"/>
      <c r="V665" s="87" t="str">
        <f ca="1">IF(NOT(AP665=""),IF(AP665&lt;&gt;AP664,IF(COUNTIF(OFFSET(AP665,0,0,pMaxUnitPerPlantInData),AP665)=COUNTIFS(OFFSET(AP665,0,0,pMaxUnitPerPlantInData),AP665,OFFSET(F665,0,0,pMaxUnitPerPlantInData),F665),"N","Y"),V664),"")</f>
        <v>N</v>
      </c>
      <c r="W665" s="87" t="str">
        <f>IF($AP665="",W666,AP665)</f>
        <v>Sabine</v>
      </c>
      <c r="X665" s="87" t="str">
        <f>IF($AP665="","-",BB665)</f>
        <v>Plant unknown</v>
      </c>
      <c r="Y665" s="4"/>
      <c r="Z665" s="8" t="b">
        <v>0</v>
      </c>
      <c r="AA665" s="8" t="b">
        <f>VLOOKUP(L665,map_fuel,3,0)</f>
        <v>1</v>
      </c>
      <c r="AB665" s="8" t="b">
        <f>C665&gt;=filt_gen_size</f>
        <v>1</v>
      </c>
      <c r="AC665" s="8" t="b">
        <f>AV665&gt;=filt_age</f>
        <v>1</v>
      </c>
      <c r="AD665" s="39">
        <f>IF(filt_status="ALL",TRUE,IFERROR(SEARCH(I665,filt_status),FALSE))</f>
        <v>1</v>
      </c>
      <c r="AE665" s="8" t="b">
        <f>IF(filt_chp,TRUE,J665="N")</f>
        <v>0</v>
      </c>
      <c r="AF665" s="8" t="b">
        <f>IF(filt_hydro,TRUE,D665&lt;&gt;"water")</f>
        <v>1</v>
      </c>
      <c r="AG665" s="8" t="b">
        <f>IF(filt_use_bad_data,TRUE,NOT(OR(O665="Y",O665=1)))</f>
        <v>1</v>
      </c>
      <c r="AH665" s="8" t="b">
        <f>IF(filt_use_bad_data,TRUE,NOT(OR(Q665="Y",Q665=1)))</f>
        <v>0</v>
      </c>
      <c r="AI665" s="8" t="b">
        <f>IF(filt_allow_combos,AND(AJ665:AK665),OR(UPPER($S665)="Y",UPPER($T665)=""))</f>
        <v>1</v>
      </c>
      <c r="AJ665" s="8" t="b">
        <f>IF(UPPER($U665)="CCGT",IF(filt_combine_ccgt,OR(UPPER($T665)="Y",UPPER($S665)=""),OR(UPPER($S665)="Y",UPPER($T665)="")),TRUE)</f>
        <v>1</v>
      </c>
      <c r="AK665" s="8" t="b">
        <f>IF(UPPER($U665)="WIND",IF(filt_combine_wind,OR(UPPER($T665)="Y",UPPER($S665)=""),OR(UPPER($S665)="Y",UPPER($T665)="")),TRUE)</f>
        <v>1</v>
      </c>
      <c r="AL665" s="9"/>
      <c r="AM665" s="2" t="b">
        <f>AND(Z665:AL665)</f>
        <v>0</v>
      </c>
      <c r="AN665" s="2">
        <f>A665-COUNTIF($K$31:$K665,"&lt;&gt;"&amp;AN$31)+1</f>
        <v>607</v>
      </c>
      <c r="AO665" s="2"/>
      <c r="AP665" s="8" t="s">
        <v>440</v>
      </c>
      <c r="AQ665" s="8" t="s">
        <v>107</v>
      </c>
      <c r="AR665" s="8">
        <v>3459</v>
      </c>
      <c r="AS665" s="8">
        <v>14600</v>
      </c>
      <c r="AT665" s="8" t="s">
        <v>11</v>
      </c>
      <c r="AU665" s="8" t="s">
        <v>33</v>
      </c>
      <c r="AV665" s="8">
        <v>1974</v>
      </c>
      <c r="AW665" s="8">
        <v>591.6</v>
      </c>
      <c r="AX665" s="8" t="s">
        <v>16</v>
      </c>
      <c r="AY665" s="8" t="s">
        <v>15</v>
      </c>
      <c r="AZ665" t="s">
        <v>1069</v>
      </c>
      <c r="BA665" s="5" t="s">
        <v>1069</v>
      </c>
      <c r="BB665" s="5" t="s">
        <v>1069</v>
      </c>
      <c r="BC665" s="4"/>
      <c r="BD665"/>
    </row>
    <row r="666" spans="1:56" hidden="1">
      <c r="A666">
        <f>ROW(B666)-ROW($B$31)</f>
        <v>635</v>
      </c>
      <c r="B666" t="str">
        <f>SUBSTITUTE(SUBSTITUTE(SUBSTITUTE(AP666&amp;"_"&amp;AQ666," ","_"),"&amp;","and"),"-","_")</f>
        <v>Sabine_3</v>
      </c>
      <c r="C666">
        <f>AW666/1000</f>
        <v>0.47339999999999999</v>
      </c>
      <c r="D666" s="23" t="str">
        <f>VLOOKUP(L666,map_fuel,2,0)</f>
        <v>ng</v>
      </c>
      <c r="E666" s="23" t="str">
        <f>VLOOKUP(M666,map_prime_mover,2,0)</f>
        <v>st</v>
      </c>
      <c r="F666" s="23" t="str">
        <f>D666&amp;IF(NOT(E666=""),"_"&amp;LOWER(E666),"")</f>
        <v>ng_st</v>
      </c>
      <c r="G666" s="58">
        <f>IF(ISNUMBER(BA666),BA666/1000,1)</f>
        <v>1</v>
      </c>
      <c r="H666" s="8">
        <f>AV666</f>
        <v>1966</v>
      </c>
      <c r="I666" s="39" t="str">
        <f>AY666</f>
        <v>OP</v>
      </c>
      <c r="J666" s="39" t="str">
        <f>IF(AZ666=1,"Y",IF(AZ666=0,"N","?"))</f>
        <v>?</v>
      </c>
      <c r="K666" s="39" t="s">
        <v>594</v>
      </c>
      <c r="L666" s="8" t="str">
        <f>AU666</f>
        <v>NG</v>
      </c>
      <c r="M666" s="8" t="str">
        <f>AX666</f>
        <v>ST</v>
      </c>
      <c r="N666" s="8">
        <f>C666*G666</f>
        <v>0.47339999999999999</v>
      </c>
      <c r="O666" s="8"/>
      <c r="P666" s="8"/>
      <c r="Q666" s="39" t="s">
        <v>651</v>
      </c>
      <c r="R666" s="87"/>
      <c r="S666" s="8"/>
      <c r="T666" s="8"/>
      <c r="U666" s="87"/>
      <c r="V666" s="87" t="str">
        <f ca="1">IF(NOT(AP666=""),IF(AP666&lt;&gt;AP665,IF(COUNTIF(OFFSET(AP666,0,0,pMaxUnitPerPlantInData),AP666)=COUNTIFS(OFFSET(AP666,0,0,pMaxUnitPerPlantInData),AP666,OFFSET(F666,0,0,pMaxUnitPerPlantInData),F666),"N","Y"),V665),"")</f>
        <v>N</v>
      </c>
      <c r="W666" s="87" t="str">
        <f>IF($AP666="",W667,AP666)</f>
        <v>Sabine</v>
      </c>
      <c r="X666" s="87" t="str">
        <f>IF($AP666="","-",BB666)</f>
        <v>Plant unknown</v>
      </c>
      <c r="Y666" s="4"/>
      <c r="Z666" s="8" t="b">
        <v>0</v>
      </c>
      <c r="AA666" s="8" t="b">
        <f>VLOOKUP(L666,map_fuel,3,0)</f>
        <v>1</v>
      </c>
      <c r="AB666" s="8" t="b">
        <f>C666&gt;=filt_gen_size</f>
        <v>1</v>
      </c>
      <c r="AC666" s="8" t="b">
        <f>AV666&gt;=filt_age</f>
        <v>1</v>
      </c>
      <c r="AD666" s="39">
        <f>IF(filt_status="ALL",TRUE,IFERROR(SEARCH(I666,filt_status),FALSE))</f>
        <v>1</v>
      </c>
      <c r="AE666" s="8" t="b">
        <f>IF(filt_chp,TRUE,J666="N")</f>
        <v>0</v>
      </c>
      <c r="AF666" s="8" t="b">
        <f>IF(filt_hydro,TRUE,D666&lt;&gt;"water")</f>
        <v>1</v>
      </c>
      <c r="AG666" s="8" t="b">
        <f>IF(filt_use_bad_data,TRUE,NOT(OR(O666="Y",O666=1)))</f>
        <v>1</v>
      </c>
      <c r="AH666" s="8" t="b">
        <f>IF(filt_use_bad_data,TRUE,NOT(OR(Q666="Y",Q666=1)))</f>
        <v>0</v>
      </c>
      <c r="AI666" s="8" t="b">
        <f>IF(filt_allow_combos,AND(AJ666:AK666),OR(UPPER($S666)="Y",UPPER($T666)=""))</f>
        <v>1</v>
      </c>
      <c r="AJ666" s="8" t="b">
        <f>IF(UPPER($U666)="CCGT",IF(filt_combine_ccgt,OR(UPPER($T666)="Y",UPPER($S666)=""),OR(UPPER($S666)="Y",UPPER($T666)="")),TRUE)</f>
        <v>1</v>
      </c>
      <c r="AK666" s="8" t="b">
        <f>IF(UPPER($U666)="WIND",IF(filt_combine_wind,OR(UPPER($T666)="Y",UPPER($S666)=""),OR(UPPER($S666)="Y",UPPER($T666)="")),TRUE)</f>
        <v>1</v>
      </c>
      <c r="AL666" s="9"/>
      <c r="AM666" s="2" t="b">
        <f>AND(Z666:AL666)</f>
        <v>0</v>
      </c>
      <c r="AN666" s="2">
        <f>A666-COUNTIF($K$31:$K666,"&lt;&gt;"&amp;AN$31)+1</f>
        <v>608</v>
      </c>
      <c r="AO666" s="2"/>
      <c r="AP666" s="8" t="s">
        <v>440</v>
      </c>
      <c r="AQ666" s="8" t="s">
        <v>41</v>
      </c>
      <c r="AR666" s="8">
        <v>3459</v>
      </c>
      <c r="AS666" s="8">
        <v>14599</v>
      </c>
      <c r="AT666" s="8" t="s">
        <v>11</v>
      </c>
      <c r="AU666" s="8" t="s">
        <v>33</v>
      </c>
      <c r="AV666" s="8">
        <v>1966</v>
      </c>
      <c r="AW666" s="8">
        <v>473.4</v>
      </c>
      <c r="AX666" s="8" t="s">
        <v>16</v>
      </c>
      <c r="AY666" s="8" t="s">
        <v>15</v>
      </c>
      <c r="AZ666" t="s">
        <v>1069</v>
      </c>
      <c r="BA666" s="5" t="s">
        <v>1069</v>
      </c>
      <c r="BB666" s="5" t="s">
        <v>1069</v>
      </c>
      <c r="BC666" s="4"/>
      <c r="BD666"/>
    </row>
    <row r="667" spans="1:56" hidden="1">
      <c r="A667">
        <f>ROW(B667)-ROW($B$31)</f>
        <v>636</v>
      </c>
      <c r="B667" t="str">
        <f>SUBSTITUTE(SUBSTITUTE(SUBSTITUTE(AP667&amp;"_"&amp;AQ667," ","_"),"&amp;","and"),"-","_")</f>
        <v>Sabine_1</v>
      </c>
      <c r="C667">
        <f>AW667/1000</f>
        <v>0.2394</v>
      </c>
      <c r="D667" s="23" t="str">
        <f>VLOOKUP(L667,map_fuel,2,0)</f>
        <v>ng</v>
      </c>
      <c r="E667" s="23" t="str">
        <f>VLOOKUP(M667,map_prime_mover,2,0)</f>
        <v>st</v>
      </c>
      <c r="F667" s="23" t="str">
        <f>D667&amp;IF(NOT(E667=""),"_"&amp;LOWER(E667),"")</f>
        <v>ng_st</v>
      </c>
      <c r="G667" s="58">
        <f>IF(ISNUMBER(BA667),BA667/1000,1)</f>
        <v>1</v>
      </c>
      <c r="H667" s="8">
        <f>AV667</f>
        <v>1962</v>
      </c>
      <c r="I667" s="39" t="str">
        <f>AY667</f>
        <v>OP</v>
      </c>
      <c r="J667" s="39" t="str">
        <f>IF(AZ667=1,"Y",IF(AZ667=0,"N","?"))</f>
        <v>?</v>
      </c>
      <c r="K667" s="39" t="s">
        <v>594</v>
      </c>
      <c r="L667" s="8" t="str">
        <f>AU667</f>
        <v>NG</v>
      </c>
      <c r="M667" s="8" t="str">
        <f>AX667</f>
        <v>ST</v>
      </c>
      <c r="N667" s="8">
        <f>C667*G667</f>
        <v>0.2394</v>
      </c>
      <c r="O667" s="8"/>
      <c r="P667" s="8"/>
      <c r="Q667" s="39" t="s">
        <v>651</v>
      </c>
      <c r="R667" s="87"/>
      <c r="S667" s="8"/>
      <c r="T667" s="8"/>
      <c r="U667" s="87"/>
      <c r="V667" s="87" t="str">
        <f ca="1">IF(NOT(AP667=""),IF(AP667&lt;&gt;AP666,IF(COUNTIF(OFFSET(AP667,0,0,pMaxUnitPerPlantInData),AP667)=COUNTIFS(OFFSET(AP667,0,0,pMaxUnitPerPlantInData),AP667,OFFSET(F667,0,0,pMaxUnitPerPlantInData),F667),"N","Y"),V666),"")</f>
        <v>N</v>
      </c>
      <c r="W667" s="87" t="str">
        <f>IF($AP667="",W668,AP667)</f>
        <v>Sabine</v>
      </c>
      <c r="X667" s="87" t="str">
        <f>IF($AP667="","-",BB667)</f>
        <v>Plant unknown</v>
      </c>
      <c r="Y667" s="4"/>
      <c r="Z667" s="8" t="b">
        <v>0</v>
      </c>
      <c r="AA667" s="8" t="b">
        <f>VLOOKUP(L667,map_fuel,3,0)</f>
        <v>1</v>
      </c>
      <c r="AB667" s="8" t="b">
        <f>C667&gt;=filt_gen_size</f>
        <v>1</v>
      </c>
      <c r="AC667" s="8" t="b">
        <f>AV667&gt;=filt_age</f>
        <v>1</v>
      </c>
      <c r="AD667" s="39">
        <f>IF(filt_status="ALL",TRUE,IFERROR(SEARCH(I667,filt_status),FALSE))</f>
        <v>1</v>
      </c>
      <c r="AE667" s="8" t="b">
        <f>IF(filt_chp,TRUE,J667="N")</f>
        <v>0</v>
      </c>
      <c r="AF667" s="8" t="b">
        <f>IF(filt_hydro,TRUE,D667&lt;&gt;"water")</f>
        <v>1</v>
      </c>
      <c r="AG667" s="8" t="b">
        <f>IF(filt_use_bad_data,TRUE,NOT(OR(O667="Y",O667=1)))</f>
        <v>1</v>
      </c>
      <c r="AH667" s="8" t="b">
        <f>IF(filt_use_bad_data,TRUE,NOT(OR(Q667="Y",Q667=1)))</f>
        <v>0</v>
      </c>
      <c r="AI667" s="8" t="b">
        <f>IF(filt_allow_combos,AND(AJ667:AK667),OR(UPPER($S667)="Y",UPPER($T667)=""))</f>
        <v>1</v>
      </c>
      <c r="AJ667" s="8" t="b">
        <f>IF(UPPER($U667)="CCGT",IF(filt_combine_ccgt,OR(UPPER($T667)="Y",UPPER($S667)=""),OR(UPPER($S667)="Y",UPPER($T667)="")),TRUE)</f>
        <v>1</v>
      </c>
      <c r="AK667" s="8" t="b">
        <f>IF(UPPER($U667)="WIND",IF(filt_combine_wind,OR(UPPER($T667)="Y",UPPER($S667)=""),OR(UPPER($S667)="Y",UPPER($T667)="")),TRUE)</f>
        <v>1</v>
      </c>
      <c r="AL667" s="9"/>
      <c r="AM667" s="2" t="b">
        <f>AND(Z667:AL667)</f>
        <v>0</v>
      </c>
      <c r="AN667" s="2">
        <f>A667-COUNTIF($K$31:$K667,"&lt;&gt;"&amp;AN$31)+1</f>
        <v>609</v>
      </c>
      <c r="AO667" s="2"/>
      <c r="AP667" s="8" t="s">
        <v>440</v>
      </c>
      <c r="AQ667" s="8" t="s">
        <v>19</v>
      </c>
      <c r="AR667" s="8">
        <v>3459</v>
      </c>
      <c r="AS667" s="8">
        <v>14597</v>
      </c>
      <c r="AT667" s="8" t="s">
        <v>11</v>
      </c>
      <c r="AU667" s="8" t="s">
        <v>33</v>
      </c>
      <c r="AV667" s="8">
        <v>1962</v>
      </c>
      <c r="AW667" s="8">
        <v>239.4</v>
      </c>
      <c r="AX667" s="8" t="s">
        <v>16</v>
      </c>
      <c r="AY667" s="8" t="s">
        <v>15</v>
      </c>
      <c r="AZ667" t="s">
        <v>1069</v>
      </c>
      <c r="BA667" s="5" t="s">
        <v>1069</v>
      </c>
      <c r="BB667" s="5" t="s">
        <v>1069</v>
      </c>
      <c r="BC667" s="4"/>
      <c r="BD667"/>
    </row>
    <row r="668" spans="1:56" hidden="1">
      <c r="A668">
        <f>ROW(B668)-ROW($B$31)</f>
        <v>637</v>
      </c>
      <c r="B668" t="str">
        <f>SUBSTITUTE(SUBSTITUTE(SUBSTITUTE(AP668&amp;"_"&amp;AQ668," ","_"),"&amp;","and"),"-","_")</f>
        <v>Sabine_2</v>
      </c>
      <c r="C668">
        <f>AW668/1000</f>
        <v>0.2394</v>
      </c>
      <c r="D668" s="23" t="str">
        <f>VLOOKUP(L668,map_fuel,2,0)</f>
        <v>ng</v>
      </c>
      <c r="E668" s="23" t="str">
        <f>VLOOKUP(M668,map_prime_mover,2,0)</f>
        <v>st</v>
      </c>
      <c r="F668" s="23" t="str">
        <f>D668&amp;IF(NOT(E668=""),"_"&amp;LOWER(E668),"")</f>
        <v>ng_st</v>
      </c>
      <c r="G668" s="58">
        <f>IF(ISNUMBER(BA668),BA668/1000,1)</f>
        <v>1</v>
      </c>
      <c r="H668" s="8">
        <f>AV668</f>
        <v>1962</v>
      </c>
      <c r="I668" s="39" t="str">
        <f>AY668</f>
        <v>OP</v>
      </c>
      <c r="J668" s="39" t="str">
        <f>IF(AZ668=1,"Y",IF(AZ668=0,"N","?"))</f>
        <v>?</v>
      </c>
      <c r="K668" s="39" t="s">
        <v>594</v>
      </c>
      <c r="L668" s="8" t="str">
        <f>AU668</f>
        <v>NG</v>
      </c>
      <c r="M668" s="8" t="str">
        <f>AX668</f>
        <v>ST</v>
      </c>
      <c r="N668" s="8">
        <f>C668*G668</f>
        <v>0.2394</v>
      </c>
      <c r="O668" s="8"/>
      <c r="P668" s="8"/>
      <c r="Q668" s="39" t="s">
        <v>651</v>
      </c>
      <c r="R668" s="87"/>
      <c r="S668" s="8"/>
      <c r="T668" s="8"/>
      <c r="U668" s="87"/>
      <c r="V668" s="87" t="str">
        <f ca="1">IF(NOT(AP668=""),IF(AP668&lt;&gt;AP667,IF(COUNTIF(OFFSET(AP668,0,0,pMaxUnitPerPlantInData),AP668)=COUNTIFS(OFFSET(AP668,0,0,pMaxUnitPerPlantInData),AP668,OFFSET(F668,0,0,pMaxUnitPerPlantInData),F668),"N","Y"),V667),"")</f>
        <v>N</v>
      </c>
      <c r="W668" s="87" t="str">
        <f>IF($AP668="",W669,AP668)</f>
        <v>Sabine</v>
      </c>
      <c r="X668" s="87" t="str">
        <f>IF($AP668="","-",BB668)</f>
        <v>Plant unknown</v>
      </c>
      <c r="Y668" s="4"/>
      <c r="Z668" s="8" t="b">
        <v>0</v>
      </c>
      <c r="AA668" s="8" t="b">
        <f>VLOOKUP(L668,map_fuel,3,0)</f>
        <v>1</v>
      </c>
      <c r="AB668" s="8" t="b">
        <f>C668&gt;=filt_gen_size</f>
        <v>1</v>
      </c>
      <c r="AC668" s="8" t="b">
        <f>AV668&gt;=filt_age</f>
        <v>1</v>
      </c>
      <c r="AD668" s="39">
        <f>IF(filt_status="ALL",TRUE,IFERROR(SEARCH(I668,filt_status),FALSE))</f>
        <v>1</v>
      </c>
      <c r="AE668" s="8" t="b">
        <f>IF(filt_chp,TRUE,J668="N")</f>
        <v>0</v>
      </c>
      <c r="AF668" s="8" t="b">
        <f>IF(filt_hydro,TRUE,D668&lt;&gt;"water")</f>
        <v>1</v>
      </c>
      <c r="AG668" s="8" t="b">
        <f>IF(filt_use_bad_data,TRUE,NOT(OR(O668="Y",O668=1)))</f>
        <v>1</v>
      </c>
      <c r="AH668" s="8" t="b">
        <f>IF(filt_use_bad_data,TRUE,NOT(OR(Q668="Y",Q668=1)))</f>
        <v>0</v>
      </c>
      <c r="AI668" s="8" t="b">
        <f>IF(filt_allow_combos,AND(AJ668:AK668),OR(UPPER($S668)="Y",UPPER($T668)=""))</f>
        <v>1</v>
      </c>
      <c r="AJ668" s="8" t="b">
        <f>IF(UPPER($U668)="CCGT",IF(filt_combine_ccgt,OR(UPPER($T668)="Y",UPPER($S668)=""),OR(UPPER($S668)="Y",UPPER($T668)="")),TRUE)</f>
        <v>1</v>
      </c>
      <c r="AK668" s="8" t="b">
        <f>IF(UPPER($U668)="WIND",IF(filt_combine_wind,OR(UPPER($T668)="Y",UPPER($S668)=""),OR(UPPER($S668)="Y",UPPER($T668)="")),TRUE)</f>
        <v>1</v>
      </c>
      <c r="AL668" s="9"/>
      <c r="AM668" s="2" t="b">
        <f>AND(Z668:AL668)</f>
        <v>0</v>
      </c>
      <c r="AN668" s="2">
        <f>A668-COUNTIF($K$31:$K668,"&lt;&gt;"&amp;AN$31)+1</f>
        <v>610</v>
      </c>
      <c r="AO668" s="2"/>
      <c r="AP668" s="8" t="s">
        <v>440</v>
      </c>
      <c r="AQ668" s="8" t="s">
        <v>22</v>
      </c>
      <c r="AR668" s="8">
        <v>3459</v>
      </c>
      <c r="AS668" s="8">
        <v>14598</v>
      </c>
      <c r="AT668" s="8" t="s">
        <v>11</v>
      </c>
      <c r="AU668" s="8" t="s">
        <v>33</v>
      </c>
      <c r="AV668" s="8">
        <v>1962</v>
      </c>
      <c r="AW668" s="8">
        <v>239.4</v>
      </c>
      <c r="AX668" s="8" t="s">
        <v>16</v>
      </c>
      <c r="AY668" s="8" t="s">
        <v>15</v>
      </c>
      <c r="AZ668" t="s">
        <v>1069</v>
      </c>
      <c r="BA668" s="5" t="s">
        <v>1069</v>
      </c>
      <c r="BB668" s="5" t="s">
        <v>1069</v>
      </c>
      <c r="BC668" s="4"/>
      <c r="BD668"/>
    </row>
    <row r="669" spans="1:56" hidden="1">
      <c r="A669">
        <f>ROW(B669)-ROW($B$31)</f>
        <v>638</v>
      </c>
      <c r="B669" t="str">
        <f>SUBSTITUTE(SUBSTITUTE(SUBSTITUTE(AP669&amp;"_"&amp;AQ669," ","_"),"&amp;","and"),"-","_")</f>
        <v>Sabine_Cogen_CTG1</v>
      </c>
      <c r="C669">
        <f>AW669/1000</f>
        <v>3.7200000000000004E-2</v>
      </c>
      <c r="D669" s="23" t="str">
        <f>VLOOKUP(L669,map_fuel,2,0)</f>
        <v>ng</v>
      </c>
      <c r="E669" s="23" t="str">
        <f>VLOOKUP(M669,map_prime_mover,2,0)</f>
        <v>cc_ct_part</v>
      </c>
      <c r="F669" s="23" t="str">
        <f>D669&amp;IF(NOT(E669=""),"_"&amp;LOWER(E669),"")</f>
        <v>ng_cc_ct_part</v>
      </c>
      <c r="G669" s="58">
        <f>IF(ISNUMBER(BA669),BA669/1000,1)</f>
        <v>1</v>
      </c>
      <c r="H669" s="8">
        <f>AV669</f>
        <v>2000</v>
      </c>
      <c r="I669" s="39" t="str">
        <f>AY669</f>
        <v>OP</v>
      </c>
      <c r="J669" s="39" t="str">
        <f>IF(AZ669=1,"Y",IF(AZ669=0,"N","?"))</f>
        <v>?</v>
      </c>
      <c r="K669" s="39" t="s">
        <v>594</v>
      </c>
      <c r="L669" s="8" t="str">
        <f>AU669</f>
        <v>NG</v>
      </c>
      <c r="M669" s="8" t="str">
        <f>AX669</f>
        <v>CT</v>
      </c>
      <c r="N669" s="8">
        <f>C669*G669</f>
        <v>3.7200000000000004E-2</v>
      </c>
      <c r="O669" s="8"/>
      <c r="P669" s="8"/>
      <c r="Q669" s="8"/>
      <c r="R669" s="87"/>
      <c r="S669" s="8"/>
      <c r="T669" s="8"/>
      <c r="U669" s="87"/>
      <c r="V669" s="87" t="str">
        <f ca="1">IF(NOT(AP669=""),IF(AP669&lt;&gt;AP668,IF(COUNTIF(OFFSET(AP669,0,0,pMaxUnitPerPlantInData),AP669)=COUNTIFS(OFFSET(AP669,0,0,pMaxUnitPerPlantInData),AP669,OFFSET(F669,0,0,pMaxUnitPerPlantInData),F669),"N","Y"),V668),"")</f>
        <v>Y</v>
      </c>
      <c r="W669" s="87" t="str">
        <f>IF($AP669="",W670,AP669)</f>
        <v>Sabine Cogen</v>
      </c>
      <c r="X669" s="87" t="str">
        <f>IF($AP669="","-",BB669)</f>
        <v>Plant unknown</v>
      </c>
      <c r="Y669" s="4"/>
      <c r="Z669" s="8" t="b">
        <v>0</v>
      </c>
      <c r="AA669" s="8" t="b">
        <f>VLOOKUP(L669,map_fuel,3,0)</f>
        <v>1</v>
      </c>
      <c r="AB669" s="8" t="b">
        <f>C669&gt;=filt_gen_size</f>
        <v>0</v>
      </c>
      <c r="AC669" s="8" t="b">
        <f>AV669&gt;=filt_age</f>
        <v>1</v>
      </c>
      <c r="AD669" s="39">
        <f>IF(filt_status="ALL",TRUE,IFERROR(SEARCH(I669,filt_status),FALSE))</f>
        <v>1</v>
      </c>
      <c r="AE669" s="8" t="b">
        <f>IF(filt_chp,TRUE,J669="N")</f>
        <v>0</v>
      </c>
      <c r="AF669" s="8" t="b">
        <f>IF(filt_hydro,TRUE,D669&lt;&gt;"water")</f>
        <v>1</v>
      </c>
      <c r="AG669" s="8" t="b">
        <f>IF(filt_use_bad_data,TRUE,NOT(OR(O669="Y",O669=1)))</f>
        <v>1</v>
      </c>
      <c r="AH669" s="8" t="b">
        <f>IF(filt_use_bad_data,TRUE,NOT(OR(Q669="Y",Q669=1)))</f>
        <v>1</v>
      </c>
      <c r="AI669" s="8" t="b">
        <f>IF(filt_allow_combos,AND(AJ669:AK669),OR(UPPER($S669)="Y",UPPER($T669)=""))</f>
        <v>1</v>
      </c>
      <c r="AJ669" s="8" t="b">
        <f>IF(UPPER($U669)="CCGT",IF(filt_combine_ccgt,OR(UPPER($T669)="Y",UPPER($S669)=""),OR(UPPER($S669)="Y",UPPER($T669)="")),TRUE)</f>
        <v>1</v>
      </c>
      <c r="AK669" s="8" t="b">
        <f>IF(UPPER($U669)="WIND",IF(filt_combine_wind,OR(UPPER($T669)="Y",UPPER($S669)=""),OR(UPPER($S669)="Y",UPPER($T669)="")),TRUE)</f>
        <v>1</v>
      </c>
      <c r="AL669" s="9"/>
      <c r="AM669" s="2" t="b">
        <f>AND(Z669:AL669)</f>
        <v>0</v>
      </c>
      <c r="AN669" s="2">
        <f>A669-COUNTIF($K$31:$K669,"&lt;&gt;"&amp;AN$31)+1</f>
        <v>611</v>
      </c>
      <c r="AO669" s="2"/>
      <c r="AP669" s="8" t="s">
        <v>441</v>
      </c>
      <c r="AQ669" s="8" t="s">
        <v>57</v>
      </c>
      <c r="AR669" s="8">
        <v>55104</v>
      </c>
      <c r="AS669" s="8">
        <v>14602</v>
      </c>
      <c r="AT669" s="8" t="s">
        <v>11</v>
      </c>
      <c r="AU669" s="8" t="s">
        <v>33</v>
      </c>
      <c r="AV669" s="8">
        <v>2000</v>
      </c>
      <c r="AW669" s="8">
        <v>37.200000000000003</v>
      </c>
      <c r="AX669" s="8" t="s">
        <v>32</v>
      </c>
      <c r="AY669" s="8" t="s">
        <v>15</v>
      </c>
      <c r="AZ669" t="s">
        <v>1069</v>
      </c>
      <c r="BA669" s="5" t="s">
        <v>1069</v>
      </c>
      <c r="BB669" s="5" t="s">
        <v>1069</v>
      </c>
      <c r="BC669" s="4"/>
      <c r="BD669"/>
    </row>
    <row r="670" spans="1:56" hidden="1">
      <c r="A670">
        <f>ROW(B670)-ROW($B$31)</f>
        <v>639</v>
      </c>
      <c r="B670" t="str">
        <f>SUBSTITUTE(SUBSTITUTE(SUBSTITUTE(AP670&amp;"_"&amp;AQ670," ","_"),"&amp;","and"),"-","_")</f>
        <v>Sabine_Cogen_CTG2</v>
      </c>
      <c r="C670">
        <f>AW670/1000</f>
        <v>3.7200000000000004E-2</v>
      </c>
      <c r="D670" s="23" t="str">
        <f>VLOOKUP(L670,map_fuel,2,0)</f>
        <v>ng</v>
      </c>
      <c r="E670" s="23" t="str">
        <f>VLOOKUP(M670,map_prime_mover,2,0)</f>
        <v>cc_ct_part</v>
      </c>
      <c r="F670" s="23" t="str">
        <f>D670&amp;IF(NOT(E670=""),"_"&amp;LOWER(E670),"")</f>
        <v>ng_cc_ct_part</v>
      </c>
      <c r="G670" s="58">
        <f>IF(ISNUMBER(BA670),BA670/1000,1)</f>
        <v>1</v>
      </c>
      <c r="H670" s="8">
        <f>AV670</f>
        <v>2000</v>
      </c>
      <c r="I670" s="39" t="str">
        <f>AY670</f>
        <v>OP</v>
      </c>
      <c r="J670" s="39" t="str">
        <f>IF(AZ670=1,"Y",IF(AZ670=0,"N","?"))</f>
        <v>?</v>
      </c>
      <c r="K670" s="39" t="s">
        <v>594</v>
      </c>
      <c r="L670" s="8" t="str">
        <f>AU670</f>
        <v>NG</v>
      </c>
      <c r="M670" s="8" t="str">
        <f>AX670</f>
        <v>CT</v>
      </c>
      <c r="N670" s="8">
        <f>C670*G670</f>
        <v>3.7200000000000004E-2</v>
      </c>
      <c r="O670" s="8"/>
      <c r="P670" s="8"/>
      <c r="Q670" s="8"/>
      <c r="R670" s="87"/>
      <c r="S670" s="8"/>
      <c r="T670" s="8"/>
      <c r="U670" s="87"/>
      <c r="V670" s="87" t="str">
        <f ca="1">IF(NOT(AP670=""),IF(AP670&lt;&gt;AP669,IF(COUNTIF(OFFSET(AP670,0,0,pMaxUnitPerPlantInData),AP670)=COUNTIFS(OFFSET(AP670,0,0,pMaxUnitPerPlantInData),AP670,OFFSET(F670,0,0,pMaxUnitPerPlantInData),F670),"N","Y"),V669),"")</f>
        <v>Y</v>
      </c>
      <c r="W670" s="87" t="str">
        <f>IF($AP670="",W671,AP670)</f>
        <v>Sabine Cogen</v>
      </c>
      <c r="X670" s="87" t="str">
        <f>IF($AP670="","-",BB670)</f>
        <v>Plant unknown</v>
      </c>
      <c r="Y670" s="4"/>
      <c r="Z670" s="8" t="b">
        <v>0</v>
      </c>
      <c r="AA670" s="8" t="b">
        <f>VLOOKUP(L670,map_fuel,3,0)</f>
        <v>1</v>
      </c>
      <c r="AB670" s="8" t="b">
        <f>C670&gt;=filt_gen_size</f>
        <v>0</v>
      </c>
      <c r="AC670" s="8" t="b">
        <f>AV670&gt;=filt_age</f>
        <v>1</v>
      </c>
      <c r="AD670" s="39">
        <f>IF(filt_status="ALL",TRUE,IFERROR(SEARCH(I670,filt_status),FALSE))</f>
        <v>1</v>
      </c>
      <c r="AE670" s="8" t="b">
        <f>IF(filt_chp,TRUE,J670="N")</f>
        <v>0</v>
      </c>
      <c r="AF670" s="8" t="b">
        <f>IF(filt_hydro,TRUE,D670&lt;&gt;"water")</f>
        <v>1</v>
      </c>
      <c r="AG670" s="8" t="b">
        <f>IF(filt_use_bad_data,TRUE,NOT(OR(O670="Y",O670=1)))</f>
        <v>1</v>
      </c>
      <c r="AH670" s="8" t="b">
        <f>IF(filt_use_bad_data,TRUE,NOT(OR(Q670="Y",Q670=1)))</f>
        <v>1</v>
      </c>
      <c r="AI670" s="8" t="b">
        <f>IF(filt_allow_combos,AND(AJ670:AK670),OR(UPPER($S670)="Y",UPPER($T670)=""))</f>
        <v>1</v>
      </c>
      <c r="AJ670" s="8" t="b">
        <f>IF(UPPER($U670)="CCGT",IF(filt_combine_ccgt,OR(UPPER($T670)="Y",UPPER($S670)=""),OR(UPPER($S670)="Y",UPPER($T670)="")),TRUE)</f>
        <v>1</v>
      </c>
      <c r="AK670" s="8" t="b">
        <f>IF(UPPER($U670)="WIND",IF(filt_combine_wind,OR(UPPER($T670)="Y",UPPER($S670)=""),OR(UPPER($S670)="Y",UPPER($T670)="")),TRUE)</f>
        <v>1</v>
      </c>
      <c r="AL670" s="9"/>
      <c r="AM670" s="2" t="b">
        <f>AND(Z670:AL670)</f>
        <v>0</v>
      </c>
      <c r="AN670" s="2">
        <f>A670-COUNTIF($K$31:$K670,"&lt;&gt;"&amp;AN$31)+1</f>
        <v>612</v>
      </c>
      <c r="AO670" s="2"/>
      <c r="AP670" s="8" t="s">
        <v>441</v>
      </c>
      <c r="AQ670" s="8" t="s">
        <v>63</v>
      </c>
      <c r="AR670" s="8">
        <v>55104</v>
      </c>
      <c r="AS670" s="8">
        <v>14603</v>
      </c>
      <c r="AT670" s="8" t="s">
        <v>11</v>
      </c>
      <c r="AU670" s="8" t="s">
        <v>33</v>
      </c>
      <c r="AV670" s="8">
        <v>2000</v>
      </c>
      <c r="AW670" s="8">
        <v>37.200000000000003</v>
      </c>
      <c r="AX670" s="8" t="s">
        <v>32</v>
      </c>
      <c r="AY670" s="8" t="s">
        <v>15</v>
      </c>
      <c r="AZ670" t="s">
        <v>1069</v>
      </c>
      <c r="BA670" s="5" t="s">
        <v>1069</v>
      </c>
      <c r="BB670" s="5" t="s">
        <v>1069</v>
      </c>
      <c r="BC670" s="4"/>
      <c r="BD670"/>
    </row>
    <row r="671" spans="1:56" hidden="1">
      <c r="A671">
        <f>ROW(B671)-ROW($B$31)</f>
        <v>640</v>
      </c>
      <c r="B671" t="str">
        <f>SUBSTITUTE(SUBSTITUTE(SUBSTITUTE(AP671&amp;"_"&amp;AQ671," ","_"),"&amp;","and"),"-","_")</f>
        <v>Sabine_Cogen_STG</v>
      </c>
      <c r="C671">
        <f>AW671/1000</f>
        <v>2.7E-2</v>
      </c>
      <c r="D671" s="23" t="str">
        <f>VLOOKUP(L671,map_fuel,2,0)</f>
        <v>ng</v>
      </c>
      <c r="E671" s="23" t="str">
        <f>VLOOKUP(M671,map_prime_mover,2,0)</f>
        <v>cc_st_part</v>
      </c>
      <c r="F671" s="23" t="str">
        <f>D671&amp;IF(NOT(E671=""),"_"&amp;LOWER(E671),"")</f>
        <v>ng_cc_st_part</v>
      </c>
      <c r="G671" s="58">
        <f>IF(ISNUMBER(BA671),BA671/1000,1)</f>
        <v>1</v>
      </c>
      <c r="H671" s="8">
        <f>AV671</f>
        <v>2000</v>
      </c>
      <c r="I671" s="39" t="str">
        <f>AY671</f>
        <v>OP</v>
      </c>
      <c r="J671" s="39" t="str">
        <f>IF(AZ671=1,"Y",IF(AZ671=0,"N","?"))</f>
        <v>?</v>
      </c>
      <c r="K671" s="39" t="s">
        <v>594</v>
      </c>
      <c r="L671" s="8" t="str">
        <f>AU671</f>
        <v>NG</v>
      </c>
      <c r="M671" s="8" t="str">
        <f>AX671</f>
        <v>CA</v>
      </c>
      <c r="N671" s="8">
        <f>C671*G671</f>
        <v>2.7E-2</v>
      </c>
      <c r="O671" s="8"/>
      <c r="P671" s="8"/>
      <c r="Q671" s="8"/>
      <c r="R671" s="87"/>
      <c r="S671" s="8"/>
      <c r="T671" s="8"/>
      <c r="U671" s="87"/>
      <c r="V671" s="87" t="str">
        <f ca="1">IF(NOT(AP671=""),IF(AP671&lt;&gt;AP670,IF(COUNTIF(OFFSET(AP671,0,0,pMaxUnitPerPlantInData),AP671)=COUNTIFS(OFFSET(AP671,0,0,pMaxUnitPerPlantInData),AP671,OFFSET(F671,0,0,pMaxUnitPerPlantInData),F671),"N","Y"),V670),"")</f>
        <v>Y</v>
      </c>
      <c r="W671" s="87" t="str">
        <f>IF($AP671="",W672,AP671)</f>
        <v>Sabine Cogen</v>
      </c>
      <c r="X671" s="87" t="str">
        <f>IF($AP671="","-",BB671)</f>
        <v>Plant unknown</v>
      </c>
      <c r="Y671" s="4"/>
      <c r="Z671" s="8" t="b">
        <v>0</v>
      </c>
      <c r="AA671" s="8" t="b">
        <f>VLOOKUP(L671,map_fuel,3,0)</f>
        <v>1</v>
      </c>
      <c r="AB671" s="8" t="b">
        <f>C671&gt;=filt_gen_size</f>
        <v>0</v>
      </c>
      <c r="AC671" s="8" t="b">
        <f>AV671&gt;=filt_age</f>
        <v>1</v>
      </c>
      <c r="AD671" s="39">
        <f>IF(filt_status="ALL",TRUE,IFERROR(SEARCH(I671,filt_status),FALSE))</f>
        <v>1</v>
      </c>
      <c r="AE671" s="8" t="b">
        <f>IF(filt_chp,TRUE,J671="N")</f>
        <v>0</v>
      </c>
      <c r="AF671" s="8" t="b">
        <f>IF(filt_hydro,TRUE,D671&lt;&gt;"water")</f>
        <v>1</v>
      </c>
      <c r="AG671" s="8" t="b">
        <f>IF(filt_use_bad_data,TRUE,NOT(OR(O671="Y",O671=1)))</f>
        <v>1</v>
      </c>
      <c r="AH671" s="8" t="b">
        <f>IF(filt_use_bad_data,TRUE,NOT(OR(Q671="Y",Q671=1)))</f>
        <v>1</v>
      </c>
      <c r="AI671" s="8" t="b">
        <f>IF(filt_allow_combos,AND(AJ671:AK671),OR(UPPER($S671)="Y",UPPER($T671)=""))</f>
        <v>1</v>
      </c>
      <c r="AJ671" s="8" t="b">
        <f>IF(UPPER($U671)="CCGT",IF(filt_combine_ccgt,OR(UPPER($T671)="Y",UPPER($S671)=""),OR(UPPER($S671)="Y",UPPER($T671)="")),TRUE)</f>
        <v>1</v>
      </c>
      <c r="AK671" s="8" t="b">
        <f>IF(UPPER($U671)="WIND",IF(filt_combine_wind,OR(UPPER($T671)="Y",UPPER($S671)=""),OR(UPPER($S671)="Y",UPPER($T671)="")),TRUE)</f>
        <v>1</v>
      </c>
      <c r="AL671" s="9"/>
      <c r="AM671" s="2" t="b">
        <f>AND(Z671:AL671)</f>
        <v>0</v>
      </c>
      <c r="AN671" s="2">
        <f>A671-COUNTIF($K$31:$K671,"&lt;&gt;"&amp;AN$31)+1</f>
        <v>613</v>
      </c>
      <c r="AO671" s="2"/>
      <c r="AP671" s="8" t="s">
        <v>441</v>
      </c>
      <c r="AQ671" s="8" t="s">
        <v>197</v>
      </c>
      <c r="AR671" s="8">
        <v>55104</v>
      </c>
      <c r="AS671" s="8">
        <v>14604</v>
      </c>
      <c r="AT671" s="8" t="s">
        <v>11</v>
      </c>
      <c r="AU671" s="8" t="s">
        <v>33</v>
      </c>
      <c r="AV671" s="8">
        <v>2000</v>
      </c>
      <c r="AW671" s="8">
        <v>27</v>
      </c>
      <c r="AX671" s="8" t="s">
        <v>29</v>
      </c>
      <c r="AY671" s="8" t="s">
        <v>15</v>
      </c>
      <c r="AZ671" t="s">
        <v>1069</v>
      </c>
      <c r="BA671" s="5" t="s">
        <v>1069</v>
      </c>
      <c r="BB671" s="5" t="s">
        <v>1069</v>
      </c>
      <c r="BC671" s="4"/>
      <c r="BD671"/>
    </row>
    <row r="672" spans="1:56" hidden="1">
      <c r="A672">
        <f>ROW(B672)-ROW($B$31)</f>
        <v>641</v>
      </c>
      <c r="B672" t="str">
        <f>SUBSTITUTE(SUBSTITUTE(SUBSTITUTE(AP672&amp;"_"&amp;AQ672," ","_"),"&amp;","and"),"-","_")</f>
        <v>Sabine_River_Works_GEN1</v>
      </c>
      <c r="C672">
        <f>AW672/1000</f>
        <v>8.9900000000000008E-2</v>
      </c>
      <c r="D672" s="23" t="str">
        <f>VLOOKUP(L672,map_fuel,2,0)</f>
        <v>ng</v>
      </c>
      <c r="E672" s="23" t="str">
        <f>VLOOKUP(M672,map_prime_mover,2,0)</f>
        <v>cc_ct_part</v>
      </c>
      <c r="F672" s="23" t="str">
        <f>D672&amp;IF(NOT(E672=""),"_"&amp;LOWER(E672),"")</f>
        <v>ng_cc_ct_part</v>
      </c>
      <c r="G672" s="58">
        <f>IF(ISNUMBER(BA672),BA672/1000,1)</f>
        <v>1</v>
      </c>
      <c r="H672" s="8">
        <f>AV672</f>
        <v>1987</v>
      </c>
      <c r="I672" s="39" t="str">
        <f>AY672</f>
        <v>OP</v>
      </c>
      <c r="J672" s="39" t="str">
        <f>IF(AZ672=1,"Y",IF(AZ672=0,"N","?"))</f>
        <v>?</v>
      </c>
      <c r="K672" s="39" t="s">
        <v>594</v>
      </c>
      <c r="L672" s="8" t="str">
        <f>AU672</f>
        <v>NG</v>
      </c>
      <c r="M672" s="8" t="str">
        <f>AX672</f>
        <v>CT</v>
      </c>
      <c r="N672" s="8">
        <f>C672*G672</f>
        <v>8.9900000000000008E-2</v>
      </c>
      <c r="O672" s="8"/>
      <c r="P672" s="8"/>
      <c r="Q672" s="8"/>
      <c r="R672" s="87"/>
      <c r="S672" s="8"/>
      <c r="T672" s="8"/>
      <c r="U672" s="87"/>
      <c r="V672" s="87" t="str">
        <f ca="1">IF(NOT(AP672=""),IF(AP672&lt;&gt;AP671,IF(COUNTIF(OFFSET(AP672,0,0,pMaxUnitPerPlantInData),AP672)=COUNTIFS(OFFSET(AP672,0,0,pMaxUnitPerPlantInData),AP672,OFFSET(F672,0,0,pMaxUnitPerPlantInData),F672),"N","Y"),V671),"")</f>
        <v>Y</v>
      </c>
      <c r="W672" s="87" t="str">
        <f>IF($AP672="",W673,AP672)</f>
        <v>Sabine River Works</v>
      </c>
      <c r="X672" s="87" t="str">
        <f>IF($AP672="","-",BB672)</f>
        <v>Plant unknown</v>
      </c>
      <c r="Y672" s="4"/>
      <c r="Z672" s="8" t="b">
        <v>0</v>
      </c>
      <c r="AA672" s="8" t="b">
        <f>VLOOKUP(L672,map_fuel,3,0)</f>
        <v>1</v>
      </c>
      <c r="AB672" s="8" t="b">
        <f>C672&gt;=filt_gen_size</f>
        <v>1</v>
      </c>
      <c r="AC672" s="8" t="b">
        <f>AV672&gt;=filt_age</f>
        <v>1</v>
      </c>
      <c r="AD672" s="39">
        <f>IF(filt_status="ALL",TRUE,IFERROR(SEARCH(I672,filt_status),FALSE))</f>
        <v>1</v>
      </c>
      <c r="AE672" s="8" t="b">
        <f>IF(filt_chp,TRUE,J672="N")</f>
        <v>0</v>
      </c>
      <c r="AF672" s="8" t="b">
        <f>IF(filt_hydro,TRUE,D672&lt;&gt;"water")</f>
        <v>1</v>
      </c>
      <c r="AG672" s="8" t="b">
        <f>IF(filt_use_bad_data,TRUE,NOT(OR(O672="Y",O672=1)))</f>
        <v>1</v>
      </c>
      <c r="AH672" s="8" t="b">
        <f>IF(filt_use_bad_data,TRUE,NOT(OR(Q672="Y",Q672=1)))</f>
        <v>1</v>
      </c>
      <c r="AI672" s="8" t="b">
        <f>IF(filt_allow_combos,AND(AJ672:AK672),OR(UPPER($S672)="Y",UPPER($T672)=""))</f>
        <v>1</v>
      </c>
      <c r="AJ672" s="8" t="b">
        <f>IF(UPPER($U672)="CCGT",IF(filt_combine_ccgt,OR(UPPER($T672)="Y",UPPER($S672)=""),OR(UPPER($S672)="Y",UPPER($T672)="")),TRUE)</f>
        <v>1</v>
      </c>
      <c r="AK672" s="8" t="b">
        <f>IF(UPPER($U672)="WIND",IF(filt_combine_wind,OR(UPPER($T672)="Y",UPPER($S672)=""),OR(UPPER($S672)="Y",UPPER($T672)="")),TRUE)</f>
        <v>1</v>
      </c>
      <c r="AL672" s="9"/>
      <c r="AM672" s="2" t="b">
        <f>AND(Z672:AL672)</f>
        <v>0</v>
      </c>
      <c r="AN672" s="2">
        <f>A672-COUNTIF($K$31:$K672,"&lt;&gt;"&amp;AN$31)+1</f>
        <v>614</v>
      </c>
      <c r="AO672" s="2"/>
      <c r="AP672" s="8" t="s">
        <v>442</v>
      </c>
      <c r="AQ672" s="8" t="s">
        <v>13</v>
      </c>
      <c r="AR672" s="8">
        <v>10789</v>
      </c>
      <c r="AS672" s="8">
        <v>14605</v>
      </c>
      <c r="AT672" s="8" t="s">
        <v>11</v>
      </c>
      <c r="AU672" s="8" t="s">
        <v>33</v>
      </c>
      <c r="AV672" s="8">
        <v>1987</v>
      </c>
      <c r="AW672" s="8">
        <v>89.9</v>
      </c>
      <c r="AX672" s="8" t="s">
        <v>32</v>
      </c>
      <c r="AY672" s="8" t="s">
        <v>15</v>
      </c>
      <c r="AZ672" t="s">
        <v>1069</v>
      </c>
      <c r="BA672" s="5" t="s">
        <v>1069</v>
      </c>
      <c r="BB672" s="5" t="s">
        <v>1069</v>
      </c>
      <c r="BC672" s="4"/>
      <c r="BD672"/>
    </row>
    <row r="673" spans="1:56" hidden="1">
      <c r="A673">
        <f>ROW(B673)-ROW($B$31)</f>
        <v>642</v>
      </c>
      <c r="B673" t="str">
        <f>SUBSTITUTE(SUBSTITUTE(SUBSTITUTE(AP673&amp;"_"&amp;AQ673," ","_"),"&amp;","and"),"-","_")</f>
        <v>Sabine_River_Works_GEN3</v>
      </c>
      <c r="C673">
        <f>AW673/1000</f>
        <v>6.1999999999999998E-3</v>
      </c>
      <c r="D673" s="23" t="str">
        <f>VLOOKUP(L673,map_fuel,2,0)</f>
        <v>ng</v>
      </c>
      <c r="E673" s="23" t="str">
        <f>VLOOKUP(M673,map_prime_mover,2,0)</f>
        <v>cc_st_part</v>
      </c>
      <c r="F673" s="23" t="str">
        <f>D673&amp;IF(NOT(E673=""),"_"&amp;LOWER(E673),"")</f>
        <v>ng_cc_st_part</v>
      </c>
      <c r="G673" s="58">
        <f>IF(ISNUMBER(BA673),BA673/1000,1)</f>
        <v>1</v>
      </c>
      <c r="H673" s="8">
        <f>AV673</f>
        <v>1948</v>
      </c>
      <c r="I673" s="39" t="str">
        <f>AY673</f>
        <v>OP</v>
      </c>
      <c r="J673" s="39" t="str">
        <f>IF(AZ673=1,"Y",IF(AZ673=0,"N","?"))</f>
        <v>?</v>
      </c>
      <c r="K673" s="39" t="s">
        <v>594</v>
      </c>
      <c r="L673" s="8" t="str">
        <f>AU673</f>
        <v>NG</v>
      </c>
      <c r="M673" s="8" t="str">
        <f>AX673</f>
        <v>CA</v>
      </c>
      <c r="N673" s="8">
        <f>C673*G673</f>
        <v>6.1999999999999998E-3</v>
      </c>
      <c r="O673" s="8"/>
      <c r="P673" s="8"/>
      <c r="Q673" s="8"/>
      <c r="R673" s="87"/>
      <c r="S673" s="8"/>
      <c r="T673" s="8"/>
      <c r="U673" s="87"/>
      <c r="V673" s="87" t="str">
        <f ca="1">IF(NOT(AP673=""),IF(AP673&lt;&gt;AP672,IF(COUNTIF(OFFSET(AP673,0,0,pMaxUnitPerPlantInData),AP673)=COUNTIFS(OFFSET(AP673,0,0,pMaxUnitPerPlantInData),AP673,OFFSET(F673,0,0,pMaxUnitPerPlantInData),F673),"N","Y"),V672),"")</f>
        <v>Y</v>
      </c>
      <c r="W673" s="87" t="str">
        <f>IF($AP673="",W674,AP673)</f>
        <v>Sabine River Works</v>
      </c>
      <c r="X673" s="87" t="str">
        <f>IF($AP673="","-",BB673)</f>
        <v>Plant unknown</v>
      </c>
      <c r="Y673" s="4"/>
      <c r="Z673" s="8" t="b">
        <v>0</v>
      </c>
      <c r="AA673" s="8" t="b">
        <f>VLOOKUP(L673,map_fuel,3,0)</f>
        <v>1</v>
      </c>
      <c r="AB673" s="8" t="b">
        <f>C673&gt;=filt_gen_size</f>
        <v>0</v>
      </c>
      <c r="AC673" s="8" t="b">
        <f>AV673&gt;=filt_age</f>
        <v>1</v>
      </c>
      <c r="AD673" s="39">
        <f>IF(filt_status="ALL",TRUE,IFERROR(SEARCH(I673,filt_status),FALSE))</f>
        <v>1</v>
      </c>
      <c r="AE673" s="8" t="b">
        <f>IF(filt_chp,TRUE,J673="N")</f>
        <v>0</v>
      </c>
      <c r="AF673" s="8" t="b">
        <f>IF(filt_hydro,TRUE,D673&lt;&gt;"water")</f>
        <v>1</v>
      </c>
      <c r="AG673" s="8" t="b">
        <f>IF(filt_use_bad_data,TRUE,NOT(OR(O673="Y",O673=1)))</f>
        <v>1</v>
      </c>
      <c r="AH673" s="8" t="b">
        <f>IF(filt_use_bad_data,TRUE,NOT(OR(Q673="Y",Q673=1)))</f>
        <v>1</v>
      </c>
      <c r="AI673" s="8" t="b">
        <f>IF(filt_allow_combos,AND(AJ673:AK673),OR(UPPER($S673)="Y",UPPER($T673)=""))</f>
        <v>1</v>
      </c>
      <c r="AJ673" s="8" t="b">
        <f>IF(UPPER($U673)="CCGT",IF(filt_combine_ccgt,OR(UPPER($T673)="Y",UPPER($S673)=""),OR(UPPER($S673)="Y",UPPER($T673)="")),TRUE)</f>
        <v>1</v>
      </c>
      <c r="AK673" s="8" t="b">
        <f>IF(UPPER($U673)="WIND",IF(filt_combine_wind,OR(UPPER($T673)="Y",UPPER($S673)=""),OR(UPPER($S673)="Y",UPPER($T673)="")),TRUE)</f>
        <v>1</v>
      </c>
      <c r="AL673" s="9"/>
      <c r="AM673" s="2" t="b">
        <f>AND(Z673:AL673)</f>
        <v>0</v>
      </c>
      <c r="AN673" s="2">
        <f>A673-COUNTIF($K$31:$K673,"&lt;&gt;"&amp;AN$31)+1</f>
        <v>615</v>
      </c>
      <c r="AO673" s="2"/>
      <c r="AP673" s="8" t="s">
        <v>442</v>
      </c>
      <c r="AQ673" s="8" t="s">
        <v>28</v>
      </c>
      <c r="AR673" s="8">
        <v>10789</v>
      </c>
      <c r="AS673" s="8">
        <v>14606</v>
      </c>
      <c r="AT673" s="8" t="s">
        <v>11</v>
      </c>
      <c r="AU673" s="8" t="s">
        <v>33</v>
      </c>
      <c r="AV673" s="8">
        <v>1948</v>
      </c>
      <c r="AW673" s="8">
        <v>6.2</v>
      </c>
      <c r="AX673" s="8" t="s">
        <v>29</v>
      </c>
      <c r="AY673" s="8" t="s">
        <v>15</v>
      </c>
      <c r="AZ673" t="s">
        <v>1069</v>
      </c>
      <c r="BA673" s="5" t="s">
        <v>1069</v>
      </c>
      <c r="BB673" s="5" t="s">
        <v>1069</v>
      </c>
      <c r="BC673" s="4"/>
      <c r="BD673"/>
    </row>
    <row r="674" spans="1:56" hidden="1">
      <c r="A674">
        <f>ROW(B674)-ROW($B$31)</f>
        <v>643</v>
      </c>
      <c r="B674" t="str">
        <f>SUBSTITUTE(SUBSTITUTE(SUBSTITUTE(AP674&amp;"_"&amp;AQ674," ","_"),"&amp;","and"),"-","_")</f>
        <v>Sabine_River_Works_GEN4</v>
      </c>
      <c r="C674">
        <f>AW674/1000</f>
        <v>6.1999999999999998E-3</v>
      </c>
      <c r="D674" s="23" t="str">
        <f>VLOOKUP(L674,map_fuel,2,0)</f>
        <v>ng</v>
      </c>
      <c r="E674" s="23" t="str">
        <f>VLOOKUP(M674,map_prime_mover,2,0)</f>
        <v>cc_st_part</v>
      </c>
      <c r="F674" s="23" t="str">
        <f>D674&amp;IF(NOT(E674=""),"_"&amp;LOWER(E674),"")</f>
        <v>ng_cc_st_part</v>
      </c>
      <c r="G674" s="58">
        <f>IF(ISNUMBER(BA674),BA674/1000,1)</f>
        <v>1</v>
      </c>
      <c r="H674" s="8">
        <f>AV674</f>
        <v>1948</v>
      </c>
      <c r="I674" s="39" t="str">
        <f>AY674</f>
        <v>OS</v>
      </c>
      <c r="J674" s="39" t="str">
        <f>IF(AZ674=1,"Y",IF(AZ674=0,"N","?"))</f>
        <v>?</v>
      </c>
      <c r="K674" s="39" t="s">
        <v>594</v>
      </c>
      <c r="L674" s="8" t="str">
        <f>AU674</f>
        <v>NG</v>
      </c>
      <c r="M674" s="8" t="str">
        <f>AX674</f>
        <v>CA</v>
      </c>
      <c r="N674" s="8">
        <f>C674*G674</f>
        <v>6.1999999999999998E-3</v>
      </c>
      <c r="O674" s="8"/>
      <c r="P674" s="8"/>
      <c r="Q674" s="8"/>
      <c r="R674" s="87"/>
      <c r="S674" s="8"/>
      <c r="T674" s="8"/>
      <c r="U674" s="87"/>
      <c r="V674" s="87" t="str">
        <f ca="1">IF(NOT(AP674=""),IF(AP674&lt;&gt;AP673,IF(COUNTIF(OFFSET(AP674,0,0,pMaxUnitPerPlantInData),AP674)=COUNTIFS(OFFSET(AP674,0,0,pMaxUnitPerPlantInData),AP674,OFFSET(F674,0,0,pMaxUnitPerPlantInData),F674),"N","Y"),V673),"")</f>
        <v>Y</v>
      </c>
      <c r="W674" s="87" t="str">
        <f>IF($AP674="",W675,AP674)</f>
        <v>Sabine River Works</v>
      </c>
      <c r="X674" s="87" t="str">
        <f>IF($AP674="","-",BB674)</f>
        <v>Plant unknown</v>
      </c>
      <c r="Y674" s="4"/>
      <c r="Z674" s="8" t="b">
        <v>0</v>
      </c>
      <c r="AA674" s="8" t="b">
        <f>VLOOKUP(L674,map_fuel,3,0)</f>
        <v>1</v>
      </c>
      <c r="AB674" s="8" t="b">
        <f>C674&gt;=filt_gen_size</f>
        <v>0</v>
      </c>
      <c r="AC674" s="8" t="b">
        <f>AV674&gt;=filt_age</f>
        <v>1</v>
      </c>
      <c r="AD674" s="39">
        <f>IF(filt_status="ALL",TRUE,IFERROR(SEARCH(I674,filt_status),FALSE))</f>
        <v>6</v>
      </c>
      <c r="AE674" s="8" t="b">
        <f>IF(filt_chp,TRUE,J674="N")</f>
        <v>0</v>
      </c>
      <c r="AF674" s="8" t="b">
        <f>IF(filt_hydro,TRUE,D674&lt;&gt;"water")</f>
        <v>1</v>
      </c>
      <c r="AG674" s="8" t="b">
        <f>IF(filt_use_bad_data,TRUE,NOT(OR(O674="Y",O674=1)))</f>
        <v>1</v>
      </c>
      <c r="AH674" s="8" t="b">
        <f>IF(filt_use_bad_data,TRUE,NOT(OR(Q674="Y",Q674=1)))</f>
        <v>1</v>
      </c>
      <c r="AI674" s="8" t="b">
        <f>IF(filt_allow_combos,AND(AJ674:AK674),OR(UPPER($S674)="Y",UPPER($T674)=""))</f>
        <v>1</v>
      </c>
      <c r="AJ674" s="8" t="b">
        <f>IF(UPPER($U674)="CCGT",IF(filt_combine_ccgt,OR(UPPER($T674)="Y",UPPER($S674)=""),OR(UPPER($S674)="Y",UPPER($T674)="")),TRUE)</f>
        <v>1</v>
      </c>
      <c r="AK674" s="8" t="b">
        <f>IF(UPPER($U674)="WIND",IF(filt_combine_wind,OR(UPPER($T674)="Y",UPPER($S674)=""),OR(UPPER($S674)="Y",UPPER($T674)="")),TRUE)</f>
        <v>1</v>
      </c>
      <c r="AL674" s="9"/>
      <c r="AM674" s="2" t="b">
        <f>AND(Z674:AL674)</f>
        <v>0</v>
      </c>
      <c r="AN674" s="2">
        <f>A674-COUNTIF($K$31:$K674,"&lt;&gt;"&amp;AN$31)+1</f>
        <v>616</v>
      </c>
      <c r="AO674" s="2"/>
      <c r="AP674" s="8" t="s">
        <v>442</v>
      </c>
      <c r="AQ674" s="8" t="s">
        <v>31</v>
      </c>
      <c r="AR674" s="8">
        <v>10789</v>
      </c>
      <c r="AS674" s="8">
        <v>14607</v>
      </c>
      <c r="AT674" s="8" t="s">
        <v>11</v>
      </c>
      <c r="AU674" s="8" t="s">
        <v>33</v>
      </c>
      <c r="AV674" s="8">
        <v>1948</v>
      </c>
      <c r="AW674" s="8">
        <v>6.2</v>
      </c>
      <c r="AX674" s="8" t="s">
        <v>29</v>
      </c>
      <c r="AY674" s="8" t="s">
        <v>76</v>
      </c>
      <c r="AZ674" t="s">
        <v>1069</v>
      </c>
      <c r="BA674" s="5" t="s">
        <v>1069</v>
      </c>
      <c r="BB674" s="5" t="s">
        <v>1069</v>
      </c>
      <c r="BC674" s="4"/>
      <c r="BD674"/>
    </row>
    <row r="675" spans="1:56" hidden="1">
      <c r="A675">
        <f>ROW(B675)-ROW($B$31)</f>
        <v>644</v>
      </c>
      <c r="B675" t="str">
        <f>SUBSTITUTE(SUBSTITUTE(SUBSTITUTE(AP675&amp;"_"&amp;AQ675," ","_"),"&amp;","and"),"-","_")</f>
        <v>Sam_Bertron_GT1</v>
      </c>
      <c r="C675">
        <f>AW675/1000</f>
        <v>3.2600000000000004E-2</v>
      </c>
      <c r="D675" s="23" t="str">
        <f>VLOOKUP(L675,map_fuel,2,0)</f>
        <v>ng</v>
      </c>
      <c r="E675" s="23" t="str">
        <f>VLOOKUP(M675,map_prime_mover,2,0)</f>
        <v>gt</v>
      </c>
      <c r="F675" s="23" t="str">
        <f>D675&amp;IF(NOT(E675=""),"_"&amp;LOWER(E675),"")</f>
        <v>ng_gt</v>
      </c>
      <c r="G675" s="58">
        <f>IF(ISNUMBER(BA675),BA675/1000,1)</f>
        <v>11.572251099999999</v>
      </c>
      <c r="H675" s="8">
        <f>AV675</f>
        <v>1967</v>
      </c>
      <c r="I675" s="39" t="str">
        <f>AY675</f>
        <v>OP</v>
      </c>
      <c r="J675" s="39" t="str">
        <f>IF(AZ675=1,"Y",IF(AZ675=0,"N","?"))</f>
        <v>N</v>
      </c>
      <c r="K675" s="39" t="s">
        <v>594</v>
      </c>
      <c r="L675" s="8" t="str">
        <f>AU675</f>
        <v>NG</v>
      </c>
      <c r="M675" s="8" t="str">
        <f>AX675</f>
        <v>GT</v>
      </c>
      <c r="N675" s="8">
        <f>C675*G675</f>
        <v>0.37725538586000001</v>
      </c>
      <c r="O675" s="8"/>
      <c r="P675" s="39"/>
      <c r="Q675" s="39"/>
      <c r="R675" s="87"/>
      <c r="S675" s="39"/>
      <c r="T675" s="39"/>
      <c r="U675" s="87"/>
      <c r="V675" s="87" t="str">
        <f ca="1">IF(NOT(AP675=""),IF(AP675&lt;&gt;AP674,IF(COUNTIF(OFFSET(AP675,0,0,pMaxUnitPerPlantInData),AP675)=COUNTIFS(OFFSET(AP675,0,0,pMaxUnitPerPlantInData),AP675,OFFSET(F675,0,0,pMaxUnitPerPlantInData),F675),"N","Y"),V674),"")</f>
        <v>Y</v>
      </c>
      <c r="W675" s="152" t="s">
        <v>949</v>
      </c>
      <c r="X675" s="152">
        <v>2</v>
      </c>
      <c r="Y675" s="4"/>
      <c r="Z675" s="8" t="b">
        <v>1</v>
      </c>
      <c r="AA675" s="8" t="b">
        <f>VLOOKUP(L675,map_fuel,3,0)</f>
        <v>1</v>
      </c>
      <c r="AB675" s="8" t="b">
        <f>C675&gt;=filt_gen_size</f>
        <v>0</v>
      </c>
      <c r="AC675" s="8" t="b">
        <f>AV675&gt;=filt_age</f>
        <v>1</v>
      </c>
      <c r="AD675" s="39">
        <f>IF(filt_status="ALL",TRUE,IFERROR(SEARCH(I675,filt_status),FALSE))</f>
        <v>1</v>
      </c>
      <c r="AE675" s="8" t="b">
        <f>IF(filt_chp,TRUE,J675="N")</f>
        <v>1</v>
      </c>
      <c r="AF675" s="8" t="b">
        <f>IF(filt_hydro,TRUE,D675&lt;&gt;"water")</f>
        <v>1</v>
      </c>
      <c r="AG675" s="8" t="b">
        <f>IF(filt_use_bad_data,TRUE,NOT(OR(O675="Y",O675=1)))</f>
        <v>1</v>
      </c>
      <c r="AH675" s="8" t="b">
        <f>IF(filt_use_bad_data,TRUE,NOT(OR(Q675="Y",Q675=1)))</f>
        <v>1</v>
      </c>
      <c r="AI675" s="8" t="b">
        <f>IF(filt_allow_combos,AND(AJ675:AK675),OR(UPPER($S675)="Y",UPPER($T675)=""))</f>
        <v>1</v>
      </c>
      <c r="AJ675" s="8" t="b">
        <f>IF(UPPER($U675)="CCGT",IF(filt_combine_ccgt,OR(UPPER($T675)="Y",UPPER($S675)=""),OR(UPPER($S675)="Y",UPPER($T675)="")),TRUE)</f>
        <v>1</v>
      </c>
      <c r="AK675" s="8" t="b">
        <f>IF(UPPER($U675)="WIND",IF(filt_combine_wind,OR(UPPER($T675)="Y",UPPER($S675)=""),OR(UPPER($S675)="Y",UPPER($T675)="")),TRUE)</f>
        <v>1</v>
      </c>
      <c r="AL675" s="9"/>
      <c r="AM675" s="2" t="b">
        <f>AND(Z675:AL675)</f>
        <v>0</v>
      </c>
      <c r="AN675" s="2">
        <f>A675-COUNTIF($K$31:$K675,"&lt;&gt;"&amp;AN$31)+1</f>
        <v>617</v>
      </c>
      <c r="AO675" s="2"/>
      <c r="AP675" s="8" t="s">
        <v>443</v>
      </c>
      <c r="AQ675" s="8" t="s">
        <v>106</v>
      </c>
      <c r="AR675" s="8">
        <v>3468</v>
      </c>
      <c r="AS675" s="8">
        <v>14608</v>
      </c>
      <c r="AT675" s="8" t="s">
        <v>11</v>
      </c>
      <c r="AU675" s="8" t="s">
        <v>33</v>
      </c>
      <c r="AV675" s="8">
        <v>1967</v>
      </c>
      <c r="AW675" s="8">
        <v>32.6</v>
      </c>
      <c r="AX675" s="8" t="s">
        <v>54</v>
      </c>
      <c r="AY675" s="8" t="s">
        <v>15</v>
      </c>
      <c r="AZ675">
        <v>0</v>
      </c>
      <c r="BA675" s="5">
        <v>11572.251099999999</v>
      </c>
      <c r="BB675" s="5">
        <v>6</v>
      </c>
      <c r="BC675" s="4"/>
      <c r="BD675"/>
    </row>
    <row r="676" spans="1:56" hidden="1">
      <c r="A676">
        <f>ROW(B676)-ROW($B$31)</f>
        <v>645</v>
      </c>
      <c r="B676" t="str">
        <f>SUBSTITUTE(SUBSTITUTE(SUBSTITUTE(AP676&amp;"_"&amp;AQ676," ","_"),"&amp;","and"),"-","_")</f>
        <v>Sam_Bertron_GT2</v>
      </c>
      <c r="C676">
        <f>AW676/1000</f>
        <v>1.6300000000000002E-2</v>
      </c>
      <c r="D676" s="23" t="str">
        <f>VLOOKUP(L676,map_fuel,2,0)</f>
        <v>ng</v>
      </c>
      <c r="E676" s="23" t="str">
        <f>VLOOKUP(M676,map_prime_mover,2,0)</f>
        <v>gt</v>
      </c>
      <c r="F676" s="23" t="str">
        <f>D676&amp;IF(NOT(E676=""),"_"&amp;LOWER(E676),"")</f>
        <v>ng_gt</v>
      </c>
      <c r="G676" s="58">
        <f>IF(ISNUMBER(BA676),BA676/1000,1)</f>
        <v>11.572251099999999</v>
      </c>
      <c r="H676" s="8">
        <f>AV676</f>
        <v>1967</v>
      </c>
      <c r="I676" s="39" t="str">
        <f>AY676</f>
        <v>OP</v>
      </c>
      <c r="J676" s="39" t="str">
        <f>IF(AZ676=1,"Y",IF(AZ676=0,"N","?"))</f>
        <v>N</v>
      </c>
      <c r="K676" s="39" t="s">
        <v>594</v>
      </c>
      <c r="L676" s="8" t="str">
        <f>AU676</f>
        <v>NG</v>
      </c>
      <c r="M676" s="8" t="str">
        <f>AX676</f>
        <v>GT</v>
      </c>
      <c r="N676" s="8">
        <f>C676*G676</f>
        <v>0.18862769293000001</v>
      </c>
      <c r="O676" s="8"/>
      <c r="P676" s="39"/>
      <c r="Q676" s="39"/>
      <c r="R676" s="87"/>
      <c r="S676" s="39"/>
      <c r="T676" s="39"/>
      <c r="U676" s="87"/>
      <c r="V676" s="87" t="str">
        <f ca="1">IF(NOT(AP676=""),IF(AP676&lt;&gt;AP675,IF(COUNTIF(OFFSET(AP676,0,0,pMaxUnitPerPlantInData),AP676)=COUNTIFS(OFFSET(AP676,0,0,pMaxUnitPerPlantInData),AP676,OFFSET(F676,0,0,pMaxUnitPerPlantInData),F676),"N","Y"),V675),"")</f>
        <v>Y</v>
      </c>
      <c r="W676" s="152" t="s">
        <v>949</v>
      </c>
      <c r="X676" s="152">
        <v>2</v>
      </c>
      <c r="Y676" s="4"/>
      <c r="Z676" s="8" t="b">
        <v>1</v>
      </c>
      <c r="AA676" s="8" t="b">
        <f>VLOOKUP(L676,map_fuel,3,0)</f>
        <v>1</v>
      </c>
      <c r="AB676" s="8" t="b">
        <f>C676&gt;=filt_gen_size</f>
        <v>0</v>
      </c>
      <c r="AC676" s="8" t="b">
        <f>AV676&gt;=filt_age</f>
        <v>1</v>
      </c>
      <c r="AD676" s="39">
        <f>IF(filt_status="ALL",TRUE,IFERROR(SEARCH(I676,filt_status),FALSE))</f>
        <v>1</v>
      </c>
      <c r="AE676" s="8" t="b">
        <f>IF(filt_chp,TRUE,J676="N")</f>
        <v>1</v>
      </c>
      <c r="AF676" s="8" t="b">
        <f>IF(filt_hydro,TRUE,D676&lt;&gt;"water")</f>
        <v>1</v>
      </c>
      <c r="AG676" s="8" t="b">
        <f>IF(filt_use_bad_data,TRUE,NOT(OR(O676="Y",O676=1)))</f>
        <v>1</v>
      </c>
      <c r="AH676" s="8" t="b">
        <f>IF(filt_use_bad_data,TRUE,NOT(OR(Q676="Y",Q676=1)))</f>
        <v>1</v>
      </c>
      <c r="AI676" s="8" t="b">
        <f>IF(filt_allow_combos,AND(AJ676:AK676),OR(UPPER($S676)="Y",UPPER($T676)=""))</f>
        <v>1</v>
      </c>
      <c r="AJ676" s="8" t="b">
        <f>IF(UPPER($U676)="CCGT",IF(filt_combine_ccgt,OR(UPPER($T676)="Y",UPPER($S676)=""),OR(UPPER($S676)="Y",UPPER($T676)="")),TRUE)</f>
        <v>1</v>
      </c>
      <c r="AK676" s="8" t="b">
        <f>IF(UPPER($U676)="WIND",IF(filt_combine_wind,OR(UPPER($T676)="Y",UPPER($S676)=""),OR(UPPER($S676)="Y",UPPER($T676)="")),TRUE)</f>
        <v>1</v>
      </c>
      <c r="AL676" s="9"/>
      <c r="AM676" s="2" t="b">
        <f>AND(Z676:AL676)</f>
        <v>0</v>
      </c>
      <c r="AN676" s="2">
        <f>A676-COUNTIF($K$31:$K676,"&lt;&gt;"&amp;AN$31)+1</f>
        <v>618</v>
      </c>
      <c r="AO676" s="2"/>
      <c r="AP676" s="8" t="s">
        <v>443</v>
      </c>
      <c r="AQ676" s="8" t="s">
        <v>131</v>
      </c>
      <c r="AR676" s="8">
        <v>3468</v>
      </c>
      <c r="AS676" s="8">
        <v>14609</v>
      </c>
      <c r="AT676" s="8" t="s">
        <v>11</v>
      </c>
      <c r="AU676" s="8" t="s">
        <v>33</v>
      </c>
      <c r="AV676" s="8">
        <v>1967</v>
      </c>
      <c r="AW676" s="8">
        <v>16.3</v>
      </c>
      <c r="AX676" s="8" t="s">
        <v>54</v>
      </c>
      <c r="AY676" s="8" t="s">
        <v>15</v>
      </c>
      <c r="AZ676">
        <v>0</v>
      </c>
      <c r="BA676" s="5">
        <v>11572.251099999999</v>
      </c>
      <c r="BB676" s="5">
        <v>6</v>
      </c>
      <c r="BC676" s="4"/>
      <c r="BD676"/>
    </row>
    <row r="677" spans="1:56" hidden="1">
      <c r="A677">
        <f>ROW(B677)-ROW($B$31)</f>
        <v>646</v>
      </c>
      <c r="B677" t="str">
        <f>SUBSTITUTE(SUBSTITUTE(SUBSTITUTE(AP677&amp;"_"&amp;AQ677," ","_"),"&amp;","and"),"-","_")</f>
        <v>Sam_Bertron_4</v>
      </c>
      <c r="C677">
        <f>AW677/1000</f>
        <v>0.2253</v>
      </c>
      <c r="D677" s="23" t="str">
        <f>VLOOKUP(L677,map_fuel,2,0)</f>
        <v>ng</v>
      </c>
      <c r="E677" s="23" t="str">
        <f>VLOOKUP(M677,map_prime_mover,2,0)</f>
        <v>st</v>
      </c>
      <c r="F677" s="23" t="str">
        <f>D677&amp;IF(NOT(E677=""),"_"&amp;LOWER(E677),"")</f>
        <v>ng_st</v>
      </c>
      <c r="G677" s="58">
        <f>IF(ISNUMBER(BA677),BA677/1000,1)</f>
        <v>11.572251099999999</v>
      </c>
      <c r="H677" s="8">
        <f>AV677</f>
        <v>1960</v>
      </c>
      <c r="I677" s="39" t="str">
        <f>AY677</f>
        <v>OP</v>
      </c>
      <c r="J677" s="39" t="str">
        <f>IF(AZ677=1,"Y",IF(AZ677=0,"N","?"))</f>
        <v>N</v>
      </c>
      <c r="K677" s="39" t="s">
        <v>594</v>
      </c>
      <c r="L677" s="8" t="str">
        <f>AU677</f>
        <v>NG</v>
      </c>
      <c r="M677" s="8" t="str">
        <f>AX677</f>
        <v>ST</v>
      </c>
      <c r="N677" s="8">
        <f>C677*G677</f>
        <v>2.6072281728299997</v>
      </c>
      <c r="O677" s="8"/>
      <c r="P677" s="39"/>
      <c r="Q677" s="39" t="s">
        <v>651</v>
      </c>
      <c r="R677" s="87"/>
      <c r="S677" s="39"/>
      <c r="T677" s="39"/>
      <c r="U677" s="87"/>
      <c r="V677" s="87" t="str">
        <f ca="1">IF(NOT(AP677=""),IF(AP677&lt;&gt;AP676,IF(COUNTIF(OFFSET(AP677,0,0,pMaxUnitPerPlantInData),AP677)=COUNTIFS(OFFSET(AP677,0,0,pMaxUnitPerPlantInData),AP677,OFFSET(F677,0,0,pMaxUnitPerPlantInData),F677),"N","Y"),V676),"")</f>
        <v>Y</v>
      </c>
      <c r="W677" s="152" t="s">
        <v>950</v>
      </c>
      <c r="X677" s="152">
        <v>4</v>
      </c>
      <c r="Y677" s="4"/>
      <c r="Z677" s="8" t="b">
        <v>1</v>
      </c>
      <c r="AA677" s="8" t="b">
        <f>VLOOKUP(L677,map_fuel,3,0)</f>
        <v>1</v>
      </c>
      <c r="AB677" s="8" t="b">
        <f>C677&gt;=filt_gen_size</f>
        <v>1</v>
      </c>
      <c r="AC677" s="8" t="b">
        <f>AV677&gt;=filt_age</f>
        <v>1</v>
      </c>
      <c r="AD677" s="39">
        <f>IF(filt_status="ALL",TRUE,IFERROR(SEARCH(I677,filt_status),FALSE))</f>
        <v>1</v>
      </c>
      <c r="AE677" s="8" t="b">
        <f>IF(filt_chp,TRUE,J677="N")</f>
        <v>1</v>
      </c>
      <c r="AF677" s="8" t="b">
        <f>IF(filt_hydro,TRUE,D677&lt;&gt;"water")</f>
        <v>1</v>
      </c>
      <c r="AG677" s="8" t="b">
        <f>IF(filt_use_bad_data,TRUE,NOT(OR(O677="Y",O677=1)))</f>
        <v>1</v>
      </c>
      <c r="AH677" s="8" t="b">
        <f>IF(filt_use_bad_data,TRUE,NOT(OR(Q677="Y",Q677=1)))</f>
        <v>0</v>
      </c>
      <c r="AI677" s="8" t="b">
        <f>IF(filt_allow_combos,AND(AJ677:AK677),OR(UPPER($S677)="Y",UPPER($T677)=""))</f>
        <v>1</v>
      </c>
      <c r="AJ677" s="8" t="b">
        <f>IF(UPPER($U677)="CCGT",IF(filt_combine_ccgt,OR(UPPER($T677)="Y",UPPER($S677)=""),OR(UPPER($S677)="Y",UPPER($T677)="")),TRUE)</f>
        <v>1</v>
      </c>
      <c r="AK677" s="8" t="b">
        <f>IF(UPPER($U677)="WIND",IF(filt_combine_wind,OR(UPPER($T677)="Y",UPPER($S677)=""),OR(UPPER($S677)="Y",UPPER($T677)="")),TRUE)</f>
        <v>1</v>
      </c>
      <c r="AL677" s="9"/>
      <c r="AM677" s="2" t="b">
        <f>AND(Z677:AL677)</f>
        <v>0</v>
      </c>
      <c r="AN677" s="2">
        <f>A677-COUNTIF($K$31:$K677,"&lt;&gt;"&amp;AN$31)+1</f>
        <v>619</v>
      </c>
      <c r="AO677" s="2"/>
      <c r="AP677" s="8" t="s">
        <v>443</v>
      </c>
      <c r="AQ677" s="8" t="s">
        <v>107</v>
      </c>
      <c r="AR677" s="8">
        <v>3468</v>
      </c>
      <c r="AS677" s="8">
        <v>14613</v>
      </c>
      <c r="AT677" s="8" t="s">
        <v>11</v>
      </c>
      <c r="AU677" s="8" t="s">
        <v>33</v>
      </c>
      <c r="AV677" s="8">
        <v>1960</v>
      </c>
      <c r="AW677" s="8">
        <v>225.3</v>
      </c>
      <c r="AX677" s="8" t="s">
        <v>16</v>
      </c>
      <c r="AY677" s="8" t="s">
        <v>15</v>
      </c>
      <c r="AZ677">
        <v>0</v>
      </c>
      <c r="BA677" s="5">
        <v>11572.251099999999</v>
      </c>
      <c r="BB677" s="5">
        <v>6</v>
      </c>
      <c r="BC677" s="4"/>
      <c r="BD677"/>
    </row>
    <row r="678" spans="1:56" hidden="1">
      <c r="A678">
        <f>ROW(B678)-ROW($B$31)</f>
        <v>647</v>
      </c>
      <c r="B678" t="str">
        <f>SUBSTITUTE(SUBSTITUTE(SUBSTITUTE(AP678&amp;"_"&amp;AQ678," ","_"),"&amp;","and"),"-","_")</f>
        <v>Sam_Bertron_3</v>
      </c>
      <c r="C678">
        <f>AW678/1000</f>
        <v>0.2253</v>
      </c>
      <c r="D678" s="23" t="str">
        <f>VLOOKUP(L678,map_fuel,2,0)</f>
        <v>ng</v>
      </c>
      <c r="E678" s="23" t="str">
        <f>VLOOKUP(M678,map_prime_mover,2,0)</f>
        <v>st</v>
      </c>
      <c r="F678" s="23" t="str">
        <f>D678&amp;IF(NOT(E678=""),"_"&amp;LOWER(E678),"")</f>
        <v>ng_st</v>
      </c>
      <c r="G678" s="58">
        <f>IF(ISNUMBER(BA678),BA678/1000,1)</f>
        <v>11.572251099999999</v>
      </c>
      <c r="H678" s="8">
        <f>AV678</f>
        <v>1959</v>
      </c>
      <c r="I678" s="39" t="str">
        <f>AY678</f>
        <v>OP</v>
      </c>
      <c r="J678" s="39" t="str">
        <f>IF(AZ678=1,"Y",IF(AZ678=0,"N","?"))</f>
        <v>N</v>
      </c>
      <c r="K678" s="39" t="s">
        <v>594</v>
      </c>
      <c r="L678" s="8" t="str">
        <f>AU678</f>
        <v>NG</v>
      </c>
      <c r="M678" s="8" t="str">
        <f>AX678</f>
        <v>ST</v>
      </c>
      <c r="N678" s="8">
        <f>C678*G678</f>
        <v>2.6072281728299997</v>
      </c>
      <c r="O678" s="8"/>
      <c r="P678" s="39"/>
      <c r="Q678" s="39" t="s">
        <v>651</v>
      </c>
      <c r="R678" s="87"/>
      <c r="S678" s="39"/>
      <c r="T678" s="39"/>
      <c r="U678" s="87"/>
      <c r="V678" s="87" t="str">
        <f ca="1">IF(NOT(AP678=""),IF(AP678&lt;&gt;AP677,IF(COUNTIF(OFFSET(AP678,0,0,pMaxUnitPerPlantInData),AP678)=COUNTIFS(OFFSET(AP678,0,0,pMaxUnitPerPlantInData),AP678,OFFSET(F678,0,0,pMaxUnitPerPlantInData),F678),"N","Y"),V677),"")</f>
        <v>Y</v>
      </c>
      <c r="W678" s="152" t="s">
        <v>950</v>
      </c>
      <c r="X678" s="152">
        <v>4</v>
      </c>
      <c r="Y678" s="4"/>
      <c r="Z678" s="8" t="b">
        <v>1</v>
      </c>
      <c r="AA678" s="8" t="b">
        <f>VLOOKUP(L678,map_fuel,3,0)</f>
        <v>1</v>
      </c>
      <c r="AB678" s="8" t="b">
        <f>C678&gt;=filt_gen_size</f>
        <v>1</v>
      </c>
      <c r="AC678" s="8" t="b">
        <f>AV678&gt;=filt_age</f>
        <v>1</v>
      </c>
      <c r="AD678" s="39">
        <f>IF(filt_status="ALL",TRUE,IFERROR(SEARCH(I678,filt_status),FALSE))</f>
        <v>1</v>
      </c>
      <c r="AE678" s="8" t="b">
        <f>IF(filt_chp,TRUE,J678="N")</f>
        <v>1</v>
      </c>
      <c r="AF678" s="8" t="b">
        <f>IF(filt_hydro,TRUE,D678&lt;&gt;"water")</f>
        <v>1</v>
      </c>
      <c r="AG678" s="8" t="b">
        <f>IF(filt_use_bad_data,TRUE,NOT(OR(O678="Y",O678=1)))</f>
        <v>1</v>
      </c>
      <c r="AH678" s="8" t="b">
        <f>IF(filt_use_bad_data,TRUE,NOT(OR(Q678="Y",Q678=1)))</f>
        <v>0</v>
      </c>
      <c r="AI678" s="8" t="b">
        <f>IF(filt_allow_combos,AND(AJ678:AK678),OR(UPPER($S678)="Y",UPPER($T678)=""))</f>
        <v>1</v>
      </c>
      <c r="AJ678" s="8" t="b">
        <f>IF(UPPER($U678)="CCGT",IF(filt_combine_ccgt,OR(UPPER($T678)="Y",UPPER($S678)=""),OR(UPPER($S678)="Y",UPPER($T678)="")),TRUE)</f>
        <v>1</v>
      </c>
      <c r="AK678" s="8" t="b">
        <f>IF(UPPER($U678)="WIND",IF(filt_combine_wind,OR(UPPER($T678)="Y",UPPER($S678)=""),OR(UPPER($S678)="Y",UPPER($T678)="")),TRUE)</f>
        <v>1</v>
      </c>
      <c r="AL678" s="9"/>
      <c r="AM678" s="2" t="b">
        <f>AND(Z678:AL678)</f>
        <v>0</v>
      </c>
      <c r="AN678" s="2">
        <f>A678-COUNTIF($K$31:$K678,"&lt;&gt;"&amp;AN$31)+1</f>
        <v>620</v>
      </c>
      <c r="AO678" s="2"/>
      <c r="AP678" s="8" t="s">
        <v>443</v>
      </c>
      <c r="AQ678" s="8" t="s">
        <v>41</v>
      </c>
      <c r="AR678" s="8">
        <v>3468</v>
      </c>
      <c r="AS678" s="8">
        <v>14612</v>
      </c>
      <c r="AT678" s="8" t="s">
        <v>11</v>
      </c>
      <c r="AU678" s="8" t="s">
        <v>33</v>
      </c>
      <c r="AV678" s="8">
        <v>1959</v>
      </c>
      <c r="AW678" s="8">
        <v>225.3</v>
      </c>
      <c r="AX678" s="8" t="s">
        <v>16</v>
      </c>
      <c r="AY678" s="8" t="s">
        <v>15</v>
      </c>
      <c r="AZ678">
        <v>0</v>
      </c>
      <c r="BA678" s="5">
        <v>11572.251099999999</v>
      </c>
      <c r="BB678" s="5">
        <v>6</v>
      </c>
      <c r="BC678" s="4"/>
      <c r="BD678"/>
    </row>
    <row r="679" spans="1:56" hidden="1">
      <c r="A679">
        <f>ROW(B679)-ROW($B$31)</f>
        <v>648</v>
      </c>
      <c r="B679" t="str">
        <f>SUBSTITUTE(SUBSTITUTE(SUBSTITUTE(AP679&amp;"_"&amp;AQ679," ","_"),"&amp;","and"),"-","_")</f>
        <v>Sam_Bertron_ST1</v>
      </c>
      <c r="C679">
        <f>AW679/1000</f>
        <v>0.18780000000000002</v>
      </c>
      <c r="D679" s="23" t="str">
        <f>VLOOKUP(L679,map_fuel,2,0)</f>
        <v>ng</v>
      </c>
      <c r="E679" s="23" t="str">
        <f>VLOOKUP(M679,map_prime_mover,2,0)</f>
        <v>st</v>
      </c>
      <c r="F679" s="23" t="str">
        <f>D679&amp;IF(NOT(E679=""),"_"&amp;LOWER(E679),"")</f>
        <v>ng_st</v>
      </c>
      <c r="G679" s="58">
        <f>IF(ISNUMBER(BA679),BA679/1000,1)</f>
        <v>11.572251099999999</v>
      </c>
      <c r="H679" s="8">
        <f>AV679</f>
        <v>1958</v>
      </c>
      <c r="I679" s="39" t="str">
        <f>AY679</f>
        <v>OP</v>
      </c>
      <c r="J679" s="39" t="str">
        <f>IF(AZ679=1,"Y",IF(AZ679=0,"N","?"))</f>
        <v>N</v>
      </c>
      <c r="K679" s="39" t="s">
        <v>594</v>
      </c>
      <c r="L679" s="8" t="str">
        <f>AU679</f>
        <v>NG</v>
      </c>
      <c r="M679" s="8" t="str">
        <f>AX679</f>
        <v>ST</v>
      </c>
      <c r="N679" s="8">
        <f>C679*G679</f>
        <v>2.1732687565800002</v>
      </c>
      <c r="O679" s="8"/>
      <c r="P679" s="39"/>
      <c r="Q679" s="39" t="s">
        <v>651</v>
      </c>
      <c r="R679" s="87"/>
      <c r="S679" s="39"/>
      <c r="T679" s="39"/>
      <c r="U679" s="87"/>
      <c r="V679" s="87" t="str">
        <f ca="1">IF(NOT(AP679=""),IF(AP679&lt;&gt;AP678,IF(COUNTIF(OFFSET(AP679,0,0,pMaxUnitPerPlantInData),AP679)=COUNTIFS(OFFSET(AP679,0,0,pMaxUnitPerPlantInData),AP679,OFFSET(F679,0,0,pMaxUnitPerPlantInData),F679),"N","Y"),V678),"")</f>
        <v>Y</v>
      </c>
      <c r="W679" s="152" t="s">
        <v>950</v>
      </c>
      <c r="X679" s="152">
        <v>4</v>
      </c>
      <c r="Y679" s="4"/>
      <c r="Z679" s="8" t="b">
        <v>1</v>
      </c>
      <c r="AA679" s="8" t="b">
        <f>VLOOKUP(L679,map_fuel,3,0)</f>
        <v>1</v>
      </c>
      <c r="AB679" s="8" t="b">
        <f>C679&gt;=filt_gen_size</f>
        <v>1</v>
      </c>
      <c r="AC679" s="8" t="b">
        <f>AV679&gt;=filt_age</f>
        <v>1</v>
      </c>
      <c r="AD679" s="39">
        <f>IF(filt_status="ALL",TRUE,IFERROR(SEARCH(I679,filt_status),FALSE))</f>
        <v>1</v>
      </c>
      <c r="AE679" s="8" t="b">
        <f>IF(filt_chp,TRUE,J679="N")</f>
        <v>1</v>
      </c>
      <c r="AF679" s="8" t="b">
        <f>IF(filt_hydro,TRUE,D679&lt;&gt;"water")</f>
        <v>1</v>
      </c>
      <c r="AG679" s="8" t="b">
        <f>IF(filt_use_bad_data,TRUE,NOT(OR(O679="Y",O679=1)))</f>
        <v>1</v>
      </c>
      <c r="AH679" s="8" t="b">
        <f>IF(filt_use_bad_data,TRUE,NOT(OR(Q679="Y",Q679=1)))</f>
        <v>0</v>
      </c>
      <c r="AI679" s="8" t="b">
        <f>IF(filt_allow_combos,AND(AJ679:AK679),OR(UPPER($S679)="Y",UPPER($T679)=""))</f>
        <v>1</v>
      </c>
      <c r="AJ679" s="8" t="b">
        <f>IF(UPPER($U679)="CCGT",IF(filt_combine_ccgt,OR(UPPER($T679)="Y",UPPER($S679)=""),OR(UPPER($S679)="Y",UPPER($T679)="")),TRUE)</f>
        <v>1</v>
      </c>
      <c r="AK679" s="8" t="b">
        <f>IF(UPPER($U679)="WIND",IF(filt_combine_wind,OR(UPPER($T679)="Y",UPPER($S679)=""),OR(UPPER($S679)="Y",UPPER($T679)="")),TRUE)</f>
        <v>1</v>
      </c>
      <c r="AL679" s="9"/>
      <c r="AM679" s="2" t="b">
        <f>AND(Z679:AL679)</f>
        <v>0</v>
      </c>
      <c r="AN679" s="2">
        <f>A679-COUNTIF($K$31:$K679,"&lt;&gt;"&amp;AN$31)+1</f>
        <v>621</v>
      </c>
      <c r="AO679" s="2"/>
      <c r="AP679" s="8" t="s">
        <v>443</v>
      </c>
      <c r="AQ679" s="8" t="s">
        <v>133</v>
      </c>
      <c r="AR679" s="8">
        <v>3468</v>
      </c>
      <c r="AS679" s="8">
        <v>14610</v>
      </c>
      <c r="AT679" s="8" t="s">
        <v>11</v>
      </c>
      <c r="AU679" s="8" t="s">
        <v>33</v>
      </c>
      <c r="AV679" s="8">
        <v>1958</v>
      </c>
      <c r="AW679" s="8">
        <v>187.8</v>
      </c>
      <c r="AX679" s="8" t="s">
        <v>16</v>
      </c>
      <c r="AY679" s="8" t="s">
        <v>15</v>
      </c>
      <c r="AZ679">
        <v>0</v>
      </c>
      <c r="BA679" s="5">
        <v>11572.251099999999</v>
      </c>
      <c r="BB679" s="5">
        <v>6</v>
      </c>
      <c r="BC679" s="4"/>
      <c r="BD679"/>
    </row>
    <row r="680" spans="1:56" hidden="1">
      <c r="A680">
        <f>ROW(B680)-ROW($B$31)</f>
        <v>649</v>
      </c>
      <c r="B680" t="str">
        <f>SUBSTITUTE(SUBSTITUTE(SUBSTITUTE(AP680&amp;"_"&amp;AQ680," ","_"),"&amp;","and"),"-","_")</f>
        <v>Sam_Bertron_ST2</v>
      </c>
      <c r="C680">
        <f>AW680/1000</f>
        <v>0.18780000000000002</v>
      </c>
      <c r="D680" s="23" t="str">
        <f>VLOOKUP(L680,map_fuel,2,0)</f>
        <v>ng</v>
      </c>
      <c r="E680" s="23" t="str">
        <f>VLOOKUP(M680,map_prime_mover,2,0)</f>
        <v>st</v>
      </c>
      <c r="F680" s="23" t="str">
        <f>D680&amp;IF(NOT(E680=""),"_"&amp;LOWER(E680),"")</f>
        <v>ng_st</v>
      </c>
      <c r="G680" s="58">
        <f>IF(ISNUMBER(BA680),BA680/1000,1)</f>
        <v>11.572251099999999</v>
      </c>
      <c r="H680" s="8">
        <f>AV680</f>
        <v>1956</v>
      </c>
      <c r="I680" s="39" t="str">
        <f>AY680</f>
        <v>OP</v>
      </c>
      <c r="J680" s="39" t="str">
        <f>IF(AZ680=1,"Y",IF(AZ680=0,"N","?"))</f>
        <v>N</v>
      </c>
      <c r="K680" s="39" t="s">
        <v>594</v>
      </c>
      <c r="L680" s="8" t="str">
        <f>AU680</f>
        <v>NG</v>
      </c>
      <c r="M680" s="8" t="str">
        <f>AX680</f>
        <v>ST</v>
      </c>
      <c r="N680" s="8">
        <f>C680*G680</f>
        <v>2.1732687565800002</v>
      </c>
      <c r="O680" s="8"/>
      <c r="P680" s="39"/>
      <c r="Q680" s="39" t="s">
        <v>651</v>
      </c>
      <c r="R680" s="87"/>
      <c r="S680" s="39"/>
      <c r="T680" s="39"/>
      <c r="U680" s="87"/>
      <c r="V680" s="87" t="str">
        <f ca="1">IF(NOT(AP680=""),IF(AP680&lt;&gt;AP679,IF(COUNTIF(OFFSET(AP680,0,0,pMaxUnitPerPlantInData),AP680)=COUNTIFS(OFFSET(AP680,0,0,pMaxUnitPerPlantInData),AP680,OFFSET(F680,0,0,pMaxUnitPerPlantInData),F680),"N","Y"),V679),"")</f>
        <v>Y</v>
      </c>
      <c r="W680" s="152" t="s">
        <v>950</v>
      </c>
      <c r="X680" s="152">
        <v>4</v>
      </c>
      <c r="Y680" s="4"/>
      <c r="Z680" s="8" t="b">
        <v>1</v>
      </c>
      <c r="AA680" s="8" t="b">
        <f>VLOOKUP(L680,map_fuel,3,0)</f>
        <v>1</v>
      </c>
      <c r="AB680" s="8" t="b">
        <f>C680&gt;=filt_gen_size</f>
        <v>1</v>
      </c>
      <c r="AC680" s="8" t="b">
        <f>AV680&gt;=filt_age</f>
        <v>1</v>
      </c>
      <c r="AD680" s="39">
        <f>IF(filt_status="ALL",TRUE,IFERROR(SEARCH(I680,filt_status),FALSE))</f>
        <v>1</v>
      </c>
      <c r="AE680" s="8" t="b">
        <f>IF(filt_chp,TRUE,J680="N")</f>
        <v>1</v>
      </c>
      <c r="AF680" s="8" t="b">
        <f>IF(filt_hydro,TRUE,D680&lt;&gt;"water")</f>
        <v>1</v>
      </c>
      <c r="AG680" s="8" t="b">
        <f>IF(filt_use_bad_data,TRUE,NOT(OR(O680="Y",O680=1)))</f>
        <v>1</v>
      </c>
      <c r="AH680" s="8" t="b">
        <f>IF(filt_use_bad_data,TRUE,NOT(OR(Q680="Y",Q680=1)))</f>
        <v>0</v>
      </c>
      <c r="AI680" s="8" t="b">
        <f>IF(filt_allow_combos,AND(AJ680:AK680),OR(UPPER($S680)="Y",UPPER($T680)=""))</f>
        <v>1</v>
      </c>
      <c r="AJ680" s="8" t="b">
        <f>IF(UPPER($U680)="CCGT",IF(filt_combine_ccgt,OR(UPPER($T680)="Y",UPPER($S680)=""),OR(UPPER($S680)="Y",UPPER($T680)="")),TRUE)</f>
        <v>1</v>
      </c>
      <c r="AK680" s="8" t="b">
        <f>IF(UPPER($U680)="WIND",IF(filt_combine_wind,OR(UPPER($T680)="Y",UPPER($S680)=""),OR(UPPER($S680)="Y",UPPER($T680)="")),TRUE)</f>
        <v>1</v>
      </c>
      <c r="AL680" s="9"/>
      <c r="AM680" s="2" t="b">
        <f>AND(Z680:AL680)</f>
        <v>0</v>
      </c>
      <c r="AN680" s="2">
        <f>A680-COUNTIF($K$31:$K680,"&lt;&gt;"&amp;AN$31)+1</f>
        <v>622</v>
      </c>
      <c r="AO680" s="2"/>
      <c r="AP680" s="8" t="s">
        <v>443</v>
      </c>
      <c r="AQ680" s="8" t="s">
        <v>165</v>
      </c>
      <c r="AR680" s="8">
        <v>3468</v>
      </c>
      <c r="AS680" s="8">
        <v>14611</v>
      </c>
      <c r="AT680" s="8" t="s">
        <v>11</v>
      </c>
      <c r="AU680" s="8" t="s">
        <v>33</v>
      </c>
      <c r="AV680" s="8">
        <v>1956</v>
      </c>
      <c r="AW680" s="8">
        <v>187.8</v>
      </c>
      <c r="AX680" s="8" t="s">
        <v>16</v>
      </c>
      <c r="AY680" s="8" t="s">
        <v>15</v>
      </c>
      <c r="AZ680">
        <v>0</v>
      </c>
      <c r="BA680" s="5">
        <v>11572.251099999999</v>
      </c>
      <c r="BB680" s="5">
        <v>6</v>
      </c>
      <c r="BC680" s="4"/>
      <c r="BD680"/>
    </row>
    <row r="681" spans="1:56" hidden="1">
      <c r="A681">
        <f>ROW(B681)-ROW($B$31)</f>
        <v>650</v>
      </c>
      <c r="B681" s="3" t="s">
        <v>820</v>
      </c>
      <c r="C681" s="3">
        <f>SUM(C683:C685,C682)</f>
        <v>0.18960000000000002</v>
      </c>
      <c r="D681" s="23" t="str">
        <f>VLOOKUP(L681,map_fuel,2,0)</f>
        <v>ng</v>
      </c>
      <c r="E681" s="23" t="str">
        <f>VLOOKUP(M681,map_prime_mover,2,0)</f>
        <v>cc</v>
      </c>
      <c r="F681" s="23" t="str">
        <f>D681&amp;IF(NOT(E681=""),"_"&amp;LOWER(E681),"")</f>
        <v>ng_cc</v>
      </c>
      <c r="G681" s="60">
        <f>G682</f>
        <v>9.1473394999999993</v>
      </c>
      <c r="H681" s="81">
        <f>H682</f>
        <v>2003</v>
      </c>
      <c r="I681" s="61" t="str">
        <f>I682</f>
        <v>OP</v>
      </c>
      <c r="J681" s="61" t="str">
        <f>J682</f>
        <v>N</v>
      </c>
      <c r="K681" s="61" t="s">
        <v>791</v>
      </c>
      <c r="L681" s="81" t="s">
        <v>33</v>
      </c>
      <c r="M681" s="81" t="s">
        <v>702</v>
      </c>
      <c r="N681" s="81">
        <f>C681*G681</f>
        <v>1.7343355692</v>
      </c>
      <c r="O681" s="8"/>
      <c r="P681" s="39"/>
      <c r="Q681" s="39" t="s">
        <v>651</v>
      </c>
      <c r="R681" s="87" t="s">
        <v>1072</v>
      </c>
      <c r="S681" s="39"/>
      <c r="T681" s="39" t="s">
        <v>651</v>
      </c>
      <c r="U681" s="87" t="s">
        <v>790</v>
      </c>
      <c r="V681" s="87" t="str">
        <f ca="1">IF(NOT(AP681=""),IF(AP681&lt;&gt;AP680,IF(COUNTIF(OFFSET(AP681,0,0,pMaxUnitPerPlantInData),AP681)=COUNTIFS(OFFSET(AP681,0,0,pMaxUnitPerPlantInData),AP681,OFFSET(F681,0,0,pMaxUnitPerPlantInData),F681),"N","Y"),V680),"")</f>
        <v/>
      </c>
      <c r="W681" s="152" t="s">
        <v>951</v>
      </c>
      <c r="X681" s="152">
        <v>1</v>
      </c>
      <c r="Y681" s="4"/>
      <c r="Z681" s="8" t="b">
        <v>1</v>
      </c>
      <c r="AA681" s="8" t="b">
        <f>VLOOKUP(L681,map_fuel,3,0)</f>
        <v>1</v>
      </c>
      <c r="AB681" s="8" t="b">
        <f>C681&gt;=filt_gen_size</f>
        <v>1</v>
      </c>
      <c r="AC681" s="8" t="b">
        <f>AV681&gt;=filt_age</f>
        <v>1</v>
      </c>
      <c r="AD681" s="39">
        <f>IF(filt_status="ALL",TRUE,IFERROR(SEARCH(I681,filt_status),FALSE))</f>
        <v>1</v>
      </c>
      <c r="AE681" s="8" t="b">
        <f>IF(filt_chp,TRUE,J681="N")</f>
        <v>1</v>
      </c>
      <c r="AF681" s="8" t="b">
        <f>IF(filt_hydro,TRUE,D681&lt;&gt;"water")</f>
        <v>1</v>
      </c>
      <c r="AG681" s="8" t="b">
        <f>IF(filt_use_bad_data,TRUE,NOT(OR(O681="Y",O681=1)))</f>
        <v>1</v>
      </c>
      <c r="AH681" s="8" t="b">
        <f>IF(filt_use_bad_data,TRUE,NOT(OR(Q681="Y",Q681=1)))</f>
        <v>0</v>
      </c>
      <c r="AI681" s="8" t="b">
        <f>IF(filt_allow_combos,AND(AJ681:AK681),OR(UPPER($S681)="Y",UPPER($T681)=""))</f>
        <v>1</v>
      </c>
      <c r="AJ681" s="8" t="b">
        <f>IF(UPPER($U681)="CCGT",IF(filt_combine_ccgt,OR(UPPER($T681)="Y",UPPER($S681)=""),OR(UPPER($S681)="Y",UPPER($T681)="")),TRUE)</f>
        <v>1</v>
      </c>
      <c r="AK681" s="8" t="b">
        <f>IF(UPPER($U681)="WIND",IF(filt_combine_wind,OR(UPPER($T681)="Y",UPPER($S681)=""),OR(UPPER($S681)="Y",UPPER($T681)="")),TRUE)</f>
        <v>1</v>
      </c>
      <c r="AL681" s="9"/>
      <c r="AM681" s="2" t="b">
        <f>AND(Z681:AL681)</f>
        <v>0</v>
      </c>
      <c r="AN681" s="2">
        <f>A681-COUNTIF($K$31:$K681,"&lt;&gt;"&amp;AN$31)+1</f>
        <v>622</v>
      </c>
      <c r="AO681" s="2"/>
      <c r="AP681" s="8" t="s">
        <v>1068</v>
      </c>
      <c r="AQ681" s="8" t="s">
        <v>1068</v>
      </c>
      <c r="AR681" s="8" t="s">
        <v>1068</v>
      </c>
      <c r="AS681" s="8" t="s">
        <v>1068</v>
      </c>
      <c r="AT681" s="8" t="s">
        <v>1068</v>
      </c>
      <c r="AU681" s="8" t="s">
        <v>1068</v>
      </c>
      <c r="AV681" s="8" t="s">
        <v>1068</v>
      </c>
      <c r="AW681" s="8" t="s">
        <v>1068</v>
      </c>
      <c r="AX681" s="8" t="s">
        <v>1068</v>
      </c>
      <c r="AY681" s="8" t="s">
        <v>1068</v>
      </c>
      <c r="AZ681" t="e">
        <v>#N/A</v>
      </c>
      <c r="BA681" s="5" t="e">
        <v>#N/A</v>
      </c>
      <c r="BB681" s="5" t="e">
        <v>#N/A</v>
      </c>
      <c r="BC681" s="4"/>
      <c r="BD681"/>
    </row>
    <row r="682" spans="1:56" hidden="1">
      <c r="A682">
        <f>ROW(B682)-ROW($B$31)</f>
        <v>651</v>
      </c>
      <c r="B682" t="str">
        <f>SUBSTITUTE(SUBSTITUTE(SUBSTITUTE(AP682&amp;"_"&amp;AQ682," ","_"),"&amp;","and"),"-","_")</f>
        <v>Sam_Rayburn_10</v>
      </c>
      <c r="C682">
        <f>AW682/1000</f>
        <v>4.2000000000000003E-2</v>
      </c>
      <c r="D682" s="23" t="str">
        <f>VLOOKUP(L682,map_fuel,2,0)</f>
        <v>ng</v>
      </c>
      <c r="E682" s="23" t="str">
        <f>VLOOKUP(M682,map_prime_mover,2,0)</f>
        <v>cc_st_part</v>
      </c>
      <c r="F682" s="23" t="str">
        <f>D682&amp;IF(NOT(E682=""),"_"&amp;LOWER(E682),"")</f>
        <v>ng_cc_st_part</v>
      </c>
      <c r="G682" s="58">
        <f>IF(ISNUMBER(BA682),BA682/1000,1)</f>
        <v>9.1473394999999993</v>
      </c>
      <c r="H682" s="8">
        <f>AV682</f>
        <v>2003</v>
      </c>
      <c r="I682" s="39" t="str">
        <f>AY682</f>
        <v>OP</v>
      </c>
      <c r="J682" s="39" t="str">
        <f>IF(AZ682=1,"Y",IF(AZ682=0,"N","?"))</f>
        <v>N</v>
      </c>
      <c r="K682" s="39" t="s">
        <v>594</v>
      </c>
      <c r="L682" s="8" t="str">
        <f>AU682</f>
        <v>NG</v>
      </c>
      <c r="M682" s="8" t="str">
        <f>AX682</f>
        <v>CA</v>
      </c>
      <c r="N682" s="8">
        <f>C682*G682</f>
        <v>0.38418825899999998</v>
      </c>
      <c r="O682" s="8"/>
      <c r="P682" s="39"/>
      <c r="Q682" s="39"/>
      <c r="R682" s="87"/>
      <c r="S682" s="39" t="s">
        <v>651</v>
      </c>
      <c r="T682" s="39"/>
      <c r="U682" s="87" t="s">
        <v>790</v>
      </c>
      <c r="V682" s="87" t="str">
        <f ca="1">IF(NOT(AP682=""),IF(AP682&lt;&gt;AP681,IF(COUNTIF(OFFSET(AP682,0,0,pMaxUnitPerPlantInData),AP682)=COUNTIFS(OFFSET(AP682,0,0,pMaxUnitPerPlantInData),AP682,OFFSET(F682,0,0,pMaxUnitPerPlantInData),F682),"N","Y"),V681),"")</f>
        <v>Y</v>
      </c>
      <c r="W682" s="87" t="str">
        <f>IF($AP682="",W683,SUBSTITUTE(SUBSTITUTE(SUBSTITUTE(AP682," ","_"),"&amp;","and"),"-","_"))</f>
        <v>Sam_Rayburn</v>
      </c>
      <c r="X682" s="87">
        <f>IF($AP682="","-",BB682)</f>
        <v>9</v>
      </c>
      <c r="Y682" s="4"/>
      <c r="Z682" s="8" t="b">
        <v>1</v>
      </c>
      <c r="AA682" s="8" t="b">
        <f>VLOOKUP(L682,map_fuel,3,0)</f>
        <v>1</v>
      </c>
      <c r="AB682" s="8" t="b">
        <f>C682&gt;=filt_gen_size</f>
        <v>0</v>
      </c>
      <c r="AC682" s="8" t="b">
        <f>AV682&gt;=filt_age</f>
        <v>1</v>
      </c>
      <c r="AD682" s="39">
        <f>IF(filt_status="ALL",TRUE,IFERROR(SEARCH(I682,filt_status),FALSE))</f>
        <v>1</v>
      </c>
      <c r="AE682" s="8" t="b">
        <f>IF(filt_chp,TRUE,J682="N")</f>
        <v>1</v>
      </c>
      <c r="AF682" s="8" t="b">
        <f>IF(filt_hydro,TRUE,D682&lt;&gt;"water")</f>
        <v>1</v>
      </c>
      <c r="AG682" s="8" t="b">
        <f>IF(filt_use_bad_data,TRUE,NOT(OR(O682="Y",O682=1)))</f>
        <v>1</v>
      </c>
      <c r="AH682" s="8" t="b">
        <f>IF(filt_use_bad_data,TRUE,NOT(OR(Q682="Y",Q682=1)))</f>
        <v>1</v>
      </c>
      <c r="AI682" s="8" t="b">
        <f>IF(filt_allow_combos,AND(AJ682:AK682),OR(UPPER($S682)="Y",UPPER($T682)=""))</f>
        <v>0</v>
      </c>
      <c r="AJ682" s="8" t="b">
        <f>IF(UPPER($U682)="CCGT",IF(filt_combine_ccgt,OR(UPPER($T682)="Y",UPPER($S682)=""),OR(UPPER($S682)="Y",UPPER($T682)="")),TRUE)</f>
        <v>0</v>
      </c>
      <c r="AK682" s="8" t="b">
        <f>IF(UPPER($U682)="WIND",IF(filt_combine_wind,OR(UPPER($T682)="Y",UPPER($S682)=""),OR(UPPER($S682)="Y",UPPER($T682)="")),TRUE)</f>
        <v>1</v>
      </c>
      <c r="AL682" s="9"/>
      <c r="AM682" s="2" t="b">
        <f>AND(Z682:AL682)</f>
        <v>0</v>
      </c>
      <c r="AN682" s="2">
        <f>A682-COUNTIF($K$31:$K682,"&lt;&gt;"&amp;AN$31)+1</f>
        <v>623</v>
      </c>
      <c r="AO682" s="2"/>
      <c r="AP682" s="8" t="s">
        <v>444</v>
      </c>
      <c r="AQ682" s="8" t="s">
        <v>445</v>
      </c>
      <c r="AR682" s="8">
        <v>3631</v>
      </c>
      <c r="AS682" s="8">
        <v>14616</v>
      </c>
      <c r="AT682" s="8" t="s">
        <v>11</v>
      </c>
      <c r="AU682" s="8" t="s">
        <v>33</v>
      </c>
      <c r="AV682" s="8">
        <v>2003</v>
      </c>
      <c r="AW682" s="8">
        <v>42</v>
      </c>
      <c r="AX682" s="8" t="s">
        <v>29</v>
      </c>
      <c r="AY682" s="8" t="s">
        <v>15</v>
      </c>
      <c r="AZ682">
        <v>0</v>
      </c>
      <c r="BA682" s="5">
        <v>9147.3395</v>
      </c>
      <c r="BB682" s="5">
        <v>9</v>
      </c>
      <c r="BC682" s="4"/>
      <c r="BD682"/>
    </row>
    <row r="683" spans="1:56" hidden="1">
      <c r="A683">
        <f>ROW(B683)-ROW($B$31)</f>
        <v>652</v>
      </c>
      <c r="B683" t="str">
        <f>SUBSTITUTE(SUBSTITUTE(SUBSTITUTE(AP683&amp;"_"&amp;AQ683," ","_"),"&amp;","and"),"-","_")</f>
        <v>Sam_Rayburn_7</v>
      </c>
      <c r="C683">
        <f>AW683/1000</f>
        <v>4.9200000000000001E-2</v>
      </c>
      <c r="D683" s="23" t="str">
        <f>VLOOKUP(L683,map_fuel,2,0)</f>
        <v>ng</v>
      </c>
      <c r="E683" s="23" t="str">
        <f>VLOOKUP(M683,map_prime_mover,2,0)</f>
        <v>cc_ct_part</v>
      </c>
      <c r="F683" s="23" t="str">
        <f>D683&amp;IF(NOT(E683=""),"_"&amp;LOWER(E683),"")</f>
        <v>ng_cc_ct_part</v>
      </c>
      <c r="G683" s="58">
        <f>IF(ISNUMBER(BA683),BA683/1000,1)</f>
        <v>9.1473394999999993</v>
      </c>
      <c r="H683" s="8">
        <f>AV683</f>
        <v>2003</v>
      </c>
      <c r="I683" s="39" t="str">
        <f>AY683</f>
        <v>OP</v>
      </c>
      <c r="J683" s="39" t="str">
        <f>IF(AZ683=1,"Y",IF(AZ683=0,"N","?"))</f>
        <v>N</v>
      </c>
      <c r="K683" s="39" t="s">
        <v>594</v>
      </c>
      <c r="L683" s="8" t="str">
        <f>AU683</f>
        <v>NG</v>
      </c>
      <c r="M683" s="8" t="str">
        <f>AX683</f>
        <v>CT</v>
      </c>
      <c r="N683" s="8">
        <f>C683*G683</f>
        <v>0.45004910339999998</v>
      </c>
      <c r="O683" s="8"/>
      <c r="P683" s="39"/>
      <c r="Q683" s="39"/>
      <c r="R683" s="87"/>
      <c r="S683" s="39" t="s">
        <v>651</v>
      </c>
      <c r="T683" s="39"/>
      <c r="U683" s="87" t="s">
        <v>790</v>
      </c>
      <c r="V683" s="87" t="str">
        <f ca="1">IF(NOT(AP683=""),IF(AP683&lt;&gt;AP682,IF(COUNTIF(OFFSET(AP683,0,0,pMaxUnitPerPlantInData),AP683)=COUNTIFS(OFFSET(AP683,0,0,pMaxUnitPerPlantInData),AP683,OFFSET(F683,0,0,pMaxUnitPerPlantInData),F683),"N","Y"),V682),"")</f>
        <v>Y</v>
      </c>
      <c r="W683" s="87" t="str">
        <f>IF($AP683="",W684,SUBSTITUTE(SUBSTITUTE(SUBSTITUTE(AP683," ","_"),"&amp;","and"),"-","_"))</f>
        <v>Sam_Rayburn</v>
      </c>
      <c r="X683" s="87">
        <f>IF($AP683="","-",BB683)</f>
        <v>9</v>
      </c>
      <c r="Y683" s="4"/>
      <c r="Z683" s="8" t="b">
        <v>1</v>
      </c>
      <c r="AA683" s="8" t="b">
        <f>VLOOKUP(L683,map_fuel,3,0)</f>
        <v>1</v>
      </c>
      <c r="AB683" s="8" t="b">
        <f>C683&gt;=filt_gen_size</f>
        <v>0</v>
      </c>
      <c r="AC683" s="8" t="b">
        <f>AV683&gt;=filt_age</f>
        <v>1</v>
      </c>
      <c r="AD683" s="39">
        <f>IF(filt_status="ALL",TRUE,IFERROR(SEARCH(I683,filt_status),FALSE))</f>
        <v>1</v>
      </c>
      <c r="AE683" s="8" t="b">
        <f>IF(filt_chp,TRUE,J683="N")</f>
        <v>1</v>
      </c>
      <c r="AF683" s="8" t="b">
        <f>IF(filt_hydro,TRUE,D683&lt;&gt;"water")</f>
        <v>1</v>
      </c>
      <c r="AG683" s="8" t="b">
        <f>IF(filt_use_bad_data,TRUE,NOT(OR(O683="Y",O683=1)))</f>
        <v>1</v>
      </c>
      <c r="AH683" s="8" t="b">
        <f>IF(filt_use_bad_data,TRUE,NOT(OR(Q683="Y",Q683=1)))</f>
        <v>1</v>
      </c>
      <c r="AI683" s="8" t="b">
        <f>IF(filt_allow_combos,AND(AJ683:AK683),OR(UPPER($S683)="Y",UPPER($T683)=""))</f>
        <v>0</v>
      </c>
      <c r="AJ683" s="8" t="b">
        <f>IF(UPPER($U683)="CCGT",IF(filt_combine_ccgt,OR(UPPER($T683)="Y",UPPER($S683)=""),OR(UPPER($S683)="Y",UPPER($T683)="")),TRUE)</f>
        <v>0</v>
      </c>
      <c r="AK683" s="8" t="b">
        <f>IF(UPPER($U683)="WIND",IF(filt_combine_wind,OR(UPPER($T683)="Y",UPPER($S683)=""),OR(UPPER($S683)="Y",UPPER($T683)="")),TRUE)</f>
        <v>1</v>
      </c>
      <c r="AL683" s="9"/>
      <c r="AM683" s="2" t="b">
        <f>AND(Z683:AL683)</f>
        <v>0</v>
      </c>
      <c r="AN683" s="2">
        <f>A683-COUNTIF($K$31:$K683,"&lt;&gt;"&amp;AN$31)+1</f>
        <v>624</v>
      </c>
      <c r="AO683" s="2"/>
      <c r="AP683" s="8" t="s">
        <v>444</v>
      </c>
      <c r="AQ683" s="8" t="s">
        <v>92</v>
      </c>
      <c r="AR683" s="8">
        <v>3631</v>
      </c>
      <c r="AS683" s="8">
        <v>14622</v>
      </c>
      <c r="AT683" s="8" t="s">
        <v>11</v>
      </c>
      <c r="AU683" s="8" t="s">
        <v>33</v>
      </c>
      <c r="AV683" s="8">
        <v>2003</v>
      </c>
      <c r="AW683" s="8">
        <v>49.2</v>
      </c>
      <c r="AX683" s="8" t="s">
        <v>32</v>
      </c>
      <c r="AY683" s="8" t="s">
        <v>15</v>
      </c>
      <c r="AZ683">
        <v>0</v>
      </c>
      <c r="BA683" s="5">
        <v>9147.3395</v>
      </c>
      <c r="BB683" s="5">
        <v>9</v>
      </c>
      <c r="BC683" s="4"/>
      <c r="BD683"/>
    </row>
    <row r="684" spans="1:56" hidden="1">
      <c r="A684">
        <f>ROW(B684)-ROW($B$31)</f>
        <v>653</v>
      </c>
      <c r="B684" t="str">
        <f>SUBSTITUTE(SUBSTITUTE(SUBSTITUTE(AP684&amp;"_"&amp;AQ684," ","_"),"&amp;","and"),"-","_")</f>
        <v>Sam_Rayburn_8</v>
      </c>
      <c r="C684">
        <f>AW684/1000</f>
        <v>4.9200000000000001E-2</v>
      </c>
      <c r="D684" s="23" t="str">
        <f>VLOOKUP(L684,map_fuel,2,0)</f>
        <v>ng</v>
      </c>
      <c r="E684" s="23" t="str">
        <f>VLOOKUP(M684,map_prime_mover,2,0)</f>
        <v>cc_ct_part</v>
      </c>
      <c r="F684" s="23" t="str">
        <f>D684&amp;IF(NOT(E684=""),"_"&amp;LOWER(E684),"")</f>
        <v>ng_cc_ct_part</v>
      </c>
      <c r="G684" s="58">
        <f>IF(ISNUMBER(BA684),BA684/1000,1)</f>
        <v>9.1473394999999993</v>
      </c>
      <c r="H684" s="8">
        <f>AV684</f>
        <v>2003</v>
      </c>
      <c r="I684" s="39" t="str">
        <f>AY684</f>
        <v>OP</v>
      </c>
      <c r="J684" s="39" t="str">
        <f>IF(AZ684=1,"Y",IF(AZ684=0,"N","?"))</f>
        <v>N</v>
      </c>
      <c r="K684" s="39" t="s">
        <v>594</v>
      </c>
      <c r="L684" s="8" t="str">
        <f>AU684</f>
        <v>NG</v>
      </c>
      <c r="M684" s="8" t="str">
        <f>AX684</f>
        <v>CT</v>
      </c>
      <c r="N684" s="8">
        <f>C684*G684</f>
        <v>0.45004910339999998</v>
      </c>
      <c r="O684" s="8"/>
      <c r="P684" s="39"/>
      <c r="Q684" s="39"/>
      <c r="R684" s="87"/>
      <c r="S684" s="39" t="s">
        <v>651</v>
      </c>
      <c r="T684" s="39"/>
      <c r="U684" s="87" t="s">
        <v>790</v>
      </c>
      <c r="V684" s="87" t="str">
        <f ca="1">IF(NOT(AP684=""),IF(AP684&lt;&gt;AP683,IF(COUNTIF(OFFSET(AP684,0,0,pMaxUnitPerPlantInData),AP684)=COUNTIFS(OFFSET(AP684,0,0,pMaxUnitPerPlantInData),AP684,OFFSET(F684,0,0,pMaxUnitPerPlantInData),F684),"N","Y"),V683),"")</f>
        <v>Y</v>
      </c>
      <c r="W684" s="87" t="str">
        <f>IF($AP684="",W685,SUBSTITUTE(SUBSTITUTE(SUBSTITUTE(AP684," ","_"),"&amp;","and"),"-","_"))</f>
        <v>Sam_Rayburn</v>
      </c>
      <c r="X684" s="87">
        <f>IF($AP684="","-",BB684)</f>
        <v>9</v>
      </c>
      <c r="Y684" s="4"/>
      <c r="Z684" s="8" t="b">
        <v>1</v>
      </c>
      <c r="AA684" s="8" t="b">
        <f>VLOOKUP(L684,map_fuel,3,0)</f>
        <v>1</v>
      </c>
      <c r="AB684" s="8" t="b">
        <f>C684&gt;=filt_gen_size</f>
        <v>0</v>
      </c>
      <c r="AC684" s="8" t="b">
        <f>AV684&gt;=filt_age</f>
        <v>1</v>
      </c>
      <c r="AD684" s="39">
        <f>IF(filt_status="ALL",TRUE,IFERROR(SEARCH(I684,filt_status),FALSE))</f>
        <v>1</v>
      </c>
      <c r="AE684" s="8" t="b">
        <f>IF(filt_chp,TRUE,J684="N")</f>
        <v>1</v>
      </c>
      <c r="AF684" s="8" t="b">
        <f>IF(filt_hydro,TRUE,D684&lt;&gt;"water")</f>
        <v>1</v>
      </c>
      <c r="AG684" s="8" t="b">
        <f>IF(filt_use_bad_data,TRUE,NOT(OR(O684="Y",O684=1)))</f>
        <v>1</v>
      </c>
      <c r="AH684" s="8" t="b">
        <f>IF(filt_use_bad_data,TRUE,NOT(OR(Q684="Y",Q684=1)))</f>
        <v>1</v>
      </c>
      <c r="AI684" s="8" t="b">
        <f>IF(filt_allow_combos,AND(AJ684:AK684),OR(UPPER($S684)="Y",UPPER($T684)=""))</f>
        <v>0</v>
      </c>
      <c r="AJ684" s="8" t="b">
        <f>IF(UPPER($U684)="CCGT",IF(filt_combine_ccgt,OR(UPPER($T684)="Y",UPPER($S684)=""),OR(UPPER($S684)="Y",UPPER($T684)="")),TRUE)</f>
        <v>0</v>
      </c>
      <c r="AK684" s="8" t="b">
        <f>IF(UPPER($U684)="WIND",IF(filt_combine_wind,OR(UPPER($T684)="Y",UPPER($S684)=""),OR(UPPER($S684)="Y",UPPER($T684)="")),TRUE)</f>
        <v>1</v>
      </c>
      <c r="AL684" s="9"/>
      <c r="AM684" s="2" t="b">
        <f>AND(Z684:AL684)</f>
        <v>0</v>
      </c>
      <c r="AN684" s="2">
        <f>A684-COUNTIF($K$31:$K684,"&lt;&gt;"&amp;AN$31)+1</f>
        <v>625</v>
      </c>
      <c r="AO684" s="2"/>
      <c r="AP684" s="8" t="s">
        <v>444</v>
      </c>
      <c r="AQ684" s="8" t="s">
        <v>298</v>
      </c>
      <c r="AR684" s="8">
        <v>3631</v>
      </c>
      <c r="AS684" s="8">
        <v>14623</v>
      </c>
      <c r="AT684" s="8" t="s">
        <v>11</v>
      </c>
      <c r="AU684" s="8" t="s">
        <v>33</v>
      </c>
      <c r="AV684" s="8">
        <v>2003</v>
      </c>
      <c r="AW684" s="8">
        <v>49.2</v>
      </c>
      <c r="AX684" s="8" t="s">
        <v>32</v>
      </c>
      <c r="AY684" s="8" t="s">
        <v>15</v>
      </c>
      <c r="AZ684">
        <v>0</v>
      </c>
      <c r="BA684" s="5">
        <v>9147.3395</v>
      </c>
      <c r="BB684" s="5">
        <v>9</v>
      </c>
      <c r="BC684" s="4"/>
      <c r="BD684"/>
    </row>
    <row r="685" spans="1:56" hidden="1">
      <c r="A685">
        <f>ROW(B685)-ROW($B$31)</f>
        <v>654</v>
      </c>
      <c r="B685" t="str">
        <f>SUBSTITUTE(SUBSTITUTE(SUBSTITUTE(AP685&amp;"_"&amp;AQ685," ","_"),"&amp;","and"),"-","_")</f>
        <v>Sam_Rayburn_9</v>
      </c>
      <c r="C685">
        <f>AW685/1000</f>
        <v>4.9200000000000001E-2</v>
      </c>
      <c r="D685" s="23" t="str">
        <f>VLOOKUP(L685,map_fuel,2,0)</f>
        <v>ng</v>
      </c>
      <c r="E685" s="23" t="str">
        <f>VLOOKUP(M685,map_prime_mover,2,0)</f>
        <v>cc_ct_part</v>
      </c>
      <c r="F685" s="23" t="str">
        <f>D685&amp;IF(NOT(E685=""),"_"&amp;LOWER(E685),"")</f>
        <v>ng_cc_ct_part</v>
      </c>
      <c r="G685" s="58">
        <f>IF(ISNUMBER(BA685),BA685/1000,1)</f>
        <v>9.1473394999999993</v>
      </c>
      <c r="H685" s="8">
        <f>AV685</f>
        <v>2003</v>
      </c>
      <c r="I685" s="39" t="str">
        <f>AY685</f>
        <v>OP</v>
      </c>
      <c r="J685" s="39" t="str">
        <f>IF(AZ685=1,"Y",IF(AZ685=0,"N","?"))</f>
        <v>N</v>
      </c>
      <c r="K685" s="39" t="s">
        <v>594</v>
      </c>
      <c r="L685" s="8" t="str">
        <f>AU685</f>
        <v>NG</v>
      </c>
      <c r="M685" s="8" t="str">
        <f>AX685</f>
        <v>CT</v>
      </c>
      <c r="N685" s="8">
        <f>C685*G685</f>
        <v>0.45004910339999998</v>
      </c>
      <c r="O685" s="8"/>
      <c r="P685" s="39"/>
      <c r="Q685" s="39"/>
      <c r="R685" s="87"/>
      <c r="S685" s="39" t="s">
        <v>651</v>
      </c>
      <c r="T685" s="39"/>
      <c r="U685" s="87" t="s">
        <v>790</v>
      </c>
      <c r="V685" s="87" t="str">
        <f ca="1">IF(NOT(AP685=""),IF(AP685&lt;&gt;AP684,IF(COUNTIF(OFFSET(AP685,0,0,pMaxUnitPerPlantInData),AP685)=COUNTIFS(OFFSET(AP685,0,0,pMaxUnitPerPlantInData),AP685,OFFSET(F685,0,0,pMaxUnitPerPlantInData),F685),"N","Y"),V684),"")</f>
        <v>Y</v>
      </c>
      <c r="W685" s="87" t="str">
        <f>IF($AP685="",W686,SUBSTITUTE(SUBSTITUTE(SUBSTITUTE(AP685," ","_"),"&amp;","and"),"-","_"))</f>
        <v>Sam_Rayburn</v>
      </c>
      <c r="X685" s="87">
        <f>IF($AP685="","-",BB685)</f>
        <v>9</v>
      </c>
      <c r="Y685" s="4"/>
      <c r="Z685" s="8" t="b">
        <v>1</v>
      </c>
      <c r="AA685" s="8" t="b">
        <f>VLOOKUP(L685,map_fuel,3,0)</f>
        <v>1</v>
      </c>
      <c r="AB685" s="8" t="b">
        <f>C685&gt;=filt_gen_size</f>
        <v>0</v>
      </c>
      <c r="AC685" s="8" t="b">
        <f>AV685&gt;=filt_age</f>
        <v>1</v>
      </c>
      <c r="AD685" s="39">
        <f>IF(filt_status="ALL",TRUE,IFERROR(SEARCH(I685,filt_status),FALSE))</f>
        <v>1</v>
      </c>
      <c r="AE685" s="8" t="b">
        <f>IF(filt_chp,TRUE,J685="N")</f>
        <v>1</v>
      </c>
      <c r="AF685" s="8" t="b">
        <f>IF(filt_hydro,TRUE,D685&lt;&gt;"water")</f>
        <v>1</v>
      </c>
      <c r="AG685" s="8" t="b">
        <f>IF(filt_use_bad_data,TRUE,NOT(OR(O685="Y",O685=1)))</f>
        <v>1</v>
      </c>
      <c r="AH685" s="8" t="b">
        <f>IF(filt_use_bad_data,TRUE,NOT(OR(Q685="Y",Q685=1)))</f>
        <v>1</v>
      </c>
      <c r="AI685" s="8" t="b">
        <f>IF(filt_allow_combos,AND(AJ685:AK685),OR(UPPER($S685)="Y",UPPER($T685)=""))</f>
        <v>0</v>
      </c>
      <c r="AJ685" s="8" t="b">
        <f>IF(UPPER($U685)="CCGT",IF(filt_combine_ccgt,OR(UPPER($T685)="Y",UPPER($S685)=""),OR(UPPER($S685)="Y",UPPER($T685)="")),TRUE)</f>
        <v>0</v>
      </c>
      <c r="AK685" s="8" t="b">
        <f>IF(UPPER($U685)="WIND",IF(filt_combine_wind,OR(UPPER($T685)="Y",UPPER($S685)=""),OR(UPPER($S685)="Y",UPPER($T685)="")),TRUE)</f>
        <v>1</v>
      </c>
      <c r="AL685" s="9"/>
      <c r="AM685" s="2" t="b">
        <f>AND(Z685:AL685)</f>
        <v>0</v>
      </c>
      <c r="AN685" s="2">
        <f>A685-COUNTIF($K$31:$K685,"&lt;&gt;"&amp;AN$31)+1</f>
        <v>626</v>
      </c>
      <c r="AO685" s="2"/>
      <c r="AP685" s="8" t="s">
        <v>444</v>
      </c>
      <c r="AQ685" s="8" t="s">
        <v>446</v>
      </c>
      <c r="AR685" s="8">
        <v>3631</v>
      </c>
      <c r="AS685" s="8">
        <v>14624</v>
      </c>
      <c r="AT685" s="8" t="s">
        <v>11</v>
      </c>
      <c r="AU685" s="8" t="s">
        <v>33</v>
      </c>
      <c r="AV685" s="8">
        <v>2003</v>
      </c>
      <c r="AW685" s="8">
        <v>49.2</v>
      </c>
      <c r="AX685" s="8" t="s">
        <v>32</v>
      </c>
      <c r="AY685" s="8" t="s">
        <v>15</v>
      </c>
      <c r="AZ685">
        <v>0</v>
      </c>
      <c r="BA685" s="5">
        <v>9147.3395</v>
      </c>
      <c r="BB685" s="5">
        <v>9</v>
      </c>
      <c r="BC685" s="4"/>
      <c r="BD685"/>
    </row>
    <row r="686" spans="1:56" hidden="1">
      <c r="A686">
        <f>ROW(B686)-ROW($B$31)</f>
        <v>655</v>
      </c>
      <c r="B686" t="str">
        <f>SUBSTITUTE(SUBSTITUTE(SUBSTITUTE(AP686&amp;"_"&amp;AQ686," ","_"),"&amp;","and"),"-","_")</f>
        <v>Sam_Rayburn_1</v>
      </c>
      <c r="C686">
        <f>AW686/1000</f>
        <v>2.5999999999999999E-2</v>
      </c>
      <c r="D686" s="23" t="str">
        <f>VLOOKUP(L686,map_fuel,2,0)</f>
        <v>water</v>
      </c>
      <c r="E686" s="23" t="str">
        <f>VLOOKUP(M686,map_prime_mover,2,0)</f>
        <v/>
      </c>
      <c r="F686" s="23" t="str">
        <f>D686&amp;IF(NOT(E686=""),"_"&amp;LOWER(E686),"")</f>
        <v>water</v>
      </c>
      <c r="G686" s="58">
        <f>IF(ISNUMBER(BA686),BA686/1000,1)</f>
        <v>1</v>
      </c>
      <c r="H686" s="8">
        <f>AV686</f>
        <v>1965</v>
      </c>
      <c r="I686" s="39" t="str">
        <f>AY686</f>
        <v>OP</v>
      </c>
      <c r="J686" s="61" t="s">
        <v>686</v>
      </c>
      <c r="K686" s="39" t="s">
        <v>594</v>
      </c>
      <c r="L686" s="8" t="str">
        <f>AU686</f>
        <v>WAT</v>
      </c>
      <c r="M686" s="8" t="str">
        <f>AX686</f>
        <v>HY</v>
      </c>
      <c r="N686" s="8">
        <f>C686*G686</f>
        <v>2.5999999999999999E-2</v>
      </c>
      <c r="O686" s="8"/>
      <c r="P686" s="8"/>
      <c r="Q686" s="8"/>
      <c r="R686" s="87"/>
      <c r="S686" s="8"/>
      <c r="T686" s="8"/>
      <c r="U686" s="87"/>
      <c r="V686" s="87" t="str">
        <f ca="1">IF(NOT(AP686=""),IF(AP686&lt;&gt;AP685,IF(COUNTIF(OFFSET(AP686,0,0,pMaxUnitPerPlantInData),AP686)=COUNTIFS(OFFSET(AP686,0,0,pMaxUnitPerPlantInData),AP686,OFFSET(F686,0,0,pMaxUnitPerPlantInData),F686),"N","Y"),V685),"")</f>
        <v>Y</v>
      </c>
      <c r="W686" s="152" t="s">
        <v>952</v>
      </c>
      <c r="X686" s="152">
        <v>2</v>
      </c>
      <c r="Y686" s="4"/>
      <c r="Z686" s="8" t="b">
        <v>1</v>
      </c>
      <c r="AA686" s="8" t="b">
        <f>VLOOKUP(L686,map_fuel,3,0)</f>
        <v>1</v>
      </c>
      <c r="AB686" s="8" t="b">
        <f>C686&gt;=filt_gen_size</f>
        <v>0</v>
      </c>
      <c r="AC686" s="8" t="b">
        <f>AV686&gt;=filt_age</f>
        <v>1</v>
      </c>
      <c r="AD686" s="39">
        <f>IF(filt_status="ALL",TRUE,IFERROR(SEARCH(I686,filt_status),FALSE))</f>
        <v>1</v>
      </c>
      <c r="AE686" s="8" t="b">
        <f>IF(filt_chp,TRUE,J686="N")</f>
        <v>1</v>
      </c>
      <c r="AF686" s="8" t="b">
        <f>IF(filt_hydro,TRUE,D686&lt;&gt;"water")</f>
        <v>0</v>
      </c>
      <c r="AG686" s="8" t="b">
        <f>IF(filt_use_bad_data,TRUE,NOT(OR(O686="Y",O686=1)))</f>
        <v>1</v>
      </c>
      <c r="AH686" s="8" t="b">
        <f>IF(filt_use_bad_data,TRUE,NOT(OR(Q686="Y",Q686=1)))</f>
        <v>1</v>
      </c>
      <c r="AI686" s="8" t="b">
        <f>IF(filt_allow_combos,AND(AJ686:AK686),OR(UPPER($S686)="Y",UPPER($T686)=""))</f>
        <v>1</v>
      </c>
      <c r="AJ686" s="8" t="b">
        <f>IF(UPPER($U686)="CCGT",IF(filt_combine_ccgt,OR(UPPER($T686)="Y",UPPER($S686)=""),OR(UPPER($S686)="Y",UPPER($T686)="")),TRUE)</f>
        <v>1</v>
      </c>
      <c r="AK686" s="8" t="b">
        <f>IF(UPPER($U686)="WIND",IF(filt_combine_wind,OR(UPPER($T686)="Y",UPPER($S686)=""),OR(UPPER($S686)="Y",UPPER($T686)="")),TRUE)</f>
        <v>1</v>
      </c>
      <c r="AL686" s="9"/>
      <c r="AM686" s="2" t="b">
        <f>AND(Z686:AL686)</f>
        <v>0</v>
      </c>
      <c r="AN686" s="2">
        <f>A686-COUNTIF($K$31:$K686,"&lt;&gt;"&amp;AN$31)+1</f>
        <v>627</v>
      </c>
      <c r="AO686" s="2"/>
      <c r="AP686" s="8" t="s">
        <v>444</v>
      </c>
      <c r="AQ686" s="8" t="s">
        <v>19</v>
      </c>
      <c r="AR686" s="8">
        <v>6413</v>
      </c>
      <c r="AS686" s="8">
        <v>14615</v>
      </c>
      <c r="AT686" s="8" t="s">
        <v>11</v>
      </c>
      <c r="AU686" s="8" t="s">
        <v>21</v>
      </c>
      <c r="AV686" s="8">
        <v>1965</v>
      </c>
      <c r="AW686" s="8">
        <v>26</v>
      </c>
      <c r="AX686" s="8" t="s">
        <v>20</v>
      </c>
      <c r="AY686" s="8" t="s">
        <v>15</v>
      </c>
      <c r="AZ686" t="e">
        <v>#N/A</v>
      </c>
      <c r="BA686" s="5" t="e">
        <v>#N/A</v>
      </c>
      <c r="BB686" s="5" t="e">
        <v>#N/A</v>
      </c>
      <c r="BC686" s="4"/>
      <c r="BD686"/>
    </row>
    <row r="687" spans="1:56" hidden="1">
      <c r="A687">
        <f>ROW(B687)-ROW($B$31)</f>
        <v>656</v>
      </c>
      <c r="B687" t="str">
        <f>SUBSTITUTE(SUBSTITUTE(SUBSTITUTE(AP687&amp;"_"&amp;AQ687," ","_"),"&amp;","and"),"-","_")</f>
        <v>Sam_Rayburn_2</v>
      </c>
      <c r="C687">
        <f>AW687/1000</f>
        <v>2.5999999999999999E-2</v>
      </c>
      <c r="D687" s="23" t="str">
        <f>VLOOKUP(L687,map_fuel,2,0)</f>
        <v>water</v>
      </c>
      <c r="E687" s="23" t="str">
        <f>VLOOKUP(M687,map_prime_mover,2,0)</f>
        <v/>
      </c>
      <c r="F687" s="23" t="str">
        <f>D687&amp;IF(NOT(E687=""),"_"&amp;LOWER(E687),"")</f>
        <v>water</v>
      </c>
      <c r="G687" s="58">
        <f>IF(ISNUMBER(BA687),BA687/1000,1)</f>
        <v>1</v>
      </c>
      <c r="H687" s="8">
        <f>AV687</f>
        <v>1965</v>
      </c>
      <c r="I687" s="39" t="str">
        <f>AY687</f>
        <v>OP</v>
      </c>
      <c r="J687" s="61" t="s">
        <v>686</v>
      </c>
      <c r="K687" s="39" t="s">
        <v>594</v>
      </c>
      <c r="L687" s="8" t="str">
        <f>AU687</f>
        <v>WAT</v>
      </c>
      <c r="M687" s="8" t="str">
        <f>AX687</f>
        <v>HY</v>
      </c>
      <c r="N687" s="8">
        <f>C687*G687</f>
        <v>2.5999999999999999E-2</v>
      </c>
      <c r="O687" s="8"/>
      <c r="P687" s="8"/>
      <c r="Q687" s="8"/>
      <c r="R687" s="87"/>
      <c r="S687" s="8"/>
      <c r="T687" s="8"/>
      <c r="U687" s="87"/>
      <c r="V687" s="87" t="str">
        <f ca="1">IF(NOT(AP687=""),IF(AP687&lt;&gt;AP686,IF(COUNTIF(OFFSET(AP687,0,0,pMaxUnitPerPlantInData),AP687)=COUNTIFS(OFFSET(AP687,0,0,pMaxUnitPerPlantInData),AP687,OFFSET(F687,0,0,pMaxUnitPerPlantInData),F687),"N","Y"),V686),"")</f>
        <v>Y</v>
      </c>
      <c r="W687" s="152" t="s">
        <v>952</v>
      </c>
      <c r="X687" s="152">
        <v>2</v>
      </c>
      <c r="Y687" s="4"/>
      <c r="Z687" s="8" t="b">
        <v>1</v>
      </c>
      <c r="AA687" s="8" t="b">
        <f>VLOOKUP(L687,map_fuel,3,0)</f>
        <v>1</v>
      </c>
      <c r="AB687" s="8" t="b">
        <f>C687&gt;=filt_gen_size</f>
        <v>0</v>
      </c>
      <c r="AC687" s="8" t="b">
        <f>AV687&gt;=filt_age</f>
        <v>1</v>
      </c>
      <c r="AD687" s="39">
        <f>IF(filt_status="ALL",TRUE,IFERROR(SEARCH(I687,filt_status),FALSE))</f>
        <v>1</v>
      </c>
      <c r="AE687" s="8" t="b">
        <f>IF(filt_chp,TRUE,J687="N")</f>
        <v>1</v>
      </c>
      <c r="AF687" s="8" t="b">
        <f>IF(filt_hydro,TRUE,D687&lt;&gt;"water")</f>
        <v>0</v>
      </c>
      <c r="AG687" s="8" t="b">
        <f>IF(filt_use_bad_data,TRUE,NOT(OR(O687="Y",O687=1)))</f>
        <v>1</v>
      </c>
      <c r="AH687" s="8" t="b">
        <f>IF(filt_use_bad_data,TRUE,NOT(OR(Q687="Y",Q687=1)))</f>
        <v>1</v>
      </c>
      <c r="AI687" s="8" t="b">
        <f>IF(filt_allow_combos,AND(AJ687:AK687),OR(UPPER($S687)="Y",UPPER($T687)=""))</f>
        <v>1</v>
      </c>
      <c r="AJ687" s="8" t="b">
        <f>IF(UPPER($U687)="CCGT",IF(filt_combine_ccgt,OR(UPPER($T687)="Y",UPPER($S687)=""),OR(UPPER($S687)="Y",UPPER($T687)="")),TRUE)</f>
        <v>1</v>
      </c>
      <c r="AK687" s="8" t="b">
        <f>IF(UPPER($U687)="WIND",IF(filt_combine_wind,OR(UPPER($T687)="Y",UPPER($S687)=""),OR(UPPER($S687)="Y",UPPER($T687)="")),TRUE)</f>
        <v>1</v>
      </c>
      <c r="AL687" s="9"/>
      <c r="AM687" s="2" t="b">
        <f>AND(Z687:AL687)</f>
        <v>0</v>
      </c>
      <c r="AN687" s="2">
        <f>A687-COUNTIF($K$31:$K687,"&lt;&gt;"&amp;AN$31)+1</f>
        <v>628</v>
      </c>
      <c r="AO687" s="2"/>
      <c r="AP687" s="8" t="s">
        <v>444</v>
      </c>
      <c r="AQ687" s="8" t="s">
        <v>22</v>
      </c>
      <c r="AR687" s="8">
        <v>6413</v>
      </c>
      <c r="AS687" s="8">
        <v>14618</v>
      </c>
      <c r="AT687" s="8" t="s">
        <v>11</v>
      </c>
      <c r="AU687" s="8" t="s">
        <v>21</v>
      </c>
      <c r="AV687" s="8">
        <v>1965</v>
      </c>
      <c r="AW687" s="8">
        <v>26</v>
      </c>
      <c r="AX687" s="8" t="s">
        <v>20</v>
      </c>
      <c r="AY687" s="8" t="s">
        <v>15</v>
      </c>
      <c r="AZ687" t="e">
        <v>#N/A</v>
      </c>
      <c r="BA687" s="5" t="e">
        <v>#N/A</v>
      </c>
      <c r="BB687" s="5" t="e">
        <v>#N/A</v>
      </c>
      <c r="BC687" s="4"/>
      <c r="BD687"/>
    </row>
    <row r="688" spans="1:56" hidden="1">
      <c r="A688">
        <f>ROW(B688)-ROW($B$31)</f>
        <v>657</v>
      </c>
      <c r="B688" t="str">
        <f>SUBSTITUTE(SUBSTITUTE(SUBSTITUTE(AP688&amp;"_"&amp;AQ688," ","_"),"&amp;","and"),"-","_")</f>
        <v>Sam_Rayburn_4</v>
      </c>
      <c r="C688">
        <f>AW688/1000</f>
        <v>1.6000000000000001E-3</v>
      </c>
      <c r="D688" s="23" t="str">
        <f>VLOOKUP(L688,map_fuel,2,0)</f>
        <v>oil_2</v>
      </c>
      <c r="E688" s="23" t="str">
        <f>VLOOKUP(M688,map_prime_mover,2,0)</f>
        <v>ic</v>
      </c>
      <c r="F688" s="23" t="str">
        <f>D688&amp;IF(NOT(E688=""),"_"&amp;LOWER(E688),"")</f>
        <v>oil_2_ic</v>
      </c>
      <c r="G688" s="58">
        <f>IF(ISNUMBER(BA688),BA688/1000,1)</f>
        <v>9.1473394999999993</v>
      </c>
      <c r="H688" s="8">
        <f>AV688</f>
        <v>1991</v>
      </c>
      <c r="I688" s="39" t="str">
        <f>AY688</f>
        <v>OP</v>
      </c>
      <c r="J688" s="39" t="str">
        <f>IF(AZ688=1,"Y",IF(AZ688=0,"N","?"))</f>
        <v>N</v>
      </c>
      <c r="K688" s="39" t="s">
        <v>594</v>
      </c>
      <c r="L688" s="8" t="str">
        <f>AU688</f>
        <v>DFO</v>
      </c>
      <c r="M688" s="8" t="str">
        <f>AX688</f>
        <v>IC</v>
      </c>
      <c r="N688" s="8">
        <f>C688*G688</f>
        <v>1.4635743199999999E-2</v>
      </c>
      <c r="O688" s="8"/>
      <c r="P688" s="39"/>
      <c r="Q688" s="39"/>
      <c r="R688" s="87"/>
      <c r="S688" s="39"/>
      <c r="T688" s="39"/>
      <c r="U688" s="87"/>
      <c r="V688" s="87" t="str">
        <f ca="1">IF(NOT(AP688=""),IF(AP688&lt;&gt;AP687,IF(COUNTIF(OFFSET(AP688,0,0,pMaxUnitPerPlantInData),AP688)=COUNTIFS(OFFSET(AP688,0,0,pMaxUnitPerPlantInData),AP688,OFFSET(F688,0,0,pMaxUnitPerPlantInData),F688),"N","Y"),V687),"")</f>
        <v>Y</v>
      </c>
      <c r="W688" s="152" t="s">
        <v>953</v>
      </c>
      <c r="X688" s="152">
        <v>2</v>
      </c>
      <c r="Y688" s="4"/>
      <c r="Z688" s="8" t="b">
        <v>1</v>
      </c>
      <c r="AA688" s="8" t="b">
        <f>VLOOKUP(L688,map_fuel,3,0)</f>
        <v>0</v>
      </c>
      <c r="AB688" s="8" t="b">
        <f>C688&gt;=filt_gen_size</f>
        <v>0</v>
      </c>
      <c r="AC688" s="8" t="b">
        <f>AV688&gt;=filt_age</f>
        <v>1</v>
      </c>
      <c r="AD688" s="39">
        <f>IF(filt_status="ALL",TRUE,IFERROR(SEARCH(I688,filt_status),FALSE))</f>
        <v>1</v>
      </c>
      <c r="AE688" s="8" t="b">
        <f>IF(filt_chp,TRUE,J688="N")</f>
        <v>1</v>
      </c>
      <c r="AF688" s="8" t="b">
        <f>IF(filt_hydro,TRUE,D688&lt;&gt;"water")</f>
        <v>1</v>
      </c>
      <c r="AG688" s="8" t="b">
        <f>IF(filt_use_bad_data,TRUE,NOT(OR(O688="Y",O688=1)))</f>
        <v>1</v>
      </c>
      <c r="AH688" s="8" t="b">
        <f>IF(filt_use_bad_data,TRUE,NOT(OR(Q688="Y",Q688=1)))</f>
        <v>1</v>
      </c>
      <c r="AI688" s="8" t="b">
        <f>IF(filt_allow_combos,AND(AJ688:AK688),OR(UPPER($S688)="Y",UPPER($T688)=""))</f>
        <v>1</v>
      </c>
      <c r="AJ688" s="8" t="b">
        <f>IF(UPPER($U688)="CCGT",IF(filt_combine_ccgt,OR(UPPER($T688)="Y",UPPER($S688)=""),OR(UPPER($S688)="Y",UPPER($T688)="")),TRUE)</f>
        <v>1</v>
      </c>
      <c r="AK688" s="8" t="b">
        <f>IF(UPPER($U688)="WIND",IF(filt_combine_wind,OR(UPPER($T688)="Y",UPPER($S688)=""),OR(UPPER($S688)="Y",UPPER($T688)="")),TRUE)</f>
        <v>1</v>
      </c>
      <c r="AL688" s="9"/>
      <c r="AM688" s="2" t="b">
        <f>AND(Z688:AL688)</f>
        <v>0</v>
      </c>
      <c r="AN688" s="2">
        <f>A688-COUNTIF($K$31:$K688,"&lt;&gt;"&amp;AN$31)+1</f>
        <v>629</v>
      </c>
      <c r="AO688" s="2"/>
      <c r="AP688" s="8" t="s">
        <v>444</v>
      </c>
      <c r="AQ688" s="8" t="s">
        <v>107</v>
      </c>
      <c r="AR688" s="8">
        <v>3631</v>
      </c>
      <c r="AS688" s="8">
        <v>14620</v>
      </c>
      <c r="AT688" s="8" t="s">
        <v>11</v>
      </c>
      <c r="AU688" s="8" t="s">
        <v>284</v>
      </c>
      <c r="AV688" s="8">
        <v>1991</v>
      </c>
      <c r="AW688" s="8">
        <v>1.6</v>
      </c>
      <c r="AX688" s="8" t="s">
        <v>44</v>
      </c>
      <c r="AY688" s="8" t="s">
        <v>15</v>
      </c>
      <c r="AZ688">
        <v>0</v>
      </c>
      <c r="BA688" s="5">
        <v>9147.3395</v>
      </c>
      <c r="BB688" s="5">
        <v>9</v>
      </c>
      <c r="BC688" s="4"/>
      <c r="BD688"/>
    </row>
    <row r="689" spans="1:56" hidden="1">
      <c r="A689">
        <f>ROW(B689)-ROW($B$31)</f>
        <v>658</v>
      </c>
      <c r="B689" t="str">
        <f>SUBSTITUTE(SUBSTITUTE(SUBSTITUTE(AP689&amp;"_"&amp;AQ689," ","_"),"&amp;","and"),"-","_")</f>
        <v>Sam_Rayburn_5</v>
      </c>
      <c r="C689">
        <f>AW689/1000</f>
        <v>1.6000000000000001E-3</v>
      </c>
      <c r="D689" s="23" t="str">
        <f>VLOOKUP(L689,map_fuel,2,0)</f>
        <v>oil_2</v>
      </c>
      <c r="E689" s="23" t="str">
        <f>VLOOKUP(M689,map_prime_mover,2,0)</f>
        <v>ic</v>
      </c>
      <c r="F689" s="23" t="str">
        <f>D689&amp;IF(NOT(E689=""),"_"&amp;LOWER(E689),"")</f>
        <v>oil_2_ic</v>
      </c>
      <c r="G689" s="58">
        <f>IF(ISNUMBER(BA689),BA689/1000,1)</f>
        <v>9.1473394999999993</v>
      </c>
      <c r="H689" s="8">
        <f>AV689</f>
        <v>1991</v>
      </c>
      <c r="I689" s="39" t="str">
        <f>AY689</f>
        <v>OP</v>
      </c>
      <c r="J689" s="39" t="str">
        <f>IF(AZ689=1,"Y",IF(AZ689=0,"N","?"))</f>
        <v>N</v>
      </c>
      <c r="K689" s="39" t="s">
        <v>594</v>
      </c>
      <c r="L689" s="8" t="str">
        <f>AU689</f>
        <v>DFO</v>
      </c>
      <c r="M689" s="8" t="str">
        <f>AX689</f>
        <v>IC</v>
      </c>
      <c r="N689" s="8">
        <f>C689*G689</f>
        <v>1.4635743199999999E-2</v>
      </c>
      <c r="O689" s="8"/>
      <c r="P689" s="39"/>
      <c r="Q689" s="39"/>
      <c r="R689" s="87"/>
      <c r="S689" s="39"/>
      <c r="T689" s="39"/>
      <c r="U689" s="87"/>
      <c r="V689" s="87" t="str">
        <f ca="1">IF(NOT(AP689=""),IF(AP689&lt;&gt;AP688,IF(COUNTIF(OFFSET(AP689,0,0,pMaxUnitPerPlantInData),AP689)=COUNTIFS(OFFSET(AP689,0,0,pMaxUnitPerPlantInData),AP689,OFFSET(F689,0,0,pMaxUnitPerPlantInData),F689),"N","Y"),V688),"")</f>
        <v>Y</v>
      </c>
      <c r="W689" s="152" t="s">
        <v>953</v>
      </c>
      <c r="X689" s="152">
        <v>2</v>
      </c>
      <c r="Y689" s="4"/>
      <c r="Z689" s="8" t="b">
        <v>1</v>
      </c>
      <c r="AA689" s="8" t="b">
        <f>VLOOKUP(L689,map_fuel,3,0)</f>
        <v>0</v>
      </c>
      <c r="AB689" s="8" t="b">
        <f>C689&gt;=filt_gen_size</f>
        <v>0</v>
      </c>
      <c r="AC689" s="8" t="b">
        <f>AV689&gt;=filt_age</f>
        <v>1</v>
      </c>
      <c r="AD689" s="39">
        <f>IF(filt_status="ALL",TRUE,IFERROR(SEARCH(I689,filt_status),FALSE))</f>
        <v>1</v>
      </c>
      <c r="AE689" s="8" t="b">
        <f>IF(filt_chp,TRUE,J689="N")</f>
        <v>1</v>
      </c>
      <c r="AF689" s="8" t="b">
        <f>IF(filt_hydro,TRUE,D689&lt;&gt;"water")</f>
        <v>1</v>
      </c>
      <c r="AG689" s="8" t="b">
        <f>IF(filt_use_bad_data,TRUE,NOT(OR(O689="Y",O689=1)))</f>
        <v>1</v>
      </c>
      <c r="AH689" s="8" t="b">
        <f>IF(filt_use_bad_data,TRUE,NOT(OR(Q689="Y",Q689=1)))</f>
        <v>1</v>
      </c>
      <c r="AI689" s="8" t="b">
        <f>IF(filt_allow_combos,AND(AJ689:AK689),OR(UPPER($S689)="Y",UPPER($T689)=""))</f>
        <v>1</v>
      </c>
      <c r="AJ689" s="8" t="b">
        <f>IF(UPPER($U689)="CCGT",IF(filt_combine_ccgt,OR(UPPER($T689)="Y",UPPER($S689)=""),OR(UPPER($S689)="Y",UPPER($T689)="")),TRUE)</f>
        <v>1</v>
      </c>
      <c r="AK689" s="8" t="b">
        <f>IF(UPPER($U689)="WIND",IF(filt_combine_wind,OR(UPPER($T689)="Y",UPPER($S689)=""),OR(UPPER($S689)="Y",UPPER($T689)="")),TRUE)</f>
        <v>1</v>
      </c>
      <c r="AL689" s="9"/>
      <c r="AM689" s="2" t="b">
        <f>AND(Z689:AL689)</f>
        <v>0</v>
      </c>
      <c r="AN689" s="2">
        <f>A689-COUNTIF($K$31:$K689,"&lt;&gt;"&amp;AN$31)+1</f>
        <v>630</v>
      </c>
      <c r="AO689" s="2"/>
      <c r="AP689" s="8" t="s">
        <v>444</v>
      </c>
      <c r="AQ689" s="8" t="s">
        <v>108</v>
      </c>
      <c r="AR689" s="8">
        <v>3631</v>
      </c>
      <c r="AS689" s="8">
        <v>14621</v>
      </c>
      <c r="AT689" s="8" t="s">
        <v>11</v>
      </c>
      <c r="AU689" s="8" t="s">
        <v>284</v>
      </c>
      <c r="AV689" s="8">
        <v>1991</v>
      </c>
      <c r="AW689" s="8">
        <v>1.6</v>
      </c>
      <c r="AX689" s="8" t="s">
        <v>44</v>
      </c>
      <c r="AY689" s="8" t="s">
        <v>15</v>
      </c>
      <c r="AZ689">
        <v>0</v>
      </c>
      <c r="BA689" s="5">
        <v>9147.3395</v>
      </c>
      <c r="BB689" s="5">
        <v>9</v>
      </c>
      <c r="BC689" s="4"/>
      <c r="BD689"/>
    </row>
    <row r="690" spans="1:56" hidden="1">
      <c r="A690">
        <f>ROW(B690)-ROW($B$31)</f>
        <v>659</v>
      </c>
      <c r="B690" t="str">
        <f>SUBSTITUTE(SUBSTITUTE(SUBSTITUTE(AP690&amp;"_"&amp;AQ690," ","_"),"&amp;","and"),"-","_")</f>
        <v>Sam_Rayburn_3</v>
      </c>
      <c r="C690">
        <f>AW690/1000</f>
        <v>2.5000000000000001E-2</v>
      </c>
      <c r="D690" s="23" t="str">
        <f>VLOOKUP(L690,map_fuel,2,0)</f>
        <v>ng</v>
      </c>
      <c r="E690" s="23" t="str">
        <f>VLOOKUP(M690,map_prime_mover,2,0)</f>
        <v>st</v>
      </c>
      <c r="F690" s="23" t="str">
        <f>D690&amp;IF(NOT(E690=""),"_"&amp;LOWER(E690),"")</f>
        <v>ng_st</v>
      </c>
      <c r="G690" s="58">
        <f>IF(ISNUMBER(BA690),BA690/1000,1)</f>
        <v>9.1473394999999993</v>
      </c>
      <c r="H690" s="8">
        <f>AV690</f>
        <v>1965</v>
      </c>
      <c r="I690" s="39" t="str">
        <f>AY690</f>
        <v>OP</v>
      </c>
      <c r="J690" s="39" t="str">
        <f>IF(AZ690=1,"Y",IF(AZ690=0,"N","?"))</f>
        <v>N</v>
      </c>
      <c r="K690" s="39" t="s">
        <v>594</v>
      </c>
      <c r="L690" s="8" t="str">
        <f>AU690</f>
        <v>NG</v>
      </c>
      <c r="M690" s="8" t="str">
        <f>AX690</f>
        <v>ST</v>
      </c>
      <c r="N690" s="8">
        <f>C690*G690</f>
        <v>0.2286834875</v>
      </c>
      <c r="O690" s="8"/>
      <c r="P690" s="39"/>
      <c r="Q690" s="39" t="s">
        <v>651</v>
      </c>
      <c r="R690" s="87"/>
      <c r="S690" s="39"/>
      <c r="T690" s="39"/>
      <c r="U690" s="87"/>
      <c r="V690" s="87" t="str">
        <f ca="1">IF(NOT(AP690=""),IF(AP690&lt;&gt;AP689,IF(COUNTIF(OFFSET(AP690,0,0,pMaxUnitPerPlantInData),AP690)=COUNTIFS(OFFSET(AP690,0,0,pMaxUnitPerPlantInData),AP690,OFFSET(F690,0,0,pMaxUnitPerPlantInData),F690),"N","Y"),V689),"")</f>
        <v>Y</v>
      </c>
      <c r="W690" s="152" t="s">
        <v>954</v>
      </c>
      <c r="X690" s="152">
        <v>1</v>
      </c>
      <c r="Y690" s="4"/>
      <c r="Z690" s="8" t="b">
        <v>1</v>
      </c>
      <c r="AA690" s="8" t="b">
        <f>VLOOKUP(L690,map_fuel,3,0)</f>
        <v>1</v>
      </c>
      <c r="AB690" s="8" t="b">
        <f>C690&gt;=filt_gen_size</f>
        <v>0</v>
      </c>
      <c r="AC690" s="8" t="b">
        <f>AV690&gt;=filt_age</f>
        <v>1</v>
      </c>
      <c r="AD690" s="39">
        <f>IF(filt_status="ALL",TRUE,IFERROR(SEARCH(I690,filt_status),FALSE))</f>
        <v>1</v>
      </c>
      <c r="AE690" s="8" t="b">
        <f>IF(filt_chp,TRUE,J690="N")</f>
        <v>1</v>
      </c>
      <c r="AF690" s="8" t="b">
        <f>IF(filt_hydro,TRUE,D690&lt;&gt;"water")</f>
        <v>1</v>
      </c>
      <c r="AG690" s="8" t="b">
        <f>IF(filt_use_bad_data,TRUE,NOT(OR(O690="Y",O690=1)))</f>
        <v>1</v>
      </c>
      <c r="AH690" s="8" t="b">
        <f>IF(filt_use_bad_data,TRUE,NOT(OR(Q690="Y",Q690=1)))</f>
        <v>0</v>
      </c>
      <c r="AI690" s="8" t="b">
        <f>IF(filt_allow_combos,AND(AJ690:AK690),OR(UPPER($S690)="Y",UPPER($T690)=""))</f>
        <v>1</v>
      </c>
      <c r="AJ690" s="8" t="b">
        <f>IF(UPPER($U690)="CCGT",IF(filt_combine_ccgt,OR(UPPER($T690)="Y",UPPER($S690)=""),OR(UPPER($S690)="Y",UPPER($T690)="")),TRUE)</f>
        <v>1</v>
      </c>
      <c r="AK690" s="8" t="b">
        <f>IF(UPPER($U690)="WIND",IF(filt_combine_wind,OR(UPPER($T690)="Y",UPPER($S690)=""),OR(UPPER($S690)="Y",UPPER($T690)="")),TRUE)</f>
        <v>1</v>
      </c>
      <c r="AL690" s="9"/>
      <c r="AM690" s="2" t="b">
        <f>AND(Z690:AL690)</f>
        <v>0</v>
      </c>
      <c r="AN690" s="2">
        <f>A690-COUNTIF($K$31:$K690,"&lt;&gt;"&amp;AN$31)+1</f>
        <v>631</v>
      </c>
      <c r="AO690" s="2"/>
      <c r="AP690" s="8" t="s">
        <v>444</v>
      </c>
      <c r="AQ690" s="8" t="s">
        <v>41</v>
      </c>
      <c r="AR690" s="8">
        <v>3631</v>
      </c>
      <c r="AS690" s="8">
        <v>14619</v>
      </c>
      <c r="AT690" s="8" t="s">
        <v>11</v>
      </c>
      <c r="AU690" s="8" t="s">
        <v>33</v>
      </c>
      <c r="AV690" s="8">
        <v>1965</v>
      </c>
      <c r="AW690" s="8">
        <v>25</v>
      </c>
      <c r="AX690" s="8" t="s">
        <v>16</v>
      </c>
      <c r="AY690" s="8" t="s">
        <v>15</v>
      </c>
      <c r="AZ690">
        <v>0</v>
      </c>
      <c r="BA690" s="5">
        <v>9147.3395</v>
      </c>
      <c r="BB690" s="5">
        <v>9</v>
      </c>
      <c r="BC690" s="4"/>
      <c r="BD690"/>
    </row>
    <row r="691" spans="1:56" hidden="1">
      <c r="A691">
        <f>ROW(B691)-ROW($B$31)</f>
        <v>660</v>
      </c>
      <c r="B691" t="str">
        <f>SUBSTITUTE(SUBSTITUTE(SUBSTITUTE(AP691&amp;"_"&amp;AQ691," ","_"),"&amp;","and"),"-","_")</f>
        <v>Sam_Rayburn_1</v>
      </c>
      <c r="C691">
        <f>AW691/1000</f>
        <v>1.12E-2</v>
      </c>
      <c r="D691" s="23" t="str">
        <f>VLOOKUP(L691,map_fuel,2,0)</f>
        <v>ng</v>
      </c>
      <c r="E691" s="23" t="str">
        <f>VLOOKUP(M691,map_prime_mover,2,0)</f>
        <v>gt</v>
      </c>
      <c r="F691" s="23" t="str">
        <f>D691&amp;IF(NOT(E691=""),"_"&amp;LOWER(E691),"")</f>
        <v>ng_gt</v>
      </c>
      <c r="G691" s="58">
        <f>IF(ISNUMBER(BA691),BA691/1000,1)</f>
        <v>9.1473394999999993</v>
      </c>
      <c r="H691" s="8">
        <f>AV691</f>
        <v>1964</v>
      </c>
      <c r="I691" s="39" t="str">
        <f>AY691</f>
        <v>OP</v>
      </c>
      <c r="J691" s="39" t="str">
        <f>IF(AZ691=1,"Y",IF(AZ691=0,"N","?"))</f>
        <v>N</v>
      </c>
      <c r="K691" s="39" t="s">
        <v>594</v>
      </c>
      <c r="L691" s="8" t="str">
        <f>AU691</f>
        <v>NG</v>
      </c>
      <c r="M691" s="8" t="str">
        <f>AX691</f>
        <v>GT</v>
      </c>
      <c r="N691" s="8">
        <f>C691*G691</f>
        <v>0.1024502024</v>
      </c>
      <c r="O691" s="8"/>
      <c r="P691" s="39"/>
      <c r="Q691" s="39"/>
      <c r="R691" s="87"/>
      <c r="S691" s="39"/>
      <c r="T691" s="39"/>
      <c r="U691" s="87"/>
      <c r="V691" s="87" t="str">
        <f ca="1">IF(NOT(AP691=""),IF(AP691&lt;&gt;AP690,IF(COUNTIF(OFFSET(AP691,0,0,pMaxUnitPerPlantInData),AP691)=COUNTIFS(OFFSET(AP691,0,0,pMaxUnitPerPlantInData),AP691,OFFSET(F691,0,0,pMaxUnitPerPlantInData),F691),"N","Y"),V690),"")</f>
        <v>Y</v>
      </c>
      <c r="W691" s="152" t="s">
        <v>955</v>
      </c>
      <c r="X691" s="152">
        <v>2</v>
      </c>
      <c r="Y691" s="4"/>
      <c r="Z691" s="8" t="b">
        <v>1</v>
      </c>
      <c r="AA691" s="8" t="b">
        <f>VLOOKUP(L691,map_fuel,3,0)</f>
        <v>1</v>
      </c>
      <c r="AB691" s="8" t="b">
        <f>C691&gt;=filt_gen_size</f>
        <v>0</v>
      </c>
      <c r="AC691" s="8" t="b">
        <f>AV691&gt;=filt_age</f>
        <v>1</v>
      </c>
      <c r="AD691" s="39">
        <f>IF(filt_status="ALL",TRUE,IFERROR(SEARCH(I691,filt_status),FALSE))</f>
        <v>1</v>
      </c>
      <c r="AE691" s="8" t="b">
        <f>IF(filt_chp,TRUE,J691="N")</f>
        <v>1</v>
      </c>
      <c r="AF691" s="8" t="b">
        <f>IF(filt_hydro,TRUE,D691&lt;&gt;"water")</f>
        <v>1</v>
      </c>
      <c r="AG691" s="8" t="b">
        <f>IF(filt_use_bad_data,TRUE,NOT(OR(O691="Y",O691=1)))</f>
        <v>1</v>
      </c>
      <c r="AH691" s="8" t="b">
        <f>IF(filt_use_bad_data,TRUE,NOT(OR(Q691="Y",Q691=1)))</f>
        <v>1</v>
      </c>
      <c r="AI691" s="8" t="b">
        <f>IF(filt_allow_combos,AND(AJ691:AK691),OR(UPPER($S691)="Y",UPPER($T691)=""))</f>
        <v>1</v>
      </c>
      <c r="AJ691" s="8" t="b">
        <f>IF(UPPER($U691)="CCGT",IF(filt_combine_ccgt,OR(UPPER($T691)="Y",UPPER($S691)=""),OR(UPPER($S691)="Y",UPPER($T691)="")),TRUE)</f>
        <v>1</v>
      </c>
      <c r="AK691" s="8" t="b">
        <f>IF(UPPER($U691)="WIND",IF(filt_combine_wind,OR(UPPER($T691)="Y",UPPER($S691)=""),OR(UPPER($S691)="Y",UPPER($T691)="")),TRUE)</f>
        <v>1</v>
      </c>
      <c r="AL691" s="9"/>
      <c r="AM691" s="2" t="b">
        <f>AND(Z691:AL691)</f>
        <v>0</v>
      </c>
      <c r="AN691" s="2">
        <f>A691-COUNTIF($K$31:$K691,"&lt;&gt;"&amp;AN$31)+1</f>
        <v>632</v>
      </c>
      <c r="AO691" s="2"/>
      <c r="AP691" s="8" t="s">
        <v>444</v>
      </c>
      <c r="AQ691" s="8" t="s">
        <v>19</v>
      </c>
      <c r="AR691" s="8">
        <v>3631</v>
      </c>
      <c r="AS691" s="8">
        <v>14614</v>
      </c>
      <c r="AT691" s="8" t="s">
        <v>11</v>
      </c>
      <c r="AU691" s="8" t="s">
        <v>33</v>
      </c>
      <c r="AV691" s="8">
        <v>1964</v>
      </c>
      <c r="AW691" s="8">
        <v>11.2</v>
      </c>
      <c r="AX691" s="8" t="s">
        <v>54</v>
      </c>
      <c r="AY691" s="8" t="s">
        <v>15</v>
      </c>
      <c r="AZ691">
        <v>0</v>
      </c>
      <c r="BA691" s="5">
        <v>9147.3395</v>
      </c>
      <c r="BB691" s="5">
        <v>9</v>
      </c>
      <c r="BC691" s="4"/>
      <c r="BD691"/>
    </row>
    <row r="692" spans="1:56" hidden="1">
      <c r="A692">
        <f>ROW(B692)-ROW($B$31)</f>
        <v>661</v>
      </c>
      <c r="B692" t="str">
        <f>SUBSTITUTE(SUBSTITUTE(SUBSTITUTE(AP692&amp;"_"&amp;AQ692," ","_"),"&amp;","and"),"-","_")</f>
        <v>Sam_Rayburn_2</v>
      </c>
      <c r="C692">
        <f>AW692/1000</f>
        <v>1.12E-2</v>
      </c>
      <c r="D692" s="23" t="str">
        <f>VLOOKUP(L692,map_fuel,2,0)</f>
        <v>ng</v>
      </c>
      <c r="E692" s="23" t="str">
        <f>VLOOKUP(M692,map_prime_mover,2,0)</f>
        <v>gt</v>
      </c>
      <c r="F692" s="23" t="str">
        <f>D692&amp;IF(NOT(E692=""),"_"&amp;LOWER(E692),"")</f>
        <v>ng_gt</v>
      </c>
      <c r="G692" s="58">
        <f>IF(ISNUMBER(BA692),BA692/1000,1)</f>
        <v>9.1473394999999993</v>
      </c>
      <c r="H692" s="8">
        <f>AV692</f>
        <v>1964</v>
      </c>
      <c r="I692" s="39" t="str">
        <f>AY692</f>
        <v>OP</v>
      </c>
      <c r="J692" s="39" t="str">
        <f>IF(AZ692=1,"Y",IF(AZ692=0,"N","?"))</f>
        <v>N</v>
      </c>
      <c r="K692" s="39" t="s">
        <v>594</v>
      </c>
      <c r="L692" s="8" t="str">
        <f>AU692</f>
        <v>NG</v>
      </c>
      <c r="M692" s="8" t="str">
        <f>AX692</f>
        <v>GT</v>
      </c>
      <c r="N692" s="8">
        <f>C692*G692</f>
        <v>0.1024502024</v>
      </c>
      <c r="O692" s="8"/>
      <c r="P692" s="39"/>
      <c r="Q692" s="39"/>
      <c r="R692" s="87"/>
      <c r="S692" s="39"/>
      <c r="T692" s="39"/>
      <c r="U692" s="87"/>
      <c r="V692" s="87" t="str">
        <f ca="1">IF(NOT(AP692=""),IF(AP692&lt;&gt;AP691,IF(COUNTIF(OFFSET(AP692,0,0,pMaxUnitPerPlantInData),AP692)=COUNTIFS(OFFSET(AP692,0,0,pMaxUnitPerPlantInData),AP692,OFFSET(F692,0,0,pMaxUnitPerPlantInData),F692),"N","Y"),V691),"")</f>
        <v>Y</v>
      </c>
      <c r="W692" s="152" t="s">
        <v>955</v>
      </c>
      <c r="X692" s="152">
        <v>2</v>
      </c>
      <c r="Y692" s="4"/>
      <c r="Z692" s="8" t="b">
        <v>1</v>
      </c>
      <c r="AA692" s="8" t="b">
        <f>VLOOKUP(L692,map_fuel,3,0)</f>
        <v>1</v>
      </c>
      <c r="AB692" s="8" t="b">
        <f>C692&gt;=filt_gen_size</f>
        <v>0</v>
      </c>
      <c r="AC692" s="8" t="b">
        <f>AV692&gt;=filt_age</f>
        <v>1</v>
      </c>
      <c r="AD692" s="39">
        <f>IF(filt_status="ALL",TRUE,IFERROR(SEARCH(I692,filt_status),FALSE))</f>
        <v>1</v>
      </c>
      <c r="AE692" s="8" t="b">
        <f>IF(filt_chp,TRUE,J692="N")</f>
        <v>1</v>
      </c>
      <c r="AF692" s="8" t="b">
        <f>IF(filt_hydro,TRUE,D692&lt;&gt;"water")</f>
        <v>1</v>
      </c>
      <c r="AG692" s="8" t="b">
        <f>IF(filt_use_bad_data,TRUE,NOT(OR(O692="Y",O692=1)))</f>
        <v>1</v>
      </c>
      <c r="AH692" s="8" t="b">
        <f>IF(filt_use_bad_data,TRUE,NOT(OR(Q692="Y",Q692=1)))</f>
        <v>1</v>
      </c>
      <c r="AI692" s="8" t="b">
        <f>IF(filt_allow_combos,AND(AJ692:AK692),OR(UPPER($S692)="Y",UPPER($T692)=""))</f>
        <v>1</v>
      </c>
      <c r="AJ692" s="8" t="b">
        <f>IF(UPPER($U692)="CCGT",IF(filt_combine_ccgt,OR(UPPER($T692)="Y",UPPER($S692)=""),OR(UPPER($S692)="Y",UPPER($T692)="")),TRUE)</f>
        <v>1</v>
      </c>
      <c r="AK692" s="8" t="b">
        <f>IF(UPPER($U692)="WIND",IF(filt_combine_wind,OR(UPPER($T692)="Y",UPPER($S692)=""),OR(UPPER($S692)="Y",UPPER($T692)="")),TRUE)</f>
        <v>1</v>
      </c>
      <c r="AL692" s="9"/>
      <c r="AM692" s="2" t="b">
        <f>AND(Z692:AL692)</f>
        <v>0</v>
      </c>
      <c r="AN692" s="2">
        <f>A692-COUNTIF($K$31:$K692,"&lt;&gt;"&amp;AN$31)+1</f>
        <v>633</v>
      </c>
      <c r="AO692" s="2"/>
      <c r="AP692" s="8" t="s">
        <v>444</v>
      </c>
      <c r="AQ692" s="8" t="s">
        <v>22</v>
      </c>
      <c r="AR692" s="8">
        <v>3631</v>
      </c>
      <c r="AS692" s="8">
        <v>14617</v>
      </c>
      <c r="AT692" s="8" t="s">
        <v>11</v>
      </c>
      <c r="AU692" s="8" t="s">
        <v>33</v>
      </c>
      <c r="AV692" s="8">
        <v>1964</v>
      </c>
      <c r="AW692" s="8">
        <v>11.2</v>
      </c>
      <c r="AX692" s="8" t="s">
        <v>54</v>
      </c>
      <c r="AY692" s="8" t="s">
        <v>15</v>
      </c>
      <c r="AZ692">
        <v>0</v>
      </c>
      <c r="BA692" s="5">
        <v>9147.3395</v>
      </c>
      <c r="BB692" s="5">
        <v>9</v>
      </c>
      <c r="BC692" s="4"/>
      <c r="BD692"/>
    </row>
    <row r="693" spans="1:56" hidden="1">
      <c r="A693">
        <f>ROW(B693)-ROW($B$31)</f>
        <v>662</v>
      </c>
      <c r="B693" t="str">
        <f>SUBSTITUTE(SUBSTITUTE(SUBSTITUTE(AP693&amp;"_"&amp;AQ693," ","_"),"&amp;","and"),"-","_")</f>
        <v>San_Jacinto_Steam_Electric_Station_1</v>
      </c>
      <c r="C693">
        <f>AW693/1000</f>
        <v>8.8200000000000001E-2</v>
      </c>
      <c r="D693" s="23" t="str">
        <f>VLOOKUP(L693,map_fuel,2,0)</f>
        <v>ng</v>
      </c>
      <c r="E693" s="23" t="str">
        <f>VLOOKUP(M693,map_prime_mover,2,0)</f>
        <v>gt</v>
      </c>
      <c r="F693" s="23" t="str">
        <f>D693&amp;IF(NOT(E693=""),"_"&amp;LOWER(E693),"")</f>
        <v>ng_gt</v>
      </c>
      <c r="G693" s="58">
        <f>IF(ISNUMBER(BA693),BA693/1000,1)</f>
        <v>13.5155355</v>
      </c>
      <c r="H693" s="8">
        <f>AV693</f>
        <v>1995</v>
      </c>
      <c r="I693" s="39" t="str">
        <f>AY693</f>
        <v>OP</v>
      </c>
      <c r="J693" s="39" t="str">
        <f>IF(AZ693=1,"Y",IF(AZ693=0,"N","?"))</f>
        <v>N</v>
      </c>
      <c r="K693" s="39" t="s">
        <v>594</v>
      </c>
      <c r="L693" s="8" t="str">
        <f>AU693</f>
        <v>NG</v>
      </c>
      <c r="M693" s="8" t="str">
        <f>AX693</f>
        <v>GT</v>
      </c>
      <c r="N693" s="8">
        <f>C693*G693</f>
        <v>1.1920702311</v>
      </c>
      <c r="O693" s="8"/>
      <c r="P693" s="39"/>
      <c r="Q693" s="39"/>
      <c r="R693" s="87"/>
      <c r="S693" s="39"/>
      <c r="T693" s="39"/>
      <c r="U693" s="87"/>
      <c r="V693" s="87" t="str">
        <f ca="1">IF(NOT(AP693=""),IF(AP693&lt;&gt;AP692,IF(COUNTIF(OFFSET(AP693,0,0,pMaxUnitPerPlantInData),AP693)=COUNTIFS(OFFSET(AP693,0,0,pMaxUnitPerPlantInData),AP693,OFFSET(F693,0,0,pMaxUnitPerPlantInData),F693),"N","Y"),V692),"")</f>
        <v>N</v>
      </c>
      <c r="W693" s="87" t="str">
        <f>IF($AP693="",W694,SUBSTITUTE(SUBSTITUTE(SUBSTITUTE(AP693," ","_"),"&amp;","and"),"-","_"))</f>
        <v>San_Jacinto_Steam_Electric_Station</v>
      </c>
      <c r="X693" s="87">
        <f>IF($AP693="","-",BB693)</f>
        <v>2</v>
      </c>
      <c r="Y693" s="4"/>
      <c r="Z693" s="8" t="b">
        <v>1</v>
      </c>
      <c r="AA693" s="8" t="b">
        <f>VLOOKUP(L693,map_fuel,3,0)</f>
        <v>1</v>
      </c>
      <c r="AB693" s="8" t="b">
        <f>C693&gt;=filt_gen_size</f>
        <v>1</v>
      </c>
      <c r="AC693" s="8" t="b">
        <f>AV693&gt;=filt_age</f>
        <v>1</v>
      </c>
      <c r="AD693" s="39">
        <f>IF(filt_status="ALL",TRUE,IFERROR(SEARCH(I693,filt_status),FALSE))</f>
        <v>1</v>
      </c>
      <c r="AE693" s="8" t="b">
        <f>IF(filt_chp,TRUE,J693="N")</f>
        <v>1</v>
      </c>
      <c r="AF693" s="8" t="b">
        <f>IF(filt_hydro,TRUE,D693&lt;&gt;"water")</f>
        <v>1</v>
      </c>
      <c r="AG693" s="8" t="b">
        <f>IF(filt_use_bad_data,TRUE,NOT(OR(O693="Y",O693=1)))</f>
        <v>1</v>
      </c>
      <c r="AH693" s="8" t="b">
        <f>IF(filt_use_bad_data,TRUE,NOT(OR(Q693="Y",Q693=1)))</f>
        <v>1</v>
      </c>
      <c r="AI693" s="8" t="b">
        <f>IF(filt_allow_combos,AND(AJ693:AK693),OR(UPPER($S693)="Y",UPPER($T693)=""))</f>
        <v>1</v>
      </c>
      <c r="AJ693" s="8" t="b">
        <f>IF(UPPER($U693)="CCGT",IF(filt_combine_ccgt,OR(UPPER($T693)="Y",UPPER($S693)=""),OR(UPPER($S693)="Y",UPPER($T693)="")),TRUE)</f>
        <v>1</v>
      </c>
      <c r="AK693" s="8" t="b">
        <f>IF(UPPER($U693)="WIND",IF(filt_combine_wind,OR(UPPER($T693)="Y",UPPER($S693)=""),OR(UPPER($S693)="Y",UPPER($T693)="")),TRUE)</f>
        <v>1</v>
      </c>
      <c r="AL693" s="9"/>
      <c r="AM693" s="2" t="b">
        <f>AND(Z693:AL693)</f>
        <v>1</v>
      </c>
      <c r="AN693" s="2">
        <f>A693-COUNTIF($K$31:$K693,"&lt;&gt;"&amp;AN$31)+1</f>
        <v>634</v>
      </c>
      <c r="AO693" s="2"/>
      <c r="AP693" s="8" t="s">
        <v>447</v>
      </c>
      <c r="AQ693" s="8" t="s">
        <v>19</v>
      </c>
      <c r="AR693" s="8">
        <v>7325</v>
      </c>
      <c r="AS693" s="8">
        <v>14625</v>
      </c>
      <c r="AT693" s="8" t="s">
        <v>11</v>
      </c>
      <c r="AU693" s="8" t="s">
        <v>33</v>
      </c>
      <c r="AV693" s="8">
        <v>1995</v>
      </c>
      <c r="AW693" s="8">
        <v>88.2</v>
      </c>
      <c r="AX693" s="8" t="s">
        <v>54</v>
      </c>
      <c r="AY693" s="8" t="s">
        <v>15</v>
      </c>
      <c r="AZ693">
        <v>0</v>
      </c>
      <c r="BA693" s="5">
        <v>13515.5355</v>
      </c>
      <c r="BB693" s="5">
        <v>2</v>
      </c>
      <c r="BC693" s="4"/>
      <c r="BD693"/>
    </row>
    <row r="694" spans="1:56" hidden="1">
      <c r="A694">
        <f>ROW(B694)-ROW($B$31)</f>
        <v>663</v>
      </c>
      <c r="B694" t="str">
        <f>SUBSTITUTE(SUBSTITUTE(SUBSTITUTE(AP694&amp;"_"&amp;AQ694," ","_"),"&amp;","and"),"-","_")</f>
        <v>San_Jacinto_Steam_Electric_Station_2</v>
      </c>
      <c r="C694">
        <f>AW694/1000</f>
        <v>8.8200000000000001E-2</v>
      </c>
      <c r="D694" s="23" t="str">
        <f>VLOOKUP(L694,map_fuel,2,0)</f>
        <v>ng</v>
      </c>
      <c r="E694" s="23" t="str">
        <f>VLOOKUP(M694,map_prime_mover,2,0)</f>
        <v>gt</v>
      </c>
      <c r="F694" s="23" t="str">
        <f>D694&amp;IF(NOT(E694=""),"_"&amp;LOWER(E694),"")</f>
        <v>ng_gt</v>
      </c>
      <c r="G694" s="58">
        <f>IF(ISNUMBER(BA694),BA694/1000,1)</f>
        <v>13.5155355</v>
      </c>
      <c r="H694" s="8">
        <f>AV694</f>
        <v>1995</v>
      </c>
      <c r="I694" s="39" t="str">
        <f>AY694</f>
        <v>OP</v>
      </c>
      <c r="J694" s="39" t="str">
        <f>IF(AZ694=1,"Y",IF(AZ694=0,"N","?"))</f>
        <v>N</v>
      </c>
      <c r="K694" s="39" t="s">
        <v>594</v>
      </c>
      <c r="L694" s="8" t="str">
        <f>AU694</f>
        <v>NG</v>
      </c>
      <c r="M694" s="8" t="str">
        <f>AX694</f>
        <v>GT</v>
      </c>
      <c r="N694" s="8">
        <f>C694*G694</f>
        <v>1.1920702311</v>
      </c>
      <c r="O694" s="8"/>
      <c r="P694" s="39"/>
      <c r="Q694" s="39"/>
      <c r="R694" s="87"/>
      <c r="S694" s="39"/>
      <c r="T694" s="39"/>
      <c r="U694" s="87"/>
      <c r="V694" s="87" t="str">
        <f ca="1">IF(NOT(AP694=""),IF(AP694&lt;&gt;AP693,IF(COUNTIF(OFFSET(AP694,0,0,pMaxUnitPerPlantInData),AP694)=COUNTIFS(OFFSET(AP694,0,0,pMaxUnitPerPlantInData),AP694,OFFSET(F694,0,0,pMaxUnitPerPlantInData),F694),"N","Y"),V693),"")</f>
        <v>N</v>
      </c>
      <c r="W694" s="87" t="str">
        <f>IF($AP694="",W695,SUBSTITUTE(SUBSTITUTE(SUBSTITUTE(AP694," ","_"),"&amp;","and"),"-","_"))</f>
        <v>San_Jacinto_Steam_Electric_Station</v>
      </c>
      <c r="X694" s="87">
        <f>IF($AP694="","-",BB694)</f>
        <v>2</v>
      </c>
      <c r="Y694" s="4"/>
      <c r="Z694" s="8" t="b">
        <v>1</v>
      </c>
      <c r="AA694" s="8" t="b">
        <f>VLOOKUP(L694,map_fuel,3,0)</f>
        <v>1</v>
      </c>
      <c r="AB694" s="8" t="b">
        <f>C694&gt;=filt_gen_size</f>
        <v>1</v>
      </c>
      <c r="AC694" s="8" t="b">
        <f>AV694&gt;=filt_age</f>
        <v>1</v>
      </c>
      <c r="AD694" s="39">
        <f>IF(filt_status="ALL",TRUE,IFERROR(SEARCH(I694,filt_status),FALSE))</f>
        <v>1</v>
      </c>
      <c r="AE694" s="8" t="b">
        <f>IF(filt_chp,TRUE,J694="N")</f>
        <v>1</v>
      </c>
      <c r="AF694" s="8" t="b">
        <f>IF(filt_hydro,TRUE,D694&lt;&gt;"water")</f>
        <v>1</v>
      </c>
      <c r="AG694" s="8" t="b">
        <f>IF(filt_use_bad_data,TRUE,NOT(OR(O694="Y",O694=1)))</f>
        <v>1</v>
      </c>
      <c r="AH694" s="8" t="b">
        <f>IF(filt_use_bad_data,TRUE,NOT(OR(Q694="Y",Q694=1)))</f>
        <v>1</v>
      </c>
      <c r="AI694" s="8" t="b">
        <f>IF(filt_allow_combos,AND(AJ694:AK694),OR(UPPER($S694)="Y",UPPER($T694)=""))</f>
        <v>1</v>
      </c>
      <c r="AJ694" s="8" t="b">
        <f>IF(UPPER($U694)="CCGT",IF(filt_combine_ccgt,OR(UPPER($T694)="Y",UPPER($S694)=""),OR(UPPER($S694)="Y",UPPER($T694)="")),TRUE)</f>
        <v>1</v>
      </c>
      <c r="AK694" s="8" t="b">
        <f>IF(UPPER($U694)="WIND",IF(filt_combine_wind,OR(UPPER($T694)="Y",UPPER($S694)=""),OR(UPPER($S694)="Y",UPPER($T694)="")),TRUE)</f>
        <v>1</v>
      </c>
      <c r="AL694" s="9"/>
      <c r="AM694" s="2" t="b">
        <f>AND(Z694:AL694)</f>
        <v>1</v>
      </c>
      <c r="AN694" s="2">
        <f>A694-COUNTIF($K$31:$K694,"&lt;&gt;"&amp;AN$31)+1</f>
        <v>635</v>
      </c>
      <c r="AO694" s="2"/>
      <c r="AP694" s="8" t="s">
        <v>447</v>
      </c>
      <c r="AQ694" s="8" t="s">
        <v>22</v>
      </c>
      <c r="AR694" s="8">
        <v>7325</v>
      </c>
      <c r="AS694" s="8">
        <v>14626</v>
      </c>
      <c r="AT694" s="8" t="s">
        <v>11</v>
      </c>
      <c r="AU694" s="8" t="s">
        <v>33</v>
      </c>
      <c r="AV694" s="8">
        <v>1995</v>
      </c>
      <c r="AW694" s="8">
        <v>88.2</v>
      </c>
      <c r="AX694" s="8" t="s">
        <v>54</v>
      </c>
      <c r="AY694" s="8" t="s">
        <v>15</v>
      </c>
      <c r="AZ694">
        <v>0</v>
      </c>
      <c r="BA694" s="5">
        <v>13515.5355</v>
      </c>
      <c r="BB694" s="5">
        <v>2</v>
      </c>
      <c r="BC694" s="4"/>
      <c r="BD694"/>
    </row>
    <row r="695" spans="1:56" hidden="1">
      <c r="A695">
        <f>ROW(B695)-ROW($B$31)</f>
        <v>664</v>
      </c>
      <c r="B695" t="str">
        <f>SUBSTITUTE(SUBSTITUTE(SUBSTITUTE(AP695&amp;"_"&amp;AQ695," ","_"),"&amp;","and"),"-","_")</f>
        <v>San_Miguel_1</v>
      </c>
      <c r="C695">
        <f>AW695/1000</f>
        <v>0.41</v>
      </c>
      <c r="D695" s="23" t="str">
        <f>VLOOKUP(L695,map_fuel,2,0)</f>
        <v>coal_lig</v>
      </c>
      <c r="E695" s="23" t="str">
        <f>VLOOKUP(M695,map_prime_mover,2,0)</f>
        <v>st</v>
      </c>
      <c r="F695" s="23" t="str">
        <f>D695&amp;IF(NOT(E695=""),"_"&amp;LOWER(E695),"")</f>
        <v>coal_lig_st</v>
      </c>
      <c r="G695" s="58">
        <f>IF(ISNUMBER(BA695),BA695/1000,1)</f>
        <v>12.1482466</v>
      </c>
      <c r="H695" s="8">
        <f>AV695</f>
        <v>1982</v>
      </c>
      <c r="I695" s="39" t="str">
        <f>AY695</f>
        <v>OP</v>
      </c>
      <c r="J695" s="39" t="str">
        <f>IF(AZ695=1,"Y",IF(AZ695=0,"N","?"))</f>
        <v>N</v>
      </c>
      <c r="K695" s="39" t="s">
        <v>594</v>
      </c>
      <c r="L695" s="8" t="str">
        <f>AU695</f>
        <v>LIG</v>
      </c>
      <c r="M695" s="8" t="str">
        <f>AX695</f>
        <v>ST</v>
      </c>
      <c r="N695" s="8">
        <f>C695*G695</f>
        <v>4.9807811060000002</v>
      </c>
      <c r="O695" s="8"/>
      <c r="P695" s="39"/>
      <c r="Q695" s="39" t="s">
        <v>651</v>
      </c>
      <c r="R695" s="87" t="s">
        <v>1072</v>
      </c>
      <c r="S695" s="39"/>
      <c r="T695" s="39"/>
      <c r="U695" s="87"/>
      <c r="V695" s="87" t="str">
        <f ca="1">IF(NOT(AP695=""),IF(AP695&lt;&gt;AP694,IF(COUNTIF(OFFSET(AP695,0,0,pMaxUnitPerPlantInData),AP695)=COUNTIFS(OFFSET(AP695,0,0,pMaxUnitPerPlantInData),AP695,OFFSET(F695,0,0,pMaxUnitPerPlantInData),F695),"N","Y"),V694),"")</f>
        <v>N</v>
      </c>
      <c r="W695" s="87" t="str">
        <f>IF($AP695="",W696,SUBSTITUTE(SUBSTITUTE(SUBSTITUTE(AP695," ","_"),"&amp;","and"),"-","_"))</f>
        <v>San_Miguel</v>
      </c>
      <c r="X695" s="87">
        <f>IF($AP695="","-",BB695)</f>
        <v>1</v>
      </c>
      <c r="Y695" s="4"/>
      <c r="Z695" s="8" t="b">
        <v>1</v>
      </c>
      <c r="AA695" s="8" t="b">
        <f>VLOOKUP(L695,map_fuel,3,0)</f>
        <v>1</v>
      </c>
      <c r="AB695" s="8" t="b">
        <f>C695&gt;=filt_gen_size</f>
        <v>1</v>
      </c>
      <c r="AC695" s="8" t="b">
        <f>AV695&gt;=filt_age</f>
        <v>1</v>
      </c>
      <c r="AD695" s="39">
        <f>IF(filt_status="ALL",TRUE,IFERROR(SEARCH(I695,filt_status),FALSE))</f>
        <v>1</v>
      </c>
      <c r="AE695" s="8" t="b">
        <f>IF(filt_chp,TRUE,J695="N")</f>
        <v>1</v>
      </c>
      <c r="AF695" s="8" t="b">
        <f>IF(filt_hydro,TRUE,D695&lt;&gt;"water")</f>
        <v>1</v>
      </c>
      <c r="AG695" s="8" t="b">
        <f>IF(filt_use_bad_data,TRUE,NOT(OR(O695="Y",O695=1)))</f>
        <v>1</v>
      </c>
      <c r="AH695" s="8" t="b">
        <f>IF(filt_use_bad_data,TRUE,NOT(OR(Q695="Y",Q695=1)))</f>
        <v>0</v>
      </c>
      <c r="AI695" s="8" t="b">
        <f>IF(filt_allow_combos,AND(AJ695:AK695),OR(UPPER($S695)="Y",UPPER($T695)=""))</f>
        <v>1</v>
      </c>
      <c r="AJ695" s="8" t="b">
        <f>IF(UPPER($U695)="CCGT",IF(filt_combine_ccgt,OR(UPPER($T695)="Y",UPPER($S695)=""),OR(UPPER($S695)="Y",UPPER($T695)="")),TRUE)</f>
        <v>1</v>
      </c>
      <c r="AK695" s="8" t="b">
        <f>IF(UPPER($U695)="WIND",IF(filt_combine_wind,OR(UPPER($T695)="Y",UPPER($S695)=""),OR(UPPER($S695)="Y",UPPER($T695)="")),TRUE)</f>
        <v>1</v>
      </c>
      <c r="AL695" s="9"/>
      <c r="AM695" s="2" t="b">
        <f>AND(Z695:AL695)</f>
        <v>0</v>
      </c>
      <c r="AN695" s="2">
        <f>A695-COUNTIF($K$31:$K695,"&lt;&gt;"&amp;AN$31)+1</f>
        <v>636</v>
      </c>
      <c r="AO695" s="2"/>
      <c r="AP695" s="8" t="s">
        <v>448</v>
      </c>
      <c r="AQ695" s="8" t="s">
        <v>19</v>
      </c>
      <c r="AR695" s="8">
        <v>6183</v>
      </c>
      <c r="AS695" s="8">
        <v>14627</v>
      </c>
      <c r="AT695" s="8" t="s">
        <v>11</v>
      </c>
      <c r="AU695" s="8" t="s">
        <v>67</v>
      </c>
      <c r="AV695" s="8">
        <v>1982</v>
      </c>
      <c r="AW695" s="8">
        <v>410</v>
      </c>
      <c r="AX695" s="8" t="s">
        <v>16</v>
      </c>
      <c r="AY695" s="8" t="s">
        <v>15</v>
      </c>
      <c r="AZ695">
        <v>0</v>
      </c>
      <c r="BA695" s="5">
        <v>12148.2466</v>
      </c>
      <c r="BB695" s="5">
        <v>1</v>
      </c>
      <c r="BC695" s="4"/>
      <c r="BD695"/>
    </row>
    <row r="696" spans="1:56" hidden="1">
      <c r="A696">
        <f>ROW(B696)-ROW($B$31)</f>
        <v>665</v>
      </c>
      <c r="B696" t="str">
        <f>SUBSTITUTE(SUBSTITUTE(SUBSTITUTE(AP696&amp;"_"&amp;AQ696," ","_"),"&amp;","and"),"-","_")</f>
        <v>Sand_Bluff_LLC_2</v>
      </c>
      <c r="C696">
        <f>AW696/1000</f>
        <v>0.09</v>
      </c>
      <c r="D696" s="23" t="str">
        <f>VLOOKUP(L696,map_fuel,2,0)</f>
        <v>wind</v>
      </c>
      <c r="E696" s="23" t="str">
        <f>VLOOKUP(M696,map_prime_mover,2,0)</f>
        <v/>
      </c>
      <c r="F696" s="23" t="str">
        <f>D696&amp;IF(NOT(E696=""),"_"&amp;LOWER(E696),"")</f>
        <v>wind</v>
      </c>
      <c r="G696" s="58">
        <f>IF(ISNUMBER(BA696),BA696/1000,1)</f>
        <v>1</v>
      </c>
      <c r="H696" s="8">
        <f>AV696</f>
        <v>2007</v>
      </c>
      <c r="I696" s="39" t="str">
        <f>AY696</f>
        <v>OP</v>
      </c>
      <c r="J696" s="39" t="str">
        <f>IF(AZ696=1,"Y",IF(AZ696=0,"N","?"))</f>
        <v>N</v>
      </c>
      <c r="K696" s="39" t="s">
        <v>594</v>
      </c>
      <c r="L696" s="8" t="str">
        <f>AU696</f>
        <v>WND</v>
      </c>
      <c r="M696" s="8" t="str">
        <f>AX696</f>
        <v>WT</v>
      </c>
      <c r="N696" s="8">
        <f>C696*G696</f>
        <v>0.09</v>
      </c>
      <c r="O696" s="8"/>
      <c r="P696" s="39"/>
      <c r="Q696" s="39"/>
      <c r="R696" s="87"/>
      <c r="S696" s="39" t="s">
        <v>651</v>
      </c>
      <c r="T696" s="39"/>
      <c r="U696" s="87" t="s">
        <v>72</v>
      </c>
      <c r="V696" s="87" t="str">
        <f ca="1">IF(NOT(AP696=""),IF(AP696&lt;&gt;AP695,IF(COUNTIF(OFFSET(AP696,0,0,pMaxUnitPerPlantInData),AP696)=COUNTIFS(OFFSET(AP696,0,0,pMaxUnitPerPlantInData),AP696,OFFSET(F696,0,0,pMaxUnitPerPlantInData),F696),"N","Y"),V695),"")</f>
        <v>N</v>
      </c>
      <c r="W696" s="87" t="str">
        <f>IF($AP696="",W697,SUBSTITUTE(SUBSTITUTE(SUBSTITUTE(AP696," ","_"),"&amp;","and"),"-","_"))</f>
        <v>Sand_Bluff_LLC</v>
      </c>
      <c r="X696" s="87">
        <f>IF($AP696="","-",BB696)</f>
        <v>1</v>
      </c>
      <c r="Y696" s="4"/>
      <c r="Z696" s="8" t="b">
        <v>1</v>
      </c>
      <c r="AA696" s="8" t="b">
        <f>VLOOKUP(L696,map_fuel,3,0)</f>
        <v>1</v>
      </c>
      <c r="AB696" s="8" t="b">
        <f>C696&gt;=filt_gen_size</f>
        <v>1</v>
      </c>
      <c r="AC696" s="8" t="b">
        <f>AV696&gt;=filt_age</f>
        <v>1</v>
      </c>
      <c r="AD696" s="39">
        <f>IF(filt_status="ALL",TRUE,IFERROR(SEARCH(I696,filt_status),FALSE))</f>
        <v>1</v>
      </c>
      <c r="AE696" s="8" t="b">
        <f>IF(filt_chp,TRUE,J696="N")</f>
        <v>1</v>
      </c>
      <c r="AF696" s="8" t="b">
        <f>IF(filt_hydro,TRUE,D696&lt;&gt;"water")</f>
        <v>1</v>
      </c>
      <c r="AG696" s="8" t="b">
        <f>IF(filt_use_bad_data,TRUE,NOT(OR(O696="Y",O696=1)))</f>
        <v>1</v>
      </c>
      <c r="AH696" s="8" t="b">
        <f>IF(filt_use_bad_data,TRUE,NOT(OR(Q696="Y",Q696=1)))</f>
        <v>1</v>
      </c>
      <c r="AI696" s="8" t="b">
        <f>IF(filt_allow_combos,AND(AJ696:AK696),OR(UPPER($S696)="Y",UPPER($T696)=""))</f>
        <v>0</v>
      </c>
      <c r="AJ696" s="8" t="b">
        <f>IF(UPPER($U696)="CCGT",IF(filt_combine_ccgt,OR(UPPER($T696)="Y",UPPER($S696)=""),OR(UPPER($S696)="Y",UPPER($T696)="")),TRUE)</f>
        <v>1</v>
      </c>
      <c r="AK696" s="8" t="b">
        <f>IF(UPPER($U696)="WIND",IF(filt_combine_wind,OR(UPPER($T696)="Y",UPPER($S696)=""),OR(UPPER($S696)="Y",UPPER($T696)="")),TRUE)</f>
        <v>0</v>
      </c>
      <c r="AL696" s="9"/>
      <c r="AM696" s="2" t="b">
        <f>AND(Z696:AL696)</f>
        <v>0</v>
      </c>
      <c r="AN696" s="2">
        <f>A696-COUNTIF($K$31:$K696,"&lt;&gt;"&amp;AN$31)+1</f>
        <v>637</v>
      </c>
      <c r="AO696" s="2"/>
      <c r="AP696" s="8" t="s">
        <v>449</v>
      </c>
      <c r="AQ696" s="8" t="s">
        <v>22</v>
      </c>
      <c r="AR696" s="8">
        <v>56479</v>
      </c>
      <c r="AS696" s="8">
        <v>14628</v>
      </c>
      <c r="AT696" s="8" t="s">
        <v>11</v>
      </c>
      <c r="AU696" s="8" t="s">
        <v>26</v>
      </c>
      <c r="AV696" s="8">
        <v>2007</v>
      </c>
      <c r="AW696" s="8">
        <v>90</v>
      </c>
      <c r="AX696" s="8" t="s">
        <v>25</v>
      </c>
      <c r="AY696" s="8" t="s">
        <v>15</v>
      </c>
      <c r="AZ696">
        <v>0</v>
      </c>
      <c r="BA696" s="5" t="s">
        <v>14</v>
      </c>
      <c r="BB696" s="5">
        <v>1</v>
      </c>
      <c r="BC696" s="4"/>
      <c r="BD696"/>
    </row>
    <row r="697" spans="1:56" hidden="1">
      <c r="A697">
        <f>ROW(B697)-ROW($B$31)</f>
        <v>666</v>
      </c>
      <c r="B697" s="3" t="s">
        <v>819</v>
      </c>
      <c r="C697" s="3">
        <f>SUM(C698,C699)</f>
        <v>0.38800000000000001</v>
      </c>
      <c r="D697" s="23" t="str">
        <f>VLOOKUP(L697,map_fuel,2,0)</f>
        <v>ng</v>
      </c>
      <c r="E697" s="23" t="str">
        <f>VLOOKUP(M697,map_prime_mover,2,0)</f>
        <v>cc</v>
      </c>
      <c r="F697" s="23" t="str">
        <f>D697&amp;IF(NOT(E697=""),"_"&amp;LOWER(E697),"")</f>
        <v>ng_cc</v>
      </c>
      <c r="G697" s="60">
        <f>G698</f>
        <v>7.3284525</v>
      </c>
      <c r="H697" s="81">
        <f>H698</f>
        <v>2004</v>
      </c>
      <c r="I697" s="61" t="str">
        <f>I698</f>
        <v>OP</v>
      </c>
      <c r="J697" s="61" t="str">
        <f>J698</f>
        <v>N</v>
      </c>
      <c r="K697" s="61" t="s">
        <v>791</v>
      </c>
      <c r="L697" s="81" t="s">
        <v>33</v>
      </c>
      <c r="M697" s="81" t="s">
        <v>702</v>
      </c>
      <c r="N697" s="81">
        <f>C697*G697</f>
        <v>2.8434395700000001</v>
      </c>
      <c r="O697" s="8"/>
      <c r="P697" s="39"/>
      <c r="Q697" s="39" t="s">
        <v>651</v>
      </c>
      <c r="R697" s="87" t="s">
        <v>1072</v>
      </c>
      <c r="S697" s="39"/>
      <c r="T697" s="39" t="s">
        <v>651</v>
      </c>
      <c r="U697" s="87" t="s">
        <v>790</v>
      </c>
      <c r="V697" s="87" t="str">
        <f ca="1">IF(NOT(AP697=""),IF(AP697&lt;&gt;AP696,IF(COUNTIF(OFFSET(AP697,0,0,pMaxUnitPerPlantInData),AP697)=COUNTIFS(OFFSET(AP697,0,0,pMaxUnitPerPlantInData),AP697,OFFSET(F697,0,0,pMaxUnitPerPlantInData),F697),"N","Y"),V696),"")</f>
        <v/>
      </c>
      <c r="W697" s="152" t="s">
        <v>956</v>
      </c>
      <c r="X697" s="152">
        <v>1</v>
      </c>
      <c r="Y697" s="4"/>
      <c r="Z697" s="8" t="b">
        <v>1</v>
      </c>
      <c r="AA697" s="8" t="b">
        <f>VLOOKUP(L697,map_fuel,3,0)</f>
        <v>1</v>
      </c>
      <c r="AB697" s="8" t="b">
        <f>C697&gt;=filt_gen_size</f>
        <v>1</v>
      </c>
      <c r="AC697" s="8" t="b">
        <f>AV697&gt;=filt_age</f>
        <v>1</v>
      </c>
      <c r="AD697" s="39">
        <f>IF(filt_status="ALL",TRUE,IFERROR(SEARCH(I697,filt_status),FALSE))</f>
        <v>1</v>
      </c>
      <c r="AE697" s="8" t="b">
        <f>IF(filt_chp,TRUE,J697="N")</f>
        <v>1</v>
      </c>
      <c r="AF697" s="8" t="b">
        <f>IF(filt_hydro,TRUE,D697&lt;&gt;"water")</f>
        <v>1</v>
      </c>
      <c r="AG697" s="8" t="b">
        <f>IF(filt_use_bad_data,TRUE,NOT(OR(O697="Y",O697=1)))</f>
        <v>1</v>
      </c>
      <c r="AH697" s="8" t="b">
        <f>IF(filt_use_bad_data,TRUE,NOT(OR(Q697="Y",Q697=1)))</f>
        <v>0</v>
      </c>
      <c r="AI697" s="8" t="b">
        <f>IF(filt_allow_combos,AND(AJ697:AK697),OR(UPPER($S697)="Y",UPPER($T697)=""))</f>
        <v>1</v>
      </c>
      <c r="AJ697" s="8" t="b">
        <f>IF(UPPER($U697)="CCGT",IF(filt_combine_ccgt,OR(UPPER($T697)="Y",UPPER($S697)=""),OR(UPPER($S697)="Y",UPPER($T697)="")),TRUE)</f>
        <v>1</v>
      </c>
      <c r="AK697" s="8" t="b">
        <f>IF(UPPER($U697)="WIND",IF(filt_combine_wind,OR(UPPER($T697)="Y",UPPER($S697)=""),OR(UPPER($S697)="Y",UPPER($T697)="")),TRUE)</f>
        <v>1</v>
      </c>
      <c r="AL697" s="9"/>
      <c r="AM697" s="2" t="b">
        <f>AND(Z697:AL697)</f>
        <v>0</v>
      </c>
      <c r="AN697" s="2">
        <f>A697-COUNTIF($K$31:$K697,"&lt;&gt;"&amp;AN$31)+1</f>
        <v>637</v>
      </c>
      <c r="AO697" s="2"/>
      <c r="AP697" s="8" t="s">
        <v>1068</v>
      </c>
      <c r="AQ697" s="8" t="s">
        <v>1068</v>
      </c>
      <c r="AR697" s="8" t="s">
        <v>1068</v>
      </c>
      <c r="AS697" s="8" t="s">
        <v>1068</v>
      </c>
      <c r="AT697" s="8" t="s">
        <v>1068</v>
      </c>
      <c r="AU697" s="8" t="s">
        <v>1068</v>
      </c>
      <c r="AV697" s="8" t="s">
        <v>1068</v>
      </c>
      <c r="AW697" s="8" t="s">
        <v>1068</v>
      </c>
      <c r="AX697" s="8" t="s">
        <v>1068</v>
      </c>
      <c r="AY697" s="8" t="s">
        <v>1068</v>
      </c>
      <c r="AZ697" t="e">
        <v>#N/A</v>
      </c>
      <c r="BA697" s="5" t="e">
        <v>#N/A</v>
      </c>
      <c r="BB697" s="5" t="e">
        <v>#N/A</v>
      </c>
      <c r="BC697" s="4"/>
      <c r="BD697"/>
    </row>
    <row r="698" spans="1:56" hidden="1">
      <c r="A698">
        <f>ROW(B698)-ROW($B$31)</f>
        <v>667</v>
      </c>
      <c r="B698" t="str">
        <f>SUBSTITUTE(SUBSTITUTE(SUBSTITUTE(AP698&amp;"_"&amp;AQ698," ","_"),"&amp;","and"),"-","_")</f>
        <v>Sand_Hill_5A</v>
      </c>
      <c r="C698">
        <f>AW698/1000</f>
        <v>0.19800000000000001</v>
      </c>
      <c r="D698" s="23" t="str">
        <f>VLOOKUP(L698,map_fuel,2,0)</f>
        <v>ng</v>
      </c>
      <c r="E698" s="23" t="str">
        <f>VLOOKUP(M698,map_prime_mover,2,0)</f>
        <v>cc_ct_part</v>
      </c>
      <c r="F698" s="23" t="str">
        <f>D698&amp;IF(NOT(E698=""),"_"&amp;LOWER(E698),"")</f>
        <v>ng_cc_ct_part</v>
      </c>
      <c r="G698" s="58">
        <f>IF(ISNUMBER(BA698),BA698/1000,1)</f>
        <v>7.3284525</v>
      </c>
      <c r="H698" s="8">
        <f>AV698</f>
        <v>2004</v>
      </c>
      <c r="I698" s="39" t="str">
        <f>AY698</f>
        <v>OP</v>
      </c>
      <c r="J698" s="39" t="str">
        <f>IF(AZ698=1,"Y",IF(AZ698=0,"N","?"))</f>
        <v>N</v>
      </c>
      <c r="K698" s="39" t="s">
        <v>594</v>
      </c>
      <c r="L698" s="8" t="str">
        <f>AU698</f>
        <v>NG</v>
      </c>
      <c r="M698" s="8" t="str">
        <f>AX698</f>
        <v>CT</v>
      </c>
      <c r="N698" s="8">
        <f>C698*G698</f>
        <v>1.4510335950000002</v>
      </c>
      <c r="O698" s="8"/>
      <c r="P698" s="39"/>
      <c r="Q698" s="39"/>
      <c r="R698" s="87"/>
      <c r="S698" s="39" t="s">
        <v>651</v>
      </c>
      <c r="T698" s="39"/>
      <c r="U698" s="87" t="s">
        <v>790</v>
      </c>
      <c r="V698" s="87" t="str">
        <f ca="1">IF(NOT(AP698=""),IF(AP698&lt;&gt;AP697,IF(COUNTIF(OFFSET(AP698,0,0,pMaxUnitPerPlantInData),AP698)=COUNTIFS(OFFSET(AP698,0,0,pMaxUnitPerPlantInData),AP698,OFFSET(F698,0,0,pMaxUnitPerPlantInData),F698),"N","Y"),V697),"")</f>
        <v>Y</v>
      </c>
      <c r="W698" s="87" t="str">
        <f>IF($AP698="",W699,SUBSTITUTE(SUBSTITUTE(SUBSTITUTE(AP698," ","_"),"&amp;","and"),"-","_"))</f>
        <v>Sand_Hill</v>
      </c>
      <c r="X698" s="87">
        <f>IF($AP698="","-",BB698)</f>
        <v>6</v>
      </c>
      <c r="Y698" s="4"/>
      <c r="Z698" s="8" t="b">
        <v>1</v>
      </c>
      <c r="AA698" s="8" t="b">
        <f>VLOOKUP(L698,map_fuel,3,0)</f>
        <v>1</v>
      </c>
      <c r="AB698" s="8" t="b">
        <f>C698&gt;=filt_gen_size</f>
        <v>1</v>
      </c>
      <c r="AC698" s="8" t="b">
        <f>AV698&gt;=filt_age</f>
        <v>1</v>
      </c>
      <c r="AD698" s="39">
        <f>IF(filt_status="ALL",TRUE,IFERROR(SEARCH(I698,filt_status),FALSE))</f>
        <v>1</v>
      </c>
      <c r="AE698" s="8" t="b">
        <f>IF(filt_chp,TRUE,J698="N")</f>
        <v>1</v>
      </c>
      <c r="AF698" s="8" t="b">
        <f>IF(filt_hydro,TRUE,D698&lt;&gt;"water")</f>
        <v>1</v>
      </c>
      <c r="AG698" s="8" t="b">
        <f>IF(filt_use_bad_data,TRUE,NOT(OR(O698="Y",O698=1)))</f>
        <v>1</v>
      </c>
      <c r="AH698" s="8" t="b">
        <f>IF(filt_use_bad_data,TRUE,NOT(OR(Q698="Y",Q698=1)))</f>
        <v>1</v>
      </c>
      <c r="AI698" s="8" t="b">
        <f>IF(filt_allow_combos,AND(AJ698:AK698),OR(UPPER($S698)="Y",UPPER($T698)=""))</f>
        <v>0</v>
      </c>
      <c r="AJ698" s="8" t="b">
        <f>IF(UPPER($U698)="CCGT",IF(filt_combine_ccgt,OR(UPPER($T698)="Y",UPPER($S698)=""),OR(UPPER($S698)="Y",UPPER($T698)="")),TRUE)</f>
        <v>0</v>
      </c>
      <c r="AK698" s="8" t="b">
        <f>IF(UPPER($U698)="WIND",IF(filt_combine_wind,OR(UPPER($T698)="Y",UPPER($S698)=""),OR(UPPER($S698)="Y",UPPER($T698)="")),TRUE)</f>
        <v>1</v>
      </c>
      <c r="AL698" s="9"/>
      <c r="AM698" s="2" t="b">
        <f>AND(Z698:AL698)</f>
        <v>0</v>
      </c>
      <c r="AN698" s="2">
        <f>A698-COUNTIF($K$31:$K698,"&lt;&gt;"&amp;AN$31)+1</f>
        <v>638</v>
      </c>
      <c r="AO698" s="2"/>
      <c r="AP698" s="8" t="s">
        <v>450</v>
      </c>
      <c r="AQ698" s="8" t="s">
        <v>451</v>
      </c>
      <c r="AR698" s="8">
        <v>7900</v>
      </c>
      <c r="AS698" s="8">
        <v>14633</v>
      </c>
      <c r="AT698" s="8" t="s">
        <v>11</v>
      </c>
      <c r="AU698" s="8" t="s">
        <v>33</v>
      </c>
      <c r="AV698" s="8">
        <v>2004</v>
      </c>
      <c r="AW698" s="8">
        <v>198</v>
      </c>
      <c r="AX698" s="8" t="s">
        <v>32</v>
      </c>
      <c r="AY698" s="8" t="s">
        <v>15</v>
      </c>
      <c r="AZ698">
        <v>0</v>
      </c>
      <c r="BA698" s="5">
        <v>7328.4525000000003</v>
      </c>
      <c r="BB698" s="5">
        <v>6</v>
      </c>
      <c r="BC698" s="4"/>
      <c r="BD698"/>
    </row>
    <row r="699" spans="1:56" hidden="1">
      <c r="A699">
        <f>ROW(B699)-ROW($B$31)</f>
        <v>668</v>
      </c>
      <c r="B699" t="str">
        <f>SUBSTITUTE(SUBSTITUTE(SUBSTITUTE(AP699&amp;"_"&amp;AQ699," ","_"),"&amp;","and"),"-","_")</f>
        <v>Sand_Hill_5C</v>
      </c>
      <c r="C699">
        <f>AW699/1000</f>
        <v>0.19</v>
      </c>
      <c r="D699" s="23" t="str">
        <f>VLOOKUP(L699,map_fuel,2,0)</f>
        <v>ng</v>
      </c>
      <c r="E699" s="23" t="str">
        <f>VLOOKUP(M699,map_prime_mover,2,0)</f>
        <v>cc_st_part</v>
      </c>
      <c r="F699" s="23" t="str">
        <f>D699&amp;IF(NOT(E699=""),"_"&amp;LOWER(E699),"")</f>
        <v>ng_cc_st_part</v>
      </c>
      <c r="G699" s="58">
        <f>IF(ISNUMBER(BA699),BA699/1000,1)</f>
        <v>7.3284525</v>
      </c>
      <c r="H699" s="8">
        <f>AV699</f>
        <v>2004</v>
      </c>
      <c r="I699" s="39" t="str">
        <f>AY699</f>
        <v>OP</v>
      </c>
      <c r="J699" s="39" t="str">
        <f>IF(AZ699=1,"Y",IF(AZ699=0,"N","?"))</f>
        <v>N</v>
      </c>
      <c r="K699" s="39" t="s">
        <v>594</v>
      </c>
      <c r="L699" s="8" t="str">
        <f>AU699</f>
        <v>NG</v>
      </c>
      <c r="M699" s="8" t="str">
        <f>AX699</f>
        <v>CA</v>
      </c>
      <c r="N699" s="8">
        <f>C699*G699</f>
        <v>1.392405975</v>
      </c>
      <c r="O699" s="8"/>
      <c r="P699" s="39"/>
      <c r="Q699" s="39"/>
      <c r="R699" s="87"/>
      <c r="S699" s="39" t="s">
        <v>651</v>
      </c>
      <c r="T699" s="39"/>
      <c r="U699" s="87" t="s">
        <v>790</v>
      </c>
      <c r="V699" s="87" t="str">
        <f ca="1">IF(NOT(AP699=""),IF(AP699&lt;&gt;AP698,IF(COUNTIF(OFFSET(AP699,0,0,pMaxUnitPerPlantInData),AP699)=COUNTIFS(OFFSET(AP699,0,0,pMaxUnitPerPlantInData),AP699,OFFSET(F699,0,0,pMaxUnitPerPlantInData),F699),"N","Y"),V698),"")</f>
        <v>Y</v>
      </c>
      <c r="W699" s="87" t="str">
        <f>IF($AP699="",W700,SUBSTITUTE(SUBSTITUTE(SUBSTITUTE(AP699," ","_"),"&amp;","and"),"-","_"))</f>
        <v>Sand_Hill</v>
      </c>
      <c r="X699" s="87">
        <f>IF($AP699="","-",BB699)</f>
        <v>6</v>
      </c>
      <c r="Y699" s="4"/>
      <c r="Z699" s="8" t="b">
        <v>1</v>
      </c>
      <c r="AA699" s="8" t="b">
        <f>VLOOKUP(L699,map_fuel,3,0)</f>
        <v>1</v>
      </c>
      <c r="AB699" s="8" t="b">
        <f>C699&gt;=filt_gen_size</f>
        <v>1</v>
      </c>
      <c r="AC699" s="8" t="b">
        <f>AV699&gt;=filt_age</f>
        <v>1</v>
      </c>
      <c r="AD699" s="39">
        <f>IF(filt_status="ALL",TRUE,IFERROR(SEARCH(I699,filt_status),FALSE))</f>
        <v>1</v>
      </c>
      <c r="AE699" s="8" t="b">
        <f>IF(filt_chp,TRUE,J699="N")</f>
        <v>1</v>
      </c>
      <c r="AF699" s="8" t="b">
        <f>IF(filt_hydro,TRUE,D699&lt;&gt;"water")</f>
        <v>1</v>
      </c>
      <c r="AG699" s="8" t="b">
        <f>IF(filt_use_bad_data,TRUE,NOT(OR(O699="Y",O699=1)))</f>
        <v>1</v>
      </c>
      <c r="AH699" s="8" t="b">
        <f>IF(filt_use_bad_data,TRUE,NOT(OR(Q699="Y",Q699=1)))</f>
        <v>1</v>
      </c>
      <c r="AI699" s="8" t="b">
        <f>IF(filt_allow_combos,AND(AJ699:AK699),OR(UPPER($S699)="Y",UPPER($T699)=""))</f>
        <v>0</v>
      </c>
      <c r="AJ699" s="8" t="b">
        <f>IF(UPPER($U699)="CCGT",IF(filt_combine_ccgt,OR(UPPER($T699)="Y",UPPER($S699)=""),OR(UPPER($S699)="Y",UPPER($T699)="")),TRUE)</f>
        <v>0</v>
      </c>
      <c r="AK699" s="8" t="b">
        <f>IF(UPPER($U699)="WIND",IF(filt_combine_wind,OR(UPPER($T699)="Y",UPPER($S699)=""),OR(UPPER($S699)="Y",UPPER($T699)="")),TRUE)</f>
        <v>1</v>
      </c>
      <c r="AL699" s="9"/>
      <c r="AM699" s="2" t="b">
        <f>AND(Z699:AL699)</f>
        <v>0</v>
      </c>
      <c r="AN699" s="2">
        <f>A699-COUNTIF($K$31:$K699,"&lt;&gt;"&amp;AN$31)+1</f>
        <v>639</v>
      </c>
      <c r="AO699" s="2"/>
      <c r="AP699" s="8" t="s">
        <v>450</v>
      </c>
      <c r="AQ699" s="8" t="s">
        <v>452</v>
      </c>
      <c r="AR699" s="8">
        <v>7900</v>
      </c>
      <c r="AS699" s="8">
        <v>14634</v>
      </c>
      <c r="AT699" s="8" t="s">
        <v>11</v>
      </c>
      <c r="AU699" s="8" t="s">
        <v>33</v>
      </c>
      <c r="AV699" s="8">
        <v>2004</v>
      </c>
      <c r="AW699" s="8">
        <v>190</v>
      </c>
      <c r="AX699" s="8" t="s">
        <v>29</v>
      </c>
      <c r="AY699" s="8" t="s">
        <v>15</v>
      </c>
      <c r="AZ699">
        <v>0</v>
      </c>
      <c r="BA699" s="5">
        <v>7328.4525000000003</v>
      </c>
      <c r="BB699" s="5">
        <v>6</v>
      </c>
      <c r="BC699" s="4"/>
      <c r="BD699"/>
    </row>
    <row r="700" spans="1:56" hidden="1">
      <c r="A700">
        <f>ROW(B700)-ROW($B$31)</f>
        <v>669</v>
      </c>
      <c r="B700" t="str">
        <f>SUBSTITUTE(SUBSTITUTE(SUBSTITUTE(AP700&amp;"_"&amp;AQ700," ","_"),"&amp;","and"),"-","_")</f>
        <v>Sand_Hill_SH1</v>
      </c>
      <c r="C700">
        <f>AW700/1000</f>
        <v>5.1400000000000001E-2</v>
      </c>
      <c r="D700" s="23" t="str">
        <f>VLOOKUP(L700,map_fuel,2,0)</f>
        <v>ng</v>
      </c>
      <c r="E700" s="23" t="str">
        <f>VLOOKUP(M700,map_prime_mover,2,0)</f>
        <v>gt</v>
      </c>
      <c r="F700" s="23" t="str">
        <f>D700&amp;IF(NOT(E700=""),"_"&amp;LOWER(E700),"")</f>
        <v>ng_gt</v>
      </c>
      <c r="G700" s="58">
        <f>IF(ISNUMBER(BA700),BA700/1000,1)</f>
        <v>7.3284525</v>
      </c>
      <c r="H700" s="8">
        <f>AV700</f>
        <v>2001</v>
      </c>
      <c r="I700" s="39" t="str">
        <f>AY700</f>
        <v>OP</v>
      </c>
      <c r="J700" s="39" t="str">
        <f>IF(AZ700=1,"Y",IF(AZ700=0,"N","?"))</f>
        <v>N</v>
      </c>
      <c r="K700" s="39" t="s">
        <v>594</v>
      </c>
      <c r="L700" s="8" t="str">
        <f>AU700</f>
        <v>NG</v>
      </c>
      <c r="M700" s="8" t="str">
        <f>AX700</f>
        <v>GT</v>
      </c>
      <c r="N700" s="8">
        <f>C700*G700</f>
        <v>0.37668245849999998</v>
      </c>
      <c r="O700" s="8"/>
      <c r="P700" s="39"/>
      <c r="Q700" s="39" t="s">
        <v>651</v>
      </c>
      <c r="R700" s="87" t="s">
        <v>1072</v>
      </c>
      <c r="S700" s="39"/>
      <c r="T700" s="39"/>
      <c r="U700" s="87"/>
      <c r="V700" s="87" t="str">
        <f ca="1">IF(NOT(AP700=""),IF(AP700&lt;&gt;AP699,IF(COUNTIF(OFFSET(AP700,0,0,pMaxUnitPerPlantInData),AP700)=COUNTIFS(OFFSET(AP700,0,0,pMaxUnitPerPlantInData),AP700,OFFSET(F700,0,0,pMaxUnitPerPlantInData),F700),"N","Y"),V699),"")</f>
        <v>Y</v>
      </c>
      <c r="W700" s="152" t="s">
        <v>957</v>
      </c>
      <c r="X700" s="152">
        <v>4</v>
      </c>
      <c r="Y700" s="4"/>
      <c r="Z700" s="8" t="b">
        <v>1</v>
      </c>
      <c r="AA700" s="8" t="b">
        <f>VLOOKUP(L700,map_fuel,3,0)</f>
        <v>1</v>
      </c>
      <c r="AB700" s="8" t="b">
        <f>C700&gt;=filt_gen_size</f>
        <v>1</v>
      </c>
      <c r="AC700" s="8" t="b">
        <f>AV700&gt;=filt_age</f>
        <v>1</v>
      </c>
      <c r="AD700" s="39">
        <f>IF(filt_status="ALL",TRUE,IFERROR(SEARCH(I700,filt_status),FALSE))</f>
        <v>1</v>
      </c>
      <c r="AE700" s="8" t="b">
        <f>IF(filt_chp,TRUE,J700="N")</f>
        <v>1</v>
      </c>
      <c r="AF700" s="8" t="b">
        <f>IF(filt_hydro,TRUE,D700&lt;&gt;"water")</f>
        <v>1</v>
      </c>
      <c r="AG700" s="8" t="b">
        <f>IF(filt_use_bad_data,TRUE,NOT(OR(O700="Y",O700=1)))</f>
        <v>1</v>
      </c>
      <c r="AH700" s="8" t="b">
        <f>IF(filt_use_bad_data,TRUE,NOT(OR(Q700="Y",Q700=1)))</f>
        <v>0</v>
      </c>
      <c r="AI700" s="8" t="b">
        <f>IF(filt_allow_combos,AND(AJ700:AK700),OR(UPPER($S700)="Y",UPPER($T700)=""))</f>
        <v>1</v>
      </c>
      <c r="AJ700" s="8" t="b">
        <f>IF(UPPER($U700)="CCGT",IF(filt_combine_ccgt,OR(UPPER($T700)="Y",UPPER($S700)=""),OR(UPPER($S700)="Y",UPPER($T700)="")),TRUE)</f>
        <v>1</v>
      </c>
      <c r="AK700" s="8" t="b">
        <f>IF(UPPER($U700)="WIND",IF(filt_combine_wind,OR(UPPER($T700)="Y",UPPER($S700)=""),OR(UPPER($S700)="Y",UPPER($T700)="")),TRUE)</f>
        <v>1</v>
      </c>
      <c r="AL700" s="9"/>
      <c r="AM700" s="2" t="b">
        <f>AND(Z700:AL700)</f>
        <v>0</v>
      </c>
      <c r="AN700" s="2">
        <f>A700-COUNTIF($K$31:$K700,"&lt;&gt;"&amp;AN$31)+1</f>
        <v>640</v>
      </c>
      <c r="AO700" s="2"/>
      <c r="AP700" s="8" t="s">
        <v>450</v>
      </c>
      <c r="AQ700" s="8" t="s">
        <v>453</v>
      </c>
      <c r="AR700" s="8">
        <v>7900</v>
      </c>
      <c r="AS700" s="8">
        <v>14629</v>
      </c>
      <c r="AT700" s="8" t="s">
        <v>11</v>
      </c>
      <c r="AU700" s="8" t="s">
        <v>33</v>
      </c>
      <c r="AV700" s="8">
        <v>2001</v>
      </c>
      <c r="AW700" s="8">
        <v>51.4</v>
      </c>
      <c r="AX700" s="8" t="s">
        <v>54</v>
      </c>
      <c r="AY700" s="8" t="s">
        <v>15</v>
      </c>
      <c r="AZ700">
        <v>0</v>
      </c>
      <c r="BA700" s="5">
        <v>7328.4525000000003</v>
      </c>
      <c r="BB700" s="5">
        <v>6</v>
      </c>
      <c r="BC700" s="4"/>
      <c r="BD700"/>
    </row>
    <row r="701" spans="1:56" hidden="1">
      <c r="A701">
        <f>ROW(B701)-ROW($B$31)</f>
        <v>670</v>
      </c>
      <c r="B701" t="str">
        <f>SUBSTITUTE(SUBSTITUTE(SUBSTITUTE(AP701&amp;"_"&amp;AQ701," ","_"),"&amp;","and"),"-","_")</f>
        <v>Sand_Hill_SH2</v>
      </c>
      <c r="C701">
        <f>AW701/1000</f>
        <v>5.1400000000000001E-2</v>
      </c>
      <c r="D701" s="23" t="str">
        <f>VLOOKUP(L701,map_fuel,2,0)</f>
        <v>ng</v>
      </c>
      <c r="E701" s="23" t="str">
        <f>VLOOKUP(M701,map_prime_mover,2,0)</f>
        <v>gt</v>
      </c>
      <c r="F701" s="23" t="str">
        <f>D701&amp;IF(NOT(E701=""),"_"&amp;LOWER(E701),"")</f>
        <v>ng_gt</v>
      </c>
      <c r="G701" s="58">
        <f>IF(ISNUMBER(BA701),BA701/1000,1)</f>
        <v>7.3284525</v>
      </c>
      <c r="H701" s="8">
        <f>AV701</f>
        <v>2001</v>
      </c>
      <c r="I701" s="39" t="str">
        <f>AY701</f>
        <v>OP</v>
      </c>
      <c r="J701" s="39" t="str">
        <f>IF(AZ701=1,"Y",IF(AZ701=0,"N","?"))</f>
        <v>N</v>
      </c>
      <c r="K701" s="39" t="s">
        <v>594</v>
      </c>
      <c r="L701" s="8" t="str">
        <f>AU701</f>
        <v>NG</v>
      </c>
      <c r="M701" s="8" t="str">
        <f>AX701</f>
        <v>GT</v>
      </c>
      <c r="N701" s="8">
        <f>C701*G701</f>
        <v>0.37668245849999998</v>
      </c>
      <c r="O701" s="8"/>
      <c r="P701" s="39"/>
      <c r="Q701" s="39" t="s">
        <v>651</v>
      </c>
      <c r="R701" s="87" t="s">
        <v>1072</v>
      </c>
      <c r="S701" s="39"/>
      <c r="T701" s="39"/>
      <c r="U701" s="87"/>
      <c r="V701" s="87" t="str">
        <f ca="1">IF(NOT(AP701=""),IF(AP701&lt;&gt;AP700,IF(COUNTIF(OFFSET(AP701,0,0,pMaxUnitPerPlantInData),AP701)=COUNTIFS(OFFSET(AP701,0,0,pMaxUnitPerPlantInData),AP701,OFFSET(F701,0,0,pMaxUnitPerPlantInData),F701),"N","Y"),V700),"")</f>
        <v>Y</v>
      </c>
      <c r="W701" s="152" t="s">
        <v>957</v>
      </c>
      <c r="X701" s="152">
        <v>4</v>
      </c>
      <c r="Y701" s="4"/>
      <c r="Z701" s="8" t="b">
        <v>1</v>
      </c>
      <c r="AA701" s="8" t="b">
        <f>VLOOKUP(L701,map_fuel,3,0)</f>
        <v>1</v>
      </c>
      <c r="AB701" s="8" t="b">
        <f>C701&gt;=filt_gen_size</f>
        <v>1</v>
      </c>
      <c r="AC701" s="8" t="b">
        <f>AV701&gt;=filt_age</f>
        <v>1</v>
      </c>
      <c r="AD701" s="39">
        <f>IF(filt_status="ALL",TRUE,IFERROR(SEARCH(I701,filt_status),FALSE))</f>
        <v>1</v>
      </c>
      <c r="AE701" s="8" t="b">
        <f>IF(filt_chp,TRUE,J701="N")</f>
        <v>1</v>
      </c>
      <c r="AF701" s="8" t="b">
        <f>IF(filt_hydro,TRUE,D701&lt;&gt;"water")</f>
        <v>1</v>
      </c>
      <c r="AG701" s="8" t="b">
        <f>IF(filt_use_bad_data,TRUE,NOT(OR(O701="Y",O701=1)))</f>
        <v>1</v>
      </c>
      <c r="AH701" s="8" t="b">
        <f>IF(filt_use_bad_data,TRUE,NOT(OR(Q701="Y",Q701=1)))</f>
        <v>0</v>
      </c>
      <c r="AI701" s="8" t="b">
        <f>IF(filt_allow_combos,AND(AJ701:AK701),OR(UPPER($S701)="Y",UPPER($T701)=""))</f>
        <v>1</v>
      </c>
      <c r="AJ701" s="8" t="b">
        <f>IF(UPPER($U701)="CCGT",IF(filt_combine_ccgt,OR(UPPER($T701)="Y",UPPER($S701)=""),OR(UPPER($S701)="Y",UPPER($T701)="")),TRUE)</f>
        <v>1</v>
      </c>
      <c r="AK701" s="8" t="b">
        <f>IF(UPPER($U701)="WIND",IF(filt_combine_wind,OR(UPPER($T701)="Y",UPPER($S701)=""),OR(UPPER($S701)="Y",UPPER($T701)="")),TRUE)</f>
        <v>1</v>
      </c>
      <c r="AL701" s="9"/>
      <c r="AM701" s="2" t="b">
        <f>AND(Z701:AL701)</f>
        <v>0</v>
      </c>
      <c r="AN701" s="2">
        <f>A701-COUNTIF($K$31:$K701,"&lt;&gt;"&amp;AN$31)+1</f>
        <v>641</v>
      </c>
      <c r="AO701" s="2"/>
      <c r="AP701" s="8" t="s">
        <v>450</v>
      </c>
      <c r="AQ701" s="8" t="s">
        <v>454</v>
      </c>
      <c r="AR701" s="8">
        <v>7900</v>
      </c>
      <c r="AS701" s="8">
        <v>14630</v>
      </c>
      <c r="AT701" s="8" t="s">
        <v>11</v>
      </c>
      <c r="AU701" s="8" t="s">
        <v>33</v>
      </c>
      <c r="AV701" s="8">
        <v>2001</v>
      </c>
      <c r="AW701" s="8">
        <v>51.4</v>
      </c>
      <c r="AX701" s="8" t="s">
        <v>54</v>
      </c>
      <c r="AY701" s="8" t="s">
        <v>15</v>
      </c>
      <c r="AZ701">
        <v>0</v>
      </c>
      <c r="BA701" s="5">
        <v>7328.4525000000003</v>
      </c>
      <c r="BB701" s="5">
        <v>6</v>
      </c>
      <c r="BC701" s="4"/>
      <c r="BD701"/>
    </row>
    <row r="702" spans="1:56" hidden="1">
      <c r="A702">
        <f>ROW(B702)-ROW($B$31)</f>
        <v>671</v>
      </c>
      <c r="B702" t="str">
        <f>SUBSTITUTE(SUBSTITUTE(SUBSTITUTE(AP702&amp;"_"&amp;AQ702," ","_"),"&amp;","and"),"-","_")</f>
        <v>Sand_Hill_SH3</v>
      </c>
      <c r="C702">
        <f>AW702/1000</f>
        <v>5.1400000000000001E-2</v>
      </c>
      <c r="D702" s="23" t="str">
        <f>VLOOKUP(L702,map_fuel,2,0)</f>
        <v>ng</v>
      </c>
      <c r="E702" s="23" t="str">
        <f>VLOOKUP(M702,map_prime_mover,2,0)</f>
        <v>gt</v>
      </c>
      <c r="F702" s="23" t="str">
        <f>D702&amp;IF(NOT(E702=""),"_"&amp;LOWER(E702),"")</f>
        <v>ng_gt</v>
      </c>
      <c r="G702" s="58">
        <f>IF(ISNUMBER(BA702),BA702/1000,1)</f>
        <v>7.3284525</v>
      </c>
      <c r="H702" s="8">
        <f>AV702</f>
        <v>2001</v>
      </c>
      <c r="I702" s="39" t="str">
        <f>AY702</f>
        <v>OP</v>
      </c>
      <c r="J702" s="39" t="str">
        <f>IF(AZ702=1,"Y",IF(AZ702=0,"N","?"))</f>
        <v>N</v>
      </c>
      <c r="K702" s="39" t="s">
        <v>594</v>
      </c>
      <c r="L702" s="8" t="str">
        <f>AU702</f>
        <v>NG</v>
      </c>
      <c r="M702" s="8" t="str">
        <f>AX702</f>
        <v>GT</v>
      </c>
      <c r="N702" s="8">
        <f>C702*G702</f>
        <v>0.37668245849999998</v>
      </c>
      <c r="O702" s="8"/>
      <c r="P702" s="39"/>
      <c r="Q702" s="39" t="s">
        <v>651</v>
      </c>
      <c r="R702" s="87" t="s">
        <v>1072</v>
      </c>
      <c r="S702" s="39"/>
      <c r="T702" s="39"/>
      <c r="U702" s="87"/>
      <c r="V702" s="87" t="str">
        <f ca="1">IF(NOT(AP702=""),IF(AP702&lt;&gt;AP701,IF(COUNTIF(OFFSET(AP702,0,0,pMaxUnitPerPlantInData),AP702)=COUNTIFS(OFFSET(AP702,0,0,pMaxUnitPerPlantInData),AP702,OFFSET(F702,0,0,pMaxUnitPerPlantInData),F702),"N","Y"),V701),"")</f>
        <v>Y</v>
      </c>
      <c r="W702" s="152" t="s">
        <v>957</v>
      </c>
      <c r="X702" s="152">
        <v>4</v>
      </c>
      <c r="Y702" s="4"/>
      <c r="Z702" s="8" t="b">
        <v>1</v>
      </c>
      <c r="AA702" s="8" t="b">
        <f>VLOOKUP(L702,map_fuel,3,0)</f>
        <v>1</v>
      </c>
      <c r="AB702" s="8" t="b">
        <f>C702&gt;=filt_gen_size</f>
        <v>1</v>
      </c>
      <c r="AC702" s="8" t="b">
        <f>AV702&gt;=filt_age</f>
        <v>1</v>
      </c>
      <c r="AD702" s="39">
        <f>IF(filt_status="ALL",TRUE,IFERROR(SEARCH(I702,filt_status),FALSE))</f>
        <v>1</v>
      </c>
      <c r="AE702" s="8" t="b">
        <f>IF(filt_chp,TRUE,J702="N")</f>
        <v>1</v>
      </c>
      <c r="AF702" s="8" t="b">
        <f>IF(filt_hydro,TRUE,D702&lt;&gt;"water")</f>
        <v>1</v>
      </c>
      <c r="AG702" s="8" t="b">
        <f>IF(filt_use_bad_data,TRUE,NOT(OR(O702="Y",O702=1)))</f>
        <v>1</v>
      </c>
      <c r="AH702" s="8" t="b">
        <f>IF(filt_use_bad_data,TRUE,NOT(OR(Q702="Y",Q702=1)))</f>
        <v>0</v>
      </c>
      <c r="AI702" s="8" t="b">
        <f>IF(filt_allow_combos,AND(AJ702:AK702),OR(UPPER($S702)="Y",UPPER($T702)=""))</f>
        <v>1</v>
      </c>
      <c r="AJ702" s="8" t="b">
        <f>IF(UPPER($U702)="CCGT",IF(filt_combine_ccgt,OR(UPPER($T702)="Y",UPPER($S702)=""),OR(UPPER($S702)="Y",UPPER($T702)="")),TRUE)</f>
        <v>1</v>
      </c>
      <c r="AK702" s="8" t="b">
        <f>IF(UPPER($U702)="WIND",IF(filt_combine_wind,OR(UPPER($T702)="Y",UPPER($S702)=""),OR(UPPER($S702)="Y",UPPER($T702)="")),TRUE)</f>
        <v>1</v>
      </c>
      <c r="AL702" s="9"/>
      <c r="AM702" s="2" t="b">
        <f>AND(Z702:AL702)</f>
        <v>0</v>
      </c>
      <c r="AN702" s="2">
        <f>A702-COUNTIF($K$31:$K702,"&lt;&gt;"&amp;AN$31)+1</f>
        <v>642</v>
      </c>
      <c r="AO702" s="2"/>
      <c r="AP702" s="8" t="s">
        <v>450</v>
      </c>
      <c r="AQ702" s="8" t="s">
        <v>455</v>
      </c>
      <c r="AR702" s="8">
        <v>7900</v>
      </c>
      <c r="AS702" s="8">
        <v>14631</v>
      </c>
      <c r="AT702" s="8" t="s">
        <v>11</v>
      </c>
      <c r="AU702" s="8" t="s">
        <v>33</v>
      </c>
      <c r="AV702" s="8">
        <v>2001</v>
      </c>
      <c r="AW702" s="8">
        <v>51.4</v>
      </c>
      <c r="AX702" s="8" t="s">
        <v>54</v>
      </c>
      <c r="AY702" s="8" t="s">
        <v>15</v>
      </c>
      <c r="AZ702">
        <v>0</v>
      </c>
      <c r="BA702" s="5">
        <v>7328.4525000000003</v>
      </c>
      <c r="BB702" s="5">
        <v>6</v>
      </c>
      <c r="BC702" s="4"/>
      <c r="BD702"/>
    </row>
    <row r="703" spans="1:56" hidden="1">
      <c r="A703">
        <f>ROW(B703)-ROW($B$31)</f>
        <v>672</v>
      </c>
      <c r="B703" t="str">
        <f>SUBSTITUTE(SUBSTITUTE(SUBSTITUTE(AP703&amp;"_"&amp;AQ703," ","_"),"&amp;","and"),"-","_")</f>
        <v>Sand_Hill_SH4</v>
      </c>
      <c r="C703">
        <f>AW703/1000</f>
        <v>5.1400000000000001E-2</v>
      </c>
      <c r="D703" s="23" t="str">
        <f>VLOOKUP(L703,map_fuel,2,0)</f>
        <v>ng</v>
      </c>
      <c r="E703" s="23" t="str">
        <f>VLOOKUP(M703,map_prime_mover,2,0)</f>
        <v>gt</v>
      </c>
      <c r="F703" s="23" t="str">
        <f>D703&amp;IF(NOT(E703=""),"_"&amp;LOWER(E703),"")</f>
        <v>ng_gt</v>
      </c>
      <c r="G703" s="58">
        <f>IF(ISNUMBER(BA703),BA703/1000,1)</f>
        <v>7.3284525</v>
      </c>
      <c r="H703" s="8">
        <f>AV703</f>
        <v>2001</v>
      </c>
      <c r="I703" s="39" t="str">
        <f>AY703</f>
        <v>OP</v>
      </c>
      <c r="J703" s="39" t="str">
        <f>IF(AZ703=1,"Y",IF(AZ703=0,"N","?"))</f>
        <v>N</v>
      </c>
      <c r="K703" s="39" t="s">
        <v>594</v>
      </c>
      <c r="L703" s="8" t="str">
        <f>AU703</f>
        <v>NG</v>
      </c>
      <c r="M703" s="8" t="str">
        <f>AX703</f>
        <v>GT</v>
      </c>
      <c r="N703" s="8">
        <f>C703*G703</f>
        <v>0.37668245849999998</v>
      </c>
      <c r="O703" s="8"/>
      <c r="P703" s="39"/>
      <c r="Q703" s="39" t="s">
        <v>651</v>
      </c>
      <c r="R703" s="87" t="s">
        <v>1072</v>
      </c>
      <c r="S703" s="39"/>
      <c r="T703" s="39"/>
      <c r="U703" s="87"/>
      <c r="V703" s="87" t="str">
        <f ca="1">IF(NOT(AP703=""),IF(AP703&lt;&gt;AP702,IF(COUNTIF(OFFSET(AP703,0,0,pMaxUnitPerPlantInData),AP703)=COUNTIFS(OFFSET(AP703,0,0,pMaxUnitPerPlantInData),AP703,OFFSET(F703,0,0,pMaxUnitPerPlantInData),F703),"N","Y"),V702),"")</f>
        <v>Y</v>
      </c>
      <c r="W703" s="152" t="s">
        <v>957</v>
      </c>
      <c r="X703" s="152">
        <v>4</v>
      </c>
      <c r="Y703" s="4"/>
      <c r="Z703" s="8" t="b">
        <v>1</v>
      </c>
      <c r="AA703" s="8" t="b">
        <f>VLOOKUP(L703,map_fuel,3,0)</f>
        <v>1</v>
      </c>
      <c r="AB703" s="8" t="b">
        <f>C703&gt;=filt_gen_size</f>
        <v>1</v>
      </c>
      <c r="AC703" s="8" t="b">
        <f>AV703&gt;=filt_age</f>
        <v>1</v>
      </c>
      <c r="AD703" s="39">
        <f>IF(filt_status="ALL",TRUE,IFERROR(SEARCH(I703,filt_status),FALSE))</f>
        <v>1</v>
      </c>
      <c r="AE703" s="8" t="b">
        <f>IF(filt_chp,TRUE,J703="N")</f>
        <v>1</v>
      </c>
      <c r="AF703" s="8" t="b">
        <f>IF(filt_hydro,TRUE,D703&lt;&gt;"water")</f>
        <v>1</v>
      </c>
      <c r="AG703" s="8" t="b">
        <f>IF(filt_use_bad_data,TRUE,NOT(OR(O703="Y",O703=1)))</f>
        <v>1</v>
      </c>
      <c r="AH703" s="8" t="b">
        <f>IF(filt_use_bad_data,TRUE,NOT(OR(Q703="Y",Q703=1)))</f>
        <v>0</v>
      </c>
      <c r="AI703" s="8" t="b">
        <f>IF(filt_allow_combos,AND(AJ703:AK703),OR(UPPER($S703)="Y",UPPER($T703)=""))</f>
        <v>1</v>
      </c>
      <c r="AJ703" s="8" t="b">
        <f>IF(UPPER($U703)="CCGT",IF(filt_combine_ccgt,OR(UPPER($T703)="Y",UPPER($S703)=""),OR(UPPER($S703)="Y",UPPER($T703)="")),TRUE)</f>
        <v>1</v>
      </c>
      <c r="AK703" s="8" t="b">
        <f>IF(UPPER($U703)="WIND",IF(filt_combine_wind,OR(UPPER($T703)="Y",UPPER($S703)=""),OR(UPPER($S703)="Y",UPPER($T703)="")),TRUE)</f>
        <v>1</v>
      </c>
      <c r="AL703" s="9"/>
      <c r="AM703" s="2" t="b">
        <f>AND(Z703:AL703)</f>
        <v>0</v>
      </c>
      <c r="AN703" s="2">
        <f>A703-COUNTIF($K$31:$K703,"&lt;&gt;"&amp;AN$31)+1</f>
        <v>643</v>
      </c>
      <c r="AO703" s="2"/>
      <c r="AP703" s="8" t="s">
        <v>450</v>
      </c>
      <c r="AQ703" s="8" t="s">
        <v>456</v>
      </c>
      <c r="AR703" s="8">
        <v>7900</v>
      </c>
      <c r="AS703" s="8">
        <v>14632</v>
      </c>
      <c r="AT703" s="8" t="s">
        <v>11</v>
      </c>
      <c r="AU703" s="8" t="s">
        <v>33</v>
      </c>
      <c r="AV703" s="8">
        <v>2001</v>
      </c>
      <c r="AW703" s="8">
        <v>51.4</v>
      </c>
      <c r="AX703" s="8" t="s">
        <v>54</v>
      </c>
      <c r="AY703" s="8" t="s">
        <v>15</v>
      </c>
      <c r="AZ703">
        <v>0</v>
      </c>
      <c r="BA703" s="5">
        <v>7328.4525000000003</v>
      </c>
      <c r="BB703" s="5">
        <v>6</v>
      </c>
      <c r="BC703" s="4"/>
      <c r="BD703"/>
    </row>
    <row r="704" spans="1:56" hidden="1">
      <c r="A704">
        <f>ROW(B704)-ROW($B$31)</f>
        <v>673</v>
      </c>
      <c r="B704" t="str">
        <f>SUBSTITUTE(SUBSTITUTE(SUBSTITUTE(AP704&amp;"_"&amp;AQ704," ","_"),"&amp;","and"),"-","_")</f>
        <v>Sandow_No_4_4</v>
      </c>
      <c r="C704">
        <f>AW704/1000</f>
        <v>0.59060000000000001</v>
      </c>
      <c r="D704" s="23" t="str">
        <f>VLOOKUP(L704,map_fuel,2,0)</f>
        <v>coal_lig</v>
      </c>
      <c r="E704" s="23" t="str">
        <f>VLOOKUP(M704,map_prime_mover,2,0)</f>
        <v>st</v>
      </c>
      <c r="F704" s="23" t="str">
        <f>D704&amp;IF(NOT(E704=""),"_"&amp;LOWER(E704),"")</f>
        <v>coal_lig_st</v>
      </c>
      <c r="G704" s="58">
        <f>IF(ISNUMBER(BA704),BA704/1000,1)</f>
        <v>11.1632064</v>
      </c>
      <c r="H704" s="8">
        <f>AV704</f>
        <v>1981</v>
      </c>
      <c r="I704" s="39" t="str">
        <f>AY704</f>
        <v>OP</v>
      </c>
      <c r="J704" s="39" t="str">
        <f>IF(AZ704=1,"Y",IF(AZ704=0,"N","?"))</f>
        <v>N</v>
      </c>
      <c r="K704" s="39" t="s">
        <v>594</v>
      </c>
      <c r="L704" s="8" t="str">
        <f>AU704</f>
        <v>LIG</v>
      </c>
      <c r="M704" s="8" t="str">
        <f>AX704</f>
        <v>ST</v>
      </c>
      <c r="N704" s="8">
        <f>C704*G704</f>
        <v>6.5929896998400004</v>
      </c>
      <c r="O704" s="8"/>
      <c r="P704" s="39"/>
      <c r="Q704" s="39" t="s">
        <v>651</v>
      </c>
      <c r="R704" s="87" t="s">
        <v>1072</v>
      </c>
      <c r="S704" s="39"/>
      <c r="T704" s="39"/>
      <c r="U704" s="87"/>
      <c r="V704" s="87" t="str">
        <f ca="1">IF(NOT(AP704=""),IF(AP704&lt;&gt;AP703,IF(COUNTIF(OFFSET(AP704,0,0,pMaxUnitPerPlantInData),AP704)=COUNTIFS(OFFSET(AP704,0,0,pMaxUnitPerPlantInData),AP704,OFFSET(F704,0,0,pMaxUnitPerPlantInData),F704),"N","Y"),V703),"")</f>
        <v>N</v>
      </c>
      <c r="W704" s="87" t="str">
        <f>IF($AP704="",W705,SUBSTITUTE(SUBSTITUTE(SUBSTITUTE(AP704," ","_"),"&amp;","and"),"-","_"))</f>
        <v>Sandow_No_4</v>
      </c>
      <c r="X704" s="87">
        <f>IF($AP704="","-",BB704)</f>
        <v>1</v>
      </c>
      <c r="Y704" s="4"/>
      <c r="Z704" s="8" t="b">
        <v>1</v>
      </c>
      <c r="AA704" s="8" t="b">
        <f>VLOOKUP(L704,map_fuel,3,0)</f>
        <v>1</v>
      </c>
      <c r="AB704" s="8" t="b">
        <f>C704&gt;=filt_gen_size</f>
        <v>1</v>
      </c>
      <c r="AC704" s="8" t="b">
        <f>AV704&gt;=filt_age</f>
        <v>1</v>
      </c>
      <c r="AD704" s="39">
        <f>IF(filt_status="ALL",TRUE,IFERROR(SEARCH(I704,filt_status),FALSE))</f>
        <v>1</v>
      </c>
      <c r="AE704" s="8" t="b">
        <f>IF(filt_chp,TRUE,J704="N")</f>
        <v>1</v>
      </c>
      <c r="AF704" s="8" t="b">
        <f>IF(filt_hydro,TRUE,D704&lt;&gt;"water")</f>
        <v>1</v>
      </c>
      <c r="AG704" s="8" t="b">
        <f>IF(filt_use_bad_data,TRUE,NOT(OR(O704="Y",O704=1)))</f>
        <v>1</v>
      </c>
      <c r="AH704" s="8" t="b">
        <f>IF(filt_use_bad_data,TRUE,NOT(OR(Q704="Y",Q704=1)))</f>
        <v>0</v>
      </c>
      <c r="AI704" s="8" t="b">
        <f>IF(filt_allow_combos,AND(AJ704:AK704),OR(UPPER($S704)="Y",UPPER($T704)=""))</f>
        <v>1</v>
      </c>
      <c r="AJ704" s="8" t="b">
        <f>IF(UPPER($U704)="CCGT",IF(filt_combine_ccgt,OR(UPPER($T704)="Y",UPPER($S704)=""),OR(UPPER($S704)="Y",UPPER($T704)="")),TRUE)</f>
        <v>1</v>
      </c>
      <c r="AK704" s="8" t="b">
        <f>IF(UPPER($U704)="WIND",IF(filt_combine_wind,OR(UPPER($T704)="Y",UPPER($S704)=""),OR(UPPER($S704)="Y",UPPER($T704)="")),TRUE)</f>
        <v>1</v>
      </c>
      <c r="AL704" s="9"/>
      <c r="AM704" s="2" t="b">
        <f>AND(Z704:AL704)</f>
        <v>0</v>
      </c>
      <c r="AN704" s="2">
        <f>A704-COUNTIF($K$31:$K704,"&lt;&gt;"&amp;AN$31)+1</f>
        <v>644</v>
      </c>
      <c r="AO704" s="2"/>
      <c r="AP704" s="8" t="s">
        <v>457</v>
      </c>
      <c r="AQ704" s="8" t="s">
        <v>107</v>
      </c>
      <c r="AR704" s="8">
        <v>6648</v>
      </c>
      <c r="AS704" s="8">
        <v>14635</v>
      </c>
      <c r="AT704" s="8" t="s">
        <v>11</v>
      </c>
      <c r="AU704" s="8" t="s">
        <v>67</v>
      </c>
      <c r="AV704" s="8">
        <v>1981</v>
      </c>
      <c r="AW704" s="8">
        <v>590.6</v>
      </c>
      <c r="AX704" s="8" t="s">
        <v>16</v>
      </c>
      <c r="AY704" s="8" t="s">
        <v>15</v>
      </c>
      <c r="AZ704">
        <v>0</v>
      </c>
      <c r="BA704" s="5">
        <v>11163.206399999999</v>
      </c>
      <c r="BB704" s="5">
        <v>1</v>
      </c>
      <c r="BC704" s="4"/>
      <c r="BD704"/>
    </row>
    <row r="705" spans="1:56" hidden="1">
      <c r="A705">
        <f>ROW(B705)-ROW($B$31)</f>
        <v>674</v>
      </c>
      <c r="B705" t="str">
        <f>SUBSTITUTE(SUBSTITUTE(SUBSTITUTE(AP705&amp;"_"&amp;AQ705," ","_"),"&amp;","and"),"-","_")</f>
        <v>Scurry_County_Wind_LP_SCW</v>
      </c>
      <c r="C705">
        <f>AW705/1000</f>
        <v>0.1305</v>
      </c>
      <c r="D705" s="23" t="str">
        <f>VLOOKUP(L705,map_fuel,2,0)</f>
        <v>wind</v>
      </c>
      <c r="E705" s="23" t="str">
        <f>VLOOKUP(M705,map_prime_mover,2,0)</f>
        <v/>
      </c>
      <c r="F705" s="23" t="str">
        <f>D705&amp;IF(NOT(E705=""),"_"&amp;LOWER(E705),"")</f>
        <v>wind</v>
      </c>
      <c r="G705" s="58">
        <f>IF(ISNUMBER(BA705),BA705/1000,1)</f>
        <v>1</v>
      </c>
      <c r="H705" s="8">
        <f>AV705</f>
        <v>2007</v>
      </c>
      <c r="I705" s="39" t="str">
        <f>AY705</f>
        <v>OP</v>
      </c>
      <c r="J705" s="39" t="str">
        <f>IF(AZ705=1,"Y",IF(AZ705=0,"N","?"))</f>
        <v>N</v>
      </c>
      <c r="K705" s="39" t="s">
        <v>594</v>
      </c>
      <c r="L705" s="8" t="str">
        <f>AU705</f>
        <v>WND</v>
      </c>
      <c r="M705" s="8" t="str">
        <f>AX705</f>
        <v>WT</v>
      </c>
      <c r="N705" s="8">
        <f>C705*G705</f>
        <v>0.1305</v>
      </c>
      <c r="O705" s="8"/>
      <c r="P705" s="39"/>
      <c r="Q705" s="39"/>
      <c r="R705" s="87"/>
      <c r="S705" s="39" t="s">
        <v>651</v>
      </c>
      <c r="T705" s="39"/>
      <c r="U705" s="87" t="s">
        <v>72</v>
      </c>
      <c r="V705" s="87" t="str">
        <f ca="1">IF(NOT(AP705=""),IF(AP705&lt;&gt;AP704,IF(COUNTIF(OFFSET(AP705,0,0,pMaxUnitPerPlantInData),AP705)=COUNTIFS(OFFSET(AP705,0,0,pMaxUnitPerPlantInData),AP705,OFFSET(F705,0,0,pMaxUnitPerPlantInData),F705),"N","Y"),V704),"")</f>
        <v>N</v>
      </c>
      <c r="W705" s="87" t="str">
        <f>IF($AP705="",W706,SUBSTITUTE(SUBSTITUTE(SUBSTITUTE(AP705," ","_"),"&amp;","and"),"-","_"))</f>
        <v>Scurry_County_Wind_LP</v>
      </c>
      <c r="X705" s="87">
        <f>IF($AP705="","-",BB705)</f>
        <v>1</v>
      </c>
      <c r="Y705" s="4"/>
      <c r="Z705" s="8" t="b">
        <v>1</v>
      </c>
      <c r="AA705" s="8" t="b">
        <f>VLOOKUP(L705,map_fuel,3,0)</f>
        <v>1</v>
      </c>
      <c r="AB705" s="8" t="b">
        <f>C705&gt;=filt_gen_size</f>
        <v>1</v>
      </c>
      <c r="AC705" s="8" t="b">
        <f>AV705&gt;=filt_age</f>
        <v>1</v>
      </c>
      <c r="AD705" s="39">
        <f>IF(filt_status="ALL",TRUE,IFERROR(SEARCH(I705,filt_status),FALSE))</f>
        <v>1</v>
      </c>
      <c r="AE705" s="8" t="b">
        <f>IF(filt_chp,TRUE,J705="N")</f>
        <v>1</v>
      </c>
      <c r="AF705" s="8" t="b">
        <f>IF(filt_hydro,TRUE,D705&lt;&gt;"water")</f>
        <v>1</v>
      </c>
      <c r="AG705" s="8" t="b">
        <f>IF(filt_use_bad_data,TRUE,NOT(OR(O705="Y",O705=1)))</f>
        <v>1</v>
      </c>
      <c r="AH705" s="8" t="b">
        <f>IF(filt_use_bad_data,TRUE,NOT(OR(Q705="Y",Q705=1)))</f>
        <v>1</v>
      </c>
      <c r="AI705" s="8" t="b">
        <f>IF(filt_allow_combos,AND(AJ705:AK705),OR(UPPER($S705)="Y",UPPER($T705)=""))</f>
        <v>0</v>
      </c>
      <c r="AJ705" s="8" t="b">
        <f>IF(UPPER($U705)="CCGT",IF(filt_combine_ccgt,OR(UPPER($T705)="Y",UPPER($S705)=""),OR(UPPER($S705)="Y",UPPER($T705)="")),TRUE)</f>
        <v>1</v>
      </c>
      <c r="AK705" s="8" t="b">
        <f>IF(UPPER($U705)="WIND",IF(filt_combine_wind,OR(UPPER($T705)="Y",UPPER($S705)=""),OR(UPPER($S705)="Y",UPPER($T705)="")),TRUE)</f>
        <v>0</v>
      </c>
      <c r="AL705" s="9"/>
      <c r="AM705" s="2" t="b">
        <f>AND(Z705:AL705)</f>
        <v>0</v>
      </c>
      <c r="AN705" s="2">
        <f>A705-COUNTIF($K$31:$K705,"&lt;&gt;"&amp;AN$31)+1</f>
        <v>645</v>
      </c>
      <c r="AO705" s="2"/>
      <c r="AP705" s="8" t="s">
        <v>458</v>
      </c>
      <c r="AQ705" s="8" t="s">
        <v>459</v>
      </c>
      <c r="AR705" s="8">
        <v>56506</v>
      </c>
      <c r="AS705" s="8">
        <v>14636</v>
      </c>
      <c r="AT705" s="8" t="s">
        <v>11</v>
      </c>
      <c r="AU705" s="8" t="s">
        <v>26</v>
      </c>
      <c r="AV705" s="8">
        <v>2007</v>
      </c>
      <c r="AW705" s="8">
        <v>130.5</v>
      </c>
      <c r="AX705" s="8" t="s">
        <v>25</v>
      </c>
      <c r="AY705" s="8" t="s">
        <v>15</v>
      </c>
      <c r="AZ705">
        <v>0</v>
      </c>
      <c r="BA705" s="5" t="s">
        <v>14</v>
      </c>
      <c r="BB705" s="5">
        <v>1</v>
      </c>
      <c r="BC705" s="4"/>
      <c r="BD705"/>
    </row>
    <row r="706" spans="1:56" hidden="1">
      <c r="A706">
        <f>ROW(B706)-ROW($B$31)</f>
        <v>675</v>
      </c>
      <c r="B706" t="str">
        <f>SUBSTITUTE(SUBSTITUTE(SUBSTITUTE(AP706&amp;"_"&amp;AQ706," ","_"),"&amp;","and"),"-","_")</f>
        <v>Seadrift_Coke_LP_GEN1</v>
      </c>
      <c r="C706">
        <f>AW706/1000</f>
        <v>7.6E-3</v>
      </c>
      <c r="D706" s="23" t="str">
        <f>VLOOKUP(L706,map_fuel,2,0)</f>
        <v>oil_coke</v>
      </c>
      <c r="E706" s="23" t="str">
        <f>VLOOKUP(M706,map_prime_mover,2,0)</f>
        <v>st</v>
      </c>
      <c r="F706" s="23" t="str">
        <f>D706&amp;IF(NOT(E706=""),"_"&amp;LOWER(E706),"")</f>
        <v>oil_coke_st</v>
      </c>
      <c r="G706" s="58">
        <f>IF(ISNUMBER(BA706),BA706/1000,1)</f>
        <v>5.6237009000000002</v>
      </c>
      <c r="H706" s="8">
        <f>AV706</f>
        <v>1983</v>
      </c>
      <c r="I706" s="39" t="str">
        <f>AY706</f>
        <v>OP</v>
      </c>
      <c r="J706" s="39" t="str">
        <f>IF(AZ706=1,"Y",IF(AZ706=0,"N","?"))</f>
        <v>Y</v>
      </c>
      <c r="K706" s="39" t="s">
        <v>594</v>
      </c>
      <c r="L706" s="8" t="str">
        <f>AU706</f>
        <v>PC</v>
      </c>
      <c r="M706" s="8" t="str">
        <f>AX706</f>
        <v>ST</v>
      </c>
      <c r="N706" s="8">
        <f>C706*G706</f>
        <v>4.2740126840000003E-2</v>
      </c>
      <c r="O706" s="8"/>
      <c r="P706" s="8"/>
      <c r="Q706" s="8"/>
      <c r="R706" s="87"/>
      <c r="S706" s="8"/>
      <c r="T706" s="8"/>
      <c r="U706" s="87"/>
      <c r="V706" s="87" t="str">
        <f ca="1">IF(NOT(AP706=""),IF(AP706&lt;&gt;AP705,IF(COUNTIF(OFFSET(AP706,0,0,pMaxUnitPerPlantInData),AP706)=COUNTIFS(OFFSET(AP706,0,0,pMaxUnitPerPlantInData),AP706,OFFSET(F706,0,0,pMaxUnitPerPlantInData),F706),"N","Y"),V705),"")</f>
        <v>N</v>
      </c>
      <c r="W706" s="87" t="str">
        <f>IF($AP706="",W707,AP706)</f>
        <v>Seadrift Coke LP</v>
      </c>
      <c r="X706" s="87">
        <f>IF($AP706="","-",BB706)</f>
        <v>1</v>
      </c>
      <c r="Y706" s="4"/>
      <c r="Z706" s="8" t="b">
        <v>1</v>
      </c>
      <c r="AA706" s="8" t="b">
        <f>VLOOKUP(L706,map_fuel,3,0)</f>
        <v>0</v>
      </c>
      <c r="AB706" s="8" t="b">
        <f>C706&gt;=filt_gen_size</f>
        <v>0</v>
      </c>
      <c r="AC706" s="8" t="b">
        <f>AV706&gt;=filt_age</f>
        <v>1</v>
      </c>
      <c r="AD706" s="39">
        <f>IF(filt_status="ALL",TRUE,IFERROR(SEARCH(I706,filt_status),FALSE))</f>
        <v>1</v>
      </c>
      <c r="AE706" s="8" t="b">
        <f>IF(filt_chp,TRUE,J706="N")</f>
        <v>0</v>
      </c>
      <c r="AF706" s="8" t="b">
        <f>IF(filt_hydro,TRUE,D706&lt;&gt;"water")</f>
        <v>1</v>
      </c>
      <c r="AG706" s="8" t="b">
        <f>IF(filt_use_bad_data,TRUE,NOT(OR(O706="Y",O706=1)))</f>
        <v>1</v>
      </c>
      <c r="AH706" s="8" t="b">
        <f>IF(filt_use_bad_data,TRUE,NOT(OR(Q706="Y",Q706=1)))</f>
        <v>1</v>
      </c>
      <c r="AI706" s="8" t="b">
        <f>IF(filt_allow_combos,AND(AJ706:AK706),OR(UPPER($S706)="Y",UPPER($T706)=""))</f>
        <v>1</v>
      </c>
      <c r="AJ706" s="8" t="b">
        <f>IF(UPPER($U706)="CCGT",IF(filt_combine_ccgt,OR(UPPER($T706)="Y",UPPER($S706)=""),OR(UPPER($S706)="Y",UPPER($T706)="")),TRUE)</f>
        <v>1</v>
      </c>
      <c r="AK706" s="8" t="b">
        <f>IF(UPPER($U706)="WIND",IF(filt_combine_wind,OR(UPPER($T706)="Y",UPPER($S706)=""),OR(UPPER($S706)="Y",UPPER($T706)="")),TRUE)</f>
        <v>1</v>
      </c>
      <c r="AL706" s="9"/>
      <c r="AM706" s="2" t="b">
        <f>AND(Z706:AL706)</f>
        <v>0</v>
      </c>
      <c r="AN706" s="2">
        <f>A706-COUNTIF($K$31:$K706,"&lt;&gt;"&amp;AN$31)+1</f>
        <v>646</v>
      </c>
      <c r="AO706" s="2"/>
      <c r="AP706" s="8" t="s">
        <v>460</v>
      </c>
      <c r="AQ706" s="8" t="s">
        <v>13</v>
      </c>
      <c r="AR706" s="8">
        <v>10167</v>
      </c>
      <c r="AS706" s="8">
        <v>14637</v>
      </c>
      <c r="AT706" s="8" t="s">
        <v>11</v>
      </c>
      <c r="AU706" s="8" t="s">
        <v>17</v>
      </c>
      <c r="AV706" s="8">
        <v>1983</v>
      </c>
      <c r="AW706" s="8">
        <v>7.6</v>
      </c>
      <c r="AX706" s="8" t="s">
        <v>16</v>
      </c>
      <c r="AY706" s="8" t="s">
        <v>15</v>
      </c>
      <c r="AZ706">
        <v>1</v>
      </c>
      <c r="BA706" s="5">
        <v>5623.7008999999998</v>
      </c>
      <c r="BB706" s="5">
        <v>1</v>
      </c>
      <c r="BC706" s="4"/>
      <c r="BD706"/>
    </row>
    <row r="707" spans="1:56" hidden="1">
      <c r="A707">
        <f>ROW(B707)-ROW($B$31)</f>
        <v>676</v>
      </c>
      <c r="B707" t="str">
        <f>SUBSTITUTE(SUBSTITUTE(SUBSTITUTE(AP707&amp;"_"&amp;AQ707," ","_"),"&amp;","and"),"-","_")</f>
        <v>Security_UNT2</v>
      </c>
      <c r="C707">
        <f>AW707/1000</f>
        <v>1.2999999999999999E-3</v>
      </c>
      <c r="D707" s="23" t="str">
        <f>VLOOKUP(L707,map_fuel,2,0)</f>
        <v>waste</v>
      </c>
      <c r="E707" s="23" t="str">
        <f>VLOOKUP(M707,map_prime_mover,2,0)</f>
        <v>ic</v>
      </c>
      <c r="F707" s="23" t="str">
        <f>D707&amp;IF(NOT(E707=""),"_"&amp;LOWER(E707),"")</f>
        <v>waste_ic</v>
      </c>
      <c r="G707" s="58">
        <f>IF(ISNUMBER(BA707),BA707/1000,1)</f>
        <v>1</v>
      </c>
      <c r="H707" s="8">
        <f>AV707</f>
        <v>2003</v>
      </c>
      <c r="I707" s="39" t="str">
        <f>AY707</f>
        <v>OP</v>
      </c>
      <c r="J707" s="39" t="str">
        <f>IF(AZ707=1,"Y",IF(AZ707=0,"N","?"))</f>
        <v>?</v>
      </c>
      <c r="K707" s="39" t="s">
        <v>594</v>
      </c>
      <c r="L707" s="8" t="str">
        <f>AU707</f>
        <v>LFG</v>
      </c>
      <c r="M707" s="8" t="str">
        <f>AX707</f>
        <v>IC</v>
      </c>
      <c r="N707" s="8">
        <f>C707*G707</f>
        <v>1.2999999999999999E-3</v>
      </c>
      <c r="O707" s="8"/>
      <c r="P707" s="8"/>
      <c r="Q707" s="8"/>
      <c r="R707" s="87"/>
      <c r="S707" s="8"/>
      <c r="T707" s="8"/>
      <c r="U707" s="87"/>
      <c r="V707" s="87" t="str">
        <f ca="1">IF(NOT(AP707=""),IF(AP707&lt;&gt;AP706,IF(COUNTIF(OFFSET(AP707,0,0,pMaxUnitPerPlantInData),AP707)=COUNTIFS(OFFSET(AP707,0,0,pMaxUnitPerPlantInData),AP707,OFFSET(F707,0,0,pMaxUnitPerPlantInData),F707),"N","Y"),V706),"")</f>
        <v>N</v>
      </c>
      <c r="W707" s="87" t="str">
        <f>IF($AP707="",W708,AP707)</f>
        <v>Security</v>
      </c>
      <c r="X707" s="87" t="str">
        <f>IF($AP707="","-",BB707)</f>
        <v>Plant unknown</v>
      </c>
      <c r="Y707" s="4"/>
      <c r="Z707" s="8" t="b">
        <v>0</v>
      </c>
      <c r="AA707" s="8" t="b">
        <f>VLOOKUP(L707,map_fuel,3,0)</f>
        <v>0</v>
      </c>
      <c r="AB707" s="8" t="b">
        <f>C707&gt;=filt_gen_size</f>
        <v>0</v>
      </c>
      <c r="AC707" s="8" t="b">
        <f>AV707&gt;=filt_age</f>
        <v>1</v>
      </c>
      <c r="AD707" s="39">
        <f>IF(filt_status="ALL",TRUE,IFERROR(SEARCH(I707,filt_status),FALSE))</f>
        <v>1</v>
      </c>
      <c r="AE707" s="8" t="b">
        <f>IF(filt_chp,TRUE,J707="N")</f>
        <v>0</v>
      </c>
      <c r="AF707" s="8" t="b">
        <f>IF(filt_hydro,TRUE,D707&lt;&gt;"water")</f>
        <v>1</v>
      </c>
      <c r="AG707" s="8" t="b">
        <f>IF(filt_use_bad_data,TRUE,NOT(OR(O707="Y",O707=1)))</f>
        <v>1</v>
      </c>
      <c r="AH707" s="8" t="b">
        <f>IF(filt_use_bad_data,TRUE,NOT(OR(Q707="Y",Q707=1)))</f>
        <v>1</v>
      </c>
      <c r="AI707" s="8" t="b">
        <f>IF(filt_allow_combos,AND(AJ707:AK707),OR(UPPER($S707)="Y",UPPER($T707)=""))</f>
        <v>1</v>
      </c>
      <c r="AJ707" s="8" t="b">
        <f>IF(UPPER($U707)="CCGT",IF(filt_combine_ccgt,OR(UPPER($T707)="Y",UPPER($S707)=""),OR(UPPER($S707)="Y",UPPER($T707)="")),TRUE)</f>
        <v>1</v>
      </c>
      <c r="AK707" s="8" t="b">
        <f>IF(UPPER($U707)="WIND",IF(filt_combine_wind,OR(UPPER($T707)="Y",UPPER($S707)=""),OR(UPPER($S707)="Y",UPPER($T707)="")),TRUE)</f>
        <v>1</v>
      </c>
      <c r="AL707" s="9"/>
      <c r="AM707" s="2" t="b">
        <f>AND(Z707:AL707)</f>
        <v>0</v>
      </c>
      <c r="AN707" s="2">
        <f>A707-COUNTIF($K$31:$K707,"&lt;&gt;"&amp;AN$31)+1</f>
        <v>647</v>
      </c>
      <c r="AO707" s="2"/>
      <c r="AP707" s="8" t="s">
        <v>461</v>
      </c>
      <c r="AQ707" s="8" t="s">
        <v>60</v>
      </c>
      <c r="AR707" s="8">
        <v>55556</v>
      </c>
      <c r="AS707" s="8">
        <v>14638</v>
      </c>
      <c r="AT707" s="8" t="s">
        <v>11</v>
      </c>
      <c r="AU707" s="8" t="s">
        <v>45</v>
      </c>
      <c r="AV707" s="8">
        <v>2003</v>
      </c>
      <c r="AW707" s="8">
        <v>1.3</v>
      </c>
      <c r="AX707" s="8" t="s">
        <v>44</v>
      </c>
      <c r="AY707" s="8" t="s">
        <v>15</v>
      </c>
      <c r="AZ707" t="s">
        <v>1069</v>
      </c>
      <c r="BA707" s="5" t="s">
        <v>1069</v>
      </c>
      <c r="BB707" s="5" t="s">
        <v>1069</v>
      </c>
      <c r="BC707" s="4"/>
      <c r="BD707"/>
    </row>
    <row r="708" spans="1:56" hidden="1">
      <c r="A708">
        <f>ROW(B708)-ROW($B$31)</f>
        <v>677</v>
      </c>
      <c r="B708" t="str">
        <f>SUBSTITUTE(SUBSTITUTE(SUBSTITUTE(AP708&amp;"_"&amp;AQ708," ","_"),"&amp;","and"),"-","_")</f>
        <v>Security_UNT3</v>
      </c>
      <c r="C708">
        <f>AW708/1000</f>
        <v>1.2999999999999999E-3</v>
      </c>
      <c r="D708" s="23" t="str">
        <f>VLOOKUP(L708,map_fuel,2,0)</f>
        <v>waste</v>
      </c>
      <c r="E708" s="23" t="str">
        <f>VLOOKUP(M708,map_prime_mover,2,0)</f>
        <v>ic</v>
      </c>
      <c r="F708" s="23" t="str">
        <f>D708&amp;IF(NOT(E708=""),"_"&amp;LOWER(E708),"")</f>
        <v>waste_ic</v>
      </c>
      <c r="G708" s="58">
        <f>IF(ISNUMBER(BA708),BA708/1000,1)</f>
        <v>1</v>
      </c>
      <c r="H708" s="8">
        <f>AV708</f>
        <v>2003</v>
      </c>
      <c r="I708" s="39" t="str">
        <f>AY708</f>
        <v>OP</v>
      </c>
      <c r="J708" s="39" t="str">
        <f>IF(AZ708=1,"Y",IF(AZ708=0,"N","?"))</f>
        <v>?</v>
      </c>
      <c r="K708" s="39" t="s">
        <v>594</v>
      </c>
      <c r="L708" s="8" t="str">
        <f>AU708</f>
        <v>LFG</v>
      </c>
      <c r="M708" s="8" t="str">
        <f>AX708</f>
        <v>IC</v>
      </c>
      <c r="N708" s="8">
        <f>C708*G708</f>
        <v>1.2999999999999999E-3</v>
      </c>
      <c r="O708" s="8"/>
      <c r="P708" s="8"/>
      <c r="Q708" s="8"/>
      <c r="R708" s="87"/>
      <c r="S708" s="8"/>
      <c r="T708" s="8"/>
      <c r="U708" s="87"/>
      <c r="V708" s="87" t="str">
        <f ca="1">IF(NOT(AP708=""),IF(AP708&lt;&gt;AP707,IF(COUNTIF(OFFSET(AP708,0,0,pMaxUnitPerPlantInData),AP708)=COUNTIFS(OFFSET(AP708,0,0,pMaxUnitPerPlantInData),AP708,OFFSET(F708,0,0,pMaxUnitPerPlantInData),F708),"N","Y"),V707),"")</f>
        <v>N</v>
      </c>
      <c r="W708" s="87" t="str">
        <f>IF($AP708="",W709,AP708)</f>
        <v>Security</v>
      </c>
      <c r="X708" s="87" t="str">
        <f>IF($AP708="","-",BB708)</f>
        <v>Plant unknown</v>
      </c>
      <c r="Y708" s="4"/>
      <c r="Z708" s="8" t="b">
        <v>0</v>
      </c>
      <c r="AA708" s="8" t="b">
        <f>VLOOKUP(L708,map_fuel,3,0)</f>
        <v>0</v>
      </c>
      <c r="AB708" s="8" t="b">
        <f>C708&gt;=filt_gen_size</f>
        <v>0</v>
      </c>
      <c r="AC708" s="8" t="b">
        <f>AV708&gt;=filt_age</f>
        <v>1</v>
      </c>
      <c r="AD708" s="39">
        <f>IF(filt_status="ALL",TRUE,IFERROR(SEARCH(I708,filt_status),FALSE))</f>
        <v>1</v>
      </c>
      <c r="AE708" s="8" t="b">
        <f>IF(filt_chp,TRUE,J708="N")</f>
        <v>0</v>
      </c>
      <c r="AF708" s="8" t="b">
        <f>IF(filt_hydro,TRUE,D708&lt;&gt;"water")</f>
        <v>1</v>
      </c>
      <c r="AG708" s="8" t="b">
        <f>IF(filt_use_bad_data,TRUE,NOT(OR(O708="Y",O708=1)))</f>
        <v>1</v>
      </c>
      <c r="AH708" s="8" t="b">
        <f>IF(filt_use_bad_data,TRUE,NOT(OR(Q708="Y",Q708=1)))</f>
        <v>1</v>
      </c>
      <c r="AI708" s="8" t="b">
        <f>IF(filt_allow_combos,AND(AJ708:AK708),OR(UPPER($S708)="Y",UPPER($T708)=""))</f>
        <v>1</v>
      </c>
      <c r="AJ708" s="8" t="b">
        <f>IF(UPPER($U708)="CCGT",IF(filt_combine_ccgt,OR(UPPER($T708)="Y",UPPER($S708)=""),OR(UPPER($S708)="Y",UPPER($T708)="")),TRUE)</f>
        <v>1</v>
      </c>
      <c r="AK708" s="8" t="b">
        <f>IF(UPPER($U708)="WIND",IF(filt_combine_wind,OR(UPPER($T708)="Y",UPPER($S708)=""),OR(UPPER($S708)="Y",UPPER($T708)="")),TRUE)</f>
        <v>1</v>
      </c>
      <c r="AL708" s="9"/>
      <c r="AM708" s="2" t="b">
        <f>AND(Z708:AL708)</f>
        <v>0</v>
      </c>
      <c r="AN708" s="2">
        <f>A708-COUNTIF($K$31:$K708,"&lt;&gt;"&amp;AN$31)+1</f>
        <v>648</v>
      </c>
      <c r="AO708" s="2"/>
      <c r="AP708" s="8" t="s">
        <v>461</v>
      </c>
      <c r="AQ708" s="8" t="s">
        <v>61</v>
      </c>
      <c r="AR708" s="8">
        <v>55556</v>
      </c>
      <c r="AS708" s="8">
        <v>14639</v>
      </c>
      <c r="AT708" s="8" t="s">
        <v>11</v>
      </c>
      <c r="AU708" s="8" t="s">
        <v>45</v>
      </c>
      <c r="AV708" s="8">
        <v>2003</v>
      </c>
      <c r="AW708" s="8">
        <v>1.3</v>
      </c>
      <c r="AX708" s="8" t="s">
        <v>44</v>
      </c>
      <c r="AY708" s="8" t="s">
        <v>15</v>
      </c>
      <c r="AZ708" t="s">
        <v>1069</v>
      </c>
      <c r="BA708" s="5" t="s">
        <v>1069</v>
      </c>
      <c r="BB708" s="5" t="s">
        <v>1069</v>
      </c>
      <c r="BC708" s="4"/>
      <c r="BD708"/>
    </row>
    <row r="709" spans="1:56" hidden="1">
      <c r="A709">
        <f>ROW(B709)-ROW($B$31)</f>
        <v>678</v>
      </c>
      <c r="B709" t="str">
        <f>SUBSTITUTE(SUBSTITUTE(SUBSTITUTE(AP709&amp;"_"&amp;AQ709," ","_"),"&amp;","and"),"-","_")</f>
        <v>Shell_Deer_Park_GEN4</v>
      </c>
      <c r="C709">
        <f>AW709/1000</f>
        <v>7.4999999999999997E-2</v>
      </c>
      <c r="D709" s="23" t="str">
        <f>VLOOKUP(L709,map_fuel,2,0)</f>
        <v>ng</v>
      </c>
      <c r="E709" s="23" t="str">
        <f>VLOOKUP(M709,map_prime_mover,2,0)</f>
        <v>gt</v>
      </c>
      <c r="F709" s="23" t="str">
        <f>D709&amp;IF(NOT(E709=""),"_"&amp;LOWER(E709),"")</f>
        <v>ng_gt</v>
      </c>
      <c r="G709" s="58">
        <f>IF(ISNUMBER(BA709),BA709/1000,1)</f>
        <v>5.8383765000000007</v>
      </c>
      <c r="H709" s="8">
        <f>AV709</f>
        <v>1995</v>
      </c>
      <c r="I709" s="39" t="str">
        <f>AY709</f>
        <v>OP</v>
      </c>
      <c r="J709" s="39" t="str">
        <f>IF(AZ709=1,"Y",IF(AZ709=0,"N","?"))</f>
        <v>Y</v>
      </c>
      <c r="K709" s="39" t="s">
        <v>594</v>
      </c>
      <c r="L709" s="8" t="str">
        <f>AU709</f>
        <v>NG</v>
      </c>
      <c r="M709" s="8" t="str">
        <f>AX709</f>
        <v>GT</v>
      </c>
      <c r="N709" s="8">
        <f>C709*G709</f>
        <v>0.43787823750000004</v>
      </c>
      <c r="O709" s="8"/>
      <c r="P709" s="8"/>
      <c r="Q709" s="8"/>
      <c r="R709" s="87"/>
      <c r="S709" s="8"/>
      <c r="T709" s="8"/>
      <c r="U709" s="87"/>
      <c r="V709" s="87" t="str">
        <f ca="1">IF(NOT(AP709=""),IF(AP709&lt;&gt;AP708,IF(COUNTIF(OFFSET(AP709,0,0,pMaxUnitPerPlantInData),AP709)=COUNTIFS(OFFSET(AP709,0,0,pMaxUnitPerPlantInData),AP709,OFFSET(F709,0,0,pMaxUnitPerPlantInData),F709),"N","Y"),V708),"")</f>
        <v>Y</v>
      </c>
      <c r="W709" s="87" t="str">
        <f>IF($AP709="",W710,AP709)</f>
        <v>Shell Deer Park</v>
      </c>
      <c r="X709" s="87">
        <f>IF($AP709="","-",BB709)</f>
        <v>4</v>
      </c>
      <c r="Y709" s="4"/>
      <c r="Z709" s="8" t="b">
        <v>1</v>
      </c>
      <c r="AA709" s="8" t="b">
        <f>VLOOKUP(L709,map_fuel,3,0)</f>
        <v>1</v>
      </c>
      <c r="AB709" s="8" t="b">
        <f>C709&gt;=filt_gen_size</f>
        <v>1</v>
      </c>
      <c r="AC709" s="8" t="b">
        <f>AV709&gt;=filt_age</f>
        <v>1</v>
      </c>
      <c r="AD709" s="39">
        <f>IF(filt_status="ALL",TRUE,IFERROR(SEARCH(I709,filt_status),FALSE))</f>
        <v>1</v>
      </c>
      <c r="AE709" s="8" t="b">
        <f>IF(filt_chp,TRUE,J709="N")</f>
        <v>0</v>
      </c>
      <c r="AF709" s="8" t="b">
        <f>IF(filt_hydro,TRUE,D709&lt;&gt;"water")</f>
        <v>1</v>
      </c>
      <c r="AG709" s="8" t="b">
        <f>IF(filt_use_bad_data,TRUE,NOT(OR(O709="Y",O709=1)))</f>
        <v>1</v>
      </c>
      <c r="AH709" s="8" t="b">
        <f>IF(filt_use_bad_data,TRUE,NOT(OR(Q709="Y",Q709=1)))</f>
        <v>1</v>
      </c>
      <c r="AI709" s="8" t="b">
        <f>IF(filt_allow_combos,AND(AJ709:AK709),OR(UPPER($S709)="Y",UPPER($T709)=""))</f>
        <v>1</v>
      </c>
      <c r="AJ709" s="8" t="b">
        <f>IF(UPPER($U709)="CCGT",IF(filt_combine_ccgt,OR(UPPER($T709)="Y",UPPER($S709)=""),OR(UPPER($S709)="Y",UPPER($T709)="")),TRUE)</f>
        <v>1</v>
      </c>
      <c r="AK709" s="8" t="b">
        <f>IF(UPPER($U709)="WIND",IF(filt_combine_wind,OR(UPPER($T709)="Y",UPPER($S709)=""),OR(UPPER($S709)="Y",UPPER($T709)="")),TRUE)</f>
        <v>1</v>
      </c>
      <c r="AL709" s="9"/>
      <c r="AM709" s="2" t="b">
        <f>AND(Z709:AL709)</f>
        <v>0</v>
      </c>
      <c r="AN709" s="2">
        <f>A709-COUNTIF($K$31:$K709,"&lt;&gt;"&amp;AN$31)+1</f>
        <v>649</v>
      </c>
      <c r="AO709" s="2"/>
      <c r="AP709" s="8" t="s">
        <v>462</v>
      </c>
      <c r="AQ709" s="8" t="s">
        <v>31</v>
      </c>
      <c r="AR709" s="8">
        <v>50304</v>
      </c>
      <c r="AS709" s="8">
        <v>14642</v>
      </c>
      <c r="AT709" s="8" t="s">
        <v>11</v>
      </c>
      <c r="AU709" s="8" t="s">
        <v>33</v>
      </c>
      <c r="AV709" s="8">
        <v>1995</v>
      </c>
      <c r="AW709" s="8">
        <v>75</v>
      </c>
      <c r="AX709" s="8" t="s">
        <v>54</v>
      </c>
      <c r="AY709" s="8" t="s">
        <v>15</v>
      </c>
      <c r="AZ709">
        <v>1</v>
      </c>
      <c r="BA709" s="5">
        <v>5838.3765000000003</v>
      </c>
      <c r="BB709" s="5">
        <v>4</v>
      </c>
      <c r="BC709" s="4"/>
      <c r="BD709"/>
    </row>
    <row r="710" spans="1:56" hidden="1">
      <c r="A710">
        <f>ROW(B710)-ROW($B$31)</f>
        <v>679</v>
      </c>
      <c r="B710" t="str">
        <f>SUBSTITUTE(SUBSTITUTE(SUBSTITUTE(AP710&amp;"_"&amp;AQ710," ","_"),"&amp;","and"),"-","_")</f>
        <v>Shell_Deer_Park_GEN5</v>
      </c>
      <c r="C710">
        <f>AW710/1000</f>
        <v>7.4999999999999997E-2</v>
      </c>
      <c r="D710" s="23" t="str">
        <f>VLOOKUP(L710,map_fuel,2,0)</f>
        <v>ng</v>
      </c>
      <c r="E710" s="23" t="str">
        <f>VLOOKUP(M710,map_prime_mover,2,0)</f>
        <v>gt</v>
      </c>
      <c r="F710" s="23" t="str">
        <f>D710&amp;IF(NOT(E710=""),"_"&amp;LOWER(E710),"")</f>
        <v>ng_gt</v>
      </c>
      <c r="G710" s="58">
        <f>IF(ISNUMBER(BA710),BA710/1000,1)</f>
        <v>5.8383765000000007</v>
      </c>
      <c r="H710" s="8">
        <f>AV710</f>
        <v>1995</v>
      </c>
      <c r="I710" s="39" t="str">
        <f>AY710</f>
        <v>OP</v>
      </c>
      <c r="J710" s="39" t="str">
        <f>IF(AZ710=1,"Y",IF(AZ710=0,"N","?"))</f>
        <v>Y</v>
      </c>
      <c r="K710" s="39" t="s">
        <v>594</v>
      </c>
      <c r="L710" s="8" t="str">
        <f>AU710</f>
        <v>NG</v>
      </c>
      <c r="M710" s="8" t="str">
        <f>AX710</f>
        <v>GT</v>
      </c>
      <c r="N710" s="8">
        <f>C710*G710</f>
        <v>0.43787823750000004</v>
      </c>
      <c r="O710" s="8"/>
      <c r="P710" s="8"/>
      <c r="Q710" s="8"/>
      <c r="R710" s="87"/>
      <c r="S710" s="8"/>
      <c r="T710" s="8"/>
      <c r="U710" s="87"/>
      <c r="V710" s="87" t="str">
        <f ca="1">IF(NOT(AP710=""),IF(AP710&lt;&gt;AP709,IF(COUNTIF(OFFSET(AP710,0,0,pMaxUnitPerPlantInData),AP710)=COUNTIFS(OFFSET(AP710,0,0,pMaxUnitPerPlantInData),AP710,OFFSET(F710,0,0,pMaxUnitPerPlantInData),F710),"N","Y"),V709),"")</f>
        <v>Y</v>
      </c>
      <c r="W710" s="87" t="str">
        <f>IF($AP710="",W711,AP710)</f>
        <v>Shell Deer Park</v>
      </c>
      <c r="X710" s="87">
        <f>IF($AP710="","-",BB710)</f>
        <v>4</v>
      </c>
      <c r="Y710" s="4"/>
      <c r="Z710" s="8" t="b">
        <v>1</v>
      </c>
      <c r="AA710" s="8" t="b">
        <f>VLOOKUP(L710,map_fuel,3,0)</f>
        <v>1</v>
      </c>
      <c r="AB710" s="8" t="b">
        <f>C710&gt;=filt_gen_size</f>
        <v>1</v>
      </c>
      <c r="AC710" s="8" t="b">
        <f>AV710&gt;=filt_age</f>
        <v>1</v>
      </c>
      <c r="AD710" s="39">
        <f>IF(filt_status="ALL",TRUE,IFERROR(SEARCH(I710,filt_status),FALSE))</f>
        <v>1</v>
      </c>
      <c r="AE710" s="8" t="b">
        <f>IF(filt_chp,TRUE,J710="N")</f>
        <v>0</v>
      </c>
      <c r="AF710" s="8" t="b">
        <f>IF(filt_hydro,TRUE,D710&lt;&gt;"water")</f>
        <v>1</v>
      </c>
      <c r="AG710" s="8" t="b">
        <f>IF(filt_use_bad_data,TRUE,NOT(OR(O710="Y",O710=1)))</f>
        <v>1</v>
      </c>
      <c r="AH710" s="8" t="b">
        <f>IF(filt_use_bad_data,TRUE,NOT(OR(Q710="Y",Q710=1)))</f>
        <v>1</v>
      </c>
      <c r="AI710" s="8" t="b">
        <f>IF(filt_allow_combos,AND(AJ710:AK710),OR(UPPER($S710)="Y",UPPER($T710)=""))</f>
        <v>1</v>
      </c>
      <c r="AJ710" s="8" t="b">
        <f>IF(UPPER($U710)="CCGT",IF(filt_combine_ccgt,OR(UPPER($T710)="Y",UPPER($S710)=""),OR(UPPER($S710)="Y",UPPER($T710)="")),TRUE)</f>
        <v>1</v>
      </c>
      <c r="AK710" s="8" t="b">
        <f>IF(UPPER($U710)="WIND",IF(filt_combine_wind,OR(UPPER($T710)="Y",UPPER($S710)=""),OR(UPPER($S710)="Y",UPPER($T710)="")),TRUE)</f>
        <v>1</v>
      </c>
      <c r="AL710" s="9"/>
      <c r="AM710" s="2" t="b">
        <f>AND(Z710:AL710)</f>
        <v>0</v>
      </c>
      <c r="AN710" s="2">
        <f>A710-COUNTIF($K$31:$K710,"&lt;&gt;"&amp;AN$31)+1</f>
        <v>650</v>
      </c>
      <c r="AO710" s="2"/>
      <c r="AP710" s="8" t="s">
        <v>462</v>
      </c>
      <c r="AQ710" s="8" t="s">
        <v>37</v>
      </c>
      <c r="AR710" s="8">
        <v>50304</v>
      </c>
      <c r="AS710" s="8">
        <v>14643</v>
      </c>
      <c r="AT710" s="8" t="s">
        <v>11</v>
      </c>
      <c r="AU710" s="8" t="s">
        <v>33</v>
      </c>
      <c r="AV710" s="8">
        <v>1995</v>
      </c>
      <c r="AW710" s="8">
        <v>75</v>
      </c>
      <c r="AX710" s="8" t="s">
        <v>54</v>
      </c>
      <c r="AY710" s="8" t="s">
        <v>15</v>
      </c>
      <c r="AZ710">
        <v>1</v>
      </c>
      <c r="BA710" s="5">
        <v>5838.3765000000003</v>
      </c>
      <c r="BB710" s="5">
        <v>4</v>
      </c>
      <c r="BC710" s="4"/>
      <c r="BD710"/>
    </row>
    <row r="711" spans="1:56" hidden="1">
      <c r="A711">
        <f>ROW(B711)-ROW($B$31)</f>
        <v>680</v>
      </c>
      <c r="B711" t="str">
        <f>SUBSTITUTE(SUBSTITUTE(SUBSTITUTE(AP711&amp;"_"&amp;AQ711," ","_"),"&amp;","and"),"-","_")</f>
        <v>Shell_Deer_Park_GEN1</v>
      </c>
      <c r="C711">
        <f>AW711/1000</f>
        <v>5.0999999999999997E-2</v>
      </c>
      <c r="D711" s="23" t="str">
        <f>VLOOKUP(L711,map_fuel,2,0)</f>
        <v>steam</v>
      </c>
      <c r="E711" s="23" t="str">
        <f>VLOOKUP(M711,map_prime_mover,2,0)</f>
        <v>st</v>
      </c>
      <c r="F711" s="23" t="str">
        <f>D711&amp;IF(NOT(E711=""),"_"&amp;LOWER(E711),"")</f>
        <v>steam_st</v>
      </c>
      <c r="G711" s="58">
        <f>IF(ISNUMBER(BA711),BA711/1000,1)</f>
        <v>5.8383765000000007</v>
      </c>
      <c r="H711" s="8">
        <f>AV711</f>
        <v>1979</v>
      </c>
      <c r="I711" s="39" t="str">
        <f>AY711</f>
        <v>OP</v>
      </c>
      <c r="J711" s="39" t="str">
        <f>IF(AZ711=1,"Y",IF(AZ711=0,"N","?"))</f>
        <v>Y</v>
      </c>
      <c r="K711" s="39" t="s">
        <v>594</v>
      </c>
      <c r="L711" s="8" t="str">
        <f>AU711</f>
        <v>PUR</v>
      </c>
      <c r="M711" s="8" t="str">
        <f>AX711</f>
        <v>ST</v>
      </c>
      <c r="N711" s="8">
        <f>C711*G711</f>
        <v>0.29775720150000001</v>
      </c>
      <c r="O711" s="8"/>
      <c r="P711" s="8"/>
      <c r="Q711" s="8"/>
      <c r="R711" s="87"/>
      <c r="S711" s="8"/>
      <c r="T711" s="8"/>
      <c r="U711" s="87"/>
      <c r="V711" s="87" t="str">
        <f ca="1">IF(NOT(AP711=""),IF(AP711&lt;&gt;AP710,IF(COUNTIF(OFFSET(AP711,0,0,pMaxUnitPerPlantInData),AP711)=COUNTIFS(OFFSET(AP711,0,0,pMaxUnitPerPlantInData),AP711,OFFSET(F711,0,0,pMaxUnitPerPlantInData),F711),"N","Y"),V710),"")</f>
        <v>Y</v>
      </c>
      <c r="W711" s="87" t="str">
        <f>IF($AP711="",W712,AP711)</f>
        <v>Shell Deer Park</v>
      </c>
      <c r="X711" s="87">
        <f>IF($AP711="","-",BB711)</f>
        <v>4</v>
      </c>
      <c r="Y711" s="4"/>
      <c r="Z711" s="8" t="b">
        <v>1</v>
      </c>
      <c r="AA711" s="8" t="b">
        <f>VLOOKUP(L711,map_fuel,3,0)</f>
        <v>0</v>
      </c>
      <c r="AB711" s="8" t="b">
        <f>C711&gt;=filt_gen_size</f>
        <v>1</v>
      </c>
      <c r="AC711" s="8" t="b">
        <f>AV711&gt;=filt_age</f>
        <v>1</v>
      </c>
      <c r="AD711" s="39">
        <f>IF(filt_status="ALL",TRUE,IFERROR(SEARCH(I711,filt_status),FALSE))</f>
        <v>1</v>
      </c>
      <c r="AE711" s="8" t="b">
        <f>IF(filt_chp,TRUE,J711="N")</f>
        <v>0</v>
      </c>
      <c r="AF711" s="8" t="b">
        <f>IF(filt_hydro,TRUE,D711&lt;&gt;"water")</f>
        <v>1</v>
      </c>
      <c r="AG711" s="8" t="b">
        <f>IF(filt_use_bad_data,TRUE,NOT(OR(O711="Y",O711=1)))</f>
        <v>1</v>
      </c>
      <c r="AH711" s="8" t="b">
        <f>IF(filt_use_bad_data,TRUE,NOT(OR(Q711="Y",Q711=1)))</f>
        <v>1</v>
      </c>
      <c r="AI711" s="8" t="b">
        <f>IF(filt_allow_combos,AND(AJ711:AK711),OR(UPPER($S711)="Y",UPPER($T711)=""))</f>
        <v>1</v>
      </c>
      <c r="AJ711" s="8" t="b">
        <f>IF(UPPER($U711)="CCGT",IF(filt_combine_ccgt,OR(UPPER($T711)="Y",UPPER($S711)=""),OR(UPPER($S711)="Y",UPPER($T711)="")),TRUE)</f>
        <v>1</v>
      </c>
      <c r="AK711" s="8" t="b">
        <f>IF(UPPER($U711)="WIND",IF(filt_combine_wind,OR(UPPER($T711)="Y",UPPER($S711)=""),OR(UPPER($S711)="Y",UPPER($T711)="")),TRUE)</f>
        <v>1</v>
      </c>
      <c r="AL711" s="9"/>
      <c r="AM711" s="2" t="b">
        <f>AND(Z711:AL711)</f>
        <v>0</v>
      </c>
      <c r="AN711" s="2">
        <f>A711-COUNTIF($K$31:$K711,"&lt;&gt;"&amp;AN$31)+1</f>
        <v>651</v>
      </c>
      <c r="AO711" s="2"/>
      <c r="AP711" s="8" t="s">
        <v>462</v>
      </c>
      <c r="AQ711" s="8" t="s">
        <v>13</v>
      </c>
      <c r="AR711" s="8">
        <v>50304</v>
      </c>
      <c r="AS711" s="8">
        <v>14640</v>
      </c>
      <c r="AT711" s="8" t="s">
        <v>11</v>
      </c>
      <c r="AU711" s="8" t="s">
        <v>120</v>
      </c>
      <c r="AV711" s="8">
        <v>1979</v>
      </c>
      <c r="AW711" s="8">
        <v>51</v>
      </c>
      <c r="AX711" s="8" t="s">
        <v>16</v>
      </c>
      <c r="AY711" s="8" t="s">
        <v>15</v>
      </c>
      <c r="AZ711">
        <v>1</v>
      </c>
      <c r="BA711" s="5">
        <v>5838.3765000000003</v>
      </c>
      <c r="BB711" s="5">
        <v>4</v>
      </c>
      <c r="BC711" s="4"/>
      <c r="BD711"/>
    </row>
    <row r="712" spans="1:56" hidden="1">
      <c r="A712">
        <f>ROW(B712)-ROW($B$31)</f>
        <v>681</v>
      </c>
      <c r="B712" t="str">
        <f>SUBSTITUTE(SUBSTITUTE(SUBSTITUTE(AP712&amp;"_"&amp;AQ712," ","_"),"&amp;","and"),"-","_")</f>
        <v>Shell_Deer_Park_GEN2</v>
      </c>
      <c r="C712">
        <f>AW712/1000</f>
        <v>5.0999999999999997E-2</v>
      </c>
      <c r="D712" s="23" t="str">
        <f>VLOOKUP(L712,map_fuel,2,0)</f>
        <v>steam</v>
      </c>
      <c r="E712" s="23" t="str">
        <f>VLOOKUP(M712,map_prime_mover,2,0)</f>
        <v>st</v>
      </c>
      <c r="F712" s="23" t="str">
        <f>D712&amp;IF(NOT(E712=""),"_"&amp;LOWER(E712),"")</f>
        <v>steam_st</v>
      </c>
      <c r="G712" s="58">
        <f>IF(ISNUMBER(BA712),BA712/1000,1)</f>
        <v>5.8383765000000007</v>
      </c>
      <c r="H712" s="8">
        <f>AV712</f>
        <v>1979</v>
      </c>
      <c r="I712" s="39" t="str">
        <f>AY712</f>
        <v>OP</v>
      </c>
      <c r="J712" s="39" t="str">
        <f>IF(AZ712=1,"Y",IF(AZ712=0,"N","?"))</f>
        <v>Y</v>
      </c>
      <c r="K712" s="39" t="s">
        <v>594</v>
      </c>
      <c r="L712" s="8" t="str">
        <f>AU712</f>
        <v>PUR</v>
      </c>
      <c r="M712" s="8" t="str">
        <f>AX712</f>
        <v>ST</v>
      </c>
      <c r="N712" s="8">
        <f>C712*G712</f>
        <v>0.29775720150000001</v>
      </c>
      <c r="O712" s="8"/>
      <c r="P712" s="8"/>
      <c r="Q712" s="8"/>
      <c r="R712" s="87"/>
      <c r="S712" s="8"/>
      <c r="T712" s="8"/>
      <c r="U712" s="87"/>
      <c r="V712" s="87" t="str">
        <f ca="1">IF(NOT(AP712=""),IF(AP712&lt;&gt;AP711,IF(COUNTIF(OFFSET(AP712,0,0,pMaxUnitPerPlantInData),AP712)=COUNTIFS(OFFSET(AP712,0,0,pMaxUnitPerPlantInData),AP712,OFFSET(F712,0,0,pMaxUnitPerPlantInData),F712),"N","Y"),V711),"")</f>
        <v>Y</v>
      </c>
      <c r="W712" s="87" t="str">
        <f>IF($AP712="",W713,AP712)</f>
        <v>Shell Deer Park</v>
      </c>
      <c r="X712" s="87">
        <f>IF($AP712="","-",BB712)</f>
        <v>4</v>
      </c>
      <c r="Y712" s="4"/>
      <c r="Z712" s="8" t="b">
        <v>1</v>
      </c>
      <c r="AA712" s="8" t="b">
        <f>VLOOKUP(L712,map_fuel,3,0)</f>
        <v>0</v>
      </c>
      <c r="AB712" s="8" t="b">
        <f>C712&gt;=filt_gen_size</f>
        <v>1</v>
      </c>
      <c r="AC712" s="8" t="b">
        <f>AV712&gt;=filt_age</f>
        <v>1</v>
      </c>
      <c r="AD712" s="39">
        <f>IF(filt_status="ALL",TRUE,IFERROR(SEARCH(I712,filt_status),FALSE))</f>
        <v>1</v>
      </c>
      <c r="AE712" s="8" t="b">
        <f>IF(filt_chp,TRUE,J712="N")</f>
        <v>0</v>
      </c>
      <c r="AF712" s="8" t="b">
        <f>IF(filt_hydro,TRUE,D712&lt;&gt;"water")</f>
        <v>1</v>
      </c>
      <c r="AG712" s="8" t="b">
        <f>IF(filt_use_bad_data,TRUE,NOT(OR(O712="Y",O712=1)))</f>
        <v>1</v>
      </c>
      <c r="AH712" s="8" t="b">
        <f>IF(filt_use_bad_data,TRUE,NOT(OR(Q712="Y",Q712=1)))</f>
        <v>1</v>
      </c>
      <c r="AI712" s="8" t="b">
        <f>IF(filt_allow_combos,AND(AJ712:AK712),OR(UPPER($S712)="Y",UPPER($T712)=""))</f>
        <v>1</v>
      </c>
      <c r="AJ712" s="8" t="b">
        <f>IF(UPPER($U712)="CCGT",IF(filt_combine_ccgt,OR(UPPER($T712)="Y",UPPER($S712)=""),OR(UPPER($S712)="Y",UPPER($T712)="")),TRUE)</f>
        <v>1</v>
      </c>
      <c r="AK712" s="8" t="b">
        <f>IF(UPPER($U712)="WIND",IF(filt_combine_wind,OR(UPPER($T712)="Y",UPPER($S712)=""),OR(UPPER($S712)="Y",UPPER($T712)="")),TRUE)</f>
        <v>1</v>
      </c>
      <c r="AL712" s="9"/>
      <c r="AM712" s="2" t="b">
        <f>AND(Z712:AL712)</f>
        <v>0</v>
      </c>
      <c r="AN712" s="2">
        <f>A712-COUNTIF($K$31:$K712,"&lt;&gt;"&amp;AN$31)+1</f>
        <v>652</v>
      </c>
      <c r="AO712" s="2"/>
      <c r="AP712" s="8" t="s">
        <v>462</v>
      </c>
      <c r="AQ712" s="8" t="s">
        <v>34</v>
      </c>
      <c r="AR712" s="8">
        <v>50304</v>
      </c>
      <c r="AS712" s="8">
        <v>14641</v>
      </c>
      <c r="AT712" s="8" t="s">
        <v>11</v>
      </c>
      <c r="AU712" s="8" t="s">
        <v>120</v>
      </c>
      <c r="AV712" s="8">
        <v>1979</v>
      </c>
      <c r="AW712" s="8">
        <v>51</v>
      </c>
      <c r="AX712" s="8" t="s">
        <v>16</v>
      </c>
      <c r="AY712" s="8" t="s">
        <v>15</v>
      </c>
      <c r="AZ712">
        <v>1</v>
      </c>
      <c r="BA712" s="5">
        <v>5838.3765000000003</v>
      </c>
      <c r="BB712" s="5">
        <v>4</v>
      </c>
      <c r="BC712" s="4"/>
      <c r="BD712"/>
    </row>
    <row r="713" spans="1:56" hidden="1">
      <c r="A713">
        <f>ROW(B713)-ROW($B$31)</f>
        <v>682</v>
      </c>
      <c r="B713" t="str">
        <f>SUBSTITUTE(SUBSTITUTE(SUBSTITUTE(AP713&amp;"_"&amp;AQ713," ","_"),"&amp;","and"),"-","_")</f>
        <v>Sherwin_Alumina_1</v>
      </c>
      <c r="C713">
        <f>AW713/1000</f>
        <v>6.0000000000000001E-3</v>
      </c>
      <c r="D713" s="23" t="str">
        <f>VLOOKUP(L713,map_fuel,2,0)</f>
        <v>steam</v>
      </c>
      <c r="E713" s="23" t="str">
        <f>VLOOKUP(M713,map_prime_mover,2,0)</f>
        <v>st</v>
      </c>
      <c r="F713" s="23" t="str">
        <f>D713&amp;IF(NOT(E713=""),"_"&amp;LOWER(E713),"")</f>
        <v>steam_st</v>
      </c>
      <c r="G713" s="58">
        <f>IF(ISNUMBER(BA713),BA713/1000,1)</f>
        <v>9.8839937000000013</v>
      </c>
      <c r="H713" s="8">
        <f>AV713</f>
        <v>1953</v>
      </c>
      <c r="I713" s="39" t="str">
        <f>AY713</f>
        <v>OP</v>
      </c>
      <c r="J713" s="39" t="str">
        <f>IF(AZ713=1,"Y",IF(AZ713=0,"N","?"))</f>
        <v>Y</v>
      </c>
      <c r="K713" s="39" t="s">
        <v>594</v>
      </c>
      <c r="L713" s="8" t="str">
        <f>AU713</f>
        <v>PUR</v>
      </c>
      <c r="M713" s="8" t="str">
        <f>AX713</f>
        <v>ST</v>
      </c>
      <c r="N713" s="8">
        <f>C713*G713</f>
        <v>5.9303962200000011E-2</v>
      </c>
      <c r="O713" s="8"/>
      <c r="P713" s="8"/>
      <c r="Q713" s="8"/>
      <c r="R713" s="87"/>
      <c r="S713" s="8"/>
      <c r="T713" s="8"/>
      <c r="U713" s="87"/>
      <c r="V713" s="87" t="str">
        <f ca="1">IF(NOT(AP713=""),IF(AP713&lt;&gt;AP712,IF(COUNTIF(OFFSET(AP713,0,0,pMaxUnitPerPlantInData),AP713)=COUNTIFS(OFFSET(AP713,0,0,pMaxUnitPerPlantInData),AP713,OFFSET(F713,0,0,pMaxUnitPerPlantInData),F713),"N","Y"),V712),"")</f>
        <v>N</v>
      </c>
      <c r="W713" s="87" t="str">
        <f>IF($AP713="",W714,AP713)</f>
        <v>Sherwin Alumina</v>
      </c>
      <c r="X713" s="87">
        <f>IF($AP713="","-",BB713)</f>
        <v>4</v>
      </c>
      <c r="Y713" s="4"/>
      <c r="Z713" s="8" t="b">
        <v>1</v>
      </c>
      <c r="AA713" s="8" t="b">
        <f>VLOOKUP(L713,map_fuel,3,0)</f>
        <v>0</v>
      </c>
      <c r="AB713" s="8" t="b">
        <f>C713&gt;=filt_gen_size</f>
        <v>0</v>
      </c>
      <c r="AC713" s="8" t="b">
        <f>AV713&gt;=filt_age</f>
        <v>1</v>
      </c>
      <c r="AD713" s="39">
        <f>IF(filt_status="ALL",TRUE,IFERROR(SEARCH(I713,filt_status),FALSE))</f>
        <v>1</v>
      </c>
      <c r="AE713" s="8" t="b">
        <f>IF(filt_chp,TRUE,J713="N")</f>
        <v>0</v>
      </c>
      <c r="AF713" s="8" t="b">
        <f>IF(filt_hydro,TRUE,D713&lt;&gt;"water")</f>
        <v>1</v>
      </c>
      <c r="AG713" s="8" t="b">
        <f>IF(filt_use_bad_data,TRUE,NOT(OR(O713="Y",O713=1)))</f>
        <v>1</v>
      </c>
      <c r="AH713" s="8" t="b">
        <f>IF(filt_use_bad_data,TRUE,NOT(OR(Q713="Y",Q713=1)))</f>
        <v>1</v>
      </c>
      <c r="AI713" s="8" t="b">
        <f>IF(filt_allow_combos,AND(AJ713:AK713),OR(UPPER($S713)="Y",UPPER($T713)=""))</f>
        <v>1</v>
      </c>
      <c r="AJ713" s="8" t="b">
        <f>IF(UPPER($U713)="CCGT",IF(filt_combine_ccgt,OR(UPPER($T713)="Y",UPPER($S713)=""),OR(UPPER($S713)="Y",UPPER($T713)="")),TRUE)</f>
        <v>1</v>
      </c>
      <c r="AK713" s="8" t="b">
        <f>IF(UPPER($U713)="WIND",IF(filt_combine_wind,OR(UPPER($T713)="Y",UPPER($S713)=""),OR(UPPER($S713)="Y",UPPER($T713)="")),TRUE)</f>
        <v>1</v>
      </c>
      <c r="AL713" s="9"/>
      <c r="AM713" s="2" t="b">
        <f>AND(Z713:AL713)</f>
        <v>0</v>
      </c>
      <c r="AN713" s="2">
        <f>A713-COUNTIF($K$31:$K713,"&lt;&gt;"&amp;AN$31)+1</f>
        <v>653</v>
      </c>
      <c r="AO713" s="2"/>
      <c r="AP713" s="8" t="s">
        <v>463</v>
      </c>
      <c r="AQ713" s="8" t="s">
        <v>19</v>
      </c>
      <c r="AR713" s="8">
        <v>54291</v>
      </c>
      <c r="AS713" s="8">
        <v>14644</v>
      </c>
      <c r="AT713" s="8" t="s">
        <v>11</v>
      </c>
      <c r="AU713" s="8" t="s">
        <v>120</v>
      </c>
      <c r="AV713" s="8">
        <v>1953</v>
      </c>
      <c r="AW713" s="8">
        <v>6</v>
      </c>
      <c r="AX713" s="8" t="s">
        <v>16</v>
      </c>
      <c r="AY713" s="8" t="s">
        <v>15</v>
      </c>
      <c r="AZ713">
        <v>1</v>
      </c>
      <c r="BA713" s="5">
        <v>9883.9937000000009</v>
      </c>
      <c r="BB713" s="5">
        <v>4</v>
      </c>
      <c r="BC713" s="4"/>
      <c r="BD713"/>
    </row>
    <row r="714" spans="1:56" hidden="1">
      <c r="A714">
        <f>ROW(B714)-ROW($B$31)</f>
        <v>683</v>
      </c>
      <c r="B714" t="str">
        <f>SUBSTITUTE(SUBSTITUTE(SUBSTITUTE(AP714&amp;"_"&amp;AQ714," ","_"),"&amp;","and"),"-","_")</f>
        <v>Sherwin_Alumina_2</v>
      </c>
      <c r="C714">
        <f>AW714/1000</f>
        <v>6.0000000000000001E-3</v>
      </c>
      <c r="D714" s="23" t="str">
        <f>VLOOKUP(L714,map_fuel,2,0)</f>
        <v>steam</v>
      </c>
      <c r="E714" s="23" t="str">
        <f>VLOOKUP(M714,map_prime_mover,2,0)</f>
        <v>st</v>
      </c>
      <c r="F714" s="23" t="str">
        <f>D714&amp;IF(NOT(E714=""),"_"&amp;LOWER(E714),"")</f>
        <v>steam_st</v>
      </c>
      <c r="G714" s="58">
        <f>IF(ISNUMBER(BA714),BA714/1000,1)</f>
        <v>9.8839937000000013</v>
      </c>
      <c r="H714" s="8">
        <f>AV714</f>
        <v>1953</v>
      </c>
      <c r="I714" s="39" t="str">
        <f>AY714</f>
        <v>OP</v>
      </c>
      <c r="J714" s="39" t="str">
        <f>IF(AZ714=1,"Y",IF(AZ714=0,"N","?"))</f>
        <v>Y</v>
      </c>
      <c r="K714" s="39" t="s">
        <v>594</v>
      </c>
      <c r="L714" s="8" t="str">
        <f>AU714</f>
        <v>PUR</v>
      </c>
      <c r="M714" s="8" t="str">
        <f>AX714</f>
        <v>ST</v>
      </c>
      <c r="N714" s="8">
        <f>C714*G714</f>
        <v>5.9303962200000011E-2</v>
      </c>
      <c r="O714" s="8"/>
      <c r="P714" s="8"/>
      <c r="Q714" s="8"/>
      <c r="R714" s="87"/>
      <c r="S714" s="8"/>
      <c r="T714" s="8"/>
      <c r="U714" s="87"/>
      <c r="V714" s="87" t="str">
        <f ca="1">IF(NOT(AP714=""),IF(AP714&lt;&gt;AP713,IF(COUNTIF(OFFSET(AP714,0,0,pMaxUnitPerPlantInData),AP714)=COUNTIFS(OFFSET(AP714,0,0,pMaxUnitPerPlantInData),AP714,OFFSET(F714,0,0,pMaxUnitPerPlantInData),F714),"N","Y"),V713),"")</f>
        <v>N</v>
      </c>
      <c r="W714" s="87" t="str">
        <f>IF($AP714="",W715,AP714)</f>
        <v>Sherwin Alumina</v>
      </c>
      <c r="X714" s="87">
        <f>IF($AP714="","-",BB714)</f>
        <v>4</v>
      </c>
      <c r="Y714" s="4"/>
      <c r="Z714" s="8" t="b">
        <v>1</v>
      </c>
      <c r="AA714" s="8" t="b">
        <f>VLOOKUP(L714,map_fuel,3,0)</f>
        <v>0</v>
      </c>
      <c r="AB714" s="8" t="b">
        <f>C714&gt;=filt_gen_size</f>
        <v>0</v>
      </c>
      <c r="AC714" s="8" t="b">
        <f>AV714&gt;=filt_age</f>
        <v>1</v>
      </c>
      <c r="AD714" s="39">
        <f>IF(filt_status="ALL",TRUE,IFERROR(SEARCH(I714,filt_status),FALSE))</f>
        <v>1</v>
      </c>
      <c r="AE714" s="8" t="b">
        <f>IF(filt_chp,TRUE,J714="N")</f>
        <v>0</v>
      </c>
      <c r="AF714" s="8" t="b">
        <f>IF(filt_hydro,TRUE,D714&lt;&gt;"water")</f>
        <v>1</v>
      </c>
      <c r="AG714" s="8" t="b">
        <f>IF(filt_use_bad_data,TRUE,NOT(OR(O714="Y",O714=1)))</f>
        <v>1</v>
      </c>
      <c r="AH714" s="8" t="b">
        <f>IF(filt_use_bad_data,TRUE,NOT(OR(Q714="Y",Q714=1)))</f>
        <v>1</v>
      </c>
      <c r="AI714" s="8" t="b">
        <f>IF(filt_allow_combos,AND(AJ714:AK714),OR(UPPER($S714)="Y",UPPER($T714)=""))</f>
        <v>1</v>
      </c>
      <c r="AJ714" s="8" t="b">
        <f>IF(UPPER($U714)="CCGT",IF(filt_combine_ccgt,OR(UPPER($T714)="Y",UPPER($S714)=""),OR(UPPER($S714)="Y",UPPER($T714)="")),TRUE)</f>
        <v>1</v>
      </c>
      <c r="AK714" s="8" t="b">
        <f>IF(UPPER($U714)="WIND",IF(filt_combine_wind,OR(UPPER($T714)="Y",UPPER($S714)=""),OR(UPPER($S714)="Y",UPPER($T714)="")),TRUE)</f>
        <v>1</v>
      </c>
      <c r="AL714" s="9"/>
      <c r="AM714" s="2" t="b">
        <f>AND(Z714:AL714)</f>
        <v>0</v>
      </c>
      <c r="AN714" s="2">
        <f>A714-COUNTIF($K$31:$K714,"&lt;&gt;"&amp;AN$31)+1</f>
        <v>654</v>
      </c>
      <c r="AO714" s="2"/>
      <c r="AP714" s="8" t="s">
        <v>463</v>
      </c>
      <c r="AQ714" s="8" t="s">
        <v>22</v>
      </c>
      <c r="AR714" s="8">
        <v>54291</v>
      </c>
      <c r="AS714" s="8">
        <v>14645</v>
      </c>
      <c r="AT714" s="8" t="s">
        <v>11</v>
      </c>
      <c r="AU714" s="8" t="s">
        <v>120</v>
      </c>
      <c r="AV714" s="8">
        <v>1953</v>
      </c>
      <c r="AW714" s="8">
        <v>6</v>
      </c>
      <c r="AX714" s="8" t="s">
        <v>16</v>
      </c>
      <c r="AY714" s="8" t="s">
        <v>15</v>
      </c>
      <c r="AZ714">
        <v>1</v>
      </c>
      <c r="BA714" s="5">
        <v>9883.9937000000009</v>
      </c>
      <c r="BB714" s="5">
        <v>4</v>
      </c>
      <c r="BC714" s="4"/>
      <c r="BD714"/>
    </row>
    <row r="715" spans="1:56" hidden="1">
      <c r="A715">
        <f>ROW(B715)-ROW($B$31)</f>
        <v>684</v>
      </c>
      <c r="B715" t="str">
        <f>SUBSTITUTE(SUBSTITUTE(SUBSTITUTE(AP715&amp;"_"&amp;AQ715," ","_"),"&amp;","and"),"-","_")</f>
        <v>Sherwin_Alumina_3</v>
      </c>
      <c r="C715">
        <f>AW715/1000</f>
        <v>6.0000000000000001E-3</v>
      </c>
      <c r="D715" s="23" t="str">
        <f>VLOOKUP(L715,map_fuel,2,0)</f>
        <v>steam</v>
      </c>
      <c r="E715" s="23" t="str">
        <f>VLOOKUP(M715,map_prime_mover,2,0)</f>
        <v>st</v>
      </c>
      <c r="F715" s="23" t="str">
        <f>D715&amp;IF(NOT(E715=""),"_"&amp;LOWER(E715),"")</f>
        <v>steam_st</v>
      </c>
      <c r="G715" s="58">
        <f>IF(ISNUMBER(BA715),BA715/1000,1)</f>
        <v>9.8839937000000013</v>
      </c>
      <c r="H715" s="8">
        <f>AV715</f>
        <v>1957</v>
      </c>
      <c r="I715" s="39" t="str">
        <f>AY715</f>
        <v>OP</v>
      </c>
      <c r="J715" s="39" t="str">
        <f>IF(AZ715=1,"Y",IF(AZ715=0,"N","?"))</f>
        <v>Y</v>
      </c>
      <c r="K715" s="39" t="s">
        <v>594</v>
      </c>
      <c r="L715" s="8" t="str">
        <f>AU715</f>
        <v>PUR</v>
      </c>
      <c r="M715" s="8" t="str">
        <f>AX715</f>
        <v>ST</v>
      </c>
      <c r="N715" s="8">
        <f>C715*G715</f>
        <v>5.9303962200000011E-2</v>
      </c>
      <c r="O715" s="8"/>
      <c r="P715" s="8"/>
      <c r="Q715" s="8"/>
      <c r="R715" s="87"/>
      <c r="S715" s="8"/>
      <c r="T715" s="8"/>
      <c r="U715" s="87"/>
      <c r="V715" s="87" t="str">
        <f ca="1">IF(NOT(AP715=""),IF(AP715&lt;&gt;AP714,IF(COUNTIF(OFFSET(AP715,0,0,pMaxUnitPerPlantInData),AP715)=COUNTIFS(OFFSET(AP715,0,0,pMaxUnitPerPlantInData),AP715,OFFSET(F715,0,0,pMaxUnitPerPlantInData),F715),"N","Y"),V714),"")</f>
        <v>N</v>
      </c>
      <c r="W715" s="87" t="str">
        <f>IF($AP715="",W716,AP715)</f>
        <v>Sherwin Alumina</v>
      </c>
      <c r="X715" s="87">
        <f>IF($AP715="","-",BB715)</f>
        <v>4</v>
      </c>
      <c r="Y715" s="4"/>
      <c r="Z715" s="8" t="b">
        <v>1</v>
      </c>
      <c r="AA715" s="8" t="b">
        <f>VLOOKUP(L715,map_fuel,3,0)</f>
        <v>0</v>
      </c>
      <c r="AB715" s="8" t="b">
        <f>C715&gt;=filt_gen_size</f>
        <v>0</v>
      </c>
      <c r="AC715" s="8" t="b">
        <f>AV715&gt;=filt_age</f>
        <v>1</v>
      </c>
      <c r="AD715" s="39">
        <f>IF(filt_status="ALL",TRUE,IFERROR(SEARCH(I715,filt_status),FALSE))</f>
        <v>1</v>
      </c>
      <c r="AE715" s="8" t="b">
        <f>IF(filt_chp,TRUE,J715="N")</f>
        <v>0</v>
      </c>
      <c r="AF715" s="8" t="b">
        <f>IF(filt_hydro,TRUE,D715&lt;&gt;"water")</f>
        <v>1</v>
      </c>
      <c r="AG715" s="8" t="b">
        <f>IF(filt_use_bad_data,TRUE,NOT(OR(O715="Y",O715=1)))</f>
        <v>1</v>
      </c>
      <c r="AH715" s="8" t="b">
        <f>IF(filt_use_bad_data,TRUE,NOT(OR(Q715="Y",Q715=1)))</f>
        <v>1</v>
      </c>
      <c r="AI715" s="8" t="b">
        <f>IF(filt_allow_combos,AND(AJ715:AK715),OR(UPPER($S715)="Y",UPPER($T715)=""))</f>
        <v>1</v>
      </c>
      <c r="AJ715" s="8" t="b">
        <f>IF(UPPER($U715)="CCGT",IF(filt_combine_ccgt,OR(UPPER($T715)="Y",UPPER($S715)=""),OR(UPPER($S715)="Y",UPPER($T715)="")),TRUE)</f>
        <v>1</v>
      </c>
      <c r="AK715" s="8" t="b">
        <f>IF(UPPER($U715)="WIND",IF(filt_combine_wind,OR(UPPER($T715)="Y",UPPER($S715)=""),OR(UPPER($S715)="Y",UPPER($T715)="")),TRUE)</f>
        <v>1</v>
      </c>
      <c r="AL715" s="9"/>
      <c r="AM715" s="2" t="b">
        <f>AND(Z715:AL715)</f>
        <v>0</v>
      </c>
      <c r="AN715" s="2">
        <f>A715-COUNTIF($K$31:$K715,"&lt;&gt;"&amp;AN$31)+1</f>
        <v>655</v>
      </c>
      <c r="AO715" s="2"/>
      <c r="AP715" s="8" t="s">
        <v>463</v>
      </c>
      <c r="AQ715" s="8" t="s">
        <v>41</v>
      </c>
      <c r="AR715" s="8">
        <v>54291</v>
      </c>
      <c r="AS715" s="8">
        <v>14646</v>
      </c>
      <c r="AT715" s="8" t="s">
        <v>11</v>
      </c>
      <c r="AU715" s="8" t="s">
        <v>120</v>
      </c>
      <c r="AV715" s="8">
        <v>1957</v>
      </c>
      <c r="AW715" s="8">
        <v>6</v>
      </c>
      <c r="AX715" s="8" t="s">
        <v>16</v>
      </c>
      <c r="AY715" s="8" t="s">
        <v>15</v>
      </c>
      <c r="AZ715">
        <v>1</v>
      </c>
      <c r="BA715" s="5">
        <v>9883.9937000000009</v>
      </c>
      <c r="BB715" s="5">
        <v>4</v>
      </c>
      <c r="BC715" s="4"/>
      <c r="BD715"/>
    </row>
    <row r="716" spans="1:56" hidden="1">
      <c r="A716">
        <f>ROW(B716)-ROW($B$31)</f>
        <v>685</v>
      </c>
      <c r="B716" t="str">
        <f>SUBSTITUTE(SUBSTITUTE(SUBSTITUTE(AP716&amp;"_"&amp;AQ716," ","_"),"&amp;","and"),"-","_")</f>
        <v>Sherwin_Alumina_4</v>
      </c>
      <c r="C716">
        <f>AW716/1000</f>
        <v>6.0000000000000001E-3</v>
      </c>
      <c r="D716" s="23" t="str">
        <f>VLOOKUP(L716,map_fuel,2,0)</f>
        <v>steam</v>
      </c>
      <c r="E716" s="23" t="str">
        <f>VLOOKUP(M716,map_prime_mover,2,0)</f>
        <v>st</v>
      </c>
      <c r="F716" s="23" t="str">
        <f>D716&amp;IF(NOT(E716=""),"_"&amp;LOWER(E716),"")</f>
        <v>steam_st</v>
      </c>
      <c r="G716" s="58">
        <f>IF(ISNUMBER(BA716),BA716/1000,1)</f>
        <v>9.8839937000000013</v>
      </c>
      <c r="H716" s="8">
        <f>AV716</f>
        <v>1958</v>
      </c>
      <c r="I716" s="39" t="str">
        <f>AY716</f>
        <v>OP</v>
      </c>
      <c r="J716" s="39" t="str">
        <f>IF(AZ716=1,"Y",IF(AZ716=0,"N","?"))</f>
        <v>Y</v>
      </c>
      <c r="K716" s="39" t="s">
        <v>594</v>
      </c>
      <c r="L716" s="8" t="str">
        <f>AU716</f>
        <v>PUR</v>
      </c>
      <c r="M716" s="8" t="str">
        <f>AX716</f>
        <v>ST</v>
      </c>
      <c r="N716" s="8">
        <f>C716*G716</f>
        <v>5.9303962200000011E-2</v>
      </c>
      <c r="O716" s="8"/>
      <c r="P716" s="8"/>
      <c r="Q716" s="8"/>
      <c r="R716" s="87"/>
      <c r="S716" s="8"/>
      <c r="T716" s="8"/>
      <c r="U716" s="87"/>
      <c r="V716" s="87" t="str">
        <f ca="1">IF(NOT(AP716=""),IF(AP716&lt;&gt;AP715,IF(COUNTIF(OFFSET(AP716,0,0,pMaxUnitPerPlantInData),AP716)=COUNTIFS(OFFSET(AP716,0,0,pMaxUnitPerPlantInData),AP716,OFFSET(F716,0,0,pMaxUnitPerPlantInData),F716),"N","Y"),V715),"")</f>
        <v>N</v>
      </c>
      <c r="W716" s="87" t="str">
        <f>IF($AP716="",W717,AP716)</f>
        <v>Sherwin Alumina</v>
      </c>
      <c r="X716" s="87">
        <f>IF($AP716="","-",BB716)</f>
        <v>4</v>
      </c>
      <c r="Y716" s="4"/>
      <c r="Z716" s="8" t="b">
        <v>1</v>
      </c>
      <c r="AA716" s="8" t="b">
        <f>VLOOKUP(L716,map_fuel,3,0)</f>
        <v>0</v>
      </c>
      <c r="AB716" s="8" t="b">
        <f>C716&gt;=filt_gen_size</f>
        <v>0</v>
      </c>
      <c r="AC716" s="8" t="b">
        <f>AV716&gt;=filt_age</f>
        <v>1</v>
      </c>
      <c r="AD716" s="39">
        <f>IF(filt_status="ALL",TRUE,IFERROR(SEARCH(I716,filt_status),FALSE))</f>
        <v>1</v>
      </c>
      <c r="AE716" s="8" t="b">
        <f>IF(filt_chp,TRUE,J716="N")</f>
        <v>0</v>
      </c>
      <c r="AF716" s="8" t="b">
        <f>IF(filt_hydro,TRUE,D716&lt;&gt;"water")</f>
        <v>1</v>
      </c>
      <c r="AG716" s="8" t="b">
        <f>IF(filt_use_bad_data,TRUE,NOT(OR(O716="Y",O716=1)))</f>
        <v>1</v>
      </c>
      <c r="AH716" s="8" t="b">
        <f>IF(filt_use_bad_data,TRUE,NOT(OR(Q716="Y",Q716=1)))</f>
        <v>1</v>
      </c>
      <c r="AI716" s="8" t="b">
        <f>IF(filt_allow_combos,AND(AJ716:AK716),OR(UPPER($S716)="Y",UPPER($T716)=""))</f>
        <v>1</v>
      </c>
      <c r="AJ716" s="8" t="b">
        <f>IF(UPPER($U716)="CCGT",IF(filt_combine_ccgt,OR(UPPER($T716)="Y",UPPER($S716)=""),OR(UPPER($S716)="Y",UPPER($T716)="")),TRUE)</f>
        <v>1</v>
      </c>
      <c r="AK716" s="8" t="b">
        <f>IF(UPPER($U716)="WIND",IF(filt_combine_wind,OR(UPPER($T716)="Y",UPPER($S716)=""),OR(UPPER($S716)="Y",UPPER($T716)="")),TRUE)</f>
        <v>1</v>
      </c>
      <c r="AL716" s="9"/>
      <c r="AM716" s="2" t="b">
        <f>AND(Z716:AL716)</f>
        <v>0</v>
      </c>
      <c r="AN716" s="2">
        <f>A716-COUNTIF($K$31:$K716,"&lt;&gt;"&amp;AN$31)+1</f>
        <v>656</v>
      </c>
      <c r="AO716" s="2"/>
      <c r="AP716" s="8" t="s">
        <v>463</v>
      </c>
      <c r="AQ716" s="8" t="s">
        <v>107</v>
      </c>
      <c r="AR716" s="8">
        <v>54291</v>
      </c>
      <c r="AS716" s="8">
        <v>14647</v>
      </c>
      <c r="AT716" s="8" t="s">
        <v>11</v>
      </c>
      <c r="AU716" s="8" t="s">
        <v>120</v>
      </c>
      <c r="AV716" s="8">
        <v>1958</v>
      </c>
      <c r="AW716" s="8">
        <v>6</v>
      </c>
      <c r="AX716" s="8" t="s">
        <v>16</v>
      </c>
      <c r="AY716" s="8" t="s">
        <v>15</v>
      </c>
      <c r="AZ716">
        <v>1</v>
      </c>
      <c r="BA716" s="5">
        <v>9883.9937000000009</v>
      </c>
      <c r="BB716" s="5">
        <v>4</v>
      </c>
      <c r="BC716" s="4"/>
      <c r="BD716"/>
    </row>
    <row r="717" spans="1:56" hidden="1">
      <c r="A717">
        <f>ROW(B717)-ROW($B$31)</f>
        <v>686</v>
      </c>
      <c r="B717" t="str">
        <f>SUBSTITUTE(SUBSTITUTE(SUBSTITUTE(AP717&amp;"_"&amp;AQ717," ","_"),"&amp;","and"),"-","_")</f>
        <v>Signal_Hill_Wichita_Falls_Power_LP_GTA</v>
      </c>
      <c r="C717">
        <f>AW717/1000</f>
        <v>0.02</v>
      </c>
      <c r="D717" s="23" t="str">
        <f>VLOOKUP(L717,map_fuel,2,0)</f>
        <v>ng</v>
      </c>
      <c r="E717" s="23" t="str">
        <f>VLOOKUP(M717,map_prime_mover,2,0)</f>
        <v>cc_ct_part</v>
      </c>
      <c r="F717" s="23" t="str">
        <f>D717&amp;IF(NOT(E717=""),"_"&amp;LOWER(E717),"")</f>
        <v>ng_cc_ct_part</v>
      </c>
      <c r="G717" s="58">
        <f>IF(ISNUMBER(BA717),BA717/1000,1)</f>
        <v>8.5</v>
      </c>
      <c r="H717" s="8">
        <f>AV717</f>
        <v>1987</v>
      </c>
      <c r="I717" s="39" t="str">
        <f>AY717</f>
        <v>OP</v>
      </c>
      <c r="J717" s="39" t="str">
        <f>IF(AZ717=1,"Y",IF(AZ717=0,"N","?"))</f>
        <v>Y</v>
      </c>
      <c r="K717" s="39" t="s">
        <v>594</v>
      </c>
      <c r="L717" s="8" t="str">
        <f>AU717</f>
        <v>NG</v>
      </c>
      <c r="M717" s="8" t="str">
        <f>AX717</f>
        <v>CT</v>
      </c>
      <c r="N717" s="8">
        <f>C717*G717</f>
        <v>0.17</v>
      </c>
      <c r="O717" s="8"/>
      <c r="P717" s="8"/>
      <c r="Q717" s="8"/>
      <c r="R717" s="87"/>
      <c r="S717" s="8"/>
      <c r="T717" s="8"/>
      <c r="U717" s="87"/>
      <c r="V717" s="87" t="str">
        <f ca="1">IF(NOT(AP717=""),IF(AP717&lt;&gt;AP716,IF(COUNTIF(OFFSET(AP717,0,0,pMaxUnitPerPlantInData),AP717)=COUNTIFS(OFFSET(AP717,0,0,pMaxUnitPerPlantInData),AP717,OFFSET(F717,0,0,pMaxUnitPerPlantInData),F717),"N","Y"),V716),"")</f>
        <v>Y</v>
      </c>
      <c r="W717" s="87" t="str">
        <f>IF($AP717="",W718,AP717)</f>
        <v>Signal Hill Wichita Falls Power LP</v>
      </c>
      <c r="X717" s="87">
        <f>IF($AP717="","-",BB717)</f>
        <v>4</v>
      </c>
      <c r="Y717" s="4"/>
      <c r="Z717" s="8" t="b">
        <v>1</v>
      </c>
      <c r="AA717" s="8" t="b">
        <f>VLOOKUP(L717,map_fuel,3,0)</f>
        <v>1</v>
      </c>
      <c r="AB717" s="8" t="b">
        <f>C717&gt;=filt_gen_size</f>
        <v>0</v>
      </c>
      <c r="AC717" s="8" t="b">
        <f>AV717&gt;=filt_age</f>
        <v>1</v>
      </c>
      <c r="AD717" s="39">
        <f>IF(filt_status="ALL",TRUE,IFERROR(SEARCH(I717,filt_status),FALSE))</f>
        <v>1</v>
      </c>
      <c r="AE717" s="8" t="b">
        <f>IF(filt_chp,TRUE,J717="N")</f>
        <v>0</v>
      </c>
      <c r="AF717" s="8" t="b">
        <f>IF(filt_hydro,TRUE,D717&lt;&gt;"water")</f>
        <v>1</v>
      </c>
      <c r="AG717" s="8" t="b">
        <f>IF(filt_use_bad_data,TRUE,NOT(OR(O717="Y",O717=1)))</f>
        <v>1</v>
      </c>
      <c r="AH717" s="8" t="b">
        <f>IF(filt_use_bad_data,TRUE,NOT(OR(Q717="Y",Q717=1)))</f>
        <v>1</v>
      </c>
      <c r="AI717" s="8" t="b">
        <f>IF(filt_allow_combos,AND(AJ717:AK717),OR(UPPER($S717)="Y",UPPER($T717)=""))</f>
        <v>1</v>
      </c>
      <c r="AJ717" s="8" t="b">
        <f>IF(UPPER($U717)="CCGT",IF(filt_combine_ccgt,OR(UPPER($T717)="Y",UPPER($S717)=""),OR(UPPER($S717)="Y",UPPER($T717)="")),TRUE)</f>
        <v>1</v>
      </c>
      <c r="AK717" s="8" t="b">
        <f>IF(UPPER($U717)="WIND",IF(filt_combine_wind,OR(UPPER($T717)="Y",UPPER($S717)=""),OR(UPPER($S717)="Y",UPPER($T717)="")),TRUE)</f>
        <v>1</v>
      </c>
      <c r="AL717" s="9"/>
      <c r="AM717" s="2" t="b">
        <f>AND(Z717:AL717)</f>
        <v>0</v>
      </c>
      <c r="AN717" s="2">
        <f>A717-COUNTIF($K$31:$K717,"&lt;&gt;"&amp;AN$31)+1</f>
        <v>657</v>
      </c>
      <c r="AO717" s="2"/>
      <c r="AP717" s="8" t="s">
        <v>464</v>
      </c>
      <c r="AQ717" s="8" t="s">
        <v>465</v>
      </c>
      <c r="AR717" s="8">
        <v>50127</v>
      </c>
      <c r="AS717" s="8">
        <v>14648</v>
      </c>
      <c r="AT717" s="8" t="s">
        <v>11</v>
      </c>
      <c r="AU717" s="8" t="s">
        <v>33</v>
      </c>
      <c r="AV717" s="8">
        <v>1987</v>
      </c>
      <c r="AW717" s="8">
        <v>20</v>
      </c>
      <c r="AX717" s="8" t="s">
        <v>32</v>
      </c>
      <c r="AY717" s="8" t="s">
        <v>15</v>
      </c>
      <c r="AZ717">
        <v>1</v>
      </c>
      <c r="BA717" s="5">
        <v>8500</v>
      </c>
      <c r="BB717" s="5">
        <v>4</v>
      </c>
      <c r="BC717" s="4"/>
      <c r="BD717"/>
    </row>
    <row r="718" spans="1:56" hidden="1">
      <c r="A718">
        <f>ROW(B718)-ROW($B$31)</f>
        <v>687</v>
      </c>
      <c r="B718" t="str">
        <f>SUBSTITUTE(SUBSTITUTE(SUBSTITUTE(AP718&amp;"_"&amp;AQ718," ","_"),"&amp;","and"),"-","_")</f>
        <v>Signal_Hill_Wichita_Falls_Power_LP_GTB</v>
      </c>
      <c r="C718">
        <f>AW718/1000</f>
        <v>0.02</v>
      </c>
      <c r="D718" s="23" t="str">
        <f>VLOOKUP(L718,map_fuel,2,0)</f>
        <v>ng</v>
      </c>
      <c r="E718" s="23" t="str">
        <f>VLOOKUP(M718,map_prime_mover,2,0)</f>
        <v>cc_ct_part</v>
      </c>
      <c r="F718" s="23" t="str">
        <f>D718&amp;IF(NOT(E718=""),"_"&amp;LOWER(E718),"")</f>
        <v>ng_cc_ct_part</v>
      </c>
      <c r="G718" s="58">
        <f>IF(ISNUMBER(BA718),BA718/1000,1)</f>
        <v>8.5</v>
      </c>
      <c r="H718" s="8">
        <f>AV718</f>
        <v>1987</v>
      </c>
      <c r="I718" s="39" t="str">
        <f>AY718</f>
        <v>OP</v>
      </c>
      <c r="J718" s="39" t="str">
        <f>IF(AZ718=1,"Y",IF(AZ718=0,"N","?"))</f>
        <v>Y</v>
      </c>
      <c r="K718" s="39" t="s">
        <v>594</v>
      </c>
      <c r="L718" s="8" t="str">
        <f>AU718</f>
        <v>NG</v>
      </c>
      <c r="M718" s="8" t="str">
        <f>AX718</f>
        <v>CT</v>
      </c>
      <c r="N718" s="8">
        <f>C718*G718</f>
        <v>0.17</v>
      </c>
      <c r="O718" s="8"/>
      <c r="P718" s="8"/>
      <c r="Q718" s="8"/>
      <c r="R718" s="87"/>
      <c r="S718" s="8"/>
      <c r="T718" s="8"/>
      <c r="U718" s="87"/>
      <c r="V718" s="87" t="str">
        <f ca="1">IF(NOT(AP718=""),IF(AP718&lt;&gt;AP717,IF(COUNTIF(OFFSET(AP718,0,0,pMaxUnitPerPlantInData),AP718)=COUNTIFS(OFFSET(AP718,0,0,pMaxUnitPerPlantInData),AP718,OFFSET(F718,0,0,pMaxUnitPerPlantInData),F718),"N","Y"),V717),"")</f>
        <v>Y</v>
      </c>
      <c r="W718" s="87" t="str">
        <f>IF($AP718="",W719,AP718)</f>
        <v>Signal Hill Wichita Falls Power LP</v>
      </c>
      <c r="X718" s="87">
        <f>IF($AP718="","-",BB718)</f>
        <v>4</v>
      </c>
      <c r="Y718" s="4"/>
      <c r="Z718" s="8" t="b">
        <v>1</v>
      </c>
      <c r="AA718" s="8" t="b">
        <f>VLOOKUP(L718,map_fuel,3,0)</f>
        <v>1</v>
      </c>
      <c r="AB718" s="8" t="b">
        <f>C718&gt;=filt_gen_size</f>
        <v>0</v>
      </c>
      <c r="AC718" s="8" t="b">
        <f>AV718&gt;=filt_age</f>
        <v>1</v>
      </c>
      <c r="AD718" s="39">
        <f>IF(filt_status="ALL",TRUE,IFERROR(SEARCH(I718,filt_status),FALSE))</f>
        <v>1</v>
      </c>
      <c r="AE718" s="8" t="b">
        <f>IF(filt_chp,TRUE,J718="N")</f>
        <v>0</v>
      </c>
      <c r="AF718" s="8" t="b">
        <f>IF(filt_hydro,TRUE,D718&lt;&gt;"water")</f>
        <v>1</v>
      </c>
      <c r="AG718" s="8" t="b">
        <f>IF(filt_use_bad_data,TRUE,NOT(OR(O718="Y",O718=1)))</f>
        <v>1</v>
      </c>
      <c r="AH718" s="8" t="b">
        <f>IF(filt_use_bad_data,TRUE,NOT(OR(Q718="Y",Q718=1)))</f>
        <v>1</v>
      </c>
      <c r="AI718" s="8" t="b">
        <f>IF(filt_allow_combos,AND(AJ718:AK718),OR(UPPER($S718)="Y",UPPER($T718)=""))</f>
        <v>1</v>
      </c>
      <c r="AJ718" s="8" t="b">
        <f>IF(UPPER($U718)="CCGT",IF(filt_combine_ccgt,OR(UPPER($T718)="Y",UPPER($S718)=""),OR(UPPER($S718)="Y",UPPER($T718)="")),TRUE)</f>
        <v>1</v>
      </c>
      <c r="AK718" s="8" t="b">
        <f>IF(UPPER($U718)="WIND",IF(filt_combine_wind,OR(UPPER($T718)="Y",UPPER($S718)=""),OR(UPPER($S718)="Y",UPPER($T718)="")),TRUE)</f>
        <v>1</v>
      </c>
      <c r="AL718" s="9"/>
      <c r="AM718" s="2" t="b">
        <f>AND(Z718:AL718)</f>
        <v>0</v>
      </c>
      <c r="AN718" s="2">
        <f>A718-COUNTIF($K$31:$K718,"&lt;&gt;"&amp;AN$31)+1</f>
        <v>658</v>
      </c>
      <c r="AO718" s="2"/>
      <c r="AP718" s="8" t="s">
        <v>464</v>
      </c>
      <c r="AQ718" s="8" t="s">
        <v>466</v>
      </c>
      <c r="AR718" s="8">
        <v>50127</v>
      </c>
      <c r="AS718" s="8">
        <v>14649</v>
      </c>
      <c r="AT718" s="8" t="s">
        <v>11</v>
      </c>
      <c r="AU718" s="8" t="s">
        <v>33</v>
      </c>
      <c r="AV718" s="8">
        <v>1987</v>
      </c>
      <c r="AW718" s="8">
        <v>20</v>
      </c>
      <c r="AX718" s="8" t="s">
        <v>32</v>
      </c>
      <c r="AY718" s="8" t="s">
        <v>15</v>
      </c>
      <c r="AZ718">
        <v>1</v>
      </c>
      <c r="BA718" s="5">
        <v>8500</v>
      </c>
      <c r="BB718" s="5">
        <v>4</v>
      </c>
      <c r="BC718" s="4"/>
      <c r="BD718"/>
    </row>
    <row r="719" spans="1:56" hidden="1">
      <c r="A719">
        <f>ROW(B719)-ROW($B$31)</f>
        <v>688</v>
      </c>
      <c r="B719" t="str">
        <f>SUBSTITUTE(SUBSTITUTE(SUBSTITUTE(AP719&amp;"_"&amp;AQ719," ","_"),"&amp;","and"),"-","_")</f>
        <v>Signal_Hill_Wichita_Falls_Power_LP_GTC</v>
      </c>
      <c r="C719">
        <f>AW719/1000</f>
        <v>0.02</v>
      </c>
      <c r="D719" s="23" t="str">
        <f>VLOOKUP(L719,map_fuel,2,0)</f>
        <v>ng</v>
      </c>
      <c r="E719" s="23" t="str">
        <f>VLOOKUP(M719,map_prime_mover,2,0)</f>
        <v>cc_ct_part</v>
      </c>
      <c r="F719" s="23" t="str">
        <f>D719&amp;IF(NOT(E719=""),"_"&amp;LOWER(E719),"")</f>
        <v>ng_cc_ct_part</v>
      </c>
      <c r="G719" s="58">
        <f>IF(ISNUMBER(BA719),BA719/1000,1)</f>
        <v>8.5</v>
      </c>
      <c r="H719" s="8">
        <f>AV719</f>
        <v>1987</v>
      </c>
      <c r="I719" s="39" t="str">
        <f>AY719</f>
        <v>OP</v>
      </c>
      <c r="J719" s="39" t="str">
        <f>IF(AZ719=1,"Y",IF(AZ719=0,"N","?"))</f>
        <v>Y</v>
      </c>
      <c r="K719" s="39" t="s">
        <v>594</v>
      </c>
      <c r="L719" s="8" t="str">
        <f>AU719</f>
        <v>NG</v>
      </c>
      <c r="M719" s="8" t="str">
        <f>AX719</f>
        <v>CT</v>
      </c>
      <c r="N719" s="8">
        <f>C719*G719</f>
        <v>0.17</v>
      </c>
      <c r="O719" s="8"/>
      <c r="P719" s="8"/>
      <c r="Q719" s="8"/>
      <c r="R719" s="87"/>
      <c r="S719" s="8"/>
      <c r="T719" s="8"/>
      <c r="U719" s="87"/>
      <c r="V719" s="87" t="str">
        <f ca="1">IF(NOT(AP719=""),IF(AP719&lt;&gt;AP718,IF(COUNTIF(OFFSET(AP719,0,0,pMaxUnitPerPlantInData),AP719)=COUNTIFS(OFFSET(AP719,0,0,pMaxUnitPerPlantInData),AP719,OFFSET(F719,0,0,pMaxUnitPerPlantInData),F719),"N","Y"),V718),"")</f>
        <v>Y</v>
      </c>
      <c r="W719" s="87" t="str">
        <f>IF($AP719="",W720,AP719)</f>
        <v>Signal Hill Wichita Falls Power LP</v>
      </c>
      <c r="X719" s="87">
        <f>IF($AP719="","-",BB719)</f>
        <v>4</v>
      </c>
      <c r="Y719" s="4"/>
      <c r="Z719" s="8" t="b">
        <v>1</v>
      </c>
      <c r="AA719" s="8" t="b">
        <f>VLOOKUP(L719,map_fuel,3,0)</f>
        <v>1</v>
      </c>
      <c r="AB719" s="8" t="b">
        <f>C719&gt;=filt_gen_size</f>
        <v>0</v>
      </c>
      <c r="AC719" s="8" t="b">
        <f>AV719&gt;=filt_age</f>
        <v>1</v>
      </c>
      <c r="AD719" s="39">
        <f>IF(filt_status="ALL",TRUE,IFERROR(SEARCH(I719,filt_status),FALSE))</f>
        <v>1</v>
      </c>
      <c r="AE719" s="8" t="b">
        <f>IF(filt_chp,TRUE,J719="N")</f>
        <v>0</v>
      </c>
      <c r="AF719" s="8" t="b">
        <f>IF(filt_hydro,TRUE,D719&lt;&gt;"water")</f>
        <v>1</v>
      </c>
      <c r="AG719" s="8" t="b">
        <f>IF(filt_use_bad_data,TRUE,NOT(OR(O719="Y",O719=1)))</f>
        <v>1</v>
      </c>
      <c r="AH719" s="8" t="b">
        <f>IF(filt_use_bad_data,TRUE,NOT(OR(Q719="Y",Q719=1)))</f>
        <v>1</v>
      </c>
      <c r="AI719" s="8" t="b">
        <f>IF(filt_allow_combos,AND(AJ719:AK719),OR(UPPER($S719)="Y",UPPER($T719)=""))</f>
        <v>1</v>
      </c>
      <c r="AJ719" s="8" t="b">
        <f>IF(UPPER($U719)="CCGT",IF(filt_combine_ccgt,OR(UPPER($T719)="Y",UPPER($S719)=""),OR(UPPER($S719)="Y",UPPER($T719)="")),TRUE)</f>
        <v>1</v>
      </c>
      <c r="AK719" s="8" t="b">
        <f>IF(UPPER($U719)="WIND",IF(filt_combine_wind,OR(UPPER($T719)="Y",UPPER($S719)=""),OR(UPPER($S719)="Y",UPPER($T719)="")),TRUE)</f>
        <v>1</v>
      </c>
      <c r="AL719" s="9"/>
      <c r="AM719" s="2" t="b">
        <f>AND(Z719:AL719)</f>
        <v>0</v>
      </c>
      <c r="AN719" s="2">
        <f>A719-COUNTIF($K$31:$K719,"&lt;&gt;"&amp;AN$31)+1</f>
        <v>659</v>
      </c>
      <c r="AO719" s="2"/>
      <c r="AP719" s="8" t="s">
        <v>464</v>
      </c>
      <c r="AQ719" s="8" t="s">
        <v>467</v>
      </c>
      <c r="AR719" s="8">
        <v>50127</v>
      </c>
      <c r="AS719" s="8">
        <v>14650</v>
      </c>
      <c r="AT719" s="8" t="s">
        <v>11</v>
      </c>
      <c r="AU719" s="8" t="s">
        <v>33</v>
      </c>
      <c r="AV719" s="8">
        <v>1987</v>
      </c>
      <c r="AW719" s="8">
        <v>20</v>
      </c>
      <c r="AX719" s="8" t="s">
        <v>32</v>
      </c>
      <c r="AY719" s="8" t="s">
        <v>15</v>
      </c>
      <c r="AZ719">
        <v>1</v>
      </c>
      <c r="BA719" s="5">
        <v>8500</v>
      </c>
      <c r="BB719" s="5">
        <v>4</v>
      </c>
      <c r="BC719" s="4"/>
      <c r="BD719"/>
    </row>
    <row r="720" spans="1:56" hidden="1">
      <c r="A720">
        <f>ROW(B720)-ROW($B$31)</f>
        <v>689</v>
      </c>
      <c r="B720" t="str">
        <f>SUBSTITUTE(SUBSTITUTE(SUBSTITUTE(AP720&amp;"_"&amp;AQ720," ","_"),"&amp;","and"),"-","_")</f>
        <v>Signal_Hill_Wichita_Falls_Power_LP_STD</v>
      </c>
      <c r="C720">
        <f>AW720/1000</f>
        <v>0.02</v>
      </c>
      <c r="D720" s="23" t="str">
        <f>VLOOKUP(L720,map_fuel,2,0)</f>
        <v>ng</v>
      </c>
      <c r="E720" s="23" t="str">
        <f>VLOOKUP(M720,map_prime_mover,2,0)</f>
        <v>cc_st_part</v>
      </c>
      <c r="F720" s="23" t="str">
        <f>D720&amp;IF(NOT(E720=""),"_"&amp;LOWER(E720),"")</f>
        <v>ng_cc_st_part</v>
      </c>
      <c r="G720" s="58">
        <f>IF(ISNUMBER(BA720),BA720/1000,1)</f>
        <v>8.5</v>
      </c>
      <c r="H720" s="8">
        <f>AV720</f>
        <v>1987</v>
      </c>
      <c r="I720" s="39" t="str">
        <f>AY720</f>
        <v>OP</v>
      </c>
      <c r="J720" s="39" t="str">
        <f>IF(AZ720=1,"Y",IF(AZ720=0,"N","?"))</f>
        <v>Y</v>
      </c>
      <c r="K720" s="39" t="s">
        <v>594</v>
      </c>
      <c r="L720" s="8" t="str">
        <f>AU720</f>
        <v>NG</v>
      </c>
      <c r="M720" s="8" t="str">
        <f>AX720</f>
        <v>CA</v>
      </c>
      <c r="N720" s="8">
        <f>C720*G720</f>
        <v>0.17</v>
      </c>
      <c r="O720" s="8"/>
      <c r="P720" s="8"/>
      <c r="Q720" s="8"/>
      <c r="R720" s="87"/>
      <c r="S720" s="8"/>
      <c r="T720" s="8"/>
      <c r="U720" s="87"/>
      <c r="V720" s="87" t="str">
        <f ca="1">IF(NOT(AP720=""),IF(AP720&lt;&gt;AP719,IF(COUNTIF(OFFSET(AP720,0,0,pMaxUnitPerPlantInData),AP720)=COUNTIFS(OFFSET(AP720,0,0,pMaxUnitPerPlantInData),AP720,OFFSET(F720,0,0,pMaxUnitPerPlantInData),F720),"N","Y"),V719),"")</f>
        <v>Y</v>
      </c>
      <c r="W720" s="87" t="str">
        <f>IF($AP720="",W721,AP720)</f>
        <v>Signal Hill Wichita Falls Power LP</v>
      </c>
      <c r="X720" s="87">
        <f>IF($AP720="","-",BB720)</f>
        <v>4</v>
      </c>
      <c r="Y720" s="4"/>
      <c r="Z720" s="8" t="b">
        <v>1</v>
      </c>
      <c r="AA720" s="8" t="b">
        <f>VLOOKUP(L720,map_fuel,3,0)</f>
        <v>1</v>
      </c>
      <c r="AB720" s="8" t="b">
        <f>C720&gt;=filt_gen_size</f>
        <v>0</v>
      </c>
      <c r="AC720" s="8" t="b">
        <f>AV720&gt;=filt_age</f>
        <v>1</v>
      </c>
      <c r="AD720" s="39">
        <f>IF(filt_status="ALL",TRUE,IFERROR(SEARCH(I720,filt_status),FALSE))</f>
        <v>1</v>
      </c>
      <c r="AE720" s="8" t="b">
        <f>IF(filt_chp,TRUE,J720="N")</f>
        <v>0</v>
      </c>
      <c r="AF720" s="8" t="b">
        <f>IF(filt_hydro,TRUE,D720&lt;&gt;"water")</f>
        <v>1</v>
      </c>
      <c r="AG720" s="8" t="b">
        <f>IF(filt_use_bad_data,TRUE,NOT(OR(O720="Y",O720=1)))</f>
        <v>1</v>
      </c>
      <c r="AH720" s="8" t="b">
        <f>IF(filt_use_bad_data,TRUE,NOT(OR(Q720="Y",Q720=1)))</f>
        <v>1</v>
      </c>
      <c r="AI720" s="8" t="b">
        <f>IF(filt_allow_combos,AND(AJ720:AK720),OR(UPPER($S720)="Y",UPPER($T720)=""))</f>
        <v>1</v>
      </c>
      <c r="AJ720" s="8" t="b">
        <f>IF(UPPER($U720)="CCGT",IF(filt_combine_ccgt,OR(UPPER($T720)="Y",UPPER($S720)=""),OR(UPPER($S720)="Y",UPPER($T720)="")),TRUE)</f>
        <v>1</v>
      </c>
      <c r="AK720" s="8" t="b">
        <f>IF(UPPER($U720)="WIND",IF(filt_combine_wind,OR(UPPER($T720)="Y",UPPER($S720)=""),OR(UPPER($S720)="Y",UPPER($T720)="")),TRUE)</f>
        <v>1</v>
      </c>
      <c r="AL720" s="9"/>
      <c r="AM720" s="2" t="b">
        <f>AND(Z720:AL720)</f>
        <v>0</v>
      </c>
      <c r="AN720" s="2">
        <f>A720-COUNTIF($K$31:$K720,"&lt;&gt;"&amp;AN$31)+1</f>
        <v>660</v>
      </c>
      <c r="AO720" s="2"/>
      <c r="AP720" s="8" t="s">
        <v>464</v>
      </c>
      <c r="AQ720" s="8" t="s">
        <v>468</v>
      </c>
      <c r="AR720" s="8">
        <v>50127</v>
      </c>
      <c r="AS720" s="8">
        <v>14651</v>
      </c>
      <c r="AT720" s="8" t="s">
        <v>11</v>
      </c>
      <c r="AU720" s="8" t="s">
        <v>33</v>
      </c>
      <c r="AV720" s="8">
        <v>1987</v>
      </c>
      <c r="AW720" s="8">
        <v>20</v>
      </c>
      <c r="AX720" s="8" t="s">
        <v>29</v>
      </c>
      <c r="AY720" s="8" t="s">
        <v>15</v>
      </c>
      <c r="AZ720">
        <v>1</v>
      </c>
      <c r="BA720" s="5">
        <v>8500</v>
      </c>
      <c r="BB720" s="5">
        <v>4</v>
      </c>
      <c r="BC720" s="4"/>
      <c r="BD720"/>
    </row>
    <row r="721" spans="1:56" hidden="1">
      <c r="A721">
        <f>ROW(B721)-ROW($B$31)</f>
        <v>690</v>
      </c>
      <c r="B721" t="str">
        <f>SUBSTITUTE(SUBSTITUTE(SUBSTITUTE(AP721&amp;"_"&amp;AQ721," ","_"),"&amp;","and"),"-","_")</f>
        <v>Silas_Ray_DG_2</v>
      </c>
      <c r="C721">
        <f>AW721/1000</f>
        <v>1.2999999999999999E-3</v>
      </c>
      <c r="D721" s="23" t="str">
        <f>VLOOKUP(L721,map_fuel,2,0)</f>
        <v>oil_2</v>
      </c>
      <c r="E721" s="23" t="str">
        <f>VLOOKUP(M721,map_prime_mover,2,0)</f>
        <v>ic</v>
      </c>
      <c r="F721" s="23" t="str">
        <f>D721&amp;IF(NOT(E721=""),"_"&amp;LOWER(E721),"")</f>
        <v>oil_2_ic</v>
      </c>
      <c r="G721" s="58">
        <f>IF(ISNUMBER(BA721),BA721/1000,1)</f>
        <v>11.083154800000001</v>
      </c>
      <c r="H721" s="8">
        <f>AV721</f>
        <v>2001</v>
      </c>
      <c r="I721" s="39" t="str">
        <f>AY721</f>
        <v>SB</v>
      </c>
      <c r="J721" s="39" t="str">
        <f>IF(AZ721=1,"Y",IF(AZ721=0,"N","?"))</f>
        <v>N</v>
      </c>
      <c r="K721" s="39" t="s">
        <v>594</v>
      </c>
      <c r="L721" s="8" t="str">
        <f>AU721</f>
        <v>DFO</v>
      </c>
      <c r="M721" s="8" t="str">
        <f>AX721</f>
        <v>IC</v>
      </c>
      <c r="N721" s="8">
        <f>C721*G721</f>
        <v>1.440810124E-2</v>
      </c>
      <c r="O721" s="8"/>
      <c r="P721" s="39"/>
      <c r="Q721" s="39"/>
      <c r="R721" s="87"/>
      <c r="S721" s="39"/>
      <c r="T721" s="39"/>
      <c r="U721" s="87"/>
      <c r="V721" s="87" t="str">
        <f ca="1">IF(NOT(AP721=""),IF(AP721&lt;&gt;AP720,IF(COUNTIF(OFFSET(AP721,0,0,pMaxUnitPerPlantInData),AP721)=COUNTIFS(OFFSET(AP721,0,0,pMaxUnitPerPlantInData),AP721,OFFSET(F721,0,0,pMaxUnitPerPlantInData),F721),"N","Y"),V720),"")</f>
        <v>Y</v>
      </c>
      <c r="W721" s="152" t="s">
        <v>958</v>
      </c>
      <c r="X721" s="152">
        <v>8</v>
      </c>
      <c r="Y721" s="4"/>
      <c r="Z721" s="8" t="b">
        <v>1</v>
      </c>
      <c r="AA721" s="8" t="b">
        <f>VLOOKUP(L721,map_fuel,3,0)</f>
        <v>0</v>
      </c>
      <c r="AB721" s="8" t="b">
        <f>C721&gt;=filt_gen_size</f>
        <v>0</v>
      </c>
      <c r="AC721" s="8" t="b">
        <f>AV721&gt;=filt_age</f>
        <v>1</v>
      </c>
      <c r="AD721" s="39">
        <f>IF(filt_status="ALL",TRUE,IFERROR(SEARCH(I721,filt_status),FALSE))</f>
        <v>9</v>
      </c>
      <c r="AE721" s="8" t="b">
        <f>IF(filt_chp,TRUE,J721="N")</f>
        <v>1</v>
      </c>
      <c r="AF721" s="8" t="b">
        <f>IF(filt_hydro,TRUE,D721&lt;&gt;"water")</f>
        <v>1</v>
      </c>
      <c r="AG721" s="8" t="b">
        <f>IF(filt_use_bad_data,TRUE,NOT(OR(O721="Y",O721=1)))</f>
        <v>1</v>
      </c>
      <c r="AH721" s="8" t="b">
        <f>IF(filt_use_bad_data,TRUE,NOT(OR(Q721="Y",Q721=1)))</f>
        <v>1</v>
      </c>
      <c r="AI721" s="8" t="b">
        <f>IF(filt_allow_combos,AND(AJ721:AK721),OR(UPPER($S721)="Y",UPPER($T721)=""))</f>
        <v>1</v>
      </c>
      <c r="AJ721" s="8" t="b">
        <f>IF(UPPER($U721)="CCGT",IF(filt_combine_ccgt,OR(UPPER($T721)="Y",UPPER($S721)=""),OR(UPPER($S721)="Y",UPPER($T721)="")),TRUE)</f>
        <v>1</v>
      </c>
      <c r="AK721" s="8" t="b">
        <f>IF(UPPER($U721)="WIND",IF(filt_combine_wind,OR(UPPER($T721)="Y",UPPER($S721)=""),OR(UPPER($S721)="Y",UPPER($T721)="")),TRUE)</f>
        <v>1</v>
      </c>
      <c r="AL721" s="9"/>
      <c r="AM721" s="2" t="b">
        <f>AND(Z721:AL721)</f>
        <v>0</v>
      </c>
      <c r="AN721" s="2">
        <f>A721-COUNTIF($K$31:$K721,"&lt;&gt;"&amp;AN$31)+1</f>
        <v>661</v>
      </c>
      <c r="AO721" s="2"/>
      <c r="AP721" s="8" t="s">
        <v>469</v>
      </c>
      <c r="AQ721" s="8" t="s">
        <v>470</v>
      </c>
      <c r="AR721" s="8">
        <v>3559</v>
      </c>
      <c r="AS721" s="8">
        <v>14652</v>
      </c>
      <c r="AT721" s="8" t="s">
        <v>11</v>
      </c>
      <c r="AU721" s="8" t="s">
        <v>284</v>
      </c>
      <c r="AV721" s="8">
        <v>2001</v>
      </c>
      <c r="AW721" s="8">
        <v>1.3</v>
      </c>
      <c r="AX721" s="8" t="s">
        <v>44</v>
      </c>
      <c r="AY721" s="8" t="s">
        <v>95</v>
      </c>
      <c r="AZ721">
        <v>0</v>
      </c>
      <c r="BA721" s="5">
        <v>11083.1548</v>
      </c>
      <c r="BB721" s="5">
        <v>12</v>
      </c>
      <c r="BC721" s="4"/>
      <c r="BD721"/>
    </row>
    <row r="722" spans="1:56" hidden="1">
      <c r="A722">
        <f>ROW(B722)-ROW($B$31)</f>
        <v>691</v>
      </c>
      <c r="B722" t="str">
        <f>SUBSTITUTE(SUBSTITUTE(SUBSTITUTE(AP722&amp;"_"&amp;AQ722," ","_"),"&amp;","and"),"-","_")</f>
        <v>Silas_Ray_DG_3a</v>
      </c>
      <c r="C722">
        <f>AW722/1000</f>
        <v>1.2999999999999999E-3</v>
      </c>
      <c r="D722" s="23" t="str">
        <f>VLOOKUP(L722,map_fuel,2,0)</f>
        <v>oil_2</v>
      </c>
      <c r="E722" s="23" t="str">
        <f>VLOOKUP(M722,map_prime_mover,2,0)</f>
        <v>ic</v>
      </c>
      <c r="F722" s="23" t="str">
        <f>D722&amp;IF(NOT(E722=""),"_"&amp;LOWER(E722),"")</f>
        <v>oil_2_ic</v>
      </c>
      <c r="G722" s="58">
        <f>IF(ISNUMBER(BA722),BA722/1000,1)</f>
        <v>11.083154800000001</v>
      </c>
      <c r="H722" s="8">
        <f>AV722</f>
        <v>2001</v>
      </c>
      <c r="I722" s="39" t="str">
        <f>AY722</f>
        <v>SB</v>
      </c>
      <c r="J722" s="39" t="str">
        <f>IF(AZ722=1,"Y",IF(AZ722=0,"N","?"))</f>
        <v>N</v>
      </c>
      <c r="K722" s="39" t="s">
        <v>594</v>
      </c>
      <c r="L722" s="8" t="str">
        <f>AU722</f>
        <v>DFO</v>
      </c>
      <c r="M722" s="8" t="str">
        <f>AX722</f>
        <v>IC</v>
      </c>
      <c r="N722" s="8">
        <f>C722*G722</f>
        <v>1.440810124E-2</v>
      </c>
      <c r="O722" s="8"/>
      <c r="P722" s="39"/>
      <c r="Q722" s="39"/>
      <c r="R722" s="87"/>
      <c r="S722" s="39"/>
      <c r="T722" s="39"/>
      <c r="U722" s="87"/>
      <c r="V722" s="87" t="str">
        <f ca="1">IF(NOT(AP722=""),IF(AP722&lt;&gt;AP721,IF(COUNTIF(OFFSET(AP722,0,0,pMaxUnitPerPlantInData),AP722)=COUNTIFS(OFFSET(AP722,0,0,pMaxUnitPerPlantInData),AP722,OFFSET(F722,0,0,pMaxUnitPerPlantInData),F722),"N","Y"),V721),"")</f>
        <v>Y</v>
      </c>
      <c r="W722" s="152" t="s">
        <v>958</v>
      </c>
      <c r="X722" s="152">
        <v>8</v>
      </c>
      <c r="Y722" s="4"/>
      <c r="Z722" s="8" t="b">
        <v>1</v>
      </c>
      <c r="AA722" s="8" t="b">
        <f>VLOOKUP(L722,map_fuel,3,0)</f>
        <v>0</v>
      </c>
      <c r="AB722" s="8" t="b">
        <f>C722&gt;=filt_gen_size</f>
        <v>0</v>
      </c>
      <c r="AC722" s="8" t="b">
        <f>AV722&gt;=filt_age</f>
        <v>1</v>
      </c>
      <c r="AD722" s="39">
        <f>IF(filt_status="ALL",TRUE,IFERROR(SEARCH(I722,filt_status),FALSE))</f>
        <v>9</v>
      </c>
      <c r="AE722" s="8" t="b">
        <f>IF(filt_chp,TRUE,J722="N")</f>
        <v>1</v>
      </c>
      <c r="AF722" s="8" t="b">
        <f>IF(filt_hydro,TRUE,D722&lt;&gt;"water")</f>
        <v>1</v>
      </c>
      <c r="AG722" s="8" t="b">
        <f>IF(filt_use_bad_data,TRUE,NOT(OR(O722="Y",O722=1)))</f>
        <v>1</v>
      </c>
      <c r="AH722" s="8" t="b">
        <f>IF(filt_use_bad_data,TRUE,NOT(OR(Q722="Y",Q722=1)))</f>
        <v>1</v>
      </c>
      <c r="AI722" s="8" t="b">
        <f>IF(filt_allow_combos,AND(AJ722:AK722),OR(UPPER($S722)="Y",UPPER($T722)=""))</f>
        <v>1</v>
      </c>
      <c r="AJ722" s="8" t="b">
        <f>IF(UPPER($U722)="CCGT",IF(filt_combine_ccgt,OR(UPPER($T722)="Y",UPPER($S722)=""),OR(UPPER($S722)="Y",UPPER($T722)="")),TRUE)</f>
        <v>1</v>
      </c>
      <c r="AK722" s="8" t="b">
        <f>IF(UPPER($U722)="WIND",IF(filt_combine_wind,OR(UPPER($T722)="Y",UPPER($S722)=""),OR(UPPER($S722)="Y",UPPER($T722)="")),TRUE)</f>
        <v>1</v>
      </c>
      <c r="AL722" s="9"/>
      <c r="AM722" s="2" t="b">
        <f>AND(Z722:AL722)</f>
        <v>0</v>
      </c>
      <c r="AN722" s="2">
        <f>A722-COUNTIF($K$31:$K722,"&lt;&gt;"&amp;AN$31)+1</f>
        <v>662</v>
      </c>
      <c r="AO722" s="2"/>
      <c r="AP722" s="8" t="s">
        <v>469</v>
      </c>
      <c r="AQ722" s="8" t="s">
        <v>471</v>
      </c>
      <c r="AR722" s="8">
        <v>3559</v>
      </c>
      <c r="AS722" s="8">
        <v>14653</v>
      </c>
      <c r="AT722" s="8" t="s">
        <v>11</v>
      </c>
      <c r="AU722" s="8" t="s">
        <v>284</v>
      </c>
      <c r="AV722" s="8">
        <v>2001</v>
      </c>
      <c r="AW722" s="8">
        <v>1.3</v>
      </c>
      <c r="AX722" s="8" t="s">
        <v>44</v>
      </c>
      <c r="AY722" s="8" t="s">
        <v>95</v>
      </c>
      <c r="AZ722">
        <v>0</v>
      </c>
      <c r="BA722" s="5">
        <v>11083.1548</v>
      </c>
      <c r="BB722" s="5">
        <v>12</v>
      </c>
      <c r="BC722" s="4"/>
      <c r="BD722"/>
    </row>
    <row r="723" spans="1:56" hidden="1">
      <c r="A723">
        <f>ROW(B723)-ROW($B$31)</f>
        <v>692</v>
      </c>
      <c r="B723" t="str">
        <f>SUBSTITUTE(SUBSTITUTE(SUBSTITUTE(AP723&amp;"_"&amp;AQ723," ","_"),"&amp;","and"),"-","_")</f>
        <v>Silas_Ray_DG_3b</v>
      </c>
      <c r="C723">
        <f>AW723/1000</f>
        <v>1.2999999999999999E-3</v>
      </c>
      <c r="D723" s="23" t="str">
        <f>VLOOKUP(L723,map_fuel,2,0)</f>
        <v>oil_2</v>
      </c>
      <c r="E723" s="23" t="str">
        <f>VLOOKUP(M723,map_prime_mover,2,0)</f>
        <v>ic</v>
      </c>
      <c r="F723" s="23" t="str">
        <f>D723&amp;IF(NOT(E723=""),"_"&amp;LOWER(E723),"")</f>
        <v>oil_2_ic</v>
      </c>
      <c r="G723" s="58">
        <f>IF(ISNUMBER(BA723),BA723/1000,1)</f>
        <v>11.083154800000001</v>
      </c>
      <c r="H723" s="8">
        <f>AV723</f>
        <v>2001</v>
      </c>
      <c r="I723" s="39" t="str">
        <f>AY723</f>
        <v>SB</v>
      </c>
      <c r="J723" s="39" t="str">
        <f>IF(AZ723=1,"Y",IF(AZ723=0,"N","?"))</f>
        <v>N</v>
      </c>
      <c r="K723" s="39" t="s">
        <v>594</v>
      </c>
      <c r="L723" s="8" t="str">
        <f>AU723</f>
        <v>DFO</v>
      </c>
      <c r="M723" s="8" t="str">
        <f>AX723</f>
        <v>IC</v>
      </c>
      <c r="N723" s="8">
        <f>C723*G723</f>
        <v>1.440810124E-2</v>
      </c>
      <c r="O723" s="8"/>
      <c r="P723" s="39"/>
      <c r="Q723" s="39"/>
      <c r="R723" s="87"/>
      <c r="S723" s="39"/>
      <c r="T723" s="39"/>
      <c r="U723" s="87"/>
      <c r="V723" s="87" t="str">
        <f ca="1">IF(NOT(AP723=""),IF(AP723&lt;&gt;AP722,IF(COUNTIF(OFFSET(AP723,0,0,pMaxUnitPerPlantInData),AP723)=COUNTIFS(OFFSET(AP723,0,0,pMaxUnitPerPlantInData),AP723,OFFSET(F723,0,0,pMaxUnitPerPlantInData),F723),"N","Y"),V722),"")</f>
        <v>Y</v>
      </c>
      <c r="W723" s="152" t="s">
        <v>958</v>
      </c>
      <c r="X723" s="152">
        <v>8</v>
      </c>
      <c r="Y723" s="4"/>
      <c r="Z723" s="8" t="b">
        <v>1</v>
      </c>
      <c r="AA723" s="8" t="b">
        <f>VLOOKUP(L723,map_fuel,3,0)</f>
        <v>0</v>
      </c>
      <c r="AB723" s="8" t="b">
        <f>C723&gt;=filt_gen_size</f>
        <v>0</v>
      </c>
      <c r="AC723" s="8" t="b">
        <f>AV723&gt;=filt_age</f>
        <v>1</v>
      </c>
      <c r="AD723" s="39">
        <f>IF(filt_status="ALL",TRUE,IFERROR(SEARCH(I723,filt_status),FALSE))</f>
        <v>9</v>
      </c>
      <c r="AE723" s="8" t="b">
        <f>IF(filt_chp,TRUE,J723="N")</f>
        <v>1</v>
      </c>
      <c r="AF723" s="8" t="b">
        <f>IF(filt_hydro,TRUE,D723&lt;&gt;"water")</f>
        <v>1</v>
      </c>
      <c r="AG723" s="8" t="b">
        <f>IF(filt_use_bad_data,TRUE,NOT(OR(O723="Y",O723=1)))</f>
        <v>1</v>
      </c>
      <c r="AH723" s="8" t="b">
        <f>IF(filt_use_bad_data,TRUE,NOT(OR(Q723="Y",Q723=1)))</f>
        <v>1</v>
      </c>
      <c r="AI723" s="8" t="b">
        <f>IF(filt_allow_combos,AND(AJ723:AK723),OR(UPPER($S723)="Y",UPPER($T723)=""))</f>
        <v>1</v>
      </c>
      <c r="AJ723" s="8" t="b">
        <f>IF(UPPER($U723)="CCGT",IF(filt_combine_ccgt,OR(UPPER($T723)="Y",UPPER($S723)=""),OR(UPPER($S723)="Y",UPPER($T723)="")),TRUE)</f>
        <v>1</v>
      </c>
      <c r="AK723" s="8" t="b">
        <f>IF(UPPER($U723)="WIND",IF(filt_combine_wind,OR(UPPER($T723)="Y",UPPER($S723)=""),OR(UPPER($S723)="Y",UPPER($T723)="")),TRUE)</f>
        <v>1</v>
      </c>
      <c r="AL723" s="9"/>
      <c r="AM723" s="2" t="b">
        <f>AND(Z723:AL723)</f>
        <v>0</v>
      </c>
      <c r="AN723" s="2">
        <f>A723-COUNTIF($K$31:$K723,"&lt;&gt;"&amp;AN$31)+1</f>
        <v>663</v>
      </c>
      <c r="AO723" s="2"/>
      <c r="AP723" s="8" t="s">
        <v>469</v>
      </c>
      <c r="AQ723" s="8" t="s">
        <v>472</v>
      </c>
      <c r="AR723" s="8">
        <v>3559</v>
      </c>
      <c r="AS723" s="8">
        <v>14654</v>
      </c>
      <c r="AT723" s="8" t="s">
        <v>11</v>
      </c>
      <c r="AU723" s="8" t="s">
        <v>284</v>
      </c>
      <c r="AV723" s="8">
        <v>2001</v>
      </c>
      <c r="AW723" s="8">
        <v>1.3</v>
      </c>
      <c r="AX723" s="8" t="s">
        <v>44</v>
      </c>
      <c r="AY723" s="8" t="s">
        <v>95</v>
      </c>
      <c r="AZ723">
        <v>0</v>
      </c>
      <c r="BA723" s="5">
        <v>11083.1548</v>
      </c>
      <c r="BB723" s="5">
        <v>12</v>
      </c>
      <c r="BC723" s="4"/>
      <c r="BD723"/>
    </row>
    <row r="724" spans="1:56" hidden="1">
      <c r="A724">
        <f>ROW(B724)-ROW($B$31)</f>
        <v>693</v>
      </c>
      <c r="B724" t="str">
        <f>SUBSTITUTE(SUBSTITUTE(SUBSTITUTE(AP724&amp;"_"&amp;AQ724," ","_"),"&amp;","and"),"-","_")</f>
        <v>Silas_Ray_DG_4</v>
      </c>
      <c r="C724">
        <f>AW724/1000</f>
        <v>1.2999999999999999E-3</v>
      </c>
      <c r="D724" s="23" t="str">
        <f>VLOOKUP(L724,map_fuel,2,0)</f>
        <v>oil_2</v>
      </c>
      <c r="E724" s="23" t="str">
        <f>VLOOKUP(M724,map_prime_mover,2,0)</f>
        <v>ic</v>
      </c>
      <c r="F724" s="23" t="str">
        <f>D724&amp;IF(NOT(E724=""),"_"&amp;LOWER(E724),"")</f>
        <v>oil_2_ic</v>
      </c>
      <c r="G724" s="58">
        <f>IF(ISNUMBER(BA724),BA724/1000,1)</f>
        <v>11.083154800000001</v>
      </c>
      <c r="H724" s="8">
        <f>AV724</f>
        <v>2001</v>
      </c>
      <c r="I724" s="39" t="str">
        <f>AY724</f>
        <v>SB</v>
      </c>
      <c r="J724" s="39" t="str">
        <f>IF(AZ724=1,"Y",IF(AZ724=0,"N","?"))</f>
        <v>N</v>
      </c>
      <c r="K724" s="39" t="s">
        <v>594</v>
      </c>
      <c r="L724" s="8" t="str">
        <f>AU724</f>
        <v>DFO</v>
      </c>
      <c r="M724" s="8" t="str">
        <f>AX724</f>
        <v>IC</v>
      </c>
      <c r="N724" s="8">
        <f>C724*G724</f>
        <v>1.440810124E-2</v>
      </c>
      <c r="O724" s="8"/>
      <c r="P724" s="39"/>
      <c r="Q724" s="39"/>
      <c r="R724" s="87"/>
      <c r="S724" s="39"/>
      <c r="T724" s="39"/>
      <c r="U724" s="87"/>
      <c r="V724" s="87" t="str">
        <f ca="1">IF(NOT(AP724=""),IF(AP724&lt;&gt;AP723,IF(COUNTIF(OFFSET(AP724,0,0,pMaxUnitPerPlantInData),AP724)=COUNTIFS(OFFSET(AP724,0,0,pMaxUnitPerPlantInData),AP724,OFFSET(F724,0,0,pMaxUnitPerPlantInData),F724),"N","Y"),V723),"")</f>
        <v>Y</v>
      </c>
      <c r="W724" s="152" t="s">
        <v>958</v>
      </c>
      <c r="X724" s="152">
        <v>8</v>
      </c>
      <c r="Y724" s="4"/>
      <c r="Z724" s="8" t="b">
        <v>1</v>
      </c>
      <c r="AA724" s="8" t="b">
        <f>VLOOKUP(L724,map_fuel,3,0)</f>
        <v>0</v>
      </c>
      <c r="AB724" s="8" t="b">
        <f>C724&gt;=filt_gen_size</f>
        <v>0</v>
      </c>
      <c r="AC724" s="8" t="b">
        <f>AV724&gt;=filt_age</f>
        <v>1</v>
      </c>
      <c r="AD724" s="39">
        <f>IF(filt_status="ALL",TRUE,IFERROR(SEARCH(I724,filt_status),FALSE))</f>
        <v>9</v>
      </c>
      <c r="AE724" s="8" t="b">
        <f>IF(filt_chp,TRUE,J724="N")</f>
        <v>1</v>
      </c>
      <c r="AF724" s="8" t="b">
        <f>IF(filt_hydro,TRUE,D724&lt;&gt;"water")</f>
        <v>1</v>
      </c>
      <c r="AG724" s="8" t="b">
        <f>IF(filt_use_bad_data,TRUE,NOT(OR(O724="Y",O724=1)))</f>
        <v>1</v>
      </c>
      <c r="AH724" s="8" t="b">
        <f>IF(filt_use_bad_data,TRUE,NOT(OR(Q724="Y",Q724=1)))</f>
        <v>1</v>
      </c>
      <c r="AI724" s="8" t="b">
        <f>IF(filt_allow_combos,AND(AJ724:AK724),OR(UPPER($S724)="Y",UPPER($T724)=""))</f>
        <v>1</v>
      </c>
      <c r="AJ724" s="8" t="b">
        <f>IF(UPPER($U724)="CCGT",IF(filt_combine_ccgt,OR(UPPER($T724)="Y",UPPER($S724)=""),OR(UPPER($S724)="Y",UPPER($T724)="")),TRUE)</f>
        <v>1</v>
      </c>
      <c r="AK724" s="8" t="b">
        <f>IF(UPPER($U724)="WIND",IF(filt_combine_wind,OR(UPPER($T724)="Y",UPPER($S724)=""),OR(UPPER($S724)="Y",UPPER($T724)="")),TRUE)</f>
        <v>1</v>
      </c>
      <c r="AL724" s="9"/>
      <c r="AM724" s="2" t="b">
        <f>AND(Z724:AL724)</f>
        <v>0</v>
      </c>
      <c r="AN724" s="2">
        <f>A724-COUNTIF($K$31:$K724,"&lt;&gt;"&amp;AN$31)+1</f>
        <v>664</v>
      </c>
      <c r="AO724" s="2"/>
      <c r="AP724" s="8" t="s">
        <v>469</v>
      </c>
      <c r="AQ724" s="8" t="s">
        <v>473</v>
      </c>
      <c r="AR724" s="8">
        <v>3559</v>
      </c>
      <c r="AS724" s="8">
        <v>14655</v>
      </c>
      <c r="AT724" s="8" t="s">
        <v>11</v>
      </c>
      <c r="AU724" s="8" t="s">
        <v>284</v>
      </c>
      <c r="AV724" s="8">
        <v>2001</v>
      </c>
      <c r="AW724" s="8">
        <v>1.3</v>
      </c>
      <c r="AX724" s="8" t="s">
        <v>44</v>
      </c>
      <c r="AY724" s="8" t="s">
        <v>95</v>
      </c>
      <c r="AZ724">
        <v>0</v>
      </c>
      <c r="BA724" s="5">
        <v>11083.1548</v>
      </c>
      <c r="BB724" s="5">
        <v>12</v>
      </c>
      <c r="BC724" s="4"/>
      <c r="BD724"/>
    </row>
    <row r="725" spans="1:56" hidden="1">
      <c r="A725">
        <f>ROW(B725)-ROW($B$31)</f>
        <v>694</v>
      </c>
      <c r="B725" t="str">
        <f>SUBSTITUTE(SUBSTITUTE(SUBSTITUTE(AP725&amp;"_"&amp;AQ725," ","_"),"&amp;","and"),"-","_")</f>
        <v>Silas_Ray_DG_6a</v>
      </c>
      <c r="C725">
        <f>AW725/1000</f>
        <v>1.2999999999999999E-3</v>
      </c>
      <c r="D725" s="23" t="str">
        <f>VLOOKUP(L725,map_fuel,2,0)</f>
        <v>oil_2</v>
      </c>
      <c r="E725" s="23" t="str">
        <f>VLOOKUP(M725,map_prime_mover,2,0)</f>
        <v>ic</v>
      </c>
      <c r="F725" s="23" t="str">
        <f>D725&amp;IF(NOT(E725=""),"_"&amp;LOWER(E725),"")</f>
        <v>oil_2_ic</v>
      </c>
      <c r="G725" s="58">
        <f>IF(ISNUMBER(BA725),BA725/1000,1)</f>
        <v>11.083154800000001</v>
      </c>
      <c r="H725" s="8">
        <f>AV725</f>
        <v>2001</v>
      </c>
      <c r="I725" s="39" t="str">
        <f>AY725</f>
        <v>SB</v>
      </c>
      <c r="J725" s="39" t="str">
        <f>IF(AZ725=1,"Y",IF(AZ725=0,"N","?"))</f>
        <v>N</v>
      </c>
      <c r="K725" s="39" t="s">
        <v>594</v>
      </c>
      <c r="L725" s="8" t="str">
        <f>AU725</f>
        <v>DFO</v>
      </c>
      <c r="M725" s="8" t="str">
        <f>AX725</f>
        <v>IC</v>
      </c>
      <c r="N725" s="8">
        <f>C725*G725</f>
        <v>1.440810124E-2</v>
      </c>
      <c r="O725" s="8"/>
      <c r="P725" s="39"/>
      <c r="Q725" s="39"/>
      <c r="R725" s="87"/>
      <c r="S725" s="39"/>
      <c r="T725" s="39"/>
      <c r="U725" s="87"/>
      <c r="V725" s="87" t="str">
        <f ca="1">IF(NOT(AP725=""),IF(AP725&lt;&gt;AP724,IF(COUNTIF(OFFSET(AP725,0,0,pMaxUnitPerPlantInData),AP725)=COUNTIFS(OFFSET(AP725,0,0,pMaxUnitPerPlantInData),AP725,OFFSET(F725,0,0,pMaxUnitPerPlantInData),F725),"N","Y"),V724),"")</f>
        <v>Y</v>
      </c>
      <c r="W725" s="152" t="s">
        <v>958</v>
      </c>
      <c r="X725" s="152">
        <v>8</v>
      </c>
      <c r="Y725" s="4"/>
      <c r="Z725" s="8" t="b">
        <v>1</v>
      </c>
      <c r="AA725" s="8" t="b">
        <f>VLOOKUP(L725,map_fuel,3,0)</f>
        <v>0</v>
      </c>
      <c r="AB725" s="8" t="b">
        <f>C725&gt;=filt_gen_size</f>
        <v>0</v>
      </c>
      <c r="AC725" s="8" t="b">
        <f>AV725&gt;=filt_age</f>
        <v>1</v>
      </c>
      <c r="AD725" s="39">
        <f>IF(filt_status="ALL",TRUE,IFERROR(SEARCH(I725,filt_status),FALSE))</f>
        <v>9</v>
      </c>
      <c r="AE725" s="8" t="b">
        <f>IF(filt_chp,TRUE,J725="N")</f>
        <v>1</v>
      </c>
      <c r="AF725" s="8" t="b">
        <f>IF(filt_hydro,TRUE,D725&lt;&gt;"water")</f>
        <v>1</v>
      </c>
      <c r="AG725" s="8" t="b">
        <f>IF(filt_use_bad_data,TRUE,NOT(OR(O725="Y",O725=1)))</f>
        <v>1</v>
      </c>
      <c r="AH725" s="8" t="b">
        <f>IF(filt_use_bad_data,TRUE,NOT(OR(Q725="Y",Q725=1)))</f>
        <v>1</v>
      </c>
      <c r="AI725" s="8" t="b">
        <f>IF(filt_allow_combos,AND(AJ725:AK725),OR(UPPER($S725)="Y",UPPER($T725)=""))</f>
        <v>1</v>
      </c>
      <c r="AJ725" s="8" t="b">
        <f>IF(UPPER($U725)="CCGT",IF(filt_combine_ccgt,OR(UPPER($T725)="Y",UPPER($S725)=""),OR(UPPER($S725)="Y",UPPER($T725)="")),TRUE)</f>
        <v>1</v>
      </c>
      <c r="AK725" s="8" t="b">
        <f>IF(UPPER($U725)="WIND",IF(filt_combine_wind,OR(UPPER($T725)="Y",UPPER($S725)=""),OR(UPPER($S725)="Y",UPPER($T725)="")),TRUE)</f>
        <v>1</v>
      </c>
      <c r="AL725" s="9"/>
      <c r="AM725" s="2" t="b">
        <f>AND(Z725:AL725)</f>
        <v>0</v>
      </c>
      <c r="AN725" s="2">
        <f>A725-COUNTIF($K$31:$K725,"&lt;&gt;"&amp;AN$31)+1</f>
        <v>665</v>
      </c>
      <c r="AO725" s="2"/>
      <c r="AP725" s="8" t="s">
        <v>469</v>
      </c>
      <c r="AQ725" s="8" t="s">
        <v>474</v>
      </c>
      <c r="AR725" s="8">
        <v>3559</v>
      </c>
      <c r="AS725" s="8">
        <v>14656</v>
      </c>
      <c r="AT725" s="8" t="s">
        <v>11</v>
      </c>
      <c r="AU725" s="8" t="s">
        <v>284</v>
      </c>
      <c r="AV725" s="8">
        <v>2001</v>
      </c>
      <c r="AW725" s="8">
        <v>1.3</v>
      </c>
      <c r="AX725" s="8" t="s">
        <v>44</v>
      </c>
      <c r="AY725" s="8" t="s">
        <v>95</v>
      </c>
      <c r="AZ725">
        <v>0</v>
      </c>
      <c r="BA725" s="5">
        <v>11083.1548</v>
      </c>
      <c r="BB725" s="5">
        <v>12</v>
      </c>
      <c r="BC725" s="4"/>
      <c r="BD725"/>
    </row>
    <row r="726" spans="1:56" hidden="1">
      <c r="A726">
        <f>ROW(B726)-ROW($B$31)</f>
        <v>695</v>
      </c>
      <c r="B726" t="str">
        <f>SUBSTITUTE(SUBSTITUTE(SUBSTITUTE(AP726&amp;"_"&amp;AQ726," ","_"),"&amp;","and"),"-","_")</f>
        <v>Silas_Ray_DG_6b</v>
      </c>
      <c r="C726">
        <f>AW726/1000</f>
        <v>1.2999999999999999E-3</v>
      </c>
      <c r="D726" s="23" t="str">
        <f>VLOOKUP(L726,map_fuel,2,0)</f>
        <v>oil_2</v>
      </c>
      <c r="E726" s="23" t="str">
        <f>VLOOKUP(M726,map_prime_mover,2,0)</f>
        <v>ic</v>
      </c>
      <c r="F726" s="23" t="str">
        <f>D726&amp;IF(NOT(E726=""),"_"&amp;LOWER(E726),"")</f>
        <v>oil_2_ic</v>
      </c>
      <c r="G726" s="58">
        <f>IF(ISNUMBER(BA726),BA726/1000,1)</f>
        <v>11.083154800000001</v>
      </c>
      <c r="H726" s="8">
        <f>AV726</f>
        <v>2001</v>
      </c>
      <c r="I726" s="39" t="str">
        <f>AY726</f>
        <v>SB</v>
      </c>
      <c r="J726" s="39" t="str">
        <f>IF(AZ726=1,"Y",IF(AZ726=0,"N","?"))</f>
        <v>N</v>
      </c>
      <c r="K726" s="39" t="s">
        <v>594</v>
      </c>
      <c r="L726" s="8" t="str">
        <f>AU726</f>
        <v>DFO</v>
      </c>
      <c r="M726" s="8" t="str">
        <f>AX726</f>
        <v>IC</v>
      </c>
      <c r="N726" s="8">
        <f>C726*G726</f>
        <v>1.440810124E-2</v>
      </c>
      <c r="O726" s="8"/>
      <c r="P726" s="39"/>
      <c r="Q726" s="39"/>
      <c r="R726" s="87"/>
      <c r="S726" s="39"/>
      <c r="T726" s="39"/>
      <c r="U726" s="87"/>
      <c r="V726" s="87" t="str">
        <f ca="1">IF(NOT(AP726=""),IF(AP726&lt;&gt;AP725,IF(COUNTIF(OFFSET(AP726,0,0,pMaxUnitPerPlantInData),AP726)=COUNTIFS(OFFSET(AP726,0,0,pMaxUnitPerPlantInData),AP726,OFFSET(F726,0,0,pMaxUnitPerPlantInData),F726),"N","Y"),V725),"")</f>
        <v>Y</v>
      </c>
      <c r="W726" s="152" t="s">
        <v>958</v>
      </c>
      <c r="X726" s="152">
        <v>8</v>
      </c>
      <c r="Y726" s="4"/>
      <c r="Z726" s="8" t="b">
        <v>1</v>
      </c>
      <c r="AA726" s="8" t="b">
        <f>VLOOKUP(L726,map_fuel,3,0)</f>
        <v>0</v>
      </c>
      <c r="AB726" s="8" t="b">
        <f>C726&gt;=filt_gen_size</f>
        <v>0</v>
      </c>
      <c r="AC726" s="8" t="b">
        <f>AV726&gt;=filt_age</f>
        <v>1</v>
      </c>
      <c r="AD726" s="39">
        <f>IF(filt_status="ALL",TRUE,IFERROR(SEARCH(I726,filt_status),FALSE))</f>
        <v>9</v>
      </c>
      <c r="AE726" s="8" t="b">
        <f>IF(filt_chp,TRUE,J726="N")</f>
        <v>1</v>
      </c>
      <c r="AF726" s="8" t="b">
        <f>IF(filt_hydro,TRUE,D726&lt;&gt;"water")</f>
        <v>1</v>
      </c>
      <c r="AG726" s="8" t="b">
        <f>IF(filt_use_bad_data,TRUE,NOT(OR(O726="Y",O726=1)))</f>
        <v>1</v>
      </c>
      <c r="AH726" s="8" t="b">
        <f>IF(filt_use_bad_data,TRUE,NOT(OR(Q726="Y",Q726=1)))</f>
        <v>1</v>
      </c>
      <c r="AI726" s="8" t="b">
        <f>IF(filt_allow_combos,AND(AJ726:AK726),OR(UPPER($S726)="Y",UPPER($T726)=""))</f>
        <v>1</v>
      </c>
      <c r="AJ726" s="8" t="b">
        <f>IF(UPPER($U726)="CCGT",IF(filt_combine_ccgt,OR(UPPER($T726)="Y",UPPER($S726)=""),OR(UPPER($S726)="Y",UPPER($T726)="")),TRUE)</f>
        <v>1</v>
      </c>
      <c r="AK726" s="8" t="b">
        <f>IF(UPPER($U726)="WIND",IF(filt_combine_wind,OR(UPPER($T726)="Y",UPPER($S726)=""),OR(UPPER($S726)="Y",UPPER($T726)="")),TRUE)</f>
        <v>1</v>
      </c>
      <c r="AL726" s="9"/>
      <c r="AM726" s="2" t="b">
        <f>AND(Z726:AL726)</f>
        <v>0</v>
      </c>
      <c r="AN726" s="2">
        <f>A726-COUNTIF($K$31:$K726,"&lt;&gt;"&amp;AN$31)+1</f>
        <v>666</v>
      </c>
      <c r="AO726" s="2"/>
      <c r="AP726" s="8" t="s">
        <v>469</v>
      </c>
      <c r="AQ726" s="8" t="s">
        <v>475</v>
      </c>
      <c r="AR726" s="8">
        <v>3559</v>
      </c>
      <c r="AS726" s="8">
        <v>14657</v>
      </c>
      <c r="AT726" s="8" t="s">
        <v>11</v>
      </c>
      <c r="AU726" s="8" t="s">
        <v>284</v>
      </c>
      <c r="AV726" s="8">
        <v>2001</v>
      </c>
      <c r="AW726" s="8">
        <v>1.3</v>
      </c>
      <c r="AX726" s="8" t="s">
        <v>44</v>
      </c>
      <c r="AY726" s="8" t="s">
        <v>95</v>
      </c>
      <c r="AZ726">
        <v>0</v>
      </c>
      <c r="BA726" s="5">
        <v>11083.1548</v>
      </c>
      <c r="BB726" s="5">
        <v>12</v>
      </c>
      <c r="BC726" s="4"/>
      <c r="BD726"/>
    </row>
    <row r="727" spans="1:56" hidden="1">
      <c r="A727">
        <f>ROW(B727)-ROW($B$31)</f>
        <v>696</v>
      </c>
      <c r="B727" t="str">
        <f>SUBSTITUTE(SUBSTITUTE(SUBSTITUTE(AP727&amp;"_"&amp;AQ727," ","_"),"&amp;","and"),"-","_")</f>
        <v>Silas_Ray_DG_7a</v>
      </c>
      <c r="C727">
        <f>AW727/1000</f>
        <v>1.2999999999999999E-3</v>
      </c>
      <c r="D727" s="23" t="str">
        <f>VLOOKUP(L727,map_fuel,2,0)</f>
        <v>oil_2</v>
      </c>
      <c r="E727" s="23" t="str">
        <f>VLOOKUP(M727,map_prime_mover,2,0)</f>
        <v>ic</v>
      </c>
      <c r="F727" s="23" t="str">
        <f>D727&amp;IF(NOT(E727=""),"_"&amp;LOWER(E727),"")</f>
        <v>oil_2_ic</v>
      </c>
      <c r="G727" s="58">
        <f>IF(ISNUMBER(BA727),BA727/1000,1)</f>
        <v>11.083154800000001</v>
      </c>
      <c r="H727" s="8">
        <f>AV727</f>
        <v>2001</v>
      </c>
      <c r="I727" s="39" t="str">
        <f>AY727</f>
        <v>SB</v>
      </c>
      <c r="J727" s="39" t="str">
        <f>IF(AZ727=1,"Y",IF(AZ727=0,"N","?"))</f>
        <v>N</v>
      </c>
      <c r="K727" s="39" t="s">
        <v>594</v>
      </c>
      <c r="L727" s="8" t="str">
        <f>AU727</f>
        <v>DFO</v>
      </c>
      <c r="M727" s="8" t="str">
        <f>AX727</f>
        <v>IC</v>
      </c>
      <c r="N727" s="8">
        <f>C727*G727</f>
        <v>1.440810124E-2</v>
      </c>
      <c r="O727" s="8"/>
      <c r="P727" s="39"/>
      <c r="Q727" s="39"/>
      <c r="R727" s="87"/>
      <c r="S727" s="39"/>
      <c r="T727" s="39"/>
      <c r="U727" s="87"/>
      <c r="V727" s="87" t="str">
        <f ca="1">IF(NOT(AP727=""),IF(AP727&lt;&gt;AP726,IF(COUNTIF(OFFSET(AP727,0,0,pMaxUnitPerPlantInData),AP727)=COUNTIFS(OFFSET(AP727,0,0,pMaxUnitPerPlantInData),AP727,OFFSET(F727,0,0,pMaxUnitPerPlantInData),F727),"N","Y"),V726),"")</f>
        <v>Y</v>
      </c>
      <c r="W727" s="152" t="s">
        <v>958</v>
      </c>
      <c r="X727" s="152">
        <v>8</v>
      </c>
      <c r="Y727" s="4"/>
      <c r="Z727" s="8" t="b">
        <v>1</v>
      </c>
      <c r="AA727" s="8" t="b">
        <f>VLOOKUP(L727,map_fuel,3,0)</f>
        <v>0</v>
      </c>
      <c r="AB727" s="8" t="b">
        <f>C727&gt;=filt_gen_size</f>
        <v>0</v>
      </c>
      <c r="AC727" s="8" t="b">
        <f>AV727&gt;=filt_age</f>
        <v>1</v>
      </c>
      <c r="AD727" s="39">
        <f>IF(filt_status="ALL",TRUE,IFERROR(SEARCH(I727,filt_status),FALSE))</f>
        <v>9</v>
      </c>
      <c r="AE727" s="8" t="b">
        <f>IF(filt_chp,TRUE,J727="N")</f>
        <v>1</v>
      </c>
      <c r="AF727" s="8" t="b">
        <f>IF(filt_hydro,TRUE,D727&lt;&gt;"water")</f>
        <v>1</v>
      </c>
      <c r="AG727" s="8" t="b">
        <f>IF(filt_use_bad_data,TRUE,NOT(OR(O727="Y",O727=1)))</f>
        <v>1</v>
      </c>
      <c r="AH727" s="8" t="b">
        <f>IF(filt_use_bad_data,TRUE,NOT(OR(Q727="Y",Q727=1)))</f>
        <v>1</v>
      </c>
      <c r="AI727" s="8" t="b">
        <f>IF(filt_allow_combos,AND(AJ727:AK727),OR(UPPER($S727)="Y",UPPER($T727)=""))</f>
        <v>1</v>
      </c>
      <c r="AJ727" s="8" t="b">
        <f>IF(UPPER($U727)="CCGT",IF(filt_combine_ccgt,OR(UPPER($T727)="Y",UPPER($S727)=""),OR(UPPER($S727)="Y",UPPER($T727)="")),TRUE)</f>
        <v>1</v>
      </c>
      <c r="AK727" s="8" t="b">
        <f>IF(UPPER($U727)="WIND",IF(filt_combine_wind,OR(UPPER($T727)="Y",UPPER($S727)=""),OR(UPPER($S727)="Y",UPPER($T727)="")),TRUE)</f>
        <v>1</v>
      </c>
      <c r="AL727" s="9"/>
      <c r="AM727" s="2" t="b">
        <f>AND(Z727:AL727)</f>
        <v>0</v>
      </c>
      <c r="AN727" s="2">
        <f>A727-COUNTIF($K$31:$K727,"&lt;&gt;"&amp;AN$31)+1</f>
        <v>667</v>
      </c>
      <c r="AO727" s="2"/>
      <c r="AP727" s="8" t="s">
        <v>469</v>
      </c>
      <c r="AQ727" s="8" t="s">
        <v>476</v>
      </c>
      <c r="AR727" s="8">
        <v>3559</v>
      </c>
      <c r="AS727" s="8">
        <v>14658</v>
      </c>
      <c r="AT727" s="8" t="s">
        <v>11</v>
      </c>
      <c r="AU727" s="8" t="s">
        <v>284</v>
      </c>
      <c r="AV727" s="8">
        <v>2001</v>
      </c>
      <c r="AW727" s="8">
        <v>1.3</v>
      </c>
      <c r="AX727" s="8" t="s">
        <v>44</v>
      </c>
      <c r="AY727" s="8" t="s">
        <v>95</v>
      </c>
      <c r="AZ727">
        <v>0</v>
      </c>
      <c r="BA727" s="5">
        <v>11083.1548</v>
      </c>
      <c r="BB727" s="5">
        <v>12</v>
      </c>
      <c r="BC727" s="4"/>
      <c r="BD727"/>
    </row>
    <row r="728" spans="1:56" hidden="1">
      <c r="A728">
        <f>ROW(B728)-ROW($B$31)</f>
        <v>697</v>
      </c>
      <c r="B728" t="str">
        <f>SUBSTITUTE(SUBSTITUTE(SUBSTITUTE(AP728&amp;"_"&amp;AQ728," ","_"),"&amp;","and"),"-","_")</f>
        <v>Silas_Ray_DG_7b</v>
      </c>
      <c r="C728">
        <f>AW728/1000</f>
        <v>1.2999999999999999E-3</v>
      </c>
      <c r="D728" s="23" t="str">
        <f>VLOOKUP(L728,map_fuel,2,0)</f>
        <v>oil_2</v>
      </c>
      <c r="E728" s="23" t="str">
        <f>VLOOKUP(M728,map_prime_mover,2,0)</f>
        <v>ic</v>
      </c>
      <c r="F728" s="23" t="str">
        <f>D728&amp;IF(NOT(E728=""),"_"&amp;LOWER(E728),"")</f>
        <v>oil_2_ic</v>
      </c>
      <c r="G728" s="58">
        <f>IF(ISNUMBER(BA728),BA728/1000,1)</f>
        <v>11.083154800000001</v>
      </c>
      <c r="H728" s="8">
        <f>AV728</f>
        <v>2001</v>
      </c>
      <c r="I728" s="39" t="str">
        <f>AY728</f>
        <v>SB</v>
      </c>
      <c r="J728" s="39" t="str">
        <f>IF(AZ728=1,"Y",IF(AZ728=0,"N","?"))</f>
        <v>N</v>
      </c>
      <c r="K728" s="39" t="s">
        <v>594</v>
      </c>
      <c r="L728" s="8" t="str">
        <f>AU728</f>
        <v>DFO</v>
      </c>
      <c r="M728" s="8" t="str">
        <f>AX728</f>
        <v>IC</v>
      </c>
      <c r="N728" s="8">
        <f>C728*G728</f>
        <v>1.440810124E-2</v>
      </c>
      <c r="O728" s="8"/>
      <c r="P728" s="39"/>
      <c r="Q728" s="39"/>
      <c r="R728" s="87"/>
      <c r="S728" s="39"/>
      <c r="T728" s="39"/>
      <c r="U728" s="87"/>
      <c r="V728" s="87" t="str">
        <f ca="1">IF(NOT(AP728=""),IF(AP728&lt;&gt;AP727,IF(COUNTIF(OFFSET(AP728,0,0,pMaxUnitPerPlantInData),AP728)=COUNTIFS(OFFSET(AP728,0,0,pMaxUnitPerPlantInData),AP728,OFFSET(F728,0,0,pMaxUnitPerPlantInData),F728),"N","Y"),V727),"")</f>
        <v>Y</v>
      </c>
      <c r="W728" s="152" t="s">
        <v>958</v>
      </c>
      <c r="X728" s="152">
        <v>8</v>
      </c>
      <c r="Y728" s="4"/>
      <c r="Z728" s="8" t="b">
        <v>1</v>
      </c>
      <c r="AA728" s="8" t="b">
        <f>VLOOKUP(L728,map_fuel,3,0)</f>
        <v>0</v>
      </c>
      <c r="AB728" s="8" t="b">
        <f>C728&gt;=filt_gen_size</f>
        <v>0</v>
      </c>
      <c r="AC728" s="8" t="b">
        <f>AV728&gt;=filt_age</f>
        <v>1</v>
      </c>
      <c r="AD728" s="39">
        <f>IF(filt_status="ALL",TRUE,IFERROR(SEARCH(I728,filt_status),FALSE))</f>
        <v>9</v>
      </c>
      <c r="AE728" s="8" t="b">
        <f>IF(filt_chp,TRUE,J728="N")</f>
        <v>1</v>
      </c>
      <c r="AF728" s="8" t="b">
        <f>IF(filt_hydro,TRUE,D728&lt;&gt;"water")</f>
        <v>1</v>
      </c>
      <c r="AG728" s="8" t="b">
        <f>IF(filt_use_bad_data,TRUE,NOT(OR(O728="Y",O728=1)))</f>
        <v>1</v>
      </c>
      <c r="AH728" s="8" t="b">
        <f>IF(filt_use_bad_data,TRUE,NOT(OR(Q728="Y",Q728=1)))</f>
        <v>1</v>
      </c>
      <c r="AI728" s="8" t="b">
        <f>IF(filt_allow_combos,AND(AJ728:AK728),OR(UPPER($S728)="Y",UPPER($T728)=""))</f>
        <v>1</v>
      </c>
      <c r="AJ728" s="8" t="b">
        <f>IF(UPPER($U728)="CCGT",IF(filt_combine_ccgt,OR(UPPER($T728)="Y",UPPER($S728)=""),OR(UPPER($S728)="Y",UPPER($T728)="")),TRUE)</f>
        <v>1</v>
      </c>
      <c r="AK728" s="8" t="b">
        <f>IF(UPPER($U728)="WIND",IF(filt_combine_wind,OR(UPPER($T728)="Y",UPPER($S728)=""),OR(UPPER($S728)="Y",UPPER($T728)="")),TRUE)</f>
        <v>1</v>
      </c>
      <c r="AL728" s="9"/>
      <c r="AM728" s="2" t="b">
        <f>AND(Z728:AL728)</f>
        <v>0</v>
      </c>
      <c r="AN728" s="2">
        <f>A728-COUNTIF($K$31:$K728,"&lt;&gt;"&amp;AN$31)+1</f>
        <v>668</v>
      </c>
      <c r="AO728" s="2"/>
      <c r="AP728" s="8" t="s">
        <v>469</v>
      </c>
      <c r="AQ728" s="8" t="s">
        <v>477</v>
      </c>
      <c r="AR728" s="8">
        <v>3559</v>
      </c>
      <c r="AS728" s="8">
        <v>14659</v>
      </c>
      <c r="AT728" s="8" t="s">
        <v>11</v>
      </c>
      <c r="AU728" s="8" t="s">
        <v>284</v>
      </c>
      <c r="AV728" s="8">
        <v>2001</v>
      </c>
      <c r="AW728" s="8">
        <v>1.3</v>
      </c>
      <c r="AX728" s="8" t="s">
        <v>44</v>
      </c>
      <c r="AY728" s="8" t="s">
        <v>95</v>
      </c>
      <c r="AZ728">
        <v>0</v>
      </c>
      <c r="BA728" s="5">
        <v>11083.1548</v>
      </c>
      <c r="BB728" s="5">
        <v>12</v>
      </c>
      <c r="BC728" s="4"/>
      <c r="BD728"/>
    </row>
    <row r="729" spans="1:56" hidden="1">
      <c r="A729">
        <f>ROW(B729)-ROW($B$31)</f>
        <v>698</v>
      </c>
      <c r="B729" t="str">
        <f>SUBSTITUTE(SUBSTITUTE(SUBSTITUTE(AP729&amp;"_"&amp;AQ729," ","_"),"&amp;","and"),"-","_")</f>
        <v>Silas_Ray_10</v>
      </c>
      <c r="C729">
        <f>AW729/1000</f>
        <v>6.0999999999999999E-2</v>
      </c>
      <c r="D729" s="23" t="str">
        <f>VLOOKUP(L729,map_fuel,2,0)</f>
        <v>ng</v>
      </c>
      <c r="E729" s="23" t="str">
        <f>VLOOKUP(M729,map_prime_mover,2,0)</f>
        <v>gt</v>
      </c>
      <c r="F729" s="23" t="str">
        <f>D729&amp;IF(NOT(E729=""),"_"&amp;LOWER(E729),"")</f>
        <v>ng_gt</v>
      </c>
      <c r="G729" s="58">
        <f>IF(ISNUMBER(BA729),BA729/1000,1)</f>
        <v>11.083154800000001</v>
      </c>
      <c r="H729" s="8">
        <f>AV729</f>
        <v>2004</v>
      </c>
      <c r="I729" s="39" t="str">
        <f>AY729</f>
        <v>OP</v>
      </c>
      <c r="J729" s="39" t="str">
        <f>IF(AZ729=1,"Y",IF(AZ729=0,"N","?"))</f>
        <v>N</v>
      </c>
      <c r="K729" s="39" t="s">
        <v>594</v>
      </c>
      <c r="L729" s="8" t="str">
        <f>AU729</f>
        <v>NG</v>
      </c>
      <c r="M729" s="8" t="str">
        <f>AX729</f>
        <v>GT</v>
      </c>
      <c r="N729" s="8">
        <f>C729*G729</f>
        <v>0.67607244280000001</v>
      </c>
      <c r="O729" s="8"/>
      <c r="P729" s="39"/>
      <c r="Q729" s="39" t="s">
        <v>651</v>
      </c>
      <c r="R729" s="87" t="s">
        <v>1072</v>
      </c>
      <c r="S729" s="39"/>
      <c r="T729" s="39"/>
      <c r="U729" s="87"/>
      <c r="V729" s="87" t="str">
        <f ca="1">IF(NOT(AP729=""),IF(AP729&lt;&gt;AP728,IF(COUNTIF(OFFSET(AP729,0,0,pMaxUnitPerPlantInData),AP729)=COUNTIFS(OFFSET(AP729,0,0,pMaxUnitPerPlantInData),AP729,OFFSET(F729,0,0,pMaxUnitPerPlantInData),F729),"N","Y"),V728),"")</f>
        <v>Y</v>
      </c>
      <c r="W729" s="152" t="s">
        <v>958</v>
      </c>
      <c r="X729" s="152">
        <v>8</v>
      </c>
      <c r="Y729" s="4"/>
      <c r="Z729" s="8" t="b">
        <v>1</v>
      </c>
      <c r="AA729" s="8" t="b">
        <f>VLOOKUP(L729,map_fuel,3,0)</f>
        <v>1</v>
      </c>
      <c r="AB729" s="8" t="b">
        <f>C729&gt;=filt_gen_size</f>
        <v>1</v>
      </c>
      <c r="AC729" s="8" t="b">
        <f>AV729&gt;=filt_age</f>
        <v>1</v>
      </c>
      <c r="AD729" s="39">
        <f>IF(filt_status="ALL",TRUE,IFERROR(SEARCH(I729,filt_status),FALSE))</f>
        <v>1</v>
      </c>
      <c r="AE729" s="8" t="b">
        <f>IF(filt_chp,TRUE,J729="N")</f>
        <v>1</v>
      </c>
      <c r="AF729" s="8" t="b">
        <f>IF(filt_hydro,TRUE,D729&lt;&gt;"water")</f>
        <v>1</v>
      </c>
      <c r="AG729" s="8" t="b">
        <f>IF(filt_use_bad_data,TRUE,NOT(OR(O729="Y",O729=1)))</f>
        <v>1</v>
      </c>
      <c r="AH729" s="8" t="b">
        <f>IF(filt_use_bad_data,TRUE,NOT(OR(Q729="Y",Q729=1)))</f>
        <v>0</v>
      </c>
      <c r="AI729" s="8" t="b">
        <f>IF(filt_allow_combos,AND(AJ729:AK729),OR(UPPER($S729)="Y",UPPER($T729)=""))</f>
        <v>1</v>
      </c>
      <c r="AJ729" s="8" t="b">
        <f>IF(UPPER($U729)="CCGT",IF(filt_combine_ccgt,OR(UPPER($T729)="Y",UPPER($S729)=""),OR(UPPER($S729)="Y",UPPER($T729)="")),TRUE)</f>
        <v>1</v>
      </c>
      <c r="AK729" s="8" t="b">
        <f>IF(UPPER($U729)="WIND",IF(filt_combine_wind,OR(UPPER($T729)="Y",UPPER($S729)=""),OR(UPPER($S729)="Y",UPPER($T729)="")),TRUE)</f>
        <v>1</v>
      </c>
      <c r="AL729" s="9"/>
      <c r="AM729" s="2" t="b">
        <f>AND(Z729:AL729)</f>
        <v>0</v>
      </c>
      <c r="AN729" s="2">
        <f>A729-COUNTIF($K$31:$K729,"&lt;&gt;"&amp;AN$31)+1</f>
        <v>669</v>
      </c>
      <c r="AO729" s="2"/>
      <c r="AP729" s="8" t="s">
        <v>469</v>
      </c>
      <c r="AQ729" s="8" t="s">
        <v>445</v>
      </c>
      <c r="AR729" s="8">
        <v>3559</v>
      </c>
      <c r="AS729" s="8">
        <v>14660</v>
      </c>
      <c r="AT729" s="8" t="s">
        <v>11</v>
      </c>
      <c r="AU729" s="8" t="s">
        <v>33</v>
      </c>
      <c r="AV729" s="8">
        <v>2004</v>
      </c>
      <c r="AW729" s="8">
        <v>61</v>
      </c>
      <c r="AX729" s="8" t="s">
        <v>54</v>
      </c>
      <c r="AY729" s="8" t="s">
        <v>15</v>
      </c>
      <c r="AZ729">
        <v>0</v>
      </c>
      <c r="BA729" s="5">
        <v>11083.1548</v>
      </c>
      <c r="BB729" s="5">
        <v>12</v>
      </c>
      <c r="BC729" s="4"/>
      <c r="BD729"/>
    </row>
    <row r="730" spans="1:56" hidden="1">
      <c r="A730">
        <f>ROW(B730)-ROW($B$31)</f>
        <v>699</v>
      </c>
      <c r="B730" s="3" t="s">
        <v>821</v>
      </c>
      <c r="C730" s="3">
        <f>SUM(C731,C732)</f>
        <v>8.5999999999999993E-2</v>
      </c>
      <c r="D730" s="23" t="str">
        <f>VLOOKUP(L730,map_fuel,2,0)</f>
        <v>ng</v>
      </c>
      <c r="E730" s="23" t="str">
        <f>VLOOKUP(M730,map_prime_mover,2,0)</f>
        <v>cc</v>
      </c>
      <c r="F730" s="23" t="str">
        <f>D730&amp;IF(NOT(E730=""),"_"&amp;LOWER(E730),"")</f>
        <v>ng_cc</v>
      </c>
      <c r="G730" s="60">
        <f>G731</f>
        <v>11.083154800000001</v>
      </c>
      <c r="H730" s="81">
        <f>H731</f>
        <v>1996</v>
      </c>
      <c r="I730" s="61" t="str">
        <f>I731</f>
        <v>OP</v>
      </c>
      <c r="J730" s="61" t="str">
        <f>J731</f>
        <v>N</v>
      </c>
      <c r="K730" s="61" t="s">
        <v>791</v>
      </c>
      <c r="L730" s="81" t="s">
        <v>33</v>
      </c>
      <c r="M730" s="81" t="s">
        <v>702</v>
      </c>
      <c r="N730" s="81">
        <f>C730*G730</f>
        <v>0.95315131279999998</v>
      </c>
      <c r="O730" s="8"/>
      <c r="P730" s="39"/>
      <c r="Q730" s="39" t="s">
        <v>651</v>
      </c>
      <c r="R730" s="87" t="s">
        <v>1072</v>
      </c>
      <c r="S730" s="39"/>
      <c r="T730" s="39" t="s">
        <v>651</v>
      </c>
      <c r="U730" s="87" t="s">
        <v>790</v>
      </c>
      <c r="V730" s="87" t="str">
        <f ca="1">IF(NOT(AP730=""),IF(AP730&lt;&gt;AP729,IF(COUNTIF(OFFSET(AP730,0,0,pMaxUnitPerPlantInData),AP730)=COUNTIFS(OFFSET(AP730,0,0,pMaxUnitPerPlantInData),AP730,OFFSET(F730,0,0,pMaxUnitPerPlantInData),F730),"N","Y"),V729),"")</f>
        <v/>
      </c>
      <c r="W730" s="152" t="s">
        <v>959</v>
      </c>
      <c r="X730" s="152">
        <v>1</v>
      </c>
      <c r="Y730" s="4"/>
      <c r="Z730" s="8" t="b">
        <v>1</v>
      </c>
      <c r="AA730" s="8" t="b">
        <f>VLOOKUP(L730,map_fuel,3,0)</f>
        <v>1</v>
      </c>
      <c r="AB730" s="8" t="b">
        <f>C730&gt;=filt_gen_size</f>
        <v>1</v>
      </c>
      <c r="AC730" s="8" t="b">
        <f>AV730&gt;=filt_age</f>
        <v>1</v>
      </c>
      <c r="AD730" s="39">
        <f>IF(filt_status="ALL",TRUE,IFERROR(SEARCH(I730,filt_status),FALSE))</f>
        <v>1</v>
      </c>
      <c r="AE730" s="8" t="b">
        <f>IF(filt_chp,TRUE,J730="N")</f>
        <v>1</v>
      </c>
      <c r="AF730" s="8" t="b">
        <f>IF(filt_hydro,TRUE,D730&lt;&gt;"water")</f>
        <v>1</v>
      </c>
      <c r="AG730" s="8" t="b">
        <f>IF(filt_use_bad_data,TRUE,NOT(OR(O730="Y",O730=1)))</f>
        <v>1</v>
      </c>
      <c r="AH730" s="8" t="b">
        <f>IF(filt_use_bad_data,TRUE,NOT(OR(Q730="Y",Q730=1)))</f>
        <v>0</v>
      </c>
      <c r="AI730" s="8" t="b">
        <f>IF(filt_allow_combos,AND(AJ730:AK730),OR(UPPER($S730)="Y",UPPER($T730)=""))</f>
        <v>1</v>
      </c>
      <c r="AJ730" s="8" t="b">
        <f>IF(UPPER($U730)="CCGT",IF(filt_combine_ccgt,OR(UPPER($T730)="Y",UPPER($S730)=""),OR(UPPER($S730)="Y",UPPER($T730)="")),TRUE)</f>
        <v>1</v>
      </c>
      <c r="AK730" s="8" t="b">
        <f>IF(UPPER($U730)="WIND",IF(filt_combine_wind,OR(UPPER($T730)="Y",UPPER($S730)=""),OR(UPPER($S730)="Y",UPPER($T730)="")),TRUE)</f>
        <v>1</v>
      </c>
      <c r="AL730" s="9"/>
      <c r="AM730" s="2" t="b">
        <f>AND(Z730:AL730)</f>
        <v>0</v>
      </c>
      <c r="AN730" s="2">
        <f>A730-COUNTIF($K$31:$K730,"&lt;&gt;"&amp;AN$31)+1</f>
        <v>669</v>
      </c>
      <c r="AO730" s="2"/>
      <c r="AP730" s="8" t="s">
        <v>1068</v>
      </c>
      <c r="AQ730" s="8" t="s">
        <v>1068</v>
      </c>
      <c r="AR730" s="8" t="s">
        <v>1068</v>
      </c>
      <c r="AS730" s="8" t="s">
        <v>1068</v>
      </c>
      <c r="AT730" s="8" t="s">
        <v>1068</v>
      </c>
      <c r="AU730" s="8" t="s">
        <v>1068</v>
      </c>
      <c r="AV730" s="8" t="s">
        <v>1068</v>
      </c>
      <c r="AW730" s="8" t="s">
        <v>1068</v>
      </c>
      <c r="AX730" s="8" t="s">
        <v>1068</v>
      </c>
      <c r="AY730" s="8" t="s">
        <v>1068</v>
      </c>
      <c r="AZ730" t="e">
        <v>#N/A</v>
      </c>
      <c r="BA730" s="5" t="e">
        <v>#N/A</v>
      </c>
      <c r="BB730" s="5" t="e">
        <v>#N/A</v>
      </c>
      <c r="BC730" s="4"/>
      <c r="BD730"/>
    </row>
    <row r="731" spans="1:56" hidden="1">
      <c r="A731">
        <f>ROW(B731)-ROW($B$31)</f>
        <v>700</v>
      </c>
      <c r="B731" t="str">
        <f>SUBSTITUTE(SUBSTITUTE(SUBSTITUTE(AP731&amp;"_"&amp;AQ731," ","_"),"&amp;","and"),"-","_")</f>
        <v>Silas_Ray_9</v>
      </c>
      <c r="C731">
        <f>AW731/1000</f>
        <v>5.8999999999999997E-2</v>
      </c>
      <c r="D731" s="23" t="str">
        <f>VLOOKUP(L731,map_fuel,2,0)</f>
        <v>ng</v>
      </c>
      <c r="E731" s="23" t="str">
        <f>VLOOKUP(M731,map_prime_mover,2,0)</f>
        <v>cc_ct_part</v>
      </c>
      <c r="F731" s="23" t="str">
        <f>D731&amp;IF(NOT(E731=""),"_"&amp;LOWER(E731),"")</f>
        <v>ng_cc_ct_part</v>
      </c>
      <c r="G731" s="58">
        <f>IF(ISNUMBER(BA731),BA731/1000,1)</f>
        <v>11.083154800000001</v>
      </c>
      <c r="H731" s="8">
        <f>AV731</f>
        <v>1996</v>
      </c>
      <c r="I731" s="39" t="str">
        <f>AY731</f>
        <v>OP</v>
      </c>
      <c r="J731" s="39" t="str">
        <f>IF(AZ731=1,"Y",IF(AZ731=0,"N","?"))</f>
        <v>N</v>
      </c>
      <c r="K731" s="39" t="s">
        <v>594</v>
      </c>
      <c r="L731" s="8" t="str">
        <f>AU731</f>
        <v>NG</v>
      </c>
      <c r="M731" s="8" t="str">
        <f>AX731</f>
        <v>CT</v>
      </c>
      <c r="N731" s="8">
        <f>C731*G731</f>
        <v>0.65390613320000002</v>
      </c>
      <c r="O731" s="8"/>
      <c r="P731" s="39"/>
      <c r="Q731" s="39"/>
      <c r="R731" s="87"/>
      <c r="S731" s="39" t="s">
        <v>651</v>
      </c>
      <c r="T731" s="39"/>
      <c r="U731" s="87" t="s">
        <v>790</v>
      </c>
      <c r="V731" s="87" t="str">
        <f ca="1">IF(NOT(AP731=""),IF(AP731&lt;&gt;AP730,IF(COUNTIF(OFFSET(AP731,0,0,pMaxUnitPerPlantInData),AP731)=COUNTIFS(OFFSET(AP731,0,0,pMaxUnitPerPlantInData),AP731,OFFSET(F731,0,0,pMaxUnitPerPlantInData),F731),"N","Y"),V730),"")</f>
        <v>Y</v>
      </c>
      <c r="W731" s="87" t="str">
        <f>IF($AP731="",W732,SUBSTITUTE(SUBSTITUTE(SUBSTITUTE(AP731," ","_"),"&amp;","and"),"-","_"))</f>
        <v>Silas_Ray</v>
      </c>
      <c r="X731" s="87">
        <f>IF($AP731="","-",BB731)</f>
        <v>12</v>
      </c>
      <c r="Y731" s="4"/>
      <c r="Z731" s="8" t="b">
        <v>1</v>
      </c>
      <c r="AA731" s="8" t="b">
        <f>VLOOKUP(L731,map_fuel,3,0)</f>
        <v>1</v>
      </c>
      <c r="AB731" s="8" t="b">
        <f>C731&gt;=filt_gen_size</f>
        <v>1</v>
      </c>
      <c r="AC731" s="8" t="b">
        <f>AV731&gt;=filt_age</f>
        <v>1</v>
      </c>
      <c r="AD731" s="39">
        <f>IF(filt_status="ALL",TRUE,IFERROR(SEARCH(I731,filt_status),FALSE))</f>
        <v>1</v>
      </c>
      <c r="AE731" s="8" t="b">
        <f>IF(filt_chp,TRUE,J731="N")</f>
        <v>1</v>
      </c>
      <c r="AF731" s="8" t="b">
        <f>IF(filt_hydro,TRUE,D731&lt;&gt;"water")</f>
        <v>1</v>
      </c>
      <c r="AG731" s="8" t="b">
        <f>IF(filt_use_bad_data,TRUE,NOT(OR(O731="Y",O731=1)))</f>
        <v>1</v>
      </c>
      <c r="AH731" s="8" t="b">
        <f>IF(filt_use_bad_data,TRUE,NOT(OR(Q731="Y",Q731=1)))</f>
        <v>1</v>
      </c>
      <c r="AI731" s="8" t="b">
        <f>IF(filt_allow_combos,AND(AJ731:AK731),OR(UPPER($S731)="Y",UPPER($T731)=""))</f>
        <v>0</v>
      </c>
      <c r="AJ731" s="8" t="b">
        <f>IF(UPPER($U731)="CCGT",IF(filt_combine_ccgt,OR(UPPER($T731)="Y",UPPER($S731)=""),OR(UPPER($S731)="Y",UPPER($T731)="")),TRUE)</f>
        <v>0</v>
      </c>
      <c r="AK731" s="8" t="b">
        <f>IF(UPPER($U731)="WIND",IF(filt_combine_wind,OR(UPPER($T731)="Y",UPPER($S731)=""),OR(UPPER($S731)="Y",UPPER($T731)="")),TRUE)</f>
        <v>1</v>
      </c>
      <c r="AL731" s="9"/>
      <c r="AM731" s="2" t="b">
        <f>AND(Z731:AL731)</f>
        <v>0</v>
      </c>
      <c r="AN731" s="2">
        <f>A731-COUNTIF($K$31:$K731,"&lt;&gt;"&amp;AN$31)+1</f>
        <v>670</v>
      </c>
      <c r="AO731" s="2"/>
      <c r="AP731" s="8" t="s">
        <v>469</v>
      </c>
      <c r="AQ731" s="8" t="s">
        <v>446</v>
      </c>
      <c r="AR731" s="8">
        <v>3559</v>
      </c>
      <c r="AS731" s="8">
        <v>14663</v>
      </c>
      <c r="AT731" s="8" t="s">
        <v>11</v>
      </c>
      <c r="AU731" s="8" t="s">
        <v>33</v>
      </c>
      <c r="AV731" s="8">
        <v>1996</v>
      </c>
      <c r="AW731" s="8">
        <v>59</v>
      </c>
      <c r="AX731" s="8" t="s">
        <v>32</v>
      </c>
      <c r="AY731" s="8" t="s">
        <v>15</v>
      </c>
      <c r="AZ731">
        <v>0</v>
      </c>
      <c r="BA731" s="5">
        <v>11083.1548</v>
      </c>
      <c r="BB731" s="5">
        <v>12</v>
      </c>
      <c r="BC731" s="4"/>
      <c r="BD731"/>
    </row>
    <row r="732" spans="1:56" hidden="1">
      <c r="A732">
        <f>ROW(B732)-ROW($B$31)</f>
        <v>701</v>
      </c>
      <c r="B732" t="str">
        <f>SUBSTITUTE(SUBSTITUTE(SUBSTITUTE(AP732&amp;"_"&amp;AQ732," ","_"),"&amp;","and"),"-","_")</f>
        <v>Silas_Ray_6</v>
      </c>
      <c r="C732">
        <f>AW732/1000</f>
        <v>2.7E-2</v>
      </c>
      <c r="D732" s="23" t="str">
        <f>VLOOKUP(L732,map_fuel,2,0)</f>
        <v>ng</v>
      </c>
      <c r="E732" s="23" t="str">
        <f>VLOOKUP(M732,map_prime_mover,2,0)</f>
        <v>cc_st_part</v>
      </c>
      <c r="F732" s="23" t="str">
        <f>D732&amp;IF(NOT(E732=""),"_"&amp;LOWER(E732),"")</f>
        <v>ng_cc_st_part</v>
      </c>
      <c r="G732" s="58">
        <f>IF(ISNUMBER(BA732),BA732/1000,1)</f>
        <v>11.083154800000001</v>
      </c>
      <c r="H732" s="8">
        <f>AV732</f>
        <v>1959</v>
      </c>
      <c r="I732" s="39" t="str">
        <f>AY732</f>
        <v>OP</v>
      </c>
      <c r="J732" s="39" t="str">
        <f>IF(AZ732=1,"Y",IF(AZ732=0,"N","?"))</f>
        <v>N</v>
      </c>
      <c r="K732" s="39" t="s">
        <v>594</v>
      </c>
      <c r="L732" s="8" t="str">
        <f>AU732</f>
        <v>NG</v>
      </c>
      <c r="M732" s="8" t="str">
        <f>AX732</f>
        <v>CA</v>
      </c>
      <c r="N732" s="8">
        <f>C732*G732</f>
        <v>0.29924517960000002</v>
      </c>
      <c r="O732" s="8"/>
      <c r="P732" s="39"/>
      <c r="Q732" s="39"/>
      <c r="R732" s="87"/>
      <c r="S732" s="39" t="s">
        <v>651</v>
      </c>
      <c r="T732" s="39"/>
      <c r="U732" s="87" t="s">
        <v>790</v>
      </c>
      <c r="V732" s="87" t="str">
        <f ca="1">IF(NOT(AP732=""),IF(AP732&lt;&gt;AP731,IF(COUNTIF(OFFSET(AP732,0,0,pMaxUnitPerPlantInData),AP732)=COUNTIFS(OFFSET(AP732,0,0,pMaxUnitPerPlantInData),AP732,OFFSET(F732,0,0,pMaxUnitPerPlantInData),F732),"N","Y"),V731),"")</f>
        <v>Y</v>
      </c>
      <c r="W732" s="87" t="str">
        <f>IF($AP732="",W733,SUBSTITUTE(SUBSTITUTE(SUBSTITUTE(AP732," ","_"),"&amp;","and"),"-","_"))</f>
        <v>Silas_Ray</v>
      </c>
      <c r="X732" s="87">
        <f>IF($AP732="","-",BB732)</f>
        <v>12</v>
      </c>
      <c r="Y732" s="4"/>
      <c r="Z732" s="8" t="b">
        <v>1</v>
      </c>
      <c r="AA732" s="8" t="b">
        <f>VLOOKUP(L732,map_fuel,3,0)</f>
        <v>1</v>
      </c>
      <c r="AB732" s="8" t="b">
        <f>C732&gt;=filt_gen_size</f>
        <v>0</v>
      </c>
      <c r="AC732" s="8" t="b">
        <f>AV732&gt;=filt_age</f>
        <v>1</v>
      </c>
      <c r="AD732" s="39">
        <f>IF(filt_status="ALL",TRUE,IFERROR(SEARCH(I732,filt_status),FALSE))</f>
        <v>1</v>
      </c>
      <c r="AE732" s="8" t="b">
        <f>IF(filt_chp,TRUE,J732="N")</f>
        <v>1</v>
      </c>
      <c r="AF732" s="8" t="b">
        <f>IF(filt_hydro,TRUE,D732&lt;&gt;"water")</f>
        <v>1</v>
      </c>
      <c r="AG732" s="8" t="b">
        <f>IF(filt_use_bad_data,TRUE,NOT(OR(O732="Y",O732=1)))</f>
        <v>1</v>
      </c>
      <c r="AH732" s="8" t="b">
        <f>IF(filt_use_bad_data,TRUE,NOT(OR(Q732="Y",Q732=1)))</f>
        <v>1</v>
      </c>
      <c r="AI732" s="8" t="b">
        <f>IF(filt_allow_combos,AND(AJ732:AK732),OR(UPPER($S732)="Y",UPPER($T732)=""))</f>
        <v>0</v>
      </c>
      <c r="AJ732" s="8" t="b">
        <f>IF(UPPER($U732)="CCGT",IF(filt_combine_ccgt,OR(UPPER($T732)="Y",UPPER($S732)=""),OR(UPPER($S732)="Y",UPPER($T732)="")),TRUE)</f>
        <v>0</v>
      </c>
      <c r="AK732" s="8" t="b">
        <f>IF(UPPER($U732)="WIND",IF(filt_combine_wind,OR(UPPER($T732)="Y",UPPER($S732)=""),OR(UPPER($S732)="Y",UPPER($T732)="")),TRUE)</f>
        <v>1</v>
      </c>
      <c r="AL732" s="9"/>
      <c r="AM732" s="2" t="b">
        <f>AND(Z732:AL732)</f>
        <v>0</v>
      </c>
      <c r="AN732" s="2">
        <f>A732-COUNTIF($K$31:$K732,"&lt;&gt;"&amp;AN$31)+1</f>
        <v>671</v>
      </c>
      <c r="AO732" s="2"/>
      <c r="AP732" s="8" t="s">
        <v>469</v>
      </c>
      <c r="AQ732" s="8" t="s">
        <v>109</v>
      </c>
      <c r="AR732" s="8">
        <v>3559</v>
      </c>
      <c r="AS732" s="8">
        <v>14662</v>
      </c>
      <c r="AT732" s="8" t="s">
        <v>11</v>
      </c>
      <c r="AU732" s="8" t="s">
        <v>33</v>
      </c>
      <c r="AV732" s="8">
        <v>1959</v>
      </c>
      <c r="AW732" s="8">
        <v>27</v>
      </c>
      <c r="AX732" s="8" t="s">
        <v>29</v>
      </c>
      <c r="AY732" s="8" t="s">
        <v>15</v>
      </c>
      <c r="AZ732">
        <v>0</v>
      </c>
      <c r="BA732" s="5">
        <v>11083.1548</v>
      </c>
      <c r="BB732" s="5">
        <v>12</v>
      </c>
      <c r="BC732" s="4"/>
      <c r="BD732"/>
    </row>
    <row r="733" spans="1:56" hidden="1">
      <c r="A733">
        <f>ROW(B733)-ROW($B$31)</f>
        <v>702</v>
      </c>
      <c r="B733" t="str">
        <f>SUBSTITUTE(SUBSTITUTE(SUBSTITUTE(AP733&amp;"_"&amp;AQ733," ","_"),"&amp;","and"),"-","_")</f>
        <v>Silas_Ray_5</v>
      </c>
      <c r="C733">
        <f>AW733/1000</f>
        <v>2.4E-2</v>
      </c>
      <c r="D733" s="23" t="str">
        <f>VLOOKUP(L733,map_fuel,2,0)</f>
        <v>ng</v>
      </c>
      <c r="E733" s="23" t="str">
        <f>VLOOKUP(M733,map_prime_mover,2,0)</f>
        <v>st</v>
      </c>
      <c r="F733" s="23" t="str">
        <f>D733&amp;IF(NOT(E733=""),"_"&amp;LOWER(E733),"")</f>
        <v>ng_st</v>
      </c>
      <c r="G733" s="58">
        <f>IF(ISNUMBER(BA733),BA733/1000,1)</f>
        <v>11.083154800000001</v>
      </c>
      <c r="H733" s="8">
        <f>AV733</f>
        <v>1952</v>
      </c>
      <c r="I733" s="39" t="str">
        <f>AY733</f>
        <v>OP</v>
      </c>
      <c r="J733" s="39" t="str">
        <f>IF(AZ733=1,"Y",IF(AZ733=0,"N","?"))</f>
        <v>N</v>
      </c>
      <c r="K733" s="39" t="s">
        <v>594</v>
      </c>
      <c r="L733" s="8" t="str">
        <f>AU733</f>
        <v>NG</v>
      </c>
      <c r="M733" s="8" t="str">
        <f>AX733</f>
        <v>ST</v>
      </c>
      <c r="N733" s="8">
        <f>C733*G733</f>
        <v>0.26599571520000004</v>
      </c>
      <c r="O733" s="8"/>
      <c r="P733" s="39"/>
      <c r="Q733" s="39" t="s">
        <v>651</v>
      </c>
      <c r="R733" s="87"/>
      <c r="S733" s="39"/>
      <c r="T733" s="39"/>
      <c r="U733" s="87"/>
      <c r="V733" s="87" t="str">
        <f ca="1">IF(NOT(AP733=""),IF(AP733&lt;&gt;AP732,IF(COUNTIF(OFFSET(AP733,0,0,pMaxUnitPerPlantInData),AP733)=COUNTIFS(OFFSET(AP733,0,0,pMaxUnitPerPlantInData),AP733,OFFSET(F733,0,0,pMaxUnitPerPlantInData),F733),"N","Y"),V732),"")</f>
        <v>Y</v>
      </c>
      <c r="W733" s="87" t="str">
        <f>IF($AP733="",W734,SUBSTITUTE(SUBSTITUTE(SUBSTITUTE(AP733," ","_"),"&amp;","and"),"-","_"))</f>
        <v>Silas_Ray</v>
      </c>
      <c r="X733" s="87">
        <f>IF($AP733="","-",BB733)</f>
        <v>12</v>
      </c>
      <c r="Y733" s="4"/>
      <c r="Z733" s="8" t="b">
        <v>1</v>
      </c>
      <c r="AA733" s="8" t="b">
        <f>VLOOKUP(L733,map_fuel,3,0)</f>
        <v>1</v>
      </c>
      <c r="AB733" s="8" t="b">
        <f>C733&gt;=filt_gen_size</f>
        <v>0</v>
      </c>
      <c r="AC733" s="8" t="b">
        <f>AV733&gt;=filt_age</f>
        <v>1</v>
      </c>
      <c r="AD733" s="39">
        <f>IF(filt_status="ALL",TRUE,IFERROR(SEARCH(I733,filt_status),FALSE))</f>
        <v>1</v>
      </c>
      <c r="AE733" s="8" t="b">
        <f>IF(filt_chp,TRUE,J733="N")</f>
        <v>1</v>
      </c>
      <c r="AF733" s="8" t="b">
        <f>IF(filt_hydro,TRUE,D733&lt;&gt;"water")</f>
        <v>1</v>
      </c>
      <c r="AG733" s="8" t="b">
        <f>IF(filt_use_bad_data,TRUE,NOT(OR(O733="Y",O733=1)))</f>
        <v>1</v>
      </c>
      <c r="AH733" s="8" t="b">
        <f>IF(filt_use_bad_data,TRUE,NOT(OR(Q733="Y",Q733=1)))</f>
        <v>0</v>
      </c>
      <c r="AI733" s="8" t="b">
        <f>IF(filt_allow_combos,AND(AJ733:AK733),OR(UPPER($S733)="Y",UPPER($T733)=""))</f>
        <v>1</v>
      </c>
      <c r="AJ733" s="8" t="b">
        <f>IF(UPPER($U733)="CCGT",IF(filt_combine_ccgt,OR(UPPER($T733)="Y",UPPER($S733)=""),OR(UPPER($S733)="Y",UPPER($T733)="")),TRUE)</f>
        <v>1</v>
      </c>
      <c r="AK733" s="8" t="b">
        <f>IF(UPPER($U733)="WIND",IF(filt_combine_wind,OR(UPPER($T733)="Y",UPPER($S733)=""),OR(UPPER($S733)="Y",UPPER($T733)="")),TRUE)</f>
        <v>1</v>
      </c>
      <c r="AL733" s="9"/>
      <c r="AM733" s="2" t="b">
        <f>AND(Z733:AL733)</f>
        <v>0</v>
      </c>
      <c r="AN733" s="2">
        <f>A733-COUNTIF($K$31:$K733,"&lt;&gt;"&amp;AN$31)+1</f>
        <v>672</v>
      </c>
      <c r="AO733" s="2"/>
      <c r="AP733" s="8" t="s">
        <v>469</v>
      </c>
      <c r="AQ733" s="8" t="s">
        <v>108</v>
      </c>
      <c r="AR733" s="8">
        <v>3559</v>
      </c>
      <c r="AS733" s="8">
        <v>14661</v>
      </c>
      <c r="AT733" s="8" t="s">
        <v>11</v>
      </c>
      <c r="AU733" s="8" t="s">
        <v>33</v>
      </c>
      <c r="AV733" s="8">
        <v>1952</v>
      </c>
      <c r="AW733" s="8">
        <v>24</v>
      </c>
      <c r="AX733" s="8" t="s">
        <v>16</v>
      </c>
      <c r="AY733" s="8" t="s">
        <v>15</v>
      </c>
      <c r="AZ733">
        <v>0</v>
      </c>
      <c r="BA733" s="5">
        <v>11083.1548</v>
      </c>
      <c r="BB733" s="5">
        <v>12</v>
      </c>
      <c r="BC733" s="4"/>
      <c r="BD733"/>
    </row>
    <row r="734" spans="1:56" hidden="1">
      <c r="A734">
        <f>ROW(B734)-ROW($B$31)</f>
        <v>703</v>
      </c>
      <c r="B734" t="str">
        <f>SUBSTITUTE(SUBSTITUTE(SUBSTITUTE(AP734&amp;"_"&amp;AQ734," ","_"),"&amp;","and"),"-","_")</f>
        <v>Sim_Gideon_3</v>
      </c>
      <c r="C734">
        <f>AW734/1000</f>
        <v>0.35099999999999998</v>
      </c>
      <c r="D734" s="23" t="str">
        <f>VLOOKUP(L734,map_fuel,2,0)</f>
        <v>ng</v>
      </c>
      <c r="E734" s="23" t="str">
        <f>VLOOKUP(M734,map_prime_mover,2,0)</f>
        <v>st</v>
      </c>
      <c r="F734" s="23" t="str">
        <f>D734&amp;IF(NOT(E734=""),"_"&amp;LOWER(E734),"")</f>
        <v>ng_st</v>
      </c>
      <c r="G734" s="58">
        <f>IF(ISNUMBER(BA734),BA734/1000,1)</f>
        <v>11.456182399999999</v>
      </c>
      <c r="H734" s="8">
        <f>AV734</f>
        <v>1972</v>
      </c>
      <c r="I734" s="39" t="str">
        <f>AY734</f>
        <v>OP</v>
      </c>
      <c r="J734" s="39" t="str">
        <f>IF(AZ734=1,"Y",IF(AZ734=0,"N","?"))</f>
        <v>N</v>
      </c>
      <c r="K734" s="39" t="s">
        <v>594</v>
      </c>
      <c r="L734" s="8" t="str">
        <f>AU734</f>
        <v>NG</v>
      </c>
      <c r="M734" s="8" t="str">
        <f>AX734</f>
        <v>ST</v>
      </c>
      <c r="N734" s="8">
        <f>C734*G734</f>
        <v>4.0211200223999999</v>
      </c>
      <c r="O734" s="8"/>
      <c r="P734" s="39"/>
      <c r="Q734" s="39" t="s">
        <v>651</v>
      </c>
      <c r="R734" s="87"/>
      <c r="S734" s="39"/>
      <c r="T734" s="39"/>
      <c r="U734" s="87"/>
      <c r="V734" s="87" t="str">
        <f ca="1">IF(NOT(AP734=""),IF(AP734&lt;&gt;AP733,IF(COUNTIF(OFFSET(AP734,0,0,pMaxUnitPerPlantInData),AP734)=COUNTIFS(OFFSET(AP734,0,0,pMaxUnitPerPlantInData),AP734,OFFSET(F734,0,0,pMaxUnitPerPlantInData),F734),"N","Y"),V733),"")</f>
        <v>N</v>
      </c>
      <c r="W734" s="87" t="str">
        <f>IF($AP734="",W735,SUBSTITUTE(SUBSTITUTE(SUBSTITUTE(AP734," ","_"),"&amp;","and"),"-","_"))</f>
        <v>Sim_Gideon</v>
      </c>
      <c r="X734" s="87">
        <f>IF($AP734="","-",BB734)</f>
        <v>3</v>
      </c>
      <c r="Y734" s="4"/>
      <c r="Z734" s="8" t="b">
        <v>1</v>
      </c>
      <c r="AA734" s="8" t="b">
        <f>VLOOKUP(L734,map_fuel,3,0)</f>
        <v>1</v>
      </c>
      <c r="AB734" s="8" t="b">
        <f>C734&gt;=filt_gen_size</f>
        <v>1</v>
      </c>
      <c r="AC734" s="8" t="b">
        <f>AV734&gt;=filt_age</f>
        <v>1</v>
      </c>
      <c r="AD734" s="39">
        <f>IF(filt_status="ALL",TRUE,IFERROR(SEARCH(I734,filt_status),FALSE))</f>
        <v>1</v>
      </c>
      <c r="AE734" s="8" t="b">
        <f>IF(filt_chp,TRUE,J734="N")</f>
        <v>1</v>
      </c>
      <c r="AF734" s="8" t="b">
        <f>IF(filt_hydro,TRUE,D734&lt;&gt;"water")</f>
        <v>1</v>
      </c>
      <c r="AG734" s="8" t="b">
        <f>IF(filt_use_bad_data,TRUE,NOT(OR(O734="Y",O734=1)))</f>
        <v>1</v>
      </c>
      <c r="AH734" s="8" t="b">
        <f>IF(filt_use_bad_data,TRUE,NOT(OR(Q734="Y",Q734=1)))</f>
        <v>0</v>
      </c>
      <c r="AI734" s="8" t="b">
        <f>IF(filt_allow_combos,AND(AJ734:AK734),OR(UPPER($S734)="Y",UPPER($T734)=""))</f>
        <v>1</v>
      </c>
      <c r="AJ734" s="8" t="b">
        <f>IF(UPPER($U734)="CCGT",IF(filt_combine_ccgt,OR(UPPER($T734)="Y",UPPER($S734)=""),OR(UPPER($S734)="Y",UPPER($T734)="")),TRUE)</f>
        <v>1</v>
      </c>
      <c r="AK734" s="8" t="b">
        <f>IF(UPPER($U734)="WIND",IF(filt_combine_wind,OR(UPPER($T734)="Y",UPPER($S734)=""),OR(UPPER($S734)="Y",UPPER($T734)="")),TRUE)</f>
        <v>1</v>
      </c>
      <c r="AL734" s="9"/>
      <c r="AM734" s="2" t="b">
        <f>AND(Z734:AL734)</f>
        <v>0</v>
      </c>
      <c r="AN734" s="2">
        <f>A734-COUNTIF($K$31:$K734,"&lt;&gt;"&amp;AN$31)+1</f>
        <v>673</v>
      </c>
      <c r="AO734" s="2"/>
      <c r="AP734" s="8" t="s">
        <v>478</v>
      </c>
      <c r="AQ734" s="8" t="s">
        <v>41</v>
      </c>
      <c r="AR734" s="8">
        <v>3601</v>
      </c>
      <c r="AS734" s="8">
        <v>14666</v>
      </c>
      <c r="AT734" s="8" t="s">
        <v>11</v>
      </c>
      <c r="AU734" s="8" t="s">
        <v>33</v>
      </c>
      <c r="AV734" s="8">
        <v>1972</v>
      </c>
      <c r="AW734" s="8">
        <v>351</v>
      </c>
      <c r="AX734" s="8" t="s">
        <v>16</v>
      </c>
      <c r="AY734" s="8" t="s">
        <v>15</v>
      </c>
      <c r="AZ734">
        <v>0</v>
      </c>
      <c r="BA734" s="5">
        <v>11456.1824</v>
      </c>
      <c r="BB734" s="5">
        <v>3</v>
      </c>
      <c r="BC734" s="4"/>
      <c r="BD734"/>
    </row>
    <row r="735" spans="1:56" hidden="1">
      <c r="A735">
        <f>ROW(B735)-ROW($B$31)</f>
        <v>704</v>
      </c>
      <c r="B735" t="str">
        <f>SUBSTITUTE(SUBSTITUTE(SUBSTITUTE(AP735&amp;"_"&amp;AQ735," ","_"),"&amp;","and"),"-","_")</f>
        <v>Sim_Gideon_2</v>
      </c>
      <c r="C735">
        <f>AW735/1000</f>
        <v>0.14399999999999999</v>
      </c>
      <c r="D735" s="23" t="str">
        <f>VLOOKUP(L735,map_fuel,2,0)</f>
        <v>ng</v>
      </c>
      <c r="E735" s="23" t="str">
        <f>VLOOKUP(M735,map_prime_mover,2,0)</f>
        <v>st</v>
      </c>
      <c r="F735" s="23" t="str">
        <f>D735&amp;IF(NOT(E735=""),"_"&amp;LOWER(E735),"")</f>
        <v>ng_st</v>
      </c>
      <c r="G735" s="58">
        <f>IF(ISNUMBER(BA735),BA735/1000,1)</f>
        <v>11.456182399999999</v>
      </c>
      <c r="H735" s="8">
        <f>AV735</f>
        <v>1968</v>
      </c>
      <c r="I735" s="39" t="str">
        <f>AY735</f>
        <v>OP</v>
      </c>
      <c r="J735" s="39" t="str">
        <f>IF(AZ735=1,"Y",IF(AZ735=0,"N","?"))</f>
        <v>N</v>
      </c>
      <c r="K735" s="39" t="s">
        <v>594</v>
      </c>
      <c r="L735" s="8" t="str">
        <f>AU735</f>
        <v>NG</v>
      </c>
      <c r="M735" s="8" t="str">
        <f>AX735</f>
        <v>ST</v>
      </c>
      <c r="N735" s="8">
        <f>C735*G735</f>
        <v>1.6496902655999999</v>
      </c>
      <c r="O735" s="8"/>
      <c r="P735" s="39"/>
      <c r="Q735" s="39" t="s">
        <v>651</v>
      </c>
      <c r="R735" s="87"/>
      <c r="S735" s="39"/>
      <c r="T735" s="39"/>
      <c r="U735" s="87"/>
      <c r="V735" s="87" t="str">
        <f ca="1">IF(NOT(AP735=""),IF(AP735&lt;&gt;AP734,IF(COUNTIF(OFFSET(AP735,0,0,pMaxUnitPerPlantInData),AP735)=COUNTIFS(OFFSET(AP735,0,0,pMaxUnitPerPlantInData),AP735,OFFSET(F735,0,0,pMaxUnitPerPlantInData),F735),"N","Y"),V734),"")</f>
        <v>N</v>
      </c>
      <c r="W735" s="87" t="str">
        <f>IF($AP735="",W736,SUBSTITUTE(SUBSTITUTE(SUBSTITUTE(AP735," ","_"),"&amp;","and"),"-","_"))</f>
        <v>Sim_Gideon</v>
      </c>
      <c r="X735" s="87">
        <f>IF($AP735="","-",BB735)</f>
        <v>3</v>
      </c>
      <c r="Y735" s="4"/>
      <c r="Z735" s="8" t="b">
        <v>1</v>
      </c>
      <c r="AA735" s="8" t="b">
        <f>VLOOKUP(L735,map_fuel,3,0)</f>
        <v>1</v>
      </c>
      <c r="AB735" s="8" t="b">
        <f>C735&gt;=filt_gen_size</f>
        <v>1</v>
      </c>
      <c r="AC735" s="8" t="b">
        <f>AV735&gt;=filt_age</f>
        <v>1</v>
      </c>
      <c r="AD735" s="39">
        <f>IF(filt_status="ALL",TRUE,IFERROR(SEARCH(I735,filt_status),FALSE))</f>
        <v>1</v>
      </c>
      <c r="AE735" s="8" t="b">
        <f>IF(filt_chp,TRUE,J735="N")</f>
        <v>1</v>
      </c>
      <c r="AF735" s="8" t="b">
        <f>IF(filt_hydro,TRUE,D735&lt;&gt;"water")</f>
        <v>1</v>
      </c>
      <c r="AG735" s="8" t="b">
        <f>IF(filt_use_bad_data,TRUE,NOT(OR(O735="Y",O735=1)))</f>
        <v>1</v>
      </c>
      <c r="AH735" s="8" t="b">
        <f>IF(filt_use_bad_data,TRUE,NOT(OR(Q735="Y",Q735=1)))</f>
        <v>0</v>
      </c>
      <c r="AI735" s="8" t="b">
        <f>IF(filt_allow_combos,AND(AJ735:AK735),OR(UPPER($S735)="Y",UPPER($T735)=""))</f>
        <v>1</v>
      </c>
      <c r="AJ735" s="8" t="b">
        <f>IF(UPPER($U735)="CCGT",IF(filt_combine_ccgt,OR(UPPER($T735)="Y",UPPER($S735)=""),OR(UPPER($S735)="Y",UPPER($T735)="")),TRUE)</f>
        <v>1</v>
      </c>
      <c r="AK735" s="8" t="b">
        <f>IF(UPPER($U735)="WIND",IF(filt_combine_wind,OR(UPPER($T735)="Y",UPPER($S735)=""),OR(UPPER($S735)="Y",UPPER($T735)="")),TRUE)</f>
        <v>1</v>
      </c>
      <c r="AL735" s="9"/>
      <c r="AM735" s="2" t="b">
        <f>AND(Z735:AL735)</f>
        <v>0</v>
      </c>
      <c r="AN735" s="2">
        <f>A735-COUNTIF($K$31:$K735,"&lt;&gt;"&amp;AN$31)+1</f>
        <v>674</v>
      </c>
      <c r="AO735" s="2"/>
      <c r="AP735" s="8" t="s">
        <v>478</v>
      </c>
      <c r="AQ735" s="8" t="s">
        <v>22</v>
      </c>
      <c r="AR735" s="8">
        <v>3601</v>
      </c>
      <c r="AS735" s="8">
        <v>14665</v>
      </c>
      <c r="AT735" s="8" t="s">
        <v>11</v>
      </c>
      <c r="AU735" s="8" t="s">
        <v>33</v>
      </c>
      <c r="AV735" s="8">
        <v>1968</v>
      </c>
      <c r="AW735" s="8">
        <v>144</v>
      </c>
      <c r="AX735" s="8" t="s">
        <v>16</v>
      </c>
      <c r="AY735" s="8" t="s">
        <v>15</v>
      </c>
      <c r="AZ735">
        <v>0</v>
      </c>
      <c r="BA735" s="5">
        <v>11456.1824</v>
      </c>
      <c r="BB735" s="5">
        <v>3</v>
      </c>
      <c r="BC735" s="4"/>
      <c r="BD735"/>
    </row>
    <row r="736" spans="1:56" hidden="1">
      <c r="A736">
        <f>ROW(B736)-ROW($B$31)</f>
        <v>705</v>
      </c>
      <c r="B736" t="str">
        <f>SUBSTITUTE(SUBSTITUTE(SUBSTITUTE(AP736&amp;"_"&amp;AQ736," ","_"),"&amp;","and"),"-","_")</f>
        <v>Sim_Gideon_1</v>
      </c>
      <c r="C736">
        <f>AW736/1000</f>
        <v>0.14399999999999999</v>
      </c>
      <c r="D736" s="23" t="str">
        <f>VLOOKUP(L736,map_fuel,2,0)</f>
        <v>ng</v>
      </c>
      <c r="E736" s="23" t="str">
        <f>VLOOKUP(M736,map_prime_mover,2,0)</f>
        <v>st</v>
      </c>
      <c r="F736" s="23" t="str">
        <f>D736&amp;IF(NOT(E736=""),"_"&amp;LOWER(E736),"")</f>
        <v>ng_st</v>
      </c>
      <c r="G736" s="58">
        <f>IF(ISNUMBER(BA736),BA736/1000,1)</f>
        <v>11.456182399999999</v>
      </c>
      <c r="H736" s="8">
        <f>AV736</f>
        <v>1965</v>
      </c>
      <c r="I736" s="39" t="str">
        <f>AY736</f>
        <v>OP</v>
      </c>
      <c r="J736" s="39" t="str">
        <f>IF(AZ736=1,"Y",IF(AZ736=0,"N","?"))</f>
        <v>N</v>
      </c>
      <c r="K736" s="39" t="s">
        <v>594</v>
      </c>
      <c r="L736" s="8" t="str">
        <f>AU736</f>
        <v>NG</v>
      </c>
      <c r="M736" s="8" t="str">
        <f>AX736</f>
        <v>ST</v>
      </c>
      <c r="N736" s="8">
        <f>C736*G736</f>
        <v>1.6496902655999999</v>
      </c>
      <c r="O736" s="8"/>
      <c r="P736" s="39"/>
      <c r="Q736" s="39" t="s">
        <v>651</v>
      </c>
      <c r="R736" s="87"/>
      <c r="S736" s="39"/>
      <c r="T736" s="39"/>
      <c r="U736" s="87"/>
      <c r="V736" s="87" t="str">
        <f ca="1">IF(NOT(AP736=""),IF(AP736&lt;&gt;AP735,IF(COUNTIF(OFFSET(AP736,0,0,pMaxUnitPerPlantInData),AP736)=COUNTIFS(OFFSET(AP736,0,0,pMaxUnitPerPlantInData),AP736,OFFSET(F736,0,0,pMaxUnitPerPlantInData),F736),"N","Y"),V735),"")</f>
        <v>N</v>
      </c>
      <c r="W736" s="87" t="str">
        <f>IF($AP736="",W737,SUBSTITUTE(SUBSTITUTE(SUBSTITUTE(AP736," ","_"),"&amp;","and"),"-","_"))</f>
        <v>Sim_Gideon</v>
      </c>
      <c r="X736" s="87">
        <f>IF($AP736="","-",BB736)</f>
        <v>3</v>
      </c>
      <c r="Y736" s="4"/>
      <c r="Z736" s="8" t="b">
        <v>1</v>
      </c>
      <c r="AA736" s="8" t="b">
        <f>VLOOKUP(L736,map_fuel,3,0)</f>
        <v>1</v>
      </c>
      <c r="AB736" s="8" t="b">
        <f>C736&gt;=filt_gen_size</f>
        <v>1</v>
      </c>
      <c r="AC736" s="8" t="b">
        <f>AV736&gt;=filt_age</f>
        <v>1</v>
      </c>
      <c r="AD736" s="39">
        <f>IF(filt_status="ALL",TRUE,IFERROR(SEARCH(I736,filt_status),FALSE))</f>
        <v>1</v>
      </c>
      <c r="AE736" s="8" t="b">
        <f>IF(filt_chp,TRUE,J736="N")</f>
        <v>1</v>
      </c>
      <c r="AF736" s="8" t="b">
        <f>IF(filt_hydro,TRUE,D736&lt;&gt;"water")</f>
        <v>1</v>
      </c>
      <c r="AG736" s="8" t="b">
        <f>IF(filt_use_bad_data,TRUE,NOT(OR(O736="Y",O736=1)))</f>
        <v>1</v>
      </c>
      <c r="AH736" s="8" t="b">
        <f>IF(filt_use_bad_data,TRUE,NOT(OR(Q736="Y",Q736=1)))</f>
        <v>0</v>
      </c>
      <c r="AI736" s="8" t="b">
        <f>IF(filt_allow_combos,AND(AJ736:AK736),OR(UPPER($S736)="Y",UPPER($T736)=""))</f>
        <v>1</v>
      </c>
      <c r="AJ736" s="8" t="b">
        <f>IF(UPPER($U736)="CCGT",IF(filt_combine_ccgt,OR(UPPER($T736)="Y",UPPER($S736)=""),OR(UPPER($S736)="Y",UPPER($T736)="")),TRUE)</f>
        <v>1</v>
      </c>
      <c r="AK736" s="8" t="b">
        <f>IF(UPPER($U736)="WIND",IF(filt_combine_wind,OR(UPPER($T736)="Y",UPPER($S736)=""),OR(UPPER($S736)="Y",UPPER($T736)="")),TRUE)</f>
        <v>1</v>
      </c>
      <c r="AL736" s="9"/>
      <c r="AM736" s="2" t="b">
        <f>AND(Z736:AL736)</f>
        <v>0</v>
      </c>
      <c r="AN736" s="2">
        <f>A736-COUNTIF($K$31:$K736,"&lt;&gt;"&amp;AN$31)+1</f>
        <v>675</v>
      </c>
      <c r="AO736" s="2"/>
      <c r="AP736" s="8" t="s">
        <v>478</v>
      </c>
      <c r="AQ736" s="8" t="s">
        <v>19</v>
      </c>
      <c r="AR736" s="8">
        <v>3601</v>
      </c>
      <c r="AS736" s="8">
        <v>14664</v>
      </c>
      <c r="AT736" s="8" t="s">
        <v>11</v>
      </c>
      <c r="AU736" s="8" t="s">
        <v>33</v>
      </c>
      <c r="AV736" s="8">
        <v>1965</v>
      </c>
      <c r="AW736" s="8">
        <v>144</v>
      </c>
      <c r="AX736" s="8" t="s">
        <v>16</v>
      </c>
      <c r="AY736" s="8" t="s">
        <v>15</v>
      </c>
      <c r="AZ736">
        <v>0</v>
      </c>
      <c r="BA736" s="5">
        <v>11456.1824</v>
      </c>
      <c r="BB736" s="5">
        <v>3</v>
      </c>
      <c r="BC736" s="4"/>
      <c r="BD736"/>
    </row>
    <row r="737" spans="1:56" hidden="1">
      <c r="A737">
        <f>ROW(B737)-ROW($B$31)</f>
        <v>706</v>
      </c>
      <c r="B737" t="str">
        <f>SUBSTITUTE(SUBSTITUTE(SUBSTITUTE(AP737&amp;"_"&amp;AQ737," ","_"),"&amp;","and"),"-","_")</f>
        <v>Skyline_Gas_Recovery_GEN1</v>
      </c>
      <c r="C737">
        <f>AW737/1000</f>
        <v>1.6000000000000001E-3</v>
      </c>
      <c r="D737" s="23" t="str">
        <f>VLOOKUP(L737,map_fuel,2,0)</f>
        <v>waste</v>
      </c>
      <c r="E737" s="23" t="str">
        <f>VLOOKUP(M737,map_prime_mover,2,0)</f>
        <v>ic</v>
      </c>
      <c r="F737" s="23" t="str">
        <f>D737&amp;IF(NOT(E737=""),"_"&amp;LOWER(E737),"")</f>
        <v>waste_ic</v>
      </c>
      <c r="G737" s="58">
        <f>IF(ISNUMBER(BA737),BA737/1000,1)</f>
        <v>10.563723599999999</v>
      </c>
      <c r="H737" s="8">
        <f>AV737</f>
        <v>2007</v>
      </c>
      <c r="I737" s="39" t="str">
        <f>AY737</f>
        <v>OP</v>
      </c>
      <c r="J737" s="39" t="str">
        <f>IF(AZ737=1,"Y",IF(AZ737=0,"N","?"))</f>
        <v>N</v>
      </c>
      <c r="K737" s="39" t="s">
        <v>594</v>
      </c>
      <c r="L737" s="8" t="str">
        <f>AU737</f>
        <v>LFG</v>
      </c>
      <c r="M737" s="8" t="str">
        <f>AX737</f>
        <v>IC</v>
      </c>
      <c r="N737" s="8">
        <f>C737*G737</f>
        <v>1.6901957759999999E-2</v>
      </c>
      <c r="O737" s="8"/>
      <c r="P737" s="39"/>
      <c r="Q737" s="39"/>
      <c r="R737" s="87"/>
      <c r="S737" s="39"/>
      <c r="T737" s="39"/>
      <c r="U737" s="87"/>
      <c r="V737" s="87" t="str">
        <f ca="1">IF(NOT(AP737=""),IF(AP737&lt;&gt;AP736,IF(COUNTIF(OFFSET(AP737,0,0,pMaxUnitPerPlantInData),AP737)=COUNTIFS(OFFSET(AP737,0,0,pMaxUnitPerPlantInData),AP737,OFFSET(F737,0,0,pMaxUnitPerPlantInData),F737),"N","Y"),V736),"")</f>
        <v>N</v>
      </c>
      <c r="W737" s="87" t="str">
        <f>IF($AP737="",W738,SUBSTITUTE(SUBSTITUTE(SUBSTITUTE(AP737," ","_"),"&amp;","and"),"-","_"))</f>
        <v>Skyline_Gas_Recovery</v>
      </c>
      <c r="X737" s="87">
        <f>IF($AP737="","-",BB737)</f>
        <v>4</v>
      </c>
      <c r="Y737" s="4"/>
      <c r="Z737" s="8" t="b">
        <v>1</v>
      </c>
      <c r="AA737" s="8" t="b">
        <f>VLOOKUP(L737,map_fuel,3,0)</f>
        <v>0</v>
      </c>
      <c r="AB737" s="8" t="b">
        <f>C737&gt;=filt_gen_size</f>
        <v>0</v>
      </c>
      <c r="AC737" s="8" t="b">
        <f>AV737&gt;=filt_age</f>
        <v>1</v>
      </c>
      <c r="AD737" s="39">
        <f>IF(filt_status="ALL",TRUE,IFERROR(SEARCH(I737,filt_status),FALSE))</f>
        <v>1</v>
      </c>
      <c r="AE737" s="8" t="b">
        <f>IF(filt_chp,TRUE,J737="N")</f>
        <v>1</v>
      </c>
      <c r="AF737" s="8" t="b">
        <f>IF(filt_hydro,TRUE,D737&lt;&gt;"water")</f>
        <v>1</v>
      </c>
      <c r="AG737" s="8" t="b">
        <f>IF(filt_use_bad_data,TRUE,NOT(OR(O737="Y",O737=1)))</f>
        <v>1</v>
      </c>
      <c r="AH737" s="8" t="b">
        <f>IF(filt_use_bad_data,TRUE,NOT(OR(Q737="Y",Q737=1)))</f>
        <v>1</v>
      </c>
      <c r="AI737" s="8" t="b">
        <f>IF(filt_allow_combos,AND(AJ737:AK737),OR(UPPER($S737)="Y",UPPER($T737)=""))</f>
        <v>1</v>
      </c>
      <c r="AJ737" s="8" t="b">
        <f>IF(UPPER($U737)="CCGT",IF(filt_combine_ccgt,OR(UPPER($T737)="Y",UPPER($S737)=""),OR(UPPER($S737)="Y",UPPER($T737)="")),TRUE)</f>
        <v>1</v>
      </c>
      <c r="AK737" s="8" t="b">
        <f>IF(UPPER($U737)="WIND",IF(filt_combine_wind,OR(UPPER($T737)="Y",UPPER($S737)=""),OR(UPPER($S737)="Y",UPPER($T737)="")),TRUE)</f>
        <v>1</v>
      </c>
      <c r="AL737" s="9"/>
      <c r="AM737" s="2" t="b">
        <f>AND(Z737:AL737)</f>
        <v>0</v>
      </c>
      <c r="AN737" s="2">
        <f>A737-COUNTIF($K$31:$K737,"&lt;&gt;"&amp;AN$31)+1</f>
        <v>676</v>
      </c>
      <c r="AO737" s="2"/>
      <c r="AP737" s="8" t="s">
        <v>479</v>
      </c>
      <c r="AQ737" s="8" t="s">
        <v>13</v>
      </c>
      <c r="AR737" s="8">
        <v>56528</v>
      </c>
      <c r="AS737" s="8">
        <v>14667</v>
      </c>
      <c r="AT737" s="8" t="s">
        <v>11</v>
      </c>
      <c r="AU737" s="8" t="s">
        <v>45</v>
      </c>
      <c r="AV737" s="8">
        <v>2007</v>
      </c>
      <c r="AW737" s="8">
        <v>1.6</v>
      </c>
      <c r="AX737" s="8" t="s">
        <v>44</v>
      </c>
      <c r="AY737" s="8" t="s">
        <v>15</v>
      </c>
      <c r="AZ737">
        <v>0</v>
      </c>
      <c r="BA737" s="5">
        <v>10563.723599999999</v>
      </c>
      <c r="BB737" s="5">
        <v>4</v>
      </c>
      <c r="BC737" s="4"/>
      <c r="BD737"/>
    </row>
    <row r="738" spans="1:56" hidden="1">
      <c r="A738">
        <f>ROW(B738)-ROW($B$31)</f>
        <v>707</v>
      </c>
      <c r="B738" t="str">
        <f>SUBSTITUTE(SUBSTITUTE(SUBSTITUTE(AP738&amp;"_"&amp;AQ738," ","_"),"&amp;","and"),"-","_")</f>
        <v>Skyline_Gas_Recovery_GEN2</v>
      </c>
      <c r="C738">
        <f>AW738/1000</f>
        <v>1.6000000000000001E-3</v>
      </c>
      <c r="D738" s="23" t="str">
        <f>VLOOKUP(L738,map_fuel,2,0)</f>
        <v>waste</v>
      </c>
      <c r="E738" s="23" t="str">
        <f>VLOOKUP(M738,map_prime_mover,2,0)</f>
        <v>ic</v>
      </c>
      <c r="F738" s="23" t="str">
        <f>D738&amp;IF(NOT(E738=""),"_"&amp;LOWER(E738),"")</f>
        <v>waste_ic</v>
      </c>
      <c r="G738" s="58">
        <f>IF(ISNUMBER(BA738),BA738/1000,1)</f>
        <v>10.563723599999999</v>
      </c>
      <c r="H738" s="8">
        <f>AV738</f>
        <v>2007</v>
      </c>
      <c r="I738" s="39" t="str">
        <f>AY738</f>
        <v>OP</v>
      </c>
      <c r="J738" s="39" t="str">
        <f>IF(AZ738=1,"Y",IF(AZ738=0,"N","?"))</f>
        <v>N</v>
      </c>
      <c r="K738" s="39" t="s">
        <v>594</v>
      </c>
      <c r="L738" s="8" t="str">
        <f>AU738</f>
        <v>LFG</v>
      </c>
      <c r="M738" s="8" t="str">
        <f>AX738</f>
        <v>IC</v>
      </c>
      <c r="N738" s="8">
        <f>C738*G738</f>
        <v>1.6901957759999999E-2</v>
      </c>
      <c r="O738" s="8"/>
      <c r="P738" s="39"/>
      <c r="Q738" s="39"/>
      <c r="R738" s="87"/>
      <c r="S738" s="39"/>
      <c r="T738" s="39"/>
      <c r="U738" s="87"/>
      <c r="V738" s="87" t="str">
        <f ca="1">IF(NOT(AP738=""),IF(AP738&lt;&gt;AP737,IF(COUNTIF(OFFSET(AP738,0,0,pMaxUnitPerPlantInData),AP738)=COUNTIFS(OFFSET(AP738,0,0,pMaxUnitPerPlantInData),AP738,OFFSET(F738,0,0,pMaxUnitPerPlantInData),F738),"N","Y"),V737),"")</f>
        <v>N</v>
      </c>
      <c r="W738" s="87" t="str">
        <f>IF($AP738="",W739,SUBSTITUTE(SUBSTITUTE(SUBSTITUTE(AP738," ","_"),"&amp;","and"),"-","_"))</f>
        <v>Skyline_Gas_Recovery</v>
      </c>
      <c r="X738" s="87">
        <f>IF($AP738="","-",BB738)</f>
        <v>4</v>
      </c>
      <c r="Y738" s="4"/>
      <c r="Z738" s="8" t="b">
        <v>1</v>
      </c>
      <c r="AA738" s="8" t="b">
        <f>VLOOKUP(L738,map_fuel,3,0)</f>
        <v>0</v>
      </c>
      <c r="AB738" s="8" t="b">
        <f>C738&gt;=filt_gen_size</f>
        <v>0</v>
      </c>
      <c r="AC738" s="8" t="b">
        <f>AV738&gt;=filt_age</f>
        <v>1</v>
      </c>
      <c r="AD738" s="39">
        <f>IF(filt_status="ALL",TRUE,IFERROR(SEARCH(I738,filt_status),FALSE))</f>
        <v>1</v>
      </c>
      <c r="AE738" s="8" t="b">
        <f>IF(filt_chp,TRUE,J738="N")</f>
        <v>1</v>
      </c>
      <c r="AF738" s="8" t="b">
        <f>IF(filt_hydro,TRUE,D738&lt;&gt;"water")</f>
        <v>1</v>
      </c>
      <c r="AG738" s="8" t="b">
        <f>IF(filt_use_bad_data,TRUE,NOT(OR(O738="Y",O738=1)))</f>
        <v>1</v>
      </c>
      <c r="AH738" s="8" t="b">
        <f>IF(filt_use_bad_data,TRUE,NOT(OR(Q738="Y",Q738=1)))</f>
        <v>1</v>
      </c>
      <c r="AI738" s="8" t="b">
        <f>IF(filt_allow_combos,AND(AJ738:AK738),OR(UPPER($S738)="Y",UPPER($T738)=""))</f>
        <v>1</v>
      </c>
      <c r="AJ738" s="8" t="b">
        <f>IF(UPPER($U738)="CCGT",IF(filt_combine_ccgt,OR(UPPER($T738)="Y",UPPER($S738)=""),OR(UPPER($S738)="Y",UPPER($T738)="")),TRUE)</f>
        <v>1</v>
      </c>
      <c r="AK738" s="8" t="b">
        <f>IF(UPPER($U738)="WIND",IF(filt_combine_wind,OR(UPPER($T738)="Y",UPPER($S738)=""),OR(UPPER($S738)="Y",UPPER($T738)="")),TRUE)</f>
        <v>1</v>
      </c>
      <c r="AL738" s="9"/>
      <c r="AM738" s="2" t="b">
        <f>AND(Z738:AL738)</f>
        <v>0</v>
      </c>
      <c r="AN738" s="2">
        <f>A738-COUNTIF($K$31:$K738,"&lt;&gt;"&amp;AN$31)+1</f>
        <v>677</v>
      </c>
      <c r="AO738" s="2"/>
      <c r="AP738" s="8" t="s">
        <v>479</v>
      </c>
      <c r="AQ738" s="8" t="s">
        <v>34</v>
      </c>
      <c r="AR738" s="8">
        <v>56528</v>
      </c>
      <c r="AS738" s="8">
        <v>14668</v>
      </c>
      <c r="AT738" s="8" t="s">
        <v>11</v>
      </c>
      <c r="AU738" s="8" t="s">
        <v>45</v>
      </c>
      <c r="AV738" s="8">
        <v>2007</v>
      </c>
      <c r="AW738" s="8">
        <v>1.6</v>
      </c>
      <c r="AX738" s="8" t="s">
        <v>44</v>
      </c>
      <c r="AY738" s="8" t="s">
        <v>15</v>
      </c>
      <c r="AZ738">
        <v>0</v>
      </c>
      <c r="BA738" s="5">
        <v>10563.723599999999</v>
      </c>
      <c r="BB738" s="5">
        <v>4</v>
      </c>
      <c r="BC738" s="4"/>
      <c r="BD738"/>
    </row>
    <row r="739" spans="1:56" hidden="1">
      <c r="A739">
        <f>ROW(B739)-ROW($B$31)</f>
        <v>708</v>
      </c>
      <c r="B739" t="str">
        <f>SUBSTITUTE(SUBSTITUTE(SUBSTITUTE(AP739&amp;"_"&amp;AQ739," ","_"),"&amp;","and"),"-","_")</f>
        <v>Skyline_Gas_Recovery_GEN3</v>
      </c>
      <c r="C739">
        <f>AW739/1000</f>
        <v>1.6000000000000001E-3</v>
      </c>
      <c r="D739" s="23" t="str">
        <f>VLOOKUP(L739,map_fuel,2,0)</f>
        <v>waste</v>
      </c>
      <c r="E739" s="23" t="str">
        <f>VLOOKUP(M739,map_prime_mover,2,0)</f>
        <v>ic</v>
      </c>
      <c r="F739" s="23" t="str">
        <f>D739&amp;IF(NOT(E739=""),"_"&amp;LOWER(E739),"")</f>
        <v>waste_ic</v>
      </c>
      <c r="G739" s="58">
        <f>IF(ISNUMBER(BA739),BA739/1000,1)</f>
        <v>10.563723599999999</v>
      </c>
      <c r="H739" s="8">
        <f>AV739</f>
        <v>2007</v>
      </c>
      <c r="I739" s="39" t="str">
        <f>AY739</f>
        <v>OP</v>
      </c>
      <c r="J739" s="39" t="str">
        <f>IF(AZ739=1,"Y",IF(AZ739=0,"N","?"))</f>
        <v>N</v>
      </c>
      <c r="K739" s="39" t="s">
        <v>594</v>
      </c>
      <c r="L739" s="8" t="str">
        <f>AU739</f>
        <v>LFG</v>
      </c>
      <c r="M739" s="8" t="str">
        <f>AX739</f>
        <v>IC</v>
      </c>
      <c r="N739" s="8">
        <f>C739*G739</f>
        <v>1.6901957759999999E-2</v>
      </c>
      <c r="O739" s="8"/>
      <c r="P739" s="39"/>
      <c r="Q739" s="39"/>
      <c r="R739" s="87"/>
      <c r="S739" s="39"/>
      <c r="T739" s="39"/>
      <c r="U739" s="87"/>
      <c r="V739" s="87" t="str">
        <f ca="1">IF(NOT(AP739=""),IF(AP739&lt;&gt;AP738,IF(COUNTIF(OFFSET(AP739,0,0,pMaxUnitPerPlantInData),AP739)=COUNTIFS(OFFSET(AP739,0,0,pMaxUnitPerPlantInData),AP739,OFFSET(F739,0,0,pMaxUnitPerPlantInData),F739),"N","Y"),V738),"")</f>
        <v>N</v>
      </c>
      <c r="W739" s="87" t="str">
        <f>IF($AP739="",W740,SUBSTITUTE(SUBSTITUTE(SUBSTITUTE(AP739," ","_"),"&amp;","and"),"-","_"))</f>
        <v>Skyline_Gas_Recovery</v>
      </c>
      <c r="X739" s="87">
        <f>IF($AP739="","-",BB739)</f>
        <v>4</v>
      </c>
      <c r="Y739" s="4"/>
      <c r="Z739" s="8" t="b">
        <v>1</v>
      </c>
      <c r="AA739" s="8" t="b">
        <f>VLOOKUP(L739,map_fuel,3,0)</f>
        <v>0</v>
      </c>
      <c r="AB739" s="8" t="b">
        <f>C739&gt;=filt_gen_size</f>
        <v>0</v>
      </c>
      <c r="AC739" s="8" t="b">
        <f>AV739&gt;=filt_age</f>
        <v>1</v>
      </c>
      <c r="AD739" s="39">
        <f>IF(filt_status="ALL",TRUE,IFERROR(SEARCH(I739,filt_status),FALSE))</f>
        <v>1</v>
      </c>
      <c r="AE739" s="8" t="b">
        <f>IF(filt_chp,TRUE,J739="N")</f>
        <v>1</v>
      </c>
      <c r="AF739" s="8" t="b">
        <f>IF(filt_hydro,TRUE,D739&lt;&gt;"water")</f>
        <v>1</v>
      </c>
      <c r="AG739" s="8" t="b">
        <f>IF(filt_use_bad_data,TRUE,NOT(OR(O739="Y",O739=1)))</f>
        <v>1</v>
      </c>
      <c r="AH739" s="8" t="b">
        <f>IF(filt_use_bad_data,TRUE,NOT(OR(Q739="Y",Q739=1)))</f>
        <v>1</v>
      </c>
      <c r="AI739" s="8" t="b">
        <f>IF(filt_allow_combos,AND(AJ739:AK739),OR(UPPER($S739)="Y",UPPER($T739)=""))</f>
        <v>1</v>
      </c>
      <c r="AJ739" s="8" t="b">
        <f>IF(UPPER($U739)="CCGT",IF(filt_combine_ccgt,OR(UPPER($T739)="Y",UPPER($S739)=""),OR(UPPER($S739)="Y",UPPER($T739)="")),TRUE)</f>
        <v>1</v>
      </c>
      <c r="AK739" s="8" t="b">
        <f>IF(UPPER($U739)="WIND",IF(filt_combine_wind,OR(UPPER($T739)="Y",UPPER($S739)=""),OR(UPPER($S739)="Y",UPPER($T739)="")),TRUE)</f>
        <v>1</v>
      </c>
      <c r="AL739" s="9"/>
      <c r="AM739" s="2" t="b">
        <f>AND(Z739:AL739)</f>
        <v>0</v>
      </c>
      <c r="AN739" s="2">
        <f>A739-COUNTIF($K$31:$K739,"&lt;&gt;"&amp;AN$31)+1</f>
        <v>678</v>
      </c>
      <c r="AO739" s="2"/>
      <c r="AP739" s="8" t="s">
        <v>479</v>
      </c>
      <c r="AQ739" s="8" t="s">
        <v>28</v>
      </c>
      <c r="AR739" s="8">
        <v>56528</v>
      </c>
      <c r="AS739" s="8">
        <v>14669</v>
      </c>
      <c r="AT739" s="8" t="s">
        <v>11</v>
      </c>
      <c r="AU739" s="8" t="s">
        <v>45</v>
      </c>
      <c r="AV739" s="8">
        <v>2007</v>
      </c>
      <c r="AW739" s="8">
        <v>1.6</v>
      </c>
      <c r="AX739" s="8" t="s">
        <v>44</v>
      </c>
      <c r="AY739" s="8" t="s">
        <v>15</v>
      </c>
      <c r="AZ739">
        <v>0</v>
      </c>
      <c r="BA739" s="5">
        <v>10563.723599999999</v>
      </c>
      <c r="BB739" s="5">
        <v>4</v>
      </c>
      <c r="BC739" s="4"/>
      <c r="BD739"/>
    </row>
    <row r="740" spans="1:56" hidden="1">
      <c r="A740">
        <f>ROW(B740)-ROW($B$31)</f>
        <v>709</v>
      </c>
      <c r="B740" t="str">
        <f>SUBSTITUTE(SUBSTITUTE(SUBSTITUTE(AP740&amp;"_"&amp;AQ740," ","_"),"&amp;","and"),"-","_")</f>
        <v>Skyline_Gas_Recovery_GEN4</v>
      </c>
      <c r="C740">
        <f>AW740/1000</f>
        <v>1.6000000000000001E-3</v>
      </c>
      <c r="D740" s="23" t="str">
        <f>VLOOKUP(L740,map_fuel,2,0)</f>
        <v>waste</v>
      </c>
      <c r="E740" s="23" t="str">
        <f>VLOOKUP(M740,map_prime_mover,2,0)</f>
        <v>ic</v>
      </c>
      <c r="F740" s="23" t="str">
        <f>D740&amp;IF(NOT(E740=""),"_"&amp;LOWER(E740),"")</f>
        <v>waste_ic</v>
      </c>
      <c r="G740" s="58">
        <f>IF(ISNUMBER(BA740),BA740/1000,1)</f>
        <v>10.563723599999999</v>
      </c>
      <c r="H740" s="8">
        <f>AV740</f>
        <v>2007</v>
      </c>
      <c r="I740" s="39" t="str">
        <f>AY740</f>
        <v>OP</v>
      </c>
      <c r="J740" s="39" t="str">
        <f>IF(AZ740=1,"Y",IF(AZ740=0,"N","?"))</f>
        <v>N</v>
      </c>
      <c r="K740" s="39" t="s">
        <v>594</v>
      </c>
      <c r="L740" s="8" t="str">
        <f>AU740</f>
        <v>LFG</v>
      </c>
      <c r="M740" s="8" t="str">
        <f>AX740</f>
        <v>IC</v>
      </c>
      <c r="N740" s="8">
        <f>C740*G740</f>
        <v>1.6901957759999999E-2</v>
      </c>
      <c r="O740" s="8"/>
      <c r="P740" s="39"/>
      <c r="Q740" s="39"/>
      <c r="R740" s="87"/>
      <c r="S740" s="39"/>
      <c r="T740" s="39"/>
      <c r="U740" s="87"/>
      <c r="V740" s="87" t="str">
        <f ca="1">IF(NOT(AP740=""),IF(AP740&lt;&gt;AP739,IF(COUNTIF(OFFSET(AP740,0,0,pMaxUnitPerPlantInData),AP740)=COUNTIFS(OFFSET(AP740,0,0,pMaxUnitPerPlantInData),AP740,OFFSET(F740,0,0,pMaxUnitPerPlantInData),F740),"N","Y"),V739),"")</f>
        <v>N</v>
      </c>
      <c r="W740" s="87" t="str">
        <f>IF($AP740="",W741,SUBSTITUTE(SUBSTITUTE(SUBSTITUTE(AP740," ","_"),"&amp;","and"),"-","_"))</f>
        <v>Skyline_Gas_Recovery</v>
      </c>
      <c r="X740" s="87">
        <f>IF($AP740="","-",BB740)</f>
        <v>4</v>
      </c>
      <c r="Y740" s="4"/>
      <c r="Z740" s="8" t="b">
        <v>1</v>
      </c>
      <c r="AA740" s="8" t="b">
        <f>VLOOKUP(L740,map_fuel,3,0)</f>
        <v>0</v>
      </c>
      <c r="AB740" s="8" t="b">
        <f>C740&gt;=filt_gen_size</f>
        <v>0</v>
      </c>
      <c r="AC740" s="8" t="b">
        <f>AV740&gt;=filt_age</f>
        <v>1</v>
      </c>
      <c r="AD740" s="39">
        <f>IF(filt_status="ALL",TRUE,IFERROR(SEARCH(I740,filt_status),FALSE))</f>
        <v>1</v>
      </c>
      <c r="AE740" s="8" t="b">
        <f>IF(filt_chp,TRUE,J740="N")</f>
        <v>1</v>
      </c>
      <c r="AF740" s="8" t="b">
        <f>IF(filt_hydro,TRUE,D740&lt;&gt;"water")</f>
        <v>1</v>
      </c>
      <c r="AG740" s="8" t="b">
        <f>IF(filt_use_bad_data,TRUE,NOT(OR(O740="Y",O740=1)))</f>
        <v>1</v>
      </c>
      <c r="AH740" s="8" t="b">
        <f>IF(filt_use_bad_data,TRUE,NOT(OR(Q740="Y",Q740=1)))</f>
        <v>1</v>
      </c>
      <c r="AI740" s="8" t="b">
        <f>IF(filt_allow_combos,AND(AJ740:AK740),OR(UPPER($S740)="Y",UPPER($T740)=""))</f>
        <v>1</v>
      </c>
      <c r="AJ740" s="8" t="b">
        <f>IF(UPPER($U740)="CCGT",IF(filt_combine_ccgt,OR(UPPER($T740)="Y",UPPER($S740)=""),OR(UPPER($S740)="Y",UPPER($T740)="")),TRUE)</f>
        <v>1</v>
      </c>
      <c r="AK740" s="8" t="b">
        <f>IF(UPPER($U740)="WIND",IF(filt_combine_wind,OR(UPPER($T740)="Y",UPPER($S740)=""),OR(UPPER($S740)="Y",UPPER($T740)="")),TRUE)</f>
        <v>1</v>
      </c>
      <c r="AL740" s="9"/>
      <c r="AM740" s="2" t="b">
        <f>AND(Z740:AL740)</f>
        <v>0</v>
      </c>
      <c r="AN740" s="2">
        <f>A740-COUNTIF($K$31:$K740,"&lt;&gt;"&amp;AN$31)+1</f>
        <v>679</v>
      </c>
      <c r="AO740" s="2"/>
      <c r="AP740" s="8" t="s">
        <v>479</v>
      </c>
      <c r="AQ740" s="8" t="s">
        <v>31</v>
      </c>
      <c r="AR740" s="8">
        <v>56528</v>
      </c>
      <c r="AS740" s="8">
        <v>14670</v>
      </c>
      <c r="AT740" s="8" t="s">
        <v>11</v>
      </c>
      <c r="AU740" s="8" t="s">
        <v>45</v>
      </c>
      <c r="AV740" s="8">
        <v>2007</v>
      </c>
      <c r="AW740" s="8">
        <v>1.6</v>
      </c>
      <c r="AX740" s="8" t="s">
        <v>44</v>
      </c>
      <c r="AY740" s="8" t="s">
        <v>15</v>
      </c>
      <c r="AZ740">
        <v>0</v>
      </c>
      <c r="BA740" s="5">
        <v>10563.723599999999</v>
      </c>
      <c r="BB740" s="5">
        <v>4</v>
      </c>
      <c r="BC740" s="4"/>
      <c r="BD740"/>
    </row>
    <row r="741" spans="1:56" hidden="1">
      <c r="A741">
        <f>ROW(B741)-ROW($B$31)</f>
        <v>710</v>
      </c>
      <c r="B741" t="str">
        <f>SUBSTITUTE(SUBSTITUTE(SUBSTITUTE(AP741&amp;"_"&amp;AQ741," ","_"),"&amp;","and"),"-","_")</f>
        <v>Snider_Industries_WGN1</v>
      </c>
      <c r="C741">
        <f>AW741/1000</f>
        <v>5.0000000000000001E-3</v>
      </c>
      <c r="D741" s="23" t="str">
        <f>VLOOKUP(L741,map_fuel,2,0)</f>
        <v>waste</v>
      </c>
      <c r="E741" s="23" t="str">
        <f>VLOOKUP(M741,map_prime_mover,2,0)</f>
        <v>st</v>
      </c>
      <c r="F741" s="23" t="str">
        <f>D741&amp;IF(NOT(E741=""),"_"&amp;LOWER(E741),"")</f>
        <v>waste_st</v>
      </c>
      <c r="G741" s="58">
        <f>IF(ISNUMBER(BA741),BA741/1000,1)</f>
        <v>1</v>
      </c>
      <c r="H741" s="8">
        <f>AV741</f>
        <v>1983</v>
      </c>
      <c r="I741" s="39" t="str">
        <f>AY741</f>
        <v>OP</v>
      </c>
      <c r="J741" s="39" t="str">
        <f>IF(AZ741=1,"Y",IF(AZ741=0,"N","?"))</f>
        <v>?</v>
      </c>
      <c r="K741" s="39" t="s">
        <v>594</v>
      </c>
      <c r="L741" s="8" t="str">
        <f>AU741</f>
        <v>WDS</v>
      </c>
      <c r="M741" s="8" t="str">
        <f>AX741</f>
        <v>ST</v>
      </c>
      <c r="N741" s="8">
        <f>C741*G741</f>
        <v>5.0000000000000001E-3</v>
      </c>
      <c r="O741" s="8"/>
      <c r="P741" s="8"/>
      <c r="Q741" s="8"/>
      <c r="R741" s="87"/>
      <c r="S741" s="8"/>
      <c r="T741" s="8"/>
      <c r="U741" s="87"/>
      <c r="V741" s="87" t="str">
        <f ca="1">IF(NOT(AP741=""),IF(AP741&lt;&gt;AP740,IF(COUNTIF(OFFSET(AP741,0,0,pMaxUnitPerPlantInData),AP741)=COUNTIFS(OFFSET(AP741,0,0,pMaxUnitPerPlantInData),AP741,OFFSET(F741,0,0,pMaxUnitPerPlantInData),F741),"N","Y"),V740),"")</f>
        <v>N</v>
      </c>
      <c r="W741" s="87" t="str">
        <f>IF($AP741="",W742,AP741)</f>
        <v>Snider Industries</v>
      </c>
      <c r="X741" s="87" t="str">
        <f>IF($AP741="","-",BB741)</f>
        <v>Plant unknown</v>
      </c>
      <c r="Y741" s="4"/>
      <c r="Z741" s="8" t="b">
        <v>0</v>
      </c>
      <c r="AA741" s="8" t="b">
        <f>VLOOKUP(L741,map_fuel,3,0)</f>
        <v>0</v>
      </c>
      <c r="AB741" s="8" t="b">
        <f>C741&gt;=filt_gen_size</f>
        <v>0</v>
      </c>
      <c r="AC741" s="8" t="b">
        <f>AV741&gt;=filt_age</f>
        <v>1</v>
      </c>
      <c r="AD741" s="39">
        <f>IF(filt_status="ALL",TRUE,IFERROR(SEARCH(I741,filt_status),FALSE))</f>
        <v>1</v>
      </c>
      <c r="AE741" s="8" t="b">
        <f>IF(filt_chp,TRUE,J741="N")</f>
        <v>0</v>
      </c>
      <c r="AF741" s="8" t="b">
        <f>IF(filt_hydro,TRUE,D741&lt;&gt;"water")</f>
        <v>1</v>
      </c>
      <c r="AG741" s="8" t="b">
        <f>IF(filt_use_bad_data,TRUE,NOT(OR(O741="Y",O741=1)))</f>
        <v>1</v>
      </c>
      <c r="AH741" s="8" t="b">
        <f>IF(filt_use_bad_data,TRUE,NOT(OR(Q741="Y",Q741=1)))</f>
        <v>1</v>
      </c>
      <c r="AI741" s="8" t="b">
        <f>IF(filt_allow_combos,AND(AJ741:AK741),OR(UPPER($S741)="Y",UPPER($T741)=""))</f>
        <v>1</v>
      </c>
      <c r="AJ741" s="8" t="b">
        <f>IF(UPPER($U741)="CCGT",IF(filt_combine_ccgt,OR(UPPER($T741)="Y",UPPER($S741)=""),OR(UPPER($S741)="Y",UPPER($T741)="")),TRUE)</f>
        <v>1</v>
      </c>
      <c r="AK741" s="8" t="b">
        <f>IF(UPPER($U741)="WIND",IF(filt_combine_wind,OR(UPPER($T741)="Y",UPPER($S741)=""),OR(UPPER($S741)="Y",UPPER($T741)="")),TRUE)</f>
        <v>1</v>
      </c>
      <c r="AL741" s="9"/>
      <c r="AM741" s="2" t="b">
        <f>AND(Z741:AL741)</f>
        <v>0</v>
      </c>
      <c r="AN741" s="2">
        <f>A741-COUNTIF($K$31:$K741,"&lt;&gt;"&amp;AN$31)+1</f>
        <v>680</v>
      </c>
      <c r="AO741" s="2"/>
      <c r="AP741" s="8" t="s">
        <v>480</v>
      </c>
      <c r="AQ741" s="8" t="s">
        <v>481</v>
      </c>
      <c r="AR741" s="8">
        <v>50141</v>
      </c>
      <c r="AS741" s="8">
        <v>14671</v>
      </c>
      <c r="AT741" s="8" t="s">
        <v>11</v>
      </c>
      <c r="AU741" s="8" t="s">
        <v>482</v>
      </c>
      <c r="AV741" s="8">
        <v>1983</v>
      </c>
      <c r="AW741" s="8">
        <v>5</v>
      </c>
      <c r="AX741" s="8" t="s">
        <v>16</v>
      </c>
      <c r="AY741" s="8" t="s">
        <v>15</v>
      </c>
      <c r="AZ741" t="s">
        <v>1069</v>
      </c>
      <c r="BA741" s="5" t="s">
        <v>1069</v>
      </c>
      <c r="BB741" s="5" t="s">
        <v>1069</v>
      </c>
      <c r="BC741" s="4"/>
      <c r="BD741"/>
    </row>
    <row r="742" spans="1:56" hidden="1">
      <c r="A742">
        <f>ROW(B742)-ROW($B$31)</f>
        <v>711</v>
      </c>
      <c r="B742" t="str">
        <f>SUBSTITUTE(SUBSTITUTE(SUBSTITUTE(AP742&amp;"_"&amp;AQ742," ","_"),"&amp;","and"),"-","_")</f>
        <v>Snyder_Wind_Farm_SNY1</v>
      </c>
      <c r="C742">
        <f>AW742/1000</f>
        <v>6.3E-2</v>
      </c>
      <c r="D742" s="23" t="str">
        <f>VLOOKUP(L742,map_fuel,2,0)</f>
        <v>wind</v>
      </c>
      <c r="E742" s="23" t="str">
        <f>VLOOKUP(M742,map_prime_mover,2,0)</f>
        <v/>
      </c>
      <c r="F742" s="23" t="str">
        <f>D742&amp;IF(NOT(E742=""),"_"&amp;LOWER(E742),"")</f>
        <v>wind</v>
      </c>
      <c r="G742" s="58">
        <f>IF(ISNUMBER(BA742),BA742/1000,1)</f>
        <v>1</v>
      </c>
      <c r="H742" s="8">
        <f>AV742</f>
        <v>2007</v>
      </c>
      <c r="I742" s="39" t="str">
        <f>AY742</f>
        <v>OP</v>
      </c>
      <c r="J742" s="39" t="str">
        <f>IF(AZ742=1,"Y",IF(AZ742=0,"N","?"))</f>
        <v>N</v>
      </c>
      <c r="K742" s="39" t="s">
        <v>594</v>
      </c>
      <c r="L742" s="8" t="str">
        <f>AU742</f>
        <v>WND</v>
      </c>
      <c r="M742" s="8" t="str">
        <f>AX742</f>
        <v>WT</v>
      </c>
      <c r="N742" s="8">
        <f>C742*G742</f>
        <v>6.3E-2</v>
      </c>
      <c r="O742" s="8"/>
      <c r="P742" s="39"/>
      <c r="Q742" s="39"/>
      <c r="R742" s="87"/>
      <c r="S742" s="39" t="s">
        <v>651</v>
      </c>
      <c r="T742" s="39"/>
      <c r="U742" s="87" t="s">
        <v>72</v>
      </c>
      <c r="V742" s="87" t="str">
        <f ca="1">IF(NOT(AP742=""),IF(AP742&lt;&gt;AP741,IF(COUNTIF(OFFSET(AP742,0,0,pMaxUnitPerPlantInData),AP742)=COUNTIFS(OFFSET(AP742,0,0,pMaxUnitPerPlantInData),AP742,OFFSET(F742,0,0,pMaxUnitPerPlantInData),F742),"N","Y"),V741),"")</f>
        <v>N</v>
      </c>
      <c r="W742" s="87" t="str">
        <f>IF($AP742="",W743,SUBSTITUTE(SUBSTITUTE(SUBSTITUTE(AP742," ","_"),"&amp;","and"),"-","_"))</f>
        <v>Snyder_Wind_Farm</v>
      </c>
      <c r="X742" s="87">
        <f>IF($AP742="","-",BB742)</f>
        <v>1</v>
      </c>
      <c r="Y742" s="4"/>
      <c r="Z742" s="8" t="b">
        <v>1</v>
      </c>
      <c r="AA742" s="8" t="b">
        <f>VLOOKUP(L742,map_fuel,3,0)</f>
        <v>1</v>
      </c>
      <c r="AB742" s="8" t="b">
        <f>C742&gt;=filt_gen_size</f>
        <v>1</v>
      </c>
      <c r="AC742" s="8" t="b">
        <f>AV742&gt;=filt_age</f>
        <v>1</v>
      </c>
      <c r="AD742" s="39">
        <f>IF(filt_status="ALL",TRUE,IFERROR(SEARCH(I742,filt_status),FALSE))</f>
        <v>1</v>
      </c>
      <c r="AE742" s="8" t="b">
        <f>IF(filt_chp,TRUE,J742="N")</f>
        <v>1</v>
      </c>
      <c r="AF742" s="8" t="b">
        <f>IF(filt_hydro,TRUE,D742&lt;&gt;"water")</f>
        <v>1</v>
      </c>
      <c r="AG742" s="8" t="b">
        <f>IF(filt_use_bad_data,TRUE,NOT(OR(O742="Y",O742=1)))</f>
        <v>1</v>
      </c>
      <c r="AH742" s="8" t="b">
        <f>IF(filt_use_bad_data,TRUE,NOT(OR(Q742="Y",Q742=1)))</f>
        <v>1</v>
      </c>
      <c r="AI742" s="8" t="b">
        <f>IF(filt_allow_combos,AND(AJ742:AK742),OR(UPPER($S742)="Y",UPPER($T742)=""))</f>
        <v>0</v>
      </c>
      <c r="AJ742" s="8" t="b">
        <f>IF(UPPER($U742)="CCGT",IF(filt_combine_ccgt,OR(UPPER($T742)="Y",UPPER($S742)=""),OR(UPPER($S742)="Y",UPPER($T742)="")),TRUE)</f>
        <v>1</v>
      </c>
      <c r="AK742" s="8" t="b">
        <f>IF(UPPER($U742)="WIND",IF(filt_combine_wind,OR(UPPER($T742)="Y",UPPER($S742)=""),OR(UPPER($S742)="Y",UPPER($T742)="")),TRUE)</f>
        <v>0</v>
      </c>
      <c r="AL742" s="9"/>
      <c r="AM742" s="2" t="b">
        <f>AND(Z742:AL742)</f>
        <v>0</v>
      </c>
      <c r="AN742" s="2">
        <f>A742-COUNTIF($K$31:$K742,"&lt;&gt;"&amp;AN$31)+1</f>
        <v>681</v>
      </c>
      <c r="AO742" s="2"/>
      <c r="AP742" s="8" t="s">
        <v>483</v>
      </c>
      <c r="AQ742" s="8" t="s">
        <v>484</v>
      </c>
      <c r="AR742" s="8">
        <v>56602</v>
      </c>
      <c r="AS742" s="8">
        <v>14672</v>
      </c>
      <c r="AT742" s="8" t="s">
        <v>11</v>
      </c>
      <c r="AU742" s="8" t="s">
        <v>26</v>
      </c>
      <c r="AV742" s="8">
        <v>2007</v>
      </c>
      <c r="AW742" s="8">
        <v>63</v>
      </c>
      <c r="AX742" s="8" t="s">
        <v>25</v>
      </c>
      <c r="AY742" s="8" t="s">
        <v>15</v>
      </c>
      <c r="AZ742">
        <v>0</v>
      </c>
      <c r="BA742" s="5" t="s">
        <v>14</v>
      </c>
      <c r="BB742" s="5">
        <v>1</v>
      </c>
      <c r="BC742" s="4"/>
      <c r="BD742"/>
    </row>
    <row r="743" spans="1:56" hidden="1">
      <c r="A743">
        <f>ROW(B743)-ROW($B$31)</f>
        <v>712</v>
      </c>
      <c r="B743" t="str">
        <f>SUBSTITUTE(SUBSTITUTE(SUBSTITUTE(AP743&amp;"_"&amp;AQ743," ","_"),"&amp;","and"),"-","_")</f>
        <v>South_Texas_Project_2</v>
      </c>
      <c r="C743">
        <f>AW743/1000</f>
        <v>1.3543000000000001</v>
      </c>
      <c r="D743" s="23" t="str">
        <f>VLOOKUP(L743,map_fuel,2,0)</f>
        <v>u235</v>
      </c>
      <c r="E743" s="23" t="str">
        <f>VLOOKUP(M743,map_prime_mover,2,0)</f>
        <v>st</v>
      </c>
      <c r="F743" s="23" t="str">
        <f>D743&amp;IF(NOT(E743=""),"_"&amp;LOWER(E743),"")</f>
        <v>u235_st</v>
      </c>
      <c r="G743" s="60">
        <f>10.4</f>
        <v>10.4</v>
      </c>
      <c r="H743" s="8">
        <f>AV743</f>
        <v>1989</v>
      </c>
      <c r="I743" s="39" t="str">
        <f>AY743</f>
        <v>OP</v>
      </c>
      <c r="J743" s="39" t="str">
        <f>IF(AZ743=1,"Y",IF(AZ743=0,"N","?"))</f>
        <v>N</v>
      </c>
      <c r="K743" s="39" t="s">
        <v>594</v>
      </c>
      <c r="L743" s="8" t="str">
        <f>AU743</f>
        <v>NUC</v>
      </c>
      <c r="M743" s="8" t="str">
        <f>AX743</f>
        <v>ST</v>
      </c>
      <c r="N743" s="8">
        <f>C743*G743</f>
        <v>14.084720000000001</v>
      </c>
      <c r="O743" s="8"/>
      <c r="P743" s="39"/>
      <c r="Q743" s="39" t="s">
        <v>651</v>
      </c>
      <c r="R743" s="87" t="s">
        <v>1072</v>
      </c>
      <c r="S743" s="39"/>
      <c r="T743" s="39"/>
      <c r="U743" s="87"/>
      <c r="V743" s="87" t="str">
        <f ca="1">IF(NOT(AP743=""),IF(AP743&lt;&gt;AP742,IF(COUNTIF(OFFSET(AP743,0,0,pMaxUnitPerPlantInData),AP743)=COUNTIFS(OFFSET(AP743,0,0,pMaxUnitPerPlantInData),AP743,OFFSET(F743,0,0,pMaxUnitPerPlantInData),F743),"N","Y"),V742),"")</f>
        <v>N</v>
      </c>
      <c r="W743" s="87" t="str">
        <f>IF($AP743="",W744,SUBSTITUTE(SUBSTITUTE(SUBSTITUTE(AP743," ","_"),"&amp;","and"),"-","_"))</f>
        <v>South_Texas_Project</v>
      </c>
      <c r="X743" s="87">
        <f>IF($AP743="","-",BB743)</f>
        <v>2</v>
      </c>
      <c r="Y743" s="4"/>
      <c r="Z743" s="8" t="b">
        <v>1</v>
      </c>
      <c r="AA743" s="8" t="b">
        <f>VLOOKUP(L743,map_fuel,3,0)</f>
        <v>1</v>
      </c>
      <c r="AB743" s="8" t="b">
        <f>C743&gt;=filt_gen_size</f>
        <v>1</v>
      </c>
      <c r="AC743" s="8" t="b">
        <f>AV743&gt;=filt_age</f>
        <v>1</v>
      </c>
      <c r="AD743" s="39">
        <f>IF(filt_status="ALL",TRUE,IFERROR(SEARCH(I743,filt_status),FALSE))</f>
        <v>1</v>
      </c>
      <c r="AE743" s="8" t="b">
        <f>IF(filt_chp,TRUE,J743="N")</f>
        <v>1</v>
      </c>
      <c r="AF743" s="8" t="b">
        <f>IF(filt_hydro,TRUE,D743&lt;&gt;"water")</f>
        <v>1</v>
      </c>
      <c r="AG743" s="8" t="b">
        <f>IF(filt_use_bad_data,TRUE,NOT(OR(O743="Y",O743=1)))</f>
        <v>1</v>
      </c>
      <c r="AH743" s="8" t="b">
        <f>IF(filt_use_bad_data,TRUE,NOT(OR(Q743="Y",Q743=1)))</f>
        <v>0</v>
      </c>
      <c r="AI743" s="8" t="b">
        <f>IF(filt_allow_combos,AND(AJ743:AK743),OR(UPPER($S743)="Y",UPPER($T743)=""))</f>
        <v>1</v>
      </c>
      <c r="AJ743" s="8" t="b">
        <f>IF(UPPER($U743)="CCGT",IF(filt_combine_ccgt,OR(UPPER($T743)="Y",UPPER($S743)=""),OR(UPPER($S743)="Y",UPPER($T743)="")),TRUE)</f>
        <v>1</v>
      </c>
      <c r="AK743" s="8" t="b">
        <f>IF(UPPER($U743)="WIND",IF(filt_combine_wind,OR(UPPER($T743)="Y",UPPER($S743)=""),OR(UPPER($S743)="Y",UPPER($T743)="")),TRUE)</f>
        <v>1</v>
      </c>
      <c r="AL743" s="9"/>
      <c r="AM743" s="2" t="b">
        <f>AND(Z743:AL743)</f>
        <v>0</v>
      </c>
      <c r="AN743" s="2">
        <f>A743-COUNTIF($K$31:$K743,"&lt;&gt;"&amp;AN$31)+1</f>
        <v>682</v>
      </c>
      <c r="AO743" s="2"/>
      <c r="AP743" s="8" t="s">
        <v>485</v>
      </c>
      <c r="AQ743" s="8" t="s">
        <v>22</v>
      </c>
      <c r="AR743" s="8">
        <v>6251</v>
      </c>
      <c r="AS743" s="8">
        <v>14674</v>
      </c>
      <c r="AT743" s="8" t="s">
        <v>11</v>
      </c>
      <c r="AU743" s="8" t="s">
        <v>152</v>
      </c>
      <c r="AV743" s="8">
        <v>1989</v>
      </c>
      <c r="AW743" s="8">
        <v>1354.3</v>
      </c>
      <c r="AX743" s="8" t="s">
        <v>16</v>
      </c>
      <c r="AY743" s="8" t="s">
        <v>15</v>
      </c>
      <c r="AZ743">
        <v>0</v>
      </c>
      <c r="BA743" s="5" t="s">
        <v>14</v>
      </c>
      <c r="BB743" s="5">
        <v>2</v>
      </c>
      <c r="BC743" s="4"/>
      <c r="BD743"/>
    </row>
    <row r="744" spans="1:56" hidden="1">
      <c r="A744">
        <f>ROW(B744)-ROW($B$31)</f>
        <v>713</v>
      </c>
      <c r="B744" t="str">
        <f>SUBSTITUTE(SUBSTITUTE(SUBSTITUTE(AP744&amp;"_"&amp;AQ744," ","_"),"&amp;","and"),"-","_")</f>
        <v>South_Texas_Project_1</v>
      </c>
      <c r="C744">
        <f>AW744/1000</f>
        <v>1.3543000000000001</v>
      </c>
      <c r="D744" s="23" t="str">
        <f>VLOOKUP(L744,map_fuel,2,0)</f>
        <v>u235</v>
      </c>
      <c r="E744" s="23" t="str">
        <f>VLOOKUP(M744,map_prime_mover,2,0)</f>
        <v>st</v>
      </c>
      <c r="F744" s="23" t="str">
        <f>D744&amp;IF(NOT(E744=""),"_"&amp;LOWER(E744),"")</f>
        <v>u235_st</v>
      </c>
      <c r="G744" s="60">
        <f>10.4</f>
        <v>10.4</v>
      </c>
      <c r="H744" s="8">
        <f>AV744</f>
        <v>1988</v>
      </c>
      <c r="I744" s="39" t="str">
        <f>AY744</f>
        <v>OP</v>
      </c>
      <c r="J744" s="39" t="str">
        <f>IF(AZ744=1,"Y",IF(AZ744=0,"N","?"))</f>
        <v>N</v>
      </c>
      <c r="K744" s="39" t="s">
        <v>594</v>
      </c>
      <c r="L744" s="8" t="str">
        <f>AU744</f>
        <v>NUC</v>
      </c>
      <c r="M744" s="8" t="str">
        <f>AX744</f>
        <v>ST</v>
      </c>
      <c r="N744" s="8">
        <f>C744*G744</f>
        <v>14.084720000000001</v>
      </c>
      <c r="O744" s="8"/>
      <c r="P744" s="39"/>
      <c r="Q744" s="39" t="s">
        <v>651</v>
      </c>
      <c r="R744" s="87" t="s">
        <v>1072</v>
      </c>
      <c r="S744" s="39"/>
      <c r="T744" s="39"/>
      <c r="U744" s="87"/>
      <c r="V744" s="87" t="str">
        <f ca="1">IF(NOT(AP744=""),IF(AP744&lt;&gt;AP743,IF(COUNTIF(OFFSET(AP744,0,0,pMaxUnitPerPlantInData),AP744)=COUNTIFS(OFFSET(AP744,0,0,pMaxUnitPerPlantInData),AP744,OFFSET(F744,0,0,pMaxUnitPerPlantInData),F744),"N","Y"),V743),"")</f>
        <v>N</v>
      </c>
      <c r="W744" s="87" t="str">
        <f>IF($AP744="",W745,SUBSTITUTE(SUBSTITUTE(SUBSTITUTE(AP744," ","_"),"&amp;","and"),"-","_"))</f>
        <v>South_Texas_Project</v>
      </c>
      <c r="X744" s="87">
        <f>IF($AP744="","-",BB744)</f>
        <v>2</v>
      </c>
      <c r="Y744" s="4"/>
      <c r="Z744" s="8" t="b">
        <v>1</v>
      </c>
      <c r="AA744" s="8" t="b">
        <f>VLOOKUP(L744,map_fuel,3,0)</f>
        <v>1</v>
      </c>
      <c r="AB744" s="8" t="b">
        <f>C744&gt;=filt_gen_size</f>
        <v>1</v>
      </c>
      <c r="AC744" s="8" t="b">
        <f>AV744&gt;=filt_age</f>
        <v>1</v>
      </c>
      <c r="AD744" s="39">
        <f>IF(filt_status="ALL",TRUE,IFERROR(SEARCH(I744,filt_status),FALSE))</f>
        <v>1</v>
      </c>
      <c r="AE744" s="8" t="b">
        <f>IF(filt_chp,TRUE,J744="N")</f>
        <v>1</v>
      </c>
      <c r="AF744" s="8" t="b">
        <f>IF(filt_hydro,TRUE,D744&lt;&gt;"water")</f>
        <v>1</v>
      </c>
      <c r="AG744" s="8" t="b">
        <f>IF(filt_use_bad_data,TRUE,NOT(OR(O744="Y",O744=1)))</f>
        <v>1</v>
      </c>
      <c r="AH744" s="8" t="b">
        <f>IF(filt_use_bad_data,TRUE,NOT(OR(Q744="Y",Q744=1)))</f>
        <v>0</v>
      </c>
      <c r="AI744" s="8" t="b">
        <f>IF(filt_allow_combos,AND(AJ744:AK744),OR(UPPER($S744)="Y",UPPER($T744)=""))</f>
        <v>1</v>
      </c>
      <c r="AJ744" s="8" t="b">
        <f>IF(UPPER($U744)="CCGT",IF(filt_combine_ccgt,OR(UPPER($T744)="Y",UPPER($S744)=""),OR(UPPER($S744)="Y",UPPER($T744)="")),TRUE)</f>
        <v>1</v>
      </c>
      <c r="AK744" s="8" t="b">
        <f>IF(UPPER($U744)="WIND",IF(filt_combine_wind,OR(UPPER($T744)="Y",UPPER($S744)=""),OR(UPPER($S744)="Y",UPPER($T744)="")),TRUE)</f>
        <v>1</v>
      </c>
      <c r="AL744" s="9"/>
      <c r="AM744" s="2" t="b">
        <f>AND(Z744:AL744)</f>
        <v>0</v>
      </c>
      <c r="AN744" s="2">
        <f>A744-COUNTIF($K$31:$K744,"&lt;&gt;"&amp;AN$31)+1</f>
        <v>683</v>
      </c>
      <c r="AO744" s="2"/>
      <c r="AP744" s="8" t="s">
        <v>485</v>
      </c>
      <c r="AQ744" s="8" t="s">
        <v>19</v>
      </c>
      <c r="AR744" s="8">
        <v>6251</v>
      </c>
      <c r="AS744" s="8">
        <v>14673</v>
      </c>
      <c r="AT744" s="8" t="s">
        <v>11</v>
      </c>
      <c r="AU744" s="8" t="s">
        <v>152</v>
      </c>
      <c r="AV744" s="8">
        <v>1988</v>
      </c>
      <c r="AW744" s="8">
        <v>1354.3</v>
      </c>
      <c r="AX744" s="8" t="s">
        <v>16</v>
      </c>
      <c r="AY744" s="8" t="s">
        <v>15</v>
      </c>
      <c r="AZ744">
        <v>0</v>
      </c>
      <c r="BA744" s="5" t="s">
        <v>14</v>
      </c>
      <c r="BB744" s="5">
        <v>2</v>
      </c>
      <c r="BC744" s="4"/>
      <c r="BD744"/>
    </row>
    <row r="745" spans="1:56" hidden="1">
      <c r="A745">
        <f>ROW(B745)-ROW($B$31)</f>
        <v>714</v>
      </c>
      <c r="B745" t="str">
        <f>SUBSTITUTE(SUBSTITUTE(SUBSTITUTE(AP745&amp;"_"&amp;AQ745," ","_"),"&amp;","and"),"-","_")</f>
        <v>Southwest_Texas_State_University_GEN1</v>
      </c>
      <c r="C745">
        <f>AW745/1000</f>
        <v>6.0000000000000001E-3</v>
      </c>
      <c r="D745" s="23" t="str">
        <f>VLOOKUP(L745,map_fuel,2,0)</f>
        <v>ng</v>
      </c>
      <c r="E745" s="23" t="str">
        <f>VLOOKUP(M745,map_prime_mover,2,0)</f>
        <v>ic</v>
      </c>
      <c r="F745" s="23" t="str">
        <f>D745&amp;IF(NOT(E745=""),"_"&amp;LOWER(E745),"")</f>
        <v>ng_ic</v>
      </c>
      <c r="G745" s="58">
        <f>IF(ISNUMBER(BA745),BA745/1000,1)</f>
        <v>27.873078699999997</v>
      </c>
      <c r="H745" s="8">
        <f>AV745</f>
        <v>1989</v>
      </c>
      <c r="I745" s="39" t="str">
        <f>AY745</f>
        <v>OP</v>
      </c>
      <c r="J745" s="39" t="str">
        <f>IF(AZ745=1,"Y",IF(AZ745=0,"N","?"))</f>
        <v>Y</v>
      </c>
      <c r="K745" s="39" t="s">
        <v>594</v>
      </c>
      <c r="L745" s="8" t="str">
        <f>AU745</f>
        <v>NG</v>
      </c>
      <c r="M745" s="8" t="str">
        <f>AX745</f>
        <v>IC</v>
      </c>
      <c r="N745" s="8">
        <f>C745*G745</f>
        <v>0.16723847219999999</v>
      </c>
      <c r="O745" s="8"/>
      <c r="P745" s="8"/>
      <c r="Q745" s="8"/>
      <c r="R745" s="87"/>
      <c r="S745" s="8"/>
      <c r="T745" s="8"/>
      <c r="U745" s="87"/>
      <c r="V745" s="87" t="str">
        <f ca="1">IF(NOT(AP745=""),IF(AP745&lt;&gt;AP744,IF(COUNTIF(OFFSET(AP745,0,0,pMaxUnitPerPlantInData),AP745)=COUNTIFS(OFFSET(AP745,0,0,pMaxUnitPerPlantInData),AP745,OFFSET(F745,0,0,pMaxUnitPerPlantInData),F745),"N","Y"),V744),"")</f>
        <v>N</v>
      </c>
      <c r="W745" s="87" t="str">
        <f>IF($AP745="",W746,AP745)</f>
        <v>Southwest Texas State University</v>
      </c>
      <c r="X745" s="87">
        <f>IF($AP745="","-",BB745)</f>
        <v>1</v>
      </c>
      <c r="Y745" s="4"/>
      <c r="Z745" s="8" t="b">
        <v>1</v>
      </c>
      <c r="AA745" s="8" t="b">
        <f>VLOOKUP(L745,map_fuel,3,0)</f>
        <v>1</v>
      </c>
      <c r="AB745" s="8" t="b">
        <f>C745&gt;=filt_gen_size</f>
        <v>0</v>
      </c>
      <c r="AC745" s="8" t="b">
        <f>AV745&gt;=filt_age</f>
        <v>1</v>
      </c>
      <c r="AD745" s="39">
        <f>IF(filt_status="ALL",TRUE,IFERROR(SEARCH(I745,filt_status),FALSE))</f>
        <v>1</v>
      </c>
      <c r="AE745" s="8" t="b">
        <f>IF(filt_chp,TRUE,J745="N")</f>
        <v>0</v>
      </c>
      <c r="AF745" s="8" t="b">
        <f>IF(filt_hydro,TRUE,D745&lt;&gt;"water")</f>
        <v>1</v>
      </c>
      <c r="AG745" s="8" t="b">
        <f>IF(filt_use_bad_data,TRUE,NOT(OR(O745="Y",O745=1)))</f>
        <v>1</v>
      </c>
      <c r="AH745" s="8" t="b">
        <f>IF(filt_use_bad_data,TRUE,NOT(OR(Q745="Y",Q745=1)))</f>
        <v>1</v>
      </c>
      <c r="AI745" s="8" t="b">
        <f>IF(filt_allow_combos,AND(AJ745:AK745),OR(UPPER($S745)="Y",UPPER($T745)=""))</f>
        <v>1</v>
      </c>
      <c r="AJ745" s="8" t="b">
        <f>IF(UPPER($U745)="CCGT",IF(filt_combine_ccgt,OR(UPPER($T745)="Y",UPPER($S745)=""),OR(UPPER($S745)="Y",UPPER($T745)="")),TRUE)</f>
        <v>1</v>
      </c>
      <c r="AK745" s="8" t="b">
        <f>IF(UPPER($U745)="WIND",IF(filt_combine_wind,OR(UPPER($T745)="Y",UPPER($S745)=""),OR(UPPER($S745)="Y",UPPER($T745)="")),TRUE)</f>
        <v>1</v>
      </c>
      <c r="AL745" s="9"/>
      <c r="AM745" s="2" t="b">
        <f>AND(Z745:AL745)</f>
        <v>0</v>
      </c>
      <c r="AN745" s="2">
        <f>A745-COUNTIF($K$31:$K745,"&lt;&gt;"&amp;AN$31)+1</f>
        <v>684</v>
      </c>
      <c r="AO745" s="2"/>
      <c r="AP745" s="8" t="s">
        <v>486</v>
      </c>
      <c r="AQ745" s="8" t="s">
        <v>13</v>
      </c>
      <c r="AR745" s="8">
        <v>50263</v>
      </c>
      <c r="AS745" s="8">
        <v>14675</v>
      </c>
      <c r="AT745" s="8" t="s">
        <v>11</v>
      </c>
      <c r="AU745" s="8" t="s">
        <v>33</v>
      </c>
      <c r="AV745" s="8">
        <v>1989</v>
      </c>
      <c r="AW745" s="8">
        <v>6</v>
      </c>
      <c r="AX745" s="8" t="s">
        <v>44</v>
      </c>
      <c r="AY745" s="8" t="s">
        <v>15</v>
      </c>
      <c r="AZ745">
        <v>1</v>
      </c>
      <c r="BA745" s="5">
        <v>27873.078699999998</v>
      </c>
      <c r="BB745" s="5">
        <v>1</v>
      </c>
      <c r="BC745" s="4"/>
      <c r="BD745"/>
    </row>
    <row r="746" spans="1:56" hidden="1">
      <c r="A746">
        <f>ROW(B746)-ROW($B$31)</f>
        <v>715</v>
      </c>
      <c r="B746" t="str">
        <f>SUBSTITUTE(SUBSTITUTE(SUBSTITUTE(AP746&amp;"_"&amp;AQ746," ","_"),"&amp;","and"),"-","_")</f>
        <v>Spencer_5</v>
      </c>
      <c r="C746">
        <f>AW746/1000</f>
        <v>6.54E-2</v>
      </c>
      <c r="D746" s="23" t="str">
        <f>VLOOKUP(L746,map_fuel,2,0)</f>
        <v>ng</v>
      </c>
      <c r="E746" s="23" t="str">
        <f>VLOOKUP(M746,map_prime_mover,2,0)</f>
        <v>st</v>
      </c>
      <c r="F746" s="23" t="str">
        <f>D746&amp;IF(NOT(E746=""),"_"&amp;LOWER(E746),"")</f>
        <v>ng_st</v>
      </c>
      <c r="G746" s="58">
        <f>IF(ISNUMBER(BA746),BA746/1000,1)</f>
        <v>16.622149399999998</v>
      </c>
      <c r="H746" s="8">
        <f>AV746</f>
        <v>1973</v>
      </c>
      <c r="I746" s="39" t="str">
        <f>AY746</f>
        <v>OP</v>
      </c>
      <c r="J746" s="39" t="str">
        <f>IF(AZ746=1,"Y",IF(AZ746=0,"N","?"))</f>
        <v>N</v>
      </c>
      <c r="K746" s="39" t="s">
        <v>594</v>
      </c>
      <c r="L746" s="8" t="str">
        <f>AU746</f>
        <v>NG</v>
      </c>
      <c r="M746" s="8" t="str">
        <f>AX746</f>
        <v>ST</v>
      </c>
      <c r="N746" s="8">
        <f>C746*G746</f>
        <v>1.0870885707599998</v>
      </c>
      <c r="O746" s="8"/>
      <c r="P746" s="39"/>
      <c r="Q746" s="39" t="s">
        <v>651</v>
      </c>
      <c r="R746" s="87"/>
      <c r="S746" s="39"/>
      <c r="T746" s="39"/>
      <c r="U746" s="87"/>
      <c r="V746" s="87" t="str">
        <f ca="1">IF(NOT(AP746=""),IF(AP746&lt;&gt;AP745,IF(COUNTIF(OFFSET(AP746,0,0,pMaxUnitPerPlantInData),AP746)=COUNTIFS(OFFSET(AP746,0,0,pMaxUnitPerPlantInData),AP746,OFFSET(F746,0,0,pMaxUnitPerPlantInData),F746),"N","Y"),V745),"")</f>
        <v>N</v>
      </c>
      <c r="W746" s="87" t="str">
        <f>IF($AP746="",W747,SUBSTITUTE(SUBSTITUTE(SUBSTITUTE(AP746," ","_"),"&amp;","and"),"-","_"))</f>
        <v>Spencer</v>
      </c>
      <c r="X746" s="87">
        <f>IF($AP746="","-",BB746)</f>
        <v>2</v>
      </c>
      <c r="Y746" s="4"/>
      <c r="Z746" s="8" t="b">
        <v>1</v>
      </c>
      <c r="AA746" s="8" t="b">
        <f>VLOOKUP(L746,map_fuel,3,0)</f>
        <v>1</v>
      </c>
      <c r="AB746" s="8" t="b">
        <f>C746&gt;=filt_gen_size</f>
        <v>1</v>
      </c>
      <c r="AC746" s="8" t="b">
        <f>AV746&gt;=filt_age</f>
        <v>1</v>
      </c>
      <c r="AD746" s="39">
        <f>IF(filt_status="ALL",TRUE,IFERROR(SEARCH(I746,filt_status),FALSE))</f>
        <v>1</v>
      </c>
      <c r="AE746" s="8" t="b">
        <f>IF(filt_chp,TRUE,J746="N")</f>
        <v>1</v>
      </c>
      <c r="AF746" s="8" t="b">
        <f>IF(filt_hydro,TRUE,D746&lt;&gt;"water")</f>
        <v>1</v>
      </c>
      <c r="AG746" s="8" t="b">
        <f>IF(filt_use_bad_data,TRUE,NOT(OR(O746="Y",O746=1)))</f>
        <v>1</v>
      </c>
      <c r="AH746" s="8" t="b">
        <f>IF(filt_use_bad_data,TRUE,NOT(OR(Q746="Y",Q746=1)))</f>
        <v>0</v>
      </c>
      <c r="AI746" s="8" t="b">
        <f>IF(filt_allow_combos,AND(AJ746:AK746),OR(UPPER($S746)="Y",UPPER($T746)=""))</f>
        <v>1</v>
      </c>
      <c r="AJ746" s="8" t="b">
        <f>IF(UPPER($U746)="CCGT",IF(filt_combine_ccgt,OR(UPPER($T746)="Y",UPPER($S746)=""),OR(UPPER($S746)="Y",UPPER($T746)="")),TRUE)</f>
        <v>1</v>
      </c>
      <c r="AK746" s="8" t="b">
        <f>IF(UPPER($U746)="WIND",IF(filt_combine_wind,OR(UPPER($T746)="Y",UPPER($S746)=""),OR(UPPER($S746)="Y",UPPER($T746)="")),TRUE)</f>
        <v>1</v>
      </c>
      <c r="AL746" s="9"/>
      <c r="AM746" s="2" t="b">
        <f>AND(Z746:AL746)</f>
        <v>0</v>
      </c>
      <c r="AN746" s="2">
        <f>A746-COUNTIF($K$31:$K746,"&lt;&gt;"&amp;AN$31)+1</f>
        <v>685</v>
      </c>
      <c r="AO746" s="2"/>
      <c r="AP746" s="8" t="s">
        <v>487</v>
      </c>
      <c r="AQ746" s="8" t="s">
        <v>108</v>
      </c>
      <c r="AR746" s="8">
        <v>4266</v>
      </c>
      <c r="AS746" s="8">
        <v>14677</v>
      </c>
      <c r="AT746" s="8" t="s">
        <v>11</v>
      </c>
      <c r="AU746" s="8" t="s">
        <v>33</v>
      </c>
      <c r="AV746" s="8">
        <v>1973</v>
      </c>
      <c r="AW746" s="8">
        <v>65.400000000000006</v>
      </c>
      <c r="AX746" s="8" t="s">
        <v>16</v>
      </c>
      <c r="AY746" s="8" t="s">
        <v>15</v>
      </c>
      <c r="AZ746">
        <v>0</v>
      </c>
      <c r="BA746" s="5">
        <v>16622.149399999998</v>
      </c>
      <c r="BB746" s="5">
        <v>2</v>
      </c>
      <c r="BC746" s="4"/>
      <c r="BD746"/>
    </row>
    <row r="747" spans="1:56" hidden="1">
      <c r="A747">
        <f>ROW(B747)-ROW($B$31)</f>
        <v>716</v>
      </c>
      <c r="B747" t="str">
        <f>SUBSTITUTE(SUBSTITUTE(SUBSTITUTE(AP747&amp;"_"&amp;AQ747," ","_"),"&amp;","and"),"-","_")</f>
        <v>Spencer_4</v>
      </c>
      <c r="C747">
        <f>AW747/1000</f>
        <v>6.1100000000000002E-2</v>
      </c>
      <c r="D747" s="23" t="str">
        <f>VLOOKUP(L747,map_fuel,2,0)</f>
        <v>ng</v>
      </c>
      <c r="E747" s="23" t="str">
        <f>VLOOKUP(M747,map_prime_mover,2,0)</f>
        <v>st</v>
      </c>
      <c r="F747" s="23" t="str">
        <f>D747&amp;IF(NOT(E747=""),"_"&amp;LOWER(E747),"")</f>
        <v>ng_st</v>
      </c>
      <c r="G747" s="58">
        <f>IF(ISNUMBER(BA747),BA747/1000,1)</f>
        <v>16.622149399999998</v>
      </c>
      <c r="H747" s="8">
        <f>AV747</f>
        <v>1966</v>
      </c>
      <c r="I747" s="39" t="str">
        <f>AY747</f>
        <v>OP</v>
      </c>
      <c r="J747" s="39" t="str">
        <f>IF(AZ747=1,"Y",IF(AZ747=0,"N","?"))</f>
        <v>N</v>
      </c>
      <c r="K747" s="39" t="s">
        <v>594</v>
      </c>
      <c r="L747" s="8" t="str">
        <f>AU747</f>
        <v>NG</v>
      </c>
      <c r="M747" s="8" t="str">
        <f>AX747</f>
        <v>ST</v>
      </c>
      <c r="N747" s="8">
        <f>C747*G747</f>
        <v>1.01561332834</v>
      </c>
      <c r="O747" s="8"/>
      <c r="P747" s="39"/>
      <c r="Q747" s="39" t="s">
        <v>651</v>
      </c>
      <c r="R747" s="87"/>
      <c r="S747" s="39"/>
      <c r="T747" s="39"/>
      <c r="U747" s="87"/>
      <c r="V747" s="87" t="str">
        <f ca="1">IF(NOT(AP747=""),IF(AP747&lt;&gt;AP746,IF(COUNTIF(OFFSET(AP747,0,0,pMaxUnitPerPlantInData),AP747)=COUNTIFS(OFFSET(AP747,0,0,pMaxUnitPerPlantInData),AP747,OFFSET(F747,0,0,pMaxUnitPerPlantInData),F747),"N","Y"),V746),"")</f>
        <v>N</v>
      </c>
      <c r="W747" s="87" t="str">
        <f>IF($AP747="",W748,SUBSTITUTE(SUBSTITUTE(SUBSTITUTE(AP747," ","_"),"&amp;","and"),"-","_"))</f>
        <v>Spencer</v>
      </c>
      <c r="X747" s="87">
        <f>IF($AP747="","-",BB747)</f>
        <v>2</v>
      </c>
      <c r="Y747" s="4"/>
      <c r="Z747" s="8" t="b">
        <v>1</v>
      </c>
      <c r="AA747" s="8" t="b">
        <f>VLOOKUP(L747,map_fuel,3,0)</f>
        <v>1</v>
      </c>
      <c r="AB747" s="8" t="b">
        <f>C747&gt;=filt_gen_size</f>
        <v>1</v>
      </c>
      <c r="AC747" s="8" t="b">
        <f>AV747&gt;=filt_age</f>
        <v>1</v>
      </c>
      <c r="AD747" s="39">
        <f>IF(filt_status="ALL",TRUE,IFERROR(SEARCH(I747,filt_status),FALSE))</f>
        <v>1</v>
      </c>
      <c r="AE747" s="8" t="b">
        <f>IF(filt_chp,TRUE,J747="N")</f>
        <v>1</v>
      </c>
      <c r="AF747" s="8" t="b">
        <f>IF(filt_hydro,TRUE,D747&lt;&gt;"water")</f>
        <v>1</v>
      </c>
      <c r="AG747" s="8" t="b">
        <f>IF(filt_use_bad_data,TRUE,NOT(OR(O747="Y",O747=1)))</f>
        <v>1</v>
      </c>
      <c r="AH747" s="8" t="b">
        <f>IF(filt_use_bad_data,TRUE,NOT(OR(Q747="Y",Q747=1)))</f>
        <v>0</v>
      </c>
      <c r="AI747" s="8" t="b">
        <f>IF(filt_allow_combos,AND(AJ747:AK747),OR(UPPER($S747)="Y",UPPER($T747)=""))</f>
        <v>1</v>
      </c>
      <c r="AJ747" s="8" t="b">
        <f>IF(UPPER($U747)="CCGT",IF(filt_combine_ccgt,OR(UPPER($T747)="Y",UPPER($S747)=""),OR(UPPER($S747)="Y",UPPER($T747)="")),TRUE)</f>
        <v>1</v>
      </c>
      <c r="AK747" s="8" t="b">
        <f>IF(UPPER($U747)="WIND",IF(filt_combine_wind,OR(UPPER($T747)="Y",UPPER($S747)=""),OR(UPPER($S747)="Y",UPPER($T747)="")),TRUE)</f>
        <v>1</v>
      </c>
      <c r="AL747" s="9"/>
      <c r="AM747" s="2" t="b">
        <f>AND(Z747:AL747)</f>
        <v>0</v>
      </c>
      <c r="AN747" s="2">
        <f>A747-COUNTIF($K$31:$K747,"&lt;&gt;"&amp;AN$31)+1</f>
        <v>686</v>
      </c>
      <c r="AO747" s="2"/>
      <c r="AP747" s="8" t="s">
        <v>487</v>
      </c>
      <c r="AQ747" s="8" t="s">
        <v>107</v>
      </c>
      <c r="AR747" s="8">
        <v>4266</v>
      </c>
      <c r="AS747" s="8">
        <v>14676</v>
      </c>
      <c r="AT747" s="8" t="s">
        <v>11</v>
      </c>
      <c r="AU747" s="8" t="s">
        <v>33</v>
      </c>
      <c r="AV747" s="8">
        <v>1966</v>
      </c>
      <c r="AW747" s="8">
        <v>61.1</v>
      </c>
      <c r="AX747" s="8" t="s">
        <v>16</v>
      </c>
      <c r="AY747" s="8" t="s">
        <v>15</v>
      </c>
      <c r="AZ747">
        <v>0</v>
      </c>
      <c r="BA747" s="5">
        <v>16622.149399999998</v>
      </c>
      <c r="BB747" s="5">
        <v>2</v>
      </c>
      <c r="BC747" s="4"/>
      <c r="BD747"/>
    </row>
    <row r="748" spans="1:56" hidden="1">
      <c r="A748">
        <f>ROW(B748)-ROW($B$31)</f>
        <v>717</v>
      </c>
      <c r="B748" t="str">
        <f>SUBSTITUTE(SUBSTITUTE(SUBSTITUTE(AP748&amp;"_"&amp;AQ748," ","_"),"&amp;","and"),"-","_")</f>
        <v>SRW_Cogen_LP_GT1A</v>
      </c>
      <c r="C748">
        <f>AW748/1000</f>
        <v>0.18</v>
      </c>
      <c r="D748" s="23" t="str">
        <f>VLOOKUP(L748,map_fuel,2,0)</f>
        <v>ng</v>
      </c>
      <c r="E748" s="23" t="str">
        <f>VLOOKUP(M748,map_prime_mover,2,0)</f>
        <v>cc_ct_part</v>
      </c>
      <c r="F748" s="23" t="str">
        <f>D748&amp;IF(NOT(E748=""),"_"&amp;LOWER(E748),"")</f>
        <v>ng_cc_ct_part</v>
      </c>
      <c r="G748" s="58">
        <f>IF(ISNUMBER(BA748),BA748/1000,1)</f>
        <v>1</v>
      </c>
      <c r="H748" s="8">
        <f>AV748</f>
        <v>2001</v>
      </c>
      <c r="I748" s="39" t="str">
        <f>AY748</f>
        <v>OP</v>
      </c>
      <c r="J748" s="39" t="str">
        <f>IF(AZ748=1,"Y",IF(AZ748=0,"N","?"))</f>
        <v>?</v>
      </c>
      <c r="K748" s="39" t="s">
        <v>594</v>
      </c>
      <c r="L748" s="8" t="str">
        <f>AU748</f>
        <v>NG</v>
      </c>
      <c r="M748" s="8" t="str">
        <f>AX748</f>
        <v>CT</v>
      </c>
      <c r="N748" s="8">
        <f>C748*G748</f>
        <v>0.18</v>
      </c>
      <c r="O748" s="8"/>
      <c r="P748" s="8"/>
      <c r="Q748" s="8"/>
      <c r="R748" s="87"/>
      <c r="S748" s="8"/>
      <c r="T748" s="8"/>
      <c r="U748" s="87"/>
      <c r="V748" s="87" t="str">
        <f ca="1">IF(NOT(AP748=""),IF(AP748&lt;&gt;AP747,IF(COUNTIF(OFFSET(AP748,0,0,pMaxUnitPerPlantInData),AP748)=COUNTIFS(OFFSET(AP748,0,0,pMaxUnitPerPlantInData),AP748,OFFSET(F748,0,0,pMaxUnitPerPlantInData),F748),"N","Y"),V747),"")</f>
        <v>Y</v>
      </c>
      <c r="W748" s="87" t="str">
        <f>IF($AP748="",W749,AP748)</f>
        <v>SRW Cogen LP</v>
      </c>
      <c r="X748" s="87" t="str">
        <f>IF($AP748="","-",BB748)</f>
        <v>Plant unknown</v>
      </c>
      <c r="Y748" s="4"/>
      <c r="Z748" s="8" t="b">
        <v>0</v>
      </c>
      <c r="AA748" s="8" t="b">
        <f>VLOOKUP(L748,map_fuel,3,0)</f>
        <v>1</v>
      </c>
      <c r="AB748" s="8" t="b">
        <f>C748&gt;=filt_gen_size</f>
        <v>1</v>
      </c>
      <c r="AC748" s="8" t="b">
        <f>AV748&gt;=filt_age</f>
        <v>1</v>
      </c>
      <c r="AD748" s="39">
        <f>IF(filt_status="ALL",TRUE,IFERROR(SEARCH(I748,filt_status),FALSE))</f>
        <v>1</v>
      </c>
      <c r="AE748" s="8" t="b">
        <f>IF(filt_chp,TRUE,J748="N")</f>
        <v>0</v>
      </c>
      <c r="AF748" s="8" t="b">
        <f>IF(filt_hydro,TRUE,D748&lt;&gt;"water")</f>
        <v>1</v>
      </c>
      <c r="AG748" s="8" t="b">
        <f>IF(filt_use_bad_data,TRUE,NOT(OR(O748="Y",O748=1)))</f>
        <v>1</v>
      </c>
      <c r="AH748" s="8" t="b">
        <f>IF(filt_use_bad_data,TRUE,NOT(OR(Q748="Y",Q748=1)))</f>
        <v>1</v>
      </c>
      <c r="AI748" s="8" t="b">
        <f>IF(filt_allow_combos,AND(AJ748:AK748),OR(UPPER($S748)="Y",UPPER($T748)=""))</f>
        <v>1</v>
      </c>
      <c r="AJ748" s="8" t="b">
        <f>IF(UPPER($U748)="CCGT",IF(filt_combine_ccgt,OR(UPPER($T748)="Y",UPPER($S748)=""),OR(UPPER($S748)="Y",UPPER($T748)="")),TRUE)</f>
        <v>1</v>
      </c>
      <c r="AK748" s="8" t="b">
        <f>IF(UPPER($U748)="WIND",IF(filt_combine_wind,OR(UPPER($T748)="Y",UPPER($S748)=""),OR(UPPER($S748)="Y",UPPER($T748)="")),TRUE)</f>
        <v>1</v>
      </c>
      <c r="AL748" s="9"/>
      <c r="AM748" s="2" t="b">
        <f>AND(Z748:AL748)</f>
        <v>0</v>
      </c>
      <c r="AN748" s="2">
        <f>A748-COUNTIF($K$31:$K748,"&lt;&gt;"&amp;AN$31)+1</f>
        <v>687</v>
      </c>
      <c r="AO748" s="2"/>
      <c r="AP748" s="8" t="s">
        <v>488</v>
      </c>
      <c r="AQ748" s="8" t="s">
        <v>267</v>
      </c>
      <c r="AR748" s="8">
        <v>55120</v>
      </c>
      <c r="AS748" s="8">
        <v>14678</v>
      </c>
      <c r="AT748" s="8" t="s">
        <v>11</v>
      </c>
      <c r="AU748" s="8" t="s">
        <v>33</v>
      </c>
      <c r="AV748" s="8">
        <v>2001</v>
      </c>
      <c r="AW748" s="8">
        <v>180</v>
      </c>
      <c r="AX748" s="8" t="s">
        <v>32</v>
      </c>
      <c r="AY748" s="8" t="s">
        <v>15</v>
      </c>
      <c r="AZ748" t="s">
        <v>1069</v>
      </c>
      <c r="BA748" s="5" t="s">
        <v>1069</v>
      </c>
      <c r="BB748" s="5" t="s">
        <v>1069</v>
      </c>
      <c r="BC748" s="4"/>
      <c r="BD748"/>
    </row>
    <row r="749" spans="1:56" hidden="1">
      <c r="A749">
        <f>ROW(B749)-ROW($B$31)</f>
        <v>718</v>
      </c>
      <c r="B749" t="str">
        <f>SUBSTITUTE(SUBSTITUTE(SUBSTITUTE(AP749&amp;"_"&amp;AQ749," ","_"),"&amp;","and"),"-","_")</f>
        <v>SRW_Cogen_LP_GT1B</v>
      </c>
      <c r="C749">
        <f>AW749/1000</f>
        <v>0.18</v>
      </c>
      <c r="D749" s="23" t="str">
        <f>VLOOKUP(L749,map_fuel,2,0)</f>
        <v>ng</v>
      </c>
      <c r="E749" s="23" t="str">
        <f>VLOOKUP(M749,map_prime_mover,2,0)</f>
        <v>cc_ct_part</v>
      </c>
      <c r="F749" s="23" t="str">
        <f>D749&amp;IF(NOT(E749=""),"_"&amp;LOWER(E749),"")</f>
        <v>ng_cc_ct_part</v>
      </c>
      <c r="G749" s="58">
        <f>IF(ISNUMBER(BA749),BA749/1000,1)</f>
        <v>1</v>
      </c>
      <c r="H749" s="8">
        <f>AV749</f>
        <v>2001</v>
      </c>
      <c r="I749" s="39" t="str">
        <f>AY749</f>
        <v>OP</v>
      </c>
      <c r="J749" s="39" t="str">
        <f>IF(AZ749=1,"Y",IF(AZ749=0,"N","?"))</f>
        <v>?</v>
      </c>
      <c r="K749" s="39" t="s">
        <v>594</v>
      </c>
      <c r="L749" s="8" t="str">
        <f>AU749</f>
        <v>NG</v>
      </c>
      <c r="M749" s="8" t="str">
        <f>AX749</f>
        <v>CT</v>
      </c>
      <c r="N749" s="8">
        <f>C749*G749</f>
        <v>0.18</v>
      </c>
      <c r="O749" s="8"/>
      <c r="P749" s="8"/>
      <c r="Q749" s="8"/>
      <c r="R749" s="87"/>
      <c r="S749" s="8"/>
      <c r="T749" s="8"/>
      <c r="U749" s="87"/>
      <c r="V749" s="87" t="str">
        <f ca="1">IF(NOT(AP749=""),IF(AP749&lt;&gt;AP748,IF(COUNTIF(OFFSET(AP749,0,0,pMaxUnitPerPlantInData),AP749)=COUNTIFS(OFFSET(AP749,0,0,pMaxUnitPerPlantInData),AP749,OFFSET(F749,0,0,pMaxUnitPerPlantInData),F749),"N","Y"),V748),"")</f>
        <v>Y</v>
      </c>
      <c r="W749" s="87" t="str">
        <f>IF($AP749="",W750,AP749)</f>
        <v>SRW Cogen LP</v>
      </c>
      <c r="X749" s="87" t="str">
        <f>IF($AP749="","-",BB749)</f>
        <v>Plant unknown</v>
      </c>
      <c r="Y749" s="4"/>
      <c r="Z749" s="8" t="b">
        <v>0</v>
      </c>
      <c r="AA749" s="8" t="b">
        <f>VLOOKUP(L749,map_fuel,3,0)</f>
        <v>1</v>
      </c>
      <c r="AB749" s="8" t="b">
        <f>C749&gt;=filt_gen_size</f>
        <v>1</v>
      </c>
      <c r="AC749" s="8" t="b">
        <f>AV749&gt;=filt_age</f>
        <v>1</v>
      </c>
      <c r="AD749" s="39">
        <f>IF(filt_status="ALL",TRUE,IFERROR(SEARCH(I749,filt_status),FALSE))</f>
        <v>1</v>
      </c>
      <c r="AE749" s="8" t="b">
        <f>IF(filt_chp,TRUE,J749="N")</f>
        <v>0</v>
      </c>
      <c r="AF749" s="8" t="b">
        <f>IF(filt_hydro,TRUE,D749&lt;&gt;"water")</f>
        <v>1</v>
      </c>
      <c r="AG749" s="8" t="b">
        <f>IF(filt_use_bad_data,TRUE,NOT(OR(O749="Y",O749=1)))</f>
        <v>1</v>
      </c>
      <c r="AH749" s="8" t="b">
        <f>IF(filt_use_bad_data,TRUE,NOT(OR(Q749="Y",Q749=1)))</f>
        <v>1</v>
      </c>
      <c r="AI749" s="8" t="b">
        <f>IF(filt_allow_combos,AND(AJ749:AK749),OR(UPPER($S749)="Y",UPPER($T749)=""))</f>
        <v>1</v>
      </c>
      <c r="AJ749" s="8" t="b">
        <f>IF(UPPER($U749)="CCGT",IF(filt_combine_ccgt,OR(UPPER($T749)="Y",UPPER($S749)=""),OR(UPPER($S749)="Y",UPPER($T749)="")),TRUE)</f>
        <v>1</v>
      </c>
      <c r="AK749" s="8" t="b">
        <f>IF(UPPER($U749)="WIND",IF(filt_combine_wind,OR(UPPER($T749)="Y",UPPER($S749)=""),OR(UPPER($S749)="Y",UPPER($T749)="")),TRUE)</f>
        <v>1</v>
      </c>
      <c r="AL749" s="9"/>
      <c r="AM749" s="2" t="b">
        <f>AND(Z749:AL749)</f>
        <v>0</v>
      </c>
      <c r="AN749" s="2">
        <f>A749-COUNTIF($K$31:$K749,"&lt;&gt;"&amp;AN$31)+1</f>
        <v>688</v>
      </c>
      <c r="AO749" s="2"/>
      <c r="AP749" s="8" t="s">
        <v>488</v>
      </c>
      <c r="AQ749" s="8" t="s">
        <v>268</v>
      </c>
      <c r="AR749" s="8">
        <v>55120</v>
      </c>
      <c r="AS749" s="8">
        <v>14679</v>
      </c>
      <c r="AT749" s="8" t="s">
        <v>11</v>
      </c>
      <c r="AU749" s="8" t="s">
        <v>33</v>
      </c>
      <c r="AV749" s="8">
        <v>2001</v>
      </c>
      <c r="AW749" s="8">
        <v>180</v>
      </c>
      <c r="AX749" s="8" t="s">
        <v>32</v>
      </c>
      <c r="AY749" s="8" t="s">
        <v>15</v>
      </c>
      <c r="AZ749" t="s">
        <v>1069</v>
      </c>
      <c r="BA749" s="5" t="s">
        <v>1069</v>
      </c>
      <c r="BB749" s="5" t="s">
        <v>1069</v>
      </c>
      <c r="BC749" s="4"/>
      <c r="BD749"/>
    </row>
    <row r="750" spans="1:56" hidden="1">
      <c r="A750">
        <f>ROW(B750)-ROW($B$31)</f>
        <v>719</v>
      </c>
      <c r="B750" t="str">
        <f>SUBSTITUTE(SUBSTITUTE(SUBSTITUTE(AP750&amp;"_"&amp;AQ750," ","_"),"&amp;","and"),"-","_")</f>
        <v>SRW_Cogen_LP_ST1A</v>
      </c>
      <c r="C750">
        <f>AW750/1000</f>
        <v>0.14499999999999999</v>
      </c>
      <c r="D750" s="23" t="str">
        <f>VLOOKUP(L750,map_fuel,2,0)</f>
        <v>ng</v>
      </c>
      <c r="E750" s="23" t="str">
        <f>VLOOKUP(M750,map_prime_mover,2,0)</f>
        <v>cc_st_part</v>
      </c>
      <c r="F750" s="23" t="str">
        <f>D750&amp;IF(NOT(E750=""),"_"&amp;LOWER(E750),"")</f>
        <v>ng_cc_st_part</v>
      </c>
      <c r="G750" s="58">
        <f>IF(ISNUMBER(BA750),BA750/1000,1)</f>
        <v>1</v>
      </c>
      <c r="H750" s="8">
        <f>AV750</f>
        <v>2001</v>
      </c>
      <c r="I750" s="39" t="str">
        <f>AY750</f>
        <v>OP</v>
      </c>
      <c r="J750" s="39" t="str">
        <f>IF(AZ750=1,"Y",IF(AZ750=0,"N","?"))</f>
        <v>?</v>
      </c>
      <c r="K750" s="39" t="s">
        <v>594</v>
      </c>
      <c r="L750" s="8" t="str">
        <f>AU750</f>
        <v>NG</v>
      </c>
      <c r="M750" s="8" t="str">
        <f>AX750</f>
        <v>CA</v>
      </c>
      <c r="N750" s="8">
        <f>C750*G750</f>
        <v>0.14499999999999999</v>
      </c>
      <c r="O750" s="8"/>
      <c r="P750" s="8"/>
      <c r="Q750" s="8"/>
      <c r="R750" s="87"/>
      <c r="S750" s="8"/>
      <c r="T750" s="8"/>
      <c r="U750" s="87"/>
      <c r="V750" s="87" t="str">
        <f ca="1">IF(NOT(AP750=""),IF(AP750&lt;&gt;AP749,IF(COUNTIF(OFFSET(AP750,0,0,pMaxUnitPerPlantInData),AP750)=COUNTIFS(OFFSET(AP750,0,0,pMaxUnitPerPlantInData),AP750,OFFSET(F750,0,0,pMaxUnitPerPlantInData),F750),"N","Y"),V749),"")</f>
        <v>Y</v>
      </c>
      <c r="W750" s="87" t="str">
        <f>IF($AP750="",W751,AP750)</f>
        <v>SRW Cogen LP</v>
      </c>
      <c r="X750" s="87" t="str">
        <f>IF($AP750="","-",BB750)</f>
        <v>Plant unknown</v>
      </c>
      <c r="Y750" s="4"/>
      <c r="Z750" s="8" t="b">
        <v>0</v>
      </c>
      <c r="AA750" s="8" t="b">
        <f>VLOOKUP(L750,map_fuel,3,0)</f>
        <v>1</v>
      </c>
      <c r="AB750" s="8" t="b">
        <f>C750&gt;=filt_gen_size</f>
        <v>1</v>
      </c>
      <c r="AC750" s="8" t="b">
        <f>AV750&gt;=filt_age</f>
        <v>1</v>
      </c>
      <c r="AD750" s="39">
        <f>IF(filt_status="ALL",TRUE,IFERROR(SEARCH(I750,filt_status),FALSE))</f>
        <v>1</v>
      </c>
      <c r="AE750" s="8" t="b">
        <f>IF(filt_chp,TRUE,J750="N")</f>
        <v>0</v>
      </c>
      <c r="AF750" s="8" t="b">
        <f>IF(filt_hydro,TRUE,D750&lt;&gt;"water")</f>
        <v>1</v>
      </c>
      <c r="AG750" s="8" t="b">
        <f>IF(filt_use_bad_data,TRUE,NOT(OR(O750="Y",O750=1)))</f>
        <v>1</v>
      </c>
      <c r="AH750" s="8" t="b">
        <f>IF(filt_use_bad_data,TRUE,NOT(OR(Q750="Y",Q750=1)))</f>
        <v>1</v>
      </c>
      <c r="AI750" s="8" t="b">
        <f>IF(filt_allow_combos,AND(AJ750:AK750),OR(UPPER($S750)="Y",UPPER($T750)=""))</f>
        <v>1</v>
      </c>
      <c r="AJ750" s="8" t="b">
        <f>IF(UPPER($U750)="CCGT",IF(filt_combine_ccgt,OR(UPPER($T750)="Y",UPPER($S750)=""),OR(UPPER($S750)="Y",UPPER($T750)="")),TRUE)</f>
        <v>1</v>
      </c>
      <c r="AK750" s="8" t="b">
        <f>IF(UPPER($U750)="WIND",IF(filt_combine_wind,OR(UPPER($T750)="Y",UPPER($S750)=""),OR(UPPER($S750)="Y",UPPER($T750)="")),TRUE)</f>
        <v>1</v>
      </c>
      <c r="AL750" s="9"/>
      <c r="AM750" s="2" t="b">
        <f>AND(Z750:AL750)</f>
        <v>0</v>
      </c>
      <c r="AN750" s="2">
        <f>A750-COUNTIF($K$31:$K750,"&lt;&gt;"&amp;AN$31)+1</f>
        <v>689</v>
      </c>
      <c r="AO750" s="2"/>
      <c r="AP750" s="8" t="s">
        <v>488</v>
      </c>
      <c r="AQ750" s="8" t="s">
        <v>489</v>
      </c>
      <c r="AR750" s="8">
        <v>55120</v>
      </c>
      <c r="AS750" s="8">
        <v>14680</v>
      </c>
      <c r="AT750" s="8" t="s">
        <v>11</v>
      </c>
      <c r="AU750" s="8" t="s">
        <v>33</v>
      </c>
      <c r="AV750" s="8">
        <v>2001</v>
      </c>
      <c r="AW750" s="8">
        <v>145</v>
      </c>
      <c r="AX750" s="8" t="s">
        <v>29</v>
      </c>
      <c r="AY750" s="8" t="s">
        <v>15</v>
      </c>
      <c r="AZ750" t="s">
        <v>1069</v>
      </c>
      <c r="BA750" s="5" t="s">
        <v>1069</v>
      </c>
      <c r="BB750" s="5" t="s">
        <v>1069</v>
      </c>
      <c r="BC750" s="4"/>
      <c r="BD750"/>
    </row>
    <row r="751" spans="1:56" hidden="1">
      <c r="A751">
        <f>ROW(B751)-ROW($B$31)</f>
        <v>720</v>
      </c>
      <c r="B751" t="str">
        <f>SUBSTITUTE(SUBSTITUTE(SUBSTITUTE(AP751&amp;"_"&amp;AQ751," ","_"),"&amp;","and"),"-","_")</f>
        <v>State_Farm_Insur_Support_Center_Central_2A</v>
      </c>
      <c r="C751">
        <f>AW751/1000</f>
        <v>1.8E-3</v>
      </c>
      <c r="D751" s="23" t="str">
        <f>VLOOKUP(L751,map_fuel,2,0)</f>
        <v>oil_2</v>
      </c>
      <c r="E751" s="23" t="str">
        <f>VLOOKUP(M751,map_prime_mover,2,0)</f>
        <v>ic</v>
      </c>
      <c r="F751" s="23" t="str">
        <f>D751&amp;IF(NOT(E751=""),"_"&amp;LOWER(E751),"")</f>
        <v>oil_2_ic</v>
      </c>
      <c r="G751" s="58">
        <f>IF(ISNUMBER(BA751),BA751/1000,1)</f>
        <v>12.5409443</v>
      </c>
      <c r="H751" s="8">
        <f>AV751</f>
        <v>1998</v>
      </c>
      <c r="I751" s="39" t="str">
        <f>AY751</f>
        <v>SB</v>
      </c>
      <c r="J751" s="39" t="str">
        <f>IF(AZ751=1,"Y",IF(AZ751=0,"N","?"))</f>
        <v>N</v>
      </c>
      <c r="K751" s="39" t="s">
        <v>594</v>
      </c>
      <c r="L751" s="8" t="str">
        <f>AU751</f>
        <v>DFO</v>
      </c>
      <c r="M751" s="8" t="str">
        <f>AX751</f>
        <v>IC</v>
      </c>
      <c r="N751" s="8">
        <f>C751*G751</f>
        <v>2.2573699739999998E-2</v>
      </c>
      <c r="O751" s="8"/>
      <c r="P751" s="39"/>
      <c r="Q751" s="39"/>
      <c r="R751" s="87"/>
      <c r="S751" s="39"/>
      <c r="T751" s="39"/>
      <c r="U751" s="87"/>
      <c r="V751" s="87" t="str">
        <f ca="1">IF(NOT(AP751=""),IF(AP751&lt;&gt;AP750,IF(COUNTIF(OFFSET(AP751,0,0,pMaxUnitPerPlantInData),AP751)=COUNTIFS(OFFSET(AP751,0,0,pMaxUnitPerPlantInData),AP751,OFFSET(F751,0,0,pMaxUnitPerPlantInData),F751),"N","Y"),V750),"")</f>
        <v>N</v>
      </c>
      <c r="W751" s="87" t="str">
        <f>IF($AP751="",W752,SUBSTITUTE(SUBSTITUTE(SUBSTITUTE(AP751," ","_"),"&amp;","and"),"-","_"))</f>
        <v>State_Farm_Insur_Support_Center_Central</v>
      </c>
      <c r="X751" s="87">
        <f>IF($AP751="","-",BB751)</f>
        <v>6</v>
      </c>
      <c r="Y751" s="4"/>
      <c r="Z751" s="8" t="b">
        <v>1</v>
      </c>
      <c r="AA751" s="8" t="b">
        <f>VLOOKUP(L751,map_fuel,3,0)</f>
        <v>0</v>
      </c>
      <c r="AB751" s="8" t="b">
        <f>C751&gt;=filt_gen_size</f>
        <v>0</v>
      </c>
      <c r="AC751" s="8" t="b">
        <f>AV751&gt;=filt_age</f>
        <v>1</v>
      </c>
      <c r="AD751" s="39">
        <f>IF(filt_status="ALL",TRUE,IFERROR(SEARCH(I751,filt_status),FALSE))</f>
        <v>9</v>
      </c>
      <c r="AE751" s="8" t="b">
        <f>IF(filt_chp,TRUE,J751="N")</f>
        <v>1</v>
      </c>
      <c r="AF751" s="8" t="b">
        <f>IF(filt_hydro,TRUE,D751&lt;&gt;"water")</f>
        <v>1</v>
      </c>
      <c r="AG751" s="8" t="b">
        <f>IF(filt_use_bad_data,TRUE,NOT(OR(O751="Y",O751=1)))</f>
        <v>1</v>
      </c>
      <c r="AH751" s="8" t="b">
        <f>IF(filt_use_bad_data,TRUE,NOT(OR(Q751="Y",Q751=1)))</f>
        <v>1</v>
      </c>
      <c r="AI751" s="8" t="b">
        <f>IF(filt_allow_combos,AND(AJ751:AK751),OR(UPPER($S751)="Y",UPPER($T751)=""))</f>
        <v>1</v>
      </c>
      <c r="AJ751" s="8" t="b">
        <f>IF(UPPER($U751)="CCGT",IF(filt_combine_ccgt,OR(UPPER($T751)="Y",UPPER($S751)=""),OR(UPPER($S751)="Y",UPPER($T751)="")),TRUE)</f>
        <v>1</v>
      </c>
      <c r="AK751" s="8" t="b">
        <f>IF(UPPER($U751)="WIND",IF(filt_combine_wind,OR(UPPER($T751)="Y",UPPER($S751)=""),OR(UPPER($S751)="Y",UPPER($T751)="")),TRUE)</f>
        <v>1</v>
      </c>
      <c r="AL751" s="9"/>
      <c r="AM751" s="2" t="b">
        <f>AND(Z751:AL751)</f>
        <v>0</v>
      </c>
      <c r="AN751" s="2">
        <f>A751-COUNTIF($K$31:$K751,"&lt;&gt;"&amp;AN$31)+1</f>
        <v>690</v>
      </c>
      <c r="AO751" s="2"/>
      <c r="AP751" s="8" t="s">
        <v>490</v>
      </c>
      <c r="AQ751" s="8" t="s">
        <v>491</v>
      </c>
      <c r="AR751" s="8">
        <v>55390</v>
      </c>
      <c r="AS751" s="8">
        <v>14681</v>
      </c>
      <c r="AT751" s="8" t="s">
        <v>11</v>
      </c>
      <c r="AU751" s="8" t="s">
        <v>284</v>
      </c>
      <c r="AV751" s="8">
        <v>1998</v>
      </c>
      <c r="AW751" s="8">
        <v>1.8</v>
      </c>
      <c r="AX751" s="8" t="s">
        <v>44</v>
      </c>
      <c r="AY751" s="8" t="s">
        <v>95</v>
      </c>
      <c r="AZ751">
        <v>0</v>
      </c>
      <c r="BA751" s="5">
        <v>12540.944299999999</v>
      </c>
      <c r="BB751" s="5">
        <v>6</v>
      </c>
      <c r="BC751" s="4"/>
      <c r="BD751"/>
    </row>
    <row r="752" spans="1:56" hidden="1">
      <c r="A752">
        <f>ROW(B752)-ROW($B$31)</f>
        <v>721</v>
      </c>
      <c r="B752" t="str">
        <f>SUBSTITUTE(SUBSTITUTE(SUBSTITUTE(AP752&amp;"_"&amp;AQ752," ","_"),"&amp;","and"),"-","_")</f>
        <v>State_Farm_Insur_Support_Center_Central_2B</v>
      </c>
      <c r="C752">
        <f>AW752/1000</f>
        <v>1.8E-3</v>
      </c>
      <c r="D752" s="23" t="str">
        <f>VLOOKUP(L752,map_fuel,2,0)</f>
        <v>oil_2</v>
      </c>
      <c r="E752" s="23" t="str">
        <f>VLOOKUP(M752,map_prime_mover,2,0)</f>
        <v>ic</v>
      </c>
      <c r="F752" s="23" t="str">
        <f>D752&amp;IF(NOT(E752=""),"_"&amp;LOWER(E752),"")</f>
        <v>oil_2_ic</v>
      </c>
      <c r="G752" s="58">
        <f>IF(ISNUMBER(BA752),BA752/1000,1)</f>
        <v>12.5409443</v>
      </c>
      <c r="H752" s="8">
        <f>AV752</f>
        <v>1998</v>
      </c>
      <c r="I752" s="39" t="str">
        <f>AY752</f>
        <v>SB</v>
      </c>
      <c r="J752" s="39" t="str">
        <f>IF(AZ752=1,"Y",IF(AZ752=0,"N","?"))</f>
        <v>N</v>
      </c>
      <c r="K752" s="39" t="s">
        <v>594</v>
      </c>
      <c r="L752" s="8" t="str">
        <f>AU752</f>
        <v>DFO</v>
      </c>
      <c r="M752" s="8" t="str">
        <f>AX752</f>
        <v>IC</v>
      </c>
      <c r="N752" s="8">
        <f>C752*G752</f>
        <v>2.2573699739999998E-2</v>
      </c>
      <c r="O752" s="8"/>
      <c r="P752" s="39"/>
      <c r="Q752" s="39"/>
      <c r="R752" s="87"/>
      <c r="S752" s="39"/>
      <c r="T752" s="39"/>
      <c r="U752" s="87"/>
      <c r="V752" s="87" t="str">
        <f ca="1">IF(NOT(AP752=""),IF(AP752&lt;&gt;AP751,IF(COUNTIF(OFFSET(AP752,0,0,pMaxUnitPerPlantInData),AP752)=COUNTIFS(OFFSET(AP752,0,0,pMaxUnitPerPlantInData),AP752,OFFSET(F752,0,0,pMaxUnitPerPlantInData),F752),"N","Y"),V751),"")</f>
        <v>N</v>
      </c>
      <c r="W752" s="87" t="str">
        <f>IF($AP752="",W753,SUBSTITUTE(SUBSTITUTE(SUBSTITUTE(AP752," ","_"),"&amp;","and"),"-","_"))</f>
        <v>State_Farm_Insur_Support_Center_Central</v>
      </c>
      <c r="X752" s="87">
        <f>IF($AP752="","-",BB752)</f>
        <v>6</v>
      </c>
      <c r="Y752" s="4"/>
      <c r="Z752" s="8" t="b">
        <v>1</v>
      </c>
      <c r="AA752" s="8" t="b">
        <f>VLOOKUP(L752,map_fuel,3,0)</f>
        <v>0</v>
      </c>
      <c r="AB752" s="8" t="b">
        <f>C752&gt;=filt_gen_size</f>
        <v>0</v>
      </c>
      <c r="AC752" s="8" t="b">
        <f>AV752&gt;=filt_age</f>
        <v>1</v>
      </c>
      <c r="AD752" s="39">
        <f>IF(filt_status="ALL",TRUE,IFERROR(SEARCH(I752,filt_status),FALSE))</f>
        <v>9</v>
      </c>
      <c r="AE752" s="8" t="b">
        <f>IF(filt_chp,TRUE,J752="N")</f>
        <v>1</v>
      </c>
      <c r="AF752" s="8" t="b">
        <f>IF(filt_hydro,TRUE,D752&lt;&gt;"water")</f>
        <v>1</v>
      </c>
      <c r="AG752" s="8" t="b">
        <f>IF(filt_use_bad_data,TRUE,NOT(OR(O752="Y",O752=1)))</f>
        <v>1</v>
      </c>
      <c r="AH752" s="8" t="b">
        <f>IF(filt_use_bad_data,TRUE,NOT(OR(Q752="Y",Q752=1)))</f>
        <v>1</v>
      </c>
      <c r="AI752" s="8" t="b">
        <f>IF(filt_allow_combos,AND(AJ752:AK752),OR(UPPER($S752)="Y",UPPER($T752)=""))</f>
        <v>1</v>
      </c>
      <c r="AJ752" s="8" t="b">
        <f>IF(UPPER($U752)="CCGT",IF(filt_combine_ccgt,OR(UPPER($T752)="Y",UPPER($S752)=""),OR(UPPER($S752)="Y",UPPER($T752)="")),TRUE)</f>
        <v>1</v>
      </c>
      <c r="AK752" s="8" t="b">
        <f>IF(UPPER($U752)="WIND",IF(filt_combine_wind,OR(UPPER($T752)="Y",UPPER($S752)=""),OR(UPPER($S752)="Y",UPPER($T752)="")),TRUE)</f>
        <v>1</v>
      </c>
      <c r="AL752" s="9"/>
      <c r="AM752" s="2" t="b">
        <f>AND(Z752:AL752)</f>
        <v>0</v>
      </c>
      <c r="AN752" s="2">
        <f>A752-COUNTIF($K$31:$K752,"&lt;&gt;"&amp;AN$31)+1</f>
        <v>691</v>
      </c>
      <c r="AO752" s="2"/>
      <c r="AP752" s="8" t="s">
        <v>490</v>
      </c>
      <c r="AQ752" s="8" t="s">
        <v>492</v>
      </c>
      <c r="AR752" s="8">
        <v>55390</v>
      </c>
      <c r="AS752" s="8">
        <v>14682</v>
      </c>
      <c r="AT752" s="8" t="s">
        <v>11</v>
      </c>
      <c r="AU752" s="8" t="s">
        <v>284</v>
      </c>
      <c r="AV752" s="8">
        <v>1998</v>
      </c>
      <c r="AW752" s="8">
        <v>1.8</v>
      </c>
      <c r="AX752" s="8" t="s">
        <v>44</v>
      </c>
      <c r="AY752" s="8" t="s">
        <v>95</v>
      </c>
      <c r="AZ752">
        <v>0</v>
      </c>
      <c r="BA752" s="5">
        <v>12540.944299999999</v>
      </c>
      <c r="BB752" s="5">
        <v>6</v>
      </c>
      <c r="BC752" s="4"/>
      <c r="BD752"/>
    </row>
    <row r="753" spans="1:56" hidden="1">
      <c r="A753">
        <f>ROW(B753)-ROW($B$31)</f>
        <v>722</v>
      </c>
      <c r="B753" t="str">
        <f>SUBSTITUTE(SUBSTITUTE(SUBSTITUTE(AP753&amp;"_"&amp;AQ753," ","_"),"&amp;","and"),"-","_")</f>
        <v>State_Farm_Insur_Support_Center_Central_3A</v>
      </c>
      <c r="C753">
        <f>AW753/1000</f>
        <v>1.8E-3</v>
      </c>
      <c r="D753" s="23" t="str">
        <f>VLOOKUP(L753,map_fuel,2,0)</f>
        <v>oil_2</v>
      </c>
      <c r="E753" s="23" t="str">
        <f>VLOOKUP(M753,map_prime_mover,2,0)</f>
        <v>ic</v>
      </c>
      <c r="F753" s="23" t="str">
        <f>D753&amp;IF(NOT(E753=""),"_"&amp;LOWER(E753),"")</f>
        <v>oil_2_ic</v>
      </c>
      <c r="G753" s="58">
        <f>IF(ISNUMBER(BA753),BA753/1000,1)</f>
        <v>12.5409443</v>
      </c>
      <c r="H753" s="8">
        <f>AV753</f>
        <v>1998</v>
      </c>
      <c r="I753" s="39" t="str">
        <f>AY753</f>
        <v>SB</v>
      </c>
      <c r="J753" s="39" t="str">
        <f>IF(AZ753=1,"Y",IF(AZ753=0,"N","?"))</f>
        <v>N</v>
      </c>
      <c r="K753" s="39" t="s">
        <v>594</v>
      </c>
      <c r="L753" s="8" t="str">
        <f>AU753</f>
        <v>DFO</v>
      </c>
      <c r="M753" s="8" t="str">
        <f>AX753</f>
        <v>IC</v>
      </c>
      <c r="N753" s="8">
        <f>C753*G753</f>
        <v>2.2573699739999998E-2</v>
      </c>
      <c r="O753" s="8"/>
      <c r="P753" s="39"/>
      <c r="Q753" s="39"/>
      <c r="R753" s="87"/>
      <c r="S753" s="39"/>
      <c r="T753" s="39"/>
      <c r="U753" s="87"/>
      <c r="V753" s="87" t="str">
        <f ca="1">IF(NOT(AP753=""),IF(AP753&lt;&gt;AP752,IF(COUNTIF(OFFSET(AP753,0,0,pMaxUnitPerPlantInData),AP753)=COUNTIFS(OFFSET(AP753,0,0,pMaxUnitPerPlantInData),AP753,OFFSET(F753,0,0,pMaxUnitPerPlantInData),F753),"N","Y"),V752),"")</f>
        <v>N</v>
      </c>
      <c r="W753" s="87" t="str">
        <f>IF($AP753="",W754,SUBSTITUTE(SUBSTITUTE(SUBSTITUTE(AP753," ","_"),"&amp;","and"),"-","_"))</f>
        <v>State_Farm_Insur_Support_Center_Central</v>
      </c>
      <c r="X753" s="87">
        <f>IF($AP753="","-",BB753)</f>
        <v>6</v>
      </c>
      <c r="Y753" s="4"/>
      <c r="Z753" s="8" t="b">
        <v>1</v>
      </c>
      <c r="AA753" s="8" t="b">
        <f>VLOOKUP(L753,map_fuel,3,0)</f>
        <v>0</v>
      </c>
      <c r="AB753" s="8" t="b">
        <f>C753&gt;=filt_gen_size</f>
        <v>0</v>
      </c>
      <c r="AC753" s="8" t="b">
        <f>AV753&gt;=filt_age</f>
        <v>1</v>
      </c>
      <c r="AD753" s="39">
        <f>IF(filt_status="ALL",TRUE,IFERROR(SEARCH(I753,filt_status),FALSE))</f>
        <v>9</v>
      </c>
      <c r="AE753" s="8" t="b">
        <f>IF(filt_chp,TRUE,J753="N")</f>
        <v>1</v>
      </c>
      <c r="AF753" s="8" t="b">
        <f>IF(filt_hydro,TRUE,D753&lt;&gt;"water")</f>
        <v>1</v>
      </c>
      <c r="AG753" s="8" t="b">
        <f>IF(filt_use_bad_data,TRUE,NOT(OR(O753="Y",O753=1)))</f>
        <v>1</v>
      </c>
      <c r="AH753" s="8" t="b">
        <f>IF(filt_use_bad_data,TRUE,NOT(OR(Q753="Y",Q753=1)))</f>
        <v>1</v>
      </c>
      <c r="AI753" s="8" t="b">
        <f>IF(filt_allow_combos,AND(AJ753:AK753),OR(UPPER($S753)="Y",UPPER($T753)=""))</f>
        <v>1</v>
      </c>
      <c r="AJ753" s="8" t="b">
        <f>IF(UPPER($U753)="CCGT",IF(filt_combine_ccgt,OR(UPPER($T753)="Y",UPPER($S753)=""),OR(UPPER($S753)="Y",UPPER($T753)="")),TRUE)</f>
        <v>1</v>
      </c>
      <c r="AK753" s="8" t="b">
        <f>IF(UPPER($U753)="WIND",IF(filt_combine_wind,OR(UPPER($T753)="Y",UPPER($S753)=""),OR(UPPER($S753)="Y",UPPER($T753)="")),TRUE)</f>
        <v>1</v>
      </c>
      <c r="AL753" s="9"/>
      <c r="AM753" s="2" t="b">
        <f>AND(Z753:AL753)</f>
        <v>0</v>
      </c>
      <c r="AN753" s="2">
        <f>A753-COUNTIF($K$31:$K753,"&lt;&gt;"&amp;AN$31)+1</f>
        <v>692</v>
      </c>
      <c r="AO753" s="2"/>
      <c r="AP753" s="8" t="s">
        <v>490</v>
      </c>
      <c r="AQ753" s="8" t="s">
        <v>493</v>
      </c>
      <c r="AR753" s="8">
        <v>55390</v>
      </c>
      <c r="AS753" s="8">
        <v>14683</v>
      </c>
      <c r="AT753" s="8" t="s">
        <v>11</v>
      </c>
      <c r="AU753" s="8" t="s">
        <v>284</v>
      </c>
      <c r="AV753" s="8">
        <v>1998</v>
      </c>
      <c r="AW753" s="8">
        <v>1.8</v>
      </c>
      <c r="AX753" s="8" t="s">
        <v>44</v>
      </c>
      <c r="AY753" s="8" t="s">
        <v>95</v>
      </c>
      <c r="AZ753">
        <v>0</v>
      </c>
      <c r="BA753" s="5">
        <v>12540.944299999999</v>
      </c>
      <c r="BB753" s="5">
        <v>6</v>
      </c>
      <c r="BC753" s="4"/>
      <c r="BD753"/>
    </row>
    <row r="754" spans="1:56" hidden="1">
      <c r="A754">
        <f>ROW(B754)-ROW($B$31)</f>
        <v>723</v>
      </c>
      <c r="B754" t="str">
        <f>SUBSTITUTE(SUBSTITUTE(SUBSTITUTE(AP754&amp;"_"&amp;AQ754," ","_"),"&amp;","and"),"-","_")</f>
        <v>State_Farm_Insur_Support_Center_Central_3B</v>
      </c>
      <c r="C754">
        <f>AW754/1000</f>
        <v>1.8E-3</v>
      </c>
      <c r="D754" s="23" t="str">
        <f>VLOOKUP(L754,map_fuel,2,0)</f>
        <v>oil_2</v>
      </c>
      <c r="E754" s="23" t="str">
        <f>VLOOKUP(M754,map_prime_mover,2,0)</f>
        <v>ic</v>
      </c>
      <c r="F754" s="23" t="str">
        <f>D754&amp;IF(NOT(E754=""),"_"&amp;LOWER(E754),"")</f>
        <v>oil_2_ic</v>
      </c>
      <c r="G754" s="58">
        <f>IF(ISNUMBER(BA754),BA754/1000,1)</f>
        <v>12.5409443</v>
      </c>
      <c r="H754" s="8">
        <f>AV754</f>
        <v>1998</v>
      </c>
      <c r="I754" s="39" t="str">
        <f>AY754</f>
        <v>SB</v>
      </c>
      <c r="J754" s="39" t="str">
        <f>IF(AZ754=1,"Y",IF(AZ754=0,"N","?"))</f>
        <v>N</v>
      </c>
      <c r="K754" s="39" t="s">
        <v>594</v>
      </c>
      <c r="L754" s="8" t="str">
        <f>AU754</f>
        <v>DFO</v>
      </c>
      <c r="M754" s="8" t="str">
        <f>AX754</f>
        <v>IC</v>
      </c>
      <c r="N754" s="8">
        <f>C754*G754</f>
        <v>2.2573699739999998E-2</v>
      </c>
      <c r="O754" s="8"/>
      <c r="P754" s="39"/>
      <c r="Q754" s="39"/>
      <c r="R754" s="87"/>
      <c r="S754" s="39"/>
      <c r="T754" s="39"/>
      <c r="U754" s="87"/>
      <c r="V754" s="87" t="str">
        <f ca="1">IF(NOT(AP754=""),IF(AP754&lt;&gt;AP753,IF(COUNTIF(OFFSET(AP754,0,0,pMaxUnitPerPlantInData),AP754)=COUNTIFS(OFFSET(AP754,0,0,pMaxUnitPerPlantInData),AP754,OFFSET(F754,0,0,pMaxUnitPerPlantInData),F754),"N","Y"),V753),"")</f>
        <v>N</v>
      </c>
      <c r="W754" s="87" t="str">
        <f>IF($AP754="",W755,SUBSTITUTE(SUBSTITUTE(SUBSTITUTE(AP754," ","_"),"&amp;","and"),"-","_"))</f>
        <v>State_Farm_Insur_Support_Center_Central</v>
      </c>
      <c r="X754" s="87">
        <f>IF($AP754="","-",BB754)</f>
        <v>6</v>
      </c>
      <c r="Y754" s="4"/>
      <c r="Z754" s="8" t="b">
        <v>1</v>
      </c>
      <c r="AA754" s="8" t="b">
        <f>VLOOKUP(L754,map_fuel,3,0)</f>
        <v>0</v>
      </c>
      <c r="AB754" s="8" t="b">
        <f>C754&gt;=filt_gen_size</f>
        <v>0</v>
      </c>
      <c r="AC754" s="8" t="b">
        <f>AV754&gt;=filt_age</f>
        <v>1</v>
      </c>
      <c r="AD754" s="39">
        <f>IF(filt_status="ALL",TRUE,IFERROR(SEARCH(I754,filt_status),FALSE))</f>
        <v>9</v>
      </c>
      <c r="AE754" s="8" t="b">
        <f>IF(filt_chp,TRUE,J754="N")</f>
        <v>1</v>
      </c>
      <c r="AF754" s="8" t="b">
        <f>IF(filt_hydro,TRUE,D754&lt;&gt;"water")</f>
        <v>1</v>
      </c>
      <c r="AG754" s="8" t="b">
        <f>IF(filt_use_bad_data,TRUE,NOT(OR(O754="Y",O754=1)))</f>
        <v>1</v>
      </c>
      <c r="AH754" s="8" t="b">
        <f>IF(filt_use_bad_data,TRUE,NOT(OR(Q754="Y",Q754=1)))</f>
        <v>1</v>
      </c>
      <c r="AI754" s="8" t="b">
        <f>IF(filt_allow_combos,AND(AJ754:AK754),OR(UPPER($S754)="Y",UPPER($T754)=""))</f>
        <v>1</v>
      </c>
      <c r="AJ754" s="8" t="b">
        <f>IF(UPPER($U754)="CCGT",IF(filt_combine_ccgt,OR(UPPER($T754)="Y",UPPER($S754)=""),OR(UPPER($S754)="Y",UPPER($T754)="")),TRUE)</f>
        <v>1</v>
      </c>
      <c r="AK754" s="8" t="b">
        <f>IF(UPPER($U754)="WIND",IF(filt_combine_wind,OR(UPPER($T754)="Y",UPPER($S754)=""),OR(UPPER($S754)="Y",UPPER($T754)="")),TRUE)</f>
        <v>1</v>
      </c>
      <c r="AL754" s="9"/>
      <c r="AM754" s="2" t="b">
        <f>AND(Z754:AL754)</f>
        <v>0</v>
      </c>
      <c r="AN754" s="2">
        <f>A754-COUNTIF($K$31:$K754,"&lt;&gt;"&amp;AN$31)+1</f>
        <v>693</v>
      </c>
      <c r="AO754" s="2"/>
      <c r="AP754" s="8" t="s">
        <v>490</v>
      </c>
      <c r="AQ754" s="8" t="s">
        <v>494</v>
      </c>
      <c r="AR754" s="8">
        <v>55390</v>
      </c>
      <c r="AS754" s="8">
        <v>14684</v>
      </c>
      <c r="AT754" s="8" t="s">
        <v>11</v>
      </c>
      <c r="AU754" s="8" t="s">
        <v>284</v>
      </c>
      <c r="AV754" s="8">
        <v>1998</v>
      </c>
      <c r="AW754" s="8">
        <v>1.8</v>
      </c>
      <c r="AX754" s="8" t="s">
        <v>44</v>
      </c>
      <c r="AY754" s="8" t="s">
        <v>95</v>
      </c>
      <c r="AZ754">
        <v>0</v>
      </c>
      <c r="BA754" s="5">
        <v>12540.944299999999</v>
      </c>
      <c r="BB754" s="5">
        <v>6</v>
      </c>
      <c r="BC754" s="4"/>
      <c r="BD754"/>
    </row>
    <row r="755" spans="1:56" hidden="1">
      <c r="A755">
        <f>ROW(B755)-ROW($B$31)</f>
        <v>724</v>
      </c>
      <c r="B755" t="str">
        <f>SUBSTITUTE(SUBSTITUTE(SUBSTITUTE(AP755&amp;"_"&amp;AQ755," ","_"),"&amp;","and"),"-","_")</f>
        <v>State_Farm_Insur_Support_Center_Central_4A</v>
      </c>
      <c r="C755">
        <f>AW755/1000</f>
        <v>1.8E-3</v>
      </c>
      <c r="D755" s="23" t="str">
        <f>VLOOKUP(L755,map_fuel,2,0)</f>
        <v>oil_2</v>
      </c>
      <c r="E755" s="23" t="str">
        <f>VLOOKUP(M755,map_prime_mover,2,0)</f>
        <v>ic</v>
      </c>
      <c r="F755" s="23" t="str">
        <f>D755&amp;IF(NOT(E755=""),"_"&amp;LOWER(E755),"")</f>
        <v>oil_2_ic</v>
      </c>
      <c r="G755" s="58">
        <f>IF(ISNUMBER(BA755),BA755/1000,1)</f>
        <v>12.5409443</v>
      </c>
      <c r="H755" s="8">
        <f>AV755</f>
        <v>1998</v>
      </c>
      <c r="I755" s="39" t="str">
        <f>AY755</f>
        <v>SB</v>
      </c>
      <c r="J755" s="39" t="str">
        <f>IF(AZ755=1,"Y",IF(AZ755=0,"N","?"))</f>
        <v>N</v>
      </c>
      <c r="K755" s="39" t="s">
        <v>594</v>
      </c>
      <c r="L755" s="8" t="str">
        <f>AU755</f>
        <v>DFO</v>
      </c>
      <c r="M755" s="8" t="str">
        <f>AX755</f>
        <v>IC</v>
      </c>
      <c r="N755" s="8">
        <f>C755*G755</f>
        <v>2.2573699739999998E-2</v>
      </c>
      <c r="O755" s="8"/>
      <c r="P755" s="39"/>
      <c r="Q755" s="39"/>
      <c r="R755" s="87"/>
      <c r="S755" s="39"/>
      <c r="T755" s="39"/>
      <c r="U755" s="87"/>
      <c r="V755" s="87" t="str">
        <f ca="1">IF(NOT(AP755=""),IF(AP755&lt;&gt;AP754,IF(COUNTIF(OFFSET(AP755,0,0,pMaxUnitPerPlantInData),AP755)=COUNTIFS(OFFSET(AP755,0,0,pMaxUnitPerPlantInData),AP755,OFFSET(F755,0,0,pMaxUnitPerPlantInData),F755),"N","Y"),V754),"")</f>
        <v>N</v>
      </c>
      <c r="W755" s="87" t="str">
        <f>IF($AP755="",W756,SUBSTITUTE(SUBSTITUTE(SUBSTITUTE(AP755," ","_"),"&amp;","and"),"-","_"))</f>
        <v>State_Farm_Insur_Support_Center_Central</v>
      </c>
      <c r="X755" s="87">
        <f>IF($AP755="","-",BB755)</f>
        <v>6</v>
      </c>
      <c r="Y755" s="4"/>
      <c r="Z755" s="8" t="b">
        <v>1</v>
      </c>
      <c r="AA755" s="8" t="b">
        <f>VLOOKUP(L755,map_fuel,3,0)</f>
        <v>0</v>
      </c>
      <c r="AB755" s="8" t="b">
        <f>C755&gt;=filt_gen_size</f>
        <v>0</v>
      </c>
      <c r="AC755" s="8" t="b">
        <f>AV755&gt;=filt_age</f>
        <v>1</v>
      </c>
      <c r="AD755" s="39">
        <f>IF(filt_status="ALL",TRUE,IFERROR(SEARCH(I755,filt_status),FALSE))</f>
        <v>9</v>
      </c>
      <c r="AE755" s="8" t="b">
        <f>IF(filt_chp,TRUE,J755="N")</f>
        <v>1</v>
      </c>
      <c r="AF755" s="8" t="b">
        <f>IF(filt_hydro,TRUE,D755&lt;&gt;"water")</f>
        <v>1</v>
      </c>
      <c r="AG755" s="8" t="b">
        <f>IF(filt_use_bad_data,TRUE,NOT(OR(O755="Y",O755=1)))</f>
        <v>1</v>
      </c>
      <c r="AH755" s="8" t="b">
        <f>IF(filt_use_bad_data,TRUE,NOT(OR(Q755="Y",Q755=1)))</f>
        <v>1</v>
      </c>
      <c r="AI755" s="8" t="b">
        <f>IF(filt_allow_combos,AND(AJ755:AK755),OR(UPPER($S755)="Y",UPPER($T755)=""))</f>
        <v>1</v>
      </c>
      <c r="AJ755" s="8" t="b">
        <f>IF(UPPER($U755)="CCGT",IF(filt_combine_ccgt,OR(UPPER($T755)="Y",UPPER($S755)=""),OR(UPPER($S755)="Y",UPPER($T755)="")),TRUE)</f>
        <v>1</v>
      </c>
      <c r="AK755" s="8" t="b">
        <f>IF(UPPER($U755)="WIND",IF(filt_combine_wind,OR(UPPER($T755)="Y",UPPER($S755)=""),OR(UPPER($S755)="Y",UPPER($T755)="")),TRUE)</f>
        <v>1</v>
      </c>
      <c r="AL755" s="9"/>
      <c r="AM755" s="2" t="b">
        <f>AND(Z755:AL755)</f>
        <v>0</v>
      </c>
      <c r="AN755" s="2">
        <f>A755-COUNTIF($K$31:$K755,"&lt;&gt;"&amp;AN$31)+1</f>
        <v>694</v>
      </c>
      <c r="AO755" s="2"/>
      <c r="AP755" s="8" t="s">
        <v>490</v>
      </c>
      <c r="AQ755" s="8" t="s">
        <v>495</v>
      </c>
      <c r="AR755" s="8">
        <v>55390</v>
      </c>
      <c r="AS755" s="8">
        <v>14685</v>
      </c>
      <c r="AT755" s="8" t="s">
        <v>11</v>
      </c>
      <c r="AU755" s="8" t="s">
        <v>284</v>
      </c>
      <c r="AV755" s="8">
        <v>1998</v>
      </c>
      <c r="AW755" s="8">
        <v>1.8</v>
      </c>
      <c r="AX755" s="8" t="s">
        <v>44</v>
      </c>
      <c r="AY755" s="8" t="s">
        <v>95</v>
      </c>
      <c r="AZ755">
        <v>0</v>
      </c>
      <c r="BA755" s="5">
        <v>12540.944299999999</v>
      </c>
      <c r="BB755" s="5">
        <v>6</v>
      </c>
      <c r="BC755" s="4"/>
      <c r="BD755"/>
    </row>
    <row r="756" spans="1:56" hidden="1">
      <c r="A756">
        <f>ROW(B756)-ROW($B$31)</f>
        <v>725</v>
      </c>
      <c r="B756" t="str">
        <f>SUBSTITUTE(SUBSTITUTE(SUBSTITUTE(AP756&amp;"_"&amp;AQ756," ","_"),"&amp;","and"),"-","_")</f>
        <v>State_Farm_Insur_Support_Center_Central_4B</v>
      </c>
      <c r="C756">
        <f>AW756/1000</f>
        <v>1.8E-3</v>
      </c>
      <c r="D756" s="23" t="str">
        <f>VLOOKUP(L756,map_fuel,2,0)</f>
        <v>oil_2</v>
      </c>
      <c r="E756" s="23" t="str">
        <f>VLOOKUP(M756,map_prime_mover,2,0)</f>
        <v>ic</v>
      </c>
      <c r="F756" s="23" t="str">
        <f>D756&amp;IF(NOT(E756=""),"_"&amp;LOWER(E756),"")</f>
        <v>oil_2_ic</v>
      </c>
      <c r="G756" s="58">
        <f>IF(ISNUMBER(BA756),BA756/1000,1)</f>
        <v>12.5409443</v>
      </c>
      <c r="H756" s="8">
        <f>AV756</f>
        <v>1998</v>
      </c>
      <c r="I756" s="39" t="str">
        <f>AY756</f>
        <v>SB</v>
      </c>
      <c r="J756" s="39" t="str">
        <f>IF(AZ756=1,"Y",IF(AZ756=0,"N","?"))</f>
        <v>N</v>
      </c>
      <c r="K756" s="39" t="s">
        <v>594</v>
      </c>
      <c r="L756" s="8" t="str">
        <f>AU756</f>
        <v>DFO</v>
      </c>
      <c r="M756" s="8" t="str">
        <f>AX756</f>
        <v>IC</v>
      </c>
      <c r="N756" s="8">
        <f>C756*G756</f>
        <v>2.2573699739999998E-2</v>
      </c>
      <c r="O756" s="8"/>
      <c r="P756" s="39"/>
      <c r="Q756" s="39"/>
      <c r="R756" s="87"/>
      <c r="S756" s="39"/>
      <c r="T756" s="39"/>
      <c r="U756" s="87"/>
      <c r="V756" s="87" t="str">
        <f ca="1">IF(NOT(AP756=""),IF(AP756&lt;&gt;AP755,IF(COUNTIF(OFFSET(AP756,0,0,pMaxUnitPerPlantInData),AP756)=COUNTIFS(OFFSET(AP756,0,0,pMaxUnitPerPlantInData),AP756,OFFSET(F756,0,0,pMaxUnitPerPlantInData),F756),"N","Y"),V755),"")</f>
        <v>N</v>
      </c>
      <c r="W756" s="87" t="str">
        <f>IF($AP756="",W757,SUBSTITUTE(SUBSTITUTE(SUBSTITUTE(AP756," ","_"),"&amp;","and"),"-","_"))</f>
        <v>State_Farm_Insur_Support_Center_Central</v>
      </c>
      <c r="X756" s="87">
        <f>IF($AP756="","-",BB756)</f>
        <v>6</v>
      </c>
      <c r="Y756" s="4"/>
      <c r="Z756" s="8" t="b">
        <v>1</v>
      </c>
      <c r="AA756" s="8" t="b">
        <f>VLOOKUP(L756,map_fuel,3,0)</f>
        <v>0</v>
      </c>
      <c r="AB756" s="8" t="b">
        <f>C756&gt;=filt_gen_size</f>
        <v>0</v>
      </c>
      <c r="AC756" s="8" t="b">
        <f>AV756&gt;=filt_age</f>
        <v>1</v>
      </c>
      <c r="AD756" s="39">
        <f>IF(filt_status="ALL",TRUE,IFERROR(SEARCH(I756,filt_status),FALSE))</f>
        <v>9</v>
      </c>
      <c r="AE756" s="8" t="b">
        <f>IF(filt_chp,TRUE,J756="N")</f>
        <v>1</v>
      </c>
      <c r="AF756" s="8" t="b">
        <f>IF(filt_hydro,TRUE,D756&lt;&gt;"water")</f>
        <v>1</v>
      </c>
      <c r="AG756" s="8" t="b">
        <f>IF(filt_use_bad_data,TRUE,NOT(OR(O756="Y",O756=1)))</f>
        <v>1</v>
      </c>
      <c r="AH756" s="8" t="b">
        <f>IF(filt_use_bad_data,TRUE,NOT(OR(Q756="Y",Q756=1)))</f>
        <v>1</v>
      </c>
      <c r="AI756" s="8" t="b">
        <f>IF(filt_allow_combos,AND(AJ756:AK756),OR(UPPER($S756)="Y",UPPER($T756)=""))</f>
        <v>1</v>
      </c>
      <c r="AJ756" s="8" t="b">
        <f>IF(UPPER($U756)="CCGT",IF(filt_combine_ccgt,OR(UPPER($T756)="Y",UPPER($S756)=""),OR(UPPER($S756)="Y",UPPER($T756)="")),TRUE)</f>
        <v>1</v>
      </c>
      <c r="AK756" s="8" t="b">
        <f>IF(UPPER($U756)="WIND",IF(filt_combine_wind,OR(UPPER($T756)="Y",UPPER($S756)=""),OR(UPPER($S756)="Y",UPPER($T756)="")),TRUE)</f>
        <v>1</v>
      </c>
      <c r="AL756" s="9"/>
      <c r="AM756" s="2" t="b">
        <f>AND(Z756:AL756)</f>
        <v>0</v>
      </c>
      <c r="AN756" s="2">
        <f>A756-COUNTIF($K$31:$K756,"&lt;&gt;"&amp;AN$31)+1</f>
        <v>695</v>
      </c>
      <c r="AO756" s="2"/>
      <c r="AP756" s="8" t="s">
        <v>490</v>
      </c>
      <c r="AQ756" s="8" t="s">
        <v>496</v>
      </c>
      <c r="AR756" s="8">
        <v>55390</v>
      </c>
      <c r="AS756" s="8">
        <v>14686</v>
      </c>
      <c r="AT756" s="8" t="s">
        <v>11</v>
      </c>
      <c r="AU756" s="8" t="s">
        <v>284</v>
      </c>
      <c r="AV756" s="8">
        <v>1998</v>
      </c>
      <c r="AW756" s="8">
        <v>1.8</v>
      </c>
      <c r="AX756" s="8" t="s">
        <v>44</v>
      </c>
      <c r="AY756" s="8" t="s">
        <v>95</v>
      </c>
      <c r="AZ756">
        <v>0</v>
      </c>
      <c r="BA756" s="5">
        <v>12540.944299999999</v>
      </c>
      <c r="BB756" s="5">
        <v>6</v>
      </c>
      <c r="BC756" s="4"/>
      <c r="BD756"/>
    </row>
    <row r="757" spans="1:56" hidden="1">
      <c r="A757">
        <f>ROW(B757)-ROW($B$31)</f>
        <v>726</v>
      </c>
      <c r="B757" t="str">
        <f>SUBSTITUTE(SUBSTITUTE(SUBSTITUTE(AP757&amp;"_"&amp;AQ757," ","_"),"&amp;","and"),"-","_")</f>
        <v>Stryker_Creek_D1</v>
      </c>
      <c r="C757">
        <f>AW757/1000</f>
        <v>2E-3</v>
      </c>
      <c r="D757" s="23" t="str">
        <f>VLOOKUP(L757,map_fuel,2,0)</f>
        <v>oil_2</v>
      </c>
      <c r="E757" s="23" t="str">
        <f>VLOOKUP(M757,map_prime_mover,2,0)</f>
        <v>ic</v>
      </c>
      <c r="F757" s="23" t="str">
        <f>D757&amp;IF(NOT(E757=""),"_"&amp;LOWER(E757),"")</f>
        <v>oil_2_ic</v>
      </c>
      <c r="G757" s="58">
        <f>IF(ISNUMBER(BA757),BA757/1000,1)</f>
        <v>11.375129899999999</v>
      </c>
      <c r="H757" s="8">
        <f>AV757</f>
        <v>1966</v>
      </c>
      <c r="I757" s="39" t="str">
        <f>AY757</f>
        <v>OP</v>
      </c>
      <c r="J757" s="39" t="str">
        <f>IF(AZ757=1,"Y",IF(AZ757=0,"N","?"))</f>
        <v>N</v>
      </c>
      <c r="K757" s="39" t="s">
        <v>594</v>
      </c>
      <c r="L757" s="8" t="str">
        <f>AU757</f>
        <v>DFO</v>
      </c>
      <c r="M757" s="8" t="str">
        <f>AX757</f>
        <v>IC</v>
      </c>
      <c r="N757" s="8">
        <f>C757*G757</f>
        <v>2.2750259799999999E-2</v>
      </c>
      <c r="O757" s="8"/>
      <c r="P757" s="39"/>
      <c r="Q757" s="39"/>
      <c r="R757" s="87"/>
      <c r="S757" s="39"/>
      <c r="T757" s="39"/>
      <c r="U757" s="87"/>
      <c r="V757" s="87" t="str">
        <f ca="1">IF(NOT(AP757=""),IF(AP757&lt;&gt;AP756,IF(COUNTIF(OFFSET(AP757,0,0,pMaxUnitPerPlantInData),AP757)=COUNTIFS(OFFSET(AP757,0,0,pMaxUnitPerPlantInData),AP757,OFFSET(F757,0,0,pMaxUnitPerPlantInData),F757),"N","Y"),V756),"")</f>
        <v>Y</v>
      </c>
      <c r="W757" s="152" t="s">
        <v>960</v>
      </c>
      <c r="X757" s="152">
        <v>5</v>
      </c>
      <c r="Y757" s="4"/>
      <c r="Z757" s="8" t="b">
        <v>1</v>
      </c>
      <c r="AA757" s="8" t="b">
        <f>VLOOKUP(L757,map_fuel,3,0)</f>
        <v>0</v>
      </c>
      <c r="AB757" s="8" t="b">
        <f>C757&gt;=filt_gen_size</f>
        <v>0</v>
      </c>
      <c r="AC757" s="8" t="b">
        <f>AV757&gt;=filt_age</f>
        <v>1</v>
      </c>
      <c r="AD757" s="39">
        <f>IF(filt_status="ALL",TRUE,IFERROR(SEARCH(I757,filt_status),FALSE))</f>
        <v>1</v>
      </c>
      <c r="AE757" s="8" t="b">
        <f>IF(filt_chp,TRUE,J757="N")</f>
        <v>1</v>
      </c>
      <c r="AF757" s="8" t="b">
        <f>IF(filt_hydro,TRUE,D757&lt;&gt;"water")</f>
        <v>1</v>
      </c>
      <c r="AG757" s="8" t="b">
        <f>IF(filt_use_bad_data,TRUE,NOT(OR(O757="Y",O757=1)))</f>
        <v>1</v>
      </c>
      <c r="AH757" s="8" t="b">
        <f>IF(filt_use_bad_data,TRUE,NOT(OR(Q757="Y",Q757=1)))</f>
        <v>1</v>
      </c>
      <c r="AI757" s="8" t="b">
        <f>IF(filt_allow_combos,AND(AJ757:AK757),OR(UPPER($S757)="Y",UPPER($T757)=""))</f>
        <v>1</v>
      </c>
      <c r="AJ757" s="8" t="b">
        <f>IF(UPPER($U757)="CCGT",IF(filt_combine_ccgt,OR(UPPER($T757)="Y",UPPER($S757)=""),OR(UPPER($S757)="Y",UPPER($T757)="")),TRUE)</f>
        <v>1</v>
      </c>
      <c r="AK757" s="8" t="b">
        <f>IF(UPPER($U757)="WIND",IF(filt_combine_wind,OR(UPPER($T757)="Y",UPPER($S757)=""),OR(UPPER($S757)="Y",UPPER($T757)="")),TRUE)</f>
        <v>1</v>
      </c>
      <c r="AL757" s="9"/>
      <c r="AM757" s="2" t="b">
        <f>AND(Z757:AL757)</f>
        <v>0</v>
      </c>
      <c r="AN757" s="2">
        <f>A757-COUNTIF($K$31:$K757,"&lt;&gt;"&amp;AN$31)+1</f>
        <v>696</v>
      </c>
      <c r="AO757" s="2"/>
      <c r="AP757" s="8" t="s">
        <v>497</v>
      </c>
      <c r="AQ757" s="8" t="s">
        <v>323</v>
      </c>
      <c r="AR757" s="8">
        <v>3504</v>
      </c>
      <c r="AS757" s="8">
        <v>14687</v>
      </c>
      <c r="AT757" s="8" t="s">
        <v>11</v>
      </c>
      <c r="AU757" s="8" t="s">
        <v>284</v>
      </c>
      <c r="AV757" s="8">
        <v>1966</v>
      </c>
      <c r="AW757" s="8">
        <v>2</v>
      </c>
      <c r="AX757" s="8" t="s">
        <v>44</v>
      </c>
      <c r="AY757" s="8" t="s">
        <v>15</v>
      </c>
      <c r="AZ757">
        <v>0</v>
      </c>
      <c r="BA757" s="5">
        <v>11375.1299</v>
      </c>
      <c r="BB757" s="5">
        <v>7</v>
      </c>
      <c r="BC757" s="4"/>
      <c r="BD757"/>
    </row>
    <row r="758" spans="1:56" hidden="1">
      <c r="A758">
        <f>ROW(B758)-ROW($B$31)</f>
        <v>727</v>
      </c>
      <c r="B758" t="str">
        <f>SUBSTITUTE(SUBSTITUTE(SUBSTITUTE(AP758&amp;"_"&amp;AQ758," ","_"),"&amp;","and"),"-","_")</f>
        <v>Stryker_Creek_D2</v>
      </c>
      <c r="C758">
        <f>AW758/1000</f>
        <v>2E-3</v>
      </c>
      <c r="D758" s="23" t="str">
        <f>VLOOKUP(L758,map_fuel,2,0)</f>
        <v>oil_2</v>
      </c>
      <c r="E758" s="23" t="str">
        <f>VLOOKUP(M758,map_prime_mover,2,0)</f>
        <v>ic</v>
      </c>
      <c r="F758" s="23" t="str">
        <f>D758&amp;IF(NOT(E758=""),"_"&amp;LOWER(E758),"")</f>
        <v>oil_2_ic</v>
      </c>
      <c r="G758" s="58">
        <f>IF(ISNUMBER(BA758),BA758/1000,1)</f>
        <v>11.375129899999999</v>
      </c>
      <c r="H758" s="8">
        <f>AV758</f>
        <v>1966</v>
      </c>
      <c r="I758" s="39" t="str">
        <f>AY758</f>
        <v>OP</v>
      </c>
      <c r="J758" s="39" t="str">
        <f>IF(AZ758=1,"Y",IF(AZ758=0,"N","?"))</f>
        <v>N</v>
      </c>
      <c r="K758" s="39" t="s">
        <v>594</v>
      </c>
      <c r="L758" s="8" t="str">
        <f>AU758</f>
        <v>DFO</v>
      </c>
      <c r="M758" s="8" t="str">
        <f>AX758</f>
        <v>IC</v>
      </c>
      <c r="N758" s="8">
        <f>C758*G758</f>
        <v>2.2750259799999999E-2</v>
      </c>
      <c r="O758" s="8"/>
      <c r="P758" s="39"/>
      <c r="Q758" s="39"/>
      <c r="R758" s="87"/>
      <c r="S758" s="39"/>
      <c r="T758" s="39"/>
      <c r="U758" s="87"/>
      <c r="V758" s="87" t="str">
        <f ca="1">IF(NOT(AP758=""),IF(AP758&lt;&gt;AP757,IF(COUNTIF(OFFSET(AP758,0,0,pMaxUnitPerPlantInData),AP758)=COUNTIFS(OFFSET(AP758,0,0,pMaxUnitPerPlantInData),AP758,OFFSET(F758,0,0,pMaxUnitPerPlantInData),F758),"N","Y"),V757),"")</f>
        <v>Y</v>
      </c>
      <c r="W758" s="152" t="s">
        <v>960</v>
      </c>
      <c r="X758" s="152">
        <v>5</v>
      </c>
      <c r="Y758" s="4"/>
      <c r="Z758" s="8" t="b">
        <v>1</v>
      </c>
      <c r="AA758" s="8" t="b">
        <f>VLOOKUP(L758,map_fuel,3,0)</f>
        <v>0</v>
      </c>
      <c r="AB758" s="8" t="b">
        <f>C758&gt;=filt_gen_size</f>
        <v>0</v>
      </c>
      <c r="AC758" s="8" t="b">
        <f>AV758&gt;=filt_age</f>
        <v>1</v>
      </c>
      <c r="AD758" s="39">
        <f>IF(filt_status="ALL",TRUE,IFERROR(SEARCH(I758,filt_status),FALSE))</f>
        <v>1</v>
      </c>
      <c r="AE758" s="8" t="b">
        <f>IF(filt_chp,TRUE,J758="N")</f>
        <v>1</v>
      </c>
      <c r="AF758" s="8" t="b">
        <f>IF(filt_hydro,TRUE,D758&lt;&gt;"water")</f>
        <v>1</v>
      </c>
      <c r="AG758" s="8" t="b">
        <f>IF(filt_use_bad_data,TRUE,NOT(OR(O758="Y",O758=1)))</f>
        <v>1</v>
      </c>
      <c r="AH758" s="8" t="b">
        <f>IF(filt_use_bad_data,TRUE,NOT(OR(Q758="Y",Q758=1)))</f>
        <v>1</v>
      </c>
      <c r="AI758" s="8" t="b">
        <f>IF(filt_allow_combos,AND(AJ758:AK758),OR(UPPER($S758)="Y",UPPER($T758)=""))</f>
        <v>1</v>
      </c>
      <c r="AJ758" s="8" t="b">
        <f>IF(UPPER($U758)="CCGT",IF(filt_combine_ccgt,OR(UPPER($T758)="Y",UPPER($S758)=""),OR(UPPER($S758)="Y",UPPER($T758)="")),TRUE)</f>
        <v>1</v>
      </c>
      <c r="AK758" s="8" t="b">
        <f>IF(UPPER($U758)="WIND",IF(filt_combine_wind,OR(UPPER($T758)="Y",UPPER($S758)=""),OR(UPPER($S758)="Y",UPPER($T758)="")),TRUE)</f>
        <v>1</v>
      </c>
      <c r="AL758" s="9"/>
      <c r="AM758" s="2" t="b">
        <f>AND(Z758:AL758)</f>
        <v>0</v>
      </c>
      <c r="AN758" s="2">
        <f>A758-COUNTIF($K$31:$K758,"&lt;&gt;"&amp;AN$31)+1</f>
        <v>697</v>
      </c>
      <c r="AO758" s="2"/>
      <c r="AP758" s="8" t="s">
        <v>497</v>
      </c>
      <c r="AQ758" s="8" t="s">
        <v>324</v>
      </c>
      <c r="AR758" s="8">
        <v>3504</v>
      </c>
      <c r="AS758" s="8">
        <v>14688</v>
      </c>
      <c r="AT758" s="8" t="s">
        <v>11</v>
      </c>
      <c r="AU758" s="8" t="s">
        <v>284</v>
      </c>
      <c r="AV758" s="8">
        <v>1966</v>
      </c>
      <c r="AW758" s="8">
        <v>2</v>
      </c>
      <c r="AX758" s="8" t="s">
        <v>44</v>
      </c>
      <c r="AY758" s="8" t="s">
        <v>15</v>
      </c>
      <c r="AZ758">
        <v>0</v>
      </c>
      <c r="BA758" s="5">
        <v>11375.1299</v>
      </c>
      <c r="BB758" s="5">
        <v>7</v>
      </c>
      <c r="BC758" s="4"/>
      <c r="BD758"/>
    </row>
    <row r="759" spans="1:56" hidden="1">
      <c r="A759">
        <f>ROW(B759)-ROW($B$31)</f>
        <v>728</v>
      </c>
      <c r="B759" t="str">
        <f>SUBSTITUTE(SUBSTITUTE(SUBSTITUTE(AP759&amp;"_"&amp;AQ759," ","_"),"&amp;","and"),"-","_")</f>
        <v>Stryker_Creek_D3</v>
      </c>
      <c r="C759">
        <f>AW759/1000</f>
        <v>2E-3</v>
      </c>
      <c r="D759" s="23" t="str">
        <f>VLOOKUP(L759,map_fuel,2,0)</f>
        <v>oil_2</v>
      </c>
      <c r="E759" s="23" t="str">
        <f>VLOOKUP(M759,map_prime_mover,2,0)</f>
        <v>ic</v>
      </c>
      <c r="F759" s="23" t="str">
        <f>D759&amp;IF(NOT(E759=""),"_"&amp;LOWER(E759),"")</f>
        <v>oil_2_ic</v>
      </c>
      <c r="G759" s="58">
        <f>IF(ISNUMBER(BA759),BA759/1000,1)</f>
        <v>11.375129899999999</v>
      </c>
      <c r="H759" s="8">
        <f>AV759</f>
        <v>1966</v>
      </c>
      <c r="I759" s="39" t="str">
        <f>AY759</f>
        <v>OP</v>
      </c>
      <c r="J759" s="39" t="str">
        <f>IF(AZ759=1,"Y",IF(AZ759=0,"N","?"))</f>
        <v>N</v>
      </c>
      <c r="K759" s="39" t="s">
        <v>594</v>
      </c>
      <c r="L759" s="8" t="str">
        <f>AU759</f>
        <v>DFO</v>
      </c>
      <c r="M759" s="8" t="str">
        <f>AX759</f>
        <v>IC</v>
      </c>
      <c r="N759" s="8">
        <f>C759*G759</f>
        <v>2.2750259799999999E-2</v>
      </c>
      <c r="O759" s="8"/>
      <c r="P759" s="39"/>
      <c r="Q759" s="39"/>
      <c r="R759" s="87"/>
      <c r="S759" s="39"/>
      <c r="T759" s="39"/>
      <c r="U759" s="87"/>
      <c r="V759" s="87" t="str">
        <f ca="1">IF(NOT(AP759=""),IF(AP759&lt;&gt;AP758,IF(COUNTIF(OFFSET(AP759,0,0,pMaxUnitPerPlantInData),AP759)=COUNTIFS(OFFSET(AP759,0,0,pMaxUnitPerPlantInData),AP759,OFFSET(F759,0,0,pMaxUnitPerPlantInData),F759),"N","Y"),V758),"")</f>
        <v>Y</v>
      </c>
      <c r="W759" s="152" t="s">
        <v>960</v>
      </c>
      <c r="X759" s="152">
        <v>5</v>
      </c>
      <c r="Y759" s="4"/>
      <c r="Z759" s="8" t="b">
        <v>1</v>
      </c>
      <c r="AA759" s="8" t="b">
        <f>VLOOKUP(L759,map_fuel,3,0)</f>
        <v>0</v>
      </c>
      <c r="AB759" s="8" t="b">
        <f>C759&gt;=filt_gen_size</f>
        <v>0</v>
      </c>
      <c r="AC759" s="8" t="b">
        <f>AV759&gt;=filt_age</f>
        <v>1</v>
      </c>
      <c r="AD759" s="39">
        <f>IF(filt_status="ALL",TRUE,IFERROR(SEARCH(I759,filt_status),FALSE))</f>
        <v>1</v>
      </c>
      <c r="AE759" s="8" t="b">
        <f>IF(filt_chp,TRUE,J759="N")</f>
        <v>1</v>
      </c>
      <c r="AF759" s="8" t="b">
        <f>IF(filt_hydro,TRUE,D759&lt;&gt;"water")</f>
        <v>1</v>
      </c>
      <c r="AG759" s="8" t="b">
        <f>IF(filt_use_bad_data,TRUE,NOT(OR(O759="Y",O759=1)))</f>
        <v>1</v>
      </c>
      <c r="AH759" s="8" t="b">
        <f>IF(filt_use_bad_data,TRUE,NOT(OR(Q759="Y",Q759=1)))</f>
        <v>1</v>
      </c>
      <c r="AI759" s="8" t="b">
        <f>IF(filt_allow_combos,AND(AJ759:AK759),OR(UPPER($S759)="Y",UPPER($T759)=""))</f>
        <v>1</v>
      </c>
      <c r="AJ759" s="8" t="b">
        <f>IF(UPPER($U759)="CCGT",IF(filt_combine_ccgt,OR(UPPER($T759)="Y",UPPER($S759)=""),OR(UPPER($S759)="Y",UPPER($T759)="")),TRUE)</f>
        <v>1</v>
      </c>
      <c r="AK759" s="8" t="b">
        <f>IF(UPPER($U759)="WIND",IF(filt_combine_wind,OR(UPPER($T759)="Y",UPPER($S759)=""),OR(UPPER($S759)="Y",UPPER($T759)="")),TRUE)</f>
        <v>1</v>
      </c>
      <c r="AL759" s="9"/>
      <c r="AM759" s="2" t="b">
        <f>AND(Z759:AL759)</f>
        <v>0</v>
      </c>
      <c r="AN759" s="2">
        <f>A759-COUNTIF($K$31:$K759,"&lt;&gt;"&amp;AN$31)+1</f>
        <v>698</v>
      </c>
      <c r="AO759" s="2"/>
      <c r="AP759" s="8" t="s">
        <v>497</v>
      </c>
      <c r="AQ759" s="8" t="s">
        <v>325</v>
      </c>
      <c r="AR759" s="8">
        <v>3504</v>
      </c>
      <c r="AS759" s="8">
        <v>14689</v>
      </c>
      <c r="AT759" s="8" t="s">
        <v>11</v>
      </c>
      <c r="AU759" s="8" t="s">
        <v>284</v>
      </c>
      <c r="AV759" s="8">
        <v>1966</v>
      </c>
      <c r="AW759" s="8">
        <v>2</v>
      </c>
      <c r="AX759" s="8" t="s">
        <v>44</v>
      </c>
      <c r="AY759" s="8" t="s">
        <v>15</v>
      </c>
      <c r="AZ759">
        <v>0</v>
      </c>
      <c r="BA759" s="5">
        <v>11375.1299</v>
      </c>
      <c r="BB759" s="5">
        <v>7</v>
      </c>
      <c r="BC759" s="4"/>
      <c r="BD759"/>
    </row>
    <row r="760" spans="1:56" hidden="1">
      <c r="A760">
        <f>ROW(B760)-ROW($B$31)</f>
        <v>729</v>
      </c>
      <c r="B760" t="str">
        <f>SUBSTITUTE(SUBSTITUTE(SUBSTITUTE(AP760&amp;"_"&amp;AQ760," ","_"),"&amp;","and"),"-","_")</f>
        <v>Stryker_Creek_D4</v>
      </c>
      <c r="C760">
        <f>AW760/1000</f>
        <v>2E-3</v>
      </c>
      <c r="D760" s="23" t="str">
        <f>VLOOKUP(L760,map_fuel,2,0)</f>
        <v>oil_2</v>
      </c>
      <c r="E760" s="23" t="str">
        <f>VLOOKUP(M760,map_prime_mover,2,0)</f>
        <v>ic</v>
      </c>
      <c r="F760" s="23" t="str">
        <f>D760&amp;IF(NOT(E760=""),"_"&amp;LOWER(E760),"")</f>
        <v>oil_2_ic</v>
      </c>
      <c r="G760" s="58">
        <f>IF(ISNUMBER(BA760),BA760/1000,1)</f>
        <v>11.375129899999999</v>
      </c>
      <c r="H760" s="8">
        <f>AV760</f>
        <v>1966</v>
      </c>
      <c r="I760" s="39" t="str">
        <f>AY760</f>
        <v>OP</v>
      </c>
      <c r="J760" s="39" t="str">
        <f>IF(AZ760=1,"Y",IF(AZ760=0,"N","?"))</f>
        <v>N</v>
      </c>
      <c r="K760" s="39" t="s">
        <v>594</v>
      </c>
      <c r="L760" s="8" t="str">
        <f>AU760</f>
        <v>DFO</v>
      </c>
      <c r="M760" s="8" t="str">
        <f>AX760</f>
        <v>IC</v>
      </c>
      <c r="N760" s="8">
        <f>C760*G760</f>
        <v>2.2750259799999999E-2</v>
      </c>
      <c r="O760" s="8"/>
      <c r="P760" s="39"/>
      <c r="Q760" s="39"/>
      <c r="R760" s="87"/>
      <c r="S760" s="39"/>
      <c r="T760" s="39"/>
      <c r="U760" s="87"/>
      <c r="V760" s="87" t="str">
        <f ca="1">IF(NOT(AP760=""),IF(AP760&lt;&gt;AP759,IF(COUNTIF(OFFSET(AP760,0,0,pMaxUnitPerPlantInData),AP760)=COUNTIFS(OFFSET(AP760,0,0,pMaxUnitPerPlantInData),AP760,OFFSET(F760,0,0,pMaxUnitPerPlantInData),F760),"N","Y"),V759),"")</f>
        <v>Y</v>
      </c>
      <c r="W760" s="152" t="s">
        <v>960</v>
      </c>
      <c r="X760" s="152">
        <v>5</v>
      </c>
      <c r="Y760" s="4"/>
      <c r="Z760" s="8" t="b">
        <v>1</v>
      </c>
      <c r="AA760" s="8" t="b">
        <f>VLOOKUP(L760,map_fuel,3,0)</f>
        <v>0</v>
      </c>
      <c r="AB760" s="8" t="b">
        <f>C760&gt;=filt_gen_size</f>
        <v>0</v>
      </c>
      <c r="AC760" s="8" t="b">
        <f>AV760&gt;=filt_age</f>
        <v>1</v>
      </c>
      <c r="AD760" s="39">
        <f>IF(filt_status="ALL",TRUE,IFERROR(SEARCH(I760,filt_status),FALSE))</f>
        <v>1</v>
      </c>
      <c r="AE760" s="8" t="b">
        <f>IF(filt_chp,TRUE,J760="N")</f>
        <v>1</v>
      </c>
      <c r="AF760" s="8" t="b">
        <f>IF(filt_hydro,TRUE,D760&lt;&gt;"water")</f>
        <v>1</v>
      </c>
      <c r="AG760" s="8" t="b">
        <f>IF(filt_use_bad_data,TRUE,NOT(OR(O760="Y",O760=1)))</f>
        <v>1</v>
      </c>
      <c r="AH760" s="8" t="b">
        <f>IF(filt_use_bad_data,TRUE,NOT(OR(Q760="Y",Q760=1)))</f>
        <v>1</v>
      </c>
      <c r="AI760" s="8" t="b">
        <f>IF(filt_allow_combos,AND(AJ760:AK760),OR(UPPER($S760)="Y",UPPER($T760)=""))</f>
        <v>1</v>
      </c>
      <c r="AJ760" s="8" t="b">
        <f>IF(UPPER($U760)="CCGT",IF(filt_combine_ccgt,OR(UPPER($T760)="Y",UPPER($S760)=""),OR(UPPER($S760)="Y",UPPER($T760)="")),TRUE)</f>
        <v>1</v>
      </c>
      <c r="AK760" s="8" t="b">
        <f>IF(UPPER($U760)="WIND",IF(filt_combine_wind,OR(UPPER($T760)="Y",UPPER($S760)=""),OR(UPPER($S760)="Y",UPPER($T760)="")),TRUE)</f>
        <v>1</v>
      </c>
      <c r="AL760" s="9"/>
      <c r="AM760" s="2" t="b">
        <f>AND(Z760:AL760)</f>
        <v>0</v>
      </c>
      <c r="AN760" s="2">
        <f>A760-COUNTIF($K$31:$K760,"&lt;&gt;"&amp;AN$31)+1</f>
        <v>699</v>
      </c>
      <c r="AO760" s="2"/>
      <c r="AP760" s="8" t="s">
        <v>497</v>
      </c>
      <c r="AQ760" s="8" t="s">
        <v>498</v>
      </c>
      <c r="AR760" s="8">
        <v>3504</v>
      </c>
      <c r="AS760" s="8">
        <v>14690</v>
      </c>
      <c r="AT760" s="8" t="s">
        <v>11</v>
      </c>
      <c r="AU760" s="8" t="s">
        <v>284</v>
      </c>
      <c r="AV760" s="8">
        <v>1966</v>
      </c>
      <c r="AW760" s="8">
        <v>2</v>
      </c>
      <c r="AX760" s="8" t="s">
        <v>44</v>
      </c>
      <c r="AY760" s="8" t="s">
        <v>15</v>
      </c>
      <c r="AZ760">
        <v>0</v>
      </c>
      <c r="BA760" s="5">
        <v>11375.1299</v>
      </c>
      <c r="BB760" s="5">
        <v>7</v>
      </c>
      <c r="BC760" s="4"/>
      <c r="BD760"/>
    </row>
    <row r="761" spans="1:56" hidden="1">
      <c r="A761">
        <f>ROW(B761)-ROW($B$31)</f>
        <v>730</v>
      </c>
      <c r="B761" t="str">
        <f>SUBSTITUTE(SUBSTITUTE(SUBSTITUTE(AP761&amp;"_"&amp;AQ761," ","_"),"&amp;","and"),"-","_")</f>
        <v>Stryker_Creek_D5</v>
      </c>
      <c r="C761">
        <f>AW761/1000</f>
        <v>2E-3</v>
      </c>
      <c r="D761" s="23" t="str">
        <f>VLOOKUP(L761,map_fuel,2,0)</f>
        <v>oil_2</v>
      </c>
      <c r="E761" s="23" t="str">
        <f>VLOOKUP(M761,map_prime_mover,2,0)</f>
        <v>ic</v>
      </c>
      <c r="F761" s="23" t="str">
        <f>D761&amp;IF(NOT(E761=""),"_"&amp;LOWER(E761),"")</f>
        <v>oil_2_ic</v>
      </c>
      <c r="G761" s="58">
        <f>IF(ISNUMBER(BA761),BA761/1000,1)</f>
        <v>11.375129899999999</v>
      </c>
      <c r="H761" s="8">
        <f>AV761</f>
        <v>1966</v>
      </c>
      <c r="I761" s="39" t="str">
        <f>AY761</f>
        <v>OP</v>
      </c>
      <c r="J761" s="39" t="str">
        <f>IF(AZ761=1,"Y",IF(AZ761=0,"N","?"))</f>
        <v>N</v>
      </c>
      <c r="K761" s="39" t="s">
        <v>594</v>
      </c>
      <c r="L761" s="8" t="str">
        <f>AU761</f>
        <v>DFO</v>
      </c>
      <c r="M761" s="8" t="str">
        <f>AX761</f>
        <v>IC</v>
      </c>
      <c r="N761" s="8">
        <f>C761*G761</f>
        <v>2.2750259799999999E-2</v>
      </c>
      <c r="O761" s="8"/>
      <c r="P761" s="39"/>
      <c r="Q761" s="39"/>
      <c r="R761" s="87"/>
      <c r="S761" s="39"/>
      <c r="T761" s="39"/>
      <c r="U761" s="87"/>
      <c r="V761" s="87" t="str">
        <f ca="1">IF(NOT(AP761=""),IF(AP761&lt;&gt;AP760,IF(COUNTIF(OFFSET(AP761,0,0,pMaxUnitPerPlantInData),AP761)=COUNTIFS(OFFSET(AP761,0,0,pMaxUnitPerPlantInData),AP761,OFFSET(F761,0,0,pMaxUnitPerPlantInData),F761),"N","Y"),V760),"")</f>
        <v>Y</v>
      </c>
      <c r="W761" s="152" t="s">
        <v>960</v>
      </c>
      <c r="X761" s="152">
        <v>5</v>
      </c>
      <c r="Y761" s="4"/>
      <c r="Z761" s="8" t="b">
        <v>1</v>
      </c>
      <c r="AA761" s="8" t="b">
        <f>VLOOKUP(L761,map_fuel,3,0)</f>
        <v>0</v>
      </c>
      <c r="AB761" s="8" t="b">
        <f>C761&gt;=filt_gen_size</f>
        <v>0</v>
      </c>
      <c r="AC761" s="8" t="b">
        <f>AV761&gt;=filt_age</f>
        <v>1</v>
      </c>
      <c r="AD761" s="39">
        <f>IF(filt_status="ALL",TRUE,IFERROR(SEARCH(I761,filt_status),FALSE))</f>
        <v>1</v>
      </c>
      <c r="AE761" s="8" t="b">
        <f>IF(filt_chp,TRUE,J761="N")</f>
        <v>1</v>
      </c>
      <c r="AF761" s="8" t="b">
        <f>IF(filt_hydro,TRUE,D761&lt;&gt;"water")</f>
        <v>1</v>
      </c>
      <c r="AG761" s="8" t="b">
        <f>IF(filt_use_bad_data,TRUE,NOT(OR(O761="Y",O761=1)))</f>
        <v>1</v>
      </c>
      <c r="AH761" s="8" t="b">
        <f>IF(filt_use_bad_data,TRUE,NOT(OR(Q761="Y",Q761=1)))</f>
        <v>1</v>
      </c>
      <c r="AI761" s="8" t="b">
        <f>IF(filt_allow_combos,AND(AJ761:AK761),OR(UPPER($S761)="Y",UPPER($T761)=""))</f>
        <v>1</v>
      </c>
      <c r="AJ761" s="8" t="b">
        <f>IF(UPPER($U761)="CCGT",IF(filt_combine_ccgt,OR(UPPER($T761)="Y",UPPER($S761)=""),OR(UPPER($S761)="Y",UPPER($T761)="")),TRUE)</f>
        <v>1</v>
      </c>
      <c r="AK761" s="8" t="b">
        <f>IF(UPPER($U761)="WIND",IF(filt_combine_wind,OR(UPPER($T761)="Y",UPPER($S761)=""),OR(UPPER($S761)="Y",UPPER($T761)="")),TRUE)</f>
        <v>1</v>
      </c>
      <c r="AL761" s="9"/>
      <c r="AM761" s="2" t="b">
        <f>AND(Z761:AL761)</f>
        <v>0</v>
      </c>
      <c r="AN761" s="2">
        <f>A761-COUNTIF($K$31:$K761,"&lt;&gt;"&amp;AN$31)+1</f>
        <v>700</v>
      </c>
      <c r="AO761" s="2"/>
      <c r="AP761" s="8" t="s">
        <v>497</v>
      </c>
      <c r="AQ761" s="8" t="s">
        <v>499</v>
      </c>
      <c r="AR761" s="8">
        <v>3504</v>
      </c>
      <c r="AS761" s="8">
        <v>14691</v>
      </c>
      <c r="AT761" s="8" t="s">
        <v>11</v>
      </c>
      <c r="AU761" s="8" t="s">
        <v>284</v>
      </c>
      <c r="AV761" s="8">
        <v>1966</v>
      </c>
      <c r="AW761" s="8">
        <v>2</v>
      </c>
      <c r="AX761" s="8" t="s">
        <v>44</v>
      </c>
      <c r="AY761" s="8" t="s">
        <v>15</v>
      </c>
      <c r="AZ761">
        <v>0</v>
      </c>
      <c r="BA761" s="5">
        <v>11375.1299</v>
      </c>
      <c r="BB761" s="5">
        <v>7</v>
      </c>
      <c r="BC761" s="4"/>
      <c r="BD761"/>
    </row>
    <row r="762" spans="1:56" hidden="1">
      <c r="A762">
        <f>ROW(B762)-ROW($B$31)</f>
        <v>731</v>
      </c>
      <c r="B762" t="str">
        <f>SUBSTITUTE(SUBSTITUTE(SUBSTITUTE(AP762&amp;"_"&amp;AQ762," ","_"),"&amp;","and"),"-","_")</f>
        <v>Stryker_Creek_ST2</v>
      </c>
      <c r="C762">
        <f>AW762/1000</f>
        <v>0.52660000000000007</v>
      </c>
      <c r="D762" s="23" t="str">
        <f>VLOOKUP(L762,map_fuel,2,0)</f>
        <v>ng</v>
      </c>
      <c r="E762" s="23" t="str">
        <f>VLOOKUP(M762,map_prime_mover,2,0)</f>
        <v>st</v>
      </c>
      <c r="F762" s="23" t="str">
        <f>D762&amp;IF(NOT(E762=""),"_"&amp;LOWER(E762),"")</f>
        <v>ng_st</v>
      </c>
      <c r="G762" s="58">
        <f>IF(ISNUMBER(BA762),BA762/1000,1)</f>
        <v>11.375129899999999</v>
      </c>
      <c r="H762" s="8">
        <f>AV762</f>
        <v>1965</v>
      </c>
      <c r="I762" s="39" t="str">
        <f>AY762</f>
        <v>OP</v>
      </c>
      <c r="J762" s="39" t="str">
        <f>IF(AZ762=1,"Y",IF(AZ762=0,"N","?"))</f>
        <v>N</v>
      </c>
      <c r="K762" s="39" t="s">
        <v>594</v>
      </c>
      <c r="L762" s="8" t="str">
        <f>AU762</f>
        <v>NG</v>
      </c>
      <c r="M762" s="8" t="str">
        <f>AX762</f>
        <v>ST</v>
      </c>
      <c r="N762" s="8">
        <f>C762*G762</f>
        <v>5.9901434053400004</v>
      </c>
      <c r="O762" s="8"/>
      <c r="P762" s="39"/>
      <c r="Q762" s="39" t="s">
        <v>651</v>
      </c>
      <c r="R762" s="87"/>
      <c r="S762" s="39"/>
      <c r="T762" s="39"/>
      <c r="U762" s="87"/>
      <c r="V762" s="87" t="str">
        <f ca="1">IF(NOT(AP762=""),IF(AP762&lt;&gt;AP761,IF(COUNTIF(OFFSET(AP762,0,0,pMaxUnitPerPlantInData),AP762)=COUNTIFS(OFFSET(AP762,0,0,pMaxUnitPerPlantInData),AP762,OFFSET(F762,0,0,pMaxUnitPerPlantInData),F762),"N","Y"),V761),"")</f>
        <v>Y</v>
      </c>
      <c r="W762" s="152" t="s">
        <v>961</v>
      </c>
      <c r="X762" s="152">
        <v>2</v>
      </c>
      <c r="Y762" s="4"/>
      <c r="Z762" s="8" t="b">
        <v>1</v>
      </c>
      <c r="AA762" s="8" t="b">
        <f>VLOOKUP(L762,map_fuel,3,0)</f>
        <v>1</v>
      </c>
      <c r="AB762" s="8" t="b">
        <f>C762&gt;=filt_gen_size</f>
        <v>1</v>
      </c>
      <c r="AC762" s="8" t="b">
        <f>AV762&gt;=filt_age</f>
        <v>1</v>
      </c>
      <c r="AD762" s="39">
        <f>IF(filt_status="ALL",TRUE,IFERROR(SEARCH(I762,filt_status),FALSE))</f>
        <v>1</v>
      </c>
      <c r="AE762" s="8" t="b">
        <f>IF(filt_chp,TRUE,J762="N")</f>
        <v>1</v>
      </c>
      <c r="AF762" s="8" t="b">
        <f>IF(filt_hydro,TRUE,D762&lt;&gt;"water")</f>
        <v>1</v>
      </c>
      <c r="AG762" s="8" t="b">
        <f>IF(filt_use_bad_data,TRUE,NOT(OR(O762="Y",O762=1)))</f>
        <v>1</v>
      </c>
      <c r="AH762" s="8" t="b">
        <f>IF(filt_use_bad_data,TRUE,NOT(OR(Q762="Y",Q762=1)))</f>
        <v>0</v>
      </c>
      <c r="AI762" s="8" t="b">
        <f>IF(filt_allow_combos,AND(AJ762:AK762),OR(UPPER($S762)="Y",UPPER($T762)=""))</f>
        <v>1</v>
      </c>
      <c r="AJ762" s="8" t="b">
        <f>IF(UPPER($U762)="CCGT",IF(filt_combine_ccgt,OR(UPPER($T762)="Y",UPPER($S762)=""),OR(UPPER($S762)="Y",UPPER($T762)="")),TRUE)</f>
        <v>1</v>
      </c>
      <c r="AK762" s="8" t="b">
        <f>IF(UPPER($U762)="WIND",IF(filt_combine_wind,OR(UPPER($T762)="Y",UPPER($S762)=""),OR(UPPER($S762)="Y",UPPER($T762)="")),TRUE)</f>
        <v>1</v>
      </c>
      <c r="AL762" s="9"/>
      <c r="AM762" s="2" t="b">
        <f>AND(Z762:AL762)</f>
        <v>0</v>
      </c>
      <c r="AN762" s="2">
        <f>A762-COUNTIF($K$31:$K762,"&lt;&gt;"&amp;AN$31)+1</f>
        <v>701</v>
      </c>
      <c r="AO762" s="2"/>
      <c r="AP762" s="8" t="s">
        <v>497</v>
      </c>
      <c r="AQ762" s="8" t="s">
        <v>165</v>
      </c>
      <c r="AR762" s="8">
        <v>3504</v>
      </c>
      <c r="AS762" s="8">
        <v>14693</v>
      </c>
      <c r="AT762" s="8" t="s">
        <v>11</v>
      </c>
      <c r="AU762" s="8" t="s">
        <v>33</v>
      </c>
      <c r="AV762" s="8">
        <v>1965</v>
      </c>
      <c r="AW762" s="8">
        <v>526.6</v>
      </c>
      <c r="AX762" s="8" t="s">
        <v>16</v>
      </c>
      <c r="AY762" s="8" t="s">
        <v>15</v>
      </c>
      <c r="AZ762">
        <v>0</v>
      </c>
      <c r="BA762" s="5">
        <v>11375.1299</v>
      </c>
      <c r="BB762" s="5">
        <v>7</v>
      </c>
      <c r="BC762" s="4"/>
      <c r="BD762"/>
    </row>
    <row r="763" spans="1:56" hidden="1">
      <c r="A763">
        <f>ROW(B763)-ROW($B$31)</f>
        <v>732</v>
      </c>
      <c r="B763" t="str">
        <f>SUBSTITUTE(SUBSTITUTE(SUBSTITUTE(AP763&amp;"_"&amp;AQ763," ","_"),"&amp;","and"),"-","_")</f>
        <v>Stryker_Creek_ST1</v>
      </c>
      <c r="C763">
        <f>AW763/1000</f>
        <v>0.17680000000000001</v>
      </c>
      <c r="D763" s="23" t="str">
        <f>VLOOKUP(L763,map_fuel,2,0)</f>
        <v>ng</v>
      </c>
      <c r="E763" s="23" t="str">
        <f>VLOOKUP(M763,map_prime_mover,2,0)</f>
        <v>st</v>
      </c>
      <c r="F763" s="23" t="str">
        <f>D763&amp;IF(NOT(E763=""),"_"&amp;LOWER(E763),"")</f>
        <v>ng_st</v>
      </c>
      <c r="G763" s="58">
        <f>IF(ISNUMBER(BA763),BA763/1000,1)</f>
        <v>11.375129899999999</v>
      </c>
      <c r="H763" s="8">
        <f>AV763</f>
        <v>1958</v>
      </c>
      <c r="I763" s="39" t="str">
        <f>AY763</f>
        <v>OP</v>
      </c>
      <c r="J763" s="39" t="str">
        <f>IF(AZ763=1,"Y",IF(AZ763=0,"N","?"))</f>
        <v>N</v>
      </c>
      <c r="K763" s="39" t="s">
        <v>594</v>
      </c>
      <c r="L763" s="8" t="str">
        <f>AU763</f>
        <v>NG</v>
      </c>
      <c r="M763" s="8" t="str">
        <f>AX763</f>
        <v>ST</v>
      </c>
      <c r="N763" s="8">
        <f>C763*G763</f>
        <v>2.0111229663199999</v>
      </c>
      <c r="O763" s="8"/>
      <c r="P763" s="39"/>
      <c r="Q763" s="39" t="s">
        <v>651</v>
      </c>
      <c r="R763" s="87"/>
      <c r="S763" s="39"/>
      <c r="T763" s="39"/>
      <c r="U763" s="87"/>
      <c r="V763" s="87" t="str">
        <f ca="1">IF(NOT(AP763=""),IF(AP763&lt;&gt;AP762,IF(COUNTIF(OFFSET(AP763,0,0,pMaxUnitPerPlantInData),AP763)=COUNTIFS(OFFSET(AP763,0,0,pMaxUnitPerPlantInData),AP763,OFFSET(F763,0,0,pMaxUnitPerPlantInData),F763),"N","Y"),V762),"")</f>
        <v>Y</v>
      </c>
      <c r="W763" s="152" t="s">
        <v>961</v>
      </c>
      <c r="X763" s="152">
        <v>2</v>
      </c>
      <c r="Y763" s="4"/>
      <c r="Z763" s="8" t="b">
        <v>1</v>
      </c>
      <c r="AA763" s="8" t="b">
        <f>VLOOKUP(L763,map_fuel,3,0)</f>
        <v>1</v>
      </c>
      <c r="AB763" s="8" t="b">
        <f>C763&gt;=filt_gen_size</f>
        <v>1</v>
      </c>
      <c r="AC763" s="8" t="b">
        <f>AV763&gt;=filt_age</f>
        <v>1</v>
      </c>
      <c r="AD763" s="39">
        <f>IF(filt_status="ALL",TRUE,IFERROR(SEARCH(I763,filt_status),FALSE))</f>
        <v>1</v>
      </c>
      <c r="AE763" s="8" t="b">
        <f>IF(filt_chp,TRUE,J763="N")</f>
        <v>1</v>
      </c>
      <c r="AF763" s="8" t="b">
        <f>IF(filt_hydro,TRUE,D763&lt;&gt;"water")</f>
        <v>1</v>
      </c>
      <c r="AG763" s="8" t="b">
        <f>IF(filt_use_bad_data,TRUE,NOT(OR(O763="Y",O763=1)))</f>
        <v>1</v>
      </c>
      <c r="AH763" s="8" t="b">
        <f>IF(filt_use_bad_data,TRUE,NOT(OR(Q763="Y",Q763=1)))</f>
        <v>0</v>
      </c>
      <c r="AI763" s="8" t="b">
        <f>IF(filt_allow_combos,AND(AJ763:AK763),OR(UPPER($S763)="Y",UPPER($T763)=""))</f>
        <v>1</v>
      </c>
      <c r="AJ763" s="8" t="b">
        <f>IF(UPPER($U763)="CCGT",IF(filt_combine_ccgt,OR(UPPER($T763)="Y",UPPER($S763)=""),OR(UPPER($S763)="Y",UPPER($T763)="")),TRUE)</f>
        <v>1</v>
      </c>
      <c r="AK763" s="8" t="b">
        <f>IF(UPPER($U763)="WIND",IF(filt_combine_wind,OR(UPPER($T763)="Y",UPPER($S763)=""),OR(UPPER($S763)="Y",UPPER($T763)="")),TRUE)</f>
        <v>1</v>
      </c>
      <c r="AL763" s="9"/>
      <c r="AM763" s="2" t="b">
        <f>AND(Z763:AL763)</f>
        <v>0</v>
      </c>
      <c r="AN763" s="2">
        <f>A763-COUNTIF($K$31:$K763,"&lt;&gt;"&amp;AN$31)+1</f>
        <v>702</v>
      </c>
      <c r="AO763" s="2"/>
      <c r="AP763" s="8" t="s">
        <v>497</v>
      </c>
      <c r="AQ763" s="8" t="s">
        <v>133</v>
      </c>
      <c r="AR763" s="8">
        <v>3504</v>
      </c>
      <c r="AS763" s="8">
        <v>14692</v>
      </c>
      <c r="AT763" s="8" t="s">
        <v>11</v>
      </c>
      <c r="AU763" s="8" t="s">
        <v>33</v>
      </c>
      <c r="AV763" s="8">
        <v>1958</v>
      </c>
      <c r="AW763" s="8">
        <v>176.8</v>
      </c>
      <c r="AX763" s="8" t="s">
        <v>16</v>
      </c>
      <c r="AY763" s="8" t="s">
        <v>15</v>
      </c>
      <c r="AZ763">
        <v>0</v>
      </c>
      <c r="BA763" s="5">
        <v>11375.1299</v>
      </c>
      <c r="BB763" s="5">
        <v>7</v>
      </c>
      <c r="BC763" s="4"/>
      <c r="BD763"/>
    </row>
    <row r="764" spans="1:56" hidden="1">
      <c r="A764">
        <f>ROW(B764)-ROW($B$31)</f>
        <v>733</v>
      </c>
      <c r="B764" t="str">
        <f>SUBSTITUTE(SUBSTITUTE(SUBSTITUTE(AP764&amp;"_"&amp;AQ764," ","_"),"&amp;","and"),"-","_")</f>
        <v>Sunset_Farms_1</v>
      </c>
      <c r="C764">
        <f>AW764/1000</f>
        <v>1E-3</v>
      </c>
      <c r="D764" s="23" t="str">
        <f>VLOOKUP(L764,map_fuel,2,0)</f>
        <v>waste</v>
      </c>
      <c r="E764" s="23" t="str">
        <f>VLOOKUP(M764,map_prime_mover,2,0)</f>
        <v>ic</v>
      </c>
      <c r="F764" s="23" t="str">
        <f>D764&amp;IF(NOT(E764=""),"_"&amp;LOWER(E764),"")</f>
        <v>waste_ic</v>
      </c>
      <c r="G764" s="58">
        <f>IF(ISNUMBER(BA764),BA764/1000,1)</f>
        <v>12.539616799999999</v>
      </c>
      <c r="H764" s="8">
        <f>AV764</f>
        <v>1996</v>
      </c>
      <c r="I764" s="39" t="str">
        <f>AY764</f>
        <v>OP</v>
      </c>
      <c r="J764" s="39" t="str">
        <f>IF(AZ764=1,"Y",IF(AZ764=0,"N","?"))</f>
        <v>N</v>
      </c>
      <c r="K764" s="39" t="s">
        <v>594</v>
      </c>
      <c r="L764" s="8" t="str">
        <f>AU764</f>
        <v>LFG</v>
      </c>
      <c r="M764" s="8" t="str">
        <f>AX764</f>
        <v>IC</v>
      </c>
      <c r="N764" s="8">
        <f>C764*G764</f>
        <v>1.25396168E-2</v>
      </c>
      <c r="O764" s="8"/>
      <c r="P764" s="39"/>
      <c r="Q764" s="39"/>
      <c r="R764" s="87"/>
      <c r="S764" s="39"/>
      <c r="T764" s="39"/>
      <c r="U764" s="87"/>
      <c r="V764" s="87" t="str">
        <f ca="1">IF(NOT(AP764=""),IF(AP764&lt;&gt;AP763,IF(COUNTIF(OFFSET(AP764,0,0,pMaxUnitPerPlantInData),AP764)=COUNTIFS(OFFSET(AP764,0,0,pMaxUnitPerPlantInData),AP764,OFFSET(F764,0,0,pMaxUnitPerPlantInData),F764),"N","Y"),V763),"")</f>
        <v>N</v>
      </c>
      <c r="W764" s="87" t="str">
        <f>IF($AP764="",W765,SUBSTITUTE(SUBSTITUTE(SUBSTITUTE(AP764," ","_"),"&amp;","and"),"-","_"))</f>
        <v>Sunset_Farms</v>
      </c>
      <c r="X764" s="87">
        <f>IF($AP764="","-",BB764)</f>
        <v>4</v>
      </c>
      <c r="Y764" s="4"/>
      <c r="Z764" s="8" t="b">
        <v>1</v>
      </c>
      <c r="AA764" s="8" t="b">
        <f>VLOOKUP(L764,map_fuel,3,0)</f>
        <v>0</v>
      </c>
      <c r="AB764" s="8" t="b">
        <f>C764&gt;=filt_gen_size</f>
        <v>0</v>
      </c>
      <c r="AC764" s="8" t="b">
        <f>AV764&gt;=filt_age</f>
        <v>1</v>
      </c>
      <c r="AD764" s="39">
        <f>IF(filt_status="ALL",TRUE,IFERROR(SEARCH(I764,filt_status),FALSE))</f>
        <v>1</v>
      </c>
      <c r="AE764" s="8" t="b">
        <f>IF(filt_chp,TRUE,J764="N")</f>
        <v>1</v>
      </c>
      <c r="AF764" s="8" t="b">
        <f>IF(filt_hydro,TRUE,D764&lt;&gt;"water")</f>
        <v>1</v>
      </c>
      <c r="AG764" s="8" t="b">
        <f>IF(filt_use_bad_data,TRUE,NOT(OR(O764="Y",O764=1)))</f>
        <v>1</v>
      </c>
      <c r="AH764" s="8" t="b">
        <f>IF(filt_use_bad_data,TRUE,NOT(OR(Q764="Y",Q764=1)))</f>
        <v>1</v>
      </c>
      <c r="AI764" s="8" t="b">
        <f>IF(filt_allow_combos,AND(AJ764:AK764),OR(UPPER($S764)="Y",UPPER($T764)=""))</f>
        <v>1</v>
      </c>
      <c r="AJ764" s="8" t="b">
        <f>IF(UPPER($U764)="CCGT",IF(filt_combine_ccgt,OR(UPPER($T764)="Y",UPPER($S764)=""),OR(UPPER($S764)="Y",UPPER($T764)="")),TRUE)</f>
        <v>1</v>
      </c>
      <c r="AK764" s="8" t="b">
        <f>IF(UPPER($U764)="WIND",IF(filt_combine_wind,OR(UPPER($T764)="Y",UPPER($S764)=""),OR(UPPER($S764)="Y",UPPER($T764)="")),TRUE)</f>
        <v>1</v>
      </c>
      <c r="AL764" s="9"/>
      <c r="AM764" s="2" t="b">
        <f>AND(Z764:AL764)</f>
        <v>0</v>
      </c>
      <c r="AN764" s="2">
        <f>A764-COUNTIF($K$31:$K764,"&lt;&gt;"&amp;AN$31)+1</f>
        <v>703</v>
      </c>
      <c r="AO764" s="2"/>
      <c r="AP764" s="8" t="s">
        <v>500</v>
      </c>
      <c r="AQ764" s="8" t="s">
        <v>19</v>
      </c>
      <c r="AR764" s="8">
        <v>55588</v>
      </c>
      <c r="AS764" s="8">
        <v>14694</v>
      </c>
      <c r="AT764" s="8" t="s">
        <v>11</v>
      </c>
      <c r="AU764" s="8" t="s">
        <v>45</v>
      </c>
      <c r="AV764" s="8">
        <v>1996</v>
      </c>
      <c r="AW764" s="8">
        <v>1</v>
      </c>
      <c r="AX764" s="8" t="s">
        <v>44</v>
      </c>
      <c r="AY764" s="8" t="s">
        <v>15</v>
      </c>
      <c r="AZ764">
        <v>0</v>
      </c>
      <c r="BA764" s="5">
        <v>12539.6168</v>
      </c>
      <c r="BB764" s="5">
        <v>4</v>
      </c>
      <c r="BC764" s="4"/>
      <c r="BD764"/>
    </row>
    <row r="765" spans="1:56" hidden="1">
      <c r="A765">
        <f>ROW(B765)-ROW($B$31)</f>
        <v>734</v>
      </c>
      <c r="B765" t="str">
        <f>SUBSTITUTE(SUBSTITUTE(SUBSTITUTE(AP765&amp;"_"&amp;AQ765," ","_"),"&amp;","and"),"-","_")</f>
        <v>Sunset_Farms_2</v>
      </c>
      <c r="C765">
        <f>AW765/1000</f>
        <v>1E-3</v>
      </c>
      <c r="D765" s="23" t="str">
        <f>VLOOKUP(L765,map_fuel,2,0)</f>
        <v>waste</v>
      </c>
      <c r="E765" s="23" t="str">
        <f>VLOOKUP(M765,map_prime_mover,2,0)</f>
        <v>ic</v>
      </c>
      <c r="F765" s="23" t="str">
        <f>D765&amp;IF(NOT(E765=""),"_"&amp;LOWER(E765),"")</f>
        <v>waste_ic</v>
      </c>
      <c r="G765" s="58">
        <f>IF(ISNUMBER(BA765),BA765/1000,1)</f>
        <v>12.539616799999999</v>
      </c>
      <c r="H765" s="8">
        <f>AV765</f>
        <v>1996</v>
      </c>
      <c r="I765" s="39" t="str">
        <f>AY765</f>
        <v>OP</v>
      </c>
      <c r="J765" s="39" t="str">
        <f>IF(AZ765=1,"Y",IF(AZ765=0,"N","?"))</f>
        <v>N</v>
      </c>
      <c r="K765" s="39" t="s">
        <v>594</v>
      </c>
      <c r="L765" s="8" t="str">
        <f>AU765</f>
        <v>LFG</v>
      </c>
      <c r="M765" s="8" t="str">
        <f>AX765</f>
        <v>IC</v>
      </c>
      <c r="N765" s="8">
        <f>C765*G765</f>
        <v>1.25396168E-2</v>
      </c>
      <c r="O765" s="8"/>
      <c r="P765" s="39"/>
      <c r="Q765" s="39"/>
      <c r="R765" s="87"/>
      <c r="S765" s="39"/>
      <c r="T765" s="39"/>
      <c r="U765" s="87"/>
      <c r="V765" s="87" t="str">
        <f ca="1">IF(NOT(AP765=""),IF(AP765&lt;&gt;AP764,IF(COUNTIF(OFFSET(AP765,0,0,pMaxUnitPerPlantInData),AP765)=COUNTIFS(OFFSET(AP765,0,0,pMaxUnitPerPlantInData),AP765,OFFSET(F765,0,0,pMaxUnitPerPlantInData),F765),"N","Y"),V764),"")</f>
        <v>N</v>
      </c>
      <c r="W765" s="87" t="str">
        <f>IF($AP765="",W766,SUBSTITUTE(SUBSTITUTE(SUBSTITUTE(AP765," ","_"),"&amp;","and"),"-","_"))</f>
        <v>Sunset_Farms</v>
      </c>
      <c r="X765" s="87">
        <f>IF($AP765="","-",BB765)</f>
        <v>4</v>
      </c>
      <c r="Y765" s="4"/>
      <c r="Z765" s="8" t="b">
        <v>1</v>
      </c>
      <c r="AA765" s="8" t="b">
        <f>VLOOKUP(L765,map_fuel,3,0)</f>
        <v>0</v>
      </c>
      <c r="AB765" s="8" t="b">
        <f>C765&gt;=filt_gen_size</f>
        <v>0</v>
      </c>
      <c r="AC765" s="8" t="b">
        <f>AV765&gt;=filt_age</f>
        <v>1</v>
      </c>
      <c r="AD765" s="39">
        <f>IF(filt_status="ALL",TRUE,IFERROR(SEARCH(I765,filt_status),FALSE))</f>
        <v>1</v>
      </c>
      <c r="AE765" s="8" t="b">
        <f>IF(filt_chp,TRUE,J765="N")</f>
        <v>1</v>
      </c>
      <c r="AF765" s="8" t="b">
        <f>IF(filt_hydro,TRUE,D765&lt;&gt;"water")</f>
        <v>1</v>
      </c>
      <c r="AG765" s="8" t="b">
        <f>IF(filt_use_bad_data,TRUE,NOT(OR(O765="Y",O765=1)))</f>
        <v>1</v>
      </c>
      <c r="AH765" s="8" t="b">
        <f>IF(filt_use_bad_data,TRUE,NOT(OR(Q765="Y",Q765=1)))</f>
        <v>1</v>
      </c>
      <c r="AI765" s="8" t="b">
        <f>IF(filt_allow_combos,AND(AJ765:AK765),OR(UPPER($S765)="Y",UPPER($T765)=""))</f>
        <v>1</v>
      </c>
      <c r="AJ765" s="8" t="b">
        <f>IF(UPPER($U765)="CCGT",IF(filt_combine_ccgt,OR(UPPER($T765)="Y",UPPER($S765)=""),OR(UPPER($S765)="Y",UPPER($T765)="")),TRUE)</f>
        <v>1</v>
      </c>
      <c r="AK765" s="8" t="b">
        <f>IF(UPPER($U765)="WIND",IF(filt_combine_wind,OR(UPPER($T765)="Y",UPPER($S765)=""),OR(UPPER($S765)="Y",UPPER($T765)="")),TRUE)</f>
        <v>1</v>
      </c>
      <c r="AL765" s="9"/>
      <c r="AM765" s="2" t="b">
        <f>AND(Z765:AL765)</f>
        <v>0</v>
      </c>
      <c r="AN765" s="2">
        <f>A765-COUNTIF($K$31:$K765,"&lt;&gt;"&amp;AN$31)+1</f>
        <v>704</v>
      </c>
      <c r="AO765" s="2"/>
      <c r="AP765" s="8" t="s">
        <v>500</v>
      </c>
      <c r="AQ765" s="8" t="s">
        <v>22</v>
      </c>
      <c r="AR765" s="8">
        <v>55588</v>
      </c>
      <c r="AS765" s="8">
        <v>14695</v>
      </c>
      <c r="AT765" s="8" t="s">
        <v>11</v>
      </c>
      <c r="AU765" s="8" t="s">
        <v>45</v>
      </c>
      <c r="AV765" s="8">
        <v>1996</v>
      </c>
      <c r="AW765" s="8">
        <v>1</v>
      </c>
      <c r="AX765" s="8" t="s">
        <v>44</v>
      </c>
      <c r="AY765" s="8" t="s">
        <v>15</v>
      </c>
      <c r="AZ765">
        <v>0</v>
      </c>
      <c r="BA765" s="5">
        <v>12539.6168</v>
      </c>
      <c r="BB765" s="5">
        <v>4</v>
      </c>
      <c r="BC765" s="4"/>
      <c r="BD765"/>
    </row>
    <row r="766" spans="1:56" hidden="1">
      <c r="A766">
        <f>ROW(B766)-ROW($B$31)</f>
        <v>735</v>
      </c>
      <c r="B766" t="str">
        <f>SUBSTITUTE(SUBSTITUTE(SUBSTITUTE(AP766&amp;"_"&amp;AQ766," ","_"),"&amp;","and"),"-","_")</f>
        <v>Sunset_Farms_3</v>
      </c>
      <c r="C766">
        <f>AW766/1000</f>
        <v>1E-3</v>
      </c>
      <c r="D766" s="23" t="str">
        <f>VLOOKUP(L766,map_fuel,2,0)</f>
        <v>waste</v>
      </c>
      <c r="E766" s="23" t="str">
        <f>VLOOKUP(M766,map_prime_mover,2,0)</f>
        <v>ic</v>
      </c>
      <c r="F766" s="23" t="str">
        <f>D766&amp;IF(NOT(E766=""),"_"&amp;LOWER(E766),"")</f>
        <v>waste_ic</v>
      </c>
      <c r="G766" s="58">
        <f>IF(ISNUMBER(BA766),BA766/1000,1)</f>
        <v>12.539616799999999</v>
      </c>
      <c r="H766" s="8">
        <f>AV766</f>
        <v>1996</v>
      </c>
      <c r="I766" s="39" t="str">
        <f>AY766</f>
        <v>OP</v>
      </c>
      <c r="J766" s="39" t="str">
        <f>IF(AZ766=1,"Y",IF(AZ766=0,"N","?"))</f>
        <v>N</v>
      </c>
      <c r="K766" s="39" t="s">
        <v>594</v>
      </c>
      <c r="L766" s="8" t="str">
        <f>AU766</f>
        <v>LFG</v>
      </c>
      <c r="M766" s="8" t="str">
        <f>AX766</f>
        <v>IC</v>
      </c>
      <c r="N766" s="8">
        <f>C766*G766</f>
        <v>1.25396168E-2</v>
      </c>
      <c r="O766" s="8"/>
      <c r="P766" s="39"/>
      <c r="Q766" s="39"/>
      <c r="R766" s="87"/>
      <c r="S766" s="39"/>
      <c r="T766" s="39"/>
      <c r="U766" s="87"/>
      <c r="V766" s="87" t="str">
        <f ca="1">IF(NOT(AP766=""),IF(AP766&lt;&gt;AP765,IF(COUNTIF(OFFSET(AP766,0,0,pMaxUnitPerPlantInData),AP766)=COUNTIFS(OFFSET(AP766,0,0,pMaxUnitPerPlantInData),AP766,OFFSET(F766,0,0,pMaxUnitPerPlantInData),F766),"N","Y"),V765),"")</f>
        <v>N</v>
      </c>
      <c r="W766" s="87" t="str">
        <f>IF($AP766="",W767,SUBSTITUTE(SUBSTITUTE(SUBSTITUTE(AP766," ","_"),"&amp;","and"),"-","_"))</f>
        <v>Sunset_Farms</v>
      </c>
      <c r="X766" s="87">
        <f>IF($AP766="","-",BB766)</f>
        <v>4</v>
      </c>
      <c r="Y766" s="4"/>
      <c r="Z766" s="8" t="b">
        <v>1</v>
      </c>
      <c r="AA766" s="8" t="b">
        <f>VLOOKUP(L766,map_fuel,3,0)</f>
        <v>0</v>
      </c>
      <c r="AB766" s="8" t="b">
        <f>C766&gt;=filt_gen_size</f>
        <v>0</v>
      </c>
      <c r="AC766" s="8" t="b">
        <f>AV766&gt;=filt_age</f>
        <v>1</v>
      </c>
      <c r="AD766" s="39">
        <f>IF(filt_status="ALL",TRUE,IFERROR(SEARCH(I766,filt_status),FALSE))</f>
        <v>1</v>
      </c>
      <c r="AE766" s="8" t="b">
        <f>IF(filt_chp,TRUE,J766="N")</f>
        <v>1</v>
      </c>
      <c r="AF766" s="8" t="b">
        <f>IF(filt_hydro,TRUE,D766&lt;&gt;"water")</f>
        <v>1</v>
      </c>
      <c r="AG766" s="8" t="b">
        <f>IF(filt_use_bad_data,TRUE,NOT(OR(O766="Y",O766=1)))</f>
        <v>1</v>
      </c>
      <c r="AH766" s="8" t="b">
        <f>IF(filt_use_bad_data,TRUE,NOT(OR(Q766="Y",Q766=1)))</f>
        <v>1</v>
      </c>
      <c r="AI766" s="8" t="b">
        <f>IF(filt_allow_combos,AND(AJ766:AK766),OR(UPPER($S766)="Y",UPPER($T766)=""))</f>
        <v>1</v>
      </c>
      <c r="AJ766" s="8" t="b">
        <f>IF(UPPER($U766)="CCGT",IF(filt_combine_ccgt,OR(UPPER($T766)="Y",UPPER($S766)=""),OR(UPPER($S766)="Y",UPPER($T766)="")),TRUE)</f>
        <v>1</v>
      </c>
      <c r="AK766" s="8" t="b">
        <f>IF(UPPER($U766)="WIND",IF(filt_combine_wind,OR(UPPER($T766)="Y",UPPER($S766)=""),OR(UPPER($S766)="Y",UPPER($T766)="")),TRUE)</f>
        <v>1</v>
      </c>
      <c r="AL766" s="9"/>
      <c r="AM766" s="2" t="b">
        <f>AND(Z766:AL766)</f>
        <v>0</v>
      </c>
      <c r="AN766" s="2">
        <f>A766-COUNTIF($K$31:$K766,"&lt;&gt;"&amp;AN$31)+1</f>
        <v>705</v>
      </c>
      <c r="AO766" s="2"/>
      <c r="AP766" s="8" t="s">
        <v>500</v>
      </c>
      <c r="AQ766" s="8" t="s">
        <v>41</v>
      </c>
      <c r="AR766" s="8">
        <v>55588</v>
      </c>
      <c r="AS766" s="8">
        <v>14696</v>
      </c>
      <c r="AT766" s="8" t="s">
        <v>11</v>
      </c>
      <c r="AU766" s="8" t="s">
        <v>45</v>
      </c>
      <c r="AV766" s="8">
        <v>1996</v>
      </c>
      <c r="AW766" s="8">
        <v>1</v>
      </c>
      <c r="AX766" s="8" t="s">
        <v>44</v>
      </c>
      <c r="AY766" s="8" t="s">
        <v>15</v>
      </c>
      <c r="AZ766">
        <v>0</v>
      </c>
      <c r="BA766" s="5">
        <v>12539.6168</v>
      </c>
      <c r="BB766" s="5">
        <v>4</v>
      </c>
      <c r="BC766" s="4"/>
      <c r="BD766"/>
    </row>
    <row r="767" spans="1:56" hidden="1">
      <c r="A767">
        <f>ROW(B767)-ROW($B$31)</f>
        <v>736</v>
      </c>
      <c r="B767" t="str">
        <f>SUBSTITUTE(SUBSTITUTE(SUBSTITUTE(AP767&amp;"_"&amp;AQ767," ","_"),"&amp;","and"),"-","_")</f>
        <v>Sunset_Farms_4</v>
      </c>
      <c r="C767">
        <f>AW767/1000</f>
        <v>1E-3</v>
      </c>
      <c r="D767" s="23" t="str">
        <f>VLOOKUP(L767,map_fuel,2,0)</f>
        <v>waste</v>
      </c>
      <c r="E767" s="23" t="str">
        <f>VLOOKUP(M767,map_prime_mover,2,0)</f>
        <v>ic</v>
      </c>
      <c r="F767" s="23" t="str">
        <f>D767&amp;IF(NOT(E767=""),"_"&amp;LOWER(E767),"")</f>
        <v>waste_ic</v>
      </c>
      <c r="G767" s="58">
        <f>IF(ISNUMBER(BA767),BA767/1000,1)</f>
        <v>12.539616799999999</v>
      </c>
      <c r="H767" s="8">
        <f>AV767</f>
        <v>2004</v>
      </c>
      <c r="I767" s="39" t="str">
        <f>AY767</f>
        <v>OP</v>
      </c>
      <c r="J767" s="39" t="str">
        <f>IF(AZ767=1,"Y",IF(AZ767=0,"N","?"))</f>
        <v>N</v>
      </c>
      <c r="K767" s="39" t="s">
        <v>594</v>
      </c>
      <c r="L767" s="8" t="str">
        <f>AU767</f>
        <v>LFG</v>
      </c>
      <c r="M767" s="8" t="str">
        <f>AX767</f>
        <v>IC</v>
      </c>
      <c r="N767" s="8">
        <f>C767*G767</f>
        <v>1.25396168E-2</v>
      </c>
      <c r="O767" s="8"/>
      <c r="P767" s="39"/>
      <c r="Q767" s="39"/>
      <c r="R767" s="87"/>
      <c r="S767" s="39"/>
      <c r="T767" s="39"/>
      <c r="U767" s="87"/>
      <c r="V767" s="87" t="str">
        <f ca="1">IF(NOT(AP767=""),IF(AP767&lt;&gt;AP766,IF(COUNTIF(OFFSET(AP767,0,0,pMaxUnitPerPlantInData),AP767)=COUNTIFS(OFFSET(AP767,0,0,pMaxUnitPerPlantInData),AP767,OFFSET(F767,0,0,pMaxUnitPerPlantInData),F767),"N","Y"),V766),"")</f>
        <v>N</v>
      </c>
      <c r="W767" s="87" t="str">
        <f>IF($AP767="",W768,SUBSTITUTE(SUBSTITUTE(SUBSTITUTE(AP767," ","_"),"&amp;","and"),"-","_"))</f>
        <v>Sunset_Farms</v>
      </c>
      <c r="X767" s="87">
        <f>IF($AP767="","-",BB767)</f>
        <v>4</v>
      </c>
      <c r="Y767" s="4"/>
      <c r="Z767" s="8" t="b">
        <v>1</v>
      </c>
      <c r="AA767" s="8" t="b">
        <f>VLOOKUP(L767,map_fuel,3,0)</f>
        <v>0</v>
      </c>
      <c r="AB767" s="8" t="b">
        <f>C767&gt;=filt_gen_size</f>
        <v>0</v>
      </c>
      <c r="AC767" s="8" t="b">
        <f>AV767&gt;=filt_age</f>
        <v>1</v>
      </c>
      <c r="AD767" s="39">
        <f>IF(filt_status="ALL",TRUE,IFERROR(SEARCH(I767,filt_status),FALSE))</f>
        <v>1</v>
      </c>
      <c r="AE767" s="8" t="b">
        <f>IF(filt_chp,TRUE,J767="N")</f>
        <v>1</v>
      </c>
      <c r="AF767" s="8" t="b">
        <f>IF(filt_hydro,TRUE,D767&lt;&gt;"water")</f>
        <v>1</v>
      </c>
      <c r="AG767" s="8" t="b">
        <f>IF(filt_use_bad_data,TRUE,NOT(OR(O767="Y",O767=1)))</f>
        <v>1</v>
      </c>
      <c r="AH767" s="8" t="b">
        <f>IF(filt_use_bad_data,TRUE,NOT(OR(Q767="Y",Q767=1)))</f>
        <v>1</v>
      </c>
      <c r="AI767" s="8" t="b">
        <f>IF(filt_allow_combos,AND(AJ767:AK767),OR(UPPER($S767)="Y",UPPER($T767)=""))</f>
        <v>1</v>
      </c>
      <c r="AJ767" s="8" t="b">
        <f>IF(UPPER($U767)="CCGT",IF(filt_combine_ccgt,OR(UPPER($T767)="Y",UPPER($S767)=""),OR(UPPER($S767)="Y",UPPER($T767)="")),TRUE)</f>
        <v>1</v>
      </c>
      <c r="AK767" s="8" t="b">
        <f>IF(UPPER($U767)="WIND",IF(filt_combine_wind,OR(UPPER($T767)="Y",UPPER($S767)=""),OR(UPPER($S767)="Y",UPPER($T767)="")),TRUE)</f>
        <v>1</v>
      </c>
      <c r="AL767" s="9"/>
      <c r="AM767" s="2" t="b">
        <f>AND(Z767:AL767)</f>
        <v>0</v>
      </c>
      <c r="AN767" s="2">
        <f>A767-COUNTIF($K$31:$K767,"&lt;&gt;"&amp;AN$31)+1</f>
        <v>706</v>
      </c>
      <c r="AO767" s="2"/>
      <c r="AP767" s="8" t="s">
        <v>500</v>
      </c>
      <c r="AQ767" s="8" t="s">
        <v>107</v>
      </c>
      <c r="AR767" s="8">
        <v>55588</v>
      </c>
      <c r="AS767" s="8">
        <v>14697</v>
      </c>
      <c r="AT767" s="8" t="s">
        <v>11</v>
      </c>
      <c r="AU767" s="8" t="s">
        <v>45</v>
      </c>
      <c r="AV767" s="8">
        <v>2004</v>
      </c>
      <c r="AW767" s="8">
        <v>1</v>
      </c>
      <c r="AX767" s="8" t="s">
        <v>44</v>
      </c>
      <c r="AY767" s="8" t="s">
        <v>15</v>
      </c>
      <c r="AZ767">
        <v>0</v>
      </c>
      <c r="BA767" s="5">
        <v>12539.6168</v>
      </c>
      <c r="BB767" s="5">
        <v>4</v>
      </c>
      <c r="BC767" s="4"/>
      <c r="BD767"/>
    </row>
    <row r="768" spans="1:56" hidden="1">
      <c r="A768">
        <f>ROW(B768)-ROW($B$31)</f>
        <v>737</v>
      </c>
      <c r="B768" t="str">
        <f>SUBSTITUTE(SUBSTITUTE(SUBSTITUTE(AP768&amp;"_"&amp;AQ768," ","_"),"&amp;","and"),"-","_")</f>
        <v>Sweeny_Cogen_Facility_GEN4</v>
      </c>
      <c r="C768">
        <f>AW768/1000</f>
        <v>0.14299999999999999</v>
      </c>
      <c r="D768" s="23" t="str">
        <f>VLOOKUP(L768,map_fuel,2,0)</f>
        <v>ng</v>
      </c>
      <c r="E768" s="23" t="str">
        <f>VLOOKUP(M768,map_prime_mover,2,0)</f>
        <v>gt</v>
      </c>
      <c r="F768" s="23" t="str">
        <f>D768&amp;IF(NOT(E768=""),"_"&amp;LOWER(E768),"")</f>
        <v>ng_gt</v>
      </c>
      <c r="G768" s="58">
        <f>IF(ISNUMBER(BA768),BA768/1000,1)</f>
        <v>5.6067290999999999</v>
      </c>
      <c r="H768" s="8">
        <f>AV768</f>
        <v>2000</v>
      </c>
      <c r="I768" s="39" t="str">
        <f>AY768</f>
        <v>OP</v>
      </c>
      <c r="J768" s="39" t="str">
        <f>IF(AZ768=1,"Y",IF(AZ768=0,"N","?"))</f>
        <v>Y</v>
      </c>
      <c r="K768" s="39" t="s">
        <v>594</v>
      </c>
      <c r="L768" s="8" t="str">
        <f>AU768</f>
        <v>NG</v>
      </c>
      <c r="M768" s="8" t="str">
        <f>AX768</f>
        <v>GT</v>
      </c>
      <c r="N768" s="8">
        <f>C768*G768</f>
        <v>0.80176226129999995</v>
      </c>
      <c r="O768" s="8"/>
      <c r="P768" s="8"/>
      <c r="Q768" s="8"/>
      <c r="R768" s="87"/>
      <c r="S768" s="8"/>
      <c r="T768" s="8"/>
      <c r="U768" s="87"/>
      <c r="V768" s="87" t="str">
        <f ca="1">IF(NOT(AP768=""),IF(AP768&lt;&gt;AP767,IF(COUNTIF(OFFSET(AP768,0,0,pMaxUnitPerPlantInData),AP768)=COUNTIFS(OFFSET(AP768,0,0,pMaxUnitPerPlantInData),AP768,OFFSET(F768,0,0,pMaxUnitPerPlantInData),F768),"N","Y"),V767),"")</f>
        <v>N</v>
      </c>
      <c r="W768" s="87" t="str">
        <f>IF($AP768="",W769,AP768)</f>
        <v>Sweeny Cogen Facility</v>
      </c>
      <c r="X768" s="87">
        <f>IF($AP768="","-",BB768)</f>
        <v>4</v>
      </c>
      <c r="Y768" s="4"/>
      <c r="Z768" s="8" t="b">
        <v>1</v>
      </c>
      <c r="AA768" s="8" t="b">
        <f>VLOOKUP(L768,map_fuel,3,0)</f>
        <v>1</v>
      </c>
      <c r="AB768" s="8" t="b">
        <f>C768&gt;=filt_gen_size</f>
        <v>1</v>
      </c>
      <c r="AC768" s="8" t="b">
        <f>AV768&gt;=filt_age</f>
        <v>1</v>
      </c>
      <c r="AD768" s="39">
        <f>IF(filt_status="ALL",TRUE,IFERROR(SEARCH(I768,filt_status),FALSE))</f>
        <v>1</v>
      </c>
      <c r="AE768" s="8" t="b">
        <f>IF(filt_chp,TRUE,J768="N")</f>
        <v>0</v>
      </c>
      <c r="AF768" s="8" t="b">
        <f>IF(filt_hydro,TRUE,D768&lt;&gt;"water")</f>
        <v>1</v>
      </c>
      <c r="AG768" s="8" t="b">
        <f>IF(filt_use_bad_data,TRUE,NOT(OR(O768="Y",O768=1)))</f>
        <v>1</v>
      </c>
      <c r="AH768" s="8" t="b">
        <f>IF(filt_use_bad_data,TRUE,NOT(OR(Q768="Y",Q768=1)))</f>
        <v>1</v>
      </c>
      <c r="AI768" s="8" t="b">
        <f>IF(filt_allow_combos,AND(AJ768:AK768),OR(UPPER($S768)="Y",UPPER($T768)=""))</f>
        <v>1</v>
      </c>
      <c r="AJ768" s="8" t="b">
        <f>IF(UPPER($U768)="CCGT",IF(filt_combine_ccgt,OR(UPPER($T768)="Y",UPPER($S768)=""),OR(UPPER($S768)="Y",UPPER($T768)="")),TRUE)</f>
        <v>1</v>
      </c>
      <c r="AK768" s="8" t="b">
        <f>IF(UPPER($U768)="WIND",IF(filt_combine_wind,OR(UPPER($T768)="Y",UPPER($S768)=""),OR(UPPER($S768)="Y",UPPER($T768)="")),TRUE)</f>
        <v>1</v>
      </c>
      <c r="AL768" s="9"/>
      <c r="AM768" s="2" t="b">
        <f>AND(Z768:AL768)</f>
        <v>0</v>
      </c>
      <c r="AN768" s="2">
        <f>A768-COUNTIF($K$31:$K768,"&lt;&gt;"&amp;AN$31)+1</f>
        <v>707</v>
      </c>
      <c r="AO768" s="2"/>
      <c r="AP768" s="8" t="s">
        <v>501</v>
      </c>
      <c r="AQ768" s="8" t="s">
        <v>31</v>
      </c>
      <c r="AR768" s="8">
        <v>55015</v>
      </c>
      <c r="AS768" s="8">
        <v>14701</v>
      </c>
      <c r="AT768" s="8" t="s">
        <v>11</v>
      </c>
      <c r="AU768" s="8" t="s">
        <v>33</v>
      </c>
      <c r="AV768" s="8">
        <v>2000</v>
      </c>
      <c r="AW768" s="8">
        <v>143</v>
      </c>
      <c r="AX768" s="8" t="s">
        <v>54</v>
      </c>
      <c r="AY768" s="8" t="s">
        <v>15</v>
      </c>
      <c r="AZ768">
        <v>1</v>
      </c>
      <c r="BA768" s="5">
        <v>5606.7290999999996</v>
      </c>
      <c r="BB768" s="5">
        <v>4</v>
      </c>
      <c r="BC768" s="4"/>
      <c r="BD768"/>
    </row>
    <row r="769" spans="1:56" hidden="1">
      <c r="A769">
        <f>ROW(B769)-ROW($B$31)</f>
        <v>738</v>
      </c>
      <c r="B769" t="str">
        <f>SUBSTITUTE(SUBSTITUTE(SUBSTITUTE(AP769&amp;"_"&amp;AQ769," ","_"),"&amp;","and"),"-","_")</f>
        <v>Sweeny_Cogen_Facility_GEN1</v>
      </c>
      <c r="C769">
        <f>AW769/1000</f>
        <v>0.14299999999999999</v>
      </c>
      <c r="D769" s="23" t="str">
        <f>VLOOKUP(L769,map_fuel,2,0)</f>
        <v>ng</v>
      </c>
      <c r="E769" s="23" t="str">
        <f>VLOOKUP(M769,map_prime_mover,2,0)</f>
        <v>gt</v>
      </c>
      <c r="F769" s="23" t="str">
        <f>D769&amp;IF(NOT(E769=""),"_"&amp;LOWER(E769),"")</f>
        <v>ng_gt</v>
      </c>
      <c r="G769" s="58">
        <f>IF(ISNUMBER(BA769),BA769/1000,1)</f>
        <v>5.6067290999999999</v>
      </c>
      <c r="H769" s="8">
        <f>AV769</f>
        <v>1997</v>
      </c>
      <c r="I769" s="39" t="str">
        <f>AY769</f>
        <v>OP</v>
      </c>
      <c r="J769" s="39" t="str">
        <f>IF(AZ769=1,"Y",IF(AZ769=0,"N","?"))</f>
        <v>Y</v>
      </c>
      <c r="K769" s="39" t="s">
        <v>594</v>
      </c>
      <c r="L769" s="8" t="str">
        <f>AU769</f>
        <v>NG</v>
      </c>
      <c r="M769" s="8" t="str">
        <f>AX769</f>
        <v>GT</v>
      </c>
      <c r="N769" s="8">
        <f>C769*G769</f>
        <v>0.80176226129999995</v>
      </c>
      <c r="O769" s="8"/>
      <c r="P769" s="8"/>
      <c r="Q769" s="8"/>
      <c r="R769" s="87"/>
      <c r="S769" s="8"/>
      <c r="T769" s="8"/>
      <c r="U769" s="87"/>
      <c r="V769" s="87" t="str">
        <f ca="1">IF(NOT(AP769=""),IF(AP769&lt;&gt;AP768,IF(COUNTIF(OFFSET(AP769,0,0,pMaxUnitPerPlantInData),AP769)=COUNTIFS(OFFSET(AP769,0,0,pMaxUnitPerPlantInData),AP769,OFFSET(F769,0,0,pMaxUnitPerPlantInData),F769),"N","Y"),V768),"")</f>
        <v>N</v>
      </c>
      <c r="W769" s="87" t="str">
        <f>IF($AP769="",W770,AP769)</f>
        <v>Sweeny Cogen Facility</v>
      </c>
      <c r="X769" s="87">
        <f>IF($AP769="","-",BB769)</f>
        <v>4</v>
      </c>
      <c r="Y769" s="4"/>
      <c r="Z769" s="8" t="b">
        <v>1</v>
      </c>
      <c r="AA769" s="8" t="b">
        <f>VLOOKUP(L769,map_fuel,3,0)</f>
        <v>1</v>
      </c>
      <c r="AB769" s="8" t="b">
        <f>C769&gt;=filt_gen_size</f>
        <v>1</v>
      </c>
      <c r="AC769" s="8" t="b">
        <f>AV769&gt;=filt_age</f>
        <v>1</v>
      </c>
      <c r="AD769" s="39">
        <f>IF(filt_status="ALL",TRUE,IFERROR(SEARCH(I769,filt_status),FALSE))</f>
        <v>1</v>
      </c>
      <c r="AE769" s="8" t="b">
        <f>IF(filt_chp,TRUE,J769="N")</f>
        <v>0</v>
      </c>
      <c r="AF769" s="8" t="b">
        <f>IF(filt_hydro,TRUE,D769&lt;&gt;"water")</f>
        <v>1</v>
      </c>
      <c r="AG769" s="8" t="b">
        <f>IF(filt_use_bad_data,TRUE,NOT(OR(O769="Y",O769=1)))</f>
        <v>1</v>
      </c>
      <c r="AH769" s="8" t="b">
        <f>IF(filt_use_bad_data,TRUE,NOT(OR(Q769="Y",Q769=1)))</f>
        <v>1</v>
      </c>
      <c r="AI769" s="8" t="b">
        <f>IF(filt_allow_combos,AND(AJ769:AK769),OR(UPPER($S769)="Y",UPPER($T769)=""))</f>
        <v>1</v>
      </c>
      <c r="AJ769" s="8" t="b">
        <f>IF(UPPER($U769)="CCGT",IF(filt_combine_ccgt,OR(UPPER($T769)="Y",UPPER($S769)=""),OR(UPPER($S769)="Y",UPPER($T769)="")),TRUE)</f>
        <v>1</v>
      </c>
      <c r="AK769" s="8" t="b">
        <f>IF(UPPER($U769)="WIND",IF(filt_combine_wind,OR(UPPER($T769)="Y",UPPER($S769)=""),OR(UPPER($S769)="Y",UPPER($T769)="")),TRUE)</f>
        <v>1</v>
      </c>
      <c r="AL769" s="9"/>
      <c r="AM769" s="2" t="b">
        <f>AND(Z769:AL769)</f>
        <v>0</v>
      </c>
      <c r="AN769" s="2">
        <f>A769-COUNTIF($K$31:$K769,"&lt;&gt;"&amp;AN$31)+1</f>
        <v>708</v>
      </c>
      <c r="AO769" s="2"/>
      <c r="AP769" s="8" t="s">
        <v>501</v>
      </c>
      <c r="AQ769" s="8" t="s">
        <v>13</v>
      </c>
      <c r="AR769" s="8">
        <v>55015</v>
      </c>
      <c r="AS769" s="8">
        <v>14698</v>
      </c>
      <c r="AT769" s="8" t="s">
        <v>11</v>
      </c>
      <c r="AU769" s="8" t="s">
        <v>33</v>
      </c>
      <c r="AV769" s="8">
        <v>1997</v>
      </c>
      <c r="AW769" s="8">
        <v>143</v>
      </c>
      <c r="AX769" s="8" t="s">
        <v>54</v>
      </c>
      <c r="AY769" s="8" t="s">
        <v>15</v>
      </c>
      <c r="AZ769">
        <v>1</v>
      </c>
      <c r="BA769" s="5">
        <v>5606.7290999999996</v>
      </c>
      <c r="BB769" s="5">
        <v>4</v>
      </c>
      <c r="BC769" s="4"/>
      <c r="BD769"/>
    </row>
    <row r="770" spans="1:56" hidden="1">
      <c r="A770">
        <f>ROW(B770)-ROW($B$31)</f>
        <v>739</v>
      </c>
      <c r="B770" t="str">
        <f>SUBSTITUTE(SUBSTITUTE(SUBSTITUTE(AP770&amp;"_"&amp;AQ770," ","_"),"&amp;","and"),"-","_")</f>
        <v>Sweeny_Cogen_Facility_GEN2</v>
      </c>
      <c r="C770">
        <f>AW770/1000</f>
        <v>0.14299999999999999</v>
      </c>
      <c r="D770" s="23" t="str">
        <f>VLOOKUP(L770,map_fuel,2,0)</f>
        <v>ng</v>
      </c>
      <c r="E770" s="23" t="str">
        <f>VLOOKUP(M770,map_prime_mover,2,0)</f>
        <v>gt</v>
      </c>
      <c r="F770" s="23" t="str">
        <f>D770&amp;IF(NOT(E770=""),"_"&amp;LOWER(E770),"")</f>
        <v>ng_gt</v>
      </c>
      <c r="G770" s="58">
        <f>IF(ISNUMBER(BA770),BA770/1000,1)</f>
        <v>5.6067290999999999</v>
      </c>
      <c r="H770" s="8">
        <f>AV770</f>
        <v>1997</v>
      </c>
      <c r="I770" s="39" t="str">
        <f>AY770</f>
        <v>OP</v>
      </c>
      <c r="J770" s="39" t="str">
        <f>IF(AZ770=1,"Y",IF(AZ770=0,"N","?"))</f>
        <v>Y</v>
      </c>
      <c r="K770" s="39" t="s">
        <v>594</v>
      </c>
      <c r="L770" s="8" t="str">
        <f>AU770</f>
        <v>NG</v>
      </c>
      <c r="M770" s="8" t="str">
        <f>AX770</f>
        <v>GT</v>
      </c>
      <c r="N770" s="8">
        <f>C770*G770</f>
        <v>0.80176226129999995</v>
      </c>
      <c r="O770" s="8"/>
      <c r="P770" s="8"/>
      <c r="Q770" s="8"/>
      <c r="R770" s="87"/>
      <c r="S770" s="8"/>
      <c r="T770" s="8"/>
      <c r="U770" s="87"/>
      <c r="V770" s="87" t="str">
        <f ca="1">IF(NOT(AP770=""),IF(AP770&lt;&gt;AP769,IF(COUNTIF(OFFSET(AP770,0,0,pMaxUnitPerPlantInData),AP770)=COUNTIFS(OFFSET(AP770,0,0,pMaxUnitPerPlantInData),AP770,OFFSET(F770,0,0,pMaxUnitPerPlantInData),F770),"N","Y"),V769),"")</f>
        <v>N</v>
      </c>
      <c r="W770" s="87" t="str">
        <f>IF($AP770="",W771,AP770)</f>
        <v>Sweeny Cogen Facility</v>
      </c>
      <c r="X770" s="87">
        <f>IF($AP770="","-",BB770)</f>
        <v>4</v>
      </c>
      <c r="Y770" s="4"/>
      <c r="Z770" s="8" t="b">
        <v>1</v>
      </c>
      <c r="AA770" s="8" t="b">
        <f>VLOOKUP(L770,map_fuel,3,0)</f>
        <v>1</v>
      </c>
      <c r="AB770" s="8" t="b">
        <f>C770&gt;=filt_gen_size</f>
        <v>1</v>
      </c>
      <c r="AC770" s="8" t="b">
        <f>AV770&gt;=filt_age</f>
        <v>1</v>
      </c>
      <c r="AD770" s="39">
        <f>IF(filt_status="ALL",TRUE,IFERROR(SEARCH(I770,filt_status),FALSE))</f>
        <v>1</v>
      </c>
      <c r="AE770" s="8" t="b">
        <f>IF(filt_chp,TRUE,J770="N")</f>
        <v>0</v>
      </c>
      <c r="AF770" s="8" t="b">
        <f>IF(filt_hydro,TRUE,D770&lt;&gt;"water")</f>
        <v>1</v>
      </c>
      <c r="AG770" s="8" t="b">
        <f>IF(filt_use_bad_data,TRUE,NOT(OR(O770="Y",O770=1)))</f>
        <v>1</v>
      </c>
      <c r="AH770" s="8" t="b">
        <f>IF(filt_use_bad_data,TRUE,NOT(OR(Q770="Y",Q770=1)))</f>
        <v>1</v>
      </c>
      <c r="AI770" s="8" t="b">
        <f>IF(filt_allow_combos,AND(AJ770:AK770),OR(UPPER($S770)="Y",UPPER($T770)=""))</f>
        <v>1</v>
      </c>
      <c r="AJ770" s="8" t="b">
        <f>IF(UPPER($U770)="CCGT",IF(filt_combine_ccgt,OR(UPPER($T770)="Y",UPPER($S770)=""),OR(UPPER($S770)="Y",UPPER($T770)="")),TRUE)</f>
        <v>1</v>
      </c>
      <c r="AK770" s="8" t="b">
        <f>IF(UPPER($U770)="WIND",IF(filt_combine_wind,OR(UPPER($T770)="Y",UPPER($S770)=""),OR(UPPER($S770)="Y",UPPER($T770)="")),TRUE)</f>
        <v>1</v>
      </c>
      <c r="AL770" s="9"/>
      <c r="AM770" s="2" t="b">
        <f>AND(Z770:AL770)</f>
        <v>0</v>
      </c>
      <c r="AN770" s="2">
        <f>A770-COUNTIF($K$31:$K770,"&lt;&gt;"&amp;AN$31)+1</f>
        <v>709</v>
      </c>
      <c r="AO770" s="2"/>
      <c r="AP770" s="8" t="s">
        <v>501</v>
      </c>
      <c r="AQ770" s="8" t="s">
        <v>34</v>
      </c>
      <c r="AR770" s="8">
        <v>55015</v>
      </c>
      <c r="AS770" s="8">
        <v>14699</v>
      </c>
      <c r="AT770" s="8" t="s">
        <v>11</v>
      </c>
      <c r="AU770" s="8" t="s">
        <v>33</v>
      </c>
      <c r="AV770" s="8">
        <v>1997</v>
      </c>
      <c r="AW770" s="8">
        <v>143</v>
      </c>
      <c r="AX770" s="8" t="s">
        <v>54</v>
      </c>
      <c r="AY770" s="8" t="s">
        <v>15</v>
      </c>
      <c r="AZ770">
        <v>1</v>
      </c>
      <c r="BA770" s="5">
        <v>5606.7290999999996</v>
      </c>
      <c r="BB770" s="5">
        <v>4</v>
      </c>
      <c r="BC770" s="4"/>
      <c r="BD770"/>
    </row>
    <row r="771" spans="1:56" hidden="1">
      <c r="A771">
        <f>ROW(B771)-ROW($B$31)</f>
        <v>740</v>
      </c>
      <c r="B771" t="str">
        <f>SUBSTITUTE(SUBSTITUTE(SUBSTITUTE(AP771&amp;"_"&amp;AQ771," ","_"),"&amp;","and"),"-","_")</f>
        <v>Sweeny_Cogen_Facility_GEN3</v>
      </c>
      <c r="C771">
        <f>AW771/1000</f>
        <v>0.14299999999999999</v>
      </c>
      <c r="D771" s="23" t="str">
        <f>VLOOKUP(L771,map_fuel,2,0)</f>
        <v>ng</v>
      </c>
      <c r="E771" s="23" t="str">
        <f>VLOOKUP(M771,map_prime_mover,2,0)</f>
        <v>gt</v>
      </c>
      <c r="F771" s="23" t="str">
        <f>D771&amp;IF(NOT(E771=""),"_"&amp;LOWER(E771),"")</f>
        <v>ng_gt</v>
      </c>
      <c r="G771" s="58">
        <f>IF(ISNUMBER(BA771),BA771/1000,1)</f>
        <v>5.6067290999999999</v>
      </c>
      <c r="H771" s="8">
        <f>AV771</f>
        <v>1997</v>
      </c>
      <c r="I771" s="39" t="str">
        <f>AY771</f>
        <v>OP</v>
      </c>
      <c r="J771" s="39" t="str">
        <f>IF(AZ771=1,"Y",IF(AZ771=0,"N","?"))</f>
        <v>Y</v>
      </c>
      <c r="K771" s="39" t="s">
        <v>594</v>
      </c>
      <c r="L771" s="8" t="str">
        <f>AU771</f>
        <v>NG</v>
      </c>
      <c r="M771" s="8" t="str">
        <f>AX771</f>
        <v>GT</v>
      </c>
      <c r="N771" s="8">
        <f>C771*G771</f>
        <v>0.80176226129999995</v>
      </c>
      <c r="O771" s="8"/>
      <c r="P771" s="8"/>
      <c r="Q771" s="8"/>
      <c r="R771" s="87"/>
      <c r="S771" s="8"/>
      <c r="T771" s="8"/>
      <c r="U771" s="87"/>
      <c r="V771" s="87" t="str">
        <f ca="1">IF(NOT(AP771=""),IF(AP771&lt;&gt;AP770,IF(COUNTIF(OFFSET(AP771,0,0,pMaxUnitPerPlantInData),AP771)=COUNTIFS(OFFSET(AP771,0,0,pMaxUnitPerPlantInData),AP771,OFFSET(F771,0,0,pMaxUnitPerPlantInData),F771),"N","Y"),V770),"")</f>
        <v>N</v>
      </c>
      <c r="W771" s="87" t="str">
        <f>IF($AP771="",W772,AP771)</f>
        <v>Sweeny Cogen Facility</v>
      </c>
      <c r="X771" s="87">
        <f>IF($AP771="","-",BB771)</f>
        <v>4</v>
      </c>
      <c r="Y771" s="4"/>
      <c r="Z771" s="8" t="b">
        <v>1</v>
      </c>
      <c r="AA771" s="8" t="b">
        <f>VLOOKUP(L771,map_fuel,3,0)</f>
        <v>1</v>
      </c>
      <c r="AB771" s="8" t="b">
        <f>C771&gt;=filt_gen_size</f>
        <v>1</v>
      </c>
      <c r="AC771" s="8" t="b">
        <f>AV771&gt;=filt_age</f>
        <v>1</v>
      </c>
      <c r="AD771" s="39">
        <f>IF(filt_status="ALL",TRUE,IFERROR(SEARCH(I771,filt_status),FALSE))</f>
        <v>1</v>
      </c>
      <c r="AE771" s="8" t="b">
        <f>IF(filt_chp,TRUE,J771="N")</f>
        <v>0</v>
      </c>
      <c r="AF771" s="8" t="b">
        <f>IF(filt_hydro,TRUE,D771&lt;&gt;"water")</f>
        <v>1</v>
      </c>
      <c r="AG771" s="8" t="b">
        <f>IF(filt_use_bad_data,TRUE,NOT(OR(O771="Y",O771=1)))</f>
        <v>1</v>
      </c>
      <c r="AH771" s="8" t="b">
        <f>IF(filt_use_bad_data,TRUE,NOT(OR(Q771="Y",Q771=1)))</f>
        <v>1</v>
      </c>
      <c r="AI771" s="8" t="b">
        <f>IF(filt_allow_combos,AND(AJ771:AK771),OR(UPPER($S771)="Y",UPPER($T771)=""))</f>
        <v>1</v>
      </c>
      <c r="AJ771" s="8" t="b">
        <f>IF(UPPER($U771)="CCGT",IF(filt_combine_ccgt,OR(UPPER($T771)="Y",UPPER($S771)=""),OR(UPPER($S771)="Y",UPPER($T771)="")),TRUE)</f>
        <v>1</v>
      </c>
      <c r="AK771" s="8" t="b">
        <f>IF(UPPER($U771)="WIND",IF(filt_combine_wind,OR(UPPER($T771)="Y",UPPER($S771)=""),OR(UPPER($S771)="Y",UPPER($T771)="")),TRUE)</f>
        <v>1</v>
      </c>
      <c r="AL771" s="9"/>
      <c r="AM771" s="2" t="b">
        <f>AND(Z771:AL771)</f>
        <v>0</v>
      </c>
      <c r="AN771" s="2">
        <f>A771-COUNTIF($K$31:$K771,"&lt;&gt;"&amp;AN$31)+1</f>
        <v>710</v>
      </c>
      <c r="AO771" s="2"/>
      <c r="AP771" s="8" t="s">
        <v>501</v>
      </c>
      <c r="AQ771" s="8" t="s">
        <v>28</v>
      </c>
      <c r="AR771" s="8">
        <v>55015</v>
      </c>
      <c r="AS771" s="8">
        <v>14700</v>
      </c>
      <c r="AT771" s="8" t="s">
        <v>11</v>
      </c>
      <c r="AU771" s="8" t="s">
        <v>33</v>
      </c>
      <c r="AV771" s="8">
        <v>1997</v>
      </c>
      <c r="AW771" s="8">
        <v>143</v>
      </c>
      <c r="AX771" s="8" t="s">
        <v>54</v>
      </c>
      <c r="AY771" s="8" t="s">
        <v>15</v>
      </c>
      <c r="AZ771">
        <v>1</v>
      </c>
      <c r="BA771" s="5">
        <v>5606.7290999999996</v>
      </c>
      <c r="BB771" s="5">
        <v>4</v>
      </c>
      <c r="BC771" s="4"/>
      <c r="BD771"/>
    </row>
    <row r="772" spans="1:56" hidden="1">
      <c r="A772">
        <f>ROW(B772)-ROW($B$31)</f>
        <v>741</v>
      </c>
      <c r="B772" t="str">
        <f>SUBSTITUTE(SUBSTITUTE(SUBSTITUTE(AP772&amp;"_"&amp;AQ772," ","_"),"&amp;","and"),"-","_")</f>
        <v>Sweetwater_Wind__1_LLC_SW1</v>
      </c>
      <c r="C772">
        <f>AW772/1000</f>
        <v>3.7499999999999999E-2</v>
      </c>
      <c r="D772" s="23" t="str">
        <f>VLOOKUP(L772,map_fuel,2,0)</f>
        <v>wind</v>
      </c>
      <c r="E772" s="23" t="str">
        <f>VLOOKUP(M772,map_prime_mover,2,0)</f>
        <v/>
      </c>
      <c r="F772" s="23" t="str">
        <f>D772&amp;IF(NOT(E772=""),"_"&amp;LOWER(E772),"")</f>
        <v>wind</v>
      </c>
      <c r="G772" s="58">
        <f>IF(ISNUMBER(BA772),BA772/1000,1)</f>
        <v>1</v>
      </c>
      <c r="H772" s="8">
        <f>AV772</f>
        <v>2003</v>
      </c>
      <c r="I772" s="39" t="str">
        <f>AY772</f>
        <v>OP</v>
      </c>
      <c r="J772" s="39" t="str">
        <f>IF(AZ772=1,"Y",IF(AZ772=0,"N","?"))</f>
        <v>N</v>
      </c>
      <c r="K772" s="39" t="s">
        <v>594</v>
      </c>
      <c r="L772" s="8" t="str">
        <f>AU772</f>
        <v>WND</v>
      </c>
      <c r="M772" s="8" t="str">
        <f>AX772</f>
        <v>WT</v>
      </c>
      <c r="N772" s="8">
        <f>C772*G772</f>
        <v>3.7499999999999999E-2</v>
      </c>
      <c r="O772" s="8"/>
      <c r="P772" s="39"/>
      <c r="Q772" s="39"/>
      <c r="R772" s="87"/>
      <c r="S772" s="39" t="s">
        <v>651</v>
      </c>
      <c r="T772" s="39"/>
      <c r="U772" s="87" t="s">
        <v>72</v>
      </c>
      <c r="V772" s="87" t="str">
        <f ca="1">IF(NOT(AP772=""),IF(AP772&lt;&gt;AP771,IF(COUNTIF(OFFSET(AP772,0,0,pMaxUnitPerPlantInData),AP772)=COUNTIFS(OFFSET(AP772,0,0,pMaxUnitPerPlantInData),AP772,OFFSET(F772,0,0,pMaxUnitPerPlantInData),F772),"N","Y"),V771),"")</f>
        <v>N</v>
      </c>
      <c r="W772" s="87" t="str">
        <f>IF($AP772="",W773,SUBSTITUTE(SUBSTITUTE(SUBSTITUTE(AP772," ","_"),"&amp;","and"),"-","_"))</f>
        <v>Sweetwater_Wind__1_LLC</v>
      </c>
      <c r="X772" s="87">
        <f>IF($AP772="","-",BB772)</f>
        <v>1</v>
      </c>
      <c r="Y772" s="4"/>
      <c r="Z772" s="8" t="b">
        <v>1</v>
      </c>
      <c r="AA772" s="8" t="b">
        <f>VLOOKUP(L772,map_fuel,3,0)</f>
        <v>1</v>
      </c>
      <c r="AB772" s="8" t="b">
        <f>C772&gt;=filt_gen_size</f>
        <v>0</v>
      </c>
      <c r="AC772" s="8" t="b">
        <f>AV772&gt;=filt_age</f>
        <v>1</v>
      </c>
      <c r="AD772" s="39">
        <f>IF(filt_status="ALL",TRUE,IFERROR(SEARCH(I772,filt_status),FALSE))</f>
        <v>1</v>
      </c>
      <c r="AE772" s="8" t="b">
        <f>IF(filt_chp,TRUE,J772="N")</f>
        <v>1</v>
      </c>
      <c r="AF772" s="8" t="b">
        <f>IF(filt_hydro,TRUE,D772&lt;&gt;"water")</f>
        <v>1</v>
      </c>
      <c r="AG772" s="8" t="b">
        <f>IF(filt_use_bad_data,TRUE,NOT(OR(O772="Y",O772=1)))</f>
        <v>1</v>
      </c>
      <c r="AH772" s="8" t="b">
        <f>IF(filt_use_bad_data,TRUE,NOT(OR(Q772="Y",Q772=1)))</f>
        <v>1</v>
      </c>
      <c r="AI772" s="8" t="b">
        <f>IF(filt_allow_combos,AND(AJ772:AK772),OR(UPPER($S772)="Y",UPPER($T772)=""))</f>
        <v>0</v>
      </c>
      <c r="AJ772" s="8" t="b">
        <f>IF(UPPER($U772)="CCGT",IF(filt_combine_ccgt,OR(UPPER($T772)="Y",UPPER($S772)=""),OR(UPPER($S772)="Y",UPPER($T772)="")),TRUE)</f>
        <v>1</v>
      </c>
      <c r="AK772" s="8" t="b">
        <f>IF(UPPER($U772)="WIND",IF(filt_combine_wind,OR(UPPER($T772)="Y",UPPER($S772)=""),OR(UPPER($S772)="Y",UPPER($T772)="")),TRUE)</f>
        <v>0</v>
      </c>
      <c r="AL772" s="9"/>
      <c r="AM772" s="2" t="b">
        <f>AND(Z772:AL772)</f>
        <v>0</v>
      </c>
      <c r="AN772" s="2">
        <f>A772-COUNTIF($K$31:$K772,"&lt;&gt;"&amp;AN$31)+1</f>
        <v>711</v>
      </c>
      <c r="AO772" s="2"/>
      <c r="AP772" s="8" t="s">
        <v>502</v>
      </c>
      <c r="AQ772" s="8" t="s">
        <v>503</v>
      </c>
      <c r="AR772" s="8">
        <v>56211</v>
      </c>
      <c r="AS772" s="8">
        <v>14702</v>
      </c>
      <c r="AT772" s="8" t="s">
        <v>11</v>
      </c>
      <c r="AU772" s="8" t="s">
        <v>26</v>
      </c>
      <c r="AV772" s="8">
        <v>2003</v>
      </c>
      <c r="AW772" s="8">
        <v>37.5</v>
      </c>
      <c r="AX772" s="8" t="s">
        <v>25</v>
      </c>
      <c r="AY772" s="8" t="s">
        <v>15</v>
      </c>
      <c r="AZ772">
        <v>0</v>
      </c>
      <c r="BA772" s="5" t="s">
        <v>14</v>
      </c>
      <c r="BB772" s="5">
        <v>1</v>
      </c>
      <c r="BC772" s="4"/>
      <c r="BD772"/>
    </row>
    <row r="773" spans="1:56" hidden="1">
      <c r="A773">
        <f>ROW(B773)-ROW($B$31)</f>
        <v>742</v>
      </c>
      <c r="B773" t="str">
        <f>SUBSTITUTE(SUBSTITUTE(SUBSTITUTE(AP773&amp;"_"&amp;AQ773," ","_"),"&amp;","and"),"-","_")</f>
        <v>Sweetwater_Wind_2_LLC_SW2</v>
      </c>
      <c r="C773">
        <f>AW773/1000</f>
        <v>9.1499999999999998E-2</v>
      </c>
      <c r="D773" s="23" t="str">
        <f>VLOOKUP(L773,map_fuel,2,0)</f>
        <v>wind</v>
      </c>
      <c r="E773" s="23" t="str">
        <f>VLOOKUP(M773,map_prime_mover,2,0)</f>
        <v/>
      </c>
      <c r="F773" s="23" t="str">
        <f>D773&amp;IF(NOT(E773=""),"_"&amp;LOWER(E773),"")</f>
        <v>wind</v>
      </c>
      <c r="G773" s="58">
        <f>IF(ISNUMBER(BA773),BA773/1000,1)</f>
        <v>1</v>
      </c>
      <c r="H773" s="8">
        <f>AV773</f>
        <v>2005</v>
      </c>
      <c r="I773" s="39" t="str">
        <f>AY773</f>
        <v>OP</v>
      </c>
      <c r="J773" s="39" t="str">
        <f>IF(AZ773=1,"Y",IF(AZ773=0,"N","?"))</f>
        <v>N</v>
      </c>
      <c r="K773" s="39" t="s">
        <v>594</v>
      </c>
      <c r="L773" s="8" t="str">
        <f>AU773</f>
        <v>WND</v>
      </c>
      <c r="M773" s="8" t="str">
        <f>AX773</f>
        <v>WT</v>
      </c>
      <c r="N773" s="8">
        <f>C773*G773</f>
        <v>9.1499999999999998E-2</v>
      </c>
      <c r="O773" s="8"/>
      <c r="P773" s="39"/>
      <c r="Q773" s="39"/>
      <c r="R773" s="87"/>
      <c r="S773" s="39" t="s">
        <v>651</v>
      </c>
      <c r="T773" s="39"/>
      <c r="U773" s="87" t="s">
        <v>72</v>
      </c>
      <c r="V773" s="87" t="str">
        <f ca="1">IF(NOT(AP773=""),IF(AP773&lt;&gt;AP772,IF(COUNTIF(OFFSET(AP773,0,0,pMaxUnitPerPlantInData),AP773)=COUNTIFS(OFFSET(AP773,0,0,pMaxUnitPerPlantInData),AP773,OFFSET(F773,0,0,pMaxUnitPerPlantInData),F773),"N","Y"),V772),"")</f>
        <v>N</v>
      </c>
      <c r="W773" s="87" t="str">
        <f>IF($AP773="",W774,SUBSTITUTE(SUBSTITUTE(SUBSTITUTE(AP773," ","_"),"&amp;","and"),"-","_"))</f>
        <v>Sweetwater_Wind_2_LLC</v>
      </c>
      <c r="X773" s="87">
        <f>IF($AP773="","-",BB773)</f>
        <v>1</v>
      </c>
      <c r="Y773" s="4"/>
      <c r="Z773" s="8" t="b">
        <v>1</v>
      </c>
      <c r="AA773" s="8" t="b">
        <f>VLOOKUP(L773,map_fuel,3,0)</f>
        <v>1</v>
      </c>
      <c r="AB773" s="8" t="b">
        <f>C773&gt;=filt_gen_size</f>
        <v>1</v>
      </c>
      <c r="AC773" s="8" t="b">
        <f>AV773&gt;=filt_age</f>
        <v>1</v>
      </c>
      <c r="AD773" s="39">
        <f>IF(filt_status="ALL",TRUE,IFERROR(SEARCH(I773,filt_status),FALSE))</f>
        <v>1</v>
      </c>
      <c r="AE773" s="8" t="b">
        <f>IF(filt_chp,TRUE,J773="N")</f>
        <v>1</v>
      </c>
      <c r="AF773" s="8" t="b">
        <f>IF(filt_hydro,TRUE,D773&lt;&gt;"water")</f>
        <v>1</v>
      </c>
      <c r="AG773" s="8" t="b">
        <f>IF(filt_use_bad_data,TRUE,NOT(OR(O773="Y",O773=1)))</f>
        <v>1</v>
      </c>
      <c r="AH773" s="8" t="b">
        <f>IF(filt_use_bad_data,TRUE,NOT(OR(Q773="Y",Q773=1)))</f>
        <v>1</v>
      </c>
      <c r="AI773" s="8" t="b">
        <f>IF(filt_allow_combos,AND(AJ773:AK773),OR(UPPER($S773)="Y",UPPER($T773)=""))</f>
        <v>0</v>
      </c>
      <c r="AJ773" s="8" t="b">
        <f>IF(UPPER($U773)="CCGT",IF(filt_combine_ccgt,OR(UPPER($T773)="Y",UPPER($S773)=""),OR(UPPER($S773)="Y",UPPER($T773)="")),TRUE)</f>
        <v>1</v>
      </c>
      <c r="AK773" s="8" t="b">
        <f>IF(UPPER($U773)="WIND",IF(filt_combine_wind,OR(UPPER($T773)="Y",UPPER($S773)=""),OR(UPPER($S773)="Y",UPPER($T773)="")),TRUE)</f>
        <v>0</v>
      </c>
      <c r="AL773" s="9"/>
      <c r="AM773" s="2" t="b">
        <f>AND(Z773:AL773)</f>
        <v>0</v>
      </c>
      <c r="AN773" s="2">
        <f>A773-COUNTIF($K$31:$K773,"&lt;&gt;"&amp;AN$31)+1</f>
        <v>712</v>
      </c>
      <c r="AO773" s="2"/>
      <c r="AP773" s="8" t="s">
        <v>504</v>
      </c>
      <c r="AQ773" s="8" t="s">
        <v>505</v>
      </c>
      <c r="AR773" s="8">
        <v>56212</v>
      </c>
      <c r="AS773" s="8">
        <v>14703</v>
      </c>
      <c r="AT773" s="8" t="s">
        <v>11</v>
      </c>
      <c r="AU773" s="8" t="s">
        <v>26</v>
      </c>
      <c r="AV773" s="8">
        <v>2005</v>
      </c>
      <c r="AW773" s="8">
        <v>91.5</v>
      </c>
      <c r="AX773" s="8" t="s">
        <v>25</v>
      </c>
      <c r="AY773" s="8" t="s">
        <v>15</v>
      </c>
      <c r="AZ773">
        <v>0</v>
      </c>
      <c r="BA773" s="5" t="s">
        <v>14</v>
      </c>
      <c r="BB773" s="5">
        <v>1</v>
      </c>
      <c r="BC773" s="4"/>
      <c r="BD773"/>
    </row>
    <row r="774" spans="1:56" hidden="1">
      <c r="A774">
        <f>ROW(B774)-ROW($B$31)</f>
        <v>743</v>
      </c>
      <c r="B774" t="str">
        <f>SUBSTITUTE(SUBSTITUTE(SUBSTITUTE(AP774&amp;"_"&amp;AQ774," ","_"),"&amp;","and"),"-","_")</f>
        <v>Sweetwater_Wind_3_LLC_SW3</v>
      </c>
      <c r="C774">
        <f>AW774/1000</f>
        <v>0.13500000000000001</v>
      </c>
      <c r="D774" s="23" t="str">
        <f>VLOOKUP(L774,map_fuel,2,0)</f>
        <v>wind</v>
      </c>
      <c r="E774" s="23" t="str">
        <f>VLOOKUP(M774,map_prime_mover,2,0)</f>
        <v/>
      </c>
      <c r="F774" s="23" t="str">
        <f>D774&amp;IF(NOT(E774=""),"_"&amp;LOWER(E774),"")</f>
        <v>wind</v>
      </c>
      <c r="G774" s="58">
        <f>IF(ISNUMBER(BA774),BA774/1000,1)</f>
        <v>1</v>
      </c>
      <c r="H774" s="8">
        <f>AV774</f>
        <v>2005</v>
      </c>
      <c r="I774" s="39" t="str">
        <f>AY774</f>
        <v>OP</v>
      </c>
      <c r="J774" s="39" t="str">
        <f>IF(AZ774=1,"Y",IF(AZ774=0,"N","?"))</f>
        <v>N</v>
      </c>
      <c r="K774" s="39" t="s">
        <v>594</v>
      </c>
      <c r="L774" s="8" t="str">
        <f>AU774</f>
        <v>WND</v>
      </c>
      <c r="M774" s="8" t="str">
        <f>AX774</f>
        <v>WT</v>
      </c>
      <c r="N774" s="8">
        <f>C774*G774</f>
        <v>0.13500000000000001</v>
      </c>
      <c r="O774" s="8"/>
      <c r="P774" s="39"/>
      <c r="Q774" s="39"/>
      <c r="R774" s="87"/>
      <c r="S774" s="39" t="s">
        <v>651</v>
      </c>
      <c r="T774" s="39"/>
      <c r="U774" s="87" t="s">
        <v>72</v>
      </c>
      <c r="V774" s="87" t="str">
        <f ca="1">IF(NOT(AP774=""),IF(AP774&lt;&gt;AP773,IF(COUNTIF(OFFSET(AP774,0,0,pMaxUnitPerPlantInData),AP774)=COUNTIFS(OFFSET(AP774,0,0,pMaxUnitPerPlantInData),AP774,OFFSET(F774,0,0,pMaxUnitPerPlantInData),F774),"N","Y"),V773),"")</f>
        <v>N</v>
      </c>
      <c r="W774" s="87" t="str">
        <f>IF($AP774="",W775,SUBSTITUTE(SUBSTITUTE(SUBSTITUTE(AP774," ","_"),"&amp;","and"),"-","_"))</f>
        <v>Sweetwater_Wind_3_LLC</v>
      </c>
      <c r="X774" s="87">
        <f>IF($AP774="","-",BB774)</f>
        <v>1</v>
      </c>
      <c r="Y774" s="4"/>
      <c r="Z774" s="8" t="b">
        <v>1</v>
      </c>
      <c r="AA774" s="8" t="b">
        <f>VLOOKUP(L774,map_fuel,3,0)</f>
        <v>1</v>
      </c>
      <c r="AB774" s="8" t="b">
        <f>C774&gt;=filt_gen_size</f>
        <v>1</v>
      </c>
      <c r="AC774" s="8" t="b">
        <f>AV774&gt;=filt_age</f>
        <v>1</v>
      </c>
      <c r="AD774" s="39">
        <f>IF(filt_status="ALL",TRUE,IFERROR(SEARCH(I774,filt_status),FALSE))</f>
        <v>1</v>
      </c>
      <c r="AE774" s="8" t="b">
        <f>IF(filt_chp,TRUE,J774="N")</f>
        <v>1</v>
      </c>
      <c r="AF774" s="8" t="b">
        <f>IF(filt_hydro,TRUE,D774&lt;&gt;"water")</f>
        <v>1</v>
      </c>
      <c r="AG774" s="8" t="b">
        <f>IF(filt_use_bad_data,TRUE,NOT(OR(O774="Y",O774=1)))</f>
        <v>1</v>
      </c>
      <c r="AH774" s="8" t="b">
        <f>IF(filt_use_bad_data,TRUE,NOT(OR(Q774="Y",Q774=1)))</f>
        <v>1</v>
      </c>
      <c r="AI774" s="8" t="b">
        <f>IF(filt_allow_combos,AND(AJ774:AK774),OR(UPPER($S774)="Y",UPPER($T774)=""))</f>
        <v>0</v>
      </c>
      <c r="AJ774" s="8" t="b">
        <f>IF(UPPER($U774)="CCGT",IF(filt_combine_ccgt,OR(UPPER($T774)="Y",UPPER($S774)=""),OR(UPPER($S774)="Y",UPPER($T774)="")),TRUE)</f>
        <v>1</v>
      </c>
      <c r="AK774" s="8" t="b">
        <f>IF(UPPER($U774)="WIND",IF(filt_combine_wind,OR(UPPER($T774)="Y",UPPER($S774)=""),OR(UPPER($S774)="Y",UPPER($T774)="")),TRUE)</f>
        <v>0</v>
      </c>
      <c r="AL774" s="9"/>
      <c r="AM774" s="2" t="b">
        <f>AND(Z774:AL774)</f>
        <v>0</v>
      </c>
      <c r="AN774" s="2">
        <f>A774-COUNTIF($K$31:$K774,"&lt;&gt;"&amp;AN$31)+1</f>
        <v>713</v>
      </c>
      <c r="AO774" s="2"/>
      <c r="AP774" s="8" t="s">
        <v>506</v>
      </c>
      <c r="AQ774" s="8" t="s">
        <v>507</v>
      </c>
      <c r="AR774" s="8">
        <v>56311</v>
      </c>
      <c r="AS774" s="8">
        <v>14704</v>
      </c>
      <c r="AT774" s="8" t="s">
        <v>11</v>
      </c>
      <c r="AU774" s="8" t="s">
        <v>26</v>
      </c>
      <c r="AV774" s="8">
        <v>2005</v>
      </c>
      <c r="AW774" s="8">
        <v>135</v>
      </c>
      <c r="AX774" s="8" t="s">
        <v>25</v>
      </c>
      <c r="AY774" s="8" t="s">
        <v>15</v>
      </c>
      <c r="AZ774">
        <v>0</v>
      </c>
      <c r="BA774" s="5" t="s">
        <v>14</v>
      </c>
      <c r="BB774" s="5">
        <v>1</v>
      </c>
      <c r="BC774" s="4"/>
      <c r="BD774"/>
    </row>
    <row r="775" spans="1:56" hidden="1">
      <c r="A775">
        <f>ROW(B775)-ROW($B$31)</f>
        <v>744</v>
      </c>
      <c r="B775" t="str">
        <f>SUBSTITUTE(SUBSTITUTE(SUBSTITUTE(AP775&amp;"_"&amp;AQ775," ","_"),"&amp;","and"),"-","_")</f>
        <v>Sweetwater_Wind_4_LLC_SW4</v>
      </c>
      <c r="C775">
        <f>AW775/1000</f>
        <v>0.24099999999999999</v>
      </c>
      <c r="D775" s="23" t="str">
        <f>VLOOKUP(L775,map_fuel,2,0)</f>
        <v>wind</v>
      </c>
      <c r="E775" s="23" t="str">
        <f>VLOOKUP(M775,map_prime_mover,2,0)</f>
        <v/>
      </c>
      <c r="F775" s="23" t="str">
        <f>D775&amp;IF(NOT(E775=""),"_"&amp;LOWER(E775),"")</f>
        <v>wind</v>
      </c>
      <c r="G775" s="58">
        <f>IF(ISNUMBER(BA775),BA775/1000,1)</f>
        <v>1</v>
      </c>
      <c r="H775" s="8">
        <f>AV775</f>
        <v>2007</v>
      </c>
      <c r="I775" s="39" t="str">
        <f>AY775</f>
        <v>OP</v>
      </c>
      <c r="J775" s="39" t="str">
        <f>IF(AZ775=1,"Y",IF(AZ775=0,"N","?"))</f>
        <v>N</v>
      </c>
      <c r="K775" s="39" t="s">
        <v>594</v>
      </c>
      <c r="L775" s="8" t="str">
        <f>AU775</f>
        <v>WND</v>
      </c>
      <c r="M775" s="8" t="str">
        <f>AX775</f>
        <v>WT</v>
      </c>
      <c r="N775" s="8">
        <f>C775*G775</f>
        <v>0.24099999999999999</v>
      </c>
      <c r="O775" s="8"/>
      <c r="P775" s="39"/>
      <c r="Q775" s="39"/>
      <c r="R775" s="87"/>
      <c r="S775" s="39" t="s">
        <v>651</v>
      </c>
      <c r="T775" s="39"/>
      <c r="U775" s="87" t="s">
        <v>72</v>
      </c>
      <c r="V775" s="87" t="str">
        <f ca="1">IF(NOT(AP775=""),IF(AP775&lt;&gt;AP774,IF(COUNTIF(OFFSET(AP775,0,0,pMaxUnitPerPlantInData),AP775)=COUNTIFS(OFFSET(AP775,0,0,pMaxUnitPerPlantInData),AP775,OFFSET(F775,0,0,pMaxUnitPerPlantInData),F775),"N","Y"),V774),"")</f>
        <v>N</v>
      </c>
      <c r="W775" s="87" t="str">
        <f>IF($AP775="",W776,SUBSTITUTE(SUBSTITUTE(SUBSTITUTE(AP775," ","_"),"&amp;","and"),"-","_"))</f>
        <v>Sweetwater_Wind_4_LLC</v>
      </c>
      <c r="X775" s="87">
        <f>IF($AP775="","-",BB775)</f>
        <v>1</v>
      </c>
      <c r="Y775" s="4"/>
      <c r="Z775" s="8" t="b">
        <v>1</v>
      </c>
      <c r="AA775" s="8" t="b">
        <f>VLOOKUP(L775,map_fuel,3,0)</f>
        <v>1</v>
      </c>
      <c r="AB775" s="8" t="b">
        <f>C775&gt;=filt_gen_size</f>
        <v>1</v>
      </c>
      <c r="AC775" s="8" t="b">
        <f>AV775&gt;=filt_age</f>
        <v>1</v>
      </c>
      <c r="AD775" s="39">
        <f>IF(filt_status="ALL",TRUE,IFERROR(SEARCH(I775,filt_status),FALSE))</f>
        <v>1</v>
      </c>
      <c r="AE775" s="8" t="b">
        <f>IF(filt_chp,TRUE,J775="N")</f>
        <v>1</v>
      </c>
      <c r="AF775" s="8" t="b">
        <f>IF(filt_hydro,TRUE,D775&lt;&gt;"water")</f>
        <v>1</v>
      </c>
      <c r="AG775" s="8" t="b">
        <f>IF(filt_use_bad_data,TRUE,NOT(OR(O775="Y",O775=1)))</f>
        <v>1</v>
      </c>
      <c r="AH775" s="8" t="b">
        <f>IF(filt_use_bad_data,TRUE,NOT(OR(Q775="Y",Q775=1)))</f>
        <v>1</v>
      </c>
      <c r="AI775" s="8" t="b">
        <f>IF(filt_allow_combos,AND(AJ775:AK775),OR(UPPER($S775)="Y",UPPER($T775)=""))</f>
        <v>0</v>
      </c>
      <c r="AJ775" s="8" t="b">
        <f>IF(UPPER($U775)="CCGT",IF(filt_combine_ccgt,OR(UPPER($T775)="Y",UPPER($S775)=""),OR(UPPER($S775)="Y",UPPER($T775)="")),TRUE)</f>
        <v>1</v>
      </c>
      <c r="AK775" s="8" t="b">
        <f>IF(UPPER($U775)="WIND",IF(filt_combine_wind,OR(UPPER($T775)="Y",UPPER($S775)=""),OR(UPPER($S775)="Y",UPPER($T775)="")),TRUE)</f>
        <v>0</v>
      </c>
      <c r="AL775" s="9"/>
      <c r="AM775" s="2" t="b">
        <f>AND(Z775:AL775)</f>
        <v>0</v>
      </c>
      <c r="AN775" s="2">
        <f>A775-COUNTIF($K$31:$K775,"&lt;&gt;"&amp;AN$31)+1</f>
        <v>714</v>
      </c>
      <c r="AO775" s="2"/>
      <c r="AP775" s="8" t="s">
        <v>508</v>
      </c>
      <c r="AQ775" s="8" t="s">
        <v>509</v>
      </c>
      <c r="AR775" s="8">
        <v>56337</v>
      </c>
      <c r="AS775" s="8">
        <v>14705</v>
      </c>
      <c r="AT775" s="8" t="s">
        <v>11</v>
      </c>
      <c r="AU775" s="8" t="s">
        <v>26</v>
      </c>
      <c r="AV775" s="8">
        <v>2007</v>
      </c>
      <c r="AW775" s="8">
        <v>241</v>
      </c>
      <c r="AX775" s="8" t="s">
        <v>25</v>
      </c>
      <c r="AY775" s="8" t="s">
        <v>15</v>
      </c>
      <c r="AZ775">
        <v>0</v>
      </c>
      <c r="BA775" s="5" t="s">
        <v>14</v>
      </c>
      <c r="BB775" s="5">
        <v>1</v>
      </c>
      <c r="BC775" s="4"/>
      <c r="BD775"/>
    </row>
    <row r="776" spans="1:56" hidden="1">
      <c r="A776">
        <f>ROW(B776)-ROW($B$31)</f>
        <v>745</v>
      </c>
      <c r="B776" t="str">
        <f>SUBSTITUTE(SUBSTITUTE(SUBSTITUTE(AP776&amp;"_"&amp;AQ776," ","_"),"&amp;","and"),"-","_")</f>
        <v>Sweetwater_Wind_5_SW5</v>
      </c>
      <c r="C776">
        <f>AW776/1000</f>
        <v>8.0500000000000002E-2</v>
      </c>
      <c r="D776" s="23" t="str">
        <f>VLOOKUP(L776,map_fuel,2,0)</f>
        <v>wind</v>
      </c>
      <c r="E776" s="23" t="str">
        <f>VLOOKUP(M776,map_prime_mover,2,0)</f>
        <v/>
      </c>
      <c r="F776" s="23" t="str">
        <f>D776&amp;IF(NOT(E776=""),"_"&amp;LOWER(E776),"")</f>
        <v>wind</v>
      </c>
      <c r="G776" s="58">
        <f>IF(ISNUMBER(BA776),BA776/1000,1)</f>
        <v>1</v>
      </c>
      <c r="H776" s="8">
        <f>AV776</f>
        <v>2007</v>
      </c>
      <c r="I776" s="39" t="str">
        <f>AY776</f>
        <v>OP</v>
      </c>
      <c r="J776" s="39" t="str">
        <f>IF(AZ776=1,"Y",IF(AZ776=0,"N","?"))</f>
        <v>N</v>
      </c>
      <c r="K776" s="39" t="s">
        <v>594</v>
      </c>
      <c r="L776" s="8" t="str">
        <f>AU776</f>
        <v>WND</v>
      </c>
      <c r="M776" s="8" t="str">
        <f>AX776</f>
        <v>WT</v>
      </c>
      <c r="N776" s="8">
        <f>C776*G776</f>
        <v>8.0500000000000002E-2</v>
      </c>
      <c r="O776" s="8"/>
      <c r="P776" s="39"/>
      <c r="Q776" s="39"/>
      <c r="R776" s="87"/>
      <c r="S776" s="39" t="s">
        <v>651</v>
      </c>
      <c r="T776" s="39"/>
      <c r="U776" s="87" t="s">
        <v>72</v>
      </c>
      <c r="V776" s="87" t="str">
        <f ca="1">IF(NOT(AP776=""),IF(AP776&lt;&gt;AP775,IF(COUNTIF(OFFSET(AP776,0,0,pMaxUnitPerPlantInData),AP776)=COUNTIFS(OFFSET(AP776,0,0,pMaxUnitPerPlantInData),AP776,OFFSET(F776,0,0,pMaxUnitPerPlantInData),F776),"N","Y"),V775),"")</f>
        <v>N</v>
      </c>
      <c r="W776" s="87" t="str">
        <f>IF($AP776="",W777,SUBSTITUTE(SUBSTITUTE(SUBSTITUTE(AP776," ","_"),"&amp;","and"),"-","_"))</f>
        <v>Sweetwater_Wind_5</v>
      </c>
      <c r="X776" s="87">
        <f>IF($AP776="","-",BB776)</f>
        <v>1</v>
      </c>
      <c r="Y776" s="4"/>
      <c r="Z776" s="8" t="b">
        <v>1</v>
      </c>
      <c r="AA776" s="8" t="b">
        <f>VLOOKUP(L776,map_fuel,3,0)</f>
        <v>1</v>
      </c>
      <c r="AB776" s="8" t="b">
        <f>C776&gt;=filt_gen_size</f>
        <v>1</v>
      </c>
      <c r="AC776" s="8" t="b">
        <f>AV776&gt;=filt_age</f>
        <v>1</v>
      </c>
      <c r="AD776" s="39">
        <f>IF(filt_status="ALL",TRUE,IFERROR(SEARCH(I776,filt_status),FALSE))</f>
        <v>1</v>
      </c>
      <c r="AE776" s="8" t="b">
        <f>IF(filt_chp,TRUE,J776="N")</f>
        <v>1</v>
      </c>
      <c r="AF776" s="8" t="b">
        <f>IF(filt_hydro,TRUE,D776&lt;&gt;"water")</f>
        <v>1</v>
      </c>
      <c r="AG776" s="8" t="b">
        <f>IF(filt_use_bad_data,TRUE,NOT(OR(O776="Y",O776=1)))</f>
        <v>1</v>
      </c>
      <c r="AH776" s="8" t="b">
        <f>IF(filt_use_bad_data,TRUE,NOT(OR(Q776="Y",Q776=1)))</f>
        <v>1</v>
      </c>
      <c r="AI776" s="8" t="b">
        <f>IF(filt_allow_combos,AND(AJ776:AK776),OR(UPPER($S776)="Y",UPPER($T776)=""))</f>
        <v>0</v>
      </c>
      <c r="AJ776" s="8" t="b">
        <f>IF(UPPER($U776)="CCGT",IF(filt_combine_ccgt,OR(UPPER($T776)="Y",UPPER($S776)=""),OR(UPPER($S776)="Y",UPPER($T776)="")),TRUE)</f>
        <v>1</v>
      </c>
      <c r="AK776" s="8" t="b">
        <f>IF(UPPER($U776)="WIND",IF(filt_combine_wind,OR(UPPER($T776)="Y",UPPER($S776)=""),OR(UPPER($S776)="Y",UPPER($T776)="")),TRUE)</f>
        <v>0</v>
      </c>
      <c r="AL776" s="9"/>
      <c r="AM776" s="2" t="b">
        <f>AND(Z776:AL776)</f>
        <v>0</v>
      </c>
      <c r="AN776" s="2">
        <f>A776-COUNTIF($K$31:$K776,"&lt;&gt;"&amp;AN$31)+1</f>
        <v>715</v>
      </c>
      <c r="AO776" s="2"/>
      <c r="AP776" s="8" t="s">
        <v>510</v>
      </c>
      <c r="AQ776" s="8" t="s">
        <v>511</v>
      </c>
      <c r="AR776" s="8">
        <v>56372</v>
      </c>
      <c r="AS776" s="8">
        <v>14706</v>
      </c>
      <c r="AT776" s="8" t="s">
        <v>11</v>
      </c>
      <c r="AU776" s="8" t="s">
        <v>26</v>
      </c>
      <c r="AV776" s="8">
        <v>2007</v>
      </c>
      <c r="AW776" s="8">
        <v>80.5</v>
      </c>
      <c r="AX776" s="8" t="s">
        <v>25</v>
      </c>
      <c r="AY776" s="8" t="s">
        <v>15</v>
      </c>
      <c r="AZ776">
        <v>0</v>
      </c>
      <c r="BA776" s="5" t="s">
        <v>14</v>
      </c>
      <c r="BB776" s="5">
        <v>1</v>
      </c>
      <c r="BC776" s="4"/>
      <c r="BD776"/>
    </row>
    <row r="777" spans="1:56" hidden="1">
      <c r="A777">
        <f>ROW(B777)-ROW($B$31)</f>
        <v>746</v>
      </c>
      <c r="B777" t="str">
        <f>SUBSTITUTE(SUBSTITUTE(SUBSTITUTE(AP777&amp;"_"&amp;AQ777," ","_"),"&amp;","and"),"-","_")</f>
        <v>T_H_Wharton_51</v>
      </c>
      <c r="C777">
        <f>AW777/1000</f>
        <v>8.5000000000000006E-2</v>
      </c>
      <c r="D777" s="23" t="str">
        <f>VLOOKUP(L777,map_fuel,2,0)</f>
        <v>ng</v>
      </c>
      <c r="E777" s="23" t="str">
        <f>VLOOKUP(M777,map_prime_mover,2,0)</f>
        <v>gt</v>
      </c>
      <c r="F777" s="23" t="str">
        <f>D777&amp;IF(NOT(E777=""),"_"&amp;LOWER(E777),"")</f>
        <v>ng_gt</v>
      </c>
      <c r="G777" s="58">
        <f>IF(ISNUMBER(BA777),BA777/1000,1)</f>
        <v>9.5288073999999998</v>
      </c>
      <c r="H777" s="8">
        <f>AV777</f>
        <v>1975</v>
      </c>
      <c r="I777" s="39" t="str">
        <f>AY777</f>
        <v>OP</v>
      </c>
      <c r="J777" s="39" t="str">
        <f>IF(AZ777=1,"Y",IF(AZ777=0,"N","?"))</f>
        <v>N</v>
      </c>
      <c r="K777" s="39" t="s">
        <v>594</v>
      </c>
      <c r="L777" s="8" t="str">
        <f>AU777</f>
        <v>NG</v>
      </c>
      <c r="M777" s="8" t="str">
        <f>AX777</f>
        <v>GT</v>
      </c>
      <c r="N777" s="8">
        <f>C777*G777</f>
        <v>0.80994862900000009</v>
      </c>
      <c r="O777" s="8"/>
      <c r="P777" s="39"/>
      <c r="Q777" s="39" t="s">
        <v>651</v>
      </c>
      <c r="R777" s="87" t="s">
        <v>1072</v>
      </c>
      <c r="S777" s="39"/>
      <c r="T777" s="39"/>
      <c r="U777" s="87"/>
      <c r="V777" s="87" t="str">
        <f ca="1">IF(NOT(AP777=""),IF(AP777&lt;&gt;AP776,IF(COUNTIF(OFFSET(AP777,0,0,pMaxUnitPerPlantInData),AP777)=COUNTIFS(OFFSET(AP777,0,0,pMaxUnitPerPlantInData),AP777,OFFSET(F777,0,0,pMaxUnitPerPlantInData),F777),"N","Y"),V776),"")</f>
        <v>Y</v>
      </c>
      <c r="W777" s="153" t="s">
        <v>932</v>
      </c>
      <c r="X777" s="152">
        <v>6</v>
      </c>
      <c r="Y777" s="4"/>
      <c r="Z777" s="8" t="b">
        <v>1</v>
      </c>
      <c r="AA777" s="8" t="b">
        <f>VLOOKUP(L777,map_fuel,3,0)</f>
        <v>1</v>
      </c>
      <c r="AB777" s="8" t="b">
        <f>C777&gt;=filt_gen_size</f>
        <v>1</v>
      </c>
      <c r="AC777" s="8" t="b">
        <f>AV777&gt;=filt_age</f>
        <v>1</v>
      </c>
      <c r="AD777" s="39">
        <f>IF(filt_status="ALL",TRUE,IFERROR(SEARCH(I777,filt_status),FALSE))</f>
        <v>1</v>
      </c>
      <c r="AE777" s="8" t="b">
        <f>IF(filt_chp,TRUE,J777="N")</f>
        <v>1</v>
      </c>
      <c r="AF777" s="8" t="b">
        <f>IF(filt_hydro,TRUE,D777&lt;&gt;"water")</f>
        <v>1</v>
      </c>
      <c r="AG777" s="8" t="b">
        <f>IF(filt_use_bad_data,TRUE,NOT(OR(O777="Y",O777=1)))</f>
        <v>1</v>
      </c>
      <c r="AH777" s="8" t="b">
        <f>IF(filt_use_bad_data,TRUE,NOT(OR(Q777="Y",Q777=1)))</f>
        <v>0</v>
      </c>
      <c r="AI777" s="8" t="b">
        <f>IF(filt_allow_combos,AND(AJ777:AK777),OR(UPPER($S777)="Y",UPPER($T777)=""))</f>
        <v>1</v>
      </c>
      <c r="AJ777" s="8" t="b">
        <f>IF(UPPER($U777)="CCGT",IF(filt_combine_ccgt,OR(UPPER($T777)="Y",UPPER($S777)=""),OR(UPPER($S777)="Y",UPPER($T777)="")),TRUE)</f>
        <v>1</v>
      </c>
      <c r="AK777" s="8" t="b">
        <f>IF(UPPER($U777)="WIND",IF(filt_combine_wind,OR(UPPER($T777)="Y",UPPER($S777)=""),OR(UPPER($S777)="Y",UPPER($T777)="")),TRUE)</f>
        <v>1</v>
      </c>
      <c r="AL777" s="9"/>
      <c r="AM777" s="2" t="b">
        <f>AND(Z777:AL777)</f>
        <v>0</v>
      </c>
      <c r="AN777" s="2">
        <f>A777-COUNTIF($K$31:$K777,"&lt;&gt;"&amp;AN$31)+1</f>
        <v>716</v>
      </c>
      <c r="AO777" s="2"/>
      <c r="AP777" s="8" t="s">
        <v>512</v>
      </c>
      <c r="AQ777" s="8" t="s">
        <v>513</v>
      </c>
      <c r="AR777" s="8">
        <v>3469</v>
      </c>
      <c r="AS777" s="8">
        <v>14718</v>
      </c>
      <c r="AT777" s="8" t="s">
        <v>11</v>
      </c>
      <c r="AU777" s="8" t="s">
        <v>33</v>
      </c>
      <c r="AV777" s="8">
        <v>1975</v>
      </c>
      <c r="AW777" s="8">
        <v>85</v>
      </c>
      <c r="AX777" s="8" t="s">
        <v>54</v>
      </c>
      <c r="AY777" s="8" t="s">
        <v>15</v>
      </c>
      <c r="AZ777">
        <v>0</v>
      </c>
      <c r="BA777" s="5">
        <v>9528.8073999999997</v>
      </c>
      <c r="BB777" s="5">
        <v>17</v>
      </c>
      <c r="BC777" s="4"/>
      <c r="BD777"/>
    </row>
    <row r="778" spans="1:56" hidden="1">
      <c r="A778">
        <f>ROW(B778)-ROW($B$31)</f>
        <v>747</v>
      </c>
      <c r="B778" t="str">
        <f>SUBSTITUTE(SUBSTITUTE(SUBSTITUTE(AP778&amp;"_"&amp;AQ778," ","_"),"&amp;","and"),"-","_")</f>
        <v>T_H_Wharton_52</v>
      </c>
      <c r="C778">
        <f>AW778/1000</f>
        <v>8.5000000000000006E-2</v>
      </c>
      <c r="D778" s="23" t="str">
        <f>VLOOKUP(L778,map_fuel,2,0)</f>
        <v>ng</v>
      </c>
      <c r="E778" s="23" t="str">
        <f>VLOOKUP(M778,map_prime_mover,2,0)</f>
        <v>gt</v>
      </c>
      <c r="F778" s="23" t="str">
        <f>D778&amp;IF(NOT(E778=""),"_"&amp;LOWER(E778),"")</f>
        <v>ng_gt</v>
      </c>
      <c r="G778" s="58">
        <f>IF(ISNUMBER(BA778),BA778/1000,1)</f>
        <v>9.5288073999999998</v>
      </c>
      <c r="H778" s="8">
        <f>AV778</f>
        <v>1975</v>
      </c>
      <c r="I778" s="39" t="str">
        <f>AY778</f>
        <v>OP</v>
      </c>
      <c r="J778" s="39" t="str">
        <f>IF(AZ778=1,"Y",IF(AZ778=0,"N","?"))</f>
        <v>N</v>
      </c>
      <c r="K778" s="39" t="s">
        <v>594</v>
      </c>
      <c r="L778" s="8" t="str">
        <f>AU778</f>
        <v>NG</v>
      </c>
      <c r="M778" s="8" t="str">
        <f>AX778</f>
        <v>GT</v>
      </c>
      <c r="N778" s="8">
        <f>C778*G778</f>
        <v>0.80994862900000009</v>
      </c>
      <c r="O778" s="8"/>
      <c r="P778" s="39"/>
      <c r="Q778" s="39" t="s">
        <v>651</v>
      </c>
      <c r="R778" s="87" t="s">
        <v>1072</v>
      </c>
      <c r="S778" s="39"/>
      <c r="T778" s="39"/>
      <c r="U778" s="87"/>
      <c r="V778" s="87" t="str">
        <f ca="1">IF(NOT(AP778=""),IF(AP778&lt;&gt;AP777,IF(COUNTIF(OFFSET(AP778,0,0,pMaxUnitPerPlantInData),AP778)=COUNTIFS(OFFSET(AP778,0,0,pMaxUnitPerPlantInData),AP778,OFFSET(F778,0,0,pMaxUnitPerPlantInData),F778),"N","Y"),V777),"")</f>
        <v>Y</v>
      </c>
      <c r="W778" s="153" t="s">
        <v>932</v>
      </c>
      <c r="X778" s="152">
        <v>6</v>
      </c>
      <c r="Y778" s="4"/>
      <c r="Z778" s="8" t="b">
        <v>1</v>
      </c>
      <c r="AA778" s="8" t="b">
        <f>VLOOKUP(L778,map_fuel,3,0)</f>
        <v>1</v>
      </c>
      <c r="AB778" s="8" t="b">
        <f>C778&gt;=filt_gen_size</f>
        <v>1</v>
      </c>
      <c r="AC778" s="8" t="b">
        <f>AV778&gt;=filt_age</f>
        <v>1</v>
      </c>
      <c r="AD778" s="39">
        <f>IF(filt_status="ALL",TRUE,IFERROR(SEARCH(I778,filt_status),FALSE))</f>
        <v>1</v>
      </c>
      <c r="AE778" s="8" t="b">
        <f>IF(filt_chp,TRUE,J778="N")</f>
        <v>1</v>
      </c>
      <c r="AF778" s="8" t="b">
        <f>IF(filt_hydro,TRUE,D778&lt;&gt;"water")</f>
        <v>1</v>
      </c>
      <c r="AG778" s="8" t="b">
        <f>IF(filt_use_bad_data,TRUE,NOT(OR(O778="Y",O778=1)))</f>
        <v>1</v>
      </c>
      <c r="AH778" s="8" t="b">
        <f>IF(filt_use_bad_data,TRUE,NOT(OR(Q778="Y",Q778=1)))</f>
        <v>0</v>
      </c>
      <c r="AI778" s="8" t="b">
        <f>IF(filt_allow_combos,AND(AJ778:AK778),OR(UPPER($S778)="Y",UPPER($T778)=""))</f>
        <v>1</v>
      </c>
      <c r="AJ778" s="8" t="b">
        <f>IF(UPPER($U778)="CCGT",IF(filt_combine_ccgt,OR(UPPER($T778)="Y",UPPER($S778)=""),OR(UPPER($S778)="Y",UPPER($T778)="")),TRUE)</f>
        <v>1</v>
      </c>
      <c r="AK778" s="8" t="b">
        <f>IF(UPPER($U778)="WIND",IF(filt_combine_wind,OR(UPPER($T778)="Y",UPPER($S778)=""),OR(UPPER($S778)="Y",UPPER($T778)="")),TRUE)</f>
        <v>1</v>
      </c>
      <c r="AL778" s="9"/>
      <c r="AM778" s="2" t="b">
        <f>AND(Z778:AL778)</f>
        <v>0</v>
      </c>
      <c r="AN778" s="2">
        <f>A778-COUNTIF($K$31:$K778,"&lt;&gt;"&amp;AN$31)+1</f>
        <v>717</v>
      </c>
      <c r="AO778" s="2"/>
      <c r="AP778" s="8" t="s">
        <v>512</v>
      </c>
      <c r="AQ778" s="8" t="s">
        <v>514</v>
      </c>
      <c r="AR778" s="8">
        <v>3469</v>
      </c>
      <c r="AS778" s="8">
        <v>14719</v>
      </c>
      <c r="AT778" s="8" t="s">
        <v>11</v>
      </c>
      <c r="AU778" s="8" t="s">
        <v>33</v>
      </c>
      <c r="AV778" s="8">
        <v>1975</v>
      </c>
      <c r="AW778" s="8">
        <v>85</v>
      </c>
      <c r="AX778" s="8" t="s">
        <v>54</v>
      </c>
      <c r="AY778" s="8" t="s">
        <v>15</v>
      </c>
      <c r="AZ778">
        <v>0</v>
      </c>
      <c r="BA778" s="5">
        <v>9528.8073999999997</v>
      </c>
      <c r="BB778" s="5">
        <v>17</v>
      </c>
      <c r="BC778" s="4"/>
      <c r="BD778"/>
    </row>
    <row r="779" spans="1:56" hidden="1">
      <c r="A779">
        <f>ROW(B779)-ROW($B$31)</f>
        <v>748</v>
      </c>
      <c r="B779" t="str">
        <f>SUBSTITUTE(SUBSTITUTE(SUBSTITUTE(AP779&amp;"_"&amp;AQ779," ","_"),"&amp;","and"),"-","_")</f>
        <v>T_H_Wharton_53</v>
      </c>
      <c r="C779">
        <f>AW779/1000</f>
        <v>8.5000000000000006E-2</v>
      </c>
      <c r="D779" s="23" t="str">
        <f>VLOOKUP(L779,map_fuel,2,0)</f>
        <v>ng</v>
      </c>
      <c r="E779" s="23" t="str">
        <f>VLOOKUP(M779,map_prime_mover,2,0)</f>
        <v>gt</v>
      </c>
      <c r="F779" s="23" t="str">
        <f>D779&amp;IF(NOT(E779=""),"_"&amp;LOWER(E779),"")</f>
        <v>ng_gt</v>
      </c>
      <c r="G779" s="58">
        <f>IF(ISNUMBER(BA779),BA779/1000,1)</f>
        <v>9.5288073999999998</v>
      </c>
      <c r="H779" s="8">
        <f>AV779</f>
        <v>1975</v>
      </c>
      <c r="I779" s="39" t="str">
        <f>AY779</f>
        <v>OP</v>
      </c>
      <c r="J779" s="39" t="str">
        <f>IF(AZ779=1,"Y",IF(AZ779=0,"N","?"))</f>
        <v>N</v>
      </c>
      <c r="K779" s="39" t="s">
        <v>594</v>
      </c>
      <c r="L779" s="8" t="str">
        <f>AU779</f>
        <v>NG</v>
      </c>
      <c r="M779" s="8" t="str">
        <f>AX779</f>
        <v>GT</v>
      </c>
      <c r="N779" s="8">
        <f>C779*G779</f>
        <v>0.80994862900000009</v>
      </c>
      <c r="O779" s="8"/>
      <c r="P779" s="39"/>
      <c r="Q779" s="39" t="s">
        <v>651</v>
      </c>
      <c r="R779" s="87" t="s">
        <v>1072</v>
      </c>
      <c r="S779" s="39"/>
      <c r="T779" s="39"/>
      <c r="U779" s="87"/>
      <c r="V779" s="87" t="str">
        <f ca="1">IF(NOT(AP779=""),IF(AP779&lt;&gt;AP778,IF(COUNTIF(OFFSET(AP779,0,0,pMaxUnitPerPlantInData),AP779)=COUNTIFS(OFFSET(AP779,0,0,pMaxUnitPerPlantInData),AP779,OFFSET(F779,0,0,pMaxUnitPerPlantInData),F779),"N","Y"),V778),"")</f>
        <v>Y</v>
      </c>
      <c r="W779" s="153" t="s">
        <v>932</v>
      </c>
      <c r="X779" s="152">
        <v>6</v>
      </c>
      <c r="Y779" s="4"/>
      <c r="Z779" s="8" t="b">
        <v>1</v>
      </c>
      <c r="AA779" s="8" t="b">
        <f>VLOOKUP(L779,map_fuel,3,0)</f>
        <v>1</v>
      </c>
      <c r="AB779" s="8" t="b">
        <f>C779&gt;=filt_gen_size</f>
        <v>1</v>
      </c>
      <c r="AC779" s="8" t="b">
        <f>AV779&gt;=filt_age</f>
        <v>1</v>
      </c>
      <c r="AD779" s="39">
        <f>IF(filt_status="ALL",TRUE,IFERROR(SEARCH(I779,filt_status),FALSE))</f>
        <v>1</v>
      </c>
      <c r="AE779" s="8" t="b">
        <f>IF(filt_chp,TRUE,J779="N")</f>
        <v>1</v>
      </c>
      <c r="AF779" s="8" t="b">
        <f>IF(filt_hydro,TRUE,D779&lt;&gt;"water")</f>
        <v>1</v>
      </c>
      <c r="AG779" s="8" t="b">
        <f>IF(filt_use_bad_data,TRUE,NOT(OR(O779="Y",O779=1)))</f>
        <v>1</v>
      </c>
      <c r="AH779" s="8" t="b">
        <f>IF(filt_use_bad_data,TRUE,NOT(OR(Q779="Y",Q779=1)))</f>
        <v>0</v>
      </c>
      <c r="AI779" s="8" t="b">
        <f>IF(filt_allow_combos,AND(AJ779:AK779),OR(UPPER($S779)="Y",UPPER($T779)=""))</f>
        <v>1</v>
      </c>
      <c r="AJ779" s="8" t="b">
        <f>IF(UPPER($U779)="CCGT",IF(filt_combine_ccgt,OR(UPPER($T779)="Y",UPPER($S779)=""),OR(UPPER($S779)="Y",UPPER($T779)="")),TRUE)</f>
        <v>1</v>
      </c>
      <c r="AK779" s="8" t="b">
        <f>IF(UPPER($U779)="WIND",IF(filt_combine_wind,OR(UPPER($T779)="Y",UPPER($S779)=""),OR(UPPER($S779)="Y",UPPER($T779)="")),TRUE)</f>
        <v>1</v>
      </c>
      <c r="AL779" s="9"/>
      <c r="AM779" s="2" t="b">
        <f>AND(Z779:AL779)</f>
        <v>0</v>
      </c>
      <c r="AN779" s="2">
        <f>A779-COUNTIF($K$31:$K779,"&lt;&gt;"&amp;AN$31)+1</f>
        <v>718</v>
      </c>
      <c r="AO779" s="2"/>
      <c r="AP779" s="8" t="s">
        <v>512</v>
      </c>
      <c r="AQ779" s="8" t="s">
        <v>515</v>
      </c>
      <c r="AR779" s="8">
        <v>3469</v>
      </c>
      <c r="AS779" s="8">
        <v>14720</v>
      </c>
      <c r="AT779" s="8" t="s">
        <v>11</v>
      </c>
      <c r="AU779" s="8" t="s">
        <v>33</v>
      </c>
      <c r="AV779" s="8">
        <v>1975</v>
      </c>
      <c r="AW779" s="8">
        <v>85</v>
      </c>
      <c r="AX779" s="8" t="s">
        <v>54</v>
      </c>
      <c r="AY779" s="8" t="s">
        <v>15</v>
      </c>
      <c r="AZ779">
        <v>0</v>
      </c>
      <c r="BA779" s="5">
        <v>9528.8073999999997</v>
      </c>
      <c r="BB779" s="5">
        <v>17</v>
      </c>
      <c r="BC779" s="4"/>
      <c r="BD779"/>
    </row>
    <row r="780" spans="1:56" hidden="1">
      <c r="A780">
        <f>ROW(B780)-ROW($B$31)</f>
        <v>749</v>
      </c>
      <c r="B780" t="str">
        <f>SUBSTITUTE(SUBSTITUTE(SUBSTITUTE(AP780&amp;"_"&amp;AQ780," ","_"),"&amp;","and"),"-","_")</f>
        <v>T_H_Wharton_54</v>
      </c>
      <c r="C780">
        <f>AW780/1000</f>
        <v>8.5000000000000006E-2</v>
      </c>
      <c r="D780" s="23" t="str">
        <f>VLOOKUP(L780,map_fuel,2,0)</f>
        <v>ng</v>
      </c>
      <c r="E780" s="23" t="str">
        <f>VLOOKUP(M780,map_prime_mover,2,0)</f>
        <v>gt</v>
      </c>
      <c r="F780" s="23" t="str">
        <f>D780&amp;IF(NOT(E780=""),"_"&amp;LOWER(E780),"")</f>
        <v>ng_gt</v>
      </c>
      <c r="G780" s="58">
        <f>IF(ISNUMBER(BA780),BA780/1000,1)</f>
        <v>9.5288073999999998</v>
      </c>
      <c r="H780" s="8">
        <f>AV780</f>
        <v>1975</v>
      </c>
      <c r="I780" s="39" t="str">
        <f>AY780</f>
        <v>OP</v>
      </c>
      <c r="J780" s="39" t="str">
        <f>IF(AZ780=1,"Y",IF(AZ780=0,"N","?"))</f>
        <v>N</v>
      </c>
      <c r="K780" s="39" t="s">
        <v>594</v>
      </c>
      <c r="L780" s="8" t="str">
        <f>AU780</f>
        <v>NG</v>
      </c>
      <c r="M780" s="8" t="str">
        <f>AX780</f>
        <v>GT</v>
      </c>
      <c r="N780" s="8">
        <f>C780*G780</f>
        <v>0.80994862900000009</v>
      </c>
      <c r="O780" s="8"/>
      <c r="P780" s="39"/>
      <c r="Q780" s="39" t="s">
        <v>651</v>
      </c>
      <c r="R780" s="87" t="s">
        <v>1072</v>
      </c>
      <c r="S780" s="39"/>
      <c r="T780" s="39"/>
      <c r="U780" s="87"/>
      <c r="V780" s="87" t="str">
        <f ca="1">IF(NOT(AP780=""),IF(AP780&lt;&gt;AP779,IF(COUNTIF(OFFSET(AP780,0,0,pMaxUnitPerPlantInData),AP780)=COUNTIFS(OFFSET(AP780,0,0,pMaxUnitPerPlantInData),AP780,OFFSET(F780,0,0,pMaxUnitPerPlantInData),F780),"N","Y"),V779),"")</f>
        <v>Y</v>
      </c>
      <c r="W780" s="153" t="s">
        <v>932</v>
      </c>
      <c r="X780" s="152">
        <v>6</v>
      </c>
      <c r="Y780" s="4"/>
      <c r="Z780" s="8" t="b">
        <v>1</v>
      </c>
      <c r="AA780" s="8" t="b">
        <f>VLOOKUP(L780,map_fuel,3,0)</f>
        <v>1</v>
      </c>
      <c r="AB780" s="8" t="b">
        <f>C780&gt;=filt_gen_size</f>
        <v>1</v>
      </c>
      <c r="AC780" s="8" t="b">
        <f>AV780&gt;=filt_age</f>
        <v>1</v>
      </c>
      <c r="AD780" s="39">
        <f>IF(filt_status="ALL",TRUE,IFERROR(SEARCH(I780,filt_status),FALSE))</f>
        <v>1</v>
      </c>
      <c r="AE780" s="8" t="b">
        <f>IF(filt_chp,TRUE,J780="N")</f>
        <v>1</v>
      </c>
      <c r="AF780" s="8" t="b">
        <f>IF(filt_hydro,TRUE,D780&lt;&gt;"water")</f>
        <v>1</v>
      </c>
      <c r="AG780" s="8" t="b">
        <f>IF(filt_use_bad_data,TRUE,NOT(OR(O780="Y",O780=1)))</f>
        <v>1</v>
      </c>
      <c r="AH780" s="8" t="b">
        <f>IF(filt_use_bad_data,TRUE,NOT(OR(Q780="Y",Q780=1)))</f>
        <v>0</v>
      </c>
      <c r="AI780" s="8" t="b">
        <f>IF(filt_allow_combos,AND(AJ780:AK780),OR(UPPER($S780)="Y",UPPER($T780)=""))</f>
        <v>1</v>
      </c>
      <c r="AJ780" s="8" t="b">
        <f>IF(UPPER($U780)="CCGT",IF(filt_combine_ccgt,OR(UPPER($T780)="Y",UPPER($S780)=""),OR(UPPER($S780)="Y",UPPER($T780)="")),TRUE)</f>
        <v>1</v>
      </c>
      <c r="AK780" s="8" t="b">
        <f>IF(UPPER($U780)="WIND",IF(filt_combine_wind,OR(UPPER($T780)="Y",UPPER($S780)=""),OR(UPPER($S780)="Y",UPPER($T780)="")),TRUE)</f>
        <v>1</v>
      </c>
      <c r="AL780" s="9"/>
      <c r="AM780" s="2" t="b">
        <f>AND(Z780:AL780)</f>
        <v>0</v>
      </c>
      <c r="AN780" s="2">
        <f>A780-COUNTIF($K$31:$K780,"&lt;&gt;"&amp;AN$31)+1</f>
        <v>719</v>
      </c>
      <c r="AO780" s="2"/>
      <c r="AP780" s="8" t="s">
        <v>512</v>
      </c>
      <c r="AQ780" s="8" t="s">
        <v>516</v>
      </c>
      <c r="AR780" s="8">
        <v>3469</v>
      </c>
      <c r="AS780" s="8">
        <v>14721</v>
      </c>
      <c r="AT780" s="8" t="s">
        <v>11</v>
      </c>
      <c r="AU780" s="8" t="s">
        <v>33</v>
      </c>
      <c r="AV780" s="8">
        <v>1975</v>
      </c>
      <c r="AW780" s="8">
        <v>85</v>
      </c>
      <c r="AX780" s="8" t="s">
        <v>54</v>
      </c>
      <c r="AY780" s="8" t="s">
        <v>15</v>
      </c>
      <c r="AZ780">
        <v>0</v>
      </c>
      <c r="BA780" s="5">
        <v>9528.8073999999997</v>
      </c>
      <c r="BB780" s="5">
        <v>17</v>
      </c>
      <c r="BC780" s="4"/>
      <c r="BD780"/>
    </row>
    <row r="781" spans="1:56" hidden="1">
      <c r="A781">
        <f>ROW(B781)-ROW($B$31)</f>
        <v>750</v>
      </c>
      <c r="B781" t="str">
        <f>SUBSTITUTE(SUBSTITUTE(SUBSTITUTE(AP781&amp;"_"&amp;AQ781," ","_"),"&amp;","and"),"-","_")</f>
        <v>T_H_Wharton_55</v>
      </c>
      <c r="C781">
        <f>AW781/1000</f>
        <v>8.5000000000000006E-2</v>
      </c>
      <c r="D781" s="23" t="str">
        <f>VLOOKUP(L781,map_fuel,2,0)</f>
        <v>ng</v>
      </c>
      <c r="E781" s="23" t="str">
        <f>VLOOKUP(M781,map_prime_mover,2,0)</f>
        <v>gt</v>
      </c>
      <c r="F781" s="23" t="str">
        <f>D781&amp;IF(NOT(E781=""),"_"&amp;LOWER(E781),"")</f>
        <v>ng_gt</v>
      </c>
      <c r="G781" s="58">
        <f>IF(ISNUMBER(BA781),BA781/1000,1)</f>
        <v>9.5288073999999998</v>
      </c>
      <c r="H781" s="8">
        <f>AV781</f>
        <v>1975</v>
      </c>
      <c r="I781" s="39" t="str">
        <f>AY781</f>
        <v>OP</v>
      </c>
      <c r="J781" s="39" t="str">
        <f>IF(AZ781=1,"Y",IF(AZ781=0,"N","?"))</f>
        <v>N</v>
      </c>
      <c r="K781" s="39" t="s">
        <v>594</v>
      </c>
      <c r="L781" s="8" t="str">
        <f>AU781</f>
        <v>NG</v>
      </c>
      <c r="M781" s="8" t="str">
        <f>AX781</f>
        <v>GT</v>
      </c>
      <c r="N781" s="8">
        <f>C781*G781</f>
        <v>0.80994862900000009</v>
      </c>
      <c r="O781" s="8"/>
      <c r="P781" s="39"/>
      <c r="Q781" s="39" t="s">
        <v>651</v>
      </c>
      <c r="R781" s="87" t="s">
        <v>1072</v>
      </c>
      <c r="S781" s="39"/>
      <c r="T781" s="39"/>
      <c r="U781" s="87"/>
      <c r="V781" s="87" t="str">
        <f ca="1">IF(NOT(AP781=""),IF(AP781&lt;&gt;AP780,IF(COUNTIF(OFFSET(AP781,0,0,pMaxUnitPerPlantInData),AP781)=COUNTIFS(OFFSET(AP781,0,0,pMaxUnitPerPlantInData),AP781,OFFSET(F781,0,0,pMaxUnitPerPlantInData),F781),"N","Y"),V780),"")</f>
        <v>Y</v>
      </c>
      <c r="W781" s="153" t="s">
        <v>932</v>
      </c>
      <c r="X781" s="152">
        <v>6</v>
      </c>
      <c r="Y781" s="4"/>
      <c r="Z781" s="8" t="b">
        <v>1</v>
      </c>
      <c r="AA781" s="8" t="b">
        <f>VLOOKUP(L781,map_fuel,3,0)</f>
        <v>1</v>
      </c>
      <c r="AB781" s="8" t="b">
        <f>C781&gt;=filt_gen_size</f>
        <v>1</v>
      </c>
      <c r="AC781" s="8" t="b">
        <f>AV781&gt;=filt_age</f>
        <v>1</v>
      </c>
      <c r="AD781" s="39">
        <f>IF(filt_status="ALL",TRUE,IFERROR(SEARCH(I781,filt_status),FALSE))</f>
        <v>1</v>
      </c>
      <c r="AE781" s="8" t="b">
        <f>IF(filt_chp,TRUE,J781="N")</f>
        <v>1</v>
      </c>
      <c r="AF781" s="8" t="b">
        <f>IF(filt_hydro,TRUE,D781&lt;&gt;"water")</f>
        <v>1</v>
      </c>
      <c r="AG781" s="8" t="b">
        <f>IF(filt_use_bad_data,TRUE,NOT(OR(O781="Y",O781=1)))</f>
        <v>1</v>
      </c>
      <c r="AH781" s="8" t="b">
        <f>IF(filt_use_bad_data,TRUE,NOT(OR(Q781="Y",Q781=1)))</f>
        <v>0</v>
      </c>
      <c r="AI781" s="8" t="b">
        <f>IF(filt_allow_combos,AND(AJ781:AK781),OR(UPPER($S781)="Y",UPPER($T781)=""))</f>
        <v>1</v>
      </c>
      <c r="AJ781" s="8" t="b">
        <f>IF(UPPER($U781)="CCGT",IF(filt_combine_ccgt,OR(UPPER($T781)="Y",UPPER($S781)=""),OR(UPPER($S781)="Y",UPPER($T781)="")),TRUE)</f>
        <v>1</v>
      </c>
      <c r="AK781" s="8" t="b">
        <f>IF(UPPER($U781)="WIND",IF(filt_combine_wind,OR(UPPER($T781)="Y",UPPER($S781)=""),OR(UPPER($S781)="Y",UPPER($T781)="")),TRUE)</f>
        <v>1</v>
      </c>
      <c r="AL781" s="9"/>
      <c r="AM781" s="2" t="b">
        <f>AND(Z781:AL781)</f>
        <v>0</v>
      </c>
      <c r="AN781" s="2">
        <f>A781-COUNTIF($K$31:$K781,"&lt;&gt;"&amp;AN$31)+1</f>
        <v>720</v>
      </c>
      <c r="AO781" s="2"/>
      <c r="AP781" s="8" t="s">
        <v>512</v>
      </c>
      <c r="AQ781" s="8" t="s">
        <v>517</v>
      </c>
      <c r="AR781" s="8">
        <v>3469</v>
      </c>
      <c r="AS781" s="8">
        <v>14722</v>
      </c>
      <c r="AT781" s="8" t="s">
        <v>11</v>
      </c>
      <c r="AU781" s="8" t="s">
        <v>33</v>
      </c>
      <c r="AV781" s="8">
        <v>1975</v>
      </c>
      <c r="AW781" s="8">
        <v>85</v>
      </c>
      <c r="AX781" s="8" t="s">
        <v>54</v>
      </c>
      <c r="AY781" s="8" t="s">
        <v>15</v>
      </c>
      <c r="AZ781">
        <v>0</v>
      </c>
      <c r="BA781" s="5">
        <v>9528.8073999999997</v>
      </c>
      <c r="BB781" s="5">
        <v>17</v>
      </c>
      <c r="BC781" s="4"/>
      <c r="BD781"/>
    </row>
    <row r="782" spans="1:56" hidden="1">
      <c r="A782">
        <f>ROW(B782)-ROW($B$31)</f>
        <v>751</v>
      </c>
      <c r="B782" t="str">
        <f>SUBSTITUTE(SUBSTITUTE(SUBSTITUTE(AP782&amp;"_"&amp;AQ782," ","_"),"&amp;","and"),"-","_")</f>
        <v>T_H_Wharton_56</v>
      </c>
      <c r="C782">
        <f>AW782/1000</f>
        <v>8.5000000000000006E-2</v>
      </c>
      <c r="D782" s="23" t="str">
        <f>VLOOKUP(L782,map_fuel,2,0)</f>
        <v>ng</v>
      </c>
      <c r="E782" s="23" t="str">
        <f>VLOOKUP(M782,map_prime_mover,2,0)</f>
        <v>gt</v>
      </c>
      <c r="F782" s="23" t="str">
        <f>D782&amp;IF(NOT(E782=""),"_"&amp;LOWER(E782),"")</f>
        <v>ng_gt</v>
      </c>
      <c r="G782" s="58">
        <f>IF(ISNUMBER(BA782),BA782/1000,1)</f>
        <v>9.5288073999999998</v>
      </c>
      <c r="H782" s="8">
        <f>AV782</f>
        <v>1975</v>
      </c>
      <c r="I782" s="39" t="str">
        <f>AY782</f>
        <v>OP</v>
      </c>
      <c r="J782" s="39" t="str">
        <f>IF(AZ782=1,"Y",IF(AZ782=0,"N","?"))</f>
        <v>N</v>
      </c>
      <c r="K782" s="39" t="s">
        <v>594</v>
      </c>
      <c r="L782" s="8" t="str">
        <f>AU782</f>
        <v>NG</v>
      </c>
      <c r="M782" s="8" t="str">
        <f>AX782</f>
        <v>GT</v>
      </c>
      <c r="N782" s="8">
        <f>C782*G782</f>
        <v>0.80994862900000009</v>
      </c>
      <c r="O782" s="8"/>
      <c r="P782" s="39"/>
      <c r="Q782" s="39" t="s">
        <v>651</v>
      </c>
      <c r="R782" s="87" t="s">
        <v>1072</v>
      </c>
      <c r="S782" s="39"/>
      <c r="T782" s="39"/>
      <c r="U782" s="87"/>
      <c r="V782" s="87" t="str">
        <f ca="1">IF(NOT(AP782=""),IF(AP782&lt;&gt;AP781,IF(COUNTIF(OFFSET(AP782,0,0,pMaxUnitPerPlantInData),AP782)=COUNTIFS(OFFSET(AP782,0,0,pMaxUnitPerPlantInData),AP782,OFFSET(F782,0,0,pMaxUnitPerPlantInData),F782),"N","Y"),V781),"")</f>
        <v>Y</v>
      </c>
      <c r="W782" s="153" t="s">
        <v>932</v>
      </c>
      <c r="X782" s="152">
        <v>6</v>
      </c>
      <c r="Y782" s="4"/>
      <c r="Z782" s="8" t="b">
        <v>1</v>
      </c>
      <c r="AA782" s="8" t="b">
        <f>VLOOKUP(L782,map_fuel,3,0)</f>
        <v>1</v>
      </c>
      <c r="AB782" s="8" t="b">
        <f>C782&gt;=filt_gen_size</f>
        <v>1</v>
      </c>
      <c r="AC782" s="8" t="b">
        <f>AV782&gt;=filt_age</f>
        <v>1</v>
      </c>
      <c r="AD782" s="39">
        <f>IF(filt_status="ALL",TRUE,IFERROR(SEARCH(I782,filt_status),FALSE))</f>
        <v>1</v>
      </c>
      <c r="AE782" s="8" t="b">
        <f>IF(filt_chp,TRUE,J782="N")</f>
        <v>1</v>
      </c>
      <c r="AF782" s="8" t="b">
        <f>IF(filt_hydro,TRUE,D782&lt;&gt;"water")</f>
        <v>1</v>
      </c>
      <c r="AG782" s="8" t="b">
        <f>IF(filt_use_bad_data,TRUE,NOT(OR(O782="Y",O782=1)))</f>
        <v>1</v>
      </c>
      <c r="AH782" s="8" t="b">
        <f>IF(filt_use_bad_data,TRUE,NOT(OR(Q782="Y",Q782=1)))</f>
        <v>0</v>
      </c>
      <c r="AI782" s="8" t="b">
        <f>IF(filt_allow_combos,AND(AJ782:AK782),OR(UPPER($S782)="Y",UPPER($T782)=""))</f>
        <v>1</v>
      </c>
      <c r="AJ782" s="8" t="b">
        <f>IF(UPPER($U782)="CCGT",IF(filt_combine_ccgt,OR(UPPER($T782)="Y",UPPER($S782)=""),OR(UPPER($S782)="Y",UPPER($T782)="")),TRUE)</f>
        <v>1</v>
      </c>
      <c r="AK782" s="8" t="b">
        <f>IF(UPPER($U782)="WIND",IF(filt_combine_wind,OR(UPPER($T782)="Y",UPPER($S782)=""),OR(UPPER($S782)="Y",UPPER($T782)="")),TRUE)</f>
        <v>1</v>
      </c>
      <c r="AL782" s="9"/>
      <c r="AM782" s="2" t="b">
        <f>AND(Z782:AL782)</f>
        <v>0</v>
      </c>
      <c r="AN782" s="2">
        <f>A782-COUNTIF($K$31:$K782,"&lt;&gt;"&amp;AN$31)+1</f>
        <v>721</v>
      </c>
      <c r="AO782" s="2"/>
      <c r="AP782" s="8" t="s">
        <v>512</v>
      </c>
      <c r="AQ782" s="8" t="s">
        <v>518</v>
      </c>
      <c r="AR782" s="8">
        <v>3469</v>
      </c>
      <c r="AS782" s="8">
        <v>14723</v>
      </c>
      <c r="AT782" s="8" t="s">
        <v>11</v>
      </c>
      <c r="AU782" s="8" t="s">
        <v>33</v>
      </c>
      <c r="AV782" s="8">
        <v>1975</v>
      </c>
      <c r="AW782" s="8">
        <v>85</v>
      </c>
      <c r="AX782" s="8" t="s">
        <v>54</v>
      </c>
      <c r="AY782" s="8" t="s">
        <v>15</v>
      </c>
      <c r="AZ782">
        <v>0</v>
      </c>
      <c r="BA782" s="5">
        <v>9528.8073999999997</v>
      </c>
      <c r="BB782" s="5">
        <v>17</v>
      </c>
      <c r="BC782" s="4"/>
      <c r="BD782"/>
    </row>
    <row r="783" spans="1:56" hidden="1">
      <c r="A783">
        <f>ROW(B783)-ROW($B$31)</f>
        <v>752</v>
      </c>
      <c r="B783" s="3" t="s">
        <v>822</v>
      </c>
      <c r="C783" s="3">
        <f>SUM(C789:C792,C784)</f>
        <v>0.31829999999999997</v>
      </c>
      <c r="D783" s="23" t="str">
        <f>VLOOKUP(L783,map_fuel,2,0)</f>
        <v>ng</v>
      </c>
      <c r="E783" s="23" t="str">
        <f>VLOOKUP(M783,map_prime_mover,2,0)</f>
        <v>cc</v>
      </c>
      <c r="F783" s="23" t="str">
        <f>D783&amp;IF(NOT(E783=""),"_"&amp;LOWER(E783),"")</f>
        <v>ng_cc</v>
      </c>
      <c r="G783" s="60">
        <f>G784</f>
        <v>9.5288073999999998</v>
      </c>
      <c r="H783" s="81">
        <f>H784</f>
        <v>1974</v>
      </c>
      <c r="I783" s="61" t="str">
        <f>I784</f>
        <v>OP</v>
      </c>
      <c r="J783" s="61" t="str">
        <f>J784</f>
        <v>N</v>
      </c>
      <c r="K783" s="61" t="s">
        <v>791</v>
      </c>
      <c r="L783" s="81" t="s">
        <v>33</v>
      </c>
      <c r="M783" s="81" t="s">
        <v>702</v>
      </c>
      <c r="N783" s="81">
        <f>C783*G783</f>
        <v>3.0330193954199998</v>
      </c>
      <c r="O783" s="8"/>
      <c r="P783" s="39"/>
      <c r="Q783" s="39" t="s">
        <v>651</v>
      </c>
      <c r="R783" s="87" t="s">
        <v>1072</v>
      </c>
      <c r="S783" s="39"/>
      <c r="T783" s="39" t="s">
        <v>651</v>
      </c>
      <c r="U783" s="87" t="s">
        <v>790</v>
      </c>
      <c r="V783" s="87" t="str">
        <f ca="1">IF(NOT(AP783=""),IF(AP783&lt;&gt;AP782,IF(COUNTIF(OFFSET(AP783,0,0,pMaxUnitPerPlantInData),AP783)=COUNTIFS(OFFSET(AP783,0,0,pMaxUnitPerPlantInData),AP783,OFFSET(F783,0,0,pMaxUnitPerPlantInData),F783),"N","Y"),V782),"")</f>
        <v/>
      </c>
      <c r="W783" s="152" t="s">
        <v>931</v>
      </c>
      <c r="X783" s="152">
        <v>2</v>
      </c>
      <c r="Y783" s="4"/>
      <c r="Z783" s="8" t="b">
        <v>1</v>
      </c>
      <c r="AA783" s="8" t="b">
        <f>VLOOKUP(L783,map_fuel,3,0)</f>
        <v>1</v>
      </c>
      <c r="AB783" s="8" t="b">
        <f>C783&gt;=filt_gen_size</f>
        <v>1</v>
      </c>
      <c r="AC783" s="8" t="b">
        <f>AV783&gt;=filt_age</f>
        <v>1</v>
      </c>
      <c r="AD783" s="39">
        <f>IF(filt_status="ALL",TRUE,IFERROR(SEARCH(I783,filt_status),FALSE))</f>
        <v>1</v>
      </c>
      <c r="AE783" s="8" t="b">
        <f>IF(filt_chp,TRUE,J783="N")</f>
        <v>1</v>
      </c>
      <c r="AF783" s="8" t="b">
        <f>IF(filt_hydro,TRUE,D783&lt;&gt;"water")</f>
        <v>1</v>
      </c>
      <c r="AG783" s="8" t="b">
        <f>IF(filt_use_bad_data,TRUE,NOT(OR(O783="Y",O783=1)))</f>
        <v>1</v>
      </c>
      <c r="AH783" s="8" t="b">
        <f>IF(filt_use_bad_data,TRUE,NOT(OR(Q783="Y",Q783=1)))</f>
        <v>0</v>
      </c>
      <c r="AI783" s="8" t="b">
        <f>IF(filt_allow_combos,AND(AJ783:AK783),OR(UPPER($S783)="Y",UPPER($T783)=""))</f>
        <v>1</v>
      </c>
      <c r="AJ783" s="8" t="b">
        <f>IF(UPPER($U783)="CCGT",IF(filt_combine_ccgt,OR(UPPER($T783)="Y",UPPER($S783)=""),OR(UPPER($S783)="Y",UPPER($T783)="")),TRUE)</f>
        <v>1</v>
      </c>
      <c r="AK783" s="8" t="b">
        <f>IF(UPPER($U783)="WIND",IF(filt_combine_wind,OR(UPPER($T783)="Y",UPPER($S783)=""),OR(UPPER($S783)="Y",UPPER($T783)="")),TRUE)</f>
        <v>1</v>
      </c>
      <c r="AL783" s="9"/>
      <c r="AM783" s="2" t="b">
        <f>AND(Z783:AL783)</f>
        <v>0</v>
      </c>
      <c r="AN783" s="2">
        <f>A783-COUNTIF($K$31:$K783,"&lt;&gt;"&amp;AN$31)+1</f>
        <v>721</v>
      </c>
      <c r="AO783" s="2"/>
      <c r="AP783" s="8" t="s">
        <v>1068</v>
      </c>
      <c r="AQ783" s="8" t="s">
        <v>1068</v>
      </c>
      <c r="AR783" s="8" t="s">
        <v>1068</v>
      </c>
      <c r="AS783" s="8" t="s">
        <v>1068</v>
      </c>
      <c r="AT783" s="8" t="s">
        <v>1068</v>
      </c>
      <c r="AU783" s="8" t="s">
        <v>1068</v>
      </c>
      <c r="AV783" s="8" t="s">
        <v>1068</v>
      </c>
      <c r="AW783" s="8" t="s">
        <v>1068</v>
      </c>
      <c r="AX783" s="8" t="s">
        <v>1068</v>
      </c>
      <c r="AY783" s="8" t="s">
        <v>1068</v>
      </c>
      <c r="AZ783" t="e">
        <v>#N/A</v>
      </c>
      <c r="BA783" s="5" t="e">
        <v>#N/A</v>
      </c>
      <c r="BB783" s="5" t="e">
        <v>#N/A</v>
      </c>
      <c r="BC783" s="4"/>
      <c r="BD783"/>
    </row>
    <row r="784" spans="1:56" hidden="1">
      <c r="A784">
        <f>ROW(B784)-ROW($B$31)</f>
        <v>753</v>
      </c>
      <c r="B784" t="str">
        <f>SUBSTITUTE(SUBSTITUTE(SUBSTITUTE(AP784&amp;"_"&amp;AQ784," ","_"),"&amp;","and"),"-","_")</f>
        <v>T_H_Wharton_3</v>
      </c>
      <c r="C784">
        <f>AW784/1000</f>
        <v>0.11309999999999999</v>
      </c>
      <c r="D784" s="23" t="str">
        <f>VLOOKUP(L784,map_fuel,2,0)</f>
        <v>ng</v>
      </c>
      <c r="E784" s="23" t="str">
        <f>VLOOKUP(M784,map_prime_mover,2,0)</f>
        <v>cc_st_part</v>
      </c>
      <c r="F784" s="23" t="str">
        <f>D784&amp;IF(NOT(E784=""),"_"&amp;LOWER(E784),"")</f>
        <v>ng_cc_st_part</v>
      </c>
      <c r="G784" s="58">
        <f>IF(ISNUMBER(BA784),BA784/1000,1)</f>
        <v>9.5288073999999998</v>
      </c>
      <c r="H784" s="8">
        <f>AV784</f>
        <v>1974</v>
      </c>
      <c r="I784" s="39" t="str">
        <f>AY784</f>
        <v>OP</v>
      </c>
      <c r="J784" s="39" t="str">
        <f>IF(AZ784=1,"Y",IF(AZ784=0,"N","?"))</f>
        <v>N</v>
      </c>
      <c r="K784" s="39" t="s">
        <v>594</v>
      </c>
      <c r="L784" s="8" t="str">
        <f>AU784</f>
        <v>NG</v>
      </c>
      <c r="M784" s="8" t="str">
        <f>AX784</f>
        <v>CA</v>
      </c>
      <c r="N784" s="8">
        <f>C784*G784</f>
        <v>1.0777081169399998</v>
      </c>
      <c r="O784" s="8"/>
      <c r="P784" s="39"/>
      <c r="Q784" s="39"/>
      <c r="R784" s="87"/>
      <c r="S784" s="39" t="s">
        <v>651</v>
      </c>
      <c r="T784" s="39"/>
      <c r="U784" s="87" t="s">
        <v>790</v>
      </c>
      <c r="V784" s="87" t="str">
        <f ca="1">IF(NOT(AP784=""),IF(AP784&lt;&gt;AP783,IF(COUNTIF(OFFSET(AP784,0,0,pMaxUnitPerPlantInData),AP784)=COUNTIFS(OFFSET(AP784,0,0,pMaxUnitPerPlantInData),AP784,OFFSET(F784,0,0,pMaxUnitPerPlantInData),F784),"N","Y"),V783),"")</f>
        <v>Y</v>
      </c>
      <c r="W784" s="152" t="s">
        <v>931</v>
      </c>
      <c r="X784" s="87">
        <f>IF($AP784="","-",BB784)</f>
        <v>17</v>
      </c>
      <c r="Y784" s="4"/>
      <c r="Z784" s="8" t="b">
        <v>1</v>
      </c>
      <c r="AA784" s="8" t="b">
        <f>VLOOKUP(L784,map_fuel,3,0)</f>
        <v>1</v>
      </c>
      <c r="AB784" s="8" t="b">
        <f>C784&gt;=filt_gen_size</f>
        <v>1</v>
      </c>
      <c r="AC784" s="8" t="b">
        <f>AV784&gt;=filt_age</f>
        <v>1</v>
      </c>
      <c r="AD784" s="39">
        <f>IF(filt_status="ALL",TRUE,IFERROR(SEARCH(I784,filt_status),FALSE))</f>
        <v>1</v>
      </c>
      <c r="AE784" s="8" t="b">
        <f>IF(filt_chp,TRUE,J784="N")</f>
        <v>1</v>
      </c>
      <c r="AF784" s="8" t="b">
        <f>IF(filt_hydro,TRUE,D784&lt;&gt;"water")</f>
        <v>1</v>
      </c>
      <c r="AG784" s="8" t="b">
        <f>IF(filt_use_bad_data,TRUE,NOT(OR(O784="Y",O784=1)))</f>
        <v>1</v>
      </c>
      <c r="AH784" s="8" t="b">
        <f>IF(filt_use_bad_data,TRUE,NOT(OR(Q784="Y",Q784=1)))</f>
        <v>1</v>
      </c>
      <c r="AI784" s="8" t="b">
        <f>IF(filt_allow_combos,AND(AJ784:AK784),OR(UPPER($S784)="Y",UPPER($T784)=""))</f>
        <v>0</v>
      </c>
      <c r="AJ784" s="8" t="b">
        <f>IF(UPPER($U784)="CCGT",IF(filt_combine_ccgt,OR(UPPER($T784)="Y",UPPER($S784)=""),OR(UPPER($S784)="Y",UPPER($T784)="")),TRUE)</f>
        <v>0</v>
      </c>
      <c r="AK784" s="8" t="b">
        <f>IF(UPPER($U784)="WIND",IF(filt_combine_wind,OR(UPPER($T784)="Y",UPPER($S784)=""),OR(UPPER($S784)="Y",UPPER($T784)="")),TRUE)</f>
        <v>1</v>
      </c>
      <c r="AL784" s="9"/>
      <c r="AM784" s="2" t="b">
        <f>AND(Z784:AL784)</f>
        <v>0</v>
      </c>
      <c r="AN784" s="2">
        <f>A784-COUNTIF($K$31:$K784,"&lt;&gt;"&amp;AN$31)+1</f>
        <v>722</v>
      </c>
      <c r="AO784" s="2"/>
      <c r="AP784" s="8" t="s">
        <v>512</v>
      </c>
      <c r="AQ784" s="8" t="s">
        <v>41</v>
      </c>
      <c r="AR784" s="8">
        <v>3469</v>
      </c>
      <c r="AS784" s="8">
        <v>14708</v>
      </c>
      <c r="AT784" s="8" t="s">
        <v>11</v>
      </c>
      <c r="AU784" s="8" t="s">
        <v>33</v>
      </c>
      <c r="AV784" s="8">
        <v>1974</v>
      </c>
      <c r="AW784" s="8">
        <v>113.1</v>
      </c>
      <c r="AX784" s="8" t="s">
        <v>29</v>
      </c>
      <c r="AY784" s="8" t="s">
        <v>15</v>
      </c>
      <c r="AZ784">
        <v>0</v>
      </c>
      <c r="BA784" s="5">
        <v>9528.8073999999997</v>
      </c>
      <c r="BB784" s="5">
        <v>17</v>
      </c>
      <c r="BC784" s="4"/>
      <c r="BD784"/>
    </row>
    <row r="785" spans="1:56" hidden="1">
      <c r="A785">
        <f>ROW(B785)-ROW($B$31)</f>
        <v>754</v>
      </c>
      <c r="B785" s="3" t="s">
        <v>823</v>
      </c>
      <c r="C785" s="3">
        <f>SUM(C793:C794,C786,C787:C788)</f>
        <v>0.32909999999999995</v>
      </c>
      <c r="D785" s="23" t="str">
        <f>VLOOKUP(L785,map_fuel,2,0)</f>
        <v>ng</v>
      </c>
      <c r="E785" s="23" t="str">
        <f>VLOOKUP(M785,map_prime_mover,2,0)</f>
        <v>cc</v>
      </c>
      <c r="F785" s="23" t="str">
        <f>D785&amp;IF(NOT(E785=""),"_"&amp;LOWER(E785),"")</f>
        <v>ng_cc</v>
      </c>
      <c r="G785" s="60">
        <f>G786</f>
        <v>9.5288073999999998</v>
      </c>
      <c r="H785" s="81">
        <f>H786</f>
        <v>1974</v>
      </c>
      <c r="I785" s="61" t="str">
        <f>I786</f>
        <v>OP</v>
      </c>
      <c r="J785" s="61" t="str">
        <f>J786</f>
        <v>N</v>
      </c>
      <c r="K785" s="61" t="s">
        <v>791</v>
      </c>
      <c r="L785" s="81" t="s">
        <v>33</v>
      </c>
      <c r="M785" s="81" t="s">
        <v>702</v>
      </c>
      <c r="N785" s="81">
        <f>C785*G785</f>
        <v>3.1359305153399992</v>
      </c>
      <c r="O785" s="8"/>
      <c r="P785" s="39"/>
      <c r="Q785" s="39" t="s">
        <v>651</v>
      </c>
      <c r="R785" s="87" t="s">
        <v>1072</v>
      </c>
      <c r="S785" s="39"/>
      <c r="T785" s="39" t="s">
        <v>651</v>
      </c>
      <c r="U785" s="87" t="s">
        <v>790</v>
      </c>
      <c r="V785" s="87" t="str">
        <f ca="1">IF(NOT(AP785=""),IF(AP785&lt;&gt;AP784,IF(COUNTIF(OFFSET(AP785,0,0,pMaxUnitPerPlantInData),AP785)=COUNTIFS(OFFSET(AP785,0,0,pMaxUnitPerPlantInData),AP785,OFFSET(F785,0,0,pMaxUnitPerPlantInData),F785),"N","Y"),V784),"")</f>
        <v/>
      </c>
      <c r="W785" s="152" t="s">
        <v>931</v>
      </c>
      <c r="X785" s="152">
        <v>2</v>
      </c>
      <c r="Y785" s="4"/>
      <c r="Z785" s="8" t="b">
        <v>1</v>
      </c>
      <c r="AA785" s="8" t="b">
        <f>VLOOKUP(L785,map_fuel,3,0)</f>
        <v>1</v>
      </c>
      <c r="AB785" s="8" t="b">
        <f>C785&gt;=filt_gen_size</f>
        <v>1</v>
      </c>
      <c r="AC785" s="8" t="b">
        <f>AV785&gt;=filt_age</f>
        <v>1</v>
      </c>
      <c r="AD785" s="39">
        <f>IF(filt_status="ALL",TRUE,IFERROR(SEARCH(I785,filt_status),FALSE))</f>
        <v>1</v>
      </c>
      <c r="AE785" s="8" t="b">
        <f>IF(filt_chp,TRUE,J785="N")</f>
        <v>1</v>
      </c>
      <c r="AF785" s="8" t="b">
        <f>IF(filt_hydro,TRUE,D785&lt;&gt;"water")</f>
        <v>1</v>
      </c>
      <c r="AG785" s="8" t="b">
        <f>IF(filt_use_bad_data,TRUE,NOT(OR(O785="Y",O785=1)))</f>
        <v>1</v>
      </c>
      <c r="AH785" s="8" t="b">
        <f>IF(filt_use_bad_data,TRUE,NOT(OR(Q785="Y",Q785=1)))</f>
        <v>0</v>
      </c>
      <c r="AI785" s="8" t="b">
        <f>IF(filt_allow_combos,AND(AJ785:AK785),OR(UPPER($S785)="Y",UPPER($T785)=""))</f>
        <v>1</v>
      </c>
      <c r="AJ785" s="8" t="b">
        <f>IF(UPPER($U785)="CCGT",IF(filt_combine_ccgt,OR(UPPER($T785)="Y",UPPER($S785)=""),OR(UPPER($S785)="Y",UPPER($T785)="")),TRUE)</f>
        <v>1</v>
      </c>
      <c r="AK785" s="8" t="b">
        <f>IF(UPPER($U785)="WIND",IF(filt_combine_wind,OR(UPPER($T785)="Y",UPPER($S785)=""),OR(UPPER($S785)="Y",UPPER($T785)="")),TRUE)</f>
        <v>1</v>
      </c>
      <c r="AL785" s="9"/>
      <c r="AM785" s="2" t="b">
        <f>AND(Z785:AL785)</f>
        <v>0</v>
      </c>
      <c r="AN785" s="2">
        <f>A785-COUNTIF($K$31:$K785,"&lt;&gt;"&amp;AN$31)+1</f>
        <v>722</v>
      </c>
      <c r="AO785" s="2"/>
      <c r="AP785" s="8" t="s">
        <v>1068</v>
      </c>
      <c r="AQ785" s="8" t="s">
        <v>1068</v>
      </c>
      <c r="AR785" s="8" t="s">
        <v>1068</v>
      </c>
      <c r="AS785" s="8" t="s">
        <v>1068</v>
      </c>
      <c r="AT785" s="8" t="s">
        <v>1068</v>
      </c>
      <c r="AU785" s="8" t="s">
        <v>1068</v>
      </c>
      <c r="AV785" s="8" t="s">
        <v>1068</v>
      </c>
      <c r="AW785" s="8" t="s">
        <v>1068</v>
      </c>
      <c r="AX785" s="8" t="s">
        <v>1068</v>
      </c>
      <c r="AY785" s="8" t="s">
        <v>1068</v>
      </c>
      <c r="AZ785" t="e">
        <v>#N/A</v>
      </c>
      <c r="BA785" s="5" t="e">
        <v>#N/A</v>
      </c>
      <c r="BB785" s="5" t="e">
        <v>#N/A</v>
      </c>
      <c r="BC785" s="4"/>
      <c r="BD785"/>
    </row>
    <row r="786" spans="1:56" hidden="1">
      <c r="A786">
        <f>ROW(B786)-ROW($B$31)</f>
        <v>755</v>
      </c>
      <c r="B786" t="str">
        <f>SUBSTITUTE(SUBSTITUTE(SUBSTITUTE(AP786&amp;"_"&amp;AQ786," ","_"),"&amp;","and"),"-","_")</f>
        <v>T_H_Wharton_4</v>
      </c>
      <c r="C786">
        <f>AW786/1000</f>
        <v>0.11309999999999999</v>
      </c>
      <c r="D786" s="23" t="str">
        <f>VLOOKUP(L786,map_fuel,2,0)</f>
        <v>ng</v>
      </c>
      <c r="E786" s="23" t="str">
        <f>VLOOKUP(M786,map_prime_mover,2,0)</f>
        <v>cc_st_part</v>
      </c>
      <c r="F786" s="23" t="str">
        <f>D786&amp;IF(NOT(E786=""),"_"&amp;LOWER(E786),"")</f>
        <v>ng_cc_st_part</v>
      </c>
      <c r="G786" s="58">
        <f>IF(ISNUMBER(BA786),BA786/1000,1)</f>
        <v>9.5288073999999998</v>
      </c>
      <c r="H786" s="8">
        <f>AV786</f>
        <v>1974</v>
      </c>
      <c r="I786" s="39" t="str">
        <f>AY786</f>
        <v>OP</v>
      </c>
      <c r="J786" s="39" t="str">
        <f>IF(AZ786=1,"Y",IF(AZ786=0,"N","?"))</f>
        <v>N</v>
      </c>
      <c r="K786" s="39" t="s">
        <v>594</v>
      </c>
      <c r="L786" s="8" t="str">
        <f>AU786</f>
        <v>NG</v>
      </c>
      <c r="M786" s="8" t="str">
        <f>AX786</f>
        <v>CA</v>
      </c>
      <c r="N786" s="8">
        <f>C786*G786</f>
        <v>1.0777081169399998</v>
      </c>
      <c r="O786" s="8"/>
      <c r="P786" s="39"/>
      <c r="Q786" s="39"/>
      <c r="R786" s="87"/>
      <c r="S786" s="39" t="s">
        <v>651</v>
      </c>
      <c r="T786" s="39"/>
      <c r="U786" s="87" t="s">
        <v>790</v>
      </c>
      <c r="V786" s="87" t="str">
        <f ca="1">IF(NOT(AP786=""),IF(AP786&lt;&gt;AP785,IF(COUNTIF(OFFSET(AP786,0,0,pMaxUnitPerPlantInData),AP786)=COUNTIFS(OFFSET(AP786,0,0,pMaxUnitPerPlantInData),AP786,OFFSET(F786,0,0,pMaxUnitPerPlantInData),F786),"N","Y"),V785),"")</f>
        <v>Y</v>
      </c>
      <c r="W786" s="152" t="s">
        <v>931</v>
      </c>
      <c r="X786" s="87">
        <f>IF($AP786="","-",BB786)</f>
        <v>17</v>
      </c>
      <c r="Y786" s="4"/>
      <c r="Z786" s="8" t="b">
        <v>1</v>
      </c>
      <c r="AA786" s="8" t="b">
        <f>VLOOKUP(L786,map_fuel,3,0)</f>
        <v>1</v>
      </c>
      <c r="AB786" s="8" t="b">
        <f>C786&gt;=filt_gen_size</f>
        <v>1</v>
      </c>
      <c r="AC786" s="8" t="b">
        <f>AV786&gt;=filt_age</f>
        <v>1</v>
      </c>
      <c r="AD786" s="39">
        <f>IF(filt_status="ALL",TRUE,IFERROR(SEARCH(I786,filt_status),FALSE))</f>
        <v>1</v>
      </c>
      <c r="AE786" s="8" t="b">
        <f>IF(filt_chp,TRUE,J786="N")</f>
        <v>1</v>
      </c>
      <c r="AF786" s="8" t="b">
        <f>IF(filt_hydro,TRUE,D786&lt;&gt;"water")</f>
        <v>1</v>
      </c>
      <c r="AG786" s="8" t="b">
        <f>IF(filt_use_bad_data,TRUE,NOT(OR(O786="Y",O786=1)))</f>
        <v>1</v>
      </c>
      <c r="AH786" s="8" t="b">
        <f>IF(filt_use_bad_data,TRUE,NOT(OR(Q786="Y",Q786=1)))</f>
        <v>1</v>
      </c>
      <c r="AI786" s="8" t="b">
        <f>IF(filt_allow_combos,AND(AJ786:AK786),OR(UPPER($S786)="Y",UPPER($T786)=""))</f>
        <v>0</v>
      </c>
      <c r="AJ786" s="8" t="b">
        <f>IF(UPPER($U786)="CCGT",IF(filt_combine_ccgt,OR(UPPER($T786)="Y",UPPER($S786)=""),OR(UPPER($S786)="Y",UPPER($T786)="")),TRUE)</f>
        <v>0</v>
      </c>
      <c r="AK786" s="8" t="b">
        <f>IF(UPPER($U786)="WIND",IF(filt_combine_wind,OR(UPPER($T786)="Y",UPPER($S786)=""),OR(UPPER($S786)="Y",UPPER($T786)="")),TRUE)</f>
        <v>1</v>
      </c>
      <c r="AL786" s="9"/>
      <c r="AM786" s="2" t="b">
        <f>AND(Z786:AL786)</f>
        <v>0</v>
      </c>
      <c r="AN786" s="2">
        <f>A786-COUNTIF($K$31:$K786,"&lt;&gt;"&amp;AN$31)+1</f>
        <v>723</v>
      </c>
      <c r="AO786" s="2"/>
      <c r="AP786" s="8" t="s">
        <v>512</v>
      </c>
      <c r="AQ786" s="8" t="s">
        <v>107</v>
      </c>
      <c r="AR786" s="8">
        <v>3469</v>
      </c>
      <c r="AS786" s="8">
        <v>14713</v>
      </c>
      <c r="AT786" s="8" t="s">
        <v>11</v>
      </c>
      <c r="AU786" s="8" t="s">
        <v>33</v>
      </c>
      <c r="AV786" s="8">
        <v>1974</v>
      </c>
      <c r="AW786" s="8">
        <v>113.1</v>
      </c>
      <c r="AX786" s="8" t="s">
        <v>29</v>
      </c>
      <c r="AY786" s="8" t="s">
        <v>15</v>
      </c>
      <c r="AZ786">
        <v>0</v>
      </c>
      <c r="BA786" s="5">
        <v>9528.8073999999997</v>
      </c>
      <c r="BB786" s="5">
        <v>17</v>
      </c>
      <c r="BC786" s="4"/>
      <c r="BD786"/>
    </row>
    <row r="787" spans="1:56" hidden="1">
      <c r="A787">
        <f>ROW(B787)-ROW($B$31)</f>
        <v>756</v>
      </c>
      <c r="B787" t="str">
        <f>SUBSTITUTE(SUBSTITUTE(SUBSTITUTE(AP787&amp;"_"&amp;AQ787," ","_"),"&amp;","and"),"-","_")</f>
        <v>T_H_Wharton_43</v>
      </c>
      <c r="C787">
        <f>AW787/1000</f>
        <v>5.67E-2</v>
      </c>
      <c r="D787" s="23" t="str">
        <f>VLOOKUP(L787,map_fuel,2,0)</f>
        <v>ng</v>
      </c>
      <c r="E787" s="23" t="str">
        <f>VLOOKUP(M787,map_prime_mover,2,0)</f>
        <v>cc_ct_part</v>
      </c>
      <c r="F787" s="23" t="str">
        <f>D787&amp;IF(NOT(E787=""),"_"&amp;LOWER(E787),"")</f>
        <v>ng_cc_ct_part</v>
      </c>
      <c r="G787" s="58">
        <f>IF(ISNUMBER(BA787),BA787/1000,1)</f>
        <v>9.5288073999999998</v>
      </c>
      <c r="H787" s="8">
        <f>AV787</f>
        <v>1974</v>
      </c>
      <c r="I787" s="39" t="str">
        <f>AY787</f>
        <v>OP</v>
      </c>
      <c r="J787" s="39" t="str">
        <f>IF(AZ787=1,"Y",IF(AZ787=0,"N","?"))</f>
        <v>N</v>
      </c>
      <c r="K787" s="39" t="s">
        <v>594</v>
      </c>
      <c r="L787" s="8" t="str">
        <f>AU787</f>
        <v>NG</v>
      </c>
      <c r="M787" s="8" t="str">
        <f>AX787</f>
        <v>CT</v>
      </c>
      <c r="N787" s="8">
        <f>C787*G787</f>
        <v>0.54028337957999995</v>
      </c>
      <c r="O787" s="8"/>
      <c r="P787" s="39"/>
      <c r="Q787" s="39"/>
      <c r="R787" s="87"/>
      <c r="S787" s="39" t="s">
        <v>651</v>
      </c>
      <c r="T787" s="39"/>
      <c r="U787" s="87" t="s">
        <v>790</v>
      </c>
      <c r="V787" s="87" t="str">
        <f ca="1">IF(NOT(AP787=""),IF(AP787&lt;&gt;AP786,IF(COUNTIF(OFFSET(AP787,0,0,pMaxUnitPerPlantInData),AP787)=COUNTIFS(OFFSET(AP787,0,0,pMaxUnitPerPlantInData),AP787,OFFSET(F787,0,0,pMaxUnitPerPlantInData),F787),"N","Y"),V786),"")</f>
        <v>Y</v>
      </c>
      <c r="W787" s="152" t="s">
        <v>931</v>
      </c>
      <c r="X787" s="87">
        <f>IF($AP787="","-",BB787)</f>
        <v>17</v>
      </c>
      <c r="Y787" s="4"/>
      <c r="Z787" s="8" t="b">
        <v>1</v>
      </c>
      <c r="AA787" s="8" t="b">
        <f>VLOOKUP(L787,map_fuel,3,0)</f>
        <v>1</v>
      </c>
      <c r="AB787" s="8" t="b">
        <f>C787&gt;=filt_gen_size</f>
        <v>1</v>
      </c>
      <c r="AC787" s="8" t="b">
        <f>AV787&gt;=filt_age</f>
        <v>1</v>
      </c>
      <c r="AD787" s="39">
        <f>IF(filt_status="ALL",TRUE,IFERROR(SEARCH(I787,filt_status),FALSE))</f>
        <v>1</v>
      </c>
      <c r="AE787" s="8" t="b">
        <f>IF(filt_chp,TRUE,J787="N")</f>
        <v>1</v>
      </c>
      <c r="AF787" s="8" t="b">
        <f>IF(filt_hydro,TRUE,D787&lt;&gt;"water")</f>
        <v>1</v>
      </c>
      <c r="AG787" s="8" t="b">
        <f>IF(filt_use_bad_data,TRUE,NOT(OR(O787="Y",O787=1)))</f>
        <v>1</v>
      </c>
      <c r="AH787" s="8" t="b">
        <f>IF(filt_use_bad_data,TRUE,NOT(OR(Q787="Y",Q787=1)))</f>
        <v>1</v>
      </c>
      <c r="AI787" s="8" t="b">
        <f>IF(filt_allow_combos,AND(AJ787:AK787),OR(UPPER($S787)="Y",UPPER($T787)=""))</f>
        <v>0</v>
      </c>
      <c r="AJ787" s="8" t="b">
        <f>IF(UPPER($U787)="CCGT",IF(filt_combine_ccgt,OR(UPPER($T787)="Y",UPPER($S787)=""),OR(UPPER($S787)="Y",UPPER($T787)="")),TRUE)</f>
        <v>0</v>
      </c>
      <c r="AK787" s="8" t="b">
        <f>IF(UPPER($U787)="WIND",IF(filt_combine_wind,OR(UPPER($T787)="Y",UPPER($S787)=""),OR(UPPER($S787)="Y",UPPER($T787)="")),TRUE)</f>
        <v>1</v>
      </c>
      <c r="AL787" s="9"/>
      <c r="AM787" s="2" t="b">
        <f>AND(Z787:AL787)</f>
        <v>0</v>
      </c>
      <c r="AN787" s="2">
        <f>A787-COUNTIF($K$31:$K787,"&lt;&gt;"&amp;AN$31)+1</f>
        <v>724</v>
      </c>
      <c r="AO787" s="2"/>
      <c r="AP787" s="8" t="s">
        <v>512</v>
      </c>
      <c r="AQ787" s="8" t="s">
        <v>519</v>
      </c>
      <c r="AR787" s="8">
        <v>3469</v>
      </c>
      <c r="AS787" s="8">
        <v>14716</v>
      </c>
      <c r="AT787" s="8" t="s">
        <v>11</v>
      </c>
      <c r="AU787" s="8" t="s">
        <v>33</v>
      </c>
      <c r="AV787" s="8">
        <v>1974</v>
      </c>
      <c r="AW787" s="8">
        <v>56.7</v>
      </c>
      <c r="AX787" s="8" t="s">
        <v>32</v>
      </c>
      <c r="AY787" s="8" t="s">
        <v>15</v>
      </c>
      <c r="AZ787">
        <v>0</v>
      </c>
      <c r="BA787" s="5">
        <v>9528.8073999999997</v>
      </c>
      <c r="BB787" s="5">
        <v>17</v>
      </c>
      <c r="BC787" s="4"/>
      <c r="BD787"/>
    </row>
    <row r="788" spans="1:56" hidden="1">
      <c r="A788">
        <f>ROW(B788)-ROW($B$31)</f>
        <v>757</v>
      </c>
      <c r="B788" t="str">
        <f>SUBSTITUTE(SUBSTITUTE(SUBSTITUTE(AP788&amp;"_"&amp;AQ788," ","_"),"&amp;","and"),"-","_")</f>
        <v>T_H_Wharton_44</v>
      </c>
      <c r="C788">
        <f>AW788/1000</f>
        <v>5.67E-2</v>
      </c>
      <c r="D788" s="23" t="str">
        <f>VLOOKUP(L788,map_fuel,2,0)</f>
        <v>ng</v>
      </c>
      <c r="E788" s="23" t="str">
        <f>VLOOKUP(M788,map_prime_mover,2,0)</f>
        <v>cc_ct_part</v>
      </c>
      <c r="F788" s="23" t="str">
        <f>D788&amp;IF(NOT(E788=""),"_"&amp;LOWER(E788),"")</f>
        <v>ng_cc_ct_part</v>
      </c>
      <c r="G788" s="58">
        <f>IF(ISNUMBER(BA788),BA788/1000,1)</f>
        <v>9.5288073999999998</v>
      </c>
      <c r="H788" s="8">
        <f>AV788</f>
        <v>1974</v>
      </c>
      <c r="I788" s="39" t="str">
        <f>AY788</f>
        <v>OP</v>
      </c>
      <c r="J788" s="39" t="str">
        <f>IF(AZ788=1,"Y",IF(AZ788=0,"N","?"))</f>
        <v>N</v>
      </c>
      <c r="K788" s="39" t="s">
        <v>594</v>
      </c>
      <c r="L788" s="8" t="str">
        <f>AU788</f>
        <v>NG</v>
      </c>
      <c r="M788" s="8" t="str">
        <f>AX788</f>
        <v>CT</v>
      </c>
      <c r="N788" s="8">
        <f>C788*G788</f>
        <v>0.54028337957999995</v>
      </c>
      <c r="O788" s="8"/>
      <c r="P788" s="39"/>
      <c r="Q788" s="39"/>
      <c r="R788" s="87"/>
      <c r="S788" s="39" t="s">
        <v>651</v>
      </c>
      <c r="T788" s="39"/>
      <c r="U788" s="87" t="s">
        <v>790</v>
      </c>
      <c r="V788" s="87" t="str">
        <f ca="1">IF(NOT(AP788=""),IF(AP788&lt;&gt;AP787,IF(COUNTIF(OFFSET(AP788,0,0,pMaxUnitPerPlantInData),AP788)=COUNTIFS(OFFSET(AP788,0,0,pMaxUnitPerPlantInData),AP788,OFFSET(F788,0,0,pMaxUnitPerPlantInData),F788),"N","Y"),V787),"")</f>
        <v>Y</v>
      </c>
      <c r="W788" s="152" t="s">
        <v>931</v>
      </c>
      <c r="X788" s="87">
        <f>IF($AP788="","-",BB788)</f>
        <v>17</v>
      </c>
      <c r="Y788" s="4"/>
      <c r="Z788" s="8" t="b">
        <v>1</v>
      </c>
      <c r="AA788" s="8" t="b">
        <f>VLOOKUP(L788,map_fuel,3,0)</f>
        <v>1</v>
      </c>
      <c r="AB788" s="8" t="b">
        <f>C788&gt;=filt_gen_size</f>
        <v>1</v>
      </c>
      <c r="AC788" s="8" t="b">
        <f>AV788&gt;=filt_age</f>
        <v>1</v>
      </c>
      <c r="AD788" s="39">
        <f>IF(filt_status="ALL",TRUE,IFERROR(SEARCH(I788,filt_status),FALSE))</f>
        <v>1</v>
      </c>
      <c r="AE788" s="8" t="b">
        <f>IF(filt_chp,TRUE,J788="N")</f>
        <v>1</v>
      </c>
      <c r="AF788" s="8" t="b">
        <f>IF(filt_hydro,TRUE,D788&lt;&gt;"water")</f>
        <v>1</v>
      </c>
      <c r="AG788" s="8" t="b">
        <f>IF(filt_use_bad_data,TRUE,NOT(OR(O788="Y",O788=1)))</f>
        <v>1</v>
      </c>
      <c r="AH788" s="8" t="b">
        <f>IF(filt_use_bad_data,TRUE,NOT(OR(Q788="Y",Q788=1)))</f>
        <v>1</v>
      </c>
      <c r="AI788" s="8" t="b">
        <f>IF(filt_allow_combos,AND(AJ788:AK788),OR(UPPER($S788)="Y",UPPER($T788)=""))</f>
        <v>0</v>
      </c>
      <c r="AJ788" s="8" t="b">
        <f>IF(UPPER($U788)="CCGT",IF(filt_combine_ccgt,OR(UPPER($T788)="Y",UPPER($S788)=""),OR(UPPER($S788)="Y",UPPER($T788)="")),TRUE)</f>
        <v>0</v>
      </c>
      <c r="AK788" s="8" t="b">
        <f>IF(UPPER($U788)="WIND",IF(filt_combine_wind,OR(UPPER($T788)="Y",UPPER($S788)=""),OR(UPPER($S788)="Y",UPPER($T788)="")),TRUE)</f>
        <v>1</v>
      </c>
      <c r="AL788" s="9"/>
      <c r="AM788" s="2" t="b">
        <f>AND(Z788:AL788)</f>
        <v>0</v>
      </c>
      <c r="AN788" s="2">
        <f>A788-COUNTIF($K$31:$K788,"&lt;&gt;"&amp;AN$31)+1</f>
        <v>725</v>
      </c>
      <c r="AO788" s="2"/>
      <c r="AP788" s="8" t="s">
        <v>512</v>
      </c>
      <c r="AQ788" s="8" t="s">
        <v>520</v>
      </c>
      <c r="AR788" s="8">
        <v>3469</v>
      </c>
      <c r="AS788" s="8">
        <v>14717</v>
      </c>
      <c r="AT788" s="8" t="s">
        <v>11</v>
      </c>
      <c r="AU788" s="8" t="s">
        <v>33</v>
      </c>
      <c r="AV788" s="8">
        <v>1974</v>
      </c>
      <c r="AW788" s="8">
        <v>56.7</v>
      </c>
      <c r="AX788" s="8" t="s">
        <v>32</v>
      </c>
      <c r="AY788" s="8" t="s">
        <v>15</v>
      </c>
      <c r="AZ788">
        <v>0</v>
      </c>
      <c r="BA788" s="5">
        <v>9528.8073999999997</v>
      </c>
      <c r="BB788" s="5">
        <v>17</v>
      </c>
      <c r="BC788" s="4"/>
      <c r="BD788"/>
    </row>
    <row r="789" spans="1:56" hidden="1">
      <c r="A789">
        <f>ROW(B789)-ROW($B$31)</f>
        <v>758</v>
      </c>
      <c r="B789" t="str">
        <f>SUBSTITUTE(SUBSTITUTE(SUBSTITUTE(AP789&amp;"_"&amp;AQ789," ","_"),"&amp;","and"),"-","_")</f>
        <v>T_H_Wharton_31</v>
      </c>
      <c r="C789">
        <f>AW789/1000</f>
        <v>5.1299999999999998E-2</v>
      </c>
      <c r="D789" s="23" t="str">
        <f>VLOOKUP(L789,map_fuel,2,0)</f>
        <v>ng</v>
      </c>
      <c r="E789" s="23" t="str">
        <f>VLOOKUP(M789,map_prime_mover,2,0)</f>
        <v>cc_ct_part</v>
      </c>
      <c r="F789" s="23" t="str">
        <f>D789&amp;IF(NOT(E789=""),"_"&amp;LOWER(E789),"")</f>
        <v>ng_cc_ct_part</v>
      </c>
      <c r="G789" s="58">
        <f>IF(ISNUMBER(BA789),BA789/1000,1)</f>
        <v>9.5288073999999998</v>
      </c>
      <c r="H789" s="8">
        <f>AV789</f>
        <v>1972</v>
      </c>
      <c r="I789" s="39" t="str">
        <f>AY789</f>
        <v>OP</v>
      </c>
      <c r="J789" s="39" t="str">
        <f>IF(AZ789=1,"Y",IF(AZ789=0,"N","?"))</f>
        <v>N</v>
      </c>
      <c r="K789" s="39" t="s">
        <v>594</v>
      </c>
      <c r="L789" s="8" t="str">
        <f>AU789</f>
        <v>NG</v>
      </c>
      <c r="M789" s="8" t="str">
        <f>AX789</f>
        <v>CT</v>
      </c>
      <c r="N789" s="8">
        <f>C789*G789</f>
        <v>0.48882781961999999</v>
      </c>
      <c r="O789" s="8"/>
      <c r="P789" s="39"/>
      <c r="Q789" s="39"/>
      <c r="R789" s="87"/>
      <c r="S789" s="39" t="s">
        <v>651</v>
      </c>
      <c r="T789" s="39"/>
      <c r="U789" s="87" t="s">
        <v>790</v>
      </c>
      <c r="V789" s="87" t="str">
        <f ca="1">IF(NOT(AP789=""),IF(AP789&lt;&gt;AP788,IF(COUNTIF(OFFSET(AP789,0,0,pMaxUnitPerPlantInData),AP789)=COUNTIFS(OFFSET(AP789,0,0,pMaxUnitPerPlantInData),AP789,OFFSET(F789,0,0,pMaxUnitPerPlantInData),F789),"N","Y"),V788),"")</f>
        <v>Y</v>
      </c>
      <c r="W789" s="152" t="s">
        <v>931</v>
      </c>
      <c r="X789" s="87">
        <f>IF($AP789="","-",BB789)</f>
        <v>17</v>
      </c>
      <c r="Y789" s="4"/>
      <c r="Z789" s="8" t="b">
        <v>1</v>
      </c>
      <c r="AA789" s="8" t="b">
        <f>VLOOKUP(L789,map_fuel,3,0)</f>
        <v>1</v>
      </c>
      <c r="AB789" s="8" t="b">
        <f>C789&gt;=filt_gen_size</f>
        <v>1</v>
      </c>
      <c r="AC789" s="8" t="b">
        <f>AV789&gt;=filt_age</f>
        <v>1</v>
      </c>
      <c r="AD789" s="39">
        <f>IF(filt_status="ALL",TRUE,IFERROR(SEARCH(I789,filt_status),FALSE))</f>
        <v>1</v>
      </c>
      <c r="AE789" s="8" t="b">
        <f>IF(filt_chp,TRUE,J789="N")</f>
        <v>1</v>
      </c>
      <c r="AF789" s="8" t="b">
        <f>IF(filt_hydro,TRUE,D789&lt;&gt;"water")</f>
        <v>1</v>
      </c>
      <c r="AG789" s="8" t="b">
        <f>IF(filt_use_bad_data,TRUE,NOT(OR(O789="Y",O789=1)))</f>
        <v>1</v>
      </c>
      <c r="AH789" s="8" t="b">
        <f>IF(filt_use_bad_data,TRUE,NOT(OR(Q789="Y",Q789=1)))</f>
        <v>1</v>
      </c>
      <c r="AI789" s="8" t="b">
        <f>IF(filt_allow_combos,AND(AJ789:AK789),OR(UPPER($S789)="Y",UPPER($T789)=""))</f>
        <v>0</v>
      </c>
      <c r="AJ789" s="8" t="b">
        <f>IF(UPPER($U789)="CCGT",IF(filt_combine_ccgt,OR(UPPER($T789)="Y",UPPER($S789)=""),OR(UPPER($S789)="Y",UPPER($T789)="")),TRUE)</f>
        <v>0</v>
      </c>
      <c r="AK789" s="8" t="b">
        <f>IF(UPPER($U789)="WIND",IF(filt_combine_wind,OR(UPPER($T789)="Y",UPPER($S789)=""),OR(UPPER($S789)="Y",UPPER($T789)="")),TRUE)</f>
        <v>1</v>
      </c>
      <c r="AL789" s="9"/>
      <c r="AM789" s="2" t="b">
        <f>AND(Z789:AL789)</f>
        <v>0</v>
      </c>
      <c r="AN789" s="2">
        <f>A789-COUNTIF($K$31:$K789,"&lt;&gt;"&amp;AN$31)+1</f>
        <v>726</v>
      </c>
      <c r="AO789" s="2"/>
      <c r="AP789" s="8" t="s">
        <v>512</v>
      </c>
      <c r="AQ789" s="8" t="s">
        <v>521</v>
      </c>
      <c r="AR789" s="8">
        <v>3469</v>
      </c>
      <c r="AS789" s="8">
        <v>14709</v>
      </c>
      <c r="AT789" s="8" t="s">
        <v>11</v>
      </c>
      <c r="AU789" s="8" t="s">
        <v>33</v>
      </c>
      <c r="AV789" s="8">
        <v>1972</v>
      </c>
      <c r="AW789" s="8">
        <v>51.3</v>
      </c>
      <c r="AX789" s="8" t="s">
        <v>32</v>
      </c>
      <c r="AY789" s="8" t="s">
        <v>15</v>
      </c>
      <c r="AZ789">
        <v>0</v>
      </c>
      <c r="BA789" s="5">
        <v>9528.8073999999997</v>
      </c>
      <c r="BB789" s="5">
        <v>17</v>
      </c>
      <c r="BC789" s="4"/>
      <c r="BD789"/>
    </row>
    <row r="790" spans="1:56" hidden="1">
      <c r="A790">
        <f>ROW(B790)-ROW($B$31)</f>
        <v>759</v>
      </c>
      <c r="B790" t="str">
        <f>SUBSTITUTE(SUBSTITUTE(SUBSTITUTE(AP790&amp;"_"&amp;AQ790," ","_"),"&amp;","and"),"-","_")</f>
        <v>T_H_Wharton_32</v>
      </c>
      <c r="C790">
        <f>AW790/1000</f>
        <v>5.1299999999999998E-2</v>
      </c>
      <c r="D790" s="23" t="str">
        <f>VLOOKUP(L790,map_fuel,2,0)</f>
        <v>ng</v>
      </c>
      <c r="E790" s="23" t="str">
        <f>VLOOKUP(M790,map_prime_mover,2,0)</f>
        <v>cc_ct_part</v>
      </c>
      <c r="F790" s="23" t="str">
        <f>D790&amp;IF(NOT(E790=""),"_"&amp;LOWER(E790),"")</f>
        <v>ng_cc_ct_part</v>
      </c>
      <c r="G790" s="58">
        <f>IF(ISNUMBER(BA790),BA790/1000,1)</f>
        <v>9.5288073999999998</v>
      </c>
      <c r="H790" s="8">
        <f>AV790</f>
        <v>1972</v>
      </c>
      <c r="I790" s="39" t="str">
        <f>AY790</f>
        <v>OP</v>
      </c>
      <c r="J790" s="39" t="str">
        <f>IF(AZ790=1,"Y",IF(AZ790=0,"N","?"))</f>
        <v>N</v>
      </c>
      <c r="K790" s="39" t="s">
        <v>594</v>
      </c>
      <c r="L790" s="8" t="str">
        <f>AU790</f>
        <v>NG</v>
      </c>
      <c r="M790" s="8" t="str">
        <f>AX790</f>
        <v>CT</v>
      </c>
      <c r="N790" s="8">
        <f>C790*G790</f>
        <v>0.48882781961999999</v>
      </c>
      <c r="O790" s="8"/>
      <c r="P790" s="39"/>
      <c r="Q790" s="39"/>
      <c r="R790" s="87"/>
      <c r="S790" s="39" t="s">
        <v>651</v>
      </c>
      <c r="T790" s="39"/>
      <c r="U790" s="87" t="s">
        <v>790</v>
      </c>
      <c r="V790" s="87" t="str">
        <f ca="1">IF(NOT(AP790=""),IF(AP790&lt;&gt;AP789,IF(COUNTIF(OFFSET(AP790,0,0,pMaxUnitPerPlantInData),AP790)=COUNTIFS(OFFSET(AP790,0,0,pMaxUnitPerPlantInData),AP790,OFFSET(F790,0,0,pMaxUnitPerPlantInData),F790),"N","Y"),V789),"")</f>
        <v>Y</v>
      </c>
      <c r="W790" s="152" t="s">
        <v>931</v>
      </c>
      <c r="X790" s="87">
        <f>IF($AP790="","-",BB790)</f>
        <v>17</v>
      </c>
      <c r="Y790" s="4"/>
      <c r="Z790" s="8" t="b">
        <v>1</v>
      </c>
      <c r="AA790" s="8" t="b">
        <f>VLOOKUP(L790,map_fuel,3,0)</f>
        <v>1</v>
      </c>
      <c r="AB790" s="8" t="b">
        <f>C790&gt;=filt_gen_size</f>
        <v>1</v>
      </c>
      <c r="AC790" s="8" t="b">
        <f>AV790&gt;=filt_age</f>
        <v>1</v>
      </c>
      <c r="AD790" s="39">
        <f>IF(filt_status="ALL",TRUE,IFERROR(SEARCH(I790,filt_status),FALSE))</f>
        <v>1</v>
      </c>
      <c r="AE790" s="8" t="b">
        <f>IF(filt_chp,TRUE,J790="N")</f>
        <v>1</v>
      </c>
      <c r="AF790" s="8" t="b">
        <f>IF(filt_hydro,TRUE,D790&lt;&gt;"water")</f>
        <v>1</v>
      </c>
      <c r="AG790" s="8" t="b">
        <f>IF(filt_use_bad_data,TRUE,NOT(OR(O790="Y",O790=1)))</f>
        <v>1</v>
      </c>
      <c r="AH790" s="8" t="b">
        <f>IF(filt_use_bad_data,TRUE,NOT(OR(Q790="Y",Q790=1)))</f>
        <v>1</v>
      </c>
      <c r="AI790" s="8" t="b">
        <f>IF(filt_allow_combos,AND(AJ790:AK790),OR(UPPER($S790)="Y",UPPER($T790)=""))</f>
        <v>0</v>
      </c>
      <c r="AJ790" s="8" t="b">
        <f>IF(UPPER($U790)="CCGT",IF(filt_combine_ccgt,OR(UPPER($T790)="Y",UPPER($S790)=""),OR(UPPER($S790)="Y",UPPER($T790)="")),TRUE)</f>
        <v>0</v>
      </c>
      <c r="AK790" s="8" t="b">
        <f>IF(UPPER($U790)="WIND",IF(filt_combine_wind,OR(UPPER($T790)="Y",UPPER($S790)=""),OR(UPPER($S790)="Y",UPPER($T790)="")),TRUE)</f>
        <v>1</v>
      </c>
      <c r="AL790" s="9"/>
      <c r="AM790" s="2" t="b">
        <f>AND(Z790:AL790)</f>
        <v>0</v>
      </c>
      <c r="AN790" s="2">
        <f>A790-COUNTIF($K$31:$K790,"&lt;&gt;"&amp;AN$31)+1</f>
        <v>727</v>
      </c>
      <c r="AO790" s="2"/>
      <c r="AP790" s="8" t="s">
        <v>512</v>
      </c>
      <c r="AQ790" s="8" t="s">
        <v>522</v>
      </c>
      <c r="AR790" s="8">
        <v>3469</v>
      </c>
      <c r="AS790" s="8">
        <v>14710</v>
      </c>
      <c r="AT790" s="8" t="s">
        <v>11</v>
      </c>
      <c r="AU790" s="8" t="s">
        <v>33</v>
      </c>
      <c r="AV790" s="8">
        <v>1972</v>
      </c>
      <c r="AW790" s="8">
        <v>51.3</v>
      </c>
      <c r="AX790" s="8" t="s">
        <v>32</v>
      </c>
      <c r="AY790" s="8" t="s">
        <v>15</v>
      </c>
      <c r="AZ790">
        <v>0</v>
      </c>
      <c r="BA790" s="5">
        <v>9528.8073999999997</v>
      </c>
      <c r="BB790" s="5">
        <v>17</v>
      </c>
      <c r="BC790" s="4"/>
      <c r="BD790"/>
    </row>
    <row r="791" spans="1:56" hidden="1">
      <c r="A791">
        <f>ROW(B791)-ROW($B$31)</f>
        <v>760</v>
      </c>
      <c r="B791" t="str">
        <f>SUBSTITUTE(SUBSTITUTE(SUBSTITUTE(AP791&amp;"_"&amp;AQ791," ","_"),"&amp;","and"),"-","_")</f>
        <v>T_H_Wharton_33</v>
      </c>
      <c r="C791">
        <f>AW791/1000</f>
        <v>5.1299999999999998E-2</v>
      </c>
      <c r="D791" s="23" t="str">
        <f>VLOOKUP(L791,map_fuel,2,0)</f>
        <v>ng</v>
      </c>
      <c r="E791" s="23" t="str">
        <f>VLOOKUP(M791,map_prime_mover,2,0)</f>
        <v>cc_ct_part</v>
      </c>
      <c r="F791" s="23" t="str">
        <f>D791&amp;IF(NOT(E791=""),"_"&amp;LOWER(E791),"")</f>
        <v>ng_cc_ct_part</v>
      </c>
      <c r="G791" s="58">
        <f>IF(ISNUMBER(BA791),BA791/1000,1)</f>
        <v>9.5288073999999998</v>
      </c>
      <c r="H791" s="8">
        <f>AV791</f>
        <v>1972</v>
      </c>
      <c r="I791" s="39" t="str">
        <f>AY791</f>
        <v>OP</v>
      </c>
      <c r="J791" s="39" t="str">
        <f>IF(AZ791=1,"Y",IF(AZ791=0,"N","?"))</f>
        <v>N</v>
      </c>
      <c r="K791" s="39" t="s">
        <v>594</v>
      </c>
      <c r="L791" s="8" t="str">
        <f>AU791</f>
        <v>NG</v>
      </c>
      <c r="M791" s="8" t="str">
        <f>AX791</f>
        <v>CT</v>
      </c>
      <c r="N791" s="8">
        <f>C791*G791</f>
        <v>0.48882781961999999</v>
      </c>
      <c r="O791" s="8"/>
      <c r="P791" s="39"/>
      <c r="Q791" s="39"/>
      <c r="R791" s="87"/>
      <c r="S791" s="39" t="s">
        <v>651</v>
      </c>
      <c r="T791" s="39"/>
      <c r="U791" s="87" t="s">
        <v>790</v>
      </c>
      <c r="V791" s="87" t="str">
        <f ca="1">IF(NOT(AP791=""),IF(AP791&lt;&gt;AP790,IF(COUNTIF(OFFSET(AP791,0,0,pMaxUnitPerPlantInData),AP791)=COUNTIFS(OFFSET(AP791,0,0,pMaxUnitPerPlantInData),AP791,OFFSET(F791,0,0,pMaxUnitPerPlantInData),F791),"N","Y"),V790),"")</f>
        <v>Y</v>
      </c>
      <c r="W791" s="152" t="s">
        <v>931</v>
      </c>
      <c r="X791" s="87">
        <f>IF($AP791="","-",BB791)</f>
        <v>17</v>
      </c>
      <c r="Y791" s="4"/>
      <c r="Z791" s="8" t="b">
        <v>1</v>
      </c>
      <c r="AA791" s="8" t="b">
        <f>VLOOKUP(L791,map_fuel,3,0)</f>
        <v>1</v>
      </c>
      <c r="AB791" s="8" t="b">
        <f>C791&gt;=filt_gen_size</f>
        <v>1</v>
      </c>
      <c r="AC791" s="8" t="b">
        <f>AV791&gt;=filt_age</f>
        <v>1</v>
      </c>
      <c r="AD791" s="39">
        <f>IF(filt_status="ALL",TRUE,IFERROR(SEARCH(I791,filt_status),FALSE))</f>
        <v>1</v>
      </c>
      <c r="AE791" s="8" t="b">
        <f>IF(filt_chp,TRUE,J791="N")</f>
        <v>1</v>
      </c>
      <c r="AF791" s="8" t="b">
        <f>IF(filt_hydro,TRUE,D791&lt;&gt;"water")</f>
        <v>1</v>
      </c>
      <c r="AG791" s="8" t="b">
        <f>IF(filt_use_bad_data,TRUE,NOT(OR(O791="Y",O791=1)))</f>
        <v>1</v>
      </c>
      <c r="AH791" s="8" t="b">
        <f>IF(filt_use_bad_data,TRUE,NOT(OR(Q791="Y",Q791=1)))</f>
        <v>1</v>
      </c>
      <c r="AI791" s="8" t="b">
        <f>IF(filt_allow_combos,AND(AJ791:AK791),OR(UPPER($S791)="Y",UPPER($T791)=""))</f>
        <v>0</v>
      </c>
      <c r="AJ791" s="8" t="b">
        <f>IF(UPPER($U791)="CCGT",IF(filt_combine_ccgt,OR(UPPER($T791)="Y",UPPER($S791)=""),OR(UPPER($S791)="Y",UPPER($T791)="")),TRUE)</f>
        <v>0</v>
      </c>
      <c r="AK791" s="8" t="b">
        <f>IF(UPPER($U791)="WIND",IF(filt_combine_wind,OR(UPPER($T791)="Y",UPPER($S791)=""),OR(UPPER($S791)="Y",UPPER($T791)="")),TRUE)</f>
        <v>1</v>
      </c>
      <c r="AL791" s="9"/>
      <c r="AM791" s="2" t="b">
        <f>AND(Z791:AL791)</f>
        <v>0</v>
      </c>
      <c r="AN791" s="2">
        <f>A791-COUNTIF($K$31:$K791,"&lt;&gt;"&amp;AN$31)+1</f>
        <v>728</v>
      </c>
      <c r="AO791" s="2"/>
      <c r="AP791" s="8" t="s">
        <v>512</v>
      </c>
      <c r="AQ791" s="8" t="s">
        <v>523</v>
      </c>
      <c r="AR791" s="8">
        <v>3469</v>
      </c>
      <c r="AS791" s="8">
        <v>14711</v>
      </c>
      <c r="AT791" s="8" t="s">
        <v>11</v>
      </c>
      <c r="AU791" s="8" t="s">
        <v>33</v>
      </c>
      <c r="AV791" s="8">
        <v>1972</v>
      </c>
      <c r="AW791" s="8">
        <v>51.3</v>
      </c>
      <c r="AX791" s="8" t="s">
        <v>32</v>
      </c>
      <c r="AY791" s="8" t="s">
        <v>15</v>
      </c>
      <c r="AZ791">
        <v>0</v>
      </c>
      <c r="BA791" s="5">
        <v>9528.8073999999997</v>
      </c>
      <c r="BB791" s="5">
        <v>17</v>
      </c>
      <c r="BC791" s="4"/>
      <c r="BD791"/>
    </row>
    <row r="792" spans="1:56" hidden="1">
      <c r="A792">
        <f>ROW(B792)-ROW($B$31)</f>
        <v>761</v>
      </c>
      <c r="B792" t="str">
        <f>SUBSTITUTE(SUBSTITUTE(SUBSTITUTE(AP792&amp;"_"&amp;AQ792," ","_"),"&amp;","and"),"-","_")</f>
        <v>T_H_Wharton_34</v>
      </c>
      <c r="C792">
        <f>AW792/1000</f>
        <v>5.1299999999999998E-2</v>
      </c>
      <c r="D792" s="23" t="str">
        <f>VLOOKUP(L792,map_fuel,2,0)</f>
        <v>ng</v>
      </c>
      <c r="E792" s="23" t="str">
        <f>VLOOKUP(M792,map_prime_mover,2,0)</f>
        <v>cc_ct_part</v>
      </c>
      <c r="F792" s="23" t="str">
        <f>D792&amp;IF(NOT(E792=""),"_"&amp;LOWER(E792),"")</f>
        <v>ng_cc_ct_part</v>
      </c>
      <c r="G792" s="58">
        <f>IF(ISNUMBER(BA792),BA792/1000,1)</f>
        <v>9.5288073999999998</v>
      </c>
      <c r="H792" s="8">
        <f>AV792</f>
        <v>1972</v>
      </c>
      <c r="I792" s="39" t="str">
        <f>AY792</f>
        <v>OP</v>
      </c>
      <c r="J792" s="39" t="str">
        <f>IF(AZ792=1,"Y",IF(AZ792=0,"N","?"))</f>
        <v>N</v>
      </c>
      <c r="K792" s="39" t="s">
        <v>594</v>
      </c>
      <c r="L792" s="8" t="str">
        <f>AU792</f>
        <v>NG</v>
      </c>
      <c r="M792" s="8" t="str">
        <f>AX792</f>
        <v>CT</v>
      </c>
      <c r="N792" s="8">
        <f>C792*G792</f>
        <v>0.48882781961999999</v>
      </c>
      <c r="O792" s="8"/>
      <c r="P792" s="39"/>
      <c r="Q792" s="39"/>
      <c r="R792" s="87"/>
      <c r="S792" s="39" t="s">
        <v>651</v>
      </c>
      <c r="T792" s="39"/>
      <c r="U792" s="87" t="s">
        <v>790</v>
      </c>
      <c r="V792" s="87" t="str">
        <f ca="1">IF(NOT(AP792=""),IF(AP792&lt;&gt;AP791,IF(COUNTIF(OFFSET(AP792,0,0,pMaxUnitPerPlantInData),AP792)=COUNTIFS(OFFSET(AP792,0,0,pMaxUnitPerPlantInData),AP792,OFFSET(F792,0,0,pMaxUnitPerPlantInData),F792),"N","Y"),V791),"")</f>
        <v>Y</v>
      </c>
      <c r="W792" s="152" t="s">
        <v>931</v>
      </c>
      <c r="X792" s="87">
        <f>IF($AP792="","-",BB792)</f>
        <v>17</v>
      </c>
      <c r="Y792" s="4"/>
      <c r="Z792" s="8" t="b">
        <v>1</v>
      </c>
      <c r="AA792" s="8" t="b">
        <f>VLOOKUP(L792,map_fuel,3,0)</f>
        <v>1</v>
      </c>
      <c r="AB792" s="8" t="b">
        <f>C792&gt;=filt_gen_size</f>
        <v>1</v>
      </c>
      <c r="AC792" s="8" t="b">
        <f>AV792&gt;=filt_age</f>
        <v>1</v>
      </c>
      <c r="AD792" s="39">
        <f>IF(filt_status="ALL",TRUE,IFERROR(SEARCH(I792,filt_status),FALSE))</f>
        <v>1</v>
      </c>
      <c r="AE792" s="8" t="b">
        <f>IF(filt_chp,TRUE,J792="N")</f>
        <v>1</v>
      </c>
      <c r="AF792" s="8" t="b">
        <f>IF(filt_hydro,TRUE,D792&lt;&gt;"water")</f>
        <v>1</v>
      </c>
      <c r="AG792" s="8" t="b">
        <f>IF(filt_use_bad_data,TRUE,NOT(OR(O792="Y",O792=1)))</f>
        <v>1</v>
      </c>
      <c r="AH792" s="8" t="b">
        <f>IF(filt_use_bad_data,TRUE,NOT(OR(Q792="Y",Q792=1)))</f>
        <v>1</v>
      </c>
      <c r="AI792" s="8" t="b">
        <f>IF(filt_allow_combos,AND(AJ792:AK792),OR(UPPER($S792)="Y",UPPER($T792)=""))</f>
        <v>0</v>
      </c>
      <c r="AJ792" s="8" t="b">
        <f>IF(UPPER($U792)="CCGT",IF(filt_combine_ccgt,OR(UPPER($T792)="Y",UPPER($S792)=""),OR(UPPER($S792)="Y",UPPER($T792)="")),TRUE)</f>
        <v>0</v>
      </c>
      <c r="AK792" s="8" t="b">
        <f>IF(UPPER($U792)="WIND",IF(filt_combine_wind,OR(UPPER($T792)="Y",UPPER($S792)=""),OR(UPPER($S792)="Y",UPPER($T792)="")),TRUE)</f>
        <v>1</v>
      </c>
      <c r="AL792" s="9"/>
      <c r="AM792" s="2" t="b">
        <f>AND(Z792:AL792)</f>
        <v>0</v>
      </c>
      <c r="AN792" s="2">
        <f>A792-COUNTIF($K$31:$K792,"&lt;&gt;"&amp;AN$31)+1</f>
        <v>729</v>
      </c>
      <c r="AO792" s="2"/>
      <c r="AP792" s="8" t="s">
        <v>512</v>
      </c>
      <c r="AQ792" s="8" t="s">
        <v>524</v>
      </c>
      <c r="AR792" s="8">
        <v>3469</v>
      </c>
      <c r="AS792" s="8">
        <v>14712</v>
      </c>
      <c r="AT792" s="8" t="s">
        <v>11</v>
      </c>
      <c r="AU792" s="8" t="s">
        <v>33</v>
      </c>
      <c r="AV792" s="8">
        <v>1972</v>
      </c>
      <c r="AW792" s="8">
        <v>51.3</v>
      </c>
      <c r="AX792" s="8" t="s">
        <v>32</v>
      </c>
      <c r="AY792" s="8" t="s">
        <v>15</v>
      </c>
      <c r="AZ792">
        <v>0</v>
      </c>
      <c r="BA792" s="5">
        <v>9528.8073999999997</v>
      </c>
      <c r="BB792" s="5">
        <v>17</v>
      </c>
      <c r="BC792" s="4"/>
      <c r="BD792"/>
    </row>
    <row r="793" spans="1:56" hidden="1">
      <c r="A793">
        <f>ROW(B793)-ROW($B$31)</f>
        <v>762</v>
      </c>
      <c r="B793" t="str">
        <f>SUBSTITUTE(SUBSTITUTE(SUBSTITUTE(AP793&amp;"_"&amp;AQ793," ","_"),"&amp;","and"),"-","_")</f>
        <v>T_H_Wharton_41</v>
      </c>
      <c r="C793">
        <f>AW793/1000</f>
        <v>5.1299999999999998E-2</v>
      </c>
      <c r="D793" s="23" t="str">
        <f>VLOOKUP(L793,map_fuel,2,0)</f>
        <v>ng</v>
      </c>
      <c r="E793" s="23" t="str">
        <f>VLOOKUP(M793,map_prime_mover,2,0)</f>
        <v>cc_ct_part</v>
      </c>
      <c r="F793" s="23" t="str">
        <f>D793&amp;IF(NOT(E793=""),"_"&amp;LOWER(E793),"")</f>
        <v>ng_cc_ct_part</v>
      </c>
      <c r="G793" s="58">
        <f>IF(ISNUMBER(BA793),BA793/1000,1)</f>
        <v>9.5288073999999998</v>
      </c>
      <c r="H793" s="8">
        <f>AV793</f>
        <v>1972</v>
      </c>
      <c r="I793" s="39" t="str">
        <f>AY793</f>
        <v>OP</v>
      </c>
      <c r="J793" s="39" t="str">
        <f>IF(AZ793=1,"Y",IF(AZ793=0,"N","?"))</f>
        <v>N</v>
      </c>
      <c r="K793" s="39" t="s">
        <v>594</v>
      </c>
      <c r="L793" s="8" t="str">
        <f>AU793</f>
        <v>NG</v>
      </c>
      <c r="M793" s="8" t="str">
        <f>AX793</f>
        <v>CT</v>
      </c>
      <c r="N793" s="8">
        <f>C793*G793</f>
        <v>0.48882781961999999</v>
      </c>
      <c r="O793" s="8"/>
      <c r="P793" s="39"/>
      <c r="Q793" s="39"/>
      <c r="R793" s="87"/>
      <c r="S793" s="39" t="s">
        <v>651</v>
      </c>
      <c r="T793" s="39"/>
      <c r="U793" s="87" t="s">
        <v>790</v>
      </c>
      <c r="V793" s="87" t="str">
        <f ca="1">IF(NOT(AP793=""),IF(AP793&lt;&gt;AP792,IF(COUNTIF(OFFSET(AP793,0,0,pMaxUnitPerPlantInData),AP793)=COUNTIFS(OFFSET(AP793,0,0,pMaxUnitPerPlantInData),AP793,OFFSET(F793,0,0,pMaxUnitPerPlantInData),F793),"N","Y"),V792),"")</f>
        <v>Y</v>
      </c>
      <c r="W793" s="152" t="s">
        <v>931</v>
      </c>
      <c r="X793" s="87">
        <f>IF($AP793="","-",BB793)</f>
        <v>17</v>
      </c>
      <c r="Y793" s="4"/>
      <c r="Z793" s="8" t="b">
        <v>1</v>
      </c>
      <c r="AA793" s="8" t="b">
        <f>VLOOKUP(L793,map_fuel,3,0)</f>
        <v>1</v>
      </c>
      <c r="AB793" s="8" t="b">
        <f>C793&gt;=filt_gen_size</f>
        <v>1</v>
      </c>
      <c r="AC793" s="8" t="b">
        <f>AV793&gt;=filt_age</f>
        <v>1</v>
      </c>
      <c r="AD793" s="39">
        <f>IF(filt_status="ALL",TRUE,IFERROR(SEARCH(I793,filt_status),FALSE))</f>
        <v>1</v>
      </c>
      <c r="AE793" s="8" t="b">
        <f>IF(filt_chp,TRUE,J793="N")</f>
        <v>1</v>
      </c>
      <c r="AF793" s="8" t="b">
        <f>IF(filt_hydro,TRUE,D793&lt;&gt;"water")</f>
        <v>1</v>
      </c>
      <c r="AG793" s="8" t="b">
        <f>IF(filt_use_bad_data,TRUE,NOT(OR(O793="Y",O793=1)))</f>
        <v>1</v>
      </c>
      <c r="AH793" s="8" t="b">
        <f>IF(filt_use_bad_data,TRUE,NOT(OR(Q793="Y",Q793=1)))</f>
        <v>1</v>
      </c>
      <c r="AI793" s="8" t="b">
        <f>IF(filt_allow_combos,AND(AJ793:AK793),OR(UPPER($S793)="Y",UPPER($T793)=""))</f>
        <v>0</v>
      </c>
      <c r="AJ793" s="8" t="b">
        <f>IF(UPPER($U793)="CCGT",IF(filt_combine_ccgt,OR(UPPER($T793)="Y",UPPER($S793)=""),OR(UPPER($S793)="Y",UPPER($T793)="")),TRUE)</f>
        <v>0</v>
      </c>
      <c r="AK793" s="8" t="b">
        <f>IF(UPPER($U793)="WIND",IF(filt_combine_wind,OR(UPPER($T793)="Y",UPPER($S793)=""),OR(UPPER($S793)="Y",UPPER($T793)="")),TRUE)</f>
        <v>1</v>
      </c>
      <c r="AL793" s="9"/>
      <c r="AM793" s="2" t="b">
        <f>AND(Z793:AL793)</f>
        <v>0</v>
      </c>
      <c r="AN793" s="2">
        <f>A793-COUNTIF($K$31:$K793,"&lt;&gt;"&amp;AN$31)+1</f>
        <v>730</v>
      </c>
      <c r="AO793" s="2"/>
      <c r="AP793" s="8" t="s">
        <v>512</v>
      </c>
      <c r="AQ793" s="8" t="s">
        <v>525</v>
      </c>
      <c r="AR793" s="8">
        <v>3469</v>
      </c>
      <c r="AS793" s="8">
        <v>14714</v>
      </c>
      <c r="AT793" s="8" t="s">
        <v>11</v>
      </c>
      <c r="AU793" s="8" t="s">
        <v>33</v>
      </c>
      <c r="AV793" s="8">
        <v>1972</v>
      </c>
      <c r="AW793" s="8">
        <v>51.3</v>
      </c>
      <c r="AX793" s="8" t="s">
        <v>32</v>
      </c>
      <c r="AY793" s="8" t="s">
        <v>15</v>
      </c>
      <c r="AZ793">
        <v>0</v>
      </c>
      <c r="BA793" s="5">
        <v>9528.8073999999997</v>
      </c>
      <c r="BB793" s="5">
        <v>17</v>
      </c>
      <c r="BC793" s="4"/>
      <c r="BD793"/>
    </row>
    <row r="794" spans="1:56" hidden="1">
      <c r="A794">
        <f>ROW(B794)-ROW($B$31)</f>
        <v>763</v>
      </c>
      <c r="B794" t="str">
        <f>SUBSTITUTE(SUBSTITUTE(SUBSTITUTE(AP794&amp;"_"&amp;AQ794," ","_"),"&amp;","and"),"-","_")</f>
        <v>T_H_Wharton_42</v>
      </c>
      <c r="C794">
        <f>AW794/1000</f>
        <v>5.1299999999999998E-2</v>
      </c>
      <c r="D794" s="23" t="str">
        <f>VLOOKUP(L794,map_fuel,2,0)</f>
        <v>ng</v>
      </c>
      <c r="E794" s="23" t="str">
        <f>VLOOKUP(M794,map_prime_mover,2,0)</f>
        <v>cc_ct_part</v>
      </c>
      <c r="F794" s="23" t="str">
        <f>D794&amp;IF(NOT(E794=""),"_"&amp;LOWER(E794),"")</f>
        <v>ng_cc_ct_part</v>
      </c>
      <c r="G794" s="58">
        <f>IF(ISNUMBER(BA794),BA794/1000,1)</f>
        <v>9.5288073999999998</v>
      </c>
      <c r="H794" s="8">
        <f>AV794</f>
        <v>1972</v>
      </c>
      <c r="I794" s="39" t="str">
        <f>AY794</f>
        <v>OP</v>
      </c>
      <c r="J794" s="39" t="str">
        <f>IF(AZ794=1,"Y",IF(AZ794=0,"N","?"))</f>
        <v>N</v>
      </c>
      <c r="K794" s="39" t="s">
        <v>594</v>
      </c>
      <c r="L794" s="8" t="str">
        <f>AU794</f>
        <v>NG</v>
      </c>
      <c r="M794" s="8" t="str">
        <f>AX794</f>
        <v>CT</v>
      </c>
      <c r="N794" s="8">
        <f>C794*G794</f>
        <v>0.48882781961999999</v>
      </c>
      <c r="O794" s="8"/>
      <c r="P794" s="39"/>
      <c r="Q794" s="39"/>
      <c r="R794" s="87"/>
      <c r="S794" s="39" t="s">
        <v>651</v>
      </c>
      <c r="T794" s="39"/>
      <c r="U794" s="87" t="s">
        <v>790</v>
      </c>
      <c r="V794" s="87" t="str">
        <f ca="1">IF(NOT(AP794=""),IF(AP794&lt;&gt;AP793,IF(COUNTIF(OFFSET(AP794,0,0,pMaxUnitPerPlantInData),AP794)=COUNTIFS(OFFSET(AP794,0,0,pMaxUnitPerPlantInData),AP794,OFFSET(F794,0,0,pMaxUnitPerPlantInData),F794),"N","Y"),V793),"")</f>
        <v>Y</v>
      </c>
      <c r="W794" s="152" t="s">
        <v>931</v>
      </c>
      <c r="X794" s="87">
        <f>IF($AP794="","-",BB794)</f>
        <v>17</v>
      </c>
      <c r="Y794" s="4"/>
      <c r="Z794" s="8" t="b">
        <v>1</v>
      </c>
      <c r="AA794" s="8" t="b">
        <f>VLOOKUP(L794,map_fuel,3,0)</f>
        <v>1</v>
      </c>
      <c r="AB794" s="8" t="b">
        <f>C794&gt;=filt_gen_size</f>
        <v>1</v>
      </c>
      <c r="AC794" s="8" t="b">
        <f>AV794&gt;=filt_age</f>
        <v>1</v>
      </c>
      <c r="AD794" s="39">
        <f>IF(filt_status="ALL",TRUE,IFERROR(SEARCH(I794,filt_status),FALSE))</f>
        <v>1</v>
      </c>
      <c r="AE794" s="8" t="b">
        <f>IF(filt_chp,TRUE,J794="N")</f>
        <v>1</v>
      </c>
      <c r="AF794" s="8" t="b">
        <f>IF(filt_hydro,TRUE,D794&lt;&gt;"water")</f>
        <v>1</v>
      </c>
      <c r="AG794" s="8" t="b">
        <f>IF(filt_use_bad_data,TRUE,NOT(OR(O794="Y",O794=1)))</f>
        <v>1</v>
      </c>
      <c r="AH794" s="8" t="b">
        <f>IF(filt_use_bad_data,TRUE,NOT(OR(Q794="Y",Q794=1)))</f>
        <v>1</v>
      </c>
      <c r="AI794" s="8" t="b">
        <f>IF(filt_allow_combos,AND(AJ794:AK794),OR(UPPER($S794)="Y",UPPER($T794)=""))</f>
        <v>0</v>
      </c>
      <c r="AJ794" s="8" t="b">
        <f>IF(UPPER($U794)="CCGT",IF(filt_combine_ccgt,OR(UPPER($T794)="Y",UPPER($S794)=""),OR(UPPER($S794)="Y",UPPER($T794)="")),TRUE)</f>
        <v>0</v>
      </c>
      <c r="AK794" s="8" t="b">
        <f>IF(UPPER($U794)="WIND",IF(filt_combine_wind,OR(UPPER($T794)="Y",UPPER($S794)=""),OR(UPPER($S794)="Y",UPPER($T794)="")),TRUE)</f>
        <v>1</v>
      </c>
      <c r="AL794" s="9"/>
      <c r="AM794" s="2" t="b">
        <f>AND(Z794:AL794)</f>
        <v>0</v>
      </c>
      <c r="AN794" s="2">
        <f>A794-COUNTIF($K$31:$K794,"&lt;&gt;"&amp;AN$31)+1</f>
        <v>731</v>
      </c>
      <c r="AO794" s="2"/>
      <c r="AP794" s="8" t="s">
        <v>512</v>
      </c>
      <c r="AQ794" s="8" t="s">
        <v>526</v>
      </c>
      <c r="AR794" s="8">
        <v>3469</v>
      </c>
      <c r="AS794" s="8">
        <v>14715</v>
      </c>
      <c r="AT794" s="8" t="s">
        <v>11</v>
      </c>
      <c r="AU794" s="8" t="s">
        <v>33</v>
      </c>
      <c r="AV794" s="8">
        <v>1972</v>
      </c>
      <c r="AW794" s="8">
        <v>51.3</v>
      </c>
      <c r="AX794" s="8" t="s">
        <v>32</v>
      </c>
      <c r="AY794" s="8" t="s">
        <v>15</v>
      </c>
      <c r="AZ794">
        <v>0</v>
      </c>
      <c r="BA794" s="5">
        <v>9528.8073999999997</v>
      </c>
      <c r="BB794" s="5">
        <v>17</v>
      </c>
      <c r="BC794" s="4"/>
      <c r="BD794"/>
    </row>
    <row r="795" spans="1:56" hidden="1">
      <c r="A795">
        <f>ROW(B795)-ROW($B$31)</f>
        <v>764</v>
      </c>
      <c r="B795" t="str">
        <f>SUBSTITUTE(SUBSTITUTE(SUBSTITUTE(AP795&amp;"_"&amp;AQ795," ","_"),"&amp;","and"),"-","_")</f>
        <v>T_H_Wharton_GT1</v>
      </c>
      <c r="C795">
        <f>AW795/1000</f>
        <v>1.6300000000000002E-2</v>
      </c>
      <c r="D795" s="23" t="str">
        <f>VLOOKUP(L795,map_fuel,2,0)</f>
        <v>ng</v>
      </c>
      <c r="E795" s="23" t="str">
        <f>VLOOKUP(M795,map_prime_mover,2,0)</f>
        <v>gt</v>
      </c>
      <c r="F795" s="23" t="str">
        <f>D795&amp;IF(NOT(E795=""),"_"&amp;LOWER(E795),"")</f>
        <v>ng_gt</v>
      </c>
      <c r="G795" s="58">
        <f>IF(ISNUMBER(BA795),BA795/1000,1)</f>
        <v>9.5288073999999998</v>
      </c>
      <c r="H795" s="8">
        <f>AV795</f>
        <v>1967</v>
      </c>
      <c r="I795" s="39" t="str">
        <f>AY795</f>
        <v>OP</v>
      </c>
      <c r="J795" s="39" t="str">
        <f>IF(AZ795=1,"Y",IF(AZ795=0,"N","?"))</f>
        <v>N</v>
      </c>
      <c r="K795" s="39" t="s">
        <v>594</v>
      </c>
      <c r="L795" s="8" t="str">
        <f>AU795</f>
        <v>NG</v>
      </c>
      <c r="M795" s="8" t="str">
        <f>AX795</f>
        <v>GT</v>
      </c>
      <c r="N795" s="8">
        <f>C795*G795</f>
        <v>0.15531956062000002</v>
      </c>
      <c r="O795" s="8"/>
      <c r="P795" s="39"/>
      <c r="Q795" s="39"/>
      <c r="R795" s="87"/>
      <c r="S795" s="39"/>
      <c r="T795" s="39"/>
      <c r="U795" s="87"/>
      <c r="V795" s="87" t="str">
        <f ca="1">IF(NOT(AP795=""),IF(AP795&lt;&gt;AP794,IF(COUNTIF(OFFSET(AP795,0,0,pMaxUnitPerPlantInData),AP795)=COUNTIFS(OFFSET(AP795,0,0,pMaxUnitPerPlantInData),AP795,OFFSET(F795,0,0,pMaxUnitPerPlantInData),F795),"N","Y"),V794),"")</f>
        <v>Y</v>
      </c>
      <c r="W795" s="152" t="s">
        <v>931</v>
      </c>
      <c r="X795" s="87">
        <f>IF($AP795="","-",BB795)</f>
        <v>17</v>
      </c>
      <c r="Y795" s="4"/>
      <c r="Z795" s="8" t="b">
        <v>1</v>
      </c>
      <c r="AA795" s="8" t="b">
        <f>VLOOKUP(L795,map_fuel,3,0)</f>
        <v>1</v>
      </c>
      <c r="AB795" s="8" t="b">
        <f>C795&gt;=filt_gen_size</f>
        <v>0</v>
      </c>
      <c r="AC795" s="8" t="b">
        <f>AV795&gt;=filt_age</f>
        <v>1</v>
      </c>
      <c r="AD795" s="39">
        <f>IF(filt_status="ALL",TRUE,IFERROR(SEARCH(I795,filt_status),FALSE))</f>
        <v>1</v>
      </c>
      <c r="AE795" s="8" t="b">
        <f>IF(filt_chp,TRUE,J795="N")</f>
        <v>1</v>
      </c>
      <c r="AF795" s="8" t="b">
        <f>IF(filt_hydro,TRUE,D795&lt;&gt;"water")</f>
        <v>1</v>
      </c>
      <c r="AG795" s="8" t="b">
        <f>IF(filt_use_bad_data,TRUE,NOT(OR(O795="Y",O795=1)))</f>
        <v>1</v>
      </c>
      <c r="AH795" s="8" t="b">
        <f>IF(filt_use_bad_data,TRUE,NOT(OR(Q795="Y",Q795=1)))</f>
        <v>1</v>
      </c>
      <c r="AI795" s="8" t="b">
        <f>IF(filt_allow_combos,AND(AJ795:AK795),OR(UPPER($S795)="Y",UPPER($T795)=""))</f>
        <v>1</v>
      </c>
      <c r="AJ795" s="8" t="b">
        <f>IF(UPPER($U795)="CCGT",IF(filt_combine_ccgt,OR(UPPER($T795)="Y",UPPER($S795)=""),OR(UPPER($S795)="Y",UPPER($T795)="")),TRUE)</f>
        <v>1</v>
      </c>
      <c r="AK795" s="8" t="b">
        <f>IF(UPPER($U795)="WIND",IF(filt_combine_wind,OR(UPPER($T795)="Y",UPPER($S795)=""),OR(UPPER($S795)="Y",UPPER($T795)="")),TRUE)</f>
        <v>1</v>
      </c>
      <c r="AL795" s="9"/>
      <c r="AM795" s="2" t="b">
        <f>AND(Z795:AL795)</f>
        <v>0</v>
      </c>
      <c r="AN795" s="2">
        <f>A795-COUNTIF($K$31:$K795,"&lt;&gt;"&amp;AN$31)+1</f>
        <v>732</v>
      </c>
      <c r="AO795" s="2"/>
      <c r="AP795" s="8" t="s">
        <v>512</v>
      </c>
      <c r="AQ795" s="8" t="s">
        <v>106</v>
      </c>
      <c r="AR795" s="8">
        <v>3469</v>
      </c>
      <c r="AS795" s="8">
        <v>14707</v>
      </c>
      <c r="AT795" s="8" t="s">
        <v>11</v>
      </c>
      <c r="AU795" s="8" t="s">
        <v>33</v>
      </c>
      <c r="AV795" s="8">
        <v>1967</v>
      </c>
      <c r="AW795" s="8">
        <v>16.3</v>
      </c>
      <c r="AX795" s="8" t="s">
        <v>54</v>
      </c>
      <c r="AY795" s="8" t="s">
        <v>15</v>
      </c>
      <c r="AZ795">
        <v>0</v>
      </c>
      <c r="BA795" s="5">
        <v>9528.8073999999997</v>
      </c>
      <c r="BB795" s="5">
        <v>17</v>
      </c>
      <c r="BC795" s="4"/>
      <c r="BD795"/>
    </row>
    <row r="796" spans="1:56" hidden="1">
      <c r="A796">
        <f>ROW(B796)-ROW($B$31)</f>
        <v>765</v>
      </c>
      <c r="B796" t="str">
        <f>SUBSTITUTE(SUBSTITUTE(SUBSTITUTE(AP796&amp;"_"&amp;AQ796," ","_"),"&amp;","and"),"-","_")</f>
        <v>TempleInland_TG</v>
      </c>
      <c r="C796">
        <f>AW796/1000</f>
        <v>4.8000000000000001E-2</v>
      </c>
      <c r="D796" s="23" t="str">
        <f>VLOOKUP(L796,map_fuel,2,0)</f>
        <v>waste</v>
      </c>
      <c r="E796" s="23" t="str">
        <f>VLOOKUP(M796,map_prime_mover,2,0)</f>
        <v>st</v>
      </c>
      <c r="F796" s="23" t="str">
        <f>D796&amp;IF(NOT(E796=""),"_"&amp;LOWER(E796),"")</f>
        <v>waste_st</v>
      </c>
      <c r="G796" s="58">
        <f>IF(ISNUMBER(BA796),BA796/1000,1)</f>
        <v>1</v>
      </c>
      <c r="H796" s="8">
        <f>AV796</f>
        <v>1967</v>
      </c>
      <c r="I796" s="39" t="str">
        <f>AY796</f>
        <v>OP</v>
      </c>
      <c r="J796" s="39" t="str">
        <f>IF(AZ796=1,"Y",IF(AZ796=0,"N","?"))</f>
        <v>?</v>
      </c>
      <c r="K796" s="39" t="s">
        <v>594</v>
      </c>
      <c r="L796" s="8" t="str">
        <f>AU796</f>
        <v>BLQ</v>
      </c>
      <c r="M796" s="8" t="str">
        <f>AX796</f>
        <v>ST</v>
      </c>
      <c r="N796" s="8">
        <f>C796*G796</f>
        <v>4.8000000000000001E-2</v>
      </c>
      <c r="O796" s="8"/>
      <c r="P796" s="8"/>
      <c r="Q796" s="8"/>
      <c r="R796" s="87"/>
      <c r="S796" s="8"/>
      <c r="T796" s="8"/>
      <c r="U796" s="87"/>
      <c r="V796" s="87" t="str">
        <f ca="1">IF(NOT(AP796=""),IF(AP796&lt;&gt;AP795,IF(COUNTIF(OFFSET(AP796,0,0,pMaxUnitPerPlantInData),AP796)=COUNTIFS(OFFSET(AP796,0,0,pMaxUnitPerPlantInData),AP796,OFFSET(F796,0,0,pMaxUnitPerPlantInData),F796),"N","Y"),V795),"")</f>
        <v>N</v>
      </c>
      <c r="W796" s="87" t="str">
        <f>IF($AP796="",W797,AP796)</f>
        <v>TempleInland</v>
      </c>
      <c r="X796" s="87" t="str">
        <f>IF($AP796="","-",BB796)</f>
        <v>Plant unknown</v>
      </c>
      <c r="Y796" s="4"/>
      <c r="Z796" s="8" t="b">
        <v>0</v>
      </c>
      <c r="AA796" s="8" t="b">
        <f>VLOOKUP(L796,map_fuel,3,0)</f>
        <v>0</v>
      </c>
      <c r="AB796" s="8" t="b">
        <f>C796&gt;=filt_gen_size</f>
        <v>0</v>
      </c>
      <c r="AC796" s="8" t="b">
        <f>AV796&gt;=filt_age</f>
        <v>1</v>
      </c>
      <c r="AD796" s="39">
        <f>IF(filt_status="ALL",TRUE,IFERROR(SEARCH(I796,filt_status),FALSE))</f>
        <v>1</v>
      </c>
      <c r="AE796" s="8" t="b">
        <f>IF(filt_chp,TRUE,J796="N")</f>
        <v>0</v>
      </c>
      <c r="AF796" s="8" t="b">
        <f>IF(filt_hydro,TRUE,D796&lt;&gt;"water")</f>
        <v>1</v>
      </c>
      <c r="AG796" s="8" t="b">
        <f>IF(filt_use_bad_data,TRUE,NOT(OR(O796="Y",O796=1)))</f>
        <v>1</v>
      </c>
      <c r="AH796" s="8" t="b">
        <f>IF(filt_use_bad_data,TRUE,NOT(OR(Q796="Y",Q796=1)))</f>
        <v>1</v>
      </c>
      <c r="AI796" s="8" t="b">
        <f>IF(filt_allow_combos,AND(AJ796:AK796),OR(UPPER($S796)="Y",UPPER($T796)=""))</f>
        <v>1</v>
      </c>
      <c r="AJ796" s="8" t="b">
        <f>IF(UPPER($U796)="CCGT",IF(filt_combine_ccgt,OR(UPPER($T796)="Y",UPPER($S796)=""),OR(UPPER($S796)="Y",UPPER($T796)="")),TRUE)</f>
        <v>1</v>
      </c>
      <c r="AK796" s="8" t="b">
        <f>IF(UPPER($U796)="WIND",IF(filt_combine_wind,OR(UPPER($T796)="Y",UPPER($S796)=""),OR(UPPER($S796)="Y",UPPER($T796)="")),TRUE)</f>
        <v>1</v>
      </c>
      <c r="AL796" s="9"/>
      <c r="AM796" s="2" t="b">
        <f>AND(Z796:AL796)</f>
        <v>0</v>
      </c>
      <c r="AN796" s="2">
        <f>A796-COUNTIF($K$31:$K796,"&lt;&gt;"&amp;AN$31)+1</f>
        <v>733</v>
      </c>
      <c r="AO796" s="2"/>
      <c r="AP796" s="8" t="s">
        <v>527</v>
      </c>
      <c r="AQ796" s="8" t="s">
        <v>528</v>
      </c>
      <c r="AR796" s="8">
        <v>10425</v>
      </c>
      <c r="AS796" s="8">
        <v>14724</v>
      </c>
      <c r="AT796" s="8" t="s">
        <v>11</v>
      </c>
      <c r="AU796" s="8" t="s">
        <v>295</v>
      </c>
      <c r="AV796" s="8">
        <v>1967</v>
      </c>
      <c r="AW796" s="8">
        <v>48</v>
      </c>
      <c r="AX796" s="8" t="s">
        <v>16</v>
      </c>
      <c r="AY796" s="8" t="s">
        <v>15</v>
      </c>
      <c r="AZ796" t="s">
        <v>1069</v>
      </c>
      <c r="BA796" s="5" t="s">
        <v>1069</v>
      </c>
      <c r="BB796" s="5" t="s">
        <v>1069</v>
      </c>
      <c r="BC796" s="4"/>
      <c r="BD796"/>
    </row>
    <row r="797" spans="1:56" hidden="1">
      <c r="A797">
        <f>ROW(B797)-ROW($B$31)</f>
        <v>766</v>
      </c>
      <c r="B797" s="3" t="s">
        <v>824</v>
      </c>
      <c r="C797" s="3">
        <f>SUM(C798:C800,C801)</f>
        <v>0.93969999999999998</v>
      </c>
      <c r="D797" s="23" t="str">
        <f>VLOOKUP(L797,map_fuel,2,0)</f>
        <v>ng</v>
      </c>
      <c r="E797" s="23" t="str">
        <f>VLOOKUP(M797,map_prime_mover,2,0)</f>
        <v>cc</v>
      </c>
      <c r="F797" s="23" t="str">
        <f>D797&amp;IF(NOT(E797=""),"_"&amp;LOWER(E797),"")</f>
        <v>ng_cc</v>
      </c>
      <c r="G797" s="60">
        <f>G798</f>
        <v>6.9011475999999998</v>
      </c>
      <c r="H797" s="81">
        <f>H798</f>
        <v>2000</v>
      </c>
      <c r="I797" s="61" t="str">
        <f>I798</f>
        <v>OP</v>
      </c>
      <c r="J797" s="61" t="str">
        <f>J798</f>
        <v>N</v>
      </c>
      <c r="K797" s="61" t="s">
        <v>791</v>
      </c>
      <c r="L797" s="81" t="s">
        <v>33</v>
      </c>
      <c r="M797" s="81" t="s">
        <v>702</v>
      </c>
      <c r="N797" s="81">
        <f>C797*G797</f>
        <v>6.4850083997199999</v>
      </c>
      <c r="O797" s="8"/>
      <c r="P797" s="39"/>
      <c r="Q797" s="39" t="s">
        <v>651</v>
      </c>
      <c r="R797" s="87" t="s">
        <v>1072</v>
      </c>
      <c r="S797" s="39"/>
      <c r="T797" s="39" t="s">
        <v>651</v>
      </c>
      <c r="U797" s="87" t="s">
        <v>790</v>
      </c>
      <c r="V797" s="87" t="str">
        <f ca="1">IF(NOT(AP797=""),IF(AP797&lt;&gt;AP796,IF(COUNTIF(OFFSET(AP797,0,0,pMaxUnitPerPlantInData),AP797)=COUNTIFS(OFFSET(AP797,0,0,pMaxUnitPerPlantInData),AP797,OFFSET(F797,0,0,pMaxUnitPerPlantInData),F797),"N","Y"),V796),"")</f>
        <v/>
      </c>
      <c r="W797" s="87" t="str">
        <f>IF($AP797="",W798,SUBSTITUTE(SUBSTITUTE(SUBSTITUTE(AP797," ","_"),"&amp;","and"),"-","_"))</f>
        <v>Tenaska_Frontier_Generation_Station</v>
      </c>
      <c r="X797" s="152">
        <v>1</v>
      </c>
      <c r="Y797" s="4"/>
      <c r="Z797" s="8" t="b">
        <v>1</v>
      </c>
      <c r="AA797" s="8" t="b">
        <f>VLOOKUP(L797,map_fuel,3,0)</f>
        <v>1</v>
      </c>
      <c r="AB797" s="8" t="b">
        <f>C797&gt;=filt_gen_size</f>
        <v>1</v>
      </c>
      <c r="AC797" s="8" t="b">
        <f>AV797&gt;=filt_age</f>
        <v>1</v>
      </c>
      <c r="AD797" s="39">
        <f>IF(filt_status="ALL",TRUE,IFERROR(SEARCH(I797,filt_status),FALSE))</f>
        <v>1</v>
      </c>
      <c r="AE797" s="8" t="b">
        <f>IF(filt_chp,TRUE,J797="N")</f>
        <v>1</v>
      </c>
      <c r="AF797" s="8" t="b">
        <f>IF(filt_hydro,TRUE,D797&lt;&gt;"water")</f>
        <v>1</v>
      </c>
      <c r="AG797" s="8" t="b">
        <f>IF(filt_use_bad_data,TRUE,NOT(OR(O797="Y",O797=1)))</f>
        <v>1</v>
      </c>
      <c r="AH797" s="8" t="b">
        <f>IF(filt_use_bad_data,TRUE,NOT(OR(Q797="Y",Q797=1)))</f>
        <v>0</v>
      </c>
      <c r="AI797" s="8" t="b">
        <f>IF(filt_allow_combos,AND(AJ797:AK797),OR(UPPER($S797)="Y",UPPER($T797)=""))</f>
        <v>1</v>
      </c>
      <c r="AJ797" s="8" t="b">
        <f>IF(UPPER($U797)="CCGT",IF(filt_combine_ccgt,OR(UPPER($T797)="Y",UPPER($S797)=""),OR(UPPER($S797)="Y",UPPER($T797)="")),TRUE)</f>
        <v>1</v>
      </c>
      <c r="AK797" s="8" t="b">
        <f>IF(UPPER($U797)="WIND",IF(filt_combine_wind,OR(UPPER($T797)="Y",UPPER($S797)=""),OR(UPPER($S797)="Y",UPPER($T797)="")),TRUE)</f>
        <v>1</v>
      </c>
      <c r="AL797" s="9"/>
      <c r="AM797" s="2" t="b">
        <f>AND(Z797:AL797)</f>
        <v>0</v>
      </c>
      <c r="AN797" s="2">
        <f>A797-COUNTIF($K$31:$K797,"&lt;&gt;"&amp;AN$31)+1</f>
        <v>733</v>
      </c>
      <c r="AO797" s="2"/>
      <c r="AP797" s="8" t="s">
        <v>1068</v>
      </c>
      <c r="AQ797" s="8" t="s">
        <v>1068</v>
      </c>
      <c r="AR797" s="8" t="s">
        <v>1068</v>
      </c>
      <c r="AS797" s="8" t="s">
        <v>1068</v>
      </c>
      <c r="AT797" s="8" t="s">
        <v>1068</v>
      </c>
      <c r="AU797" s="8" t="s">
        <v>1068</v>
      </c>
      <c r="AV797" s="8" t="s">
        <v>1068</v>
      </c>
      <c r="AW797" s="8" t="s">
        <v>1068</v>
      </c>
      <c r="AX797" s="8" t="s">
        <v>1068</v>
      </c>
      <c r="AY797" s="8" t="s">
        <v>1068</v>
      </c>
      <c r="AZ797" t="e">
        <v>#N/A</v>
      </c>
      <c r="BA797" s="5" t="e">
        <v>#N/A</v>
      </c>
      <c r="BB797" s="5" t="e">
        <v>#N/A</v>
      </c>
      <c r="BC797" s="4"/>
      <c r="BD797"/>
    </row>
    <row r="798" spans="1:56" hidden="1">
      <c r="A798">
        <f>ROW(B798)-ROW($B$31)</f>
        <v>767</v>
      </c>
      <c r="B798" t="str">
        <f>SUBSTITUTE(SUBSTITUTE(SUBSTITUTE(AP798&amp;"_"&amp;AQ798," ","_"),"&amp;","and"),"-","_")</f>
        <v>Tenaska_Frontier_Generation_Station_GTG1</v>
      </c>
      <c r="C798">
        <f>AW798/1000</f>
        <v>0.1832</v>
      </c>
      <c r="D798" s="23" t="str">
        <f>VLOOKUP(L798,map_fuel,2,0)</f>
        <v>ng</v>
      </c>
      <c r="E798" s="23" t="str">
        <f>VLOOKUP(M798,map_prime_mover,2,0)</f>
        <v>cc_ct_part</v>
      </c>
      <c r="F798" s="23" t="str">
        <f>D798&amp;IF(NOT(E798=""),"_"&amp;LOWER(E798),"")</f>
        <v>ng_cc_ct_part</v>
      </c>
      <c r="G798" s="58">
        <f>IF(ISNUMBER(BA798),BA798/1000,1)</f>
        <v>6.9011475999999998</v>
      </c>
      <c r="H798" s="8">
        <f>AV798</f>
        <v>2000</v>
      </c>
      <c r="I798" s="39" t="str">
        <f>AY798</f>
        <v>OP</v>
      </c>
      <c r="J798" s="39" t="str">
        <f>IF(AZ798=1,"Y",IF(AZ798=0,"N","?"))</f>
        <v>N</v>
      </c>
      <c r="K798" s="39" t="s">
        <v>594</v>
      </c>
      <c r="L798" s="8" t="str">
        <f>AU798</f>
        <v>NG</v>
      </c>
      <c r="M798" s="8" t="str">
        <f>AX798</f>
        <v>CT</v>
      </c>
      <c r="N798" s="8">
        <f>C798*G798</f>
        <v>1.26429024032</v>
      </c>
      <c r="O798" s="8"/>
      <c r="P798" s="39"/>
      <c r="Q798" s="39"/>
      <c r="R798" s="87"/>
      <c r="S798" s="39" t="s">
        <v>651</v>
      </c>
      <c r="T798" s="39"/>
      <c r="U798" s="87" t="s">
        <v>790</v>
      </c>
      <c r="V798" s="87" t="str">
        <f ca="1">IF(NOT(AP798=""),IF(AP798&lt;&gt;AP797,IF(COUNTIF(OFFSET(AP798,0,0,pMaxUnitPerPlantInData),AP798)=COUNTIFS(OFFSET(AP798,0,0,pMaxUnitPerPlantInData),AP798,OFFSET(F798,0,0,pMaxUnitPerPlantInData),F798),"N","Y"),V797),"")</f>
        <v>Y</v>
      </c>
      <c r="W798" s="87" t="str">
        <f>IF($AP798="",W799,SUBSTITUTE(SUBSTITUTE(SUBSTITUTE(AP798," ","_"),"&amp;","and"),"-","_"))</f>
        <v>Tenaska_Frontier_Generation_Station</v>
      </c>
      <c r="X798" s="87">
        <f>IF($AP798="","-",BB798)</f>
        <v>4</v>
      </c>
      <c r="Y798" s="4"/>
      <c r="Z798" s="8" t="b">
        <v>1</v>
      </c>
      <c r="AA798" s="8" t="b">
        <f>VLOOKUP(L798,map_fuel,3,0)</f>
        <v>1</v>
      </c>
      <c r="AB798" s="8" t="b">
        <f>C798&gt;=filt_gen_size</f>
        <v>1</v>
      </c>
      <c r="AC798" s="8" t="b">
        <f>AV798&gt;=filt_age</f>
        <v>1</v>
      </c>
      <c r="AD798" s="39">
        <f>IF(filt_status="ALL",TRUE,IFERROR(SEARCH(I798,filt_status),FALSE))</f>
        <v>1</v>
      </c>
      <c r="AE798" s="8" t="b">
        <f>IF(filt_chp,TRUE,J798="N")</f>
        <v>1</v>
      </c>
      <c r="AF798" s="8" t="b">
        <f>IF(filt_hydro,TRUE,D798&lt;&gt;"water")</f>
        <v>1</v>
      </c>
      <c r="AG798" s="8" t="b">
        <f>IF(filt_use_bad_data,TRUE,NOT(OR(O798="Y",O798=1)))</f>
        <v>1</v>
      </c>
      <c r="AH798" s="8" t="b">
        <f>IF(filt_use_bad_data,TRUE,NOT(OR(Q798="Y",Q798=1)))</f>
        <v>1</v>
      </c>
      <c r="AI798" s="8" t="b">
        <f>IF(filt_allow_combos,AND(AJ798:AK798),OR(UPPER($S798)="Y",UPPER($T798)=""))</f>
        <v>0</v>
      </c>
      <c r="AJ798" s="8" t="b">
        <f>IF(UPPER($U798)="CCGT",IF(filt_combine_ccgt,OR(UPPER($T798)="Y",UPPER($S798)=""),OR(UPPER($S798)="Y",UPPER($T798)="")),TRUE)</f>
        <v>0</v>
      </c>
      <c r="AK798" s="8" t="b">
        <f>IF(UPPER($U798)="WIND",IF(filt_combine_wind,OR(UPPER($T798)="Y",UPPER($S798)=""),OR(UPPER($S798)="Y",UPPER($T798)="")),TRUE)</f>
        <v>1</v>
      </c>
      <c r="AL798" s="9"/>
      <c r="AM798" s="2" t="b">
        <f>AND(Z798:AL798)</f>
        <v>0</v>
      </c>
      <c r="AN798" s="2">
        <f>A798-COUNTIF($K$31:$K798,"&lt;&gt;"&amp;AN$31)+1</f>
        <v>734</v>
      </c>
      <c r="AO798" s="2"/>
      <c r="AP798" s="8" t="s">
        <v>529</v>
      </c>
      <c r="AQ798" s="8" t="s">
        <v>530</v>
      </c>
      <c r="AR798" s="8">
        <v>55062</v>
      </c>
      <c r="AS798" s="8">
        <v>14725</v>
      </c>
      <c r="AT798" s="8" t="s">
        <v>11</v>
      </c>
      <c r="AU798" s="8" t="s">
        <v>33</v>
      </c>
      <c r="AV798" s="8">
        <v>2000</v>
      </c>
      <c r="AW798" s="8">
        <v>183.2</v>
      </c>
      <c r="AX798" s="8" t="s">
        <v>32</v>
      </c>
      <c r="AY798" s="8" t="s">
        <v>15</v>
      </c>
      <c r="AZ798">
        <v>0</v>
      </c>
      <c r="BA798" s="5">
        <v>6901.1476000000002</v>
      </c>
      <c r="BB798" s="5">
        <v>4</v>
      </c>
      <c r="BC798" s="4"/>
      <c r="BD798"/>
    </row>
    <row r="799" spans="1:56" hidden="1">
      <c r="A799">
        <f>ROW(B799)-ROW($B$31)</f>
        <v>768</v>
      </c>
      <c r="B799" t="str">
        <f>SUBSTITUTE(SUBSTITUTE(SUBSTITUTE(AP799&amp;"_"&amp;AQ799," ","_"),"&amp;","and"),"-","_")</f>
        <v>Tenaska_Frontier_Generation_Station_GTG2</v>
      </c>
      <c r="C799">
        <f>AW799/1000</f>
        <v>0.1832</v>
      </c>
      <c r="D799" s="23" t="str">
        <f>VLOOKUP(L799,map_fuel,2,0)</f>
        <v>ng</v>
      </c>
      <c r="E799" s="23" t="str">
        <f>VLOOKUP(M799,map_prime_mover,2,0)</f>
        <v>cc_ct_part</v>
      </c>
      <c r="F799" s="23" t="str">
        <f>D799&amp;IF(NOT(E799=""),"_"&amp;LOWER(E799),"")</f>
        <v>ng_cc_ct_part</v>
      </c>
      <c r="G799" s="58">
        <f>IF(ISNUMBER(BA799),BA799/1000,1)</f>
        <v>6.9011475999999998</v>
      </c>
      <c r="H799" s="8">
        <f>AV799</f>
        <v>2000</v>
      </c>
      <c r="I799" s="39" t="str">
        <f>AY799</f>
        <v>OP</v>
      </c>
      <c r="J799" s="39" t="str">
        <f>IF(AZ799=1,"Y",IF(AZ799=0,"N","?"))</f>
        <v>N</v>
      </c>
      <c r="K799" s="39" t="s">
        <v>594</v>
      </c>
      <c r="L799" s="8" t="str">
        <f>AU799</f>
        <v>NG</v>
      </c>
      <c r="M799" s="8" t="str">
        <f>AX799</f>
        <v>CT</v>
      </c>
      <c r="N799" s="8">
        <f>C799*G799</f>
        <v>1.26429024032</v>
      </c>
      <c r="O799" s="8"/>
      <c r="P799" s="39"/>
      <c r="Q799" s="39"/>
      <c r="R799" s="87"/>
      <c r="S799" s="39" t="s">
        <v>651</v>
      </c>
      <c r="T799" s="39"/>
      <c r="U799" s="87" t="s">
        <v>790</v>
      </c>
      <c r="V799" s="87" t="str">
        <f ca="1">IF(NOT(AP799=""),IF(AP799&lt;&gt;AP798,IF(COUNTIF(OFFSET(AP799,0,0,pMaxUnitPerPlantInData),AP799)=COUNTIFS(OFFSET(AP799,0,0,pMaxUnitPerPlantInData),AP799,OFFSET(F799,0,0,pMaxUnitPerPlantInData),F799),"N","Y"),V798),"")</f>
        <v>Y</v>
      </c>
      <c r="W799" s="87" t="str">
        <f>IF($AP799="",W800,SUBSTITUTE(SUBSTITUTE(SUBSTITUTE(AP799," ","_"),"&amp;","and"),"-","_"))</f>
        <v>Tenaska_Frontier_Generation_Station</v>
      </c>
      <c r="X799" s="87">
        <f>IF($AP799="","-",BB799)</f>
        <v>4</v>
      </c>
      <c r="Y799" s="4"/>
      <c r="Z799" s="8" t="b">
        <v>1</v>
      </c>
      <c r="AA799" s="8" t="b">
        <f>VLOOKUP(L799,map_fuel,3,0)</f>
        <v>1</v>
      </c>
      <c r="AB799" s="8" t="b">
        <f>C799&gt;=filt_gen_size</f>
        <v>1</v>
      </c>
      <c r="AC799" s="8" t="b">
        <f>AV799&gt;=filt_age</f>
        <v>1</v>
      </c>
      <c r="AD799" s="39">
        <f>IF(filt_status="ALL",TRUE,IFERROR(SEARCH(I799,filt_status),FALSE))</f>
        <v>1</v>
      </c>
      <c r="AE799" s="8" t="b">
        <f>IF(filt_chp,TRUE,J799="N")</f>
        <v>1</v>
      </c>
      <c r="AF799" s="8" t="b">
        <f>IF(filt_hydro,TRUE,D799&lt;&gt;"water")</f>
        <v>1</v>
      </c>
      <c r="AG799" s="8" t="b">
        <f>IF(filt_use_bad_data,TRUE,NOT(OR(O799="Y",O799=1)))</f>
        <v>1</v>
      </c>
      <c r="AH799" s="8" t="b">
        <f>IF(filt_use_bad_data,TRUE,NOT(OR(Q799="Y",Q799=1)))</f>
        <v>1</v>
      </c>
      <c r="AI799" s="8" t="b">
        <f>IF(filt_allow_combos,AND(AJ799:AK799),OR(UPPER($S799)="Y",UPPER($T799)=""))</f>
        <v>0</v>
      </c>
      <c r="AJ799" s="8" t="b">
        <f>IF(UPPER($U799)="CCGT",IF(filt_combine_ccgt,OR(UPPER($T799)="Y",UPPER($S799)=""),OR(UPPER($S799)="Y",UPPER($T799)="")),TRUE)</f>
        <v>0</v>
      </c>
      <c r="AK799" s="8" t="b">
        <f>IF(UPPER($U799)="WIND",IF(filt_combine_wind,OR(UPPER($T799)="Y",UPPER($S799)=""),OR(UPPER($S799)="Y",UPPER($T799)="")),TRUE)</f>
        <v>1</v>
      </c>
      <c r="AL799" s="9"/>
      <c r="AM799" s="2" t="b">
        <f>AND(Z799:AL799)</f>
        <v>0</v>
      </c>
      <c r="AN799" s="2">
        <f>A799-COUNTIF($K$31:$K799,"&lt;&gt;"&amp;AN$31)+1</f>
        <v>735</v>
      </c>
      <c r="AO799" s="2"/>
      <c r="AP799" s="8" t="s">
        <v>529</v>
      </c>
      <c r="AQ799" s="8" t="s">
        <v>531</v>
      </c>
      <c r="AR799" s="8">
        <v>55062</v>
      </c>
      <c r="AS799" s="8">
        <v>14726</v>
      </c>
      <c r="AT799" s="8" t="s">
        <v>11</v>
      </c>
      <c r="AU799" s="8" t="s">
        <v>33</v>
      </c>
      <c r="AV799" s="8">
        <v>2000</v>
      </c>
      <c r="AW799" s="8">
        <v>183.2</v>
      </c>
      <c r="AX799" s="8" t="s">
        <v>32</v>
      </c>
      <c r="AY799" s="8" t="s">
        <v>15</v>
      </c>
      <c r="AZ799">
        <v>0</v>
      </c>
      <c r="BA799" s="5">
        <v>6901.1476000000002</v>
      </c>
      <c r="BB799" s="5">
        <v>4</v>
      </c>
      <c r="BC799" s="4"/>
      <c r="BD799"/>
    </row>
    <row r="800" spans="1:56" hidden="1">
      <c r="A800">
        <f>ROW(B800)-ROW($B$31)</f>
        <v>769</v>
      </c>
      <c r="B800" t="str">
        <f>SUBSTITUTE(SUBSTITUTE(SUBSTITUTE(AP800&amp;"_"&amp;AQ800," ","_"),"&amp;","and"),"-","_")</f>
        <v>Tenaska_Frontier_Generation_Station_GTG3</v>
      </c>
      <c r="C800">
        <f>AW800/1000</f>
        <v>0.1832</v>
      </c>
      <c r="D800" s="23" t="str">
        <f>VLOOKUP(L800,map_fuel,2,0)</f>
        <v>ng</v>
      </c>
      <c r="E800" s="23" t="str">
        <f>VLOOKUP(M800,map_prime_mover,2,0)</f>
        <v>cc_ct_part</v>
      </c>
      <c r="F800" s="23" t="str">
        <f>D800&amp;IF(NOT(E800=""),"_"&amp;LOWER(E800),"")</f>
        <v>ng_cc_ct_part</v>
      </c>
      <c r="G800" s="58">
        <f>IF(ISNUMBER(BA800),BA800/1000,1)</f>
        <v>6.9011475999999998</v>
      </c>
      <c r="H800" s="8">
        <f>AV800</f>
        <v>2000</v>
      </c>
      <c r="I800" s="39" t="str">
        <f>AY800</f>
        <v>OP</v>
      </c>
      <c r="J800" s="39" t="str">
        <f>IF(AZ800=1,"Y",IF(AZ800=0,"N","?"))</f>
        <v>N</v>
      </c>
      <c r="K800" s="39" t="s">
        <v>594</v>
      </c>
      <c r="L800" s="8" t="str">
        <f>AU800</f>
        <v>NG</v>
      </c>
      <c r="M800" s="8" t="str">
        <f>AX800</f>
        <v>CT</v>
      </c>
      <c r="N800" s="8">
        <f>C800*G800</f>
        <v>1.26429024032</v>
      </c>
      <c r="O800" s="8"/>
      <c r="P800" s="39"/>
      <c r="Q800" s="39"/>
      <c r="R800" s="87"/>
      <c r="S800" s="39" t="s">
        <v>651</v>
      </c>
      <c r="T800" s="39"/>
      <c r="U800" s="87" t="s">
        <v>790</v>
      </c>
      <c r="V800" s="87" t="str">
        <f ca="1">IF(NOT(AP800=""),IF(AP800&lt;&gt;AP799,IF(COUNTIF(OFFSET(AP800,0,0,pMaxUnitPerPlantInData),AP800)=COUNTIFS(OFFSET(AP800,0,0,pMaxUnitPerPlantInData),AP800,OFFSET(F800,0,0,pMaxUnitPerPlantInData),F800),"N","Y"),V799),"")</f>
        <v>Y</v>
      </c>
      <c r="W800" s="87" t="str">
        <f>IF($AP800="",W801,SUBSTITUTE(SUBSTITUTE(SUBSTITUTE(AP800," ","_"),"&amp;","and"),"-","_"))</f>
        <v>Tenaska_Frontier_Generation_Station</v>
      </c>
      <c r="X800" s="87">
        <f>IF($AP800="","-",BB800)</f>
        <v>4</v>
      </c>
      <c r="Y800" s="4"/>
      <c r="Z800" s="8" t="b">
        <v>1</v>
      </c>
      <c r="AA800" s="8" t="b">
        <f>VLOOKUP(L800,map_fuel,3,0)</f>
        <v>1</v>
      </c>
      <c r="AB800" s="8" t="b">
        <f>C800&gt;=filt_gen_size</f>
        <v>1</v>
      </c>
      <c r="AC800" s="8" t="b">
        <f>AV800&gt;=filt_age</f>
        <v>1</v>
      </c>
      <c r="AD800" s="39">
        <f>IF(filt_status="ALL",TRUE,IFERROR(SEARCH(I800,filt_status),FALSE))</f>
        <v>1</v>
      </c>
      <c r="AE800" s="8" t="b">
        <f>IF(filt_chp,TRUE,J800="N")</f>
        <v>1</v>
      </c>
      <c r="AF800" s="8" t="b">
        <f>IF(filt_hydro,TRUE,D800&lt;&gt;"water")</f>
        <v>1</v>
      </c>
      <c r="AG800" s="8" t="b">
        <f>IF(filt_use_bad_data,TRUE,NOT(OR(O800="Y",O800=1)))</f>
        <v>1</v>
      </c>
      <c r="AH800" s="8" t="b">
        <f>IF(filt_use_bad_data,TRUE,NOT(OR(Q800="Y",Q800=1)))</f>
        <v>1</v>
      </c>
      <c r="AI800" s="8" t="b">
        <f>IF(filt_allow_combos,AND(AJ800:AK800),OR(UPPER($S800)="Y",UPPER($T800)=""))</f>
        <v>0</v>
      </c>
      <c r="AJ800" s="8" t="b">
        <f>IF(UPPER($U800)="CCGT",IF(filt_combine_ccgt,OR(UPPER($T800)="Y",UPPER($S800)=""),OR(UPPER($S800)="Y",UPPER($T800)="")),TRUE)</f>
        <v>0</v>
      </c>
      <c r="AK800" s="8" t="b">
        <f>IF(UPPER($U800)="WIND",IF(filt_combine_wind,OR(UPPER($T800)="Y",UPPER($S800)=""),OR(UPPER($S800)="Y",UPPER($T800)="")),TRUE)</f>
        <v>1</v>
      </c>
      <c r="AL800" s="9"/>
      <c r="AM800" s="2" t="b">
        <f>AND(Z800:AL800)</f>
        <v>0</v>
      </c>
      <c r="AN800" s="2">
        <f>A800-COUNTIF($K$31:$K800,"&lt;&gt;"&amp;AN$31)+1</f>
        <v>736</v>
      </c>
      <c r="AO800" s="2"/>
      <c r="AP800" s="8" t="s">
        <v>529</v>
      </c>
      <c r="AQ800" s="8" t="s">
        <v>532</v>
      </c>
      <c r="AR800" s="8">
        <v>55062</v>
      </c>
      <c r="AS800" s="8">
        <v>14727</v>
      </c>
      <c r="AT800" s="8" t="s">
        <v>11</v>
      </c>
      <c r="AU800" s="8" t="s">
        <v>33</v>
      </c>
      <c r="AV800" s="8">
        <v>2000</v>
      </c>
      <c r="AW800" s="8">
        <v>183.2</v>
      </c>
      <c r="AX800" s="8" t="s">
        <v>32</v>
      </c>
      <c r="AY800" s="8" t="s">
        <v>15</v>
      </c>
      <c r="AZ800">
        <v>0</v>
      </c>
      <c r="BA800" s="5">
        <v>6901.1476000000002</v>
      </c>
      <c r="BB800" s="5">
        <v>4</v>
      </c>
      <c r="BC800" s="4"/>
      <c r="BD800"/>
    </row>
    <row r="801" spans="1:56" hidden="1">
      <c r="A801">
        <f>ROW(B801)-ROW($B$31)</f>
        <v>770</v>
      </c>
      <c r="B801" t="str">
        <f>SUBSTITUTE(SUBSTITUTE(SUBSTITUTE(AP801&amp;"_"&amp;AQ801," ","_"),"&amp;","and"),"-","_")</f>
        <v>Tenaska_Frontier_Generation_Station_STG1</v>
      </c>
      <c r="C801">
        <f>AW801/1000</f>
        <v>0.3901</v>
      </c>
      <c r="D801" s="23" t="str">
        <f>VLOOKUP(L801,map_fuel,2,0)</f>
        <v>ng</v>
      </c>
      <c r="E801" s="23" t="str">
        <f>VLOOKUP(M801,map_prime_mover,2,0)</f>
        <v>cc_st_part</v>
      </c>
      <c r="F801" s="23" t="str">
        <f>D801&amp;IF(NOT(E801=""),"_"&amp;LOWER(E801),"")</f>
        <v>ng_cc_st_part</v>
      </c>
      <c r="G801" s="58">
        <f>IF(ISNUMBER(BA801),BA801/1000,1)</f>
        <v>6.9011475999999998</v>
      </c>
      <c r="H801" s="8">
        <f>AV801</f>
        <v>2000</v>
      </c>
      <c r="I801" s="39" t="str">
        <f>AY801</f>
        <v>OP</v>
      </c>
      <c r="J801" s="39" t="str">
        <f>IF(AZ801=1,"Y",IF(AZ801=0,"N","?"))</f>
        <v>N</v>
      </c>
      <c r="K801" s="39" t="s">
        <v>594</v>
      </c>
      <c r="L801" s="8" t="str">
        <f>AU801</f>
        <v>NG</v>
      </c>
      <c r="M801" s="8" t="str">
        <f>AX801</f>
        <v>CA</v>
      </c>
      <c r="N801" s="8">
        <f>C801*G801</f>
        <v>2.69213767876</v>
      </c>
      <c r="O801" s="8"/>
      <c r="P801" s="39"/>
      <c r="Q801" s="39"/>
      <c r="R801" s="87"/>
      <c r="S801" s="39" t="s">
        <v>651</v>
      </c>
      <c r="T801" s="39"/>
      <c r="U801" s="87" t="s">
        <v>790</v>
      </c>
      <c r="V801" s="87" t="str">
        <f ca="1">IF(NOT(AP801=""),IF(AP801&lt;&gt;AP800,IF(COUNTIF(OFFSET(AP801,0,0,pMaxUnitPerPlantInData),AP801)=COUNTIFS(OFFSET(AP801,0,0,pMaxUnitPerPlantInData),AP801,OFFSET(F801,0,0,pMaxUnitPerPlantInData),F801),"N","Y"),V800),"")</f>
        <v>Y</v>
      </c>
      <c r="W801" s="87" t="str">
        <f>IF($AP801="",W802,SUBSTITUTE(SUBSTITUTE(SUBSTITUTE(AP801," ","_"),"&amp;","and"),"-","_"))</f>
        <v>Tenaska_Frontier_Generation_Station</v>
      </c>
      <c r="X801" s="87">
        <f>IF($AP801="","-",BB801)</f>
        <v>4</v>
      </c>
      <c r="Y801" s="4"/>
      <c r="Z801" s="8" t="b">
        <v>1</v>
      </c>
      <c r="AA801" s="8" t="b">
        <f>VLOOKUP(L801,map_fuel,3,0)</f>
        <v>1</v>
      </c>
      <c r="AB801" s="8" t="b">
        <f>C801&gt;=filt_gen_size</f>
        <v>1</v>
      </c>
      <c r="AC801" s="8" t="b">
        <f>AV801&gt;=filt_age</f>
        <v>1</v>
      </c>
      <c r="AD801" s="39">
        <f>IF(filt_status="ALL",TRUE,IFERROR(SEARCH(I801,filt_status),FALSE))</f>
        <v>1</v>
      </c>
      <c r="AE801" s="8" t="b">
        <f>IF(filt_chp,TRUE,J801="N")</f>
        <v>1</v>
      </c>
      <c r="AF801" s="8" t="b">
        <f>IF(filt_hydro,TRUE,D801&lt;&gt;"water")</f>
        <v>1</v>
      </c>
      <c r="AG801" s="8" t="b">
        <f>IF(filt_use_bad_data,TRUE,NOT(OR(O801="Y",O801=1)))</f>
        <v>1</v>
      </c>
      <c r="AH801" s="8" t="b">
        <f>IF(filt_use_bad_data,TRUE,NOT(OR(Q801="Y",Q801=1)))</f>
        <v>1</v>
      </c>
      <c r="AI801" s="8" t="b">
        <f>IF(filt_allow_combos,AND(AJ801:AK801),OR(UPPER($S801)="Y",UPPER($T801)=""))</f>
        <v>0</v>
      </c>
      <c r="AJ801" s="8" t="b">
        <f>IF(UPPER($U801)="CCGT",IF(filt_combine_ccgt,OR(UPPER($T801)="Y",UPPER($S801)=""),OR(UPPER($S801)="Y",UPPER($T801)="")),TRUE)</f>
        <v>0</v>
      </c>
      <c r="AK801" s="8" t="b">
        <f>IF(UPPER($U801)="WIND",IF(filt_combine_wind,OR(UPPER($T801)="Y",UPPER($S801)=""),OR(UPPER($S801)="Y",UPPER($T801)="")),TRUE)</f>
        <v>1</v>
      </c>
      <c r="AL801" s="9"/>
      <c r="AM801" s="2" t="b">
        <f>AND(Z801:AL801)</f>
        <v>0</v>
      </c>
      <c r="AN801" s="2">
        <f>A801-COUNTIF($K$31:$K801,"&lt;&gt;"&amp;AN$31)+1</f>
        <v>737</v>
      </c>
      <c r="AO801" s="2"/>
      <c r="AP801" s="8" t="s">
        <v>529</v>
      </c>
      <c r="AQ801" s="8" t="s">
        <v>65</v>
      </c>
      <c r="AR801" s="8">
        <v>55062</v>
      </c>
      <c r="AS801" s="8">
        <v>14728</v>
      </c>
      <c r="AT801" s="8" t="s">
        <v>11</v>
      </c>
      <c r="AU801" s="8" t="s">
        <v>33</v>
      </c>
      <c r="AV801" s="8">
        <v>2000</v>
      </c>
      <c r="AW801" s="8">
        <v>390.1</v>
      </c>
      <c r="AX801" s="8" t="s">
        <v>29</v>
      </c>
      <c r="AY801" s="8" t="s">
        <v>15</v>
      </c>
      <c r="AZ801">
        <v>0</v>
      </c>
      <c r="BA801" s="5">
        <v>6901.1476000000002</v>
      </c>
      <c r="BB801" s="5">
        <v>4</v>
      </c>
      <c r="BC801" s="4"/>
      <c r="BD801"/>
    </row>
    <row r="802" spans="1:56" hidden="1">
      <c r="A802">
        <f>ROW(B802)-ROW($B$31)</f>
        <v>771</v>
      </c>
      <c r="B802" s="3" t="s">
        <v>825</v>
      </c>
      <c r="C802" s="3">
        <f>SUM(C803:C805,C806)</f>
        <v>0.93959999999999999</v>
      </c>
      <c r="D802" s="23" t="str">
        <f>VLOOKUP(L802,map_fuel,2,0)</f>
        <v>ng</v>
      </c>
      <c r="E802" s="23" t="str">
        <f>VLOOKUP(M802,map_prime_mover,2,0)</f>
        <v>cc</v>
      </c>
      <c r="F802" s="23" t="str">
        <f>D802&amp;IF(NOT(E802=""),"_"&amp;LOWER(E802),"")</f>
        <v>ng_cc</v>
      </c>
      <c r="G802" s="60">
        <f>G803</f>
        <v>7.4746581999999995</v>
      </c>
      <c r="H802" s="81">
        <f>H803</f>
        <v>2001</v>
      </c>
      <c r="I802" s="61" t="str">
        <f>I803</f>
        <v>OP</v>
      </c>
      <c r="J802" s="61" t="str">
        <f>J803</f>
        <v>N</v>
      </c>
      <c r="K802" s="61" t="s">
        <v>791</v>
      </c>
      <c r="L802" s="81" t="s">
        <v>33</v>
      </c>
      <c r="M802" s="81" t="s">
        <v>702</v>
      </c>
      <c r="N802" s="81">
        <f>C802*G802</f>
        <v>7.023188844719999</v>
      </c>
      <c r="O802" s="8"/>
      <c r="P802" s="39"/>
      <c r="Q802" s="39" t="s">
        <v>651</v>
      </c>
      <c r="R802" s="87" t="s">
        <v>1072</v>
      </c>
      <c r="S802" s="39"/>
      <c r="T802" s="39" t="s">
        <v>651</v>
      </c>
      <c r="U802" s="87" t="s">
        <v>790</v>
      </c>
      <c r="V802" s="87" t="str">
        <f ca="1">IF(NOT(AP802=""),IF(AP802&lt;&gt;AP801,IF(COUNTIF(OFFSET(AP802,0,0,pMaxUnitPerPlantInData),AP802)=COUNTIFS(OFFSET(AP802,0,0,pMaxUnitPerPlantInData),AP802,OFFSET(F802,0,0,pMaxUnitPerPlantInData),F802),"N","Y"),V801),"")</f>
        <v/>
      </c>
      <c r="W802" s="87" t="str">
        <f>IF($AP802="",W803,SUBSTITUTE(SUBSTITUTE(SUBSTITUTE(AP802," ","_"),"&amp;","and"),"-","_"))</f>
        <v>Tenaska_Gateway_Generating_Station</v>
      </c>
      <c r="X802" s="152">
        <v>1</v>
      </c>
      <c r="Y802" s="4"/>
      <c r="Z802" s="8" t="b">
        <v>1</v>
      </c>
      <c r="AA802" s="8" t="b">
        <f>VLOOKUP(L802,map_fuel,3,0)</f>
        <v>1</v>
      </c>
      <c r="AB802" s="8" t="b">
        <f>C802&gt;=filt_gen_size</f>
        <v>1</v>
      </c>
      <c r="AC802" s="8" t="b">
        <f>AV802&gt;=filt_age</f>
        <v>1</v>
      </c>
      <c r="AD802" s="39">
        <f>IF(filt_status="ALL",TRUE,IFERROR(SEARCH(I802,filt_status),FALSE))</f>
        <v>1</v>
      </c>
      <c r="AE802" s="8" t="b">
        <f>IF(filt_chp,TRUE,J802="N")</f>
        <v>1</v>
      </c>
      <c r="AF802" s="8" t="b">
        <f>IF(filt_hydro,TRUE,D802&lt;&gt;"water")</f>
        <v>1</v>
      </c>
      <c r="AG802" s="8" t="b">
        <f>IF(filt_use_bad_data,TRUE,NOT(OR(O802="Y",O802=1)))</f>
        <v>1</v>
      </c>
      <c r="AH802" s="8" t="b">
        <f>IF(filt_use_bad_data,TRUE,NOT(OR(Q802="Y",Q802=1)))</f>
        <v>0</v>
      </c>
      <c r="AI802" s="8" t="b">
        <f>IF(filt_allow_combos,AND(AJ802:AK802),OR(UPPER($S802)="Y",UPPER($T802)=""))</f>
        <v>1</v>
      </c>
      <c r="AJ802" s="8" t="b">
        <f>IF(UPPER($U802)="CCGT",IF(filt_combine_ccgt,OR(UPPER($T802)="Y",UPPER($S802)=""),OR(UPPER($S802)="Y",UPPER($T802)="")),TRUE)</f>
        <v>1</v>
      </c>
      <c r="AK802" s="8" t="b">
        <f>IF(UPPER($U802)="WIND",IF(filt_combine_wind,OR(UPPER($T802)="Y",UPPER($S802)=""),OR(UPPER($S802)="Y",UPPER($T802)="")),TRUE)</f>
        <v>1</v>
      </c>
      <c r="AL802" s="9"/>
      <c r="AM802" s="2" t="b">
        <f>AND(Z802:AL802)</f>
        <v>0</v>
      </c>
      <c r="AN802" s="2">
        <f>A802-COUNTIF($K$31:$K802,"&lt;&gt;"&amp;AN$31)+1</f>
        <v>737</v>
      </c>
      <c r="AO802" s="2"/>
      <c r="AP802" s="8" t="s">
        <v>1068</v>
      </c>
      <c r="AQ802" s="8" t="s">
        <v>1068</v>
      </c>
      <c r="AR802" s="8" t="s">
        <v>1068</v>
      </c>
      <c r="AS802" s="8" t="s">
        <v>1068</v>
      </c>
      <c r="AT802" s="8" t="s">
        <v>1068</v>
      </c>
      <c r="AU802" s="8" t="s">
        <v>1068</v>
      </c>
      <c r="AV802" s="8" t="s">
        <v>1068</v>
      </c>
      <c r="AW802" s="8" t="s">
        <v>1068</v>
      </c>
      <c r="AX802" s="8" t="s">
        <v>1068</v>
      </c>
      <c r="AY802" s="8" t="s">
        <v>1068</v>
      </c>
      <c r="AZ802" t="e">
        <v>#N/A</v>
      </c>
      <c r="BA802" s="5" t="e">
        <v>#N/A</v>
      </c>
      <c r="BB802" s="5" t="e">
        <v>#N/A</v>
      </c>
      <c r="BC802" s="4"/>
      <c r="BD802"/>
    </row>
    <row r="803" spans="1:56" hidden="1">
      <c r="A803">
        <f>ROW(B803)-ROW($B$31)</f>
        <v>772</v>
      </c>
      <c r="B803" t="str">
        <f>SUBSTITUTE(SUBSTITUTE(SUBSTITUTE(AP803&amp;"_"&amp;AQ803," ","_"),"&amp;","and"),"-","_")</f>
        <v>Tenaska_Gateway_Generating_Station_GTG1</v>
      </c>
      <c r="C803">
        <f>AW803/1000</f>
        <v>0.1832</v>
      </c>
      <c r="D803" s="23" t="str">
        <f>VLOOKUP(L803,map_fuel,2,0)</f>
        <v>ng</v>
      </c>
      <c r="E803" s="23" t="str">
        <f>VLOOKUP(M803,map_prime_mover,2,0)</f>
        <v>cc_ct_part</v>
      </c>
      <c r="F803" s="23" t="str">
        <f>D803&amp;IF(NOT(E803=""),"_"&amp;LOWER(E803),"")</f>
        <v>ng_cc_ct_part</v>
      </c>
      <c r="G803" s="58">
        <f>IF(ISNUMBER(BA803),BA803/1000,1)</f>
        <v>7.4746581999999995</v>
      </c>
      <c r="H803" s="8">
        <f>AV803</f>
        <v>2001</v>
      </c>
      <c r="I803" s="39" t="str">
        <f>AY803</f>
        <v>OP</v>
      </c>
      <c r="J803" s="39" t="str">
        <f>IF(AZ803=1,"Y",IF(AZ803=0,"N","?"))</f>
        <v>N</v>
      </c>
      <c r="K803" s="39" t="s">
        <v>594</v>
      </c>
      <c r="L803" s="8" t="str">
        <f>AU803</f>
        <v>NG</v>
      </c>
      <c r="M803" s="8" t="str">
        <f>AX803</f>
        <v>CT</v>
      </c>
      <c r="N803" s="8">
        <f>C803*G803</f>
        <v>1.3693573822399998</v>
      </c>
      <c r="O803" s="8"/>
      <c r="P803" s="39"/>
      <c r="Q803" s="39"/>
      <c r="R803" s="87"/>
      <c r="S803" s="39" t="s">
        <v>651</v>
      </c>
      <c r="T803" s="39"/>
      <c r="U803" s="87" t="s">
        <v>790</v>
      </c>
      <c r="V803" s="87" t="str">
        <f ca="1">IF(NOT(AP803=""),IF(AP803&lt;&gt;AP802,IF(COUNTIF(OFFSET(AP803,0,0,pMaxUnitPerPlantInData),AP803)=COUNTIFS(OFFSET(AP803,0,0,pMaxUnitPerPlantInData),AP803,OFFSET(F803,0,0,pMaxUnitPerPlantInData),F803),"N","Y"),V802),"")</f>
        <v>Y</v>
      </c>
      <c r="W803" s="87" t="str">
        <f>IF($AP803="",W804,SUBSTITUTE(SUBSTITUTE(SUBSTITUTE(AP803," ","_"),"&amp;","and"),"-","_"))</f>
        <v>Tenaska_Gateway_Generating_Station</v>
      </c>
      <c r="X803" s="87">
        <f>IF($AP803="","-",BB803)</f>
        <v>4</v>
      </c>
      <c r="Y803" s="4"/>
      <c r="Z803" s="8" t="b">
        <v>1</v>
      </c>
      <c r="AA803" s="8" t="b">
        <f>VLOOKUP(L803,map_fuel,3,0)</f>
        <v>1</v>
      </c>
      <c r="AB803" s="8" t="b">
        <f>C803&gt;=filt_gen_size</f>
        <v>1</v>
      </c>
      <c r="AC803" s="8" t="b">
        <f>AV803&gt;=filt_age</f>
        <v>1</v>
      </c>
      <c r="AD803" s="39">
        <f>IF(filt_status="ALL",TRUE,IFERROR(SEARCH(I803,filt_status),FALSE))</f>
        <v>1</v>
      </c>
      <c r="AE803" s="8" t="b">
        <f>IF(filt_chp,TRUE,J803="N")</f>
        <v>1</v>
      </c>
      <c r="AF803" s="8" t="b">
        <f>IF(filt_hydro,TRUE,D803&lt;&gt;"water")</f>
        <v>1</v>
      </c>
      <c r="AG803" s="8" t="b">
        <f>IF(filt_use_bad_data,TRUE,NOT(OR(O803="Y",O803=1)))</f>
        <v>1</v>
      </c>
      <c r="AH803" s="8" t="b">
        <f>IF(filt_use_bad_data,TRUE,NOT(OR(Q803="Y",Q803=1)))</f>
        <v>1</v>
      </c>
      <c r="AI803" s="8" t="b">
        <f>IF(filt_allow_combos,AND(AJ803:AK803),OR(UPPER($S803)="Y",UPPER($T803)=""))</f>
        <v>0</v>
      </c>
      <c r="AJ803" s="8" t="b">
        <f>IF(UPPER($U803)="CCGT",IF(filt_combine_ccgt,OR(UPPER($T803)="Y",UPPER($S803)=""),OR(UPPER($S803)="Y",UPPER($T803)="")),TRUE)</f>
        <v>0</v>
      </c>
      <c r="AK803" s="8" t="b">
        <f>IF(UPPER($U803)="WIND",IF(filt_combine_wind,OR(UPPER($T803)="Y",UPPER($S803)=""),OR(UPPER($S803)="Y",UPPER($T803)="")),TRUE)</f>
        <v>1</v>
      </c>
      <c r="AL803" s="9"/>
      <c r="AM803" s="2" t="b">
        <f>AND(Z803:AL803)</f>
        <v>0</v>
      </c>
      <c r="AN803" s="2">
        <f>A803-COUNTIF($K$31:$K803,"&lt;&gt;"&amp;AN$31)+1</f>
        <v>738</v>
      </c>
      <c r="AO803" s="2"/>
      <c r="AP803" s="8" t="s">
        <v>533</v>
      </c>
      <c r="AQ803" s="8" t="s">
        <v>530</v>
      </c>
      <c r="AR803" s="8">
        <v>55132</v>
      </c>
      <c r="AS803" s="8">
        <v>14729</v>
      </c>
      <c r="AT803" s="8" t="s">
        <v>11</v>
      </c>
      <c r="AU803" s="8" t="s">
        <v>33</v>
      </c>
      <c r="AV803" s="8">
        <v>2001</v>
      </c>
      <c r="AW803" s="8">
        <v>183.2</v>
      </c>
      <c r="AX803" s="8" t="s">
        <v>32</v>
      </c>
      <c r="AY803" s="8" t="s">
        <v>15</v>
      </c>
      <c r="AZ803">
        <v>0</v>
      </c>
      <c r="BA803" s="5">
        <v>7474.6581999999999</v>
      </c>
      <c r="BB803" s="5">
        <v>4</v>
      </c>
      <c r="BC803" s="4"/>
      <c r="BD803"/>
    </row>
    <row r="804" spans="1:56" hidden="1">
      <c r="A804">
        <f>ROW(B804)-ROW($B$31)</f>
        <v>773</v>
      </c>
      <c r="B804" t="str">
        <f>SUBSTITUTE(SUBSTITUTE(SUBSTITUTE(AP804&amp;"_"&amp;AQ804," ","_"),"&amp;","and"),"-","_")</f>
        <v>Tenaska_Gateway_Generating_Station_GTG2</v>
      </c>
      <c r="C804">
        <f>AW804/1000</f>
        <v>0.1832</v>
      </c>
      <c r="D804" s="23" t="str">
        <f>VLOOKUP(L804,map_fuel,2,0)</f>
        <v>ng</v>
      </c>
      <c r="E804" s="23" t="str">
        <f>VLOOKUP(M804,map_prime_mover,2,0)</f>
        <v>cc_ct_part</v>
      </c>
      <c r="F804" s="23" t="str">
        <f>D804&amp;IF(NOT(E804=""),"_"&amp;LOWER(E804),"")</f>
        <v>ng_cc_ct_part</v>
      </c>
      <c r="G804" s="58">
        <f>IF(ISNUMBER(BA804),BA804/1000,1)</f>
        <v>7.4746581999999995</v>
      </c>
      <c r="H804" s="8">
        <f>AV804</f>
        <v>2001</v>
      </c>
      <c r="I804" s="39" t="str">
        <f>AY804</f>
        <v>OP</v>
      </c>
      <c r="J804" s="39" t="str">
        <f>IF(AZ804=1,"Y",IF(AZ804=0,"N","?"))</f>
        <v>N</v>
      </c>
      <c r="K804" s="39" t="s">
        <v>594</v>
      </c>
      <c r="L804" s="8" t="str">
        <f>AU804</f>
        <v>NG</v>
      </c>
      <c r="M804" s="8" t="str">
        <f>AX804</f>
        <v>CT</v>
      </c>
      <c r="N804" s="8">
        <f>C804*G804</f>
        <v>1.3693573822399998</v>
      </c>
      <c r="O804" s="8"/>
      <c r="P804" s="39"/>
      <c r="Q804" s="39"/>
      <c r="R804" s="87"/>
      <c r="S804" s="39" t="s">
        <v>651</v>
      </c>
      <c r="T804" s="39"/>
      <c r="U804" s="87" t="s">
        <v>790</v>
      </c>
      <c r="V804" s="87" t="str">
        <f ca="1">IF(NOT(AP804=""),IF(AP804&lt;&gt;AP803,IF(COUNTIF(OFFSET(AP804,0,0,pMaxUnitPerPlantInData),AP804)=COUNTIFS(OFFSET(AP804,0,0,pMaxUnitPerPlantInData),AP804,OFFSET(F804,0,0,pMaxUnitPerPlantInData),F804),"N","Y"),V803),"")</f>
        <v>Y</v>
      </c>
      <c r="W804" s="87" t="str">
        <f>IF($AP804="",W805,SUBSTITUTE(SUBSTITUTE(SUBSTITUTE(AP804," ","_"),"&amp;","and"),"-","_"))</f>
        <v>Tenaska_Gateway_Generating_Station</v>
      </c>
      <c r="X804" s="87">
        <f>IF($AP804="","-",BB804)</f>
        <v>4</v>
      </c>
      <c r="Y804" s="4"/>
      <c r="Z804" s="8" t="b">
        <v>1</v>
      </c>
      <c r="AA804" s="8" t="b">
        <f>VLOOKUP(L804,map_fuel,3,0)</f>
        <v>1</v>
      </c>
      <c r="AB804" s="8" t="b">
        <f>C804&gt;=filt_gen_size</f>
        <v>1</v>
      </c>
      <c r="AC804" s="8" t="b">
        <f>AV804&gt;=filt_age</f>
        <v>1</v>
      </c>
      <c r="AD804" s="39">
        <f>IF(filt_status="ALL",TRUE,IFERROR(SEARCH(I804,filt_status),FALSE))</f>
        <v>1</v>
      </c>
      <c r="AE804" s="8" t="b">
        <f>IF(filt_chp,TRUE,J804="N")</f>
        <v>1</v>
      </c>
      <c r="AF804" s="8" t="b">
        <f>IF(filt_hydro,TRUE,D804&lt;&gt;"water")</f>
        <v>1</v>
      </c>
      <c r="AG804" s="8" t="b">
        <f>IF(filt_use_bad_data,TRUE,NOT(OR(O804="Y",O804=1)))</f>
        <v>1</v>
      </c>
      <c r="AH804" s="8" t="b">
        <f>IF(filt_use_bad_data,TRUE,NOT(OR(Q804="Y",Q804=1)))</f>
        <v>1</v>
      </c>
      <c r="AI804" s="8" t="b">
        <f>IF(filt_allow_combos,AND(AJ804:AK804),OR(UPPER($S804)="Y",UPPER($T804)=""))</f>
        <v>0</v>
      </c>
      <c r="AJ804" s="8" t="b">
        <f>IF(UPPER($U804)="CCGT",IF(filt_combine_ccgt,OR(UPPER($T804)="Y",UPPER($S804)=""),OR(UPPER($S804)="Y",UPPER($T804)="")),TRUE)</f>
        <v>0</v>
      </c>
      <c r="AK804" s="8" t="b">
        <f>IF(UPPER($U804)="WIND",IF(filt_combine_wind,OR(UPPER($T804)="Y",UPPER($S804)=""),OR(UPPER($S804)="Y",UPPER($T804)="")),TRUE)</f>
        <v>1</v>
      </c>
      <c r="AL804" s="9"/>
      <c r="AM804" s="2" t="b">
        <f>AND(Z804:AL804)</f>
        <v>0</v>
      </c>
      <c r="AN804" s="2">
        <f>A804-COUNTIF($K$31:$K804,"&lt;&gt;"&amp;AN$31)+1</f>
        <v>739</v>
      </c>
      <c r="AO804" s="2"/>
      <c r="AP804" s="8" t="s">
        <v>533</v>
      </c>
      <c r="AQ804" s="8" t="s">
        <v>531</v>
      </c>
      <c r="AR804" s="8">
        <v>55132</v>
      </c>
      <c r="AS804" s="8">
        <v>14730</v>
      </c>
      <c r="AT804" s="8" t="s">
        <v>11</v>
      </c>
      <c r="AU804" s="8" t="s">
        <v>33</v>
      </c>
      <c r="AV804" s="8">
        <v>2001</v>
      </c>
      <c r="AW804" s="8">
        <v>183.2</v>
      </c>
      <c r="AX804" s="8" t="s">
        <v>32</v>
      </c>
      <c r="AY804" s="8" t="s">
        <v>15</v>
      </c>
      <c r="AZ804">
        <v>0</v>
      </c>
      <c r="BA804" s="5">
        <v>7474.6581999999999</v>
      </c>
      <c r="BB804" s="5">
        <v>4</v>
      </c>
      <c r="BC804" s="4"/>
      <c r="BD804"/>
    </row>
    <row r="805" spans="1:56" hidden="1">
      <c r="A805">
        <f>ROW(B805)-ROW($B$31)</f>
        <v>774</v>
      </c>
      <c r="B805" t="str">
        <f>SUBSTITUTE(SUBSTITUTE(SUBSTITUTE(AP805&amp;"_"&amp;AQ805," ","_"),"&amp;","and"),"-","_")</f>
        <v>Tenaska_Gateway_Generating_Station_GTG3</v>
      </c>
      <c r="C805">
        <f>AW805/1000</f>
        <v>0.1832</v>
      </c>
      <c r="D805" s="23" t="str">
        <f>VLOOKUP(L805,map_fuel,2,0)</f>
        <v>ng</v>
      </c>
      <c r="E805" s="23" t="str">
        <f>VLOOKUP(M805,map_prime_mover,2,0)</f>
        <v>cc_ct_part</v>
      </c>
      <c r="F805" s="23" t="str">
        <f>D805&amp;IF(NOT(E805=""),"_"&amp;LOWER(E805),"")</f>
        <v>ng_cc_ct_part</v>
      </c>
      <c r="G805" s="58">
        <f>IF(ISNUMBER(BA805),BA805/1000,1)</f>
        <v>7.4746581999999995</v>
      </c>
      <c r="H805" s="8">
        <f>AV805</f>
        <v>2001</v>
      </c>
      <c r="I805" s="39" t="str">
        <f>AY805</f>
        <v>OP</v>
      </c>
      <c r="J805" s="39" t="str">
        <f>IF(AZ805=1,"Y",IF(AZ805=0,"N","?"))</f>
        <v>N</v>
      </c>
      <c r="K805" s="39" t="s">
        <v>594</v>
      </c>
      <c r="L805" s="8" t="str">
        <f>AU805</f>
        <v>NG</v>
      </c>
      <c r="M805" s="8" t="str">
        <f>AX805</f>
        <v>CT</v>
      </c>
      <c r="N805" s="8">
        <f>C805*G805</f>
        <v>1.3693573822399998</v>
      </c>
      <c r="O805" s="8"/>
      <c r="P805" s="39"/>
      <c r="Q805" s="39"/>
      <c r="R805" s="87"/>
      <c r="S805" s="39" t="s">
        <v>651</v>
      </c>
      <c r="T805" s="39"/>
      <c r="U805" s="87" t="s">
        <v>790</v>
      </c>
      <c r="V805" s="87" t="str">
        <f ca="1">IF(NOT(AP805=""),IF(AP805&lt;&gt;AP804,IF(COUNTIF(OFFSET(AP805,0,0,pMaxUnitPerPlantInData),AP805)=COUNTIFS(OFFSET(AP805,0,0,pMaxUnitPerPlantInData),AP805,OFFSET(F805,0,0,pMaxUnitPerPlantInData),F805),"N","Y"),V804),"")</f>
        <v>Y</v>
      </c>
      <c r="W805" s="87" t="str">
        <f>IF($AP805="",W806,SUBSTITUTE(SUBSTITUTE(SUBSTITUTE(AP805," ","_"),"&amp;","and"),"-","_"))</f>
        <v>Tenaska_Gateway_Generating_Station</v>
      </c>
      <c r="X805" s="87">
        <f>IF($AP805="","-",BB805)</f>
        <v>4</v>
      </c>
      <c r="Y805" s="4"/>
      <c r="Z805" s="8" t="b">
        <v>1</v>
      </c>
      <c r="AA805" s="8" t="b">
        <f>VLOOKUP(L805,map_fuel,3,0)</f>
        <v>1</v>
      </c>
      <c r="AB805" s="8" t="b">
        <f>C805&gt;=filt_gen_size</f>
        <v>1</v>
      </c>
      <c r="AC805" s="8" t="b">
        <f>AV805&gt;=filt_age</f>
        <v>1</v>
      </c>
      <c r="AD805" s="39">
        <f>IF(filt_status="ALL",TRUE,IFERROR(SEARCH(I805,filt_status),FALSE))</f>
        <v>1</v>
      </c>
      <c r="AE805" s="8" t="b">
        <f>IF(filt_chp,TRUE,J805="N")</f>
        <v>1</v>
      </c>
      <c r="AF805" s="8" t="b">
        <f>IF(filt_hydro,TRUE,D805&lt;&gt;"water")</f>
        <v>1</v>
      </c>
      <c r="AG805" s="8" t="b">
        <f>IF(filt_use_bad_data,TRUE,NOT(OR(O805="Y",O805=1)))</f>
        <v>1</v>
      </c>
      <c r="AH805" s="8" t="b">
        <f>IF(filt_use_bad_data,TRUE,NOT(OR(Q805="Y",Q805=1)))</f>
        <v>1</v>
      </c>
      <c r="AI805" s="8" t="b">
        <f>IF(filt_allow_combos,AND(AJ805:AK805),OR(UPPER($S805)="Y",UPPER($T805)=""))</f>
        <v>0</v>
      </c>
      <c r="AJ805" s="8" t="b">
        <f>IF(UPPER($U805)="CCGT",IF(filt_combine_ccgt,OR(UPPER($T805)="Y",UPPER($S805)=""),OR(UPPER($S805)="Y",UPPER($T805)="")),TRUE)</f>
        <v>0</v>
      </c>
      <c r="AK805" s="8" t="b">
        <f>IF(UPPER($U805)="WIND",IF(filt_combine_wind,OR(UPPER($T805)="Y",UPPER($S805)=""),OR(UPPER($S805)="Y",UPPER($T805)="")),TRUE)</f>
        <v>1</v>
      </c>
      <c r="AL805" s="9"/>
      <c r="AM805" s="2" t="b">
        <f>AND(Z805:AL805)</f>
        <v>0</v>
      </c>
      <c r="AN805" s="2">
        <f>A805-COUNTIF($K$31:$K805,"&lt;&gt;"&amp;AN$31)+1</f>
        <v>740</v>
      </c>
      <c r="AO805" s="2"/>
      <c r="AP805" s="8" t="s">
        <v>533</v>
      </c>
      <c r="AQ805" s="8" t="s">
        <v>532</v>
      </c>
      <c r="AR805" s="8">
        <v>55132</v>
      </c>
      <c r="AS805" s="8">
        <v>14731</v>
      </c>
      <c r="AT805" s="8" t="s">
        <v>11</v>
      </c>
      <c r="AU805" s="8" t="s">
        <v>33</v>
      </c>
      <c r="AV805" s="8">
        <v>2001</v>
      </c>
      <c r="AW805" s="8">
        <v>183.2</v>
      </c>
      <c r="AX805" s="8" t="s">
        <v>32</v>
      </c>
      <c r="AY805" s="8" t="s">
        <v>15</v>
      </c>
      <c r="AZ805">
        <v>0</v>
      </c>
      <c r="BA805" s="5">
        <v>7474.6581999999999</v>
      </c>
      <c r="BB805" s="5">
        <v>4</v>
      </c>
      <c r="BC805" s="4"/>
      <c r="BD805"/>
    </row>
    <row r="806" spans="1:56" hidden="1">
      <c r="A806">
        <f>ROW(B806)-ROW($B$31)</f>
        <v>775</v>
      </c>
      <c r="B806" t="str">
        <f>SUBSTITUTE(SUBSTITUTE(SUBSTITUTE(AP806&amp;"_"&amp;AQ806," ","_"),"&amp;","and"),"-","_")</f>
        <v>Tenaska_Gateway_Generating_Station_STG1</v>
      </c>
      <c r="C806">
        <f>AW806/1000</f>
        <v>0.39</v>
      </c>
      <c r="D806" s="23" t="str">
        <f>VLOOKUP(L806,map_fuel,2,0)</f>
        <v>ng</v>
      </c>
      <c r="E806" s="23" t="str">
        <f>VLOOKUP(M806,map_prime_mover,2,0)</f>
        <v>cc_st_part</v>
      </c>
      <c r="F806" s="23" t="str">
        <f>D806&amp;IF(NOT(E806=""),"_"&amp;LOWER(E806),"")</f>
        <v>ng_cc_st_part</v>
      </c>
      <c r="G806" s="58">
        <f>IF(ISNUMBER(BA806),BA806/1000,1)</f>
        <v>7.4746581999999995</v>
      </c>
      <c r="H806" s="8">
        <f>AV806</f>
        <v>2001</v>
      </c>
      <c r="I806" s="39" t="str">
        <f>AY806</f>
        <v>OP</v>
      </c>
      <c r="J806" s="39" t="str">
        <f>IF(AZ806=1,"Y",IF(AZ806=0,"N","?"))</f>
        <v>N</v>
      </c>
      <c r="K806" s="39" t="s">
        <v>594</v>
      </c>
      <c r="L806" s="8" t="str">
        <f>AU806</f>
        <v>NG</v>
      </c>
      <c r="M806" s="8" t="str">
        <f>AX806</f>
        <v>CA</v>
      </c>
      <c r="N806" s="8">
        <f>C806*G806</f>
        <v>2.9151166979999998</v>
      </c>
      <c r="O806" s="8"/>
      <c r="P806" s="39"/>
      <c r="Q806" s="39"/>
      <c r="R806" s="87"/>
      <c r="S806" s="39" t="s">
        <v>651</v>
      </c>
      <c r="T806" s="39"/>
      <c r="U806" s="87" t="s">
        <v>790</v>
      </c>
      <c r="V806" s="87" t="str">
        <f ca="1">IF(NOT(AP806=""),IF(AP806&lt;&gt;AP805,IF(COUNTIF(OFFSET(AP806,0,0,pMaxUnitPerPlantInData),AP806)=COUNTIFS(OFFSET(AP806,0,0,pMaxUnitPerPlantInData),AP806,OFFSET(F806,0,0,pMaxUnitPerPlantInData),F806),"N","Y"),V805),"")</f>
        <v>Y</v>
      </c>
      <c r="W806" s="87" t="str">
        <f>IF($AP806="",W807,SUBSTITUTE(SUBSTITUTE(SUBSTITUTE(AP806," ","_"),"&amp;","and"),"-","_"))</f>
        <v>Tenaska_Gateway_Generating_Station</v>
      </c>
      <c r="X806" s="87">
        <f>IF($AP806="","-",BB806)</f>
        <v>4</v>
      </c>
      <c r="Y806" s="4"/>
      <c r="Z806" s="8" t="b">
        <v>1</v>
      </c>
      <c r="AA806" s="8" t="b">
        <f>VLOOKUP(L806,map_fuel,3,0)</f>
        <v>1</v>
      </c>
      <c r="AB806" s="8" t="b">
        <f>C806&gt;=filt_gen_size</f>
        <v>1</v>
      </c>
      <c r="AC806" s="8" t="b">
        <f>AV806&gt;=filt_age</f>
        <v>1</v>
      </c>
      <c r="AD806" s="39">
        <f>IF(filt_status="ALL",TRUE,IFERROR(SEARCH(I806,filt_status),FALSE))</f>
        <v>1</v>
      </c>
      <c r="AE806" s="8" t="b">
        <f>IF(filt_chp,TRUE,J806="N")</f>
        <v>1</v>
      </c>
      <c r="AF806" s="8" t="b">
        <f>IF(filt_hydro,TRUE,D806&lt;&gt;"water")</f>
        <v>1</v>
      </c>
      <c r="AG806" s="8" t="b">
        <f>IF(filt_use_bad_data,TRUE,NOT(OR(O806="Y",O806=1)))</f>
        <v>1</v>
      </c>
      <c r="AH806" s="8" t="b">
        <f>IF(filt_use_bad_data,TRUE,NOT(OR(Q806="Y",Q806=1)))</f>
        <v>1</v>
      </c>
      <c r="AI806" s="8" t="b">
        <f>IF(filt_allow_combos,AND(AJ806:AK806),OR(UPPER($S806)="Y",UPPER($T806)=""))</f>
        <v>0</v>
      </c>
      <c r="AJ806" s="8" t="b">
        <f>IF(UPPER($U806)="CCGT",IF(filt_combine_ccgt,OR(UPPER($T806)="Y",UPPER($S806)=""),OR(UPPER($S806)="Y",UPPER($T806)="")),TRUE)</f>
        <v>0</v>
      </c>
      <c r="AK806" s="8" t="b">
        <f>IF(UPPER($U806)="WIND",IF(filt_combine_wind,OR(UPPER($T806)="Y",UPPER($S806)=""),OR(UPPER($S806)="Y",UPPER($T806)="")),TRUE)</f>
        <v>1</v>
      </c>
      <c r="AL806" s="9"/>
      <c r="AM806" s="2" t="b">
        <f>AND(Z806:AL806)</f>
        <v>0</v>
      </c>
      <c r="AN806" s="2">
        <f>A806-COUNTIF($K$31:$K806,"&lt;&gt;"&amp;AN$31)+1</f>
        <v>741</v>
      </c>
      <c r="AO806" s="2"/>
      <c r="AP806" s="8" t="s">
        <v>533</v>
      </c>
      <c r="AQ806" s="8" t="s">
        <v>65</v>
      </c>
      <c r="AR806" s="8">
        <v>55132</v>
      </c>
      <c r="AS806" s="8">
        <v>14732</v>
      </c>
      <c r="AT806" s="8" t="s">
        <v>11</v>
      </c>
      <c r="AU806" s="8" t="s">
        <v>33</v>
      </c>
      <c r="AV806" s="8">
        <v>2001</v>
      </c>
      <c r="AW806" s="8">
        <v>390</v>
      </c>
      <c r="AX806" s="8" t="s">
        <v>29</v>
      </c>
      <c r="AY806" s="8" t="s">
        <v>15</v>
      </c>
      <c r="AZ806">
        <v>0</v>
      </c>
      <c r="BA806" s="5">
        <v>7474.6581999999999</v>
      </c>
      <c r="BB806" s="5">
        <v>4</v>
      </c>
      <c r="BC806" s="4"/>
      <c r="BD806"/>
    </row>
    <row r="807" spans="1:56" hidden="1">
      <c r="A807">
        <f>ROW(B807)-ROW($B$31)</f>
        <v>776</v>
      </c>
      <c r="B807" t="str">
        <f>SUBSTITUTE(SUBSTITUTE(SUBSTITUTE(AP807&amp;"_"&amp;AQ807," ","_"),"&amp;","and"),"-","_")</f>
        <v>Tessman_Road_1</v>
      </c>
      <c r="C807">
        <f>AW807/1000</f>
        <v>1.4E-3</v>
      </c>
      <c r="D807" s="23" t="str">
        <f>VLOOKUP(L807,map_fuel,2,0)</f>
        <v>waste</v>
      </c>
      <c r="E807" s="23" t="str">
        <f>VLOOKUP(M807,map_prime_mover,2,0)</f>
        <v>ic</v>
      </c>
      <c r="F807" s="23" t="str">
        <f>D807&amp;IF(NOT(E807=""),"_"&amp;LOWER(E807),"")</f>
        <v>waste_ic</v>
      </c>
      <c r="G807" s="58">
        <f>IF(ISNUMBER(BA807),BA807/1000,1)</f>
        <v>16.309063099999999</v>
      </c>
      <c r="H807" s="8">
        <f>AV807</f>
        <v>2003</v>
      </c>
      <c r="I807" s="39" t="str">
        <f>AY807</f>
        <v>OP</v>
      </c>
      <c r="J807" s="39" t="str">
        <f>IF(AZ807=1,"Y",IF(AZ807=0,"N","?"))</f>
        <v>N</v>
      </c>
      <c r="K807" s="39" t="s">
        <v>594</v>
      </c>
      <c r="L807" s="8" t="str">
        <f>AU807</f>
        <v>LFG</v>
      </c>
      <c r="M807" s="8" t="str">
        <f>AX807</f>
        <v>IC</v>
      </c>
      <c r="N807" s="8">
        <f>C807*G807</f>
        <v>2.2832688340000001E-2</v>
      </c>
      <c r="O807" s="8"/>
      <c r="P807" s="39"/>
      <c r="Q807" s="39"/>
      <c r="R807" s="87"/>
      <c r="S807" s="39"/>
      <c r="T807" s="39"/>
      <c r="U807" s="87"/>
      <c r="V807" s="87" t="str">
        <f ca="1">IF(NOT(AP807=""),IF(AP807&lt;&gt;AP806,IF(COUNTIF(OFFSET(AP807,0,0,pMaxUnitPerPlantInData),AP807)=COUNTIFS(OFFSET(AP807,0,0,pMaxUnitPerPlantInData),AP807,OFFSET(F807,0,0,pMaxUnitPerPlantInData),F807),"N","Y"),V806),"")</f>
        <v>N</v>
      </c>
      <c r="W807" s="87" t="str">
        <f>IF($AP807="",W808,SUBSTITUTE(SUBSTITUTE(SUBSTITUTE(AP807," ","_"),"&amp;","and"),"-","_"))</f>
        <v>Tessman_Road</v>
      </c>
      <c r="X807" s="87">
        <f>IF($AP807="","-",BB807)</f>
        <v>6</v>
      </c>
      <c r="Y807" s="4"/>
      <c r="Z807" s="8" t="b">
        <v>1</v>
      </c>
      <c r="AA807" s="8" t="b">
        <f>VLOOKUP(L807,map_fuel,3,0)</f>
        <v>0</v>
      </c>
      <c r="AB807" s="8" t="b">
        <f>C807&gt;=filt_gen_size</f>
        <v>0</v>
      </c>
      <c r="AC807" s="8" t="b">
        <f>AV807&gt;=filt_age</f>
        <v>1</v>
      </c>
      <c r="AD807" s="39">
        <f>IF(filt_status="ALL",TRUE,IFERROR(SEARCH(I807,filt_status),FALSE))</f>
        <v>1</v>
      </c>
      <c r="AE807" s="8" t="b">
        <f>IF(filt_chp,TRUE,J807="N")</f>
        <v>1</v>
      </c>
      <c r="AF807" s="8" t="b">
        <f>IF(filt_hydro,TRUE,D807&lt;&gt;"water")</f>
        <v>1</v>
      </c>
      <c r="AG807" s="8" t="b">
        <f>IF(filt_use_bad_data,TRUE,NOT(OR(O807="Y",O807=1)))</f>
        <v>1</v>
      </c>
      <c r="AH807" s="8" t="b">
        <f>IF(filt_use_bad_data,TRUE,NOT(OR(Q807="Y",Q807=1)))</f>
        <v>1</v>
      </c>
      <c r="AI807" s="8" t="b">
        <f>IF(filt_allow_combos,AND(AJ807:AK807),OR(UPPER($S807)="Y",UPPER($T807)=""))</f>
        <v>1</v>
      </c>
      <c r="AJ807" s="8" t="b">
        <f>IF(UPPER($U807)="CCGT",IF(filt_combine_ccgt,OR(UPPER($T807)="Y",UPPER($S807)=""),OR(UPPER($S807)="Y",UPPER($T807)="")),TRUE)</f>
        <v>1</v>
      </c>
      <c r="AK807" s="8" t="b">
        <f>IF(UPPER($U807)="WIND",IF(filt_combine_wind,OR(UPPER($T807)="Y",UPPER($S807)=""),OR(UPPER($S807)="Y",UPPER($T807)="")),TRUE)</f>
        <v>1</v>
      </c>
      <c r="AL807" s="9"/>
      <c r="AM807" s="2" t="b">
        <f>AND(Z807:AL807)</f>
        <v>0</v>
      </c>
      <c r="AN807" s="2">
        <f>A807-COUNTIF($K$31:$K807,"&lt;&gt;"&amp;AN$31)+1</f>
        <v>742</v>
      </c>
      <c r="AO807" s="2"/>
      <c r="AP807" s="8" t="s">
        <v>534</v>
      </c>
      <c r="AQ807" s="8" t="s">
        <v>19</v>
      </c>
      <c r="AR807" s="8">
        <v>56113</v>
      </c>
      <c r="AS807" s="8">
        <v>14733</v>
      </c>
      <c r="AT807" s="8" t="s">
        <v>11</v>
      </c>
      <c r="AU807" s="8" t="s">
        <v>45</v>
      </c>
      <c r="AV807" s="8">
        <v>2003</v>
      </c>
      <c r="AW807" s="8">
        <v>1.4</v>
      </c>
      <c r="AX807" s="8" t="s">
        <v>44</v>
      </c>
      <c r="AY807" s="8" t="s">
        <v>15</v>
      </c>
      <c r="AZ807">
        <v>0</v>
      </c>
      <c r="BA807" s="5">
        <v>16309.063099999999</v>
      </c>
      <c r="BB807" s="5">
        <v>6</v>
      </c>
      <c r="BC807" s="4"/>
      <c r="BD807"/>
    </row>
    <row r="808" spans="1:56" hidden="1">
      <c r="A808">
        <f>ROW(B808)-ROW($B$31)</f>
        <v>777</v>
      </c>
      <c r="B808" t="str">
        <f>SUBSTITUTE(SUBSTITUTE(SUBSTITUTE(AP808&amp;"_"&amp;AQ808," ","_"),"&amp;","and"),"-","_")</f>
        <v>Tessman_Road_2</v>
      </c>
      <c r="C808">
        <f>AW808/1000</f>
        <v>1.4E-3</v>
      </c>
      <c r="D808" s="23" t="str">
        <f>VLOOKUP(L808,map_fuel,2,0)</f>
        <v>waste</v>
      </c>
      <c r="E808" s="23" t="str">
        <f>VLOOKUP(M808,map_prime_mover,2,0)</f>
        <v>ic</v>
      </c>
      <c r="F808" s="23" t="str">
        <f>D808&amp;IF(NOT(E808=""),"_"&amp;LOWER(E808),"")</f>
        <v>waste_ic</v>
      </c>
      <c r="G808" s="58">
        <f>IF(ISNUMBER(BA808),BA808/1000,1)</f>
        <v>16.309063099999999</v>
      </c>
      <c r="H808" s="8">
        <f>AV808</f>
        <v>2003</v>
      </c>
      <c r="I808" s="39" t="str">
        <f>AY808</f>
        <v>OP</v>
      </c>
      <c r="J808" s="39" t="str">
        <f>IF(AZ808=1,"Y",IF(AZ808=0,"N","?"))</f>
        <v>N</v>
      </c>
      <c r="K808" s="39" t="s">
        <v>594</v>
      </c>
      <c r="L808" s="8" t="str">
        <f>AU808</f>
        <v>LFG</v>
      </c>
      <c r="M808" s="8" t="str">
        <f>AX808</f>
        <v>IC</v>
      </c>
      <c r="N808" s="8">
        <f>C808*G808</f>
        <v>2.2832688340000001E-2</v>
      </c>
      <c r="O808" s="8"/>
      <c r="P808" s="39"/>
      <c r="Q808" s="39"/>
      <c r="R808" s="87"/>
      <c r="S808" s="39"/>
      <c r="T808" s="39"/>
      <c r="U808" s="87"/>
      <c r="V808" s="87" t="str">
        <f ca="1">IF(NOT(AP808=""),IF(AP808&lt;&gt;AP807,IF(COUNTIF(OFFSET(AP808,0,0,pMaxUnitPerPlantInData),AP808)=COUNTIFS(OFFSET(AP808,0,0,pMaxUnitPerPlantInData),AP808,OFFSET(F808,0,0,pMaxUnitPerPlantInData),F808),"N","Y"),V807),"")</f>
        <v>N</v>
      </c>
      <c r="W808" s="87" t="str">
        <f>IF($AP808="",W809,SUBSTITUTE(SUBSTITUTE(SUBSTITUTE(AP808," ","_"),"&amp;","and"),"-","_"))</f>
        <v>Tessman_Road</v>
      </c>
      <c r="X808" s="87">
        <f>IF($AP808="","-",BB808)</f>
        <v>6</v>
      </c>
      <c r="Y808" s="4"/>
      <c r="Z808" s="8" t="b">
        <v>1</v>
      </c>
      <c r="AA808" s="8" t="b">
        <f>VLOOKUP(L808,map_fuel,3,0)</f>
        <v>0</v>
      </c>
      <c r="AB808" s="8" t="b">
        <f>C808&gt;=filt_gen_size</f>
        <v>0</v>
      </c>
      <c r="AC808" s="8" t="b">
        <f>AV808&gt;=filt_age</f>
        <v>1</v>
      </c>
      <c r="AD808" s="39">
        <f>IF(filt_status="ALL",TRUE,IFERROR(SEARCH(I808,filt_status),FALSE))</f>
        <v>1</v>
      </c>
      <c r="AE808" s="8" t="b">
        <f>IF(filt_chp,TRUE,J808="N")</f>
        <v>1</v>
      </c>
      <c r="AF808" s="8" t="b">
        <f>IF(filt_hydro,TRUE,D808&lt;&gt;"water")</f>
        <v>1</v>
      </c>
      <c r="AG808" s="8" t="b">
        <f>IF(filt_use_bad_data,TRUE,NOT(OR(O808="Y",O808=1)))</f>
        <v>1</v>
      </c>
      <c r="AH808" s="8" t="b">
        <f>IF(filt_use_bad_data,TRUE,NOT(OR(Q808="Y",Q808=1)))</f>
        <v>1</v>
      </c>
      <c r="AI808" s="8" t="b">
        <f>IF(filt_allow_combos,AND(AJ808:AK808),OR(UPPER($S808)="Y",UPPER($T808)=""))</f>
        <v>1</v>
      </c>
      <c r="AJ808" s="8" t="b">
        <f>IF(UPPER($U808)="CCGT",IF(filt_combine_ccgt,OR(UPPER($T808)="Y",UPPER($S808)=""),OR(UPPER($S808)="Y",UPPER($T808)="")),TRUE)</f>
        <v>1</v>
      </c>
      <c r="AK808" s="8" t="b">
        <f>IF(UPPER($U808)="WIND",IF(filt_combine_wind,OR(UPPER($T808)="Y",UPPER($S808)=""),OR(UPPER($S808)="Y",UPPER($T808)="")),TRUE)</f>
        <v>1</v>
      </c>
      <c r="AL808" s="9"/>
      <c r="AM808" s="2" t="b">
        <f>AND(Z808:AL808)</f>
        <v>0</v>
      </c>
      <c r="AN808" s="2">
        <f>A808-COUNTIF($K$31:$K808,"&lt;&gt;"&amp;AN$31)+1</f>
        <v>743</v>
      </c>
      <c r="AO808" s="2"/>
      <c r="AP808" s="8" t="s">
        <v>534</v>
      </c>
      <c r="AQ808" s="8" t="s">
        <v>22</v>
      </c>
      <c r="AR808" s="8">
        <v>56113</v>
      </c>
      <c r="AS808" s="8">
        <v>14734</v>
      </c>
      <c r="AT808" s="8" t="s">
        <v>11</v>
      </c>
      <c r="AU808" s="8" t="s">
        <v>45</v>
      </c>
      <c r="AV808" s="8">
        <v>2003</v>
      </c>
      <c r="AW808" s="8">
        <v>1.4</v>
      </c>
      <c r="AX808" s="8" t="s">
        <v>44</v>
      </c>
      <c r="AY808" s="8" t="s">
        <v>15</v>
      </c>
      <c r="AZ808">
        <v>0</v>
      </c>
      <c r="BA808" s="5">
        <v>16309.063099999999</v>
      </c>
      <c r="BB808" s="5">
        <v>6</v>
      </c>
      <c r="BC808" s="4"/>
      <c r="BD808"/>
    </row>
    <row r="809" spans="1:56" hidden="1">
      <c r="A809">
        <f>ROW(B809)-ROW($B$31)</f>
        <v>778</v>
      </c>
      <c r="B809" t="str">
        <f>SUBSTITUTE(SUBSTITUTE(SUBSTITUTE(AP809&amp;"_"&amp;AQ809," ","_"),"&amp;","and"),"-","_")</f>
        <v>Tessman_Road_3</v>
      </c>
      <c r="C809">
        <f>AW809/1000</f>
        <v>1.4E-3</v>
      </c>
      <c r="D809" s="23" t="str">
        <f>VLOOKUP(L809,map_fuel,2,0)</f>
        <v>waste</v>
      </c>
      <c r="E809" s="23" t="str">
        <f>VLOOKUP(M809,map_prime_mover,2,0)</f>
        <v>ic</v>
      </c>
      <c r="F809" s="23" t="str">
        <f>D809&amp;IF(NOT(E809=""),"_"&amp;LOWER(E809),"")</f>
        <v>waste_ic</v>
      </c>
      <c r="G809" s="58">
        <f>IF(ISNUMBER(BA809),BA809/1000,1)</f>
        <v>16.309063099999999</v>
      </c>
      <c r="H809" s="8">
        <f>AV809</f>
        <v>2003</v>
      </c>
      <c r="I809" s="39" t="str">
        <f>AY809</f>
        <v>OP</v>
      </c>
      <c r="J809" s="39" t="str">
        <f>IF(AZ809=1,"Y",IF(AZ809=0,"N","?"))</f>
        <v>N</v>
      </c>
      <c r="K809" s="39" t="s">
        <v>594</v>
      </c>
      <c r="L809" s="8" t="str">
        <f>AU809</f>
        <v>LFG</v>
      </c>
      <c r="M809" s="8" t="str">
        <f>AX809</f>
        <v>IC</v>
      </c>
      <c r="N809" s="8">
        <f>C809*G809</f>
        <v>2.2832688340000001E-2</v>
      </c>
      <c r="O809" s="8"/>
      <c r="P809" s="39"/>
      <c r="Q809" s="39"/>
      <c r="R809" s="87"/>
      <c r="S809" s="39"/>
      <c r="T809" s="39"/>
      <c r="U809" s="87"/>
      <c r="V809" s="87" t="str">
        <f ca="1">IF(NOT(AP809=""),IF(AP809&lt;&gt;AP808,IF(COUNTIF(OFFSET(AP809,0,0,pMaxUnitPerPlantInData),AP809)=COUNTIFS(OFFSET(AP809,0,0,pMaxUnitPerPlantInData),AP809,OFFSET(F809,0,0,pMaxUnitPerPlantInData),F809),"N","Y"),V808),"")</f>
        <v>N</v>
      </c>
      <c r="W809" s="87" t="str">
        <f>IF($AP809="",W810,SUBSTITUTE(SUBSTITUTE(SUBSTITUTE(AP809," ","_"),"&amp;","and"),"-","_"))</f>
        <v>Tessman_Road</v>
      </c>
      <c r="X809" s="87">
        <f>IF($AP809="","-",BB809)</f>
        <v>6</v>
      </c>
      <c r="Y809" s="4"/>
      <c r="Z809" s="8" t="b">
        <v>1</v>
      </c>
      <c r="AA809" s="8" t="b">
        <f>VLOOKUP(L809,map_fuel,3,0)</f>
        <v>0</v>
      </c>
      <c r="AB809" s="8" t="b">
        <f>C809&gt;=filt_gen_size</f>
        <v>0</v>
      </c>
      <c r="AC809" s="8" t="b">
        <f>AV809&gt;=filt_age</f>
        <v>1</v>
      </c>
      <c r="AD809" s="39">
        <f>IF(filt_status="ALL",TRUE,IFERROR(SEARCH(I809,filt_status),FALSE))</f>
        <v>1</v>
      </c>
      <c r="AE809" s="8" t="b">
        <f>IF(filt_chp,TRUE,J809="N")</f>
        <v>1</v>
      </c>
      <c r="AF809" s="8" t="b">
        <f>IF(filt_hydro,TRUE,D809&lt;&gt;"water")</f>
        <v>1</v>
      </c>
      <c r="AG809" s="8" t="b">
        <f>IF(filt_use_bad_data,TRUE,NOT(OR(O809="Y",O809=1)))</f>
        <v>1</v>
      </c>
      <c r="AH809" s="8" t="b">
        <f>IF(filt_use_bad_data,TRUE,NOT(OR(Q809="Y",Q809=1)))</f>
        <v>1</v>
      </c>
      <c r="AI809" s="8" t="b">
        <f>IF(filt_allow_combos,AND(AJ809:AK809),OR(UPPER($S809)="Y",UPPER($T809)=""))</f>
        <v>1</v>
      </c>
      <c r="AJ809" s="8" t="b">
        <f>IF(UPPER($U809)="CCGT",IF(filt_combine_ccgt,OR(UPPER($T809)="Y",UPPER($S809)=""),OR(UPPER($S809)="Y",UPPER($T809)="")),TRUE)</f>
        <v>1</v>
      </c>
      <c r="AK809" s="8" t="b">
        <f>IF(UPPER($U809)="WIND",IF(filt_combine_wind,OR(UPPER($T809)="Y",UPPER($S809)=""),OR(UPPER($S809)="Y",UPPER($T809)="")),TRUE)</f>
        <v>1</v>
      </c>
      <c r="AL809" s="9"/>
      <c r="AM809" s="2" t="b">
        <f>AND(Z809:AL809)</f>
        <v>0</v>
      </c>
      <c r="AN809" s="2">
        <f>A809-COUNTIF($K$31:$K809,"&lt;&gt;"&amp;AN$31)+1</f>
        <v>744</v>
      </c>
      <c r="AO809" s="2"/>
      <c r="AP809" s="8" t="s">
        <v>534</v>
      </c>
      <c r="AQ809" s="8" t="s">
        <v>41</v>
      </c>
      <c r="AR809" s="8">
        <v>56113</v>
      </c>
      <c r="AS809" s="8">
        <v>14735</v>
      </c>
      <c r="AT809" s="8" t="s">
        <v>11</v>
      </c>
      <c r="AU809" s="8" t="s">
        <v>45</v>
      </c>
      <c r="AV809" s="8">
        <v>2003</v>
      </c>
      <c r="AW809" s="8">
        <v>1.4</v>
      </c>
      <c r="AX809" s="8" t="s">
        <v>44</v>
      </c>
      <c r="AY809" s="8" t="s">
        <v>15</v>
      </c>
      <c r="AZ809">
        <v>0</v>
      </c>
      <c r="BA809" s="5">
        <v>16309.063099999999</v>
      </c>
      <c r="BB809" s="5">
        <v>6</v>
      </c>
      <c r="BC809" s="4"/>
      <c r="BD809"/>
    </row>
    <row r="810" spans="1:56" hidden="1">
      <c r="A810">
        <f>ROW(B810)-ROW($B$31)</f>
        <v>779</v>
      </c>
      <c r="B810" t="str">
        <f>SUBSTITUTE(SUBSTITUTE(SUBSTITUTE(AP810&amp;"_"&amp;AQ810," ","_"),"&amp;","and"),"-","_")</f>
        <v>Tessman_Road_4</v>
      </c>
      <c r="C810">
        <f>AW810/1000</f>
        <v>1.4E-3</v>
      </c>
      <c r="D810" s="23" t="str">
        <f>VLOOKUP(L810,map_fuel,2,0)</f>
        <v>waste</v>
      </c>
      <c r="E810" s="23" t="str">
        <f>VLOOKUP(M810,map_prime_mover,2,0)</f>
        <v>ic</v>
      </c>
      <c r="F810" s="23" t="str">
        <f>D810&amp;IF(NOT(E810=""),"_"&amp;LOWER(E810),"")</f>
        <v>waste_ic</v>
      </c>
      <c r="G810" s="58">
        <f>IF(ISNUMBER(BA810),BA810/1000,1)</f>
        <v>16.309063099999999</v>
      </c>
      <c r="H810" s="8">
        <f>AV810</f>
        <v>2003</v>
      </c>
      <c r="I810" s="39" t="str">
        <f>AY810</f>
        <v>OP</v>
      </c>
      <c r="J810" s="39" t="str">
        <f>IF(AZ810=1,"Y",IF(AZ810=0,"N","?"))</f>
        <v>N</v>
      </c>
      <c r="K810" s="39" t="s">
        <v>594</v>
      </c>
      <c r="L810" s="8" t="str">
        <f>AU810</f>
        <v>LFG</v>
      </c>
      <c r="M810" s="8" t="str">
        <f>AX810</f>
        <v>IC</v>
      </c>
      <c r="N810" s="8">
        <f>C810*G810</f>
        <v>2.2832688340000001E-2</v>
      </c>
      <c r="O810" s="8"/>
      <c r="P810" s="39"/>
      <c r="Q810" s="39"/>
      <c r="R810" s="87"/>
      <c r="S810" s="39"/>
      <c r="T810" s="39"/>
      <c r="U810" s="87"/>
      <c r="V810" s="87" t="str">
        <f ca="1">IF(NOT(AP810=""),IF(AP810&lt;&gt;AP809,IF(COUNTIF(OFFSET(AP810,0,0,pMaxUnitPerPlantInData),AP810)=COUNTIFS(OFFSET(AP810,0,0,pMaxUnitPerPlantInData),AP810,OFFSET(F810,0,0,pMaxUnitPerPlantInData),F810),"N","Y"),V809),"")</f>
        <v>N</v>
      </c>
      <c r="W810" s="87" t="str">
        <f>IF($AP810="",W811,SUBSTITUTE(SUBSTITUTE(SUBSTITUTE(AP810," ","_"),"&amp;","and"),"-","_"))</f>
        <v>Tessman_Road</v>
      </c>
      <c r="X810" s="87">
        <f>IF($AP810="","-",BB810)</f>
        <v>6</v>
      </c>
      <c r="Y810" s="4"/>
      <c r="Z810" s="8" t="b">
        <v>1</v>
      </c>
      <c r="AA810" s="8" t="b">
        <f>VLOOKUP(L810,map_fuel,3,0)</f>
        <v>0</v>
      </c>
      <c r="AB810" s="8" t="b">
        <f>C810&gt;=filt_gen_size</f>
        <v>0</v>
      </c>
      <c r="AC810" s="8" t="b">
        <f>AV810&gt;=filt_age</f>
        <v>1</v>
      </c>
      <c r="AD810" s="39">
        <f>IF(filt_status="ALL",TRUE,IFERROR(SEARCH(I810,filt_status),FALSE))</f>
        <v>1</v>
      </c>
      <c r="AE810" s="8" t="b">
        <f>IF(filt_chp,TRUE,J810="N")</f>
        <v>1</v>
      </c>
      <c r="AF810" s="8" t="b">
        <f>IF(filt_hydro,TRUE,D810&lt;&gt;"water")</f>
        <v>1</v>
      </c>
      <c r="AG810" s="8" t="b">
        <f>IF(filt_use_bad_data,TRUE,NOT(OR(O810="Y",O810=1)))</f>
        <v>1</v>
      </c>
      <c r="AH810" s="8" t="b">
        <f>IF(filt_use_bad_data,TRUE,NOT(OR(Q810="Y",Q810=1)))</f>
        <v>1</v>
      </c>
      <c r="AI810" s="8" t="b">
        <f>IF(filt_allow_combos,AND(AJ810:AK810),OR(UPPER($S810)="Y",UPPER($T810)=""))</f>
        <v>1</v>
      </c>
      <c r="AJ810" s="8" t="b">
        <f>IF(UPPER($U810)="CCGT",IF(filt_combine_ccgt,OR(UPPER($T810)="Y",UPPER($S810)=""),OR(UPPER($S810)="Y",UPPER($T810)="")),TRUE)</f>
        <v>1</v>
      </c>
      <c r="AK810" s="8" t="b">
        <f>IF(UPPER($U810)="WIND",IF(filt_combine_wind,OR(UPPER($T810)="Y",UPPER($S810)=""),OR(UPPER($S810)="Y",UPPER($T810)="")),TRUE)</f>
        <v>1</v>
      </c>
      <c r="AL810" s="9"/>
      <c r="AM810" s="2" t="b">
        <f>AND(Z810:AL810)</f>
        <v>0</v>
      </c>
      <c r="AN810" s="2">
        <f>A810-COUNTIF($K$31:$K810,"&lt;&gt;"&amp;AN$31)+1</f>
        <v>745</v>
      </c>
      <c r="AO810" s="2"/>
      <c r="AP810" s="8" t="s">
        <v>534</v>
      </c>
      <c r="AQ810" s="8" t="s">
        <v>107</v>
      </c>
      <c r="AR810" s="8">
        <v>56113</v>
      </c>
      <c r="AS810" s="8">
        <v>14736</v>
      </c>
      <c r="AT810" s="8" t="s">
        <v>11</v>
      </c>
      <c r="AU810" s="8" t="s">
        <v>45</v>
      </c>
      <c r="AV810" s="8">
        <v>2003</v>
      </c>
      <c r="AW810" s="8">
        <v>1.4</v>
      </c>
      <c r="AX810" s="8" t="s">
        <v>44</v>
      </c>
      <c r="AY810" s="8" t="s">
        <v>15</v>
      </c>
      <c r="AZ810">
        <v>0</v>
      </c>
      <c r="BA810" s="5">
        <v>16309.063099999999</v>
      </c>
      <c r="BB810" s="5">
        <v>6</v>
      </c>
      <c r="BC810" s="4"/>
      <c r="BD810"/>
    </row>
    <row r="811" spans="1:56" hidden="1">
      <c r="A811">
        <f>ROW(B811)-ROW($B$31)</f>
        <v>780</v>
      </c>
      <c r="B811" t="str">
        <f>SUBSTITUTE(SUBSTITUTE(SUBSTITUTE(AP811&amp;"_"&amp;AQ811," ","_"),"&amp;","and"),"-","_")</f>
        <v>Tessman_Road_5</v>
      </c>
      <c r="C811">
        <f>AW811/1000</f>
        <v>1.4E-3</v>
      </c>
      <c r="D811" s="23" t="str">
        <f>VLOOKUP(L811,map_fuel,2,0)</f>
        <v>waste</v>
      </c>
      <c r="E811" s="23" t="str">
        <f>VLOOKUP(M811,map_prime_mover,2,0)</f>
        <v>ic</v>
      </c>
      <c r="F811" s="23" t="str">
        <f>D811&amp;IF(NOT(E811=""),"_"&amp;LOWER(E811),"")</f>
        <v>waste_ic</v>
      </c>
      <c r="G811" s="58">
        <f>IF(ISNUMBER(BA811),BA811/1000,1)</f>
        <v>16.309063099999999</v>
      </c>
      <c r="H811" s="8">
        <f>AV811</f>
        <v>2003</v>
      </c>
      <c r="I811" s="39" t="str">
        <f>AY811</f>
        <v>OP</v>
      </c>
      <c r="J811" s="39" t="str">
        <f>IF(AZ811=1,"Y",IF(AZ811=0,"N","?"))</f>
        <v>N</v>
      </c>
      <c r="K811" s="39" t="s">
        <v>594</v>
      </c>
      <c r="L811" s="8" t="str">
        <f>AU811</f>
        <v>LFG</v>
      </c>
      <c r="M811" s="8" t="str">
        <f>AX811</f>
        <v>IC</v>
      </c>
      <c r="N811" s="8">
        <f>C811*G811</f>
        <v>2.2832688340000001E-2</v>
      </c>
      <c r="O811" s="8"/>
      <c r="P811" s="39"/>
      <c r="Q811" s="39"/>
      <c r="R811" s="87"/>
      <c r="S811" s="39"/>
      <c r="T811" s="39"/>
      <c r="U811" s="87"/>
      <c r="V811" s="87" t="str">
        <f ca="1">IF(NOT(AP811=""),IF(AP811&lt;&gt;AP810,IF(COUNTIF(OFFSET(AP811,0,0,pMaxUnitPerPlantInData),AP811)=COUNTIFS(OFFSET(AP811,0,0,pMaxUnitPerPlantInData),AP811,OFFSET(F811,0,0,pMaxUnitPerPlantInData),F811),"N","Y"),V810),"")</f>
        <v>N</v>
      </c>
      <c r="W811" s="87" t="str">
        <f>IF($AP811="",W812,SUBSTITUTE(SUBSTITUTE(SUBSTITUTE(AP811," ","_"),"&amp;","and"),"-","_"))</f>
        <v>Tessman_Road</v>
      </c>
      <c r="X811" s="87">
        <f>IF($AP811="","-",BB811)</f>
        <v>6</v>
      </c>
      <c r="Y811" s="4"/>
      <c r="Z811" s="8" t="b">
        <v>1</v>
      </c>
      <c r="AA811" s="8" t="b">
        <f>VLOOKUP(L811,map_fuel,3,0)</f>
        <v>0</v>
      </c>
      <c r="AB811" s="8" t="b">
        <f>C811&gt;=filt_gen_size</f>
        <v>0</v>
      </c>
      <c r="AC811" s="8" t="b">
        <f>AV811&gt;=filt_age</f>
        <v>1</v>
      </c>
      <c r="AD811" s="39">
        <f>IF(filt_status="ALL",TRUE,IFERROR(SEARCH(I811,filt_status),FALSE))</f>
        <v>1</v>
      </c>
      <c r="AE811" s="8" t="b">
        <f>IF(filt_chp,TRUE,J811="N")</f>
        <v>1</v>
      </c>
      <c r="AF811" s="8" t="b">
        <f>IF(filt_hydro,TRUE,D811&lt;&gt;"water")</f>
        <v>1</v>
      </c>
      <c r="AG811" s="8" t="b">
        <f>IF(filt_use_bad_data,TRUE,NOT(OR(O811="Y",O811=1)))</f>
        <v>1</v>
      </c>
      <c r="AH811" s="8" t="b">
        <f>IF(filt_use_bad_data,TRUE,NOT(OR(Q811="Y",Q811=1)))</f>
        <v>1</v>
      </c>
      <c r="AI811" s="8" t="b">
        <f>IF(filt_allow_combos,AND(AJ811:AK811),OR(UPPER($S811)="Y",UPPER($T811)=""))</f>
        <v>1</v>
      </c>
      <c r="AJ811" s="8" t="b">
        <f>IF(UPPER($U811)="CCGT",IF(filt_combine_ccgt,OR(UPPER($T811)="Y",UPPER($S811)=""),OR(UPPER($S811)="Y",UPPER($T811)="")),TRUE)</f>
        <v>1</v>
      </c>
      <c r="AK811" s="8" t="b">
        <f>IF(UPPER($U811)="WIND",IF(filt_combine_wind,OR(UPPER($T811)="Y",UPPER($S811)=""),OR(UPPER($S811)="Y",UPPER($T811)="")),TRUE)</f>
        <v>1</v>
      </c>
      <c r="AL811" s="9"/>
      <c r="AM811" s="2" t="b">
        <f>AND(Z811:AL811)</f>
        <v>0</v>
      </c>
      <c r="AN811" s="2">
        <f>A811-COUNTIF($K$31:$K811,"&lt;&gt;"&amp;AN$31)+1</f>
        <v>746</v>
      </c>
      <c r="AO811" s="2"/>
      <c r="AP811" s="8" t="s">
        <v>534</v>
      </c>
      <c r="AQ811" s="8" t="s">
        <v>108</v>
      </c>
      <c r="AR811" s="8">
        <v>56113</v>
      </c>
      <c r="AS811" s="8">
        <v>14737</v>
      </c>
      <c r="AT811" s="8" t="s">
        <v>11</v>
      </c>
      <c r="AU811" s="8" t="s">
        <v>45</v>
      </c>
      <c r="AV811" s="8">
        <v>2003</v>
      </c>
      <c r="AW811" s="8">
        <v>1.4</v>
      </c>
      <c r="AX811" s="8" t="s">
        <v>44</v>
      </c>
      <c r="AY811" s="8" t="s">
        <v>15</v>
      </c>
      <c r="AZ811">
        <v>0</v>
      </c>
      <c r="BA811" s="5">
        <v>16309.063099999999</v>
      </c>
      <c r="BB811" s="5">
        <v>6</v>
      </c>
      <c r="BC811" s="4"/>
      <c r="BD811"/>
    </row>
    <row r="812" spans="1:56" hidden="1">
      <c r="A812">
        <f>ROW(B812)-ROW($B$31)</f>
        <v>781</v>
      </c>
      <c r="B812" t="str">
        <f>SUBSTITUTE(SUBSTITUTE(SUBSTITUTE(AP812&amp;"_"&amp;AQ812," ","_"),"&amp;","and"),"-","_")</f>
        <v>Tessman_Road_6</v>
      </c>
      <c r="C812">
        <f>AW812/1000</f>
        <v>1.4E-3</v>
      </c>
      <c r="D812" s="23" t="str">
        <f>VLOOKUP(L812,map_fuel,2,0)</f>
        <v>waste</v>
      </c>
      <c r="E812" s="23" t="str">
        <f>VLOOKUP(M812,map_prime_mover,2,0)</f>
        <v>ic</v>
      </c>
      <c r="F812" s="23" t="str">
        <f>D812&amp;IF(NOT(E812=""),"_"&amp;LOWER(E812),"")</f>
        <v>waste_ic</v>
      </c>
      <c r="G812" s="58">
        <f>IF(ISNUMBER(BA812),BA812/1000,1)</f>
        <v>16.309063099999999</v>
      </c>
      <c r="H812" s="8">
        <f>AV812</f>
        <v>2003</v>
      </c>
      <c r="I812" s="39" t="str">
        <f>AY812</f>
        <v>OP</v>
      </c>
      <c r="J812" s="39" t="str">
        <f>IF(AZ812=1,"Y",IF(AZ812=0,"N","?"))</f>
        <v>N</v>
      </c>
      <c r="K812" s="39" t="s">
        <v>594</v>
      </c>
      <c r="L812" s="8" t="str">
        <f>AU812</f>
        <v>LFG</v>
      </c>
      <c r="M812" s="8" t="str">
        <f>AX812</f>
        <v>IC</v>
      </c>
      <c r="N812" s="8">
        <f>C812*G812</f>
        <v>2.2832688340000001E-2</v>
      </c>
      <c r="O812" s="8"/>
      <c r="P812" s="39"/>
      <c r="Q812" s="39"/>
      <c r="R812" s="87"/>
      <c r="S812" s="39"/>
      <c r="T812" s="39"/>
      <c r="U812" s="87"/>
      <c r="V812" s="87" t="str">
        <f ca="1">IF(NOT(AP812=""),IF(AP812&lt;&gt;AP811,IF(COUNTIF(OFFSET(AP812,0,0,pMaxUnitPerPlantInData),AP812)=COUNTIFS(OFFSET(AP812,0,0,pMaxUnitPerPlantInData),AP812,OFFSET(F812,0,0,pMaxUnitPerPlantInData),F812),"N","Y"),V811),"")</f>
        <v>N</v>
      </c>
      <c r="W812" s="87" t="str">
        <f>IF($AP812="",W813,SUBSTITUTE(SUBSTITUTE(SUBSTITUTE(AP812," ","_"),"&amp;","and"),"-","_"))</f>
        <v>Tessman_Road</v>
      </c>
      <c r="X812" s="87">
        <f>IF($AP812="","-",BB812)</f>
        <v>6</v>
      </c>
      <c r="Y812" s="4"/>
      <c r="Z812" s="8" t="b">
        <v>1</v>
      </c>
      <c r="AA812" s="8" t="b">
        <f>VLOOKUP(L812,map_fuel,3,0)</f>
        <v>0</v>
      </c>
      <c r="AB812" s="8" t="b">
        <f>C812&gt;=filt_gen_size</f>
        <v>0</v>
      </c>
      <c r="AC812" s="8" t="b">
        <f>AV812&gt;=filt_age</f>
        <v>1</v>
      </c>
      <c r="AD812" s="39">
        <f>IF(filt_status="ALL",TRUE,IFERROR(SEARCH(I812,filt_status),FALSE))</f>
        <v>1</v>
      </c>
      <c r="AE812" s="8" t="b">
        <f>IF(filt_chp,TRUE,J812="N")</f>
        <v>1</v>
      </c>
      <c r="AF812" s="8" t="b">
        <f>IF(filt_hydro,TRUE,D812&lt;&gt;"water")</f>
        <v>1</v>
      </c>
      <c r="AG812" s="8" t="b">
        <f>IF(filt_use_bad_data,TRUE,NOT(OR(O812="Y",O812=1)))</f>
        <v>1</v>
      </c>
      <c r="AH812" s="8" t="b">
        <f>IF(filt_use_bad_data,TRUE,NOT(OR(Q812="Y",Q812=1)))</f>
        <v>1</v>
      </c>
      <c r="AI812" s="8" t="b">
        <f>IF(filt_allow_combos,AND(AJ812:AK812),OR(UPPER($S812)="Y",UPPER($T812)=""))</f>
        <v>1</v>
      </c>
      <c r="AJ812" s="8" t="b">
        <f>IF(UPPER($U812)="CCGT",IF(filt_combine_ccgt,OR(UPPER($T812)="Y",UPPER($S812)=""),OR(UPPER($S812)="Y",UPPER($T812)="")),TRUE)</f>
        <v>1</v>
      </c>
      <c r="AK812" s="8" t="b">
        <f>IF(UPPER($U812)="WIND",IF(filt_combine_wind,OR(UPPER($T812)="Y",UPPER($S812)=""),OR(UPPER($S812)="Y",UPPER($T812)="")),TRUE)</f>
        <v>1</v>
      </c>
      <c r="AL812" s="9"/>
      <c r="AM812" s="2" t="b">
        <f>AND(Z812:AL812)</f>
        <v>0</v>
      </c>
      <c r="AN812" s="2">
        <f>A812-COUNTIF($K$31:$K812,"&lt;&gt;"&amp;AN$31)+1</f>
        <v>747</v>
      </c>
      <c r="AO812" s="2"/>
      <c r="AP812" s="8" t="s">
        <v>534</v>
      </c>
      <c r="AQ812" s="8" t="s">
        <v>109</v>
      </c>
      <c r="AR812" s="8">
        <v>56113</v>
      </c>
      <c r="AS812" s="8">
        <v>14738</v>
      </c>
      <c r="AT812" s="8" t="s">
        <v>11</v>
      </c>
      <c r="AU812" s="8" t="s">
        <v>45</v>
      </c>
      <c r="AV812" s="8">
        <v>2003</v>
      </c>
      <c r="AW812" s="8">
        <v>1.4</v>
      </c>
      <c r="AX812" s="8" t="s">
        <v>44</v>
      </c>
      <c r="AY812" s="8" t="s">
        <v>15</v>
      </c>
      <c r="AZ812">
        <v>0</v>
      </c>
      <c r="BA812" s="5">
        <v>16309.063099999999</v>
      </c>
      <c r="BB812" s="5">
        <v>6</v>
      </c>
      <c r="BC812" s="4"/>
      <c r="BD812"/>
    </row>
    <row r="813" spans="1:56" hidden="1">
      <c r="A813">
        <f>ROW(B813)-ROW($B$31)</f>
        <v>782</v>
      </c>
      <c r="B813" t="str">
        <f>SUBSTITUTE(SUBSTITUTE(SUBSTITUTE(AP813&amp;"_"&amp;AQ813," ","_"),"&amp;","and"),"-","_")</f>
        <v>Texas_City_Plant_Union_Carbide_GTG</v>
      </c>
      <c r="C813">
        <f>AW813/1000</f>
        <v>0.04</v>
      </c>
      <c r="D813" s="23" t="str">
        <f>VLOOKUP(L813,map_fuel,2,0)</f>
        <v>ng</v>
      </c>
      <c r="E813" s="23" t="str">
        <f>VLOOKUP(M813,map_prime_mover,2,0)</f>
        <v>gt</v>
      </c>
      <c r="F813" s="23" t="str">
        <f>D813&amp;IF(NOT(E813=""),"_"&amp;LOWER(E813),"")</f>
        <v>ng_gt</v>
      </c>
      <c r="G813" s="58">
        <f>IF(ISNUMBER(BA813),BA813/1000,1)</f>
        <v>8.1285307000000007</v>
      </c>
      <c r="H813" s="8">
        <f>AV813</f>
        <v>1996</v>
      </c>
      <c r="I813" s="39" t="str">
        <f>AY813</f>
        <v>OP</v>
      </c>
      <c r="J813" s="39" t="str">
        <f>IF(AZ813=1,"Y",IF(AZ813=0,"N","?"))</f>
        <v>Y</v>
      </c>
      <c r="K813" s="39" t="s">
        <v>594</v>
      </c>
      <c r="L813" s="8" t="str">
        <f>AU813</f>
        <v>NG</v>
      </c>
      <c r="M813" s="8" t="str">
        <f>AX813</f>
        <v>GT</v>
      </c>
      <c r="N813" s="8">
        <f>C813*G813</f>
        <v>0.32514122800000006</v>
      </c>
      <c r="O813" s="8"/>
      <c r="P813" s="8"/>
      <c r="Q813" s="8"/>
      <c r="R813" s="87"/>
      <c r="S813" s="8"/>
      <c r="T813" s="8"/>
      <c r="U813" s="87"/>
      <c r="V813" s="87" t="str">
        <f ca="1">IF(NOT(AP813=""),IF(AP813&lt;&gt;AP812,IF(COUNTIF(OFFSET(AP813,0,0,pMaxUnitPerPlantInData),AP813)=COUNTIFS(OFFSET(AP813,0,0,pMaxUnitPerPlantInData),AP813,OFFSET(F813,0,0,pMaxUnitPerPlantInData),F813),"N","Y"),V812),"")</f>
        <v>Y</v>
      </c>
      <c r="W813" s="87" t="str">
        <f>IF($AP813="",W814,AP813)</f>
        <v>Texas City Plant Union Carbide</v>
      </c>
      <c r="X813" s="87">
        <f>IF($AP813="","-",BB813)</f>
        <v>2</v>
      </c>
      <c r="Y813" s="4"/>
      <c r="Z813" s="8" t="b">
        <v>1</v>
      </c>
      <c r="AA813" s="8" t="b">
        <f>VLOOKUP(L813,map_fuel,3,0)</f>
        <v>1</v>
      </c>
      <c r="AB813" s="8" t="b">
        <f>C813&gt;=filt_gen_size</f>
        <v>0</v>
      </c>
      <c r="AC813" s="8" t="b">
        <f>AV813&gt;=filt_age</f>
        <v>1</v>
      </c>
      <c r="AD813" s="39">
        <f>IF(filt_status="ALL",TRUE,IFERROR(SEARCH(I813,filt_status),FALSE))</f>
        <v>1</v>
      </c>
      <c r="AE813" s="8" t="b">
        <f>IF(filt_chp,TRUE,J813="N")</f>
        <v>0</v>
      </c>
      <c r="AF813" s="8" t="b">
        <f>IF(filt_hydro,TRUE,D813&lt;&gt;"water")</f>
        <v>1</v>
      </c>
      <c r="AG813" s="8" t="b">
        <f>IF(filt_use_bad_data,TRUE,NOT(OR(O813="Y",O813=1)))</f>
        <v>1</v>
      </c>
      <c r="AH813" s="8" t="b">
        <f>IF(filt_use_bad_data,TRUE,NOT(OR(Q813="Y",Q813=1)))</f>
        <v>1</v>
      </c>
      <c r="AI813" s="8" t="b">
        <f>IF(filt_allow_combos,AND(AJ813:AK813),OR(UPPER($S813)="Y",UPPER($T813)=""))</f>
        <v>1</v>
      </c>
      <c r="AJ813" s="8" t="b">
        <f>IF(UPPER($U813)="CCGT",IF(filt_combine_ccgt,OR(UPPER($T813)="Y",UPPER($S813)=""),OR(UPPER($S813)="Y",UPPER($T813)="")),TRUE)</f>
        <v>1</v>
      </c>
      <c r="AK813" s="8" t="b">
        <f>IF(UPPER($U813)="WIND",IF(filt_combine_wind,OR(UPPER($T813)="Y",UPPER($S813)=""),OR(UPPER($S813)="Y",UPPER($T813)="")),TRUE)</f>
        <v>1</v>
      </c>
      <c r="AL813" s="9"/>
      <c r="AM813" s="2" t="b">
        <f>AND(Z813:AL813)</f>
        <v>0</v>
      </c>
      <c r="AN813" s="2">
        <f>A813-COUNTIF($K$31:$K813,"&lt;&gt;"&amp;AN$31)+1</f>
        <v>748</v>
      </c>
      <c r="AO813" s="2"/>
      <c r="AP813" s="8" t="s">
        <v>535</v>
      </c>
      <c r="AQ813" s="8" t="s">
        <v>536</v>
      </c>
      <c r="AR813" s="8">
        <v>50153</v>
      </c>
      <c r="AS813" s="8">
        <v>14739</v>
      </c>
      <c r="AT813" s="8" t="s">
        <v>11</v>
      </c>
      <c r="AU813" s="8" t="s">
        <v>33</v>
      </c>
      <c r="AV813" s="8">
        <v>1996</v>
      </c>
      <c r="AW813" s="8">
        <v>40</v>
      </c>
      <c r="AX813" s="8" t="s">
        <v>54</v>
      </c>
      <c r="AY813" s="8" t="s">
        <v>15</v>
      </c>
      <c r="AZ813">
        <v>1</v>
      </c>
      <c r="BA813" s="5">
        <v>8128.5307000000003</v>
      </c>
      <c r="BB813" s="5">
        <v>2</v>
      </c>
      <c r="BC813" s="4"/>
      <c r="BD813"/>
    </row>
    <row r="814" spans="1:56" hidden="1">
      <c r="A814">
        <f>ROW(B814)-ROW($B$31)</f>
        <v>783</v>
      </c>
      <c r="B814" t="str">
        <f>SUBSTITUTE(SUBSTITUTE(SUBSTITUTE(AP814&amp;"_"&amp;AQ814," ","_"),"&amp;","and"),"-","_")</f>
        <v>Texas_City_Plant_Union_Carbide_STG</v>
      </c>
      <c r="C814">
        <f>AW814/1000</f>
        <v>5.6000000000000001E-2</v>
      </c>
      <c r="D814" s="23" t="str">
        <f>VLOOKUP(L814,map_fuel,2,0)</f>
        <v>steam</v>
      </c>
      <c r="E814" s="23" t="str">
        <f>VLOOKUP(M814,map_prime_mover,2,0)</f>
        <v>st</v>
      </c>
      <c r="F814" s="23" t="str">
        <f>D814&amp;IF(NOT(E814=""),"_"&amp;LOWER(E814),"")</f>
        <v>steam_st</v>
      </c>
      <c r="G814" s="58">
        <f>IF(ISNUMBER(BA814),BA814/1000,1)</f>
        <v>8.1285307000000007</v>
      </c>
      <c r="H814" s="8">
        <f>AV814</f>
        <v>1996</v>
      </c>
      <c r="I814" s="39" t="str">
        <f>AY814</f>
        <v>OP</v>
      </c>
      <c r="J814" s="39" t="str">
        <f>IF(AZ814=1,"Y",IF(AZ814=0,"N","?"))</f>
        <v>Y</v>
      </c>
      <c r="K814" s="39" t="s">
        <v>594</v>
      </c>
      <c r="L814" s="8" t="str">
        <f>AU814</f>
        <v>PUR</v>
      </c>
      <c r="M814" s="8" t="str">
        <f>AX814</f>
        <v>ST</v>
      </c>
      <c r="N814" s="8">
        <f>C814*G814</f>
        <v>0.45519771920000007</v>
      </c>
      <c r="O814" s="8"/>
      <c r="P814" s="8"/>
      <c r="Q814" s="8"/>
      <c r="R814" s="87"/>
      <c r="S814" s="8"/>
      <c r="T814" s="8"/>
      <c r="U814" s="87"/>
      <c r="V814" s="87" t="str">
        <f ca="1">IF(NOT(AP814=""),IF(AP814&lt;&gt;AP813,IF(COUNTIF(OFFSET(AP814,0,0,pMaxUnitPerPlantInData),AP814)=COUNTIFS(OFFSET(AP814,0,0,pMaxUnitPerPlantInData),AP814,OFFSET(F814,0,0,pMaxUnitPerPlantInData),F814),"N","Y"),V813),"")</f>
        <v>Y</v>
      </c>
      <c r="W814" s="87" t="str">
        <f>IF($AP814="",W815,AP814)</f>
        <v>Texas City Plant Union Carbide</v>
      </c>
      <c r="X814" s="87">
        <f>IF($AP814="","-",BB814)</f>
        <v>2</v>
      </c>
      <c r="Y814" s="4"/>
      <c r="Z814" s="8" t="b">
        <v>1</v>
      </c>
      <c r="AA814" s="8" t="b">
        <f>VLOOKUP(L814,map_fuel,3,0)</f>
        <v>0</v>
      </c>
      <c r="AB814" s="8" t="b">
        <f>C814&gt;=filt_gen_size</f>
        <v>1</v>
      </c>
      <c r="AC814" s="8" t="b">
        <f>AV814&gt;=filt_age</f>
        <v>1</v>
      </c>
      <c r="AD814" s="39">
        <f>IF(filt_status="ALL",TRUE,IFERROR(SEARCH(I814,filt_status),FALSE))</f>
        <v>1</v>
      </c>
      <c r="AE814" s="8" t="b">
        <f>IF(filt_chp,TRUE,J814="N")</f>
        <v>0</v>
      </c>
      <c r="AF814" s="8" t="b">
        <f>IF(filt_hydro,TRUE,D814&lt;&gt;"water")</f>
        <v>1</v>
      </c>
      <c r="AG814" s="8" t="b">
        <f>IF(filt_use_bad_data,TRUE,NOT(OR(O814="Y",O814=1)))</f>
        <v>1</v>
      </c>
      <c r="AH814" s="8" t="b">
        <f>IF(filt_use_bad_data,TRUE,NOT(OR(Q814="Y",Q814=1)))</f>
        <v>1</v>
      </c>
      <c r="AI814" s="8" t="b">
        <f>IF(filt_allow_combos,AND(AJ814:AK814),OR(UPPER($S814)="Y",UPPER($T814)=""))</f>
        <v>1</v>
      </c>
      <c r="AJ814" s="8" t="b">
        <f>IF(UPPER($U814)="CCGT",IF(filt_combine_ccgt,OR(UPPER($T814)="Y",UPPER($S814)=""),OR(UPPER($S814)="Y",UPPER($T814)="")),TRUE)</f>
        <v>1</v>
      </c>
      <c r="AK814" s="8" t="b">
        <f>IF(UPPER($U814)="WIND",IF(filt_combine_wind,OR(UPPER($T814)="Y",UPPER($S814)=""),OR(UPPER($S814)="Y",UPPER($T814)="")),TRUE)</f>
        <v>1</v>
      </c>
      <c r="AL814" s="9"/>
      <c r="AM814" s="2" t="b">
        <f>AND(Z814:AL814)</f>
        <v>0</v>
      </c>
      <c r="AN814" s="2">
        <f>A814-COUNTIF($K$31:$K814,"&lt;&gt;"&amp;AN$31)+1</f>
        <v>749</v>
      </c>
      <c r="AO814" s="2"/>
      <c r="AP814" s="8" t="s">
        <v>535</v>
      </c>
      <c r="AQ814" s="8" t="s">
        <v>197</v>
      </c>
      <c r="AR814" s="8">
        <v>50153</v>
      </c>
      <c r="AS814" s="8">
        <v>14740</v>
      </c>
      <c r="AT814" s="8" t="s">
        <v>11</v>
      </c>
      <c r="AU814" s="8" t="s">
        <v>120</v>
      </c>
      <c r="AV814" s="8">
        <v>1996</v>
      </c>
      <c r="AW814" s="8">
        <v>56</v>
      </c>
      <c r="AX814" s="8" t="s">
        <v>16</v>
      </c>
      <c r="AY814" s="8" t="s">
        <v>15</v>
      </c>
      <c r="AZ814">
        <v>1</v>
      </c>
      <c r="BA814" s="5">
        <v>8128.5307000000003</v>
      </c>
      <c r="BB814" s="5">
        <v>2</v>
      </c>
      <c r="BC814" s="4"/>
      <c r="BD814"/>
    </row>
    <row r="815" spans="1:56" hidden="1">
      <c r="A815">
        <f>ROW(B815)-ROW($B$31)</f>
        <v>784</v>
      </c>
      <c r="B815" t="str">
        <f>SUBSTITUTE(SUBSTITUTE(SUBSTITUTE(AP815&amp;"_"&amp;AQ815," ","_"),"&amp;","and"),"-","_")</f>
        <v>Texas_City_Power_Plant_GEN1</v>
      </c>
      <c r="C815">
        <f>AW815/1000</f>
        <v>0.14099999999999999</v>
      </c>
      <c r="D815" s="23" t="str">
        <f>VLOOKUP(L815,map_fuel,2,0)</f>
        <v>ng</v>
      </c>
      <c r="E815" s="23" t="str">
        <f>VLOOKUP(M815,map_prime_mover,2,0)</f>
        <v>cc_st_part</v>
      </c>
      <c r="F815" s="23" t="str">
        <f>D815&amp;IF(NOT(E815=""),"_"&amp;LOWER(E815),"")</f>
        <v>ng_cc_st_part</v>
      </c>
      <c r="G815" s="58">
        <f>IF(ISNUMBER(BA815),BA815/1000,1)</f>
        <v>5.9953699</v>
      </c>
      <c r="H815" s="8">
        <f>AV815</f>
        <v>1987</v>
      </c>
      <c r="I815" s="39" t="str">
        <f>AY815</f>
        <v>OP</v>
      </c>
      <c r="J815" s="39" t="str">
        <f>IF(AZ815=1,"Y",IF(AZ815=0,"N","?"))</f>
        <v>Y</v>
      </c>
      <c r="K815" s="39" t="s">
        <v>594</v>
      </c>
      <c r="L815" s="8" t="str">
        <f>AU815</f>
        <v>NG</v>
      </c>
      <c r="M815" s="8" t="str">
        <f>AX815</f>
        <v>CA</v>
      </c>
      <c r="N815" s="8">
        <f>C815*G815</f>
        <v>0.84534715589999987</v>
      </c>
      <c r="O815" s="8"/>
      <c r="P815" s="8"/>
      <c r="Q815" s="8"/>
      <c r="R815" s="87"/>
      <c r="S815" s="8"/>
      <c r="T815" s="8"/>
      <c r="U815" s="87"/>
      <c r="V815" s="87" t="str">
        <f ca="1">IF(NOT(AP815=""),IF(AP815&lt;&gt;AP814,IF(COUNTIF(OFFSET(AP815,0,0,pMaxUnitPerPlantInData),AP815)=COUNTIFS(OFFSET(AP815,0,0,pMaxUnitPerPlantInData),AP815,OFFSET(F815,0,0,pMaxUnitPerPlantInData),F815),"N","Y"),V814),"")</f>
        <v>Y</v>
      </c>
      <c r="W815" s="87" t="str">
        <f>IF($AP815="",W816,AP815)</f>
        <v>Texas City Power Plant</v>
      </c>
      <c r="X815" s="87">
        <f>IF($AP815="","-",BB815)</f>
        <v>4</v>
      </c>
      <c r="Y815" s="4"/>
      <c r="Z815" s="8" t="b">
        <v>1</v>
      </c>
      <c r="AA815" s="8" t="b">
        <f>VLOOKUP(L815,map_fuel,3,0)</f>
        <v>1</v>
      </c>
      <c r="AB815" s="8" t="b">
        <f>C815&gt;=filt_gen_size</f>
        <v>1</v>
      </c>
      <c r="AC815" s="8" t="b">
        <f>AV815&gt;=filt_age</f>
        <v>1</v>
      </c>
      <c r="AD815" s="39">
        <f>IF(filt_status="ALL",TRUE,IFERROR(SEARCH(I815,filt_status),FALSE))</f>
        <v>1</v>
      </c>
      <c r="AE815" s="8" t="b">
        <f>IF(filt_chp,TRUE,J815="N")</f>
        <v>0</v>
      </c>
      <c r="AF815" s="8" t="b">
        <f>IF(filt_hydro,TRUE,D815&lt;&gt;"water")</f>
        <v>1</v>
      </c>
      <c r="AG815" s="8" t="b">
        <f>IF(filt_use_bad_data,TRUE,NOT(OR(O815="Y",O815=1)))</f>
        <v>1</v>
      </c>
      <c r="AH815" s="8" t="b">
        <f>IF(filt_use_bad_data,TRUE,NOT(OR(Q815="Y",Q815=1)))</f>
        <v>1</v>
      </c>
      <c r="AI815" s="8" t="b">
        <f>IF(filt_allow_combos,AND(AJ815:AK815),OR(UPPER($S815)="Y",UPPER($T815)=""))</f>
        <v>1</v>
      </c>
      <c r="AJ815" s="8" t="b">
        <f>IF(UPPER($U815)="CCGT",IF(filt_combine_ccgt,OR(UPPER($T815)="Y",UPPER($S815)=""),OR(UPPER($S815)="Y",UPPER($T815)="")),TRUE)</f>
        <v>1</v>
      </c>
      <c r="AK815" s="8" t="b">
        <f>IF(UPPER($U815)="WIND",IF(filt_combine_wind,OR(UPPER($T815)="Y",UPPER($S815)=""),OR(UPPER($S815)="Y",UPPER($T815)="")),TRUE)</f>
        <v>1</v>
      </c>
      <c r="AL815" s="9"/>
      <c r="AM815" s="2" t="b">
        <f>AND(Z815:AL815)</f>
        <v>0</v>
      </c>
      <c r="AN815" s="2">
        <f>A815-COUNTIF($K$31:$K815,"&lt;&gt;"&amp;AN$31)+1</f>
        <v>750</v>
      </c>
      <c r="AO815" s="2"/>
      <c r="AP815" s="8" t="s">
        <v>537</v>
      </c>
      <c r="AQ815" s="8" t="s">
        <v>13</v>
      </c>
      <c r="AR815" s="8">
        <v>52088</v>
      </c>
      <c r="AS815" s="8">
        <v>14741</v>
      </c>
      <c r="AT815" s="8" t="s">
        <v>11</v>
      </c>
      <c r="AU815" s="8" t="s">
        <v>33</v>
      </c>
      <c r="AV815" s="8">
        <v>1987</v>
      </c>
      <c r="AW815" s="8">
        <v>141</v>
      </c>
      <c r="AX815" s="8" t="s">
        <v>29</v>
      </c>
      <c r="AY815" s="8" t="s">
        <v>15</v>
      </c>
      <c r="AZ815">
        <v>1</v>
      </c>
      <c r="BA815" s="5">
        <v>5995.3698999999997</v>
      </c>
      <c r="BB815" s="5">
        <v>4</v>
      </c>
      <c r="BC815" s="4"/>
      <c r="BD815"/>
    </row>
    <row r="816" spans="1:56" hidden="1">
      <c r="A816">
        <f>ROW(B816)-ROW($B$31)</f>
        <v>785</v>
      </c>
      <c r="B816" t="str">
        <f>SUBSTITUTE(SUBSTITUTE(SUBSTITUTE(AP816&amp;"_"&amp;AQ816," ","_"),"&amp;","and"),"-","_")</f>
        <v>Texas_City_Power_Plant_GEN2</v>
      </c>
      <c r="C816">
        <f>AW816/1000</f>
        <v>0.10299999999999999</v>
      </c>
      <c r="D816" s="23" t="str">
        <f>VLOOKUP(L816,map_fuel,2,0)</f>
        <v>ng</v>
      </c>
      <c r="E816" s="23" t="str">
        <f>VLOOKUP(M816,map_prime_mover,2,0)</f>
        <v>cc_ct_part</v>
      </c>
      <c r="F816" s="23" t="str">
        <f>D816&amp;IF(NOT(E816=""),"_"&amp;LOWER(E816),"")</f>
        <v>ng_cc_ct_part</v>
      </c>
      <c r="G816" s="58">
        <f>IF(ISNUMBER(BA816),BA816/1000,1)</f>
        <v>5.9953699</v>
      </c>
      <c r="H816" s="8">
        <f>AV816</f>
        <v>1987</v>
      </c>
      <c r="I816" s="39" t="str">
        <f>AY816</f>
        <v>OP</v>
      </c>
      <c r="J816" s="39" t="str">
        <f>IF(AZ816=1,"Y",IF(AZ816=0,"N","?"))</f>
        <v>Y</v>
      </c>
      <c r="K816" s="39" t="s">
        <v>594</v>
      </c>
      <c r="L816" s="8" t="str">
        <f>AU816</f>
        <v>NG</v>
      </c>
      <c r="M816" s="8" t="str">
        <f>AX816</f>
        <v>CT</v>
      </c>
      <c r="N816" s="8">
        <f>C816*G816</f>
        <v>0.61752309969999997</v>
      </c>
      <c r="O816" s="8"/>
      <c r="P816" s="8"/>
      <c r="Q816" s="8"/>
      <c r="R816" s="87"/>
      <c r="S816" s="8"/>
      <c r="T816" s="8"/>
      <c r="U816" s="87"/>
      <c r="V816" s="87" t="str">
        <f ca="1">IF(NOT(AP816=""),IF(AP816&lt;&gt;AP815,IF(COUNTIF(OFFSET(AP816,0,0,pMaxUnitPerPlantInData),AP816)=COUNTIFS(OFFSET(AP816,0,0,pMaxUnitPerPlantInData),AP816,OFFSET(F816,0,0,pMaxUnitPerPlantInData),F816),"N","Y"),V815),"")</f>
        <v>Y</v>
      </c>
      <c r="W816" s="87" t="str">
        <f>IF($AP816="",W817,AP816)</f>
        <v>Texas City Power Plant</v>
      </c>
      <c r="X816" s="87">
        <f>IF($AP816="","-",BB816)</f>
        <v>4</v>
      </c>
      <c r="Y816" s="4"/>
      <c r="Z816" s="8" t="b">
        <v>1</v>
      </c>
      <c r="AA816" s="8" t="b">
        <f>VLOOKUP(L816,map_fuel,3,0)</f>
        <v>1</v>
      </c>
      <c r="AB816" s="8" t="b">
        <f>C816&gt;=filt_gen_size</f>
        <v>1</v>
      </c>
      <c r="AC816" s="8" t="b">
        <f>AV816&gt;=filt_age</f>
        <v>1</v>
      </c>
      <c r="AD816" s="39">
        <f>IF(filt_status="ALL",TRUE,IFERROR(SEARCH(I816,filt_status),FALSE))</f>
        <v>1</v>
      </c>
      <c r="AE816" s="8" t="b">
        <f>IF(filt_chp,TRUE,J816="N")</f>
        <v>0</v>
      </c>
      <c r="AF816" s="8" t="b">
        <f>IF(filt_hydro,TRUE,D816&lt;&gt;"water")</f>
        <v>1</v>
      </c>
      <c r="AG816" s="8" t="b">
        <f>IF(filt_use_bad_data,TRUE,NOT(OR(O816="Y",O816=1)))</f>
        <v>1</v>
      </c>
      <c r="AH816" s="8" t="b">
        <f>IF(filt_use_bad_data,TRUE,NOT(OR(Q816="Y",Q816=1)))</f>
        <v>1</v>
      </c>
      <c r="AI816" s="8" t="b">
        <f>IF(filt_allow_combos,AND(AJ816:AK816),OR(UPPER($S816)="Y",UPPER($T816)=""))</f>
        <v>1</v>
      </c>
      <c r="AJ816" s="8" t="b">
        <f>IF(UPPER($U816)="CCGT",IF(filt_combine_ccgt,OR(UPPER($T816)="Y",UPPER($S816)=""),OR(UPPER($S816)="Y",UPPER($T816)="")),TRUE)</f>
        <v>1</v>
      </c>
      <c r="AK816" s="8" t="b">
        <f>IF(UPPER($U816)="WIND",IF(filt_combine_wind,OR(UPPER($T816)="Y",UPPER($S816)=""),OR(UPPER($S816)="Y",UPPER($T816)="")),TRUE)</f>
        <v>1</v>
      </c>
      <c r="AL816" s="9"/>
      <c r="AM816" s="2" t="b">
        <f>AND(Z816:AL816)</f>
        <v>0</v>
      </c>
      <c r="AN816" s="2">
        <f>A816-COUNTIF($K$31:$K816,"&lt;&gt;"&amp;AN$31)+1</f>
        <v>751</v>
      </c>
      <c r="AO816" s="2"/>
      <c r="AP816" s="8" t="s">
        <v>537</v>
      </c>
      <c r="AQ816" s="8" t="s">
        <v>34</v>
      </c>
      <c r="AR816" s="8">
        <v>52088</v>
      </c>
      <c r="AS816" s="8">
        <v>14742</v>
      </c>
      <c r="AT816" s="8" t="s">
        <v>11</v>
      </c>
      <c r="AU816" s="8" t="s">
        <v>33</v>
      </c>
      <c r="AV816" s="8">
        <v>1987</v>
      </c>
      <c r="AW816" s="8">
        <v>103</v>
      </c>
      <c r="AX816" s="8" t="s">
        <v>32</v>
      </c>
      <c r="AY816" s="8" t="s">
        <v>15</v>
      </c>
      <c r="AZ816">
        <v>1</v>
      </c>
      <c r="BA816" s="5">
        <v>5995.3698999999997</v>
      </c>
      <c r="BB816" s="5">
        <v>4</v>
      </c>
      <c r="BC816" s="4"/>
      <c r="BD816"/>
    </row>
    <row r="817" spans="1:56" hidden="1">
      <c r="A817">
        <f>ROW(B817)-ROW($B$31)</f>
        <v>786</v>
      </c>
      <c r="B817" t="str">
        <f>SUBSTITUTE(SUBSTITUTE(SUBSTITUTE(AP817&amp;"_"&amp;AQ817," ","_"),"&amp;","and"),"-","_")</f>
        <v>Texas_City_Power_Plant_GEN3</v>
      </c>
      <c r="C817">
        <f>AW817/1000</f>
        <v>0.10299999999999999</v>
      </c>
      <c r="D817" s="23" t="str">
        <f>VLOOKUP(L817,map_fuel,2,0)</f>
        <v>ng</v>
      </c>
      <c r="E817" s="23" t="str">
        <f>VLOOKUP(M817,map_prime_mover,2,0)</f>
        <v>cc_ct_part</v>
      </c>
      <c r="F817" s="23" t="str">
        <f>D817&amp;IF(NOT(E817=""),"_"&amp;LOWER(E817),"")</f>
        <v>ng_cc_ct_part</v>
      </c>
      <c r="G817" s="58">
        <f>IF(ISNUMBER(BA817),BA817/1000,1)</f>
        <v>5.9953699</v>
      </c>
      <c r="H817" s="8">
        <f>AV817</f>
        <v>1987</v>
      </c>
      <c r="I817" s="39" t="str">
        <f>AY817</f>
        <v>OP</v>
      </c>
      <c r="J817" s="39" t="str">
        <f>IF(AZ817=1,"Y",IF(AZ817=0,"N","?"))</f>
        <v>Y</v>
      </c>
      <c r="K817" s="39" t="s">
        <v>594</v>
      </c>
      <c r="L817" s="8" t="str">
        <f>AU817</f>
        <v>NG</v>
      </c>
      <c r="M817" s="8" t="str">
        <f>AX817</f>
        <v>CT</v>
      </c>
      <c r="N817" s="8">
        <f>C817*G817</f>
        <v>0.61752309969999997</v>
      </c>
      <c r="O817" s="8"/>
      <c r="P817" s="8"/>
      <c r="Q817" s="8"/>
      <c r="R817" s="87"/>
      <c r="S817" s="8"/>
      <c r="T817" s="8"/>
      <c r="U817" s="87"/>
      <c r="V817" s="87" t="str">
        <f ca="1">IF(NOT(AP817=""),IF(AP817&lt;&gt;AP816,IF(COUNTIF(OFFSET(AP817,0,0,pMaxUnitPerPlantInData),AP817)=COUNTIFS(OFFSET(AP817,0,0,pMaxUnitPerPlantInData),AP817,OFFSET(F817,0,0,pMaxUnitPerPlantInData),F817),"N","Y"),V816),"")</f>
        <v>Y</v>
      </c>
      <c r="W817" s="87" t="str">
        <f>IF($AP817="",W818,AP817)</f>
        <v>Texas City Power Plant</v>
      </c>
      <c r="X817" s="87">
        <f>IF($AP817="","-",BB817)</f>
        <v>4</v>
      </c>
      <c r="Y817" s="4"/>
      <c r="Z817" s="8" t="b">
        <v>1</v>
      </c>
      <c r="AA817" s="8" t="b">
        <f>VLOOKUP(L817,map_fuel,3,0)</f>
        <v>1</v>
      </c>
      <c r="AB817" s="8" t="b">
        <f>C817&gt;=filt_gen_size</f>
        <v>1</v>
      </c>
      <c r="AC817" s="8" t="b">
        <f>AV817&gt;=filt_age</f>
        <v>1</v>
      </c>
      <c r="AD817" s="39">
        <f>IF(filt_status="ALL",TRUE,IFERROR(SEARCH(I817,filt_status),FALSE))</f>
        <v>1</v>
      </c>
      <c r="AE817" s="8" t="b">
        <f>IF(filt_chp,TRUE,J817="N")</f>
        <v>0</v>
      </c>
      <c r="AF817" s="8" t="b">
        <f>IF(filt_hydro,TRUE,D817&lt;&gt;"water")</f>
        <v>1</v>
      </c>
      <c r="AG817" s="8" t="b">
        <f>IF(filt_use_bad_data,TRUE,NOT(OR(O817="Y",O817=1)))</f>
        <v>1</v>
      </c>
      <c r="AH817" s="8" t="b">
        <f>IF(filt_use_bad_data,TRUE,NOT(OR(Q817="Y",Q817=1)))</f>
        <v>1</v>
      </c>
      <c r="AI817" s="8" t="b">
        <f>IF(filt_allow_combos,AND(AJ817:AK817),OR(UPPER($S817)="Y",UPPER($T817)=""))</f>
        <v>1</v>
      </c>
      <c r="AJ817" s="8" t="b">
        <f>IF(UPPER($U817)="CCGT",IF(filt_combine_ccgt,OR(UPPER($T817)="Y",UPPER($S817)=""),OR(UPPER($S817)="Y",UPPER($T817)="")),TRUE)</f>
        <v>1</v>
      </c>
      <c r="AK817" s="8" t="b">
        <f>IF(UPPER($U817)="WIND",IF(filt_combine_wind,OR(UPPER($T817)="Y",UPPER($S817)=""),OR(UPPER($S817)="Y",UPPER($T817)="")),TRUE)</f>
        <v>1</v>
      </c>
      <c r="AL817" s="9"/>
      <c r="AM817" s="2" t="b">
        <f>AND(Z817:AL817)</f>
        <v>0</v>
      </c>
      <c r="AN817" s="2">
        <f>A817-COUNTIF($K$31:$K817,"&lt;&gt;"&amp;AN$31)+1</f>
        <v>752</v>
      </c>
      <c r="AO817" s="2"/>
      <c r="AP817" s="8" t="s">
        <v>537</v>
      </c>
      <c r="AQ817" s="8" t="s">
        <v>28</v>
      </c>
      <c r="AR817" s="8">
        <v>52088</v>
      </c>
      <c r="AS817" s="8">
        <v>14743</v>
      </c>
      <c r="AT817" s="8" t="s">
        <v>11</v>
      </c>
      <c r="AU817" s="8" t="s">
        <v>33</v>
      </c>
      <c r="AV817" s="8">
        <v>1987</v>
      </c>
      <c r="AW817" s="8">
        <v>103</v>
      </c>
      <c r="AX817" s="8" t="s">
        <v>32</v>
      </c>
      <c r="AY817" s="8" t="s">
        <v>15</v>
      </c>
      <c r="AZ817">
        <v>1</v>
      </c>
      <c r="BA817" s="5">
        <v>5995.3698999999997</v>
      </c>
      <c r="BB817" s="5">
        <v>4</v>
      </c>
      <c r="BC817" s="4"/>
      <c r="BD817"/>
    </row>
    <row r="818" spans="1:56" hidden="1">
      <c r="A818">
        <f>ROW(B818)-ROW($B$31)</f>
        <v>787</v>
      </c>
      <c r="B818" t="str">
        <f>SUBSTITUTE(SUBSTITUTE(SUBSTITUTE(AP818&amp;"_"&amp;AQ818," ","_"),"&amp;","and"),"-","_")</f>
        <v>Texas_City_Power_Plant_GEN4</v>
      </c>
      <c r="C818">
        <f>AW818/1000</f>
        <v>0.10299999999999999</v>
      </c>
      <c r="D818" s="23" t="str">
        <f>VLOOKUP(L818,map_fuel,2,0)</f>
        <v>ng</v>
      </c>
      <c r="E818" s="23" t="str">
        <f>VLOOKUP(M818,map_prime_mover,2,0)</f>
        <v>cc_ct_part</v>
      </c>
      <c r="F818" s="23" t="str">
        <f>D818&amp;IF(NOT(E818=""),"_"&amp;LOWER(E818),"")</f>
        <v>ng_cc_ct_part</v>
      </c>
      <c r="G818" s="58">
        <f>IF(ISNUMBER(BA818),BA818/1000,1)</f>
        <v>5.9953699</v>
      </c>
      <c r="H818" s="8">
        <f>AV818</f>
        <v>1987</v>
      </c>
      <c r="I818" s="39" t="str">
        <f>AY818</f>
        <v>OP</v>
      </c>
      <c r="J818" s="39" t="str">
        <f>IF(AZ818=1,"Y",IF(AZ818=0,"N","?"))</f>
        <v>Y</v>
      </c>
      <c r="K818" s="39" t="s">
        <v>594</v>
      </c>
      <c r="L818" s="8" t="str">
        <f>AU818</f>
        <v>NG</v>
      </c>
      <c r="M818" s="8" t="str">
        <f>AX818</f>
        <v>CT</v>
      </c>
      <c r="N818" s="8">
        <f>C818*G818</f>
        <v>0.61752309969999997</v>
      </c>
      <c r="O818" s="8"/>
      <c r="P818" s="8"/>
      <c r="Q818" s="8"/>
      <c r="R818" s="87"/>
      <c r="S818" s="8"/>
      <c r="T818" s="8"/>
      <c r="U818" s="87"/>
      <c r="V818" s="87" t="str">
        <f ca="1">IF(NOT(AP818=""),IF(AP818&lt;&gt;AP817,IF(COUNTIF(OFFSET(AP818,0,0,pMaxUnitPerPlantInData),AP818)=COUNTIFS(OFFSET(AP818,0,0,pMaxUnitPerPlantInData),AP818,OFFSET(F818,0,0,pMaxUnitPerPlantInData),F818),"N","Y"),V817),"")</f>
        <v>Y</v>
      </c>
      <c r="W818" s="87" t="str">
        <f>IF($AP818="",W819,AP818)</f>
        <v>Texas City Power Plant</v>
      </c>
      <c r="X818" s="87">
        <f>IF($AP818="","-",BB818)</f>
        <v>4</v>
      </c>
      <c r="Y818" s="4"/>
      <c r="Z818" s="8" t="b">
        <v>1</v>
      </c>
      <c r="AA818" s="8" t="b">
        <f>VLOOKUP(L818,map_fuel,3,0)</f>
        <v>1</v>
      </c>
      <c r="AB818" s="8" t="b">
        <f>C818&gt;=filt_gen_size</f>
        <v>1</v>
      </c>
      <c r="AC818" s="8" t="b">
        <f>AV818&gt;=filt_age</f>
        <v>1</v>
      </c>
      <c r="AD818" s="39">
        <f>IF(filt_status="ALL",TRUE,IFERROR(SEARCH(I818,filt_status),FALSE))</f>
        <v>1</v>
      </c>
      <c r="AE818" s="8" t="b">
        <f>IF(filt_chp,TRUE,J818="N")</f>
        <v>0</v>
      </c>
      <c r="AF818" s="8" t="b">
        <f>IF(filt_hydro,TRUE,D818&lt;&gt;"water")</f>
        <v>1</v>
      </c>
      <c r="AG818" s="8" t="b">
        <f>IF(filt_use_bad_data,TRUE,NOT(OR(O818="Y",O818=1)))</f>
        <v>1</v>
      </c>
      <c r="AH818" s="8" t="b">
        <f>IF(filt_use_bad_data,TRUE,NOT(OR(Q818="Y",Q818=1)))</f>
        <v>1</v>
      </c>
      <c r="AI818" s="8" t="b">
        <f>IF(filt_allow_combos,AND(AJ818:AK818),OR(UPPER($S818)="Y",UPPER($T818)=""))</f>
        <v>1</v>
      </c>
      <c r="AJ818" s="8" t="b">
        <f>IF(UPPER($U818)="CCGT",IF(filt_combine_ccgt,OR(UPPER($T818)="Y",UPPER($S818)=""),OR(UPPER($S818)="Y",UPPER($T818)="")),TRUE)</f>
        <v>1</v>
      </c>
      <c r="AK818" s="8" t="b">
        <f>IF(UPPER($U818)="WIND",IF(filt_combine_wind,OR(UPPER($T818)="Y",UPPER($S818)=""),OR(UPPER($S818)="Y",UPPER($T818)="")),TRUE)</f>
        <v>1</v>
      </c>
      <c r="AL818" s="9"/>
      <c r="AM818" s="2" t="b">
        <f>AND(Z818:AL818)</f>
        <v>0</v>
      </c>
      <c r="AN818" s="2">
        <f>A818-COUNTIF($K$31:$K818,"&lt;&gt;"&amp;AN$31)+1</f>
        <v>753</v>
      </c>
      <c r="AO818" s="2"/>
      <c r="AP818" s="8" t="s">
        <v>537</v>
      </c>
      <c r="AQ818" s="8" t="s">
        <v>31</v>
      </c>
      <c r="AR818" s="8">
        <v>52088</v>
      </c>
      <c r="AS818" s="8">
        <v>14744</v>
      </c>
      <c r="AT818" s="8" t="s">
        <v>11</v>
      </c>
      <c r="AU818" s="8" t="s">
        <v>33</v>
      </c>
      <c r="AV818" s="8">
        <v>1987</v>
      </c>
      <c r="AW818" s="8">
        <v>103</v>
      </c>
      <c r="AX818" s="8" t="s">
        <v>32</v>
      </c>
      <c r="AY818" s="8" t="s">
        <v>15</v>
      </c>
      <c r="AZ818">
        <v>1</v>
      </c>
      <c r="BA818" s="5">
        <v>5995.3698999999997</v>
      </c>
      <c r="BB818" s="5">
        <v>4</v>
      </c>
      <c r="BC818" s="4"/>
      <c r="BD818"/>
    </row>
    <row r="819" spans="1:56" hidden="1">
      <c r="A819">
        <f>ROW(B819)-ROW($B$31)</f>
        <v>788</v>
      </c>
      <c r="B819" t="str">
        <f>SUBSTITUTE(SUBSTITUTE(SUBSTITUTE(AP819&amp;"_"&amp;AQ819," ","_"),"&amp;","and"),"-","_")</f>
        <v>Texas_Petrochemicals_TG2</v>
      </c>
      <c r="C819">
        <f>AW819/1000</f>
        <v>3.5000000000000003E-2</v>
      </c>
      <c r="D819" s="23" t="str">
        <f>VLOOKUP(L819,map_fuel,2,0)</f>
        <v>ng</v>
      </c>
      <c r="E819" s="23" t="str">
        <f>VLOOKUP(M819,map_prime_mover,2,0)</f>
        <v>st</v>
      </c>
      <c r="F819" s="23" t="str">
        <f>D819&amp;IF(NOT(E819=""),"_"&amp;LOWER(E819),"")</f>
        <v>ng_st</v>
      </c>
      <c r="G819" s="58">
        <f>IF(ISNUMBER(BA819),BA819/1000,1)</f>
        <v>5.5988468000000005</v>
      </c>
      <c r="H819" s="8">
        <f>AV819</f>
        <v>1972</v>
      </c>
      <c r="I819" s="39" t="str">
        <f>AY819</f>
        <v>OP</v>
      </c>
      <c r="J819" s="39" t="str">
        <f>IF(AZ819=1,"Y",IF(AZ819=0,"N","?"))</f>
        <v>Y</v>
      </c>
      <c r="K819" s="39" t="s">
        <v>594</v>
      </c>
      <c r="L819" s="8" t="str">
        <f>AU819</f>
        <v>NG</v>
      </c>
      <c r="M819" s="8" t="str">
        <f>AX819</f>
        <v>ST</v>
      </c>
      <c r="N819" s="8">
        <f>C819*G819</f>
        <v>0.19595963800000005</v>
      </c>
      <c r="O819" s="8"/>
      <c r="P819" s="8"/>
      <c r="Q819" s="39" t="s">
        <v>651</v>
      </c>
      <c r="R819" s="87"/>
      <c r="S819" s="8"/>
      <c r="T819" s="8"/>
      <c r="U819" s="87"/>
      <c r="V819" s="87" t="str">
        <f ca="1">IF(NOT(AP819=""),IF(AP819&lt;&gt;AP818,IF(COUNTIF(OFFSET(AP819,0,0,pMaxUnitPerPlantInData),AP819)=COUNTIFS(OFFSET(AP819,0,0,pMaxUnitPerPlantInData),AP819,OFFSET(F819,0,0,pMaxUnitPerPlantInData),F819),"N","Y"),V818),"")</f>
        <v>N</v>
      </c>
      <c r="W819" s="87" t="str">
        <f>IF($AP819="",W820,AP819)</f>
        <v>Texas Petrochemicals</v>
      </c>
      <c r="X819" s="87">
        <f>IF($AP819="","-",BB819)</f>
        <v>1</v>
      </c>
      <c r="Y819" s="4"/>
      <c r="Z819" s="8" t="b">
        <v>1</v>
      </c>
      <c r="AA819" s="8" t="b">
        <f>VLOOKUP(L819,map_fuel,3,0)</f>
        <v>1</v>
      </c>
      <c r="AB819" s="8" t="b">
        <f>C819&gt;=filt_gen_size</f>
        <v>0</v>
      </c>
      <c r="AC819" s="8" t="b">
        <f>AV819&gt;=filt_age</f>
        <v>1</v>
      </c>
      <c r="AD819" s="39">
        <f>IF(filt_status="ALL",TRUE,IFERROR(SEARCH(I819,filt_status),FALSE))</f>
        <v>1</v>
      </c>
      <c r="AE819" s="8" t="b">
        <f>IF(filt_chp,TRUE,J819="N")</f>
        <v>0</v>
      </c>
      <c r="AF819" s="8" t="b">
        <f>IF(filt_hydro,TRUE,D819&lt;&gt;"water")</f>
        <v>1</v>
      </c>
      <c r="AG819" s="8" t="b">
        <f>IF(filt_use_bad_data,TRUE,NOT(OR(O819="Y",O819=1)))</f>
        <v>1</v>
      </c>
      <c r="AH819" s="8" t="b">
        <f>IF(filt_use_bad_data,TRUE,NOT(OR(Q819="Y",Q819=1)))</f>
        <v>0</v>
      </c>
      <c r="AI819" s="8" t="b">
        <f>IF(filt_allow_combos,AND(AJ819:AK819),OR(UPPER($S819)="Y",UPPER($T819)=""))</f>
        <v>1</v>
      </c>
      <c r="AJ819" s="8" t="b">
        <f>IF(UPPER($U819)="CCGT",IF(filt_combine_ccgt,OR(UPPER($T819)="Y",UPPER($S819)=""),OR(UPPER($S819)="Y",UPPER($T819)="")),TRUE)</f>
        <v>1</v>
      </c>
      <c r="AK819" s="8" t="b">
        <f>IF(UPPER($U819)="WIND",IF(filt_combine_wind,OR(UPPER($T819)="Y",UPPER($S819)=""),OR(UPPER($S819)="Y",UPPER($T819)="")),TRUE)</f>
        <v>1</v>
      </c>
      <c r="AL819" s="9"/>
      <c r="AM819" s="2" t="b">
        <f>AND(Z819:AL819)</f>
        <v>0</v>
      </c>
      <c r="AN819" s="2">
        <f>A819-COUNTIF($K$31:$K819,"&lt;&gt;"&amp;AN$31)+1</f>
        <v>754</v>
      </c>
      <c r="AO819" s="2"/>
      <c r="AP819" s="8" t="s">
        <v>538</v>
      </c>
      <c r="AQ819" s="8" t="s">
        <v>87</v>
      </c>
      <c r="AR819" s="8">
        <v>50229</v>
      </c>
      <c r="AS819" s="8">
        <v>14745</v>
      </c>
      <c r="AT819" s="8" t="s">
        <v>11</v>
      </c>
      <c r="AU819" s="8" t="s">
        <v>33</v>
      </c>
      <c r="AV819" s="8">
        <v>1972</v>
      </c>
      <c r="AW819" s="8">
        <v>35</v>
      </c>
      <c r="AX819" s="8" t="s">
        <v>16</v>
      </c>
      <c r="AY819" s="8" t="s">
        <v>15</v>
      </c>
      <c r="AZ819">
        <v>1</v>
      </c>
      <c r="BA819" s="5">
        <v>5598.8468000000003</v>
      </c>
      <c r="BB819" s="5">
        <v>1</v>
      </c>
      <c r="BC819" s="4"/>
      <c r="BD819"/>
    </row>
    <row r="820" spans="1:56" hidden="1">
      <c r="A820">
        <f>ROW(B820)-ROW($B$31)</f>
        <v>789</v>
      </c>
      <c r="B820" t="str">
        <f>SUBSTITUTE(SUBSTITUTE(SUBSTITUTE(AP820&amp;"_"&amp;AQ820," ","_"),"&amp;","and"),"-","_")</f>
        <v>Thomas_C_Ferguson_1</v>
      </c>
      <c r="C820">
        <f>AW820/1000</f>
        <v>0.44600000000000001</v>
      </c>
      <c r="D820" s="23" t="str">
        <f>VLOOKUP(L820,map_fuel,2,0)</f>
        <v>ng</v>
      </c>
      <c r="E820" s="23" t="str">
        <f>VLOOKUP(M820,map_prime_mover,2,0)</f>
        <v>st</v>
      </c>
      <c r="F820" s="23" t="str">
        <f>D820&amp;IF(NOT(E820=""),"_"&amp;LOWER(E820),"")</f>
        <v>ng_st</v>
      </c>
      <c r="G820" s="58">
        <f>IF(ISNUMBER(BA820),BA820/1000,1)</f>
        <v>10.9937582</v>
      </c>
      <c r="H820" s="8">
        <f>AV820</f>
        <v>1974</v>
      </c>
      <c r="I820" s="39" t="str">
        <f>AY820</f>
        <v>OP</v>
      </c>
      <c r="J820" s="39" t="str">
        <f>IF(AZ820=1,"Y",IF(AZ820=0,"N","?"))</f>
        <v>N</v>
      </c>
      <c r="K820" s="39" t="s">
        <v>594</v>
      </c>
      <c r="L820" s="8" t="str">
        <f>AU820</f>
        <v>NG</v>
      </c>
      <c r="M820" s="8" t="str">
        <f>AX820</f>
        <v>ST</v>
      </c>
      <c r="N820" s="8">
        <f>C820*G820</f>
        <v>4.9032161572000001</v>
      </c>
      <c r="O820" s="8"/>
      <c r="P820" s="39"/>
      <c r="Q820" s="39" t="s">
        <v>651</v>
      </c>
      <c r="R820" s="87"/>
      <c r="S820" s="39"/>
      <c r="T820" s="39"/>
      <c r="U820" s="87"/>
      <c r="V820" s="87" t="str">
        <f ca="1">IF(NOT(AP820=""),IF(AP820&lt;&gt;AP819,IF(COUNTIF(OFFSET(AP820,0,0,pMaxUnitPerPlantInData),AP820)=COUNTIFS(OFFSET(AP820,0,0,pMaxUnitPerPlantInData),AP820,OFFSET(F820,0,0,pMaxUnitPerPlantInData),F820),"N","Y"),V819),"")</f>
        <v>N</v>
      </c>
      <c r="W820" s="87" t="str">
        <f>IF($AP820="",W821,SUBSTITUTE(SUBSTITUTE(SUBSTITUTE(AP820," ","_"),"&amp;","and"),"-","_"))</f>
        <v>Thomas_C_Ferguson</v>
      </c>
      <c r="X820" s="87">
        <f>IF($AP820="","-",BB820)</f>
        <v>1</v>
      </c>
      <c r="Y820" s="4"/>
      <c r="Z820" s="8" t="b">
        <v>1</v>
      </c>
      <c r="AA820" s="8" t="b">
        <f>VLOOKUP(L820,map_fuel,3,0)</f>
        <v>1</v>
      </c>
      <c r="AB820" s="8" t="b">
        <f>C820&gt;=filt_gen_size</f>
        <v>1</v>
      </c>
      <c r="AC820" s="8" t="b">
        <f>AV820&gt;=filt_age</f>
        <v>1</v>
      </c>
      <c r="AD820" s="39">
        <f>IF(filt_status="ALL",TRUE,IFERROR(SEARCH(I820,filt_status),FALSE))</f>
        <v>1</v>
      </c>
      <c r="AE820" s="8" t="b">
        <f>IF(filt_chp,TRUE,J820="N")</f>
        <v>1</v>
      </c>
      <c r="AF820" s="8" t="b">
        <f>IF(filt_hydro,TRUE,D820&lt;&gt;"water")</f>
        <v>1</v>
      </c>
      <c r="AG820" s="8" t="b">
        <f>IF(filt_use_bad_data,TRUE,NOT(OR(O820="Y",O820=1)))</f>
        <v>1</v>
      </c>
      <c r="AH820" s="8" t="b">
        <f>IF(filt_use_bad_data,TRUE,NOT(OR(Q820="Y",Q820=1)))</f>
        <v>0</v>
      </c>
      <c r="AI820" s="8" t="b">
        <f>IF(filt_allow_combos,AND(AJ820:AK820),OR(UPPER($S820)="Y",UPPER($T820)=""))</f>
        <v>1</v>
      </c>
      <c r="AJ820" s="8" t="b">
        <f>IF(UPPER($U820)="CCGT",IF(filt_combine_ccgt,OR(UPPER($T820)="Y",UPPER($S820)=""),OR(UPPER($S820)="Y",UPPER($T820)="")),TRUE)</f>
        <v>1</v>
      </c>
      <c r="AK820" s="8" t="b">
        <f>IF(UPPER($U820)="WIND",IF(filt_combine_wind,OR(UPPER($T820)="Y",UPPER($S820)=""),OR(UPPER($S820)="Y",UPPER($T820)="")),TRUE)</f>
        <v>1</v>
      </c>
      <c r="AL820" s="9"/>
      <c r="AM820" s="2" t="b">
        <f>AND(Z820:AL820)</f>
        <v>0</v>
      </c>
      <c r="AN820" s="2">
        <f>A820-COUNTIF($K$31:$K820,"&lt;&gt;"&amp;AN$31)+1</f>
        <v>755</v>
      </c>
      <c r="AO820" s="2"/>
      <c r="AP820" s="8" t="s">
        <v>539</v>
      </c>
      <c r="AQ820" s="8" t="s">
        <v>19</v>
      </c>
      <c r="AR820" s="8">
        <v>4937</v>
      </c>
      <c r="AS820" s="8">
        <v>14746</v>
      </c>
      <c r="AT820" s="8" t="s">
        <v>11</v>
      </c>
      <c r="AU820" s="8" t="s">
        <v>33</v>
      </c>
      <c r="AV820" s="8">
        <v>1974</v>
      </c>
      <c r="AW820" s="8">
        <v>446</v>
      </c>
      <c r="AX820" s="8" t="s">
        <v>16</v>
      </c>
      <c r="AY820" s="8" t="s">
        <v>15</v>
      </c>
      <c r="AZ820">
        <v>0</v>
      </c>
      <c r="BA820" s="5">
        <v>10993.7582</v>
      </c>
      <c r="BB820" s="5">
        <v>1</v>
      </c>
      <c r="BC820" s="4"/>
      <c r="BD820"/>
    </row>
    <row r="821" spans="1:56" hidden="1">
      <c r="A821">
        <f>ROW(B821)-ROW($B$31)</f>
        <v>790</v>
      </c>
      <c r="B821" t="str">
        <f>SUBSTITUTE(SUBSTITUTE(SUBSTITUTE(AP821&amp;"_"&amp;AQ821," ","_"),"&amp;","and"),"-","_")</f>
        <v>Toledo_Bend_1</v>
      </c>
      <c r="C821">
        <f>AW821/1000</f>
        <v>4.0500000000000001E-2</v>
      </c>
      <c r="D821" s="23" t="str">
        <f>VLOOKUP(L821,map_fuel,2,0)</f>
        <v>water</v>
      </c>
      <c r="E821" s="23" t="str">
        <f>VLOOKUP(M821,map_prime_mover,2,0)</f>
        <v/>
      </c>
      <c r="F821" s="23" t="str">
        <f>D821&amp;IF(NOT(E821=""),"_"&amp;LOWER(E821),"")</f>
        <v>water</v>
      </c>
      <c r="G821" s="58">
        <f>IF(ISNUMBER(BA821),BA821/1000,1)</f>
        <v>1</v>
      </c>
      <c r="H821" s="8">
        <f>AV821</f>
        <v>1969</v>
      </c>
      <c r="I821" s="39" t="str">
        <f>AY821</f>
        <v>OP</v>
      </c>
      <c r="J821" s="39" t="str">
        <f>IF(AZ821=1,"Y",IF(AZ821=0,"N","?"))</f>
        <v>?</v>
      </c>
      <c r="K821" s="39" t="s">
        <v>594</v>
      </c>
      <c r="L821" s="8" t="str">
        <f>AU821</f>
        <v>WAT</v>
      </c>
      <c r="M821" s="8" t="str">
        <f>AX821</f>
        <v>HY</v>
      </c>
      <c r="N821" s="8">
        <f>C821*G821</f>
        <v>4.0500000000000001E-2</v>
      </c>
      <c r="O821" s="8"/>
      <c r="P821" s="8"/>
      <c r="Q821" s="8"/>
      <c r="R821" s="87"/>
      <c r="S821" s="8"/>
      <c r="T821" s="8"/>
      <c r="U821" s="87"/>
      <c r="V821" s="87" t="str">
        <f ca="1">IF(NOT(AP821=""),IF(AP821&lt;&gt;AP820,IF(COUNTIF(OFFSET(AP821,0,0,pMaxUnitPerPlantInData),AP821)=COUNTIFS(OFFSET(AP821,0,0,pMaxUnitPerPlantInData),AP821,OFFSET(F821,0,0,pMaxUnitPerPlantInData),F821),"N","Y"),V820),"")</f>
        <v>N</v>
      </c>
      <c r="W821" s="87" t="str">
        <f>IF($AP821="",W822,AP821)</f>
        <v>Toledo Bend</v>
      </c>
      <c r="X821" s="87" t="str">
        <f>IF($AP821="","-",BB821)</f>
        <v>Plant unknown</v>
      </c>
      <c r="Y821" s="4"/>
      <c r="Z821" s="8" t="b">
        <v>0</v>
      </c>
      <c r="AA821" s="8" t="b">
        <f>VLOOKUP(L821,map_fuel,3,0)</f>
        <v>1</v>
      </c>
      <c r="AB821" s="8" t="b">
        <f>C821&gt;=filt_gen_size</f>
        <v>0</v>
      </c>
      <c r="AC821" s="8" t="b">
        <f>AV821&gt;=filt_age</f>
        <v>1</v>
      </c>
      <c r="AD821" s="39">
        <f>IF(filt_status="ALL",TRUE,IFERROR(SEARCH(I821,filt_status),FALSE))</f>
        <v>1</v>
      </c>
      <c r="AE821" s="8" t="b">
        <f>IF(filt_chp,TRUE,J821="N")</f>
        <v>0</v>
      </c>
      <c r="AF821" s="8" t="b">
        <f>IF(filt_hydro,TRUE,D821&lt;&gt;"water")</f>
        <v>0</v>
      </c>
      <c r="AG821" s="8" t="b">
        <f>IF(filt_use_bad_data,TRUE,NOT(OR(O821="Y",O821=1)))</f>
        <v>1</v>
      </c>
      <c r="AH821" s="8" t="b">
        <f>IF(filt_use_bad_data,TRUE,NOT(OR(Q821="Y",Q821=1)))</f>
        <v>1</v>
      </c>
      <c r="AI821" s="8" t="b">
        <f>IF(filt_allow_combos,AND(AJ821:AK821),OR(UPPER($S821)="Y",UPPER($T821)=""))</f>
        <v>1</v>
      </c>
      <c r="AJ821" s="8" t="b">
        <f>IF(UPPER($U821)="CCGT",IF(filt_combine_ccgt,OR(UPPER($T821)="Y",UPPER($S821)=""),OR(UPPER($S821)="Y",UPPER($T821)="")),TRUE)</f>
        <v>1</v>
      </c>
      <c r="AK821" s="8" t="b">
        <f>IF(UPPER($U821)="WIND",IF(filt_combine_wind,OR(UPPER($T821)="Y",UPPER($S821)=""),OR(UPPER($S821)="Y",UPPER($T821)="")),TRUE)</f>
        <v>1</v>
      </c>
      <c r="AL821" s="9"/>
      <c r="AM821" s="2" t="b">
        <f>AND(Z821:AL821)</f>
        <v>0</v>
      </c>
      <c r="AN821" s="2">
        <f>A821-COUNTIF($K$31:$K821,"&lt;&gt;"&amp;AN$31)+1</f>
        <v>756</v>
      </c>
      <c r="AO821" s="2"/>
      <c r="AP821" s="8" t="s">
        <v>540</v>
      </c>
      <c r="AQ821" s="8" t="s">
        <v>19</v>
      </c>
      <c r="AR821" s="8">
        <v>6595</v>
      </c>
      <c r="AS821" s="8">
        <v>14747</v>
      </c>
      <c r="AT821" s="8" t="s">
        <v>11</v>
      </c>
      <c r="AU821" s="8" t="s">
        <v>21</v>
      </c>
      <c r="AV821" s="8">
        <v>1969</v>
      </c>
      <c r="AW821" s="8">
        <v>40.5</v>
      </c>
      <c r="AX821" s="8" t="s">
        <v>20</v>
      </c>
      <c r="AY821" s="8" t="s">
        <v>15</v>
      </c>
      <c r="AZ821" t="s">
        <v>1069</v>
      </c>
      <c r="BA821" s="5" t="s">
        <v>1069</v>
      </c>
      <c r="BB821" s="5" t="s">
        <v>1069</v>
      </c>
      <c r="BC821" s="4"/>
      <c r="BD821"/>
    </row>
    <row r="822" spans="1:56" hidden="1">
      <c r="A822">
        <f>ROW(B822)-ROW($B$31)</f>
        <v>791</v>
      </c>
      <c r="B822" t="str">
        <f>SUBSTITUTE(SUBSTITUTE(SUBSTITUTE(AP822&amp;"_"&amp;AQ822," ","_"),"&amp;","and"),"-","_")</f>
        <v>Toledo_Bend_2</v>
      </c>
      <c r="C822">
        <f>AW822/1000</f>
        <v>4.0500000000000001E-2</v>
      </c>
      <c r="D822" s="23" t="str">
        <f>VLOOKUP(L822,map_fuel,2,0)</f>
        <v>water</v>
      </c>
      <c r="E822" s="23" t="str">
        <f>VLOOKUP(M822,map_prime_mover,2,0)</f>
        <v/>
      </c>
      <c r="F822" s="23" t="str">
        <f>D822&amp;IF(NOT(E822=""),"_"&amp;LOWER(E822),"")</f>
        <v>water</v>
      </c>
      <c r="G822" s="58">
        <f>IF(ISNUMBER(BA822),BA822/1000,1)</f>
        <v>1</v>
      </c>
      <c r="H822" s="8">
        <f>AV822</f>
        <v>1969</v>
      </c>
      <c r="I822" s="39" t="str">
        <f>AY822</f>
        <v>OP</v>
      </c>
      <c r="J822" s="39" t="str">
        <f>IF(AZ822=1,"Y",IF(AZ822=0,"N","?"))</f>
        <v>?</v>
      </c>
      <c r="K822" s="39" t="s">
        <v>594</v>
      </c>
      <c r="L822" s="8" t="str">
        <f>AU822</f>
        <v>WAT</v>
      </c>
      <c r="M822" s="8" t="str">
        <f>AX822</f>
        <v>HY</v>
      </c>
      <c r="N822" s="8">
        <f>C822*G822</f>
        <v>4.0500000000000001E-2</v>
      </c>
      <c r="O822" s="8"/>
      <c r="P822" s="8"/>
      <c r="Q822" s="8"/>
      <c r="R822" s="87"/>
      <c r="S822" s="8"/>
      <c r="T822" s="8"/>
      <c r="U822" s="87"/>
      <c r="V822" s="87" t="str">
        <f ca="1">IF(NOT(AP822=""),IF(AP822&lt;&gt;AP821,IF(COUNTIF(OFFSET(AP822,0,0,pMaxUnitPerPlantInData),AP822)=COUNTIFS(OFFSET(AP822,0,0,pMaxUnitPerPlantInData),AP822,OFFSET(F822,0,0,pMaxUnitPerPlantInData),F822),"N","Y"),V821),"")</f>
        <v>N</v>
      </c>
      <c r="W822" s="87" t="str">
        <f>IF($AP822="",W823,AP822)</f>
        <v>Toledo Bend</v>
      </c>
      <c r="X822" s="87" t="str">
        <f>IF($AP822="","-",BB822)</f>
        <v>Plant unknown</v>
      </c>
      <c r="Y822" s="4"/>
      <c r="Z822" s="8" t="b">
        <v>0</v>
      </c>
      <c r="AA822" s="8" t="b">
        <f>VLOOKUP(L822,map_fuel,3,0)</f>
        <v>1</v>
      </c>
      <c r="AB822" s="8" t="b">
        <f>C822&gt;=filt_gen_size</f>
        <v>0</v>
      </c>
      <c r="AC822" s="8" t="b">
        <f>AV822&gt;=filt_age</f>
        <v>1</v>
      </c>
      <c r="AD822" s="39">
        <f>IF(filt_status="ALL",TRUE,IFERROR(SEARCH(I822,filt_status),FALSE))</f>
        <v>1</v>
      </c>
      <c r="AE822" s="8" t="b">
        <f>IF(filt_chp,TRUE,J822="N")</f>
        <v>0</v>
      </c>
      <c r="AF822" s="8" t="b">
        <f>IF(filt_hydro,TRUE,D822&lt;&gt;"water")</f>
        <v>0</v>
      </c>
      <c r="AG822" s="8" t="b">
        <f>IF(filt_use_bad_data,TRUE,NOT(OR(O822="Y",O822=1)))</f>
        <v>1</v>
      </c>
      <c r="AH822" s="8" t="b">
        <f>IF(filt_use_bad_data,TRUE,NOT(OR(Q822="Y",Q822=1)))</f>
        <v>1</v>
      </c>
      <c r="AI822" s="8" t="b">
        <f>IF(filt_allow_combos,AND(AJ822:AK822),OR(UPPER($S822)="Y",UPPER($T822)=""))</f>
        <v>1</v>
      </c>
      <c r="AJ822" s="8" t="b">
        <f>IF(UPPER($U822)="CCGT",IF(filt_combine_ccgt,OR(UPPER($T822)="Y",UPPER($S822)=""),OR(UPPER($S822)="Y",UPPER($T822)="")),TRUE)</f>
        <v>1</v>
      </c>
      <c r="AK822" s="8" t="b">
        <f>IF(UPPER($U822)="WIND",IF(filt_combine_wind,OR(UPPER($T822)="Y",UPPER($S822)=""),OR(UPPER($S822)="Y",UPPER($T822)="")),TRUE)</f>
        <v>1</v>
      </c>
      <c r="AL822" s="9"/>
      <c r="AM822" s="2" t="b">
        <f>AND(Z822:AL822)</f>
        <v>0</v>
      </c>
      <c r="AN822" s="2">
        <f>A822-COUNTIF($K$31:$K822,"&lt;&gt;"&amp;AN$31)+1</f>
        <v>757</v>
      </c>
      <c r="AO822" s="2"/>
      <c r="AP822" s="8" t="s">
        <v>540</v>
      </c>
      <c r="AQ822" s="8" t="s">
        <v>22</v>
      </c>
      <c r="AR822" s="8">
        <v>6595</v>
      </c>
      <c r="AS822" s="8">
        <v>14748</v>
      </c>
      <c r="AT822" s="8" t="s">
        <v>11</v>
      </c>
      <c r="AU822" s="8" t="s">
        <v>21</v>
      </c>
      <c r="AV822" s="8">
        <v>1969</v>
      </c>
      <c r="AW822" s="8">
        <v>40.5</v>
      </c>
      <c r="AX822" s="8" t="s">
        <v>20</v>
      </c>
      <c r="AY822" s="8" t="s">
        <v>15</v>
      </c>
      <c r="AZ822" t="s">
        <v>1069</v>
      </c>
      <c r="BA822" s="5" t="s">
        <v>1069</v>
      </c>
      <c r="BB822" s="5" t="s">
        <v>1069</v>
      </c>
      <c r="BC822" s="4"/>
      <c r="BD822"/>
    </row>
    <row r="823" spans="1:56" hidden="1">
      <c r="A823">
        <f>ROW(B823)-ROW($B$31)</f>
        <v>792</v>
      </c>
      <c r="B823" t="str">
        <f>SUBSTITUTE(SUBSTITUTE(SUBSTITUTE(AP823&amp;"_"&amp;AQ823," ","_"),"&amp;","and"),"-","_")</f>
        <v>Tolk_2</v>
      </c>
      <c r="C823">
        <f>AW823/1000</f>
        <v>0.56799999999999995</v>
      </c>
      <c r="D823" s="23" t="str">
        <f>VLOOKUP(L823,map_fuel,2,0)</f>
        <v>coal_sub</v>
      </c>
      <c r="E823" s="23" t="str">
        <f>VLOOKUP(M823,map_prime_mover,2,0)</f>
        <v>st</v>
      </c>
      <c r="F823" s="23" t="str">
        <f>D823&amp;IF(NOT(E823=""),"_"&amp;LOWER(E823),"")</f>
        <v>coal_sub_st</v>
      </c>
      <c r="G823" s="58">
        <f>IF(ISNUMBER(BA823),BA823/1000,1)</f>
        <v>1</v>
      </c>
      <c r="H823" s="8">
        <f>AV823</f>
        <v>1985</v>
      </c>
      <c r="I823" s="39" t="str">
        <f>AY823</f>
        <v>OP</v>
      </c>
      <c r="J823" s="39" t="str">
        <f>IF(AZ823=1,"Y",IF(AZ823=0,"N","?"))</f>
        <v>?</v>
      </c>
      <c r="K823" s="39" t="s">
        <v>594</v>
      </c>
      <c r="L823" s="8" t="str">
        <f>AU823</f>
        <v>SUB</v>
      </c>
      <c r="M823" s="8" t="str">
        <f>AX823</f>
        <v>ST</v>
      </c>
      <c r="N823" s="8">
        <f>C823*G823</f>
        <v>0.56799999999999995</v>
      </c>
      <c r="O823" s="8"/>
      <c r="P823" s="8"/>
      <c r="Q823" s="8"/>
      <c r="R823" s="87"/>
      <c r="S823" s="8"/>
      <c r="T823" s="8"/>
      <c r="U823" s="87"/>
      <c r="V823" s="87" t="str">
        <f ca="1">IF(NOT(AP823=""),IF(AP823&lt;&gt;AP822,IF(COUNTIF(OFFSET(AP823,0,0,pMaxUnitPerPlantInData),AP823)=COUNTIFS(OFFSET(AP823,0,0,pMaxUnitPerPlantInData),AP823,OFFSET(F823,0,0,pMaxUnitPerPlantInData),F823),"N","Y"),V822),"")</f>
        <v>N</v>
      </c>
      <c r="W823" s="87" t="str">
        <f>IF($AP823="",W824,AP823)</f>
        <v>Tolk</v>
      </c>
      <c r="X823" s="87" t="str">
        <f>IF($AP823="","-",BB823)</f>
        <v>Plant unknown</v>
      </c>
      <c r="Y823" s="4"/>
      <c r="Z823" s="8" t="b">
        <v>0</v>
      </c>
      <c r="AA823" s="8" t="b">
        <f>VLOOKUP(L823,map_fuel,3,0)</f>
        <v>1</v>
      </c>
      <c r="AB823" s="8" t="b">
        <f>C823&gt;=filt_gen_size</f>
        <v>1</v>
      </c>
      <c r="AC823" s="8" t="b">
        <f>AV823&gt;=filt_age</f>
        <v>1</v>
      </c>
      <c r="AD823" s="39">
        <f>IF(filt_status="ALL",TRUE,IFERROR(SEARCH(I823,filt_status),FALSE))</f>
        <v>1</v>
      </c>
      <c r="AE823" s="8" t="b">
        <f>IF(filt_chp,TRUE,J823="N")</f>
        <v>0</v>
      </c>
      <c r="AF823" s="8" t="b">
        <f>IF(filt_hydro,TRUE,D823&lt;&gt;"water")</f>
        <v>1</v>
      </c>
      <c r="AG823" s="8" t="b">
        <f>IF(filt_use_bad_data,TRUE,NOT(OR(O823="Y",O823=1)))</f>
        <v>1</v>
      </c>
      <c r="AH823" s="8" t="b">
        <f>IF(filt_use_bad_data,TRUE,NOT(OR(Q823="Y",Q823=1)))</f>
        <v>1</v>
      </c>
      <c r="AI823" s="8" t="b">
        <f>IF(filt_allow_combos,AND(AJ823:AK823),OR(UPPER($S823)="Y",UPPER($T823)=""))</f>
        <v>1</v>
      </c>
      <c r="AJ823" s="8" t="b">
        <f>IF(UPPER($U823)="CCGT",IF(filt_combine_ccgt,OR(UPPER($T823)="Y",UPPER($S823)=""),OR(UPPER($S823)="Y",UPPER($T823)="")),TRUE)</f>
        <v>1</v>
      </c>
      <c r="AK823" s="8" t="b">
        <f>IF(UPPER($U823)="WIND",IF(filt_combine_wind,OR(UPPER($T823)="Y",UPPER($S823)=""),OR(UPPER($S823)="Y",UPPER($T823)="")),TRUE)</f>
        <v>1</v>
      </c>
      <c r="AL823" s="9"/>
      <c r="AM823" s="2" t="b">
        <f>AND(Z823:AL823)</f>
        <v>0</v>
      </c>
      <c r="AN823" s="2">
        <f>A823-COUNTIF($K$31:$K823,"&lt;&gt;"&amp;AN$31)+1</f>
        <v>758</v>
      </c>
      <c r="AO823" s="2"/>
      <c r="AP823" s="8" t="s">
        <v>541</v>
      </c>
      <c r="AQ823" s="8" t="s">
        <v>22</v>
      </c>
      <c r="AR823" s="8">
        <v>6194</v>
      </c>
      <c r="AS823" s="8">
        <v>14750</v>
      </c>
      <c r="AT823" s="8" t="s">
        <v>11</v>
      </c>
      <c r="AU823" s="8" t="s">
        <v>144</v>
      </c>
      <c r="AV823" s="8">
        <v>1985</v>
      </c>
      <c r="AW823" s="8">
        <v>568</v>
      </c>
      <c r="AX823" s="8" t="s">
        <v>16</v>
      </c>
      <c r="AY823" s="8" t="s">
        <v>15</v>
      </c>
      <c r="AZ823" t="s">
        <v>1069</v>
      </c>
      <c r="BA823" s="5" t="s">
        <v>1069</v>
      </c>
      <c r="BB823" s="5" t="s">
        <v>1069</v>
      </c>
      <c r="BC823" s="4"/>
      <c r="BD823"/>
    </row>
    <row r="824" spans="1:56" hidden="1">
      <c r="A824">
        <f>ROW(B824)-ROW($B$31)</f>
        <v>793</v>
      </c>
      <c r="B824" t="str">
        <f>SUBSTITUTE(SUBSTITUTE(SUBSTITUTE(AP824&amp;"_"&amp;AQ824," ","_"),"&amp;","and"),"-","_")</f>
        <v>Tolk_1</v>
      </c>
      <c r="C824">
        <f>AW824/1000</f>
        <v>0.56799999999999995</v>
      </c>
      <c r="D824" s="23" t="str">
        <f>VLOOKUP(L824,map_fuel,2,0)</f>
        <v>coal_sub</v>
      </c>
      <c r="E824" s="23" t="str">
        <f>VLOOKUP(M824,map_prime_mover,2,0)</f>
        <v>st</v>
      </c>
      <c r="F824" s="23" t="str">
        <f>D824&amp;IF(NOT(E824=""),"_"&amp;LOWER(E824),"")</f>
        <v>coal_sub_st</v>
      </c>
      <c r="G824" s="58">
        <f>IF(ISNUMBER(BA824),BA824/1000,1)</f>
        <v>1</v>
      </c>
      <c r="H824" s="8">
        <f>AV824</f>
        <v>1982</v>
      </c>
      <c r="I824" s="39" t="str">
        <f>AY824</f>
        <v>OP</v>
      </c>
      <c r="J824" s="39" t="str">
        <f>IF(AZ824=1,"Y",IF(AZ824=0,"N","?"))</f>
        <v>?</v>
      </c>
      <c r="K824" s="39" t="s">
        <v>594</v>
      </c>
      <c r="L824" s="8" t="str">
        <f>AU824</f>
        <v>SUB</v>
      </c>
      <c r="M824" s="8" t="str">
        <f>AX824</f>
        <v>ST</v>
      </c>
      <c r="N824" s="8">
        <f>C824*G824</f>
        <v>0.56799999999999995</v>
      </c>
      <c r="O824" s="8"/>
      <c r="P824" s="8"/>
      <c r="Q824" s="8"/>
      <c r="R824" s="87"/>
      <c r="S824" s="8"/>
      <c r="T824" s="8"/>
      <c r="U824" s="87"/>
      <c r="V824" s="87" t="str">
        <f ca="1">IF(NOT(AP824=""),IF(AP824&lt;&gt;AP823,IF(COUNTIF(OFFSET(AP824,0,0,pMaxUnitPerPlantInData),AP824)=COUNTIFS(OFFSET(AP824,0,0,pMaxUnitPerPlantInData),AP824,OFFSET(F824,0,0,pMaxUnitPerPlantInData),F824),"N","Y"),V823),"")</f>
        <v>N</v>
      </c>
      <c r="W824" s="87" t="str">
        <f>IF($AP824="",W825,AP824)</f>
        <v>Tolk</v>
      </c>
      <c r="X824" s="87" t="str">
        <f>IF($AP824="","-",BB824)</f>
        <v>Plant unknown</v>
      </c>
      <c r="Y824" s="4"/>
      <c r="Z824" s="8" t="b">
        <v>0</v>
      </c>
      <c r="AA824" s="8" t="b">
        <f>VLOOKUP(L824,map_fuel,3,0)</f>
        <v>1</v>
      </c>
      <c r="AB824" s="8" t="b">
        <f>C824&gt;=filt_gen_size</f>
        <v>1</v>
      </c>
      <c r="AC824" s="8" t="b">
        <f>AV824&gt;=filt_age</f>
        <v>1</v>
      </c>
      <c r="AD824" s="39">
        <f>IF(filt_status="ALL",TRUE,IFERROR(SEARCH(I824,filt_status),FALSE))</f>
        <v>1</v>
      </c>
      <c r="AE824" s="8" t="b">
        <f>IF(filt_chp,TRUE,J824="N")</f>
        <v>0</v>
      </c>
      <c r="AF824" s="8" t="b">
        <f>IF(filt_hydro,TRUE,D824&lt;&gt;"water")</f>
        <v>1</v>
      </c>
      <c r="AG824" s="8" t="b">
        <f>IF(filt_use_bad_data,TRUE,NOT(OR(O824="Y",O824=1)))</f>
        <v>1</v>
      </c>
      <c r="AH824" s="8" t="b">
        <f>IF(filt_use_bad_data,TRUE,NOT(OR(Q824="Y",Q824=1)))</f>
        <v>1</v>
      </c>
      <c r="AI824" s="8" t="b">
        <f>IF(filt_allow_combos,AND(AJ824:AK824),OR(UPPER($S824)="Y",UPPER($T824)=""))</f>
        <v>1</v>
      </c>
      <c r="AJ824" s="8" t="b">
        <f>IF(UPPER($U824)="CCGT",IF(filt_combine_ccgt,OR(UPPER($T824)="Y",UPPER($S824)=""),OR(UPPER($S824)="Y",UPPER($T824)="")),TRUE)</f>
        <v>1</v>
      </c>
      <c r="AK824" s="8" t="b">
        <f>IF(UPPER($U824)="WIND",IF(filt_combine_wind,OR(UPPER($T824)="Y",UPPER($S824)=""),OR(UPPER($S824)="Y",UPPER($T824)="")),TRUE)</f>
        <v>1</v>
      </c>
      <c r="AL824" s="9"/>
      <c r="AM824" s="2" t="b">
        <f>AND(Z824:AL824)</f>
        <v>0</v>
      </c>
      <c r="AN824" s="2">
        <f>A824-COUNTIF($K$31:$K824,"&lt;&gt;"&amp;AN$31)+1</f>
        <v>759</v>
      </c>
      <c r="AO824" s="2"/>
      <c r="AP824" s="8" t="s">
        <v>541</v>
      </c>
      <c r="AQ824" s="8" t="s">
        <v>19</v>
      </c>
      <c r="AR824" s="8">
        <v>6194</v>
      </c>
      <c r="AS824" s="8">
        <v>14749</v>
      </c>
      <c r="AT824" s="8" t="s">
        <v>11</v>
      </c>
      <c r="AU824" s="8" t="s">
        <v>144</v>
      </c>
      <c r="AV824" s="8">
        <v>1982</v>
      </c>
      <c r="AW824" s="8">
        <v>568</v>
      </c>
      <c r="AX824" s="8" t="s">
        <v>16</v>
      </c>
      <c r="AY824" s="8" t="s">
        <v>15</v>
      </c>
      <c r="AZ824" t="s">
        <v>1069</v>
      </c>
      <c r="BA824" s="5" t="s">
        <v>1069</v>
      </c>
      <c r="BB824" s="5" t="s">
        <v>1069</v>
      </c>
      <c r="BC824" s="4"/>
      <c r="BD824"/>
    </row>
    <row r="825" spans="1:56" hidden="1">
      <c r="A825">
        <f>ROW(B825)-ROW($B$31)</f>
        <v>794</v>
      </c>
      <c r="B825" t="str">
        <f>SUBSTITUTE(SUBSTITUTE(SUBSTITUTE(AP825&amp;"_"&amp;AQ825," ","_"),"&amp;","and"),"-","_")</f>
        <v>TP_4_1</v>
      </c>
      <c r="C825">
        <f>AW825/1000</f>
        <v>2.3999999999999998E-3</v>
      </c>
      <c r="D825" s="23" t="str">
        <f>VLOOKUP(L825,map_fuel,2,0)</f>
        <v>water</v>
      </c>
      <c r="E825" s="23" t="str">
        <f>VLOOKUP(M825,map_prime_mover,2,0)</f>
        <v/>
      </c>
      <c r="F825" s="23" t="str">
        <f>D825&amp;IF(NOT(E825=""),"_"&amp;LOWER(E825),"")</f>
        <v>water</v>
      </c>
      <c r="G825" s="58">
        <f>IF(ISNUMBER(BA825),BA825/1000,1)</f>
        <v>1</v>
      </c>
      <c r="H825" s="8">
        <f>AV825</f>
        <v>1932</v>
      </c>
      <c r="I825" s="39" t="str">
        <f>AY825</f>
        <v>OP</v>
      </c>
      <c r="J825" s="39" t="str">
        <f>IF(AZ825=1,"Y",IF(AZ825=0,"N","?"))</f>
        <v>N</v>
      </c>
      <c r="K825" s="39" t="s">
        <v>594</v>
      </c>
      <c r="L825" s="8" t="str">
        <f>AU825</f>
        <v>WAT</v>
      </c>
      <c r="M825" s="8" t="str">
        <f>AX825</f>
        <v>HY</v>
      </c>
      <c r="N825" s="8">
        <f>C825*G825</f>
        <v>2.3999999999999998E-3</v>
      </c>
      <c r="O825" s="8"/>
      <c r="P825" s="8"/>
      <c r="Q825" s="8"/>
      <c r="R825" s="87"/>
      <c r="S825" s="8"/>
      <c r="T825" s="8"/>
      <c r="U825" s="87"/>
      <c r="V825" s="87" t="str">
        <f ca="1">IF(NOT(AP825=""),IF(AP825&lt;&gt;AP824,IF(COUNTIF(OFFSET(AP825,0,0,pMaxUnitPerPlantInData),AP825)=COUNTIFS(OFFSET(AP825,0,0,pMaxUnitPerPlantInData),AP825,OFFSET(F825,0,0,pMaxUnitPerPlantInData),F825),"N","Y"),V824),"")</f>
        <v>N</v>
      </c>
      <c r="W825" s="87" t="str">
        <f>IF($AP825="",W826,SUBSTITUTE(SUBSTITUTE(SUBSTITUTE(AP825," ","_"),"&amp;","and"),"-","_"))</f>
        <v>TP_4</v>
      </c>
      <c r="X825" s="87">
        <f>IF($AP825="","-",BB825)</f>
        <v>1</v>
      </c>
      <c r="Y825" s="4"/>
      <c r="Z825" s="8" t="b">
        <v>1</v>
      </c>
      <c r="AA825" s="8" t="b">
        <f>VLOOKUP(L825,map_fuel,3,0)</f>
        <v>1</v>
      </c>
      <c r="AB825" s="8" t="b">
        <f>C825&gt;=filt_gen_size</f>
        <v>0</v>
      </c>
      <c r="AC825" s="8" t="b">
        <f>AV825&gt;=filt_age</f>
        <v>1</v>
      </c>
      <c r="AD825" s="39">
        <f>IF(filt_status="ALL",TRUE,IFERROR(SEARCH(I825,filt_status),FALSE))</f>
        <v>1</v>
      </c>
      <c r="AE825" s="8" t="b">
        <f>IF(filt_chp,TRUE,J825="N")</f>
        <v>1</v>
      </c>
      <c r="AF825" s="8" t="b">
        <f>IF(filt_hydro,TRUE,D825&lt;&gt;"water")</f>
        <v>0</v>
      </c>
      <c r="AG825" s="8" t="b">
        <f>IF(filt_use_bad_data,TRUE,NOT(OR(O825="Y",O825=1)))</f>
        <v>1</v>
      </c>
      <c r="AH825" s="8" t="b">
        <f>IF(filt_use_bad_data,TRUE,NOT(OR(Q825="Y",Q825=1)))</f>
        <v>1</v>
      </c>
      <c r="AI825" s="8" t="b">
        <f>IF(filt_allow_combos,AND(AJ825:AK825),OR(UPPER($S825)="Y",UPPER($T825)=""))</f>
        <v>1</v>
      </c>
      <c r="AJ825" s="8" t="b">
        <f>IF(UPPER($U825)="CCGT",IF(filt_combine_ccgt,OR(UPPER($T825)="Y",UPPER($S825)=""),OR(UPPER($S825)="Y",UPPER($T825)="")),TRUE)</f>
        <v>1</v>
      </c>
      <c r="AK825" s="8" t="b">
        <f>IF(UPPER($U825)="WIND",IF(filt_combine_wind,OR(UPPER($T825)="Y",UPPER($S825)=""),OR(UPPER($S825)="Y",UPPER($T825)="")),TRUE)</f>
        <v>1</v>
      </c>
      <c r="AL825" s="9"/>
      <c r="AM825" s="2" t="b">
        <f>AND(Z825:AL825)</f>
        <v>0</v>
      </c>
      <c r="AN825" s="2">
        <f>A825-COUNTIF($K$31:$K825,"&lt;&gt;"&amp;AN$31)+1</f>
        <v>760</v>
      </c>
      <c r="AO825" s="2"/>
      <c r="AP825" s="8" t="s">
        <v>542</v>
      </c>
      <c r="AQ825" s="8" t="s">
        <v>19</v>
      </c>
      <c r="AR825" s="8">
        <v>3586</v>
      </c>
      <c r="AS825" s="8">
        <v>14751</v>
      </c>
      <c r="AT825" s="8" t="s">
        <v>11</v>
      </c>
      <c r="AU825" s="8" t="s">
        <v>21</v>
      </c>
      <c r="AV825" s="8">
        <v>1932</v>
      </c>
      <c r="AW825" s="8">
        <v>2.4</v>
      </c>
      <c r="AX825" s="8" t="s">
        <v>20</v>
      </c>
      <c r="AY825" s="8" t="s">
        <v>15</v>
      </c>
      <c r="AZ825">
        <v>0</v>
      </c>
      <c r="BA825" s="5" t="s">
        <v>14</v>
      </c>
      <c r="BB825" s="5">
        <v>1</v>
      </c>
      <c r="BC825" s="4"/>
      <c r="BD825"/>
    </row>
    <row r="826" spans="1:56" hidden="1">
      <c r="A826">
        <f>ROW(B826)-ROW($B$31)</f>
        <v>795</v>
      </c>
      <c r="B826" t="str">
        <f>SUBSTITUTE(SUBSTITUTE(SUBSTITUTE(AP826&amp;"_"&amp;AQ826," ","_"),"&amp;","and"),"-","_")</f>
        <v>Tradinghouse_2</v>
      </c>
      <c r="C826">
        <f>AW826/1000</f>
        <v>0.79920000000000002</v>
      </c>
      <c r="D826" s="23" t="str">
        <f>VLOOKUP(L826,map_fuel,2,0)</f>
        <v>ng</v>
      </c>
      <c r="E826" s="23" t="str">
        <f>VLOOKUP(M826,map_prime_mover,2,0)</f>
        <v>st</v>
      </c>
      <c r="F826" s="23" t="str">
        <f>D826&amp;IF(NOT(E826=""),"_"&amp;LOWER(E826),"")</f>
        <v>ng_st</v>
      </c>
      <c r="G826" s="58">
        <f>IF(ISNUMBER(BA826),BA826/1000,1)</f>
        <v>11.838394899999999</v>
      </c>
      <c r="H826" s="8">
        <f>AV826</f>
        <v>1972</v>
      </c>
      <c r="I826" s="39" t="str">
        <f>AY826</f>
        <v>OP</v>
      </c>
      <c r="J826" s="39" t="str">
        <f>IF(AZ826=1,"Y",IF(AZ826=0,"N","?"))</f>
        <v>N</v>
      </c>
      <c r="K826" s="39" t="s">
        <v>594</v>
      </c>
      <c r="L826" s="8" t="str">
        <f>AU826</f>
        <v>NG</v>
      </c>
      <c r="M826" s="8" t="str">
        <f>AX826</f>
        <v>ST</v>
      </c>
      <c r="N826" s="8">
        <f>C826*G826</f>
        <v>9.461245204079999</v>
      </c>
      <c r="O826" s="8"/>
      <c r="P826" s="39"/>
      <c r="Q826" s="39" t="s">
        <v>651</v>
      </c>
      <c r="R826" s="87"/>
      <c r="S826" s="39"/>
      <c r="T826" s="39"/>
      <c r="U826" s="87"/>
      <c r="V826" s="87" t="str">
        <f ca="1">IF(NOT(AP826=""),IF(AP826&lt;&gt;AP825,IF(COUNTIF(OFFSET(AP826,0,0,pMaxUnitPerPlantInData),AP826)=COUNTIFS(OFFSET(AP826,0,0,pMaxUnitPerPlantInData),AP826,OFFSET(F826,0,0,pMaxUnitPerPlantInData),F826),"N","Y"),V825),"")</f>
        <v>N</v>
      </c>
      <c r="W826" s="87" t="str">
        <f>IF($AP826="",W827,SUBSTITUTE(SUBSTITUTE(SUBSTITUTE(AP826," ","_"),"&amp;","and"),"-","_"))</f>
        <v>Tradinghouse</v>
      </c>
      <c r="X826" s="87">
        <f>IF($AP826="","-",BB826)</f>
        <v>2</v>
      </c>
      <c r="Y826" s="4"/>
      <c r="Z826" s="8" t="b">
        <v>1</v>
      </c>
      <c r="AA826" s="8" t="b">
        <f>VLOOKUP(L826,map_fuel,3,0)</f>
        <v>1</v>
      </c>
      <c r="AB826" s="8" t="b">
        <f>C826&gt;=filt_gen_size</f>
        <v>1</v>
      </c>
      <c r="AC826" s="8" t="b">
        <f>AV826&gt;=filt_age</f>
        <v>1</v>
      </c>
      <c r="AD826" s="39">
        <f>IF(filt_status="ALL",TRUE,IFERROR(SEARCH(I826,filt_status),FALSE))</f>
        <v>1</v>
      </c>
      <c r="AE826" s="8" t="b">
        <f>IF(filt_chp,TRUE,J826="N")</f>
        <v>1</v>
      </c>
      <c r="AF826" s="8" t="b">
        <f>IF(filt_hydro,TRUE,D826&lt;&gt;"water")</f>
        <v>1</v>
      </c>
      <c r="AG826" s="8" t="b">
        <f>IF(filt_use_bad_data,TRUE,NOT(OR(O826="Y",O826=1)))</f>
        <v>1</v>
      </c>
      <c r="AH826" s="8" t="b">
        <f>IF(filt_use_bad_data,TRUE,NOT(OR(Q826="Y",Q826=1)))</f>
        <v>0</v>
      </c>
      <c r="AI826" s="8" t="b">
        <f>IF(filt_allow_combos,AND(AJ826:AK826),OR(UPPER($S826)="Y",UPPER($T826)=""))</f>
        <v>1</v>
      </c>
      <c r="AJ826" s="8" t="b">
        <f>IF(UPPER($U826)="CCGT",IF(filt_combine_ccgt,OR(UPPER($T826)="Y",UPPER($S826)=""),OR(UPPER($S826)="Y",UPPER($T826)="")),TRUE)</f>
        <v>1</v>
      </c>
      <c r="AK826" s="8" t="b">
        <f>IF(UPPER($U826)="WIND",IF(filt_combine_wind,OR(UPPER($T826)="Y",UPPER($S826)=""),OR(UPPER($S826)="Y",UPPER($T826)="")),TRUE)</f>
        <v>1</v>
      </c>
      <c r="AL826" s="9"/>
      <c r="AM826" s="2" t="b">
        <f>AND(Z826:AL826)</f>
        <v>0</v>
      </c>
      <c r="AN826" s="2">
        <f>A826-COUNTIF($K$31:$K826,"&lt;&gt;"&amp;AN$31)+1</f>
        <v>761</v>
      </c>
      <c r="AO826" s="2"/>
      <c r="AP826" s="8" t="s">
        <v>543</v>
      </c>
      <c r="AQ826" s="8" t="s">
        <v>22</v>
      </c>
      <c r="AR826" s="8">
        <v>3506</v>
      </c>
      <c r="AS826" s="8">
        <v>14753</v>
      </c>
      <c r="AT826" s="8" t="s">
        <v>11</v>
      </c>
      <c r="AU826" s="8" t="s">
        <v>33</v>
      </c>
      <c r="AV826" s="8">
        <v>1972</v>
      </c>
      <c r="AW826" s="8">
        <v>799.2</v>
      </c>
      <c r="AX826" s="8" t="s">
        <v>16</v>
      </c>
      <c r="AY826" s="8" t="s">
        <v>15</v>
      </c>
      <c r="AZ826">
        <v>0</v>
      </c>
      <c r="BA826" s="5">
        <v>11838.394899999999</v>
      </c>
      <c r="BB826" s="5">
        <v>2</v>
      </c>
      <c r="BC826" s="4"/>
      <c r="BD826"/>
    </row>
    <row r="827" spans="1:56" hidden="1">
      <c r="A827">
        <f>ROW(B827)-ROW($B$31)</f>
        <v>796</v>
      </c>
      <c r="B827" t="str">
        <f>SUBSTITUTE(SUBSTITUTE(SUBSTITUTE(AP827&amp;"_"&amp;AQ827," ","_"),"&amp;","and"),"-","_")</f>
        <v>Tradinghouse_1</v>
      </c>
      <c r="C827">
        <f>AW827/1000</f>
        <v>0.58050000000000002</v>
      </c>
      <c r="D827" s="23" t="str">
        <f>VLOOKUP(L827,map_fuel,2,0)</f>
        <v>ng</v>
      </c>
      <c r="E827" s="23" t="str">
        <f>VLOOKUP(M827,map_prime_mover,2,0)</f>
        <v>st</v>
      </c>
      <c r="F827" s="23" t="str">
        <f>D827&amp;IF(NOT(E827=""),"_"&amp;LOWER(E827),"")</f>
        <v>ng_st</v>
      </c>
      <c r="G827" s="58">
        <f>IF(ISNUMBER(BA827),BA827/1000,1)</f>
        <v>11.838394899999999</v>
      </c>
      <c r="H827" s="8">
        <f>AV827</f>
        <v>1970</v>
      </c>
      <c r="I827" s="39" t="str">
        <f>AY827</f>
        <v>OP</v>
      </c>
      <c r="J827" s="39" t="str">
        <f>IF(AZ827=1,"Y",IF(AZ827=0,"N","?"))</f>
        <v>N</v>
      </c>
      <c r="K827" s="39" t="s">
        <v>594</v>
      </c>
      <c r="L827" s="8" t="str">
        <f>AU827</f>
        <v>NG</v>
      </c>
      <c r="M827" s="8" t="str">
        <f>AX827</f>
        <v>ST</v>
      </c>
      <c r="N827" s="8">
        <f>C827*G827</f>
        <v>6.8721882394499998</v>
      </c>
      <c r="O827" s="8"/>
      <c r="P827" s="39"/>
      <c r="Q827" s="39" t="s">
        <v>651</v>
      </c>
      <c r="R827" s="87"/>
      <c r="S827" s="39"/>
      <c r="T827" s="39"/>
      <c r="U827" s="87"/>
      <c r="V827" s="87" t="str">
        <f ca="1">IF(NOT(AP827=""),IF(AP827&lt;&gt;AP826,IF(COUNTIF(OFFSET(AP827,0,0,pMaxUnitPerPlantInData),AP827)=COUNTIFS(OFFSET(AP827,0,0,pMaxUnitPerPlantInData),AP827,OFFSET(F827,0,0,pMaxUnitPerPlantInData),F827),"N","Y"),V826),"")</f>
        <v>N</v>
      </c>
      <c r="W827" s="87" t="str">
        <f>IF($AP827="",W828,SUBSTITUTE(SUBSTITUTE(SUBSTITUTE(AP827," ","_"),"&amp;","and"),"-","_"))</f>
        <v>Tradinghouse</v>
      </c>
      <c r="X827" s="87">
        <f>IF($AP827="","-",BB827)</f>
        <v>2</v>
      </c>
      <c r="Y827" s="4"/>
      <c r="Z827" s="8" t="b">
        <v>1</v>
      </c>
      <c r="AA827" s="8" t="b">
        <f>VLOOKUP(L827,map_fuel,3,0)</f>
        <v>1</v>
      </c>
      <c r="AB827" s="8" t="b">
        <f>C827&gt;=filt_gen_size</f>
        <v>1</v>
      </c>
      <c r="AC827" s="8" t="b">
        <f>AV827&gt;=filt_age</f>
        <v>1</v>
      </c>
      <c r="AD827" s="39">
        <f>IF(filt_status="ALL",TRUE,IFERROR(SEARCH(I827,filt_status),FALSE))</f>
        <v>1</v>
      </c>
      <c r="AE827" s="8" t="b">
        <f>IF(filt_chp,TRUE,J827="N")</f>
        <v>1</v>
      </c>
      <c r="AF827" s="8" t="b">
        <f>IF(filt_hydro,TRUE,D827&lt;&gt;"water")</f>
        <v>1</v>
      </c>
      <c r="AG827" s="8" t="b">
        <f>IF(filt_use_bad_data,TRUE,NOT(OR(O827="Y",O827=1)))</f>
        <v>1</v>
      </c>
      <c r="AH827" s="8" t="b">
        <f>IF(filt_use_bad_data,TRUE,NOT(OR(Q827="Y",Q827=1)))</f>
        <v>0</v>
      </c>
      <c r="AI827" s="8" t="b">
        <f>IF(filt_allow_combos,AND(AJ827:AK827),OR(UPPER($S827)="Y",UPPER($T827)=""))</f>
        <v>1</v>
      </c>
      <c r="AJ827" s="8" t="b">
        <f>IF(UPPER($U827)="CCGT",IF(filt_combine_ccgt,OR(UPPER($T827)="Y",UPPER($S827)=""),OR(UPPER($S827)="Y",UPPER($T827)="")),TRUE)</f>
        <v>1</v>
      </c>
      <c r="AK827" s="8" t="b">
        <f>IF(UPPER($U827)="WIND",IF(filt_combine_wind,OR(UPPER($T827)="Y",UPPER($S827)=""),OR(UPPER($S827)="Y",UPPER($T827)="")),TRUE)</f>
        <v>1</v>
      </c>
      <c r="AL827" s="9"/>
      <c r="AM827" s="2" t="b">
        <f>AND(Z827:AL827)</f>
        <v>0</v>
      </c>
      <c r="AN827" s="2">
        <f>A827-COUNTIF($K$31:$K827,"&lt;&gt;"&amp;AN$31)+1</f>
        <v>762</v>
      </c>
      <c r="AO827" s="2"/>
      <c r="AP827" s="8" t="s">
        <v>543</v>
      </c>
      <c r="AQ827" s="8" t="s">
        <v>19</v>
      </c>
      <c r="AR827" s="8">
        <v>3506</v>
      </c>
      <c r="AS827" s="8">
        <v>14752</v>
      </c>
      <c r="AT827" s="8" t="s">
        <v>11</v>
      </c>
      <c r="AU827" s="8" t="s">
        <v>33</v>
      </c>
      <c r="AV827" s="8">
        <v>1970</v>
      </c>
      <c r="AW827" s="8">
        <v>580.5</v>
      </c>
      <c r="AX827" s="8" t="s">
        <v>16</v>
      </c>
      <c r="AY827" s="8" t="s">
        <v>15</v>
      </c>
      <c r="AZ827">
        <v>0</v>
      </c>
      <c r="BA827" s="5">
        <v>11838.394899999999</v>
      </c>
      <c r="BB827" s="5">
        <v>2</v>
      </c>
      <c r="BC827" s="4"/>
      <c r="BD827"/>
    </row>
    <row r="828" spans="1:56" hidden="1">
      <c r="A828">
        <f>ROW(B828)-ROW($B$31)</f>
        <v>797</v>
      </c>
      <c r="B828" t="str">
        <f>SUBSTITUTE(SUBSTITUTE(SUBSTITUTE(AP828&amp;"_"&amp;AQ828," ","_"),"&amp;","and"),"-","_")</f>
        <v>Trent_Wind_Farm_LP_WTG1</v>
      </c>
      <c r="C828">
        <f>AW828/1000</f>
        <v>0.15</v>
      </c>
      <c r="D828" s="23" t="str">
        <f>VLOOKUP(L828,map_fuel,2,0)</f>
        <v>wind</v>
      </c>
      <c r="E828" s="23" t="str">
        <f>VLOOKUP(M828,map_prime_mover,2,0)</f>
        <v/>
      </c>
      <c r="F828" s="23" t="str">
        <f>D828&amp;IF(NOT(E828=""),"_"&amp;LOWER(E828),"")</f>
        <v>wind</v>
      </c>
      <c r="G828" s="58">
        <f>IF(ISNUMBER(BA828),BA828/1000,1)</f>
        <v>1</v>
      </c>
      <c r="H828" s="8">
        <f>AV828</f>
        <v>2001</v>
      </c>
      <c r="I828" s="39" t="str">
        <f>AY828</f>
        <v>OA</v>
      </c>
      <c r="J828" s="39" t="str">
        <f>IF(AZ828=1,"Y",IF(AZ828=0,"N","?"))</f>
        <v>N</v>
      </c>
      <c r="K828" s="39" t="s">
        <v>594</v>
      </c>
      <c r="L828" s="8" t="str">
        <f>AU828</f>
        <v>WND</v>
      </c>
      <c r="M828" s="8" t="str">
        <f>AX828</f>
        <v>WT</v>
      </c>
      <c r="N828" s="8">
        <f>C828*G828</f>
        <v>0.15</v>
      </c>
      <c r="O828" s="8"/>
      <c r="P828" s="39"/>
      <c r="Q828" s="39"/>
      <c r="R828" s="87"/>
      <c r="S828" s="39" t="s">
        <v>651</v>
      </c>
      <c r="T828" s="39"/>
      <c r="U828" s="87" t="s">
        <v>72</v>
      </c>
      <c r="V828" s="87" t="str">
        <f ca="1">IF(NOT(AP828=""),IF(AP828&lt;&gt;AP827,IF(COUNTIF(OFFSET(AP828,0,0,pMaxUnitPerPlantInData),AP828)=COUNTIFS(OFFSET(AP828,0,0,pMaxUnitPerPlantInData),AP828,OFFSET(F828,0,0,pMaxUnitPerPlantInData),F828),"N","Y"),V827),"")</f>
        <v>N</v>
      </c>
      <c r="W828" s="87" t="str">
        <f>IF($AP828="",W829,SUBSTITUTE(SUBSTITUTE(SUBSTITUTE(AP828," ","_"),"&amp;","and"),"-","_"))</f>
        <v>Trent_Wind_Farm_LP</v>
      </c>
      <c r="X828" s="87">
        <f>IF($AP828="","-",BB828)</f>
        <v>1</v>
      </c>
      <c r="Y828" s="4"/>
      <c r="Z828" s="8" t="b">
        <v>1</v>
      </c>
      <c r="AA828" s="8" t="b">
        <f>VLOOKUP(L828,map_fuel,3,0)</f>
        <v>1</v>
      </c>
      <c r="AB828" s="8" t="b">
        <f>C828&gt;=filt_gen_size</f>
        <v>1</v>
      </c>
      <c r="AC828" s="8" t="b">
        <f>AV828&gt;=filt_age</f>
        <v>1</v>
      </c>
      <c r="AD828" s="39" t="b">
        <f>IF(filt_status="ALL",TRUE,IFERROR(SEARCH(I828,filt_status),FALSE))</f>
        <v>0</v>
      </c>
      <c r="AE828" s="8" t="b">
        <f>IF(filt_chp,TRUE,J828="N")</f>
        <v>1</v>
      </c>
      <c r="AF828" s="8" t="b">
        <f>IF(filt_hydro,TRUE,D828&lt;&gt;"water")</f>
        <v>1</v>
      </c>
      <c r="AG828" s="8" t="b">
        <f>IF(filt_use_bad_data,TRUE,NOT(OR(O828="Y",O828=1)))</f>
        <v>1</v>
      </c>
      <c r="AH828" s="8" t="b">
        <f>IF(filt_use_bad_data,TRUE,NOT(OR(Q828="Y",Q828=1)))</f>
        <v>1</v>
      </c>
      <c r="AI828" s="8" t="b">
        <f>IF(filt_allow_combos,AND(AJ828:AK828),OR(UPPER($S828)="Y",UPPER($T828)=""))</f>
        <v>0</v>
      </c>
      <c r="AJ828" s="8" t="b">
        <f>IF(UPPER($U828)="CCGT",IF(filt_combine_ccgt,OR(UPPER($T828)="Y",UPPER($S828)=""),OR(UPPER($S828)="Y",UPPER($T828)="")),TRUE)</f>
        <v>1</v>
      </c>
      <c r="AK828" s="8" t="b">
        <f>IF(UPPER($U828)="WIND",IF(filt_combine_wind,OR(UPPER($T828)="Y",UPPER($S828)=""),OR(UPPER($S828)="Y",UPPER($T828)="")),TRUE)</f>
        <v>0</v>
      </c>
      <c r="AL828" s="9"/>
      <c r="AM828" s="2" t="b">
        <f>AND(Z828:AL828)</f>
        <v>0</v>
      </c>
      <c r="AN828" s="2">
        <f>A828-COUNTIF($K$31:$K828,"&lt;&gt;"&amp;AN$31)+1</f>
        <v>763</v>
      </c>
      <c r="AO828" s="2"/>
      <c r="AP828" s="8" t="s">
        <v>544</v>
      </c>
      <c r="AQ828" s="8" t="s">
        <v>545</v>
      </c>
      <c r="AR828" s="8">
        <v>55968</v>
      </c>
      <c r="AS828" s="8">
        <v>14754</v>
      </c>
      <c r="AT828" s="8" t="s">
        <v>11</v>
      </c>
      <c r="AU828" s="8" t="s">
        <v>26</v>
      </c>
      <c r="AV828" s="8">
        <v>2001</v>
      </c>
      <c r="AW828" s="8">
        <v>150</v>
      </c>
      <c r="AX828" s="8" t="s">
        <v>25</v>
      </c>
      <c r="AY828" s="8" t="s">
        <v>213</v>
      </c>
      <c r="AZ828">
        <v>0</v>
      </c>
      <c r="BA828" s="5" t="s">
        <v>14</v>
      </c>
      <c r="BB828" s="5">
        <v>1</v>
      </c>
      <c r="BC828" s="4"/>
      <c r="BD828"/>
    </row>
    <row r="829" spans="1:56" hidden="1">
      <c r="A829">
        <f>ROW(B829)-ROW($B$31)</f>
        <v>798</v>
      </c>
      <c r="B829" t="str">
        <f>SUBSTITUTE(SUBSTITUTE(SUBSTITUTE(AP829&amp;"_"&amp;AQ829," ","_"),"&amp;","and"),"-","_")</f>
        <v>Trinidad_D1</v>
      </c>
      <c r="C829">
        <f>AW829/1000</f>
        <v>2E-3</v>
      </c>
      <c r="D829" s="23" t="str">
        <f>VLOOKUP(L829,map_fuel,2,0)</f>
        <v>oil_2</v>
      </c>
      <c r="E829" s="23" t="str">
        <f>VLOOKUP(M829,map_prime_mover,2,0)</f>
        <v>ic</v>
      </c>
      <c r="F829" s="23" t="str">
        <f>D829&amp;IF(NOT(E829=""),"_"&amp;LOWER(E829),"")</f>
        <v>oil_2_ic</v>
      </c>
      <c r="G829" s="58">
        <f>IF(ISNUMBER(BA829),BA829/1000,1)</f>
        <v>13.507690800000001</v>
      </c>
      <c r="H829" s="8">
        <f>AV829</f>
        <v>1966</v>
      </c>
      <c r="I829" s="39" t="str">
        <f>AY829</f>
        <v>OP</v>
      </c>
      <c r="J829" s="39" t="str">
        <f>IF(AZ829=1,"Y",IF(AZ829=0,"N","?"))</f>
        <v>N</v>
      </c>
      <c r="K829" s="39" t="s">
        <v>594</v>
      </c>
      <c r="L829" s="8" t="str">
        <f>AU829</f>
        <v>DFO</v>
      </c>
      <c r="M829" s="8" t="str">
        <f>AX829</f>
        <v>IC</v>
      </c>
      <c r="N829" s="8">
        <f>C829*G829</f>
        <v>2.7015381600000003E-2</v>
      </c>
      <c r="O829" s="8"/>
      <c r="P829" s="39"/>
      <c r="Q829" s="39"/>
      <c r="R829" s="87"/>
      <c r="S829" s="39"/>
      <c r="T829" s="39"/>
      <c r="U829" s="87"/>
      <c r="V829" s="87" t="str">
        <f ca="1">IF(NOT(AP829=""),IF(AP829&lt;&gt;AP828,IF(COUNTIF(OFFSET(AP829,0,0,pMaxUnitPerPlantInData),AP829)=COUNTIFS(OFFSET(AP829,0,0,pMaxUnitPerPlantInData),AP829,OFFSET(F829,0,0,pMaxUnitPerPlantInData),F829),"N","Y"),V828),"")</f>
        <v>Y</v>
      </c>
      <c r="W829" s="152" t="s">
        <v>962</v>
      </c>
      <c r="X829" s="152">
        <v>2</v>
      </c>
      <c r="Y829" s="4"/>
      <c r="Z829" s="8" t="b">
        <v>1</v>
      </c>
      <c r="AA829" s="8" t="b">
        <f>VLOOKUP(L829,map_fuel,3,0)</f>
        <v>0</v>
      </c>
      <c r="AB829" s="8" t="b">
        <f>C829&gt;=filt_gen_size</f>
        <v>0</v>
      </c>
      <c r="AC829" s="8" t="b">
        <f>AV829&gt;=filt_age</f>
        <v>1</v>
      </c>
      <c r="AD829" s="39">
        <f>IF(filt_status="ALL",TRUE,IFERROR(SEARCH(I829,filt_status),FALSE))</f>
        <v>1</v>
      </c>
      <c r="AE829" s="8" t="b">
        <f>IF(filt_chp,TRUE,J829="N")</f>
        <v>1</v>
      </c>
      <c r="AF829" s="8" t="b">
        <f>IF(filt_hydro,TRUE,D829&lt;&gt;"water")</f>
        <v>1</v>
      </c>
      <c r="AG829" s="8" t="b">
        <f>IF(filt_use_bad_data,TRUE,NOT(OR(O829="Y",O829=1)))</f>
        <v>1</v>
      </c>
      <c r="AH829" s="8" t="b">
        <f>IF(filt_use_bad_data,TRUE,NOT(OR(Q829="Y",Q829=1)))</f>
        <v>1</v>
      </c>
      <c r="AI829" s="8" t="b">
        <f>IF(filt_allow_combos,AND(AJ829:AK829),OR(UPPER($S829)="Y",UPPER($T829)=""))</f>
        <v>1</v>
      </c>
      <c r="AJ829" s="8" t="b">
        <f>IF(UPPER($U829)="CCGT",IF(filt_combine_ccgt,OR(UPPER($T829)="Y",UPPER($S829)=""),OR(UPPER($S829)="Y",UPPER($T829)="")),TRUE)</f>
        <v>1</v>
      </c>
      <c r="AK829" s="8" t="b">
        <f>IF(UPPER($U829)="WIND",IF(filt_combine_wind,OR(UPPER($T829)="Y",UPPER($S829)=""),OR(UPPER($S829)="Y",UPPER($T829)="")),TRUE)</f>
        <v>1</v>
      </c>
      <c r="AL829" s="9"/>
      <c r="AM829" s="2" t="b">
        <f>AND(Z829:AL829)</f>
        <v>0</v>
      </c>
      <c r="AN829" s="2">
        <f>A829-COUNTIF($K$31:$K829,"&lt;&gt;"&amp;AN$31)+1</f>
        <v>764</v>
      </c>
      <c r="AO829" s="2"/>
      <c r="AP829" s="8" t="s">
        <v>546</v>
      </c>
      <c r="AQ829" s="8" t="s">
        <v>323</v>
      </c>
      <c r="AR829" s="8">
        <v>3507</v>
      </c>
      <c r="AS829" s="8">
        <v>14755</v>
      </c>
      <c r="AT829" s="8" t="s">
        <v>11</v>
      </c>
      <c r="AU829" s="8" t="s">
        <v>284</v>
      </c>
      <c r="AV829" s="8">
        <v>1966</v>
      </c>
      <c r="AW829" s="8">
        <v>2</v>
      </c>
      <c r="AX829" s="8" t="s">
        <v>44</v>
      </c>
      <c r="AY829" s="8" t="s">
        <v>15</v>
      </c>
      <c r="AZ829">
        <v>0</v>
      </c>
      <c r="BA829" s="5">
        <v>13507.6908</v>
      </c>
      <c r="BB829" s="5">
        <v>3</v>
      </c>
      <c r="BC829" s="4"/>
      <c r="BD829"/>
    </row>
    <row r="830" spans="1:56" hidden="1">
      <c r="A830">
        <f>ROW(B830)-ROW($B$31)</f>
        <v>799</v>
      </c>
      <c r="B830" t="str">
        <f>SUBSTITUTE(SUBSTITUTE(SUBSTITUTE(AP830&amp;"_"&amp;AQ830," ","_"),"&amp;","and"),"-","_")</f>
        <v>Trinidad_D2</v>
      </c>
      <c r="C830">
        <f>AW830/1000</f>
        <v>2E-3</v>
      </c>
      <c r="D830" s="23" t="str">
        <f>VLOOKUP(L830,map_fuel,2,0)</f>
        <v>oil_2</v>
      </c>
      <c r="E830" s="23" t="str">
        <f>VLOOKUP(M830,map_prime_mover,2,0)</f>
        <v>ic</v>
      </c>
      <c r="F830" s="23" t="str">
        <f>D830&amp;IF(NOT(E830=""),"_"&amp;LOWER(E830),"")</f>
        <v>oil_2_ic</v>
      </c>
      <c r="G830" s="58">
        <f>IF(ISNUMBER(BA830),BA830/1000,1)</f>
        <v>13.507690800000001</v>
      </c>
      <c r="H830" s="8">
        <f>AV830</f>
        <v>1966</v>
      </c>
      <c r="I830" s="39" t="str">
        <f>AY830</f>
        <v>OP</v>
      </c>
      <c r="J830" s="39" t="str">
        <f>IF(AZ830=1,"Y",IF(AZ830=0,"N","?"))</f>
        <v>N</v>
      </c>
      <c r="K830" s="39" t="s">
        <v>594</v>
      </c>
      <c r="L830" s="8" t="str">
        <f>AU830</f>
        <v>DFO</v>
      </c>
      <c r="M830" s="8" t="str">
        <f>AX830</f>
        <v>IC</v>
      </c>
      <c r="N830" s="8">
        <f>C830*G830</f>
        <v>2.7015381600000003E-2</v>
      </c>
      <c r="O830" s="8"/>
      <c r="P830" s="39"/>
      <c r="Q830" s="39"/>
      <c r="R830" s="87"/>
      <c r="S830" s="39"/>
      <c r="T830" s="39"/>
      <c r="U830" s="87"/>
      <c r="V830" s="87" t="str">
        <f ca="1">IF(NOT(AP830=""),IF(AP830&lt;&gt;AP829,IF(COUNTIF(OFFSET(AP830,0,0,pMaxUnitPerPlantInData),AP830)=COUNTIFS(OFFSET(AP830,0,0,pMaxUnitPerPlantInData),AP830,OFFSET(F830,0,0,pMaxUnitPerPlantInData),F830),"N","Y"),V829),"")</f>
        <v>Y</v>
      </c>
      <c r="W830" s="152" t="s">
        <v>962</v>
      </c>
      <c r="X830" s="152">
        <v>2</v>
      </c>
      <c r="Y830" s="4"/>
      <c r="Z830" s="8" t="b">
        <v>1</v>
      </c>
      <c r="AA830" s="8" t="b">
        <f>VLOOKUP(L830,map_fuel,3,0)</f>
        <v>0</v>
      </c>
      <c r="AB830" s="8" t="b">
        <f>C830&gt;=filt_gen_size</f>
        <v>0</v>
      </c>
      <c r="AC830" s="8" t="b">
        <f>AV830&gt;=filt_age</f>
        <v>1</v>
      </c>
      <c r="AD830" s="39">
        <f>IF(filt_status="ALL",TRUE,IFERROR(SEARCH(I830,filt_status),FALSE))</f>
        <v>1</v>
      </c>
      <c r="AE830" s="8" t="b">
        <f>IF(filt_chp,TRUE,J830="N")</f>
        <v>1</v>
      </c>
      <c r="AF830" s="8" t="b">
        <f>IF(filt_hydro,TRUE,D830&lt;&gt;"water")</f>
        <v>1</v>
      </c>
      <c r="AG830" s="8" t="b">
        <f>IF(filt_use_bad_data,TRUE,NOT(OR(O830="Y",O830=1)))</f>
        <v>1</v>
      </c>
      <c r="AH830" s="8" t="b">
        <f>IF(filt_use_bad_data,TRUE,NOT(OR(Q830="Y",Q830=1)))</f>
        <v>1</v>
      </c>
      <c r="AI830" s="8" t="b">
        <f>IF(filt_allow_combos,AND(AJ830:AK830),OR(UPPER($S830)="Y",UPPER($T830)=""))</f>
        <v>1</v>
      </c>
      <c r="AJ830" s="8" t="b">
        <f>IF(UPPER($U830)="CCGT",IF(filt_combine_ccgt,OR(UPPER($T830)="Y",UPPER($S830)=""),OR(UPPER($S830)="Y",UPPER($T830)="")),TRUE)</f>
        <v>1</v>
      </c>
      <c r="AK830" s="8" t="b">
        <f>IF(UPPER($U830)="WIND",IF(filt_combine_wind,OR(UPPER($T830)="Y",UPPER($S830)=""),OR(UPPER($S830)="Y",UPPER($T830)="")),TRUE)</f>
        <v>1</v>
      </c>
      <c r="AL830" s="9"/>
      <c r="AM830" s="2" t="b">
        <f>AND(Z830:AL830)</f>
        <v>0</v>
      </c>
      <c r="AN830" s="2">
        <f>A830-COUNTIF($K$31:$K830,"&lt;&gt;"&amp;AN$31)+1</f>
        <v>765</v>
      </c>
      <c r="AO830" s="2"/>
      <c r="AP830" s="8" t="s">
        <v>546</v>
      </c>
      <c r="AQ830" s="8" t="s">
        <v>324</v>
      </c>
      <c r="AR830" s="8">
        <v>3507</v>
      </c>
      <c r="AS830" s="8">
        <v>14756</v>
      </c>
      <c r="AT830" s="8" t="s">
        <v>11</v>
      </c>
      <c r="AU830" s="8" t="s">
        <v>284</v>
      </c>
      <c r="AV830" s="8">
        <v>1966</v>
      </c>
      <c r="AW830" s="8">
        <v>2</v>
      </c>
      <c r="AX830" s="8" t="s">
        <v>44</v>
      </c>
      <c r="AY830" s="8" t="s">
        <v>15</v>
      </c>
      <c r="AZ830">
        <v>0</v>
      </c>
      <c r="BA830" s="5">
        <v>13507.6908</v>
      </c>
      <c r="BB830" s="5">
        <v>3</v>
      </c>
      <c r="BC830" s="4"/>
      <c r="BD830"/>
    </row>
    <row r="831" spans="1:56" hidden="1">
      <c r="A831">
        <f>ROW(B831)-ROW($B$31)</f>
        <v>800</v>
      </c>
      <c r="B831" t="str">
        <f>SUBSTITUTE(SUBSTITUTE(SUBSTITUTE(AP831&amp;"_"&amp;AQ831," ","_"),"&amp;","and"),"-","_")</f>
        <v>Trinidad_6</v>
      </c>
      <c r="C831">
        <f>AW831/1000</f>
        <v>0.23930000000000001</v>
      </c>
      <c r="D831" s="23" t="str">
        <f>VLOOKUP(L831,map_fuel,2,0)</f>
        <v>ng</v>
      </c>
      <c r="E831" s="23" t="str">
        <f>VLOOKUP(M831,map_prime_mover,2,0)</f>
        <v>st</v>
      </c>
      <c r="F831" s="23" t="str">
        <f>D831&amp;IF(NOT(E831=""),"_"&amp;LOWER(E831),"")</f>
        <v>ng_st</v>
      </c>
      <c r="G831" s="58">
        <f>IF(ISNUMBER(BA831),BA831/1000,1)</f>
        <v>13.507690800000001</v>
      </c>
      <c r="H831" s="8">
        <f>AV831</f>
        <v>1965</v>
      </c>
      <c r="I831" s="39" t="str">
        <f>AY831</f>
        <v>OP</v>
      </c>
      <c r="J831" s="39" t="str">
        <f>IF(AZ831=1,"Y",IF(AZ831=0,"N","?"))</f>
        <v>N</v>
      </c>
      <c r="K831" s="39" t="s">
        <v>594</v>
      </c>
      <c r="L831" s="8" t="str">
        <f>AU831</f>
        <v>NG</v>
      </c>
      <c r="M831" s="8" t="str">
        <f>AX831</f>
        <v>ST</v>
      </c>
      <c r="N831" s="8">
        <f>C831*G831</f>
        <v>3.2323904084400001</v>
      </c>
      <c r="O831" s="8"/>
      <c r="P831" s="39"/>
      <c r="Q831" s="39" t="s">
        <v>651</v>
      </c>
      <c r="R831" s="87"/>
      <c r="S831" s="39"/>
      <c r="T831" s="39"/>
      <c r="U831" s="87"/>
      <c r="V831" s="87" t="str">
        <f ca="1">IF(NOT(AP831=""),IF(AP831&lt;&gt;AP830,IF(COUNTIF(OFFSET(AP831,0,0,pMaxUnitPerPlantInData),AP831)=COUNTIFS(OFFSET(AP831,0,0,pMaxUnitPerPlantInData),AP831,OFFSET(F831,0,0,pMaxUnitPerPlantInData),F831),"N","Y"),V830),"")</f>
        <v>Y</v>
      </c>
      <c r="W831" s="152" t="s">
        <v>963</v>
      </c>
      <c r="X831" s="152">
        <v>1</v>
      </c>
      <c r="Y831" s="4"/>
      <c r="Z831" s="8" t="b">
        <v>1</v>
      </c>
      <c r="AA831" s="8" t="b">
        <f>VLOOKUP(L831,map_fuel,3,0)</f>
        <v>1</v>
      </c>
      <c r="AB831" s="8" t="b">
        <f>C831&gt;=filt_gen_size</f>
        <v>1</v>
      </c>
      <c r="AC831" s="8" t="b">
        <f>AV831&gt;=filt_age</f>
        <v>1</v>
      </c>
      <c r="AD831" s="39">
        <f>IF(filt_status="ALL",TRUE,IFERROR(SEARCH(I831,filt_status),FALSE))</f>
        <v>1</v>
      </c>
      <c r="AE831" s="8" t="b">
        <f>IF(filt_chp,TRUE,J831="N")</f>
        <v>1</v>
      </c>
      <c r="AF831" s="8" t="b">
        <f>IF(filt_hydro,TRUE,D831&lt;&gt;"water")</f>
        <v>1</v>
      </c>
      <c r="AG831" s="8" t="b">
        <f>IF(filt_use_bad_data,TRUE,NOT(OR(O831="Y",O831=1)))</f>
        <v>1</v>
      </c>
      <c r="AH831" s="8" t="b">
        <f>IF(filt_use_bad_data,TRUE,NOT(OR(Q831="Y",Q831=1)))</f>
        <v>0</v>
      </c>
      <c r="AI831" s="8" t="b">
        <f>IF(filt_allow_combos,AND(AJ831:AK831),OR(UPPER($S831)="Y",UPPER($T831)=""))</f>
        <v>1</v>
      </c>
      <c r="AJ831" s="8" t="b">
        <f>IF(UPPER($U831)="CCGT",IF(filt_combine_ccgt,OR(UPPER($T831)="Y",UPPER($S831)=""),OR(UPPER($S831)="Y",UPPER($T831)="")),TRUE)</f>
        <v>1</v>
      </c>
      <c r="AK831" s="8" t="b">
        <f>IF(UPPER($U831)="WIND",IF(filt_combine_wind,OR(UPPER($T831)="Y",UPPER($S831)=""),OR(UPPER($S831)="Y",UPPER($T831)="")),TRUE)</f>
        <v>1</v>
      </c>
      <c r="AL831" s="9"/>
      <c r="AM831" s="2" t="b">
        <f>AND(Z831:AL831)</f>
        <v>0</v>
      </c>
      <c r="AN831" s="2">
        <f>A831-COUNTIF($K$31:$K831,"&lt;&gt;"&amp;AN$31)+1</f>
        <v>766</v>
      </c>
      <c r="AO831" s="2"/>
      <c r="AP831" s="8" t="s">
        <v>546</v>
      </c>
      <c r="AQ831" s="8" t="s">
        <v>109</v>
      </c>
      <c r="AR831" s="8">
        <v>3507</v>
      </c>
      <c r="AS831" s="8">
        <v>14757</v>
      </c>
      <c r="AT831" s="8" t="s">
        <v>11</v>
      </c>
      <c r="AU831" s="8" t="s">
        <v>33</v>
      </c>
      <c r="AV831" s="8">
        <v>1965</v>
      </c>
      <c r="AW831" s="8">
        <v>239.3</v>
      </c>
      <c r="AX831" s="8" t="s">
        <v>16</v>
      </c>
      <c r="AY831" s="8" t="s">
        <v>15</v>
      </c>
      <c r="AZ831">
        <v>0</v>
      </c>
      <c r="BA831" s="5">
        <v>13507.6908</v>
      </c>
      <c r="BB831" s="5">
        <v>3</v>
      </c>
      <c r="BC831" s="4"/>
      <c r="BD831"/>
    </row>
    <row r="832" spans="1:56" hidden="1">
      <c r="A832">
        <f>ROW(B832)-ROW($B$31)</f>
        <v>801</v>
      </c>
      <c r="B832" t="str">
        <f>SUBSTITUTE(SUBSTITUTE(SUBSTITUTE(AP832&amp;"_"&amp;AQ832," ","_"),"&amp;","and"),"-","_")</f>
        <v>Twin_Oaks_Power_One_2</v>
      </c>
      <c r="C832">
        <f>AW832/1000</f>
        <v>0.17460000000000001</v>
      </c>
      <c r="D832" s="23" t="str">
        <f>VLOOKUP(L832,map_fuel,2,0)</f>
        <v>coal_lig</v>
      </c>
      <c r="E832" s="23" t="str">
        <f>VLOOKUP(M832,map_prime_mover,2,0)</f>
        <v>st</v>
      </c>
      <c r="F832" s="23" t="str">
        <f>D832&amp;IF(NOT(E832=""),"_"&amp;LOWER(E832),"")</f>
        <v>coal_lig_st</v>
      </c>
      <c r="G832" s="58">
        <f>IF(ISNUMBER(BA832),BA832/1000,1)</f>
        <v>10.859828499999999</v>
      </c>
      <c r="H832" s="8">
        <f>AV832</f>
        <v>1991</v>
      </c>
      <c r="I832" s="39" t="str">
        <f>AY832</f>
        <v>OP</v>
      </c>
      <c r="J832" s="39" t="str">
        <f>IF(AZ832=1,"Y",IF(AZ832=0,"N","?"))</f>
        <v>N</v>
      </c>
      <c r="K832" s="39" t="s">
        <v>594</v>
      </c>
      <c r="L832" s="8" t="str">
        <f>AU832</f>
        <v>LIG</v>
      </c>
      <c r="M832" s="8" t="str">
        <f>AX832</f>
        <v>ST</v>
      </c>
      <c r="N832" s="8">
        <f>C832*G832</f>
        <v>1.8961260561</v>
      </c>
      <c r="O832" s="8"/>
      <c r="P832" s="39"/>
      <c r="Q832" s="39" t="s">
        <v>651</v>
      </c>
      <c r="R832" s="87" t="s">
        <v>1072</v>
      </c>
      <c r="S832" s="39"/>
      <c r="T832" s="39"/>
      <c r="U832" s="87"/>
      <c r="V832" s="87" t="str">
        <f ca="1">IF(NOT(AP832=""),IF(AP832&lt;&gt;AP831,IF(COUNTIF(OFFSET(AP832,0,0,pMaxUnitPerPlantInData),AP832)=COUNTIFS(OFFSET(AP832,0,0,pMaxUnitPerPlantInData),AP832,OFFSET(F832,0,0,pMaxUnitPerPlantInData),F832),"N","Y"),V831),"")</f>
        <v>N</v>
      </c>
      <c r="W832" s="87" t="str">
        <f>IF($AP832="",W833,SUBSTITUTE(SUBSTITUTE(SUBSTITUTE(AP832," ","_"),"&amp;","and"),"-","_"))</f>
        <v>Twin_Oaks_Power_One</v>
      </c>
      <c r="X832" s="87">
        <f>IF($AP832="","-",BB832)</f>
        <v>2</v>
      </c>
      <c r="Y832" s="4"/>
      <c r="Z832" s="8" t="b">
        <v>1</v>
      </c>
      <c r="AA832" s="8" t="b">
        <f>VLOOKUP(L832,map_fuel,3,0)</f>
        <v>1</v>
      </c>
      <c r="AB832" s="8" t="b">
        <f>C832&gt;=filt_gen_size</f>
        <v>1</v>
      </c>
      <c r="AC832" s="8" t="b">
        <f>AV832&gt;=filt_age</f>
        <v>1</v>
      </c>
      <c r="AD832" s="39">
        <f>IF(filt_status="ALL",TRUE,IFERROR(SEARCH(I832,filt_status),FALSE))</f>
        <v>1</v>
      </c>
      <c r="AE832" s="8" t="b">
        <f>IF(filt_chp,TRUE,J832="N")</f>
        <v>1</v>
      </c>
      <c r="AF832" s="8" t="b">
        <f>IF(filt_hydro,TRUE,D832&lt;&gt;"water")</f>
        <v>1</v>
      </c>
      <c r="AG832" s="8" t="b">
        <f>IF(filt_use_bad_data,TRUE,NOT(OR(O832="Y",O832=1)))</f>
        <v>1</v>
      </c>
      <c r="AH832" s="8" t="b">
        <f>IF(filt_use_bad_data,TRUE,NOT(OR(Q832="Y",Q832=1)))</f>
        <v>0</v>
      </c>
      <c r="AI832" s="8" t="b">
        <f>IF(filt_allow_combos,AND(AJ832:AK832),OR(UPPER($S832)="Y",UPPER($T832)=""))</f>
        <v>1</v>
      </c>
      <c r="AJ832" s="8" t="b">
        <f>IF(UPPER($U832)="CCGT",IF(filt_combine_ccgt,OR(UPPER($T832)="Y",UPPER($S832)=""),OR(UPPER($S832)="Y",UPPER($T832)="")),TRUE)</f>
        <v>1</v>
      </c>
      <c r="AK832" s="8" t="b">
        <f>IF(UPPER($U832)="WIND",IF(filt_combine_wind,OR(UPPER($T832)="Y",UPPER($S832)=""),OR(UPPER($S832)="Y",UPPER($T832)="")),TRUE)</f>
        <v>1</v>
      </c>
      <c r="AL832" s="9"/>
      <c r="AM832" s="2" t="b">
        <f>AND(Z832:AL832)</f>
        <v>0</v>
      </c>
      <c r="AN832" s="2">
        <f>A832-COUNTIF($K$31:$K832,"&lt;&gt;"&amp;AN$31)+1</f>
        <v>767</v>
      </c>
      <c r="AO832" s="2"/>
      <c r="AP832" s="8" t="s">
        <v>547</v>
      </c>
      <c r="AQ832" s="8" t="s">
        <v>22</v>
      </c>
      <c r="AR832" s="8">
        <v>7030</v>
      </c>
      <c r="AS832" s="8">
        <v>14759</v>
      </c>
      <c r="AT832" s="8" t="s">
        <v>11</v>
      </c>
      <c r="AU832" s="8" t="s">
        <v>67</v>
      </c>
      <c r="AV832" s="8">
        <v>1991</v>
      </c>
      <c r="AW832" s="8">
        <v>174.6</v>
      </c>
      <c r="AX832" s="8" t="s">
        <v>16</v>
      </c>
      <c r="AY832" s="8" t="s">
        <v>15</v>
      </c>
      <c r="AZ832">
        <v>0</v>
      </c>
      <c r="BA832" s="5">
        <v>10859.8285</v>
      </c>
      <c r="BB832" s="5">
        <v>2</v>
      </c>
      <c r="BC832" s="4"/>
      <c r="BD832"/>
    </row>
    <row r="833" spans="1:56" hidden="1">
      <c r="A833">
        <f>ROW(B833)-ROW($B$31)</f>
        <v>802</v>
      </c>
      <c r="B833" t="str">
        <f>SUBSTITUTE(SUBSTITUTE(SUBSTITUTE(AP833&amp;"_"&amp;AQ833," ","_"),"&amp;","and"),"-","_")</f>
        <v>Twin_Oaks_Power_One_1</v>
      </c>
      <c r="C833">
        <f>AW833/1000</f>
        <v>0.17460000000000001</v>
      </c>
      <c r="D833" s="23" t="str">
        <f>VLOOKUP(L833,map_fuel,2,0)</f>
        <v>coal_lig</v>
      </c>
      <c r="E833" s="23" t="str">
        <f>VLOOKUP(M833,map_prime_mover,2,0)</f>
        <v>st</v>
      </c>
      <c r="F833" s="23" t="str">
        <f>D833&amp;IF(NOT(E833=""),"_"&amp;LOWER(E833),"")</f>
        <v>coal_lig_st</v>
      </c>
      <c r="G833" s="58">
        <f>IF(ISNUMBER(BA833),BA833/1000,1)</f>
        <v>10.859828499999999</v>
      </c>
      <c r="H833" s="8">
        <f>AV833</f>
        <v>1990</v>
      </c>
      <c r="I833" s="39" t="str">
        <f>AY833</f>
        <v>OP</v>
      </c>
      <c r="J833" s="39" t="str">
        <f>IF(AZ833=1,"Y",IF(AZ833=0,"N","?"))</f>
        <v>N</v>
      </c>
      <c r="K833" s="39" t="s">
        <v>594</v>
      </c>
      <c r="L833" s="8" t="str">
        <f>AU833</f>
        <v>LIG</v>
      </c>
      <c r="M833" s="8" t="str">
        <f>AX833</f>
        <v>ST</v>
      </c>
      <c r="N833" s="8">
        <f>C833*G833</f>
        <v>1.8961260561</v>
      </c>
      <c r="O833" s="8"/>
      <c r="P833" s="39"/>
      <c r="Q833" s="39" t="s">
        <v>651</v>
      </c>
      <c r="R833" s="87" t="s">
        <v>1072</v>
      </c>
      <c r="S833" s="39"/>
      <c r="T833" s="39"/>
      <c r="U833" s="87"/>
      <c r="V833" s="87" t="str">
        <f ca="1">IF(NOT(AP833=""),IF(AP833&lt;&gt;AP832,IF(COUNTIF(OFFSET(AP833,0,0,pMaxUnitPerPlantInData),AP833)=COUNTIFS(OFFSET(AP833,0,0,pMaxUnitPerPlantInData),AP833,OFFSET(F833,0,0,pMaxUnitPerPlantInData),F833),"N","Y"),V832),"")</f>
        <v>N</v>
      </c>
      <c r="W833" s="87" t="str">
        <f>IF($AP833="",W834,SUBSTITUTE(SUBSTITUTE(SUBSTITUTE(AP833," ","_"),"&amp;","and"),"-","_"))</f>
        <v>Twin_Oaks_Power_One</v>
      </c>
      <c r="X833" s="87">
        <f>IF($AP833="","-",BB833)</f>
        <v>2</v>
      </c>
      <c r="Y833" s="4"/>
      <c r="Z833" s="8" t="b">
        <v>1</v>
      </c>
      <c r="AA833" s="8" t="b">
        <f>VLOOKUP(L833,map_fuel,3,0)</f>
        <v>1</v>
      </c>
      <c r="AB833" s="8" t="b">
        <f>C833&gt;=filt_gen_size</f>
        <v>1</v>
      </c>
      <c r="AC833" s="8" t="b">
        <f>AV833&gt;=filt_age</f>
        <v>1</v>
      </c>
      <c r="AD833" s="39">
        <f>IF(filt_status="ALL",TRUE,IFERROR(SEARCH(I833,filt_status),FALSE))</f>
        <v>1</v>
      </c>
      <c r="AE833" s="8" t="b">
        <f>IF(filt_chp,TRUE,J833="N")</f>
        <v>1</v>
      </c>
      <c r="AF833" s="8" t="b">
        <f>IF(filt_hydro,TRUE,D833&lt;&gt;"water")</f>
        <v>1</v>
      </c>
      <c r="AG833" s="8" t="b">
        <f>IF(filt_use_bad_data,TRUE,NOT(OR(O833="Y",O833=1)))</f>
        <v>1</v>
      </c>
      <c r="AH833" s="8" t="b">
        <f>IF(filt_use_bad_data,TRUE,NOT(OR(Q833="Y",Q833=1)))</f>
        <v>0</v>
      </c>
      <c r="AI833" s="8" t="b">
        <f>IF(filt_allow_combos,AND(AJ833:AK833),OR(UPPER($S833)="Y",UPPER($T833)=""))</f>
        <v>1</v>
      </c>
      <c r="AJ833" s="8" t="b">
        <f>IF(UPPER($U833)="CCGT",IF(filt_combine_ccgt,OR(UPPER($T833)="Y",UPPER($S833)=""),OR(UPPER($S833)="Y",UPPER($T833)="")),TRUE)</f>
        <v>1</v>
      </c>
      <c r="AK833" s="8" t="b">
        <f>IF(UPPER($U833)="WIND",IF(filt_combine_wind,OR(UPPER($T833)="Y",UPPER($S833)=""),OR(UPPER($S833)="Y",UPPER($T833)="")),TRUE)</f>
        <v>1</v>
      </c>
      <c r="AL833" s="9"/>
      <c r="AM833" s="2" t="b">
        <f>AND(Z833:AL833)</f>
        <v>0</v>
      </c>
      <c r="AN833" s="2">
        <f>A833-COUNTIF($K$31:$K833,"&lt;&gt;"&amp;AN$31)+1</f>
        <v>768</v>
      </c>
      <c r="AO833" s="2"/>
      <c r="AP833" s="8" t="s">
        <v>547</v>
      </c>
      <c r="AQ833" s="8" t="s">
        <v>19</v>
      </c>
      <c r="AR833" s="8">
        <v>7030</v>
      </c>
      <c r="AS833" s="8">
        <v>14758</v>
      </c>
      <c r="AT833" s="8" t="s">
        <v>11</v>
      </c>
      <c r="AU833" s="8" t="s">
        <v>67</v>
      </c>
      <c r="AV833" s="8">
        <v>1990</v>
      </c>
      <c r="AW833" s="8">
        <v>174.6</v>
      </c>
      <c r="AX833" s="8" t="s">
        <v>16</v>
      </c>
      <c r="AY833" s="8" t="s">
        <v>15</v>
      </c>
      <c r="AZ833">
        <v>0</v>
      </c>
      <c r="BA833" s="5">
        <v>10859.8285</v>
      </c>
      <c r="BB833" s="5">
        <v>2</v>
      </c>
      <c r="BC833" s="4"/>
      <c r="BD833"/>
    </row>
    <row r="834" spans="1:56" hidden="1">
      <c r="A834">
        <f>ROW(B834)-ROW($B$31)</f>
        <v>803</v>
      </c>
      <c r="B834" t="str">
        <f>SUBSTITUTE(SUBSTITUTE(SUBSTITUTE(AP834&amp;"_"&amp;AQ834," ","_"),"&amp;","and"),"-","_")</f>
        <v>TXU_Sweetwater_Generating_Plant_GT01</v>
      </c>
      <c r="C834">
        <f>AW834/1000</f>
        <v>4.4999999999999998E-2</v>
      </c>
      <c r="D834" s="23" t="str">
        <f>VLOOKUP(L834,map_fuel,2,0)</f>
        <v>ng</v>
      </c>
      <c r="E834" s="23" t="str">
        <f>VLOOKUP(M834,map_prime_mover,2,0)</f>
        <v>cc_ct_part</v>
      </c>
      <c r="F834" s="23" t="str">
        <f>D834&amp;IF(NOT(E834=""),"_"&amp;LOWER(E834),"")</f>
        <v>ng_cc_ct_part</v>
      </c>
      <c r="G834" s="58">
        <f>IF(ISNUMBER(BA834),BA834/1000,1)</f>
        <v>8.369200300000001</v>
      </c>
      <c r="H834" s="8">
        <f>AV834</f>
        <v>1989</v>
      </c>
      <c r="I834" s="39" t="str">
        <f>AY834</f>
        <v>OP</v>
      </c>
      <c r="J834" s="39" t="str">
        <f>IF(AZ834=1,"Y",IF(AZ834=0,"N","?"))</f>
        <v>Y</v>
      </c>
      <c r="K834" s="39" t="s">
        <v>594</v>
      </c>
      <c r="L834" s="8" t="str">
        <f>AU834</f>
        <v>NG</v>
      </c>
      <c r="M834" s="8" t="str">
        <f>AX834</f>
        <v>CT</v>
      </c>
      <c r="N834" s="8">
        <f>C834*G834</f>
        <v>0.37661401350000001</v>
      </c>
      <c r="O834" s="8"/>
      <c r="P834" s="8"/>
      <c r="Q834" s="8"/>
      <c r="R834" s="87"/>
      <c r="S834" s="8"/>
      <c r="T834" s="8"/>
      <c r="U834" s="87"/>
      <c r="V834" s="87" t="str">
        <f ca="1">IF(NOT(AP834=""),IF(AP834&lt;&gt;AP833,IF(COUNTIF(OFFSET(AP834,0,0,pMaxUnitPerPlantInData),AP834)=COUNTIFS(OFFSET(AP834,0,0,pMaxUnitPerPlantInData),AP834,OFFSET(F834,0,0,pMaxUnitPerPlantInData),F834),"N","Y"),V833),"")</f>
        <v>Y</v>
      </c>
      <c r="W834" s="87" t="str">
        <f>IF($AP834="",W835,AP834)</f>
        <v>TXU Sweetwater Generating Plant</v>
      </c>
      <c r="X834" s="87">
        <f>IF($AP834="","-",BB834)</f>
        <v>4</v>
      </c>
      <c r="Y834" s="4"/>
      <c r="Z834" s="8" t="b">
        <v>1</v>
      </c>
      <c r="AA834" s="8" t="b">
        <f>VLOOKUP(L834,map_fuel,3,0)</f>
        <v>1</v>
      </c>
      <c r="AB834" s="8" t="b">
        <f>C834&gt;=filt_gen_size</f>
        <v>0</v>
      </c>
      <c r="AC834" s="8" t="b">
        <f>AV834&gt;=filt_age</f>
        <v>1</v>
      </c>
      <c r="AD834" s="39">
        <f>IF(filt_status="ALL",TRUE,IFERROR(SEARCH(I834,filt_status),FALSE))</f>
        <v>1</v>
      </c>
      <c r="AE834" s="8" t="b">
        <f>IF(filt_chp,TRUE,J834="N")</f>
        <v>0</v>
      </c>
      <c r="AF834" s="8" t="b">
        <f>IF(filt_hydro,TRUE,D834&lt;&gt;"water")</f>
        <v>1</v>
      </c>
      <c r="AG834" s="8" t="b">
        <f>IF(filt_use_bad_data,TRUE,NOT(OR(O834="Y",O834=1)))</f>
        <v>1</v>
      </c>
      <c r="AH834" s="8" t="b">
        <f>IF(filt_use_bad_data,TRUE,NOT(OR(Q834="Y",Q834=1)))</f>
        <v>1</v>
      </c>
      <c r="AI834" s="8" t="b">
        <f>IF(filt_allow_combos,AND(AJ834:AK834),OR(UPPER($S834)="Y",UPPER($T834)=""))</f>
        <v>1</v>
      </c>
      <c r="AJ834" s="8" t="b">
        <f>IF(UPPER($U834)="CCGT",IF(filt_combine_ccgt,OR(UPPER($T834)="Y",UPPER($S834)=""),OR(UPPER($S834)="Y",UPPER($T834)="")),TRUE)</f>
        <v>1</v>
      </c>
      <c r="AK834" s="8" t="b">
        <f>IF(UPPER($U834)="WIND",IF(filt_combine_wind,OR(UPPER($T834)="Y",UPPER($S834)=""),OR(UPPER($S834)="Y",UPPER($T834)="")),TRUE)</f>
        <v>1</v>
      </c>
      <c r="AL834" s="9"/>
      <c r="AM834" s="2" t="b">
        <f>AND(Z834:AL834)</f>
        <v>0</v>
      </c>
      <c r="AN834" s="2">
        <f>A834-COUNTIF($K$31:$K834,"&lt;&gt;"&amp;AN$31)+1</f>
        <v>769</v>
      </c>
      <c r="AO834" s="2"/>
      <c r="AP834" s="8" t="s">
        <v>548</v>
      </c>
      <c r="AQ834" s="8" t="s">
        <v>549</v>
      </c>
      <c r="AR834" s="8">
        <v>50615</v>
      </c>
      <c r="AS834" s="8">
        <v>14760</v>
      </c>
      <c r="AT834" s="8" t="s">
        <v>11</v>
      </c>
      <c r="AU834" s="8" t="s">
        <v>33</v>
      </c>
      <c r="AV834" s="8">
        <v>1989</v>
      </c>
      <c r="AW834" s="8">
        <v>45</v>
      </c>
      <c r="AX834" s="8" t="s">
        <v>32</v>
      </c>
      <c r="AY834" s="8" t="s">
        <v>15</v>
      </c>
      <c r="AZ834">
        <v>1</v>
      </c>
      <c r="BA834" s="5">
        <v>8369.2003000000004</v>
      </c>
      <c r="BB834" s="5">
        <v>4</v>
      </c>
      <c r="BC834" s="4"/>
      <c r="BD834"/>
    </row>
    <row r="835" spans="1:56" hidden="1">
      <c r="A835">
        <f>ROW(B835)-ROW($B$31)</f>
        <v>804</v>
      </c>
      <c r="B835" t="str">
        <f>SUBSTITUTE(SUBSTITUTE(SUBSTITUTE(AP835&amp;"_"&amp;AQ835," ","_"),"&amp;","and"),"-","_")</f>
        <v>TXU_Sweetwater_Generating_Plant_GT02</v>
      </c>
      <c r="C835">
        <f>AW835/1000</f>
        <v>9.9000000000000005E-2</v>
      </c>
      <c r="D835" s="23" t="str">
        <f>VLOOKUP(L835,map_fuel,2,0)</f>
        <v>ng</v>
      </c>
      <c r="E835" s="23" t="str">
        <f>VLOOKUP(M835,map_prime_mover,2,0)</f>
        <v>cc_ct_part</v>
      </c>
      <c r="F835" s="23" t="str">
        <f>D835&amp;IF(NOT(E835=""),"_"&amp;LOWER(E835),"")</f>
        <v>ng_cc_ct_part</v>
      </c>
      <c r="G835" s="58">
        <f>IF(ISNUMBER(BA835),BA835/1000,1)</f>
        <v>8.369200300000001</v>
      </c>
      <c r="H835" s="8">
        <f>AV835</f>
        <v>1989</v>
      </c>
      <c r="I835" s="39" t="str">
        <f>AY835</f>
        <v>OP</v>
      </c>
      <c r="J835" s="39" t="str">
        <f>IF(AZ835=1,"Y",IF(AZ835=0,"N","?"))</f>
        <v>Y</v>
      </c>
      <c r="K835" s="39" t="s">
        <v>594</v>
      </c>
      <c r="L835" s="8" t="str">
        <f>AU835</f>
        <v>NG</v>
      </c>
      <c r="M835" s="8" t="str">
        <f>AX835</f>
        <v>CT</v>
      </c>
      <c r="N835" s="8">
        <f>C835*G835</f>
        <v>0.82855082970000016</v>
      </c>
      <c r="O835" s="8"/>
      <c r="P835" s="8"/>
      <c r="Q835" s="8"/>
      <c r="R835" s="87"/>
      <c r="S835" s="8"/>
      <c r="T835" s="8"/>
      <c r="U835" s="87"/>
      <c r="V835" s="87" t="str">
        <f ca="1">IF(NOT(AP835=""),IF(AP835&lt;&gt;AP834,IF(COUNTIF(OFFSET(AP835,0,0,pMaxUnitPerPlantInData),AP835)=COUNTIFS(OFFSET(AP835,0,0,pMaxUnitPerPlantInData),AP835,OFFSET(F835,0,0,pMaxUnitPerPlantInData),F835),"N","Y"),V834),"")</f>
        <v>Y</v>
      </c>
      <c r="W835" s="87" t="str">
        <f>IF($AP835="",W836,AP835)</f>
        <v>TXU Sweetwater Generating Plant</v>
      </c>
      <c r="X835" s="87">
        <f>IF($AP835="","-",BB835)</f>
        <v>4</v>
      </c>
      <c r="Y835" s="4"/>
      <c r="Z835" s="8" t="b">
        <v>1</v>
      </c>
      <c r="AA835" s="8" t="b">
        <f>VLOOKUP(L835,map_fuel,3,0)</f>
        <v>1</v>
      </c>
      <c r="AB835" s="8" t="b">
        <f>C835&gt;=filt_gen_size</f>
        <v>1</v>
      </c>
      <c r="AC835" s="8" t="b">
        <f>AV835&gt;=filt_age</f>
        <v>1</v>
      </c>
      <c r="AD835" s="39">
        <f>IF(filt_status="ALL",TRUE,IFERROR(SEARCH(I835,filt_status),FALSE))</f>
        <v>1</v>
      </c>
      <c r="AE835" s="8" t="b">
        <f>IF(filt_chp,TRUE,J835="N")</f>
        <v>0</v>
      </c>
      <c r="AF835" s="8" t="b">
        <f>IF(filt_hydro,TRUE,D835&lt;&gt;"water")</f>
        <v>1</v>
      </c>
      <c r="AG835" s="8" t="b">
        <f>IF(filt_use_bad_data,TRUE,NOT(OR(O835="Y",O835=1)))</f>
        <v>1</v>
      </c>
      <c r="AH835" s="8" t="b">
        <f>IF(filt_use_bad_data,TRUE,NOT(OR(Q835="Y",Q835=1)))</f>
        <v>1</v>
      </c>
      <c r="AI835" s="8" t="b">
        <f>IF(filt_allow_combos,AND(AJ835:AK835),OR(UPPER($S835)="Y",UPPER($T835)=""))</f>
        <v>1</v>
      </c>
      <c r="AJ835" s="8" t="b">
        <f>IF(UPPER($U835)="CCGT",IF(filt_combine_ccgt,OR(UPPER($T835)="Y",UPPER($S835)=""),OR(UPPER($S835)="Y",UPPER($T835)="")),TRUE)</f>
        <v>1</v>
      </c>
      <c r="AK835" s="8" t="b">
        <f>IF(UPPER($U835)="WIND",IF(filt_combine_wind,OR(UPPER($T835)="Y",UPPER($S835)=""),OR(UPPER($S835)="Y",UPPER($T835)="")),TRUE)</f>
        <v>1</v>
      </c>
      <c r="AL835" s="9"/>
      <c r="AM835" s="2" t="b">
        <f>AND(Z835:AL835)</f>
        <v>0</v>
      </c>
      <c r="AN835" s="2">
        <f>A835-COUNTIF($K$31:$K835,"&lt;&gt;"&amp;AN$31)+1</f>
        <v>770</v>
      </c>
      <c r="AO835" s="2"/>
      <c r="AP835" s="8" t="s">
        <v>548</v>
      </c>
      <c r="AQ835" s="8" t="s">
        <v>550</v>
      </c>
      <c r="AR835" s="8">
        <v>50615</v>
      </c>
      <c r="AS835" s="8">
        <v>14761</v>
      </c>
      <c r="AT835" s="8" t="s">
        <v>11</v>
      </c>
      <c r="AU835" s="8" t="s">
        <v>33</v>
      </c>
      <c r="AV835" s="8">
        <v>1989</v>
      </c>
      <c r="AW835" s="8">
        <v>99</v>
      </c>
      <c r="AX835" s="8" t="s">
        <v>32</v>
      </c>
      <c r="AY835" s="8" t="s">
        <v>15</v>
      </c>
      <c r="AZ835">
        <v>1</v>
      </c>
      <c r="BA835" s="5">
        <v>8369.2003000000004</v>
      </c>
      <c r="BB835" s="5">
        <v>4</v>
      </c>
      <c r="BC835" s="4"/>
      <c r="BD835"/>
    </row>
    <row r="836" spans="1:56" hidden="1">
      <c r="A836">
        <f>ROW(B836)-ROW($B$31)</f>
        <v>805</v>
      </c>
      <c r="B836" t="str">
        <f>SUBSTITUTE(SUBSTITUTE(SUBSTITUTE(AP836&amp;"_"&amp;AQ836," ","_"),"&amp;","and"),"-","_")</f>
        <v>TXU_Sweetwater_Generating_Plant_GT03</v>
      </c>
      <c r="C836">
        <f>AW836/1000</f>
        <v>9.9000000000000005E-2</v>
      </c>
      <c r="D836" s="23" t="str">
        <f>VLOOKUP(L836,map_fuel,2,0)</f>
        <v>ng</v>
      </c>
      <c r="E836" s="23" t="str">
        <f>VLOOKUP(M836,map_prime_mover,2,0)</f>
        <v>cc_ct_part</v>
      </c>
      <c r="F836" s="23" t="str">
        <f>D836&amp;IF(NOT(E836=""),"_"&amp;LOWER(E836),"")</f>
        <v>ng_cc_ct_part</v>
      </c>
      <c r="G836" s="58">
        <f>IF(ISNUMBER(BA836),BA836/1000,1)</f>
        <v>8.369200300000001</v>
      </c>
      <c r="H836" s="8">
        <f>AV836</f>
        <v>1989</v>
      </c>
      <c r="I836" s="39" t="str">
        <f>AY836</f>
        <v>OP</v>
      </c>
      <c r="J836" s="39" t="str">
        <f>IF(AZ836=1,"Y",IF(AZ836=0,"N","?"))</f>
        <v>Y</v>
      </c>
      <c r="K836" s="39" t="s">
        <v>594</v>
      </c>
      <c r="L836" s="8" t="str">
        <f>AU836</f>
        <v>NG</v>
      </c>
      <c r="M836" s="8" t="str">
        <f>AX836</f>
        <v>CT</v>
      </c>
      <c r="N836" s="8">
        <f>C836*G836</f>
        <v>0.82855082970000016</v>
      </c>
      <c r="O836" s="8"/>
      <c r="P836" s="8"/>
      <c r="Q836" s="8"/>
      <c r="R836" s="87"/>
      <c r="S836" s="8"/>
      <c r="T836" s="8"/>
      <c r="U836" s="87"/>
      <c r="V836" s="87" t="str">
        <f ca="1">IF(NOT(AP836=""),IF(AP836&lt;&gt;AP835,IF(COUNTIF(OFFSET(AP836,0,0,pMaxUnitPerPlantInData),AP836)=COUNTIFS(OFFSET(AP836,0,0,pMaxUnitPerPlantInData),AP836,OFFSET(F836,0,0,pMaxUnitPerPlantInData),F836),"N","Y"),V835),"")</f>
        <v>Y</v>
      </c>
      <c r="W836" s="87" t="str">
        <f>IF($AP836="",W837,AP836)</f>
        <v>TXU Sweetwater Generating Plant</v>
      </c>
      <c r="X836" s="87">
        <f>IF($AP836="","-",BB836)</f>
        <v>4</v>
      </c>
      <c r="Y836" s="4"/>
      <c r="Z836" s="8" t="b">
        <v>1</v>
      </c>
      <c r="AA836" s="8" t="b">
        <f>VLOOKUP(L836,map_fuel,3,0)</f>
        <v>1</v>
      </c>
      <c r="AB836" s="8" t="b">
        <f>C836&gt;=filt_gen_size</f>
        <v>1</v>
      </c>
      <c r="AC836" s="8" t="b">
        <f>AV836&gt;=filt_age</f>
        <v>1</v>
      </c>
      <c r="AD836" s="39">
        <f>IF(filt_status="ALL",TRUE,IFERROR(SEARCH(I836,filt_status),FALSE))</f>
        <v>1</v>
      </c>
      <c r="AE836" s="8" t="b">
        <f>IF(filt_chp,TRUE,J836="N")</f>
        <v>0</v>
      </c>
      <c r="AF836" s="8" t="b">
        <f>IF(filt_hydro,TRUE,D836&lt;&gt;"water")</f>
        <v>1</v>
      </c>
      <c r="AG836" s="8" t="b">
        <f>IF(filt_use_bad_data,TRUE,NOT(OR(O836="Y",O836=1)))</f>
        <v>1</v>
      </c>
      <c r="AH836" s="8" t="b">
        <f>IF(filt_use_bad_data,TRUE,NOT(OR(Q836="Y",Q836=1)))</f>
        <v>1</v>
      </c>
      <c r="AI836" s="8" t="b">
        <f>IF(filt_allow_combos,AND(AJ836:AK836),OR(UPPER($S836)="Y",UPPER($T836)=""))</f>
        <v>1</v>
      </c>
      <c r="AJ836" s="8" t="b">
        <f>IF(UPPER($U836)="CCGT",IF(filt_combine_ccgt,OR(UPPER($T836)="Y",UPPER($S836)=""),OR(UPPER($S836)="Y",UPPER($T836)="")),TRUE)</f>
        <v>1</v>
      </c>
      <c r="AK836" s="8" t="b">
        <f>IF(UPPER($U836)="WIND",IF(filt_combine_wind,OR(UPPER($T836)="Y",UPPER($S836)=""),OR(UPPER($S836)="Y",UPPER($T836)="")),TRUE)</f>
        <v>1</v>
      </c>
      <c r="AL836" s="9"/>
      <c r="AM836" s="2" t="b">
        <f>AND(Z836:AL836)</f>
        <v>0</v>
      </c>
      <c r="AN836" s="2">
        <f>A836-COUNTIF($K$31:$K836,"&lt;&gt;"&amp;AN$31)+1</f>
        <v>771</v>
      </c>
      <c r="AO836" s="2"/>
      <c r="AP836" s="8" t="s">
        <v>548</v>
      </c>
      <c r="AQ836" s="8" t="s">
        <v>551</v>
      </c>
      <c r="AR836" s="8">
        <v>50615</v>
      </c>
      <c r="AS836" s="8">
        <v>14762</v>
      </c>
      <c r="AT836" s="8" t="s">
        <v>11</v>
      </c>
      <c r="AU836" s="8" t="s">
        <v>33</v>
      </c>
      <c r="AV836" s="8">
        <v>1989</v>
      </c>
      <c r="AW836" s="8">
        <v>99</v>
      </c>
      <c r="AX836" s="8" t="s">
        <v>32</v>
      </c>
      <c r="AY836" s="8" t="s">
        <v>15</v>
      </c>
      <c r="AZ836">
        <v>1</v>
      </c>
      <c r="BA836" s="5">
        <v>8369.2003000000004</v>
      </c>
      <c r="BB836" s="5">
        <v>4</v>
      </c>
      <c r="BC836" s="4"/>
      <c r="BD836"/>
    </row>
    <row r="837" spans="1:56" hidden="1">
      <c r="A837">
        <f>ROW(B837)-ROW($B$31)</f>
        <v>806</v>
      </c>
      <c r="B837" t="str">
        <f>SUBSTITUTE(SUBSTITUTE(SUBSTITUTE(AP837&amp;"_"&amp;AQ837," ","_"),"&amp;","and"),"-","_")</f>
        <v>TXU_Sweetwater_Generating_Plant_STG1</v>
      </c>
      <c r="C837">
        <f>AW837/1000</f>
        <v>0.10100000000000001</v>
      </c>
      <c r="D837" s="23" t="str">
        <f>VLOOKUP(L837,map_fuel,2,0)</f>
        <v>ng</v>
      </c>
      <c r="E837" s="23" t="str">
        <f>VLOOKUP(M837,map_prime_mover,2,0)</f>
        <v>cc_st_part</v>
      </c>
      <c r="F837" s="23" t="str">
        <f>D837&amp;IF(NOT(E837=""),"_"&amp;LOWER(E837),"")</f>
        <v>ng_cc_st_part</v>
      </c>
      <c r="G837" s="58">
        <f>IF(ISNUMBER(BA837),BA837/1000,1)</f>
        <v>8.369200300000001</v>
      </c>
      <c r="H837" s="8">
        <f>AV837</f>
        <v>1989</v>
      </c>
      <c r="I837" s="39" t="str">
        <f>AY837</f>
        <v>OP</v>
      </c>
      <c r="J837" s="39" t="str">
        <f>IF(AZ837=1,"Y",IF(AZ837=0,"N","?"))</f>
        <v>Y</v>
      </c>
      <c r="K837" s="39" t="s">
        <v>594</v>
      </c>
      <c r="L837" s="8" t="str">
        <f>AU837</f>
        <v>NG</v>
      </c>
      <c r="M837" s="8" t="str">
        <f>AX837</f>
        <v>CA</v>
      </c>
      <c r="N837" s="8">
        <f>C837*G837</f>
        <v>0.84528923030000014</v>
      </c>
      <c r="O837" s="8"/>
      <c r="P837" s="8"/>
      <c r="Q837" s="8"/>
      <c r="R837" s="87"/>
      <c r="S837" s="8"/>
      <c r="T837" s="8"/>
      <c r="U837" s="87"/>
      <c r="V837" s="87" t="str">
        <f ca="1">IF(NOT(AP837=""),IF(AP837&lt;&gt;AP836,IF(COUNTIF(OFFSET(AP837,0,0,pMaxUnitPerPlantInData),AP837)=COUNTIFS(OFFSET(AP837,0,0,pMaxUnitPerPlantInData),AP837,OFFSET(F837,0,0,pMaxUnitPerPlantInData),F837),"N","Y"),V836),"")</f>
        <v>Y</v>
      </c>
      <c r="W837" s="87" t="str">
        <f>IF($AP837="",W838,AP837)</f>
        <v>TXU Sweetwater Generating Plant</v>
      </c>
      <c r="X837" s="87">
        <f>IF($AP837="","-",BB837)</f>
        <v>4</v>
      </c>
      <c r="Y837" s="4"/>
      <c r="Z837" s="8" t="b">
        <v>1</v>
      </c>
      <c r="AA837" s="8" t="b">
        <f>VLOOKUP(L837,map_fuel,3,0)</f>
        <v>1</v>
      </c>
      <c r="AB837" s="8" t="b">
        <f>C837&gt;=filt_gen_size</f>
        <v>1</v>
      </c>
      <c r="AC837" s="8" t="b">
        <f>AV837&gt;=filt_age</f>
        <v>1</v>
      </c>
      <c r="AD837" s="39">
        <f>IF(filt_status="ALL",TRUE,IFERROR(SEARCH(I837,filt_status),FALSE))</f>
        <v>1</v>
      </c>
      <c r="AE837" s="8" t="b">
        <f>IF(filt_chp,TRUE,J837="N")</f>
        <v>0</v>
      </c>
      <c r="AF837" s="8" t="b">
        <f>IF(filt_hydro,TRUE,D837&lt;&gt;"water")</f>
        <v>1</v>
      </c>
      <c r="AG837" s="8" t="b">
        <f>IF(filt_use_bad_data,TRUE,NOT(OR(O837="Y",O837=1)))</f>
        <v>1</v>
      </c>
      <c r="AH837" s="8" t="b">
        <f>IF(filt_use_bad_data,TRUE,NOT(OR(Q837="Y",Q837=1)))</f>
        <v>1</v>
      </c>
      <c r="AI837" s="8" t="b">
        <f>IF(filt_allow_combos,AND(AJ837:AK837),OR(UPPER($S837)="Y",UPPER($T837)=""))</f>
        <v>1</v>
      </c>
      <c r="AJ837" s="8" t="b">
        <f>IF(UPPER($U837)="CCGT",IF(filt_combine_ccgt,OR(UPPER($T837)="Y",UPPER($S837)=""),OR(UPPER($S837)="Y",UPPER($T837)="")),TRUE)</f>
        <v>1</v>
      </c>
      <c r="AK837" s="8" t="b">
        <f>IF(UPPER($U837)="WIND",IF(filt_combine_wind,OR(UPPER($T837)="Y",UPPER($S837)=""),OR(UPPER($S837)="Y",UPPER($T837)="")),TRUE)</f>
        <v>1</v>
      </c>
      <c r="AL837" s="9"/>
      <c r="AM837" s="2" t="b">
        <f>AND(Z837:AL837)</f>
        <v>0</v>
      </c>
      <c r="AN837" s="2">
        <f>A837-COUNTIF($K$31:$K837,"&lt;&gt;"&amp;AN$31)+1</f>
        <v>772</v>
      </c>
      <c r="AO837" s="2"/>
      <c r="AP837" s="8" t="s">
        <v>548</v>
      </c>
      <c r="AQ837" s="8" t="s">
        <v>65</v>
      </c>
      <c r="AR837" s="8">
        <v>50615</v>
      </c>
      <c r="AS837" s="8">
        <v>14763</v>
      </c>
      <c r="AT837" s="8" t="s">
        <v>11</v>
      </c>
      <c r="AU837" s="8" t="s">
        <v>33</v>
      </c>
      <c r="AV837" s="8">
        <v>1989</v>
      </c>
      <c r="AW837" s="8">
        <v>101</v>
      </c>
      <c r="AX837" s="8" t="s">
        <v>29</v>
      </c>
      <c r="AY837" s="8" t="s">
        <v>15</v>
      </c>
      <c r="AZ837">
        <v>1</v>
      </c>
      <c r="BA837" s="5">
        <v>8369.2003000000004</v>
      </c>
      <c r="BB837" s="5">
        <v>4</v>
      </c>
      <c r="BC837" s="4"/>
      <c r="BD837"/>
    </row>
    <row r="838" spans="1:56" hidden="1">
      <c r="A838">
        <f>ROW(B838)-ROW($B$31)</f>
        <v>807</v>
      </c>
      <c r="B838" t="str">
        <f>SUBSTITUTE(SUBSTITUTE(SUBSTITUTE(AP838&amp;"_"&amp;AQ838," ","_"),"&amp;","and"),"-","_")</f>
        <v>Ty_Cooke_2</v>
      </c>
      <c r="C838">
        <f>AW838/1000</f>
        <v>5.3600000000000002E-2</v>
      </c>
      <c r="D838" s="23" t="str">
        <f>VLOOKUP(L838,map_fuel,2,0)</f>
        <v>ng</v>
      </c>
      <c r="E838" s="23" t="str">
        <f>VLOOKUP(M838,map_prime_mover,2,0)</f>
        <v>st</v>
      </c>
      <c r="F838" s="23" t="str">
        <f>D838&amp;IF(NOT(E838=""),"_"&amp;LOWER(E838),"")</f>
        <v>ng_st</v>
      </c>
      <c r="G838" s="58">
        <f>IF(ISNUMBER(BA838),BA838/1000,1)</f>
        <v>1</v>
      </c>
      <c r="H838" s="8">
        <f>AV838</f>
        <v>1978</v>
      </c>
      <c r="I838" s="39" t="str">
        <f>AY838</f>
        <v>OP</v>
      </c>
      <c r="J838" s="39" t="str">
        <f>IF(AZ838=1,"Y",IF(AZ838=0,"N","?"))</f>
        <v>?</v>
      </c>
      <c r="K838" s="39" t="s">
        <v>594</v>
      </c>
      <c r="L838" s="8" t="str">
        <f>AU838</f>
        <v>NG</v>
      </c>
      <c r="M838" s="8" t="str">
        <f>AX838</f>
        <v>ST</v>
      </c>
      <c r="N838" s="8">
        <f>C838*G838</f>
        <v>5.3600000000000002E-2</v>
      </c>
      <c r="O838" s="8"/>
      <c r="P838" s="8"/>
      <c r="Q838" s="39" t="s">
        <v>651</v>
      </c>
      <c r="R838" s="87"/>
      <c r="S838" s="8"/>
      <c r="T838" s="8"/>
      <c r="U838" s="87"/>
      <c r="V838" s="87" t="str">
        <f ca="1">IF(NOT(AP838=""),IF(AP838&lt;&gt;AP837,IF(COUNTIF(OFFSET(AP838,0,0,pMaxUnitPerPlantInData),AP838)=COUNTIFS(OFFSET(AP838,0,0,pMaxUnitPerPlantInData),AP838,OFFSET(F838,0,0,pMaxUnitPerPlantInData),F838),"N","Y"),V837),"")</f>
        <v>Y</v>
      </c>
      <c r="W838" s="87" t="str">
        <f>IF($AP838="",W839,AP838)</f>
        <v>Ty Cooke</v>
      </c>
      <c r="X838" s="87" t="str">
        <f>IF($AP838="","-",BB838)</f>
        <v>Plant unknown</v>
      </c>
      <c r="Y838" s="4"/>
      <c r="Z838" s="8" t="b">
        <v>0</v>
      </c>
      <c r="AA838" s="8" t="b">
        <f>VLOOKUP(L838,map_fuel,3,0)</f>
        <v>1</v>
      </c>
      <c r="AB838" s="8" t="b">
        <f>C838&gt;=filt_gen_size</f>
        <v>1</v>
      </c>
      <c r="AC838" s="8" t="b">
        <f>AV838&gt;=filt_age</f>
        <v>1</v>
      </c>
      <c r="AD838" s="39">
        <f>IF(filt_status="ALL",TRUE,IFERROR(SEARCH(I838,filt_status),FALSE))</f>
        <v>1</v>
      </c>
      <c r="AE838" s="8" t="b">
        <f>IF(filt_chp,TRUE,J838="N")</f>
        <v>0</v>
      </c>
      <c r="AF838" s="8" t="b">
        <f>IF(filt_hydro,TRUE,D838&lt;&gt;"water")</f>
        <v>1</v>
      </c>
      <c r="AG838" s="8" t="b">
        <f>IF(filt_use_bad_data,TRUE,NOT(OR(O838="Y",O838=1)))</f>
        <v>1</v>
      </c>
      <c r="AH838" s="8" t="b">
        <f>IF(filt_use_bad_data,TRUE,NOT(OR(Q838="Y",Q838=1)))</f>
        <v>0</v>
      </c>
      <c r="AI838" s="8" t="b">
        <f>IF(filt_allow_combos,AND(AJ838:AK838),OR(UPPER($S838)="Y",UPPER($T838)=""))</f>
        <v>1</v>
      </c>
      <c r="AJ838" s="8" t="b">
        <f>IF(UPPER($U838)="CCGT",IF(filt_combine_ccgt,OR(UPPER($T838)="Y",UPPER($S838)=""),OR(UPPER($S838)="Y",UPPER($T838)="")),TRUE)</f>
        <v>1</v>
      </c>
      <c r="AK838" s="8" t="b">
        <f>IF(UPPER($U838)="WIND",IF(filt_combine_wind,OR(UPPER($T838)="Y",UPPER($S838)=""),OR(UPPER($S838)="Y",UPPER($T838)="")),TRUE)</f>
        <v>1</v>
      </c>
      <c r="AL838" s="9"/>
      <c r="AM838" s="2" t="b">
        <f>AND(Z838:AL838)</f>
        <v>0</v>
      </c>
      <c r="AN838" s="2">
        <f>A838-COUNTIF($K$31:$K838,"&lt;&gt;"&amp;AN$31)+1</f>
        <v>773</v>
      </c>
      <c r="AO838" s="2"/>
      <c r="AP838" s="8" t="s">
        <v>552</v>
      </c>
      <c r="AQ838" s="8" t="s">
        <v>22</v>
      </c>
      <c r="AR838" s="8">
        <v>3602</v>
      </c>
      <c r="AS838" s="8">
        <v>14768</v>
      </c>
      <c r="AT838" s="8" t="s">
        <v>11</v>
      </c>
      <c r="AU838" s="8" t="s">
        <v>33</v>
      </c>
      <c r="AV838" s="8">
        <v>1978</v>
      </c>
      <c r="AW838" s="8">
        <v>53.6</v>
      </c>
      <c r="AX838" s="8" t="s">
        <v>16</v>
      </c>
      <c r="AY838" s="8" t="s">
        <v>15</v>
      </c>
      <c r="AZ838" t="s">
        <v>1069</v>
      </c>
      <c r="BA838" s="5" t="s">
        <v>1069</v>
      </c>
      <c r="BB838" s="5" t="s">
        <v>1069</v>
      </c>
      <c r="BC838" s="4"/>
      <c r="BD838"/>
    </row>
    <row r="839" spans="1:56" hidden="1">
      <c r="A839">
        <f>ROW(B839)-ROW($B$31)</f>
        <v>808</v>
      </c>
      <c r="B839" t="str">
        <f>SUBSTITUTE(SUBSTITUTE(SUBSTITUTE(AP839&amp;"_"&amp;AQ839," ","_"),"&amp;","and"),"-","_")</f>
        <v>Ty_Cooke_GT3</v>
      </c>
      <c r="C839">
        <f>AW839/1000</f>
        <v>2.1999999999999999E-2</v>
      </c>
      <c r="D839" s="23" t="str">
        <f>VLOOKUP(L839,map_fuel,2,0)</f>
        <v>ng</v>
      </c>
      <c r="E839" s="23" t="str">
        <f>VLOOKUP(M839,map_prime_mover,2,0)</f>
        <v>gt</v>
      </c>
      <c r="F839" s="23" t="str">
        <f>D839&amp;IF(NOT(E839=""),"_"&amp;LOWER(E839),"")</f>
        <v>ng_gt</v>
      </c>
      <c r="G839" s="58">
        <f>IF(ISNUMBER(BA839),BA839/1000,1)</f>
        <v>1</v>
      </c>
      <c r="H839" s="8">
        <f>AV839</f>
        <v>1974</v>
      </c>
      <c r="I839" s="39" t="str">
        <f>AY839</f>
        <v>OP</v>
      </c>
      <c r="J839" s="39" t="str">
        <f>IF(AZ839=1,"Y",IF(AZ839=0,"N","?"))</f>
        <v>?</v>
      </c>
      <c r="K839" s="39" t="s">
        <v>594</v>
      </c>
      <c r="L839" s="8" t="str">
        <f>AU839</f>
        <v>NG</v>
      </c>
      <c r="M839" s="8" t="str">
        <f>AX839</f>
        <v>GT</v>
      </c>
      <c r="N839" s="8">
        <f>C839*G839</f>
        <v>2.1999999999999999E-2</v>
      </c>
      <c r="O839" s="8"/>
      <c r="P839" s="8"/>
      <c r="Q839" s="8"/>
      <c r="R839" s="87"/>
      <c r="S839" s="8"/>
      <c r="T839" s="8"/>
      <c r="U839" s="87"/>
      <c r="V839" s="87" t="str">
        <f ca="1">IF(NOT(AP839=""),IF(AP839&lt;&gt;AP838,IF(COUNTIF(OFFSET(AP839,0,0,pMaxUnitPerPlantInData),AP839)=COUNTIFS(OFFSET(AP839,0,0,pMaxUnitPerPlantInData),AP839,OFFSET(F839,0,0,pMaxUnitPerPlantInData),F839),"N","Y"),V838),"")</f>
        <v>Y</v>
      </c>
      <c r="W839" s="87" t="str">
        <f>IF($AP839="",W840,AP839)</f>
        <v>Ty Cooke</v>
      </c>
      <c r="X839" s="87" t="str">
        <f>IF($AP839="","-",BB839)</f>
        <v>Plant unknown</v>
      </c>
      <c r="Y839" s="4"/>
      <c r="Z839" s="8" t="b">
        <v>0</v>
      </c>
      <c r="AA839" s="8" t="b">
        <f>VLOOKUP(L839,map_fuel,3,0)</f>
        <v>1</v>
      </c>
      <c r="AB839" s="8" t="b">
        <f>C839&gt;=filt_gen_size</f>
        <v>0</v>
      </c>
      <c r="AC839" s="8" t="b">
        <f>AV839&gt;=filt_age</f>
        <v>1</v>
      </c>
      <c r="AD839" s="39">
        <f>IF(filt_status="ALL",TRUE,IFERROR(SEARCH(I839,filt_status),FALSE))</f>
        <v>1</v>
      </c>
      <c r="AE839" s="8" t="b">
        <f>IF(filt_chp,TRUE,J839="N")</f>
        <v>0</v>
      </c>
      <c r="AF839" s="8" t="b">
        <f>IF(filt_hydro,TRUE,D839&lt;&gt;"water")</f>
        <v>1</v>
      </c>
      <c r="AG839" s="8" t="b">
        <f>IF(filt_use_bad_data,TRUE,NOT(OR(O839="Y",O839=1)))</f>
        <v>1</v>
      </c>
      <c r="AH839" s="8" t="b">
        <f>IF(filt_use_bad_data,TRUE,NOT(OR(Q839="Y",Q839=1)))</f>
        <v>1</v>
      </c>
      <c r="AI839" s="8" t="b">
        <f>IF(filt_allow_combos,AND(AJ839:AK839),OR(UPPER($S839)="Y",UPPER($T839)=""))</f>
        <v>1</v>
      </c>
      <c r="AJ839" s="8" t="b">
        <f>IF(UPPER($U839)="CCGT",IF(filt_combine_ccgt,OR(UPPER($T839)="Y",UPPER($S839)=""),OR(UPPER($S839)="Y",UPPER($T839)="")),TRUE)</f>
        <v>1</v>
      </c>
      <c r="AK839" s="8" t="b">
        <f>IF(UPPER($U839)="WIND",IF(filt_combine_wind,OR(UPPER($T839)="Y",UPPER($S839)=""),OR(UPPER($S839)="Y",UPPER($T839)="")),TRUE)</f>
        <v>1</v>
      </c>
      <c r="AL839" s="9"/>
      <c r="AM839" s="2" t="b">
        <f>AND(Z839:AL839)</f>
        <v>0</v>
      </c>
      <c r="AN839" s="2">
        <f>A839-COUNTIF($K$31:$K839,"&lt;&gt;"&amp;AN$31)+1</f>
        <v>774</v>
      </c>
      <c r="AO839" s="2"/>
      <c r="AP839" s="8" t="s">
        <v>552</v>
      </c>
      <c r="AQ839" s="8" t="s">
        <v>132</v>
      </c>
      <c r="AR839" s="8">
        <v>3602</v>
      </c>
      <c r="AS839" s="8">
        <v>14766</v>
      </c>
      <c r="AT839" s="8" t="s">
        <v>11</v>
      </c>
      <c r="AU839" s="8" t="s">
        <v>33</v>
      </c>
      <c r="AV839" s="8">
        <v>1974</v>
      </c>
      <c r="AW839" s="8">
        <v>22</v>
      </c>
      <c r="AX839" s="8" t="s">
        <v>54</v>
      </c>
      <c r="AY839" s="8" t="s">
        <v>15</v>
      </c>
      <c r="AZ839" t="s">
        <v>1069</v>
      </c>
      <c r="BA839" s="5" t="s">
        <v>1069</v>
      </c>
      <c r="BB839" s="5" t="s">
        <v>1069</v>
      </c>
      <c r="BC839" s="4"/>
      <c r="BD839"/>
    </row>
    <row r="840" spans="1:56" hidden="1">
      <c r="A840">
        <f>ROW(B840)-ROW($B$31)</f>
        <v>809</v>
      </c>
      <c r="B840" t="str">
        <f>SUBSTITUTE(SUBSTITUTE(SUBSTITUTE(AP840&amp;"_"&amp;AQ840," ","_"),"&amp;","and"),"-","_")</f>
        <v>Ty_Cooke_GT2</v>
      </c>
      <c r="C840">
        <f>AW840/1000</f>
        <v>1.8499999999999999E-2</v>
      </c>
      <c r="D840" s="23" t="str">
        <f>VLOOKUP(L840,map_fuel,2,0)</f>
        <v>ng</v>
      </c>
      <c r="E840" s="23" t="str">
        <f>VLOOKUP(M840,map_prime_mover,2,0)</f>
        <v>gt</v>
      </c>
      <c r="F840" s="23" t="str">
        <f>D840&amp;IF(NOT(E840=""),"_"&amp;LOWER(E840),"")</f>
        <v>ng_gt</v>
      </c>
      <c r="G840" s="58">
        <f>IF(ISNUMBER(BA840),BA840/1000,1)</f>
        <v>1</v>
      </c>
      <c r="H840" s="8">
        <f>AV840</f>
        <v>1971</v>
      </c>
      <c r="I840" s="39" t="str">
        <f>AY840</f>
        <v>OP</v>
      </c>
      <c r="J840" s="39" t="str">
        <f>IF(AZ840=1,"Y",IF(AZ840=0,"N","?"))</f>
        <v>?</v>
      </c>
      <c r="K840" s="39" t="s">
        <v>594</v>
      </c>
      <c r="L840" s="8" t="str">
        <f>AU840</f>
        <v>NG</v>
      </c>
      <c r="M840" s="8" t="str">
        <f>AX840</f>
        <v>GT</v>
      </c>
      <c r="N840" s="8">
        <f>C840*G840</f>
        <v>1.8499999999999999E-2</v>
      </c>
      <c r="O840" s="8"/>
      <c r="P840" s="8"/>
      <c r="Q840" s="8"/>
      <c r="R840" s="87"/>
      <c r="S840" s="8"/>
      <c r="T840" s="8"/>
      <c r="U840" s="87"/>
      <c r="V840" s="87" t="str">
        <f ca="1">IF(NOT(AP840=""),IF(AP840&lt;&gt;AP839,IF(COUNTIF(OFFSET(AP840,0,0,pMaxUnitPerPlantInData),AP840)=COUNTIFS(OFFSET(AP840,0,0,pMaxUnitPerPlantInData),AP840,OFFSET(F840,0,0,pMaxUnitPerPlantInData),F840),"N","Y"),V839),"")</f>
        <v>Y</v>
      </c>
      <c r="W840" s="87" t="str">
        <f>IF($AP840="",W841,AP840)</f>
        <v>Ty Cooke</v>
      </c>
      <c r="X840" s="87" t="str">
        <f>IF($AP840="","-",BB840)</f>
        <v>Plant unknown</v>
      </c>
      <c r="Y840" s="4"/>
      <c r="Z840" s="8" t="b">
        <v>0</v>
      </c>
      <c r="AA840" s="8" t="b">
        <f>VLOOKUP(L840,map_fuel,3,0)</f>
        <v>1</v>
      </c>
      <c r="AB840" s="8" t="b">
        <f>C840&gt;=filt_gen_size</f>
        <v>0</v>
      </c>
      <c r="AC840" s="8" t="b">
        <f>AV840&gt;=filt_age</f>
        <v>1</v>
      </c>
      <c r="AD840" s="39">
        <f>IF(filt_status="ALL",TRUE,IFERROR(SEARCH(I840,filt_status),FALSE))</f>
        <v>1</v>
      </c>
      <c r="AE840" s="8" t="b">
        <f>IF(filt_chp,TRUE,J840="N")</f>
        <v>0</v>
      </c>
      <c r="AF840" s="8" t="b">
        <f>IF(filt_hydro,TRUE,D840&lt;&gt;"water")</f>
        <v>1</v>
      </c>
      <c r="AG840" s="8" t="b">
        <f>IF(filt_use_bad_data,TRUE,NOT(OR(O840="Y",O840=1)))</f>
        <v>1</v>
      </c>
      <c r="AH840" s="8" t="b">
        <f>IF(filt_use_bad_data,TRUE,NOT(OR(Q840="Y",Q840=1)))</f>
        <v>1</v>
      </c>
      <c r="AI840" s="8" t="b">
        <f>IF(filt_allow_combos,AND(AJ840:AK840),OR(UPPER($S840)="Y",UPPER($T840)=""))</f>
        <v>1</v>
      </c>
      <c r="AJ840" s="8" t="b">
        <f>IF(UPPER($U840)="CCGT",IF(filt_combine_ccgt,OR(UPPER($T840)="Y",UPPER($S840)=""),OR(UPPER($S840)="Y",UPPER($T840)="")),TRUE)</f>
        <v>1</v>
      </c>
      <c r="AK840" s="8" t="b">
        <f>IF(UPPER($U840)="WIND",IF(filt_combine_wind,OR(UPPER($T840)="Y",UPPER($S840)=""),OR(UPPER($S840)="Y",UPPER($T840)="")),TRUE)</f>
        <v>1</v>
      </c>
      <c r="AL840" s="9"/>
      <c r="AM840" s="2" t="b">
        <f>AND(Z840:AL840)</f>
        <v>0</v>
      </c>
      <c r="AN840" s="2">
        <f>A840-COUNTIF($K$31:$K840,"&lt;&gt;"&amp;AN$31)+1</f>
        <v>775</v>
      </c>
      <c r="AO840" s="2"/>
      <c r="AP840" s="8" t="s">
        <v>552</v>
      </c>
      <c r="AQ840" s="8" t="s">
        <v>131</v>
      </c>
      <c r="AR840" s="8">
        <v>3602</v>
      </c>
      <c r="AS840" s="8">
        <v>14765</v>
      </c>
      <c r="AT840" s="8" t="s">
        <v>11</v>
      </c>
      <c r="AU840" s="8" t="s">
        <v>33</v>
      </c>
      <c r="AV840" s="8">
        <v>1971</v>
      </c>
      <c r="AW840" s="8">
        <v>18.5</v>
      </c>
      <c r="AX840" s="8" t="s">
        <v>54</v>
      </c>
      <c r="AY840" s="8" t="s">
        <v>15</v>
      </c>
      <c r="AZ840" t="s">
        <v>1069</v>
      </c>
      <c r="BA840" s="5" t="s">
        <v>1069</v>
      </c>
      <c r="BB840" s="5" t="s">
        <v>1069</v>
      </c>
      <c r="BC840" s="4"/>
      <c r="BD840"/>
    </row>
    <row r="841" spans="1:56" hidden="1">
      <c r="A841">
        <f>ROW(B841)-ROW($B$31)</f>
        <v>810</v>
      </c>
      <c r="B841" t="str">
        <f>SUBSTITUTE(SUBSTITUTE(SUBSTITUTE(AP841&amp;"_"&amp;AQ841," ","_"),"&amp;","and"),"-","_")</f>
        <v>Ty_Cooke_1</v>
      </c>
      <c r="C841">
        <f>AW841/1000</f>
        <v>4.3999999999999997E-2</v>
      </c>
      <c r="D841" s="23" t="str">
        <f>VLOOKUP(L841,map_fuel,2,0)</f>
        <v>ng</v>
      </c>
      <c r="E841" s="23" t="str">
        <f>VLOOKUP(M841,map_prime_mover,2,0)</f>
        <v>st</v>
      </c>
      <c r="F841" s="23" t="str">
        <f>D841&amp;IF(NOT(E841=""),"_"&amp;LOWER(E841),"")</f>
        <v>ng_st</v>
      </c>
      <c r="G841" s="58">
        <f>IF(ISNUMBER(BA841),BA841/1000,1)</f>
        <v>1</v>
      </c>
      <c r="H841" s="8">
        <f>AV841</f>
        <v>1965</v>
      </c>
      <c r="I841" s="39" t="str">
        <f>AY841</f>
        <v>OP</v>
      </c>
      <c r="J841" s="39" t="str">
        <f>IF(AZ841=1,"Y",IF(AZ841=0,"N","?"))</f>
        <v>?</v>
      </c>
      <c r="K841" s="39" t="s">
        <v>594</v>
      </c>
      <c r="L841" s="8" t="str">
        <f>AU841</f>
        <v>NG</v>
      </c>
      <c r="M841" s="8" t="str">
        <f>AX841</f>
        <v>ST</v>
      </c>
      <c r="N841" s="8">
        <f>C841*G841</f>
        <v>4.3999999999999997E-2</v>
      </c>
      <c r="O841" s="8"/>
      <c r="P841" s="8"/>
      <c r="Q841" s="39" t="s">
        <v>651</v>
      </c>
      <c r="R841" s="87"/>
      <c r="S841" s="8"/>
      <c r="T841" s="8"/>
      <c r="U841" s="87"/>
      <c r="V841" s="87" t="str">
        <f ca="1">IF(NOT(AP841=""),IF(AP841&lt;&gt;AP840,IF(COUNTIF(OFFSET(AP841,0,0,pMaxUnitPerPlantInData),AP841)=COUNTIFS(OFFSET(AP841,0,0,pMaxUnitPerPlantInData),AP841,OFFSET(F841,0,0,pMaxUnitPerPlantInData),F841),"N","Y"),V840),"")</f>
        <v>Y</v>
      </c>
      <c r="W841" s="87" t="str">
        <f>IF($AP841="",W842,AP841)</f>
        <v>Ty Cooke</v>
      </c>
      <c r="X841" s="87" t="str">
        <f>IF($AP841="","-",BB841)</f>
        <v>Plant unknown</v>
      </c>
      <c r="Y841" s="4"/>
      <c r="Z841" s="8" t="b">
        <v>0</v>
      </c>
      <c r="AA841" s="8" t="b">
        <f>VLOOKUP(L841,map_fuel,3,0)</f>
        <v>1</v>
      </c>
      <c r="AB841" s="8" t="b">
        <f>C841&gt;=filt_gen_size</f>
        <v>0</v>
      </c>
      <c r="AC841" s="8" t="b">
        <f>AV841&gt;=filt_age</f>
        <v>1</v>
      </c>
      <c r="AD841" s="39">
        <f>IF(filt_status="ALL",TRUE,IFERROR(SEARCH(I841,filt_status),FALSE))</f>
        <v>1</v>
      </c>
      <c r="AE841" s="8" t="b">
        <f>IF(filt_chp,TRUE,J841="N")</f>
        <v>0</v>
      </c>
      <c r="AF841" s="8" t="b">
        <f>IF(filt_hydro,TRUE,D841&lt;&gt;"water")</f>
        <v>1</v>
      </c>
      <c r="AG841" s="8" t="b">
        <f>IF(filt_use_bad_data,TRUE,NOT(OR(O841="Y",O841=1)))</f>
        <v>1</v>
      </c>
      <c r="AH841" s="8" t="b">
        <f>IF(filt_use_bad_data,TRUE,NOT(OR(Q841="Y",Q841=1)))</f>
        <v>0</v>
      </c>
      <c r="AI841" s="8" t="b">
        <f>IF(filt_allow_combos,AND(AJ841:AK841),OR(UPPER($S841)="Y",UPPER($T841)=""))</f>
        <v>1</v>
      </c>
      <c r="AJ841" s="8" t="b">
        <f>IF(UPPER($U841)="CCGT",IF(filt_combine_ccgt,OR(UPPER($T841)="Y",UPPER($S841)=""),OR(UPPER($S841)="Y",UPPER($T841)="")),TRUE)</f>
        <v>1</v>
      </c>
      <c r="AK841" s="8" t="b">
        <f>IF(UPPER($U841)="WIND",IF(filt_combine_wind,OR(UPPER($T841)="Y",UPPER($S841)=""),OR(UPPER($S841)="Y",UPPER($T841)="")),TRUE)</f>
        <v>1</v>
      </c>
      <c r="AL841" s="9"/>
      <c r="AM841" s="2" t="b">
        <f>AND(Z841:AL841)</f>
        <v>0</v>
      </c>
      <c r="AN841" s="2">
        <f>A841-COUNTIF($K$31:$K841,"&lt;&gt;"&amp;AN$31)+1</f>
        <v>776</v>
      </c>
      <c r="AO841" s="2"/>
      <c r="AP841" s="8" t="s">
        <v>552</v>
      </c>
      <c r="AQ841" s="8" t="s">
        <v>19</v>
      </c>
      <c r="AR841" s="8">
        <v>3602</v>
      </c>
      <c r="AS841" s="8">
        <v>14767</v>
      </c>
      <c r="AT841" s="8" t="s">
        <v>11</v>
      </c>
      <c r="AU841" s="8" t="s">
        <v>33</v>
      </c>
      <c r="AV841" s="8">
        <v>1965</v>
      </c>
      <c r="AW841" s="8">
        <v>44</v>
      </c>
      <c r="AX841" s="8" t="s">
        <v>16</v>
      </c>
      <c r="AY841" s="8" t="s">
        <v>15</v>
      </c>
      <c r="AZ841" t="s">
        <v>1069</v>
      </c>
      <c r="BA841" s="5" t="s">
        <v>1069</v>
      </c>
      <c r="BB841" s="5" t="s">
        <v>1069</v>
      </c>
      <c r="BC841" s="4"/>
      <c r="BD841"/>
    </row>
    <row r="842" spans="1:56" hidden="1">
      <c r="A842">
        <f>ROW(B842)-ROW($B$31)</f>
        <v>811</v>
      </c>
      <c r="B842" t="str">
        <f>SUBSTITUTE(SUBSTITUTE(SUBSTITUTE(AP842&amp;"_"&amp;AQ842," ","_"),"&amp;","and"),"-","_")</f>
        <v>Ty_Cooke_GT1</v>
      </c>
      <c r="C842">
        <f>AW842/1000</f>
        <v>1.2500000000000001E-2</v>
      </c>
      <c r="D842" s="23" t="str">
        <f>VLOOKUP(L842,map_fuel,2,0)</f>
        <v>ng</v>
      </c>
      <c r="E842" s="23" t="str">
        <f>VLOOKUP(M842,map_prime_mover,2,0)</f>
        <v>gt</v>
      </c>
      <c r="F842" s="23" t="str">
        <f>D842&amp;IF(NOT(E842=""),"_"&amp;LOWER(E842),"")</f>
        <v>ng_gt</v>
      </c>
      <c r="G842" s="58">
        <f>IF(ISNUMBER(BA842),BA842/1000,1)</f>
        <v>1</v>
      </c>
      <c r="H842" s="8">
        <f>AV842</f>
        <v>1964</v>
      </c>
      <c r="I842" s="39" t="str">
        <f>AY842</f>
        <v>OP</v>
      </c>
      <c r="J842" s="39" t="str">
        <f>IF(AZ842=1,"Y",IF(AZ842=0,"N","?"))</f>
        <v>?</v>
      </c>
      <c r="K842" s="39" t="s">
        <v>594</v>
      </c>
      <c r="L842" s="8" t="str">
        <f>AU842</f>
        <v>NG</v>
      </c>
      <c r="M842" s="8" t="str">
        <f>AX842</f>
        <v>GT</v>
      </c>
      <c r="N842" s="8">
        <f>C842*G842</f>
        <v>1.2500000000000001E-2</v>
      </c>
      <c r="O842" s="8"/>
      <c r="P842" s="8"/>
      <c r="Q842" s="8"/>
      <c r="R842" s="87"/>
      <c r="S842" s="8"/>
      <c r="T842" s="8"/>
      <c r="U842" s="87"/>
      <c r="V842" s="87" t="str">
        <f ca="1">IF(NOT(AP842=""),IF(AP842&lt;&gt;AP841,IF(COUNTIF(OFFSET(AP842,0,0,pMaxUnitPerPlantInData),AP842)=COUNTIFS(OFFSET(AP842,0,0,pMaxUnitPerPlantInData),AP842,OFFSET(F842,0,0,pMaxUnitPerPlantInData),F842),"N","Y"),V841),"")</f>
        <v>Y</v>
      </c>
      <c r="W842" s="87" t="str">
        <f>IF($AP842="",W843,AP842)</f>
        <v>Ty Cooke</v>
      </c>
      <c r="X842" s="87" t="str">
        <f>IF($AP842="","-",BB842)</f>
        <v>Plant unknown</v>
      </c>
      <c r="Y842" s="4"/>
      <c r="Z842" s="8" t="b">
        <v>0</v>
      </c>
      <c r="AA842" s="8" t="b">
        <f>VLOOKUP(L842,map_fuel,3,0)</f>
        <v>1</v>
      </c>
      <c r="AB842" s="8" t="b">
        <f>C842&gt;=filt_gen_size</f>
        <v>0</v>
      </c>
      <c r="AC842" s="8" t="b">
        <f>AV842&gt;=filt_age</f>
        <v>1</v>
      </c>
      <c r="AD842" s="39">
        <f>IF(filt_status="ALL",TRUE,IFERROR(SEARCH(I842,filt_status),FALSE))</f>
        <v>1</v>
      </c>
      <c r="AE842" s="8" t="b">
        <f>IF(filt_chp,TRUE,J842="N")</f>
        <v>0</v>
      </c>
      <c r="AF842" s="8" t="b">
        <f>IF(filt_hydro,TRUE,D842&lt;&gt;"water")</f>
        <v>1</v>
      </c>
      <c r="AG842" s="8" t="b">
        <f>IF(filt_use_bad_data,TRUE,NOT(OR(O842="Y",O842=1)))</f>
        <v>1</v>
      </c>
      <c r="AH842" s="8" t="b">
        <f>IF(filt_use_bad_data,TRUE,NOT(OR(Q842="Y",Q842=1)))</f>
        <v>1</v>
      </c>
      <c r="AI842" s="8" t="b">
        <f>IF(filt_allow_combos,AND(AJ842:AK842),OR(UPPER($S842)="Y",UPPER($T842)=""))</f>
        <v>1</v>
      </c>
      <c r="AJ842" s="8" t="b">
        <f>IF(UPPER($U842)="CCGT",IF(filt_combine_ccgt,OR(UPPER($T842)="Y",UPPER($S842)=""),OR(UPPER($S842)="Y",UPPER($T842)="")),TRUE)</f>
        <v>1</v>
      </c>
      <c r="AK842" s="8" t="b">
        <f>IF(UPPER($U842)="WIND",IF(filt_combine_wind,OR(UPPER($T842)="Y",UPPER($S842)=""),OR(UPPER($S842)="Y",UPPER($T842)="")),TRUE)</f>
        <v>1</v>
      </c>
      <c r="AL842" s="9"/>
      <c r="AM842" s="2" t="b">
        <f>AND(Z842:AL842)</f>
        <v>0</v>
      </c>
      <c r="AN842" s="2">
        <f>A842-COUNTIF($K$31:$K842,"&lt;&gt;"&amp;AN$31)+1</f>
        <v>777</v>
      </c>
      <c r="AO842" s="2"/>
      <c r="AP842" s="8" t="s">
        <v>552</v>
      </c>
      <c r="AQ842" s="8" t="s">
        <v>106</v>
      </c>
      <c r="AR842" s="8">
        <v>3602</v>
      </c>
      <c r="AS842" s="8">
        <v>14764</v>
      </c>
      <c r="AT842" s="8" t="s">
        <v>11</v>
      </c>
      <c r="AU842" s="8" t="s">
        <v>33</v>
      </c>
      <c r="AV842" s="8">
        <v>1964</v>
      </c>
      <c r="AW842" s="8">
        <v>12.5</v>
      </c>
      <c r="AX842" s="8" t="s">
        <v>54</v>
      </c>
      <c r="AY842" s="8" t="s">
        <v>15</v>
      </c>
      <c r="AZ842" t="s">
        <v>1069</v>
      </c>
      <c r="BA842" s="5" t="s">
        <v>1069</v>
      </c>
      <c r="BB842" s="5" t="s">
        <v>1069</v>
      </c>
      <c r="BC842" s="4"/>
      <c r="BD842"/>
    </row>
    <row r="843" spans="1:56" hidden="1">
      <c r="A843">
        <f>ROW(B843)-ROW($B$31)</f>
        <v>812</v>
      </c>
      <c r="B843" t="str">
        <f>SUBSTITUTE(SUBSTITUTE(SUBSTITUTE(AP843&amp;"_"&amp;AQ843," ","_"),"&amp;","and"),"-","_")</f>
        <v>Union_Carbide_Seadrift_Cogen_GE11</v>
      </c>
      <c r="C843">
        <f>AW843/1000</f>
        <v>3.5000000000000003E-2</v>
      </c>
      <c r="D843" s="23" t="str">
        <f>VLOOKUP(L843,map_fuel,2,0)</f>
        <v>ng</v>
      </c>
      <c r="E843" s="23" t="str">
        <f>VLOOKUP(M843,map_prime_mover,2,0)</f>
        <v>cc_ct_part</v>
      </c>
      <c r="F843" s="23" t="str">
        <f>D843&amp;IF(NOT(E843=""),"_"&amp;LOWER(E843),"")</f>
        <v>ng_cc_ct_part</v>
      </c>
      <c r="G843" s="58">
        <f>IF(ISNUMBER(BA843),BA843/1000,1)</f>
        <v>9.9921594000000002</v>
      </c>
      <c r="H843" s="8">
        <f>AV843</f>
        <v>2000</v>
      </c>
      <c r="I843" s="39" t="str">
        <f>AY843</f>
        <v>OP</v>
      </c>
      <c r="J843" s="39" t="str">
        <f>IF(AZ843=1,"Y",IF(AZ843=0,"N","?"))</f>
        <v>Y</v>
      </c>
      <c r="K843" s="39" t="s">
        <v>594</v>
      </c>
      <c r="L843" s="8" t="str">
        <f>AU843</f>
        <v>NG</v>
      </c>
      <c r="M843" s="8" t="str">
        <f>AX843</f>
        <v>CT</v>
      </c>
      <c r="N843" s="8">
        <f>C843*G843</f>
        <v>0.34972557900000006</v>
      </c>
      <c r="O843" s="8"/>
      <c r="P843" s="8"/>
      <c r="Q843" s="8"/>
      <c r="R843" s="87"/>
      <c r="S843" s="8"/>
      <c r="T843" s="8"/>
      <c r="U843" s="87"/>
      <c r="V843" s="87" t="str">
        <f ca="1">IF(NOT(AP843=""),IF(AP843&lt;&gt;AP842,IF(COUNTIF(OFFSET(AP843,0,0,pMaxUnitPerPlantInData),AP843)=COUNTIFS(OFFSET(AP843,0,0,pMaxUnitPerPlantInData),AP843,OFFSET(F843,0,0,pMaxUnitPerPlantInData),F843),"N","Y"),V842),"")</f>
        <v>Y</v>
      </c>
      <c r="W843" s="87" t="str">
        <f>IF($AP843="",W844,AP843)</f>
        <v>Union Carbide Seadrift Cogen</v>
      </c>
      <c r="X843" s="87">
        <f>IF($AP843="","-",BB843)</f>
        <v>8</v>
      </c>
      <c r="Y843" s="4"/>
      <c r="Z843" s="8" t="b">
        <v>1</v>
      </c>
      <c r="AA843" s="8" t="b">
        <f>VLOOKUP(L843,map_fuel,3,0)</f>
        <v>1</v>
      </c>
      <c r="AB843" s="8" t="b">
        <f>C843&gt;=filt_gen_size</f>
        <v>0</v>
      </c>
      <c r="AC843" s="8" t="b">
        <f>AV843&gt;=filt_age</f>
        <v>1</v>
      </c>
      <c r="AD843" s="39">
        <f>IF(filt_status="ALL",TRUE,IFERROR(SEARCH(I843,filt_status),FALSE))</f>
        <v>1</v>
      </c>
      <c r="AE843" s="8" t="b">
        <f>IF(filt_chp,TRUE,J843="N")</f>
        <v>0</v>
      </c>
      <c r="AF843" s="8" t="b">
        <f>IF(filt_hydro,TRUE,D843&lt;&gt;"water")</f>
        <v>1</v>
      </c>
      <c r="AG843" s="8" t="b">
        <f>IF(filt_use_bad_data,TRUE,NOT(OR(O843="Y",O843=1)))</f>
        <v>1</v>
      </c>
      <c r="AH843" s="8" t="b">
        <f>IF(filt_use_bad_data,TRUE,NOT(OR(Q843="Y",Q843=1)))</f>
        <v>1</v>
      </c>
      <c r="AI843" s="8" t="b">
        <f>IF(filt_allow_combos,AND(AJ843:AK843),OR(UPPER($S843)="Y",UPPER($T843)=""))</f>
        <v>1</v>
      </c>
      <c r="AJ843" s="8" t="b">
        <f>IF(UPPER($U843)="CCGT",IF(filt_combine_ccgt,OR(UPPER($T843)="Y",UPPER($S843)=""),OR(UPPER($S843)="Y",UPPER($T843)="")),TRUE)</f>
        <v>1</v>
      </c>
      <c r="AK843" s="8" t="b">
        <f>IF(UPPER($U843)="WIND",IF(filt_combine_wind,OR(UPPER($T843)="Y",UPPER($S843)=""),OR(UPPER($S843)="Y",UPPER($T843)="")),TRUE)</f>
        <v>1</v>
      </c>
      <c r="AL843" s="9"/>
      <c r="AM843" s="2" t="b">
        <f>AND(Z843:AL843)</f>
        <v>0</v>
      </c>
      <c r="AN843" s="2">
        <f>A843-COUNTIF($K$31:$K843,"&lt;&gt;"&amp;AN$31)+1</f>
        <v>778</v>
      </c>
      <c r="AO843" s="2"/>
      <c r="AP843" s="8" t="s">
        <v>553</v>
      </c>
      <c r="AQ843" s="8" t="s">
        <v>554</v>
      </c>
      <c r="AR843" s="8">
        <v>50150</v>
      </c>
      <c r="AS843" s="8">
        <v>14775</v>
      </c>
      <c r="AT843" s="8" t="s">
        <v>11</v>
      </c>
      <c r="AU843" s="8" t="s">
        <v>33</v>
      </c>
      <c r="AV843" s="8">
        <v>2000</v>
      </c>
      <c r="AW843" s="8">
        <v>35</v>
      </c>
      <c r="AX843" s="8" t="s">
        <v>32</v>
      </c>
      <c r="AY843" s="8" t="s">
        <v>15</v>
      </c>
      <c r="AZ843">
        <v>1</v>
      </c>
      <c r="BA843" s="5">
        <v>9992.1594000000005</v>
      </c>
      <c r="BB843" s="5">
        <v>8</v>
      </c>
      <c r="BC843" s="4"/>
      <c r="BD843"/>
    </row>
    <row r="844" spans="1:56" hidden="1">
      <c r="A844">
        <f>ROW(B844)-ROW($B$31)</f>
        <v>813</v>
      </c>
      <c r="B844" t="str">
        <f>SUBSTITUTE(SUBSTITUTE(SUBSTITUTE(AP844&amp;"_"&amp;AQ844," ","_"),"&amp;","and"),"-","_")</f>
        <v>Union_Carbide_Seadrift_Cogen_GEN5</v>
      </c>
      <c r="C844">
        <f>AW844/1000</f>
        <v>1.4999999999999999E-2</v>
      </c>
      <c r="D844" s="23" t="str">
        <f>VLOOKUP(L844,map_fuel,2,0)</f>
        <v>ng</v>
      </c>
      <c r="E844" s="23" t="str">
        <f>VLOOKUP(M844,map_prime_mover,2,0)</f>
        <v>cc_st_part</v>
      </c>
      <c r="F844" s="23" t="str">
        <f>D844&amp;IF(NOT(E844=""),"_"&amp;LOWER(E844),"")</f>
        <v>ng_cc_st_part</v>
      </c>
      <c r="G844" s="58">
        <f>IF(ISNUMBER(BA844),BA844/1000,1)</f>
        <v>9.9921594000000002</v>
      </c>
      <c r="H844" s="8">
        <f>AV844</f>
        <v>1987</v>
      </c>
      <c r="I844" s="39" t="str">
        <f>AY844</f>
        <v>OP</v>
      </c>
      <c r="J844" s="39" t="str">
        <f>IF(AZ844=1,"Y",IF(AZ844=0,"N","?"))</f>
        <v>Y</v>
      </c>
      <c r="K844" s="39" t="s">
        <v>594</v>
      </c>
      <c r="L844" s="8" t="str">
        <f>AU844</f>
        <v>NG</v>
      </c>
      <c r="M844" s="8" t="str">
        <f>AX844</f>
        <v>CA</v>
      </c>
      <c r="N844" s="8">
        <f>C844*G844</f>
        <v>0.149882391</v>
      </c>
      <c r="O844" s="8"/>
      <c r="P844" s="8"/>
      <c r="Q844" s="8"/>
      <c r="R844" s="87"/>
      <c r="S844" s="8"/>
      <c r="T844" s="8"/>
      <c r="U844" s="87"/>
      <c r="V844" s="87" t="str">
        <f ca="1">IF(NOT(AP844=""),IF(AP844&lt;&gt;AP843,IF(COUNTIF(OFFSET(AP844,0,0,pMaxUnitPerPlantInData),AP844)=COUNTIFS(OFFSET(AP844,0,0,pMaxUnitPerPlantInData),AP844,OFFSET(F844,0,0,pMaxUnitPerPlantInData),F844),"N","Y"),V843),"")</f>
        <v>Y</v>
      </c>
      <c r="W844" s="87" t="str">
        <f>IF($AP844="",W845,AP844)</f>
        <v>Union Carbide Seadrift Cogen</v>
      </c>
      <c r="X844" s="87">
        <f>IF($AP844="","-",BB844)</f>
        <v>8</v>
      </c>
      <c r="Y844" s="4"/>
      <c r="Z844" s="8" t="b">
        <v>1</v>
      </c>
      <c r="AA844" s="8" t="b">
        <f>VLOOKUP(L844,map_fuel,3,0)</f>
        <v>1</v>
      </c>
      <c r="AB844" s="8" t="b">
        <f>C844&gt;=filt_gen_size</f>
        <v>0</v>
      </c>
      <c r="AC844" s="8" t="b">
        <f>AV844&gt;=filt_age</f>
        <v>1</v>
      </c>
      <c r="AD844" s="39">
        <f>IF(filt_status="ALL",TRUE,IFERROR(SEARCH(I844,filt_status),FALSE))</f>
        <v>1</v>
      </c>
      <c r="AE844" s="8" t="b">
        <f>IF(filt_chp,TRUE,J844="N")</f>
        <v>0</v>
      </c>
      <c r="AF844" s="8" t="b">
        <f>IF(filt_hydro,TRUE,D844&lt;&gt;"water")</f>
        <v>1</v>
      </c>
      <c r="AG844" s="8" t="b">
        <f>IF(filt_use_bad_data,TRUE,NOT(OR(O844="Y",O844=1)))</f>
        <v>1</v>
      </c>
      <c r="AH844" s="8" t="b">
        <f>IF(filt_use_bad_data,TRUE,NOT(OR(Q844="Y",Q844=1)))</f>
        <v>1</v>
      </c>
      <c r="AI844" s="8" t="b">
        <f>IF(filt_allow_combos,AND(AJ844:AK844),OR(UPPER($S844)="Y",UPPER($T844)=""))</f>
        <v>1</v>
      </c>
      <c r="AJ844" s="8" t="b">
        <f>IF(UPPER($U844)="CCGT",IF(filt_combine_ccgt,OR(UPPER($T844)="Y",UPPER($S844)=""),OR(UPPER($S844)="Y",UPPER($T844)="")),TRUE)</f>
        <v>1</v>
      </c>
      <c r="AK844" s="8" t="b">
        <f>IF(UPPER($U844)="WIND",IF(filt_combine_wind,OR(UPPER($T844)="Y",UPPER($S844)=""),OR(UPPER($S844)="Y",UPPER($T844)="")),TRUE)</f>
        <v>1</v>
      </c>
      <c r="AL844" s="9"/>
      <c r="AM844" s="2" t="b">
        <f>AND(Z844:AL844)</f>
        <v>0</v>
      </c>
      <c r="AN844" s="2">
        <f>A844-COUNTIF($K$31:$K844,"&lt;&gt;"&amp;AN$31)+1</f>
        <v>779</v>
      </c>
      <c r="AO844" s="2"/>
      <c r="AP844" s="8" t="s">
        <v>553</v>
      </c>
      <c r="AQ844" s="8" t="s">
        <v>37</v>
      </c>
      <c r="AR844" s="8">
        <v>50150</v>
      </c>
      <c r="AS844" s="8">
        <v>14769</v>
      </c>
      <c r="AT844" s="8" t="s">
        <v>11</v>
      </c>
      <c r="AU844" s="8" t="s">
        <v>33</v>
      </c>
      <c r="AV844" s="8">
        <v>1987</v>
      </c>
      <c r="AW844" s="8">
        <v>15</v>
      </c>
      <c r="AX844" s="8" t="s">
        <v>29</v>
      </c>
      <c r="AY844" s="8" t="s">
        <v>15</v>
      </c>
      <c r="AZ844">
        <v>1</v>
      </c>
      <c r="BA844" s="5">
        <v>9992.1594000000005</v>
      </c>
      <c r="BB844" s="5">
        <v>8</v>
      </c>
      <c r="BC844" s="4"/>
      <c r="BD844"/>
    </row>
    <row r="845" spans="1:56" hidden="1">
      <c r="A845">
        <f>ROW(B845)-ROW($B$31)</f>
        <v>814</v>
      </c>
      <c r="B845" t="str">
        <f>SUBSTITUTE(SUBSTITUTE(SUBSTITUTE(AP845&amp;"_"&amp;AQ845," ","_"),"&amp;","and"),"-","_")</f>
        <v>Union_Carbide_Seadrift_Cogen_GEN7</v>
      </c>
      <c r="C845">
        <f>AW845/1000</f>
        <v>6.0000000000000001E-3</v>
      </c>
      <c r="D845" s="23" t="str">
        <f>VLOOKUP(L845,map_fuel,2,0)</f>
        <v>ng</v>
      </c>
      <c r="E845" s="23" t="str">
        <f>VLOOKUP(M845,map_prime_mover,2,0)</f>
        <v>cc_st_part</v>
      </c>
      <c r="F845" s="23" t="str">
        <f>D845&amp;IF(NOT(E845=""),"_"&amp;LOWER(E845),"")</f>
        <v>ng_cc_st_part</v>
      </c>
      <c r="G845" s="58">
        <f>IF(ISNUMBER(BA845),BA845/1000,1)</f>
        <v>9.9921594000000002</v>
      </c>
      <c r="H845" s="8">
        <f>AV845</f>
        <v>1987</v>
      </c>
      <c r="I845" s="39" t="str">
        <f>AY845</f>
        <v>OP</v>
      </c>
      <c r="J845" s="39" t="str">
        <f>IF(AZ845=1,"Y",IF(AZ845=0,"N","?"))</f>
        <v>Y</v>
      </c>
      <c r="K845" s="39" t="s">
        <v>594</v>
      </c>
      <c r="L845" s="8" t="str">
        <f>AU845</f>
        <v>NG</v>
      </c>
      <c r="M845" s="8" t="str">
        <f>AX845</f>
        <v>CA</v>
      </c>
      <c r="N845" s="8">
        <f>C845*G845</f>
        <v>5.99529564E-2</v>
      </c>
      <c r="O845" s="8"/>
      <c r="P845" s="8"/>
      <c r="Q845" s="8"/>
      <c r="R845" s="87"/>
      <c r="S845" s="8"/>
      <c r="T845" s="8"/>
      <c r="U845" s="87"/>
      <c r="V845" s="87" t="str">
        <f ca="1">IF(NOT(AP845=""),IF(AP845&lt;&gt;AP844,IF(COUNTIF(OFFSET(AP845,0,0,pMaxUnitPerPlantInData),AP845)=COUNTIFS(OFFSET(AP845,0,0,pMaxUnitPerPlantInData),AP845,OFFSET(F845,0,0,pMaxUnitPerPlantInData),F845),"N","Y"),V844),"")</f>
        <v>Y</v>
      </c>
      <c r="W845" s="87" t="str">
        <f>IF($AP845="",W846,AP845)</f>
        <v>Union Carbide Seadrift Cogen</v>
      </c>
      <c r="X845" s="87">
        <f>IF($AP845="","-",BB845)</f>
        <v>8</v>
      </c>
      <c r="Y845" s="4"/>
      <c r="Z845" s="8" t="b">
        <v>1</v>
      </c>
      <c r="AA845" s="8" t="b">
        <f>VLOOKUP(L845,map_fuel,3,0)</f>
        <v>1</v>
      </c>
      <c r="AB845" s="8" t="b">
        <f>C845&gt;=filt_gen_size</f>
        <v>0</v>
      </c>
      <c r="AC845" s="8" t="b">
        <f>AV845&gt;=filt_age</f>
        <v>1</v>
      </c>
      <c r="AD845" s="39">
        <f>IF(filt_status="ALL",TRUE,IFERROR(SEARCH(I845,filt_status),FALSE))</f>
        <v>1</v>
      </c>
      <c r="AE845" s="8" t="b">
        <f>IF(filt_chp,TRUE,J845="N")</f>
        <v>0</v>
      </c>
      <c r="AF845" s="8" t="b">
        <f>IF(filt_hydro,TRUE,D845&lt;&gt;"water")</f>
        <v>1</v>
      </c>
      <c r="AG845" s="8" t="b">
        <f>IF(filt_use_bad_data,TRUE,NOT(OR(O845="Y",O845=1)))</f>
        <v>1</v>
      </c>
      <c r="AH845" s="8" t="b">
        <f>IF(filt_use_bad_data,TRUE,NOT(OR(Q845="Y",Q845=1)))</f>
        <v>1</v>
      </c>
      <c r="AI845" s="8" t="b">
        <f>IF(filt_allow_combos,AND(AJ845:AK845),OR(UPPER($S845)="Y",UPPER($T845)=""))</f>
        <v>1</v>
      </c>
      <c r="AJ845" s="8" t="b">
        <f>IF(UPPER($U845)="CCGT",IF(filt_combine_ccgt,OR(UPPER($T845)="Y",UPPER($S845)=""),OR(UPPER($S845)="Y",UPPER($T845)="")),TRUE)</f>
        <v>1</v>
      </c>
      <c r="AK845" s="8" t="b">
        <f>IF(UPPER($U845)="WIND",IF(filt_combine_wind,OR(UPPER($T845)="Y",UPPER($S845)=""),OR(UPPER($S845)="Y",UPPER($T845)="")),TRUE)</f>
        <v>1</v>
      </c>
      <c r="AL845" s="9"/>
      <c r="AM845" s="2" t="b">
        <f>AND(Z845:AL845)</f>
        <v>0</v>
      </c>
      <c r="AN845" s="2">
        <f>A845-COUNTIF($K$31:$K845,"&lt;&gt;"&amp;AN$31)+1</f>
        <v>780</v>
      </c>
      <c r="AO845" s="2"/>
      <c r="AP845" s="8" t="s">
        <v>553</v>
      </c>
      <c r="AQ845" s="8" t="s">
        <v>36</v>
      </c>
      <c r="AR845" s="8">
        <v>50150</v>
      </c>
      <c r="AS845" s="8">
        <v>14771</v>
      </c>
      <c r="AT845" s="8" t="s">
        <v>11</v>
      </c>
      <c r="AU845" s="8" t="s">
        <v>33</v>
      </c>
      <c r="AV845" s="8">
        <v>1987</v>
      </c>
      <c r="AW845" s="8">
        <v>6</v>
      </c>
      <c r="AX845" s="8" t="s">
        <v>29</v>
      </c>
      <c r="AY845" s="8" t="s">
        <v>15</v>
      </c>
      <c r="AZ845">
        <v>1</v>
      </c>
      <c r="BA845" s="5">
        <v>9992.1594000000005</v>
      </c>
      <c r="BB845" s="5">
        <v>8</v>
      </c>
      <c r="BC845" s="4"/>
      <c r="BD845"/>
    </row>
    <row r="846" spans="1:56" hidden="1">
      <c r="A846">
        <f>ROW(B846)-ROW($B$31)</f>
        <v>815</v>
      </c>
      <c r="B846" t="str">
        <f>SUBSTITUTE(SUBSTITUTE(SUBSTITUTE(AP846&amp;"_"&amp;AQ846," ","_"),"&amp;","and"),"-","_")</f>
        <v>Union_Carbide_Seadrift_Cogen_GEN6</v>
      </c>
      <c r="C846">
        <f>AW846/1000</f>
        <v>3.5000000000000003E-2</v>
      </c>
      <c r="D846" s="23" t="str">
        <f>VLOOKUP(L846,map_fuel,2,0)</f>
        <v>ng</v>
      </c>
      <c r="E846" s="23" t="str">
        <f>VLOOKUP(M846,map_prime_mover,2,0)</f>
        <v>cc_ct_part</v>
      </c>
      <c r="F846" s="23" t="str">
        <f>D846&amp;IF(NOT(E846=""),"_"&amp;LOWER(E846),"")</f>
        <v>ng_cc_ct_part</v>
      </c>
      <c r="G846" s="58">
        <f>IF(ISNUMBER(BA846),BA846/1000,1)</f>
        <v>9.9921594000000002</v>
      </c>
      <c r="H846" s="8">
        <f>AV846</f>
        <v>1987</v>
      </c>
      <c r="I846" s="39" t="str">
        <f>AY846</f>
        <v>OP</v>
      </c>
      <c r="J846" s="39" t="str">
        <f>IF(AZ846=1,"Y",IF(AZ846=0,"N","?"))</f>
        <v>Y</v>
      </c>
      <c r="K846" s="39" t="s">
        <v>594</v>
      </c>
      <c r="L846" s="8" t="str">
        <f>AU846</f>
        <v>NG</v>
      </c>
      <c r="M846" s="8" t="str">
        <f>AX846</f>
        <v>CT</v>
      </c>
      <c r="N846" s="8">
        <f>C846*G846</f>
        <v>0.34972557900000006</v>
      </c>
      <c r="O846" s="8"/>
      <c r="P846" s="8"/>
      <c r="Q846" s="8"/>
      <c r="R846" s="87"/>
      <c r="S846" s="8"/>
      <c r="T846" s="8"/>
      <c r="U846" s="87"/>
      <c r="V846" s="87" t="str">
        <f ca="1">IF(NOT(AP846=""),IF(AP846&lt;&gt;AP845,IF(COUNTIF(OFFSET(AP846,0,0,pMaxUnitPerPlantInData),AP846)=COUNTIFS(OFFSET(AP846,0,0,pMaxUnitPerPlantInData),AP846,OFFSET(F846,0,0,pMaxUnitPerPlantInData),F846),"N","Y"),V845),"")</f>
        <v>Y</v>
      </c>
      <c r="W846" s="87" t="str">
        <f>IF($AP846="",W847,AP846)</f>
        <v>Union Carbide Seadrift Cogen</v>
      </c>
      <c r="X846" s="87">
        <f>IF($AP846="","-",BB846)</f>
        <v>8</v>
      </c>
      <c r="Y846" s="4"/>
      <c r="Z846" s="8" t="b">
        <v>1</v>
      </c>
      <c r="AA846" s="8" t="b">
        <f>VLOOKUP(L846,map_fuel,3,0)</f>
        <v>1</v>
      </c>
      <c r="AB846" s="8" t="b">
        <f>C846&gt;=filt_gen_size</f>
        <v>0</v>
      </c>
      <c r="AC846" s="8" t="b">
        <f>AV846&gt;=filt_age</f>
        <v>1</v>
      </c>
      <c r="AD846" s="39">
        <f>IF(filt_status="ALL",TRUE,IFERROR(SEARCH(I846,filt_status),FALSE))</f>
        <v>1</v>
      </c>
      <c r="AE846" s="8" t="b">
        <f>IF(filt_chp,TRUE,J846="N")</f>
        <v>0</v>
      </c>
      <c r="AF846" s="8" t="b">
        <f>IF(filt_hydro,TRUE,D846&lt;&gt;"water")</f>
        <v>1</v>
      </c>
      <c r="AG846" s="8" t="b">
        <f>IF(filt_use_bad_data,TRUE,NOT(OR(O846="Y",O846=1)))</f>
        <v>1</v>
      </c>
      <c r="AH846" s="8" t="b">
        <f>IF(filt_use_bad_data,TRUE,NOT(OR(Q846="Y",Q846=1)))</f>
        <v>1</v>
      </c>
      <c r="AI846" s="8" t="b">
        <f>IF(filt_allow_combos,AND(AJ846:AK846),OR(UPPER($S846)="Y",UPPER($T846)=""))</f>
        <v>1</v>
      </c>
      <c r="AJ846" s="8" t="b">
        <f>IF(UPPER($U846)="CCGT",IF(filt_combine_ccgt,OR(UPPER($T846)="Y",UPPER($S846)=""),OR(UPPER($S846)="Y",UPPER($T846)="")),TRUE)</f>
        <v>1</v>
      </c>
      <c r="AK846" s="8" t="b">
        <f>IF(UPPER($U846)="WIND",IF(filt_combine_wind,OR(UPPER($T846)="Y",UPPER($S846)=""),OR(UPPER($S846)="Y",UPPER($T846)="")),TRUE)</f>
        <v>1</v>
      </c>
      <c r="AL846" s="9"/>
      <c r="AM846" s="2" t="b">
        <f>AND(Z846:AL846)</f>
        <v>0</v>
      </c>
      <c r="AN846" s="2">
        <f>A846-COUNTIF($K$31:$K846,"&lt;&gt;"&amp;AN$31)+1</f>
        <v>781</v>
      </c>
      <c r="AO846" s="2"/>
      <c r="AP846" s="8" t="s">
        <v>553</v>
      </c>
      <c r="AQ846" s="8" t="s">
        <v>38</v>
      </c>
      <c r="AR846" s="8">
        <v>50150</v>
      </c>
      <c r="AS846" s="8">
        <v>14770</v>
      </c>
      <c r="AT846" s="8" t="s">
        <v>11</v>
      </c>
      <c r="AU846" s="8" t="s">
        <v>33</v>
      </c>
      <c r="AV846" s="8">
        <v>1987</v>
      </c>
      <c r="AW846" s="8">
        <v>35</v>
      </c>
      <c r="AX846" s="8" t="s">
        <v>32</v>
      </c>
      <c r="AY846" s="8" t="s">
        <v>15</v>
      </c>
      <c r="AZ846">
        <v>1</v>
      </c>
      <c r="BA846" s="5">
        <v>9992.1594000000005</v>
      </c>
      <c r="BB846" s="5">
        <v>8</v>
      </c>
      <c r="BC846" s="4"/>
      <c r="BD846"/>
    </row>
    <row r="847" spans="1:56" hidden="1">
      <c r="A847">
        <f>ROW(B847)-ROW($B$31)</f>
        <v>816</v>
      </c>
      <c r="B847" t="str">
        <f>SUBSTITUTE(SUBSTITUTE(SUBSTITUTE(AP847&amp;"_"&amp;AQ847," ","_"),"&amp;","and"),"-","_")</f>
        <v>Union_Carbide_Seadrift_Cogen_GEN8</v>
      </c>
      <c r="C847">
        <f>AW847/1000</f>
        <v>3.5000000000000003E-2</v>
      </c>
      <c r="D847" s="23" t="str">
        <f>VLOOKUP(L847,map_fuel,2,0)</f>
        <v>ng</v>
      </c>
      <c r="E847" s="23" t="str">
        <f>VLOOKUP(M847,map_prime_mover,2,0)</f>
        <v>cc_ct_part</v>
      </c>
      <c r="F847" s="23" t="str">
        <f>D847&amp;IF(NOT(E847=""),"_"&amp;LOWER(E847),"")</f>
        <v>ng_cc_ct_part</v>
      </c>
      <c r="G847" s="58">
        <f>IF(ISNUMBER(BA847),BA847/1000,1)</f>
        <v>9.9921594000000002</v>
      </c>
      <c r="H847" s="8">
        <f>AV847</f>
        <v>1987</v>
      </c>
      <c r="I847" s="39" t="str">
        <f>AY847</f>
        <v>OP</v>
      </c>
      <c r="J847" s="39" t="str">
        <f>IF(AZ847=1,"Y",IF(AZ847=0,"N","?"))</f>
        <v>Y</v>
      </c>
      <c r="K847" s="39" t="s">
        <v>594</v>
      </c>
      <c r="L847" s="8" t="str">
        <f>AU847</f>
        <v>NG</v>
      </c>
      <c r="M847" s="8" t="str">
        <f>AX847</f>
        <v>CT</v>
      </c>
      <c r="N847" s="8">
        <f>C847*G847</f>
        <v>0.34972557900000006</v>
      </c>
      <c r="O847" s="8"/>
      <c r="P847" s="8"/>
      <c r="Q847" s="8"/>
      <c r="R847" s="87"/>
      <c r="S847" s="8"/>
      <c r="T847" s="8"/>
      <c r="U847" s="87"/>
      <c r="V847" s="87" t="str">
        <f ca="1">IF(NOT(AP847=""),IF(AP847&lt;&gt;AP846,IF(COUNTIF(OFFSET(AP847,0,0,pMaxUnitPerPlantInData),AP847)=COUNTIFS(OFFSET(AP847,0,0,pMaxUnitPerPlantInData),AP847,OFFSET(F847,0,0,pMaxUnitPerPlantInData),F847),"N","Y"),V846),"")</f>
        <v>Y</v>
      </c>
      <c r="W847" s="87" t="str">
        <f>IF($AP847="",W848,AP847)</f>
        <v>Union Carbide Seadrift Cogen</v>
      </c>
      <c r="X847" s="87">
        <f>IF($AP847="","-",BB847)</f>
        <v>8</v>
      </c>
      <c r="Y847" s="4"/>
      <c r="Z847" s="8" t="b">
        <v>1</v>
      </c>
      <c r="AA847" s="8" t="b">
        <f>VLOOKUP(L847,map_fuel,3,0)</f>
        <v>1</v>
      </c>
      <c r="AB847" s="8" t="b">
        <f>C847&gt;=filt_gen_size</f>
        <v>0</v>
      </c>
      <c r="AC847" s="8" t="b">
        <f>AV847&gt;=filt_age</f>
        <v>1</v>
      </c>
      <c r="AD847" s="39">
        <f>IF(filt_status="ALL",TRUE,IFERROR(SEARCH(I847,filt_status),FALSE))</f>
        <v>1</v>
      </c>
      <c r="AE847" s="8" t="b">
        <f>IF(filt_chp,TRUE,J847="N")</f>
        <v>0</v>
      </c>
      <c r="AF847" s="8" t="b">
        <f>IF(filt_hydro,TRUE,D847&lt;&gt;"water")</f>
        <v>1</v>
      </c>
      <c r="AG847" s="8" t="b">
        <f>IF(filt_use_bad_data,TRUE,NOT(OR(O847="Y",O847=1)))</f>
        <v>1</v>
      </c>
      <c r="AH847" s="8" t="b">
        <f>IF(filt_use_bad_data,TRUE,NOT(OR(Q847="Y",Q847=1)))</f>
        <v>1</v>
      </c>
      <c r="AI847" s="8" t="b">
        <f>IF(filt_allow_combos,AND(AJ847:AK847),OR(UPPER($S847)="Y",UPPER($T847)=""))</f>
        <v>1</v>
      </c>
      <c r="AJ847" s="8" t="b">
        <f>IF(UPPER($U847)="CCGT",IF(filt_combine_ccgt,OR(UPPER($T847)="Y",UPPER($S847)=""),OR(UPPER($S847)="Y",UPPER($T847)="")),TRUE)</f>
        <v>1</v>
      </c>
      <c r="AK847" s="8" t="b">
        <f>IF(UPPER($U847)="WIND",IF(filt_combine_wind,OR(UPPER($T847)="Y",UPPER($S847)=""),OR(UPPER($S847)="Y",UPPER($T847)="")),TRUE)</f>
        <v>1</v>
      </c>
      <c r="AL847" s="9"/>
      <c r="AM847" s="2" t="b">
        <f>AND(Z847:AL847)</f>
        <v>0</v>
      </c>
      <c r="AN847" s="2">
        <f>A847-COUNTIF($K$31:$K847,"&lt;&gt;"&amp;AN$31)+1</f>
        <v>782</v>
      </c>
      <c r="AO847" s="2"/>
      <c r="AP847" s="8" t="s">
        <v>553</v>
      </c>
      <c r="AQ847" s="8" t="s">
        <v>203</v>
      </c>
      <c r="AR847" s="8">
        <v>50150</v>
      </c>
      <c r="AS847" s="8">
        <v>14772</v>
      </c>
      <c r="AT847" s="8" t="s">
        <v>11</v>
      </c>
      <c r="AU847" s="8" t="s">
        <v>33</v>
      </c>
      <c r="AV847" s="8">
        <v>1987</v>
      </c>
      <c r="AW847" s="8">
        <v>35</v>
      </c>
      <c r="AX847" s="8" t="s">
        <v>32</v>
      </c>
      <c r="AY847" s="8" t="s">
        <v>15</v>
      </c>
      <c r="AZ847">
        <v>1</v>
      </c>
      <c r="BA847" s="5">
        <v>9992.1594000000005</v>
      </c>
      <c r="BB847" s="5">
        <v>8</v>
      </c>
      <c r="BC847" s="4"/>
      <c r="BD847"/>
    </row>
    <row r="848" spans="1:56" hidden="1">
      <c r="A848">
        <f>ROW(B848)-ROW($B$31)</f>
        <v>817</v>
      </c>
      <c r="B848" t="str">
        <f>SUBSTITUTE(SUBSTITUTE(SUBSTITUTE(AP848&amp;"_"&amp;AQ848," ","_"),"&amp;","and"),"-","_")</f>
        <v>Union_Carbide_Seadrift_Cogen_GEN9</v>
      </c>
      <c r="C848">
        <f>AW848/1000</f>
        <v>1.4999999999999999E-2</v>
      </c>
      <c r="D848" s="23" t="str">
        <f>VLOOKUP(L848,map_fuel,2,0)</f>
        <v>ng</v>
      </c>
      <c r="E848" s="23" t="str">
        <f>VLOOKUP(M848,map_prime_mover,2,0)</f>
        <v>cc_st_part</v>
      </c>
      <c r="F848" s="23" t="str">
        <f>D848&amp;IF(NOT(E848=""),"_"&amp;LOWER(E848),"")</f>
        <v>ng_cc_st_part</v>
      </c>
      <c r="G848" s="58">
        <f>IF(ISNUMBER(BA848),BA848/1000,1)</f>
        <v>9.9921594000000002</v>
      </c>
      <c r="H848" s="8">
        <f>AV848</f>
        <v>1987</v>
      </c>
      <c r="I848" s="39" t="str">
        <f>AY848</f>
        <v>OP</v>
      </c>
      <c r="J848" s="39" t="str">
        <f>IF(AZ848=1,"Y",IF(AZ848=0,"N","?"))</f>
        <v>Y</v>
      </c>
      <c r="K848" s="39" t="s">
        <v>594</v>
      </c>
      <c r="L848" s="8" t="str">
        <f>AU848</f>
        <v>NG</v>
      </c>
      <c r="M848" s="8" t="str">
        <f>AX848</f>
        <v>CA</v>
      </c>
      <c r="N848" s="8">
        <f>C848*G848</f>
        <v>0.149882391</v>
      </c>
      <c r="O848" s="8"/>
      <c r="P848" s="8"/>
      <c r="Q848" s="8"/>
      <c r="R848" s="87"/>
      <c r="S848" s="8"/>
      <c r="T848" s="8"/>
      <c r="U848" s="87"/>
      <c r="V848" s="87" t="str">
        <f ca="1">IF(NOT(AP848=""),IF(AP848&lt;&gt;AP847,IF(COUNTIF(OFFSET(AP848,0,0,pMaxUnitPerPlantInData),AP848)=COUNTIFS(OFFSET(AP848,0,0,pMaxUnitPerPlantInData),AP848,OFFSET(F848,0,0,pMaxUnitPerPlantInData),F848),"N","Y"),V847),"")</f>
        <v>Y</v>
      </c>
      <c r="W848" s="87" t="str">
        <f>IF($AP848="",W849,AP848)</f>
        <v>Union Carbide Seadrift Cogen</v>
      </c>
      <c r="X848" s="87">
        <f>IF($AP848="","-",BB848)</f>
        <v>8</v>
      </c>
      <c r="Y848" s="4"/>
      <c r="Z848" s="8" t="b">
        <v>1</v>
      </c>
      <c r="AA848" s="8" t="b">
        <f>VLOOKUP(L848,map_fuel,3,0)</f>
        <v>1</v>
      </c>
      <c r="AB848" s="8" t="b">
        <f>C848&gt;=filt_gen_size</f>
        <v>0</v>
      </c>
      <c r="AC848" s="8" t="b">
        <f>AV848&gt;=filt_age</f>
        <v>1</v>
      </c>
      <c r="AD848" s="39">
        <f>IF(filt_status="ALL",TRUE,IFERROR(SEARCH(I848,filt_status),FALSE))</f>
        <v>1</v>
      </c>
      <c r="AE848" s="8" t="b">
        <f>IF(filt_chp,TRUE,J848="N")</f>
        <v>0</v>
      </c>
      <c r="AF848" s="8" t="b">
        <f>IF(filt_hydro,TRUE,D848&lt;&gt;"water")</f>
        <v>1</v>
      </c>
      <c r="AG848" s="8" t="b">
        <f>IF(filt_use_bad_data,TRUE,NOT(OR(O848="Y",O848=1)))</f>
        <v>1</v>
      </c>
      <c r="AH848" s="8" t="b">
        <f>IF(filt_use_bad_data,TRUE,NOT(OR(Q848="Y",Q848=1)))</f>
        <v>1</v>
      </c>
      <c r="AI848" s="8" t="b">
        <f>IF(filt_allow_combos,AND(AJ848:AK848),OR(UPPER($S848)="Y",UPPER($T848)=""))</f>
        <v>1</v>
      </c>
      <c r="AJ848" s="8" t="b">
        <f>IF(UPPER($U848)="CCGT",IF(filt_combine_ccgt,OR(UPPER($T848)="Y",UPPER($S848)=""),OR(UPPER($S848)="Y",UPPER($T848)="")),TRUE)</f>
        <v>1</v>
      </c>
      <c r="AK848" s="8" t="b">
        <f>IF(UPPER($U848)="WIND",IF(filt_combine_wind,OR(UPPER($T848)="Y",UPPER($S848)=""),OR(UPPER($S848)="Y",UPPER($T848)="")),TRUE)</f>
        <v>1</v>
      </c>
      <c r="AL848" s="9"/>
      <c r="AM848" s="2" t="b">
        <f>AND(Z848:AL848)</f>
        <v>0</v>
      </c>
      <c r="AN848" s="2">
        <f>A848-COUNTIF($K$31:$K848,"&lt;&gt;"&amp;AN$31)+1</f>
        <v>783</v>
      </c>
      <c r="AO848" s="2"/>
      <c r="AP848" s="8" t="s">
        <v>553</v>
      </c>
      <c r="AQ848" s="8" t="s">
        <v>274</v>
      </c>
      <c r="AR848" s="8">
        <v>50150</v>
      </c>
      <c r="AS848" s="8">
        <v>14773</v>
      </c>
      <c r="AT848" s="8" t="s">
        <v>11</v>
      </c>
      <c r="AU848" s="8" t="s">
        <v>33</v>
      </c>
      <c r="AV848" s="8">
        <v>1987</v>
      </c>
      <c r="AW848" s="8">
        <v>15</v>
      </c>
      <c r="AX848" s="8" t="s">
        <v>29</v>
      </c>
      <c r="AY848" s="8" t="s">
        <v>15</v>
      </c>
      <c r="AZ848">
        <v>1</v>
      </c>
      <c r="BA848" s="5">
        <v>9992.1594000000005</v>
      </c>
      <c r="BB848" s="5">
        <v>8</v>
      </c>
      <c r="BC848" s="4"/>
      <c r="BD848"/>
    </row>
    <row r="849" spans="1:56" hidden="1">
      <c r="A849">
        <f>ROW(B849)-ROW($B$31)</f>
        <v>818</v>
      </c>
      <c r="B849" t="str">
        <f>SUBSTITUTE(SUBSTITUTE(SUBSTITUTE(AP849&amp;"_"&amp;AQ849," ","_"),"&amp;","and"),"-","_")</f>
        <v>Union_Carbide_Seadrift_Cogen_IGT</v>
      </c>
      <c r="C849">
        <f>AW849/1000</f>
        <v>1.2E-2</v>
      </c>
      <c r="D849" s="23" t="str">
        <f>VLOOKUP(L849,map_fuel,2,0)</f>
        <v>ng</v>
      </c>
      <c r="E849" s="23" t="str">
        <f>VLOOKUP(M849,map_prime_mover,2,0)</f>
        <v>cc_ct_part</v>
      </c>
      <c r="F849" s="23" t="str">
        <f>D849&amp;IF(NOT(E849=""),"_"&amp;LOWER(E849),"")</f>
        <v>ng_cc_ct_part</v>
      </c>
      <c r="G849" s="58">
        <f>IF(ISNUMBER(BA849),BA849/1000,1)</f>
        <v>9.9921594000000002</v>
      </c>
      <c r="H849" s="8">
        <f>AV849</f>
        <v>1969</v>
      </c>
      <c r="I849" s="39" t="str">
        <f>AY849</f>
        <v>OS</v>
      </c>
      <c r="J849" s="39" t="str">
        <f>IF(AZ849=1,"Y",IF(AZ849=0,"N","?"))</f>
        <v>Y</v>
      </c>
      <c r="K849" s="39" t="s">
        <v>594</v>
      </c>
      <c r="L849" s="8" t="str">
        <f>AU849</f>
        <v>NG</v>
      </c>
      <c r="M849" s="8" t="str">
        <f>AX849</f>
        <v>CT</v>
      </c>
      <c r="N849" s="8">
        <f>C849*G849</f>
        <v>0.1199059128</v>
      </c>
      <c r="O849" s="8"/>
      <c r="P849" s="8"/>
      <c r="Q849" s="8"/>
      <c r="R849" s="87"/>
      <c r="S849" s="8"/>
      <c r="T849" s="8"/>
      <c r="U849" s="87"/>
      <c r="V849" s="87" t="str">
        <f ca="1">IF(NOT(AP849=""),IF(AP849&lt;&gt;AP848,IF(COUNTIF(OFFSET(AP849,0,0,pMaxUnitPerPlantInData),AP849)=COUNTIFS(OFFSET(AP849,0,0,pMaxUnitPerPlantInData),AP849,OFFSET(F849,0,0,pMaxUnitPerPlantInData),F849),"N","Y"),V848),"")</f>
        <v>Y</v>
      </c>
      <c r="W849" s="87" t="str">
        <f>IF($AP849="",W850,AP849)</f>
        <v>Union Carbide Seadrift Cogen</v>
      </c>
      <c r="X849" s="87">
        <f>IF($AP849="","-",BB849)</f>
        <v>8</v>
      </c>
      <c r="Y849" s="4"/>
      <c r="Z849" s="8" t="b">
        <v>1</v>
      </c>
      <c r="AA849" s="8" t="b">
        <f>VLOOKUP(L849,map_fuel,3,0)</f>
        <v>1</v>
      </c>
      <c r="AB849" s="8" t="b">
        <f>C849&gt;=filt_gen_size</f>
        <v>0</v>
      </c>
      <c r="AC849" s="8" t="b">
        <f>AV849&gt;=filt_age</f>
        <v>1</v>
      </c>
      <c r="AD849" s="39">
        <f>IF(filt_status="ALL",TRUE,IFERROR(SEARCH(I849,filt_status),FALSE))</f>
        <v>6</v>
      </c>
      <c r="AE849" s="8" t="b">
        <f>IF(filt_chp,TRUE,J849="N")</f>
        <v>0</v>
      </c>
      <c r="AF849" s="8" t="b">
        <f>IF(filt_hydro,TRUE,D849&lt;&gt;"water")</f>
        <v>1</v>
      </c>
      <c r="AG849" s="8" t="b">
        <f>IF(filt_use_bad_data,TRUE,NOT(OR(O849="Y",O849=1)))</f>
        <v>1</v>
      </c>
      <c r="AH849" s="8" t="b">
        <f>IF(filt_use_bad_data,TRUE,NOT(OR(Q849="Y",Q849=1)))</f>
        <v>1</v>
      </c>
      <c r="AI849" s="8" t="b">
        <f>IF(filt_allow_combos,AND(AJ849:AK849),OR(UPPER($S849)="Y",UPPER($T849)=""))</f>
        <v>1</v>
      </c>
      <c r="AJ849" s="8" t="b">
        <f>IF(UPPER($U849)="CCGT",IF(filt_combine_ccgt,OR(UPPER($T849)="Y",UPPER($S849)=""),OR(UPPER($S849)="Y",UPPER($T849)="")),TRUE)</f>
        <v>1</v>
      </c>
      <c r="AK849" s="8" t="b">
        <f>IF(UPPER($U849)="WIND",IF(filt_combine_wind,OR(UPPER($T849)="Y",UPPER($S849)=""),OR(UPPER($S849)="Y",UPPER($T849)="")),TRUE)</f>
        <v>1</v>
      </c>
      <c r="AL849" s="9"/>
      <c r="AM849" s="2" t="b">
        <f>AND(Z849:AL849)</f>
        <v>0</v>
      </c>
      <c r="AN849" s="2">
        <f>A849-COUNTIF($K$31:$K849,"&lt;&gt;"&amp;AN$31)+1</f>
        <v>784</v>
      </c>
      <c r="AO849" s="2"/>
      <c r="AP849" s="8" t="s">
        <v>553</v>
      </c>
      <c r="AQ849" s="8" t="s">
        <v>555</v>
      </c>
      <c r="AR849" s="8">
        <v>50150</v>
      </c>
      <c r="AS849" s="8">
        <v>14776</v>
      </c>
      <c r="AT849" s="8" t="s">
        <v>11</v>
      </c>
      <c r="AU849" s="8" t="s">
        <v>33</v>
      </c>
      <c r="AV849" s="8">
        <v>1969</v>
      </c>
      <c r="AW849" s="8">
        <v>12</v>
      </c>
      <c r="AX849" s="8" t="s">
        <v>32</v>
      </c>
      <c r="AY849" s="8" t="s">
        <v>76</v>
      </c>
      <c r="AZ849">
        <v>1</v>
      </c>
      <c r="BA849" s="5">
        <v>9992.1594000000005</v>
      </c>
      <c r="BB849" s="5">
        <v>8</v>
      </c>
      <c r="BC849" s="4"/>
      <c r="BD849"/>
    </row>
    <row r="850" spans="1:56" hidden="1">
      <c r="A850">
        <f>ROW(B850)-ROW($B$31)</f>
        <v>819</v>
      </c>
      <c r="B850" t="str">
        <f>SUBSTITUTE(SUBSTITUTE(SUBSTITUTE(AP850&amp;"_"&amp;AQ850," ","_"),"&amp;","and"),"-","_")</f>
        <v>Union_Carbide_Seadrift_Cogen_GE10</v>
      </c>
      <c r="C850">
        <f>AW850/1000</f>
        <v>1.4999999999999999E-2</v>
      </c>
      <c r="D850" s="23" t="str">
        <f>VLOOKUP(L850,map_fuel,2,0)</f>
        <v>ng</v>
      </c>
      <c r="E850" s="23" t="str">
        <f>VLOOKUP(M850,map_prime_mover,2,0)</f>
        <v>cc_st_part</v>
      </c>
      <c r="F850" s="23" t="str">
        <f>D850&amp;IF(NOT(E850=""),"_"&amp;LOWER(E850),"")</f>
        <v>ng_cc_st_part</v>
      </c>
      <c r="G850" s="58">
        <f>IF(ISNUMBER(BA850),BA850/1000,1)</f>
        <v>9.9921594000000002</v>
      </c>
      <c r="H850" s="8">
        <f>AV850</f>
        <v>1964</v>
      </c>
      <c r="I850" s="39" t="str">
        <f>AY850</f>
        <v>OS</v>
      </c>
      <c r="J850" s="39" t="str">
        <f>IF(AZ850=1,"Y",IF(AZ850=0,"N","?"))</f>
        <v>Y</v>
      </c>
      <c r="K850" s="39" t="s">
        <v>594</v>
      </c>
      <c r="L850" s="8" t="str">
        <f>AU850</f>
        <v>NG</v>
      </c>
      <c r="M850" s="8" t="str">
        <f>AX850</f>
        <v>CA</v>
      </c>
      <c r="N850" s="8">
        <f>C850*G850</f>
        <v>0.149882391</v>
      </c>
      <c r="O850" s="8"/>
      <c r="P850" s="8"/>
      <c r="Q850" s="8"/>
      <c r="R850" s="87"/>
      <c r="S850" s="8"/>
      <c r="T850" s="8"/>
      <c r="U850" s="87"/>
      <c r="V850" s="87" t="str">
        <f ca="1">IF(NOT(AP850=""),IF(AP850&lt;&gt;AP849,IF(COUNTIF(OFFSET(AP850,0,0,pMaxUnitPerPlantInData),AP850)=COUNTIFS(OFFSET(AP850,0,0,pMaxUnitPerPlantInData),AP850,OFFSET(F850,0,0,pMaxUnitPerPlantInData),F850),"N","Y"),V849),"")</f>
        <v>Y</v>
      </c>
      <c r="W850" s="87" t="str">
        <f>IF($AP850="",W851,AP850)</f>
        <v>Union Carbide Seadrift Cogen</v>
      </c>
      <c r="X850" s="87">
        <f>IF($AP850="","-",BB850)</f>
        <v>8</v>
      </c>
      <c r="Y850" s="4"/>
      <c r="Z850" s="8" t="b">
        <v>1</v>
      </c>
      <c r="AA850" s="8" t="b">
        <f>VLOOKUP(L850,map_fuel,3,0)</f>
        <v>1</v>
      </c>
      <c r="AB850" s="8" t="b">
        <f>C850&gt;=filt_gen_size</f>
        <v>0</v>
      </c>
      <c r="AC850" s="8" t="b">
        <f>AV850&gt;=filt_age</f>
        <v>1</v>
      </c>
      <c r="AD850" s="39">
        <f>IF(filt_status="ALL",TRUE,IFERROR(SEARCH(I850,filt_status),FALSE))</f>
        <v>6</v>
      </c>
      <c r="AE850" s="8" t="b">
        <f>IF(filt_chp,TRUE,J850="N")</f>
        <v>0</v>
      </c>
      <c r="AF850" s="8" t="b">
        <f>IF(filt_hydro,TRUE,D850&lt;&gt;"water")</f>
        <v>1</v>
      </c>
      <c r="AG850" s="8" t="b">
        <f>IF(filt_use_bad_data,TRUE,NOT(OR(O850="Y",O850=1)))</f>
        <v>1</v>
      </c>
      <c r="AH850" s="8" t="b">
        <f>IF(filt_use_bad_data,TRUE,NOT(OR(Q850="Y",Q850=1)))</f>
        <v>1</v>
      </c>
      <c r="AI850" s="8" t="b">
        <f>IF(filt_allow_combos,AND(AJ850:AK850),OR(UPPER($S850)="Y",UPPER($T850)=""))</f>
        <v>1</v>
      </c>
      <c r="AJ850" s="8" t="b">
        <f>IF(UPPER($U850)="CCGT",IF(filt_combine_ccgt,OR(UPPER($T850)="Y",UPPER($S850)=""),OR(UPPER($S850)="Y",UPPER($T850)="")),TRUE)</f>
        <v>1</v>
      </c>
      <c r="AK850" s="8" t="b">
        <f>IF(UPPER($U850)="WIND",IF(filt_combine_wind,OR(UPPER($T850)="Y",UPPER($S850)=""),OR(UPPER($S850)="Y",UPPER($T850)="")),TRUE)</f>
        <v>1</v>
      </c>
      <c r="AL850" s="9"/>
      <c r="AM850" s="2" t="b">
        <f>AND(Z850:AL850)</f>
        <v>0</v>
      </c>
      <c r="AN850" s="2">
        <f>A850-COUNTIF($K$31:$K850,"&lt;&gt;"&amp;AN$31)+1</f>
        <v>785</v>
      </c>
      <c r="AO850" s="2"/>
      <c r="AP850" s="8" t="s">
        <v>553</v>
      </c>
      <c r="AQ850" s="8" t="s">
        <v>556</v>
      </c>
      <c r="AR850" s="8">
        <v>50150</v>
      </c>
      <c r="AS850" s="8">
        <v>14774</v>
      </c>
      <c r="AT850" s="8" t="s">
        <v>11</v>
      </c>
      <c r="AU850" s="8" t="s">
        <v>33</v>
      </c>
      <c r="AV850" s="8">
        <v>1964</v>
      </c>
      <c r="AW850" s="8">
        <v>15</v>
      </c>
      <c r="AX850" s="8" t="s">
        <v>29</v>
      </c>
      <c r="AY850" s="8" t="s">
        <v>76</v>
      </c>
      <c r="AZ850">
        <v>1</v>
      </c>
      <c r="BA850" s="5">
        <v>9992.1594000000005</v>
      </c>
      <c r="BB850" s="5">
        <v>8</v>
      </c>
      <c r="BC850" s="4"/>
      <c r="BD850"/>
    </row>
    <row r="851" spans="1:56" hidden="1">
      <c r="A851">
        <f>ROW(B851)-ROW($B$31)</f>
        <v>820</v>
      </c>
      <c r="B851" t="str">
        <f>SUBSTITUTE(SUBSTITUTE(SUBSTITUTE(AP851&amp;"_"&amp;AQ851," ","_"),"&amp;","and"),"-","_")</f>
        <v>University_of_Texas_at_Dallas_GEN1</v>
      </c>
      <c r="C851">
        <f>AW851/1000</f>
        <v>3.5000000000000001E-3</v>
      </c>
      <c r="D851" s="23" t="str">
        <f>VLOOKUP(L851,map_fuel,2,0)</f>
        <v>ng</v>
      </c>
      <c r="E851" s="23" t="str">
        <f>VLOOKUP(M851,map_prime_mover,2,0)</f>
        <v>ic</v>
      </c>
      <c r="F851" s="23" t="str">
        <f>D851&amp;IF(NOT(E851=""),"_"&amp;LOWER(E851),"")</f>
        <v>ng_ic</v>
      </c>
      <c r="G851" s="58">
        <f>IF(ISNUMBER(BA851),BA851/1000,1)</f>
        <v>0</v>
      </c>
      <c r="H851" s="8">
        <f>AV851</f>
        <v>1980</v>
      </c>
      <c r="I851" s="39" t="str">
        <f>AY851</f>
        <v>SB</v>
      </c>
      <c r="J851" s="39" t="str">
        <f>IF(AZ851=1,"Y",IF(AZ851=0,"N","?"))</f>
        <v>Y</v>
      </c>
      <c r="K851" s="39" t="s">
        <v>594</v>
      </c>
      <c r="L851" s="8" t="str">
        <f>AU851</f>
        <v>NG</v>
      </c>
      <c r="M851" s="8" t="str">
        <f>AX851</f>
        <v>IC</v>
      </c>
      <c r="N851" s="8">
        <f>C851*G851</f>
        <v>0</v>
      </c>
      <c r="O851" s="8"/>
      <c r="P851" s="8"/>
      <c r="Q851" s="8"/>
      <c r="R851" s="87"/>
      <c r="S851" s="8"/>
      <c r="T851" s="8"/>
      <c r="U851" s="87"/>
      <c r="V851" s="87" t="str">
        <f ca="1">IF(NOT(AP851=""),IF(AP851&lt;&gt;AP850,IF(COUNTIF(OFFSET(AP851,0,0,pMaxUnitPerPlantInData),AP851)=COUNTIFS(OFFSET(AP851,0,0,pMaxUnitPerPlantInData),AP851,OFFSET(F851,0,0,pMaxUnitPerPlantInData),F851),"N","Y"),V850),"")</f>
        <v>N</v>
      </c>
      <c r="W851" s="87" t="str">
        <f>IF($AP851="",W852,AP851)</f>
        <v>University of Texas at Dallas</v>
      </c>
      <c r="X851" s="87">
        <f>IF($AP851="","-",BB851)</f>
        <v>1</v>
      </c>
      <c r="Y851" s="4"/>
      <c r="Z851" s="8" t="b">
        <v>1</v>
      </c>
      <c r="AA851" s="8" t="b">
        <f>VLOOKUP(L851,map_fuel,3,0)</f>
        <v>1</v>
      </c>
      <c r="AB851" s="8" t="b">
        <f>C851&gt;=filt_gen_size</f>
        <v>0</v>
      </c>
      <c r="AC851" s="8" t="b">
        <f>AV851&gt;=filt_age</f>
        <v>1</v>
      </c>
      <c r="AD851" s="39">
        <f>IF(filt_status="ALL",TRUE,IFERROR(SEARCH(I851,filt_status),FALSE))</f>
        <v>9</v>
      </c>
      <c r="AE851" s="8" t="b">
        <f>IF(filt_chp,TRUE,J851="N")</f>
        <v>0</v>
      </c>
      <c r="AF851" s="8" t="b">
        <f>IF(filt_hydro,TRUE,D851&lt;&gt;"water")</f>
        <v>1</v>
      </c>
      <c r="AG851" s="8" t="b">
        <f>IF(filt_use_bad_data,TRUE,NOT(OR(O851="Y",O851=1)))</f>
        <v>1</v>
      </c>
      <c r="AH851" s="8" t="b">
        <f>IF(filt_use_bad_data,TRUE,NOT(OR(Q851="Y",Q851=1)))</f>
        <v>1</v>
      </c>
      <c r="AI851" s="8" t="b">
        <f>IF(filt_allow_combos,AND(AJ851:AK851),OR(UPPER($S851)="Y",UPPER($T851)=""))</f>
        <v>1</v>
      </c>
      <c r="AJ851" s="8" t="b">
        <f>IF(UPPER($U851)="CCGT",IF(filt_combine_ccgt,OR(UPPER($T851)="Y",UPPER($S851)=""),OR(UPPER($S851)="Y",UPPER($T851)="")),TRUE)</f>
        <v>1</v>
      </c>
      <c r="AK851" s="8" t="b">
        <f>IF(UPPER($U851)="WIND",IF(filt_combine_wind,OR(UPPER($T851)="Y",UPPER($S851)=""),OR(UPPER($S851)="Y",UPPER($T851)="")),TRUE)</f>
        <v>1</v>
      </c>
      <c r="AL851" s="9"/>
      <c r="AM851" s="2" t="b">
        <f>AND(Z851:AL851)</f>
        <v>0</v>
      </c>
      <c r="AN851" s="2">
        <f>A851-COUNTIF($K$31:$K851,"&lt;&gt;"&amp;AN$31)+1</f>
        <v>786</v>
      </c>
      <c r="AO851" s="2"/>
      <c r="AP851" s="8" t="s">
        <v>557</v>
      </c>
      <c r="AQ851" s="8" t="s">
        <v>13</v>
      </c>
      <c r="AR851" s="8">
        <v>54607</v>
      </c>
      <c r="AS851" s="8">
        <v>14777</v>
      </c>
      <c r="AT851" s="8" t="s">
        <v>11</v>
      </c>
      <c r="AU851" s="8" t="s">
        <v>33</v>
      </c>
      <c r="AV851" s="8">
        <v>1980</v>
      </c>
      <c r="AW851" s="8">
        <v>3.5</v>
      </c>
      <c r="AX851" s="8" t="s">
        <v>44</v>
      </c>
      <c r="AY851" s="8" t="s">
        <v>95</v>
      </c>
      <c r="AZ851">
        <v>1</v>
      </c>
      <c r="BA851" s="5">
        <v>0</v>
      </c>
      <c r="BB851" s="5">
        <v>1</v>
      </c>
      <c r="BC851" s="4"/>
      <c r="BD851"/>
    </row>
    <row r="852" spans="1:56" hidden="1">
      <c r="A852">
        <f>ROW(B852)-ROW($B$31)</f>
        <v>821</v>
      </c>
      <c r="B852" t="str">
        <f>SUBSTITUTE(SUBSTITUTE(SUBSTITUTE(AP852&amp;"_"&amp;AQ852," ","_"),"&amp;","and"),"-","_")</f>
        <v>University_of_Texas_at_San_Antonio_GEN1</v>
      </c>
      <c r="C852">
        <f>AW852/1000</f>
        <v>3.3999999999999998E-3</v>
      </c>
      <c r="D852" s="23" t="str">
        <f>VLOOKUP(L852,map_fuel,2,0)</f>
        <v>ng</v>
      </c>
      <c r="E852" s="23" t="str">
        <f>VLOOKUP(M852,map_prime_mover,2,0)</f>
        <v>ic</v>
      </c>
      <c r="F852" s="23" t="str">
        <f>D852&amp;IF(NOT(E852=""),"_"&amp;LOWER(E852),"")</f>
        <v>ng_ic</v>
      </c>
      <c r="G852" s="58">
        <f>IF(ISNUMBER(BA852),BA852/1000,1)</f>
        <v>-5.7358045000000004</v>
      </c>
      <c r="H852" s="8">
        <f>AV852</f>
        <v>1980</v>
      </c>
      <c r="I852" s="39" t="str">
        <f>AY852</f>
        <v>OP</v>
      </c>
      <c r="J852" s="39" t="str">
        <f>IF(AZ852=1,"Y",IF(AZ852=0,"N","?"))</f>
        <v>Y</v>
      </c>
      <c r="K852" s="39" t="s">
        <v>594</v>
      </c>
      <c r="L852" s="8" t="str">
        <f>AU852</f>
        <v>NG</v>
      </c>
      <c r="M852" s="8" t="str">
        <f>AX852</f>
        <v>IC</v>
      </c>
      <c r="N852" s="8">
        <f>C852*G852</f>
        <v>-1.95017353E-2</v>
      </c>
      <c r="O852" s="8" t="s">
        <v>651</v>
      </c>
      <c r="P852" s="8"/>
      <c r="Q852" s="8"/>
      <c r="R852" s="87"/>
      <c r="S852" s="8"/>
      <c r="T852" s="8"/>
      <c r="U852" s="87"/>
      <c r="V852" s="87" t="str">
        <f ca="1">IF(NOT(AP852=""),IF(AP852&lt;&gt;AP851,IF(COUNTIF(OFFSET(AP852,0,0,pMaxUnitPerPlantInData),AP852)=COUNTIFS(OFFSET(AP852,0,0,pMaxUnitPerPlantInData),AP852,OFFSET(F852,0,0,pMaxUnitPerPlantInData),F852),"N","Y"),V851),"")</f>
        <v>N</v>
      </c>
      <c r="W852" s="87" t="str">
        <f>IF($AP852="",W853,AP852)</f>
        <v>University of Texas at San Antonio</v>
      </c>
      <c r="X852" s="87">
        <f>IF($AP852="","-",BB852)</f>
        <v>1</v>
      </c>
      <c r="Y852" s="4"/>
      <c r="Z852" s="8" t="b">
        <v>1</v>
      </c>
      <c r="AA852" s="8" t="b">
        <f>VLOOKUP(L852,map_fuel,3,0)</f>
        <v>1</v>
      </c>
      <c r="AB852" s="8" t="b">
        <f>C852&gt;=filt_gen_size</f>
        <v>0</v>
      </c>
      <c r="AC852" s="8" t="b">
        <f>AV852&gt;=filt_age</f>
        <v>1</v>
      </c>
      <c r="AD852" s="39">
        <f>IF(filt_status="ALL",TRUE,IFERROR(SEARCH(I852,filt_status),FALSE))</f>
        <v>1</v>
      </c>
      <c r="AE852" s="8" t="b">
        <f>IF(filt_chp,TRUE,J852="N")</f>
        <v>0</v>
      </c>
      <c r="AF852" s="8" t="b">
        <f>IF(filt_hydro,TRUE,D852&lt;&gt;"water")</f>
        <v>1</v>
      </c>
      <c r="AG852" s="8" t="b">
        <f>IF(filt_use_bad_data,TRUE,NOT(OR(O852="Y",O852=1)))</f>
        <v>0</v>
      </c>
      <c r="AH852" s="8" t="b">
        <f>IF(filt_use_bad_data,TRUE,NOT(OR(Q852="Y",Q852=1)))</f>
        <v>1</v>
      </c>
      <c r="AI852" s="8" t="b">
        <f>IF(filt_allow_combos,AND(AJ852:AK852),OR(UPPER($S852)="Y",UPPER($T852)=""))</f>
        <v>1</v>
      </c>
      <c r="AJ852" s="8" t="b">
        <f>IF(UPPER($U852)="CCGT",IF(filt_combine_ccgt,OR(UPPER($T852)="Y",UPPER($S852)=""),OR(UPPER($S852)="Y",UPPER($T852)="")),TRUE)</f>
        <v>1</v>
      </c>
      <c r="AK852" s="8" t="b">
        <f>IF(UPPER($U852)="WIND",IF(filt_combine_wind,OR(UPPER($T852)="Y",UPPER($S852)=""),OR(UPPER($S852)="Y",UPPER($T852)="")),TRUE)</f>
        <v>1</v>
      </c>
      <c r="AL852" s="9"/>
      <c r="AM852" s="2" t="b">
        <f>AND(Z852:AL852)</f>
        <v>0</v>
      </c>
      <c r="AN852" s="2">
        <f>A852-COUNTIF($K$31:$K852,"&lt;&gt;"&amp;AN$31)+1</f>
        <v>787</v>
      </c>
      <c r="AO852" s="2"/>
      <c r="AP852" s="8" t="s">
        <v>558</v>
      </c>
      <c r="AQ852" s="8" t="s">
        <v>13</v>
      </c>
      <c r="AR852" s="8">
        <v>54606</v>
      </c>
      <c r="AS852" s="8">
        <v>14778</v>
      </c>
      <c r="AT852" s="8" t="s">
        <v>11</v>
      </c>
      <c r="AU852" s="8" t="s">
        <v>33</v>
      </c>
      <c r="AV852" s="8">
        <v>1980</v>
      </c>
      <c r="AW852" s="8">
        <v>3.4</v>
      </c>
      <c r="AX852" s="8" t="s">
        <v>44</v>
      </c>
      <c r="AY852" s="8" t="s">
        <v>15</v>
      </c>
      <c r="AZ852">
        <v>1</v>
      </c>
      <c r="BA852" s="5">
        <v>-5735.8045000000002</v>
      </c>
      <c r="BB852" s="5">
        <v>1</v>
      </c>
      <c r="BC852" s="4"/>
      <c r="BD852"/>
    </row>
    <row r="853" spans="1:56" hidden="1">
      <c r="A853">
        <f>ROW(B853)-ROW($B$31)</f>
        <v>822</v>
      </c>
      <c r="B853" t="str">
        <f>SUBSTITUTE(SUBSTITUTE(SUBSTITUTE(AP853&amp;"_"&amp;AQ853," ","_"),"&amp;","and"),"-","_")</f>
        <v>V_H_Braunig_3</v>
      </c>
      <c r="C853">
        <f>AW853/1000</f>
        <v>0.41699999999999998</v>
      </c>
      <c r="D853" s="23" t="str">
        <f>VLOOKUP(L853,map_fuel,2,0)</f>
        <v>ng</v>
      </c>
      <c r="E853" s="23" t="str">
        <f>VLOOKUP(M853,map_prime_mover,2,0)</f>
        <v>st</v>
      </c>
      <c r="F853" s="23" t="str">
        <f>D853&amp;IF(NOT(E853=""),"_"&amp;LOWER(E853),"")</f>
        <v>ng_st</v>
      </c>
      <c r="G853" s="58">
        <f>IF(ISNUMBER(BA853),BA853/1000,1)</f>
        <v>11.1607018</v>
      </c>
      <c r="H853" s="8">
        <f>AV853</f>
        <v>1970</v>
      </c>
      <c r="I853" s="39" t="str">
        <f>AY853</f>
        <v>OP</v>
      </c>
      <c r="J853" s="39" t="str">
        <f>IF(AZ853=1,"Y",IF(AZ853=0,"N","?"))</f>
        <v>N</v>
      </c>
      <c r="K853" s="39" t="s">
        <v>594</v>
      </c>
      <c r="L853" s="8" t="str">
        <f>AU853</f>
        <v>NG</v>
      </c>
      <c r="M853" s="8" t="str">
        <f>AX853</f>
        <v>ST</v>
      </c>
      <c r="N853" s="8">
        <f>C853*G853</f>
        <v>4.6540126505999995</v>
      </c>
      <c r="O853" s="8"/>
      <c r="P853" s="39"/>
      <c r="Q853" s="39" t="s">
        <v>651</v>
      </c>
      <c r="R853" s="87"/>
      <c r="S853" s="39"/>
      <c r="T853" s="39"/>
      <c r="U853" s="87"/>
      <c r="V853" s="87" t="str">
        <f ca="1">IF(NOT(AP853=""),IF(AP853&lt;&gt;AP852,IF(COUNTIF(OFFSET(AP853,0,0,pMaxUnitPerPlantInData),AP853)=COUNTIFS(OFFSET(AP853,0,0,pMaxUnitPerPlantInData),AP853,OFFSET(F853,0,0,pMaxUnitPerPlantInData),F853),"N","Y"),V852),"")</f>
        <v>N</v>
      </c>
      <c r="W853" s="87" t="str">
        <f>IF($AP853="",W854,SUBSTITUTE(SUBSTITUTE(SUBSTITUTE(AP853," ","_"),"&amp;","and"),"-","_"))</f>
        <v>V_H_Braunig</v>
      </c>
      <c r="X853" s="87">
        <f>IF($AP853="","-",BB853)</f>
        <v>3</v>
      </c>
      <c r="Y853" s="4"/>
      <c r="Z853" s="8" t="b">
        <v>1</v>
      </c>
      <c r="AA853" s="8" t="b">
        <f>VLOOKUP(L853,map_fuel,3,0)</f>
        <v>1</v>
      </c>
      <c r="AB853" s="8" t="b">
        <f>C853&gt;=filt_gen_size</f>
        <v>1</v>
      </c>
      <c r="AC853" s="8" t="b">
        <f>AV853&gt;=filt_age</f>
        <v>1</v>
      </c>
      <c r="AD853" s="39">
        <f>IF(filt_status="ALL",TRUE,IFERROR(SEARCH(I853,filt_status),FALSE))</f>
        <v>1</v>
      </c>
      <c r="AE853" s="8" t="b">
        <f>IF(filt_chp,TRUE,J853="N")</f>
        <v>1</v>
      </c>
      <c r="AF853" s="8" t="b">
        <f>IF(filt_hydro,TRUE,D853&lt;&gt;"water")</f>
        <v>1</v>
      </c>
      <c r="AG853" s="8" t="b">
        <f>IF(filt_use_bad_data,TRUE,NOT(OR(O853="Y",O853=1)))</f>
        <v>1</v>
      </c>
      <c r="AH853" s="8" t="b">
        <f>IF(filt_use_bad_data,TRUE,NOT(OR(Q853="Y",Q853=1)))</f>
        <v>0</v>
      </c>
      <c r="AI853" s="8" t="b">
        <f>IF(filt_allow_combos,AND(AJ853:AK853),OR(UPPER($S853)="Y",UPPER($T853)=""))</f>
        <v>1</v>
      </c>
      <c r="AJ853" s="8" t="b">
        <f>IF(UPPER($U853)="CCGT",IF(filt_combine_ccgt,OR(UPPER($T853)="Y",UPPER($S853)=""),OR(UPPER($S853)="Y",UPPER($T853)="")),TRUE)</f>
        <v>1</v>
      </c>
      <c r="AK853" s="8" t="b">
        <f>IF(UPPER($U853)="WIND",IF(filt_combine_wind,OR(UPPER($T853)="Y",UPPER($S853)=""),OR(UPPER($S853)="Y",UPPER($T853)="")),TRUE)</f>
        <v>1</v>
      </c>
      <c r="AL853" s="9"/>
      <c r="AM853" s="2" t="b">
        <f>AND(Z853:AL853)</f>
        <v>0</v>
      </c>
      <c r="AN853" s="2">
        <f>A853-COUNTIF($K$31:$K853,"&lt;&gt;"&amp;AN$31)+1</f>
        <v>788</v>
      </c>
      <c r="AO853" s="2"/>
      <c r="AP853" s="8" t="s">
        <v>559</v>
      </c>
      <c r="AQ853" s="8" t="s">
        <v>41</v>
      </c>
      <c r="AR853" s="8">
        <v>3612</v>
      </c>
      <c r="AS853" s="8">
        <v>14781</v>
      </c>
      <c r="AT853" s="8" t="s">
        <v>11</v>
      </c>
      <c r="AU853" s="8" t="s">
        <v>33</v>
      </c>
      <c r="AV853" s="8">
        <v>1970</v>
      </c>
      <c r="AW853" s="8">
        <v>417</v>
      </c>
      <c r="AX853" s="8" t="s">
        <v>16</v>
      </c>
      <c r="AY853" s="8" t="s">
        <v>15</v>
      </c>
      <c r="AZ853">
        <v>0</v>
      </c>
      <c r="BA853" s="5">
        <v>11160.701800000001</v>
      </c>
      <c r="BB853" s="5">
        <v>3</v>
      </c>
      <c r="BC853" s="4"/>
      <c r="BD853"/>
    </row>
    <row r="854" spans="1:56" hidden="1">
      <c r="A854">
        <f>ROW(B854)-ROW($B$31)</f>
        <v>823</v>
      </c>
      <c r="B854" t="str">
        <f>SUBSTITUTE(SUBSTITUTE(SUBSTITUTE(AP854&amp;"_"&amp;AQ854," ","_"),"&amp;","and"),"-","_")</f>
        <v>V_H_Braunig_2</v>
      </c>
      <c r="C854">
        <f>AW854/1000</f>
        <v>0.252</v>
      </c>
      <c r="D854" s="23" t="str">
        <f>VLOOKUP(L854,map_fuel,2,0)</f>
        <v>ng</v>
      </c>
      <c r="E854" s="23" t="str">
        <f>VLOOKUP(M854,map_prime_mover,2,0)</f>
        <v>st</v>
      </c>
      <c r="F854" s="23" t="str">
        <f>D854&amp;IF(NOT(E854=""),"_"&amp;LOWER(E854),"")</f>
        <v>ng_st</v>
      </c>
      <c r="G854" s="58">
        <f>IF(ISNUMBER(BA854),BA854/1000,1)</f>
        <v>11.1607018</v>
      </c>
      <c r="H854" s="8">
        <f>AV854</f>
        <v>1968</v>
      </c>
      <c r="I854" s="39" t="str">
        <f>AY854</f>
        <v>OP</v>
      </c>
      <c r="J854" s="39" t="str">
        <f>IF(AZ854=1,"Y",IF(AZ854=0,"N","?"))</f>
        <v>N</v>
      </c>
      <c r="K854" s="39" t="s">
        <v>594</v>
      </c>
      <c r="L854" s="8" t="str">
        <f>AU854</f>
        <v>NG</v>
      </c>
      <c r="M854" s="8" t="str">
        <f>AX854</f>
        <v>ST</v>
      </c>
      <c r="N854" s="8">
        <f>C854*G854</f>
        <v>2.8124968535999999</v>
      </c>
      <c r="O854" s="8"/>
      <c r="P854" s="39"/>
      <c r="Q854" s="39" t="s">
        <v>651</v>
      </c>
      <c r="R854" s="87"/>
      <c r="S854" s="39"/>
      <c r="T854" s="39"/>
      <c r="U854" s="87"/>
      <c r="V854" s="87" t="str">
        <f ca="1">IF(NOT(AP854=""),IF(AP854&lt;&gt;AP853,IF(COUNTIF(OFFSET(AP854,0,0,pMaxUnitPerPlantInData),AP854)=COUNTIFS(OFFSET(AP854,0,0,pMaxUnitPerPlantInData),AP854,OFFSET(F854,0,0,pMaxUnitPerPlantInData),F854),"N","Y"),V853),"")</f>
        <v>N</v>
      </c>
      <c r="W854" s="87" t="str">
        <f>IF($AP854="",W855,SUBSTITUTE(SUBSTITUTE(SUBSTITUTE(AP854," ","_"),"&amp;","and"),"-","_"))</f>
        <v>V_H_Braunig</v>
      </c>
      <c r="X854" s="87">
        <f>IF($AP854="","-",BB854)</f>
        <v>3</v>
      </c>
      <c r="Y854" s="4"/>
      <c r="Z854" s="8" t="b">
        <v>1</v>
      </c>
      <c r="AA854" s="8" t="b">
        <f>VLOOKUP(L854,map_fuel,3,0)</f>
        <v>1</v>
      </c>
      <c r="AB854" s="8" t="b">
        <f>C854&gt;=filt_gen_size</f>
        <v>1</v>
      </c>
      <c r="AC854" s="8" t="b">
        <f>AV854&gt;=filt_age</f>
        <v>1</v>
      </c>
      <c r="AD854" s="39">
        <f>IF(filt_status="ALL",TRUE,IFERROR(SEARCH(I854,filt_status),FALSE))</f>
        <v>1</v>
      </c>
      <c r="AE854" s="8" t="b">
        <f>IF(filt_chp,TRUE,J854="N")</f>
        <v>1</v>
      </c>
      <c r="AF854" s="8" t="b">
        <f>IF(filt_hydro,TRUE,D854&lt;&gt;"water")</f>
        <v>1</v>
      </c>
      <c r="AG854" s="8" t="b">
        <f>IF(filt_use_bad_data,TRUE,NOT(OR(O854="Y",O854=1)))</f>
        <v>1</v>
      </c>
      <c r="AH854" s="8" t="b">
        <f>IF(filt_use_bad_data,TRUE,NOT(OR(Q854="Y",Q854=1)))</f>
        <v>0</v>
      </c>
      <c r="AI854" s="8" t="b">
        <f>IF(filt_allow_combos,AND(AJ854:AK854),OR(UPPER($S854)="Y",UPPER($T854)=""))</f>
        <v>1</v>
      </c>
      <c r="AJ854" s="8" t="b">
        <f>IF(UPPER($U854)="CCGT",IF(filt_combine_ccgt,OR(UPPER($T854)="Y",UPPER($S854)=""),OR(UPPER($S854)="Y",UPPER($T854)="")),TRUE)</f>
        <v>1</v>
      </c>
      <c r="AK854" s="8" t="b">
        <f>IF(UPPER($U854)="WIND",IF(filt_combine_wind,OR(UPPER($T854)="Y",UPPER($S854)=""),OR(UPPER($S854)="Y",UPPER($T854)="")),TRUE)</f>
        <v>1</v>
      </c>
      <c r="AL854" s="9"/>
      <c r="AM854" s="2" t="b">
        <f>AND(Z854:AL854)</f>
        <v>0</v>
      </c>
      <c r="AN854" s="2">
        <f>A854-COUNTIF($K$31:$K854,"&lt;&gt;"&amp;AN$31)+1</f>
        <v>789</v>
      </c>
      <c r="AO854" s="2"/>
      <c r="AP854" s="8" t="s">
        <v>559</v>
      </c>
      <c r="AQ854" s="8" t="s">
        <v>22</v>
      </c>
      <c r="AR854" s="8">
        <v>3612</v>
      </c>
      <c r="AS854" s="8">
        <v>14780</v>
      </c>
      <c r="AT854" s="8" t="s">
        <v>11</v>
      </c>
      <c r="AU854" s="8" t="s">
        <v>33</v>
      </c>
      <c r="AV854" s="8">
        <v>1968</v>
      </c>
      <c r="AW854" s="8">
        <v>252</v>
      </c>
      <c r="AX854" s="8" t="s">
        <v>16</v>
      </c>
      <c r="AY854" s="8" t="s">
        <v>15</v>
      </c>
      <c r="AZ854">
        <v>0</v>
      </c>
      <c r="BA854" s="5">
        <v>11160.701800000001</v>
      </c>
      <c r="BB854" s="5">
        <v>3</v>
      </c>
      <c r="BC854" s="4"/>
      <c r="BD854"/>
    </row>
    <row r="855" spans="1:56" hidden="1">
      <c r="A855">
        <f>ROW(B855)-ROW($B$31)</f>
        <v>824</v>
      </c>
      <c r="B855" t="str">
        <f>SUBSTITUTE(SUBSTITUTE(SUBSTITUTE(AP855&amp;"_"&amp;AQ855," ","_"),"&amp;","and"),"-","_")</f>
        <v>V_H_Braunig_1</v>
      </c>
      <c r="C855">
        <f>AW855/1000</f>
        <v>0.22500000000000001</v>
      </c>
      <c r="D855" s="23" t="str">
        <f>VLOOKUP(L855,map_fuel,2,0)</f>
        <v>ng</v>
      </c>
      <c r="E855" s="23" t="str">
        <f>VLOOKUP(M855,map_prime_mover,2,0)</f>
        <v>st</v>
      </c>
      <c r="F855" s="23" t="str">
        <f>D855&amp;IF(NOT(E855=""),"_"&amp;LOWER(E855),"")</f>
        <v>ng_st</v>
      </c>
      <c r="G855" s="58">
        <f>IF(ISNUMBER(BA855),BA855/1000,1)</f>
        <v>11.1607018</v>
      </c>
      <c r="H855" s="8">
        <f>AV855</f>
        <v>1966</v>
      </c>
      <c r="I855" s="39" t="str">
        <f>AY855</f>
        <v>OP</v>
      </c>
      <c r="J855" s="39" t="str">
        <f>IF(AZ855=1,"Y",IF(AZ855=0,"N","?"))</f>
        <v>N</v>
      </c>
      <c r="K855" s="39" t="s">
        <v>594</v>
      </c>
      <c r="L855" s="8" t="str">
        <f>AU855</f>
        <v>NG</v>
      </c>
      <c r="M855" s="8" t="str">
        <f>AX855</f>
        <v>ST</v>
      </c>
      <c r="N855" s="8">
        <f>C855*G855</f>
        <v>2.5111579050000001</v>
      </c>
      <c r="O855" s="8"/>
      <c r="P855" s="39"/>
      <c r="Q855" s="39" t="s">
        <v>651</v>
      </c>
      <c r="R855" s="87"/>
      <c r="S855" s="39"/>
      <c r="T855" s="39"/>
      <c r="U855" s="87"/>
      <c r="V855" s="87" t="str">
        <f ca="1">IF(NOT(AP855=""),IF(AP855&lt;&gt;AP854,IF(COUNTIF(OFFSET(AP855,0,0,pMaxUnitPerPlantInData),AP855)=COUNTIFS(OFFSET(AP855,0,0,pMaxUnitPerPlantInData),AP855,OFFSET(F855,0,0,pMaxUnitPerPlantInData),F855),"N","Y"),V854),"")</f>
        <v>N</v>
      </c>
      <c r="W855" s="87" t="str">
        <f>IF($AP855="",W856,SUBSTITUTE(SUBSTITUTE(SUBSTITUTE(AP855," ","_"),"&amp;","and"),"-","_"))</f>
        <v>V_H_Braunig</v>
      </c>
      <c r="X855" s="87">
        <f>IF($AP855="","-",BB855)</f>
        <v>3</v>
      </c>
      <c r="Y855" s="4"/>
      <c r="Z855" s="8" t="b">
        <v>1</v>
      </c>
      <c r="AA855" s="8" t="b">
        <f>VLOOKUP(L855,map_fuel,3,0)</f>
        <v>1</v>
      </c>
      <c r="AB855" s="8" t="b">
        <f>C855&gt;=filt_gen_size</f>
        <v>1</v>
      </c>
      <c r="AC855" s="8" t="b">
        <f>AV855&gt;=filt_age</f>
        <v>1</v>
      </c>
      <c r="AD855" s="39">
        <f>IF(filt_status="ALL",TRUE,IFERROR(SEARCH(I855,filt_status),FALSE))</f>
        <v>1</v>
      </c>
      <c r="AE855" s="8" t="b">
        <f>IF(filt_chp,TRUE,J855="N")</f>
        <v>1</v>
      </c>
      <c r="AF855" s="8" t="b">
        <f>IF(filt_hydro,TRUE,D855&lt;&gt;"water")</f>
        <v>1</v>
      </c>
      <c r="AG855" s="8" t="b">
        <f>IF(filt_use_bad_data,TRUE,NOT(OR(O855="Y",O855=1)))</f>
        <v>1</v>
      </c>
      <c r="AH855" s="8" t="b">
        <f>IF(filt_use_bad_data,TRUE,NOT(OR(Q855="Y",Q855=1)))</f>
        <v>0</v>
      </c>
      <c r="AI855" s="8" t="b">
        <f>IF(filt_allow_combos,AND(AJ855:AK855),OR(UPPER($S855)="Y",UPPER($T855)=""))</f>
        <v>1</v>
      </c>
      <c r="AJ855" s="8" t="b">
        <f>IF(UPPER($U855)="CCGT",IF(filt_combine_ccgt,OR(UPPER($T855)="Y",UPPER($S855)=""),OR(UPPER($S855)="Y",UPPER($T855)="")),TRUE)</f>
        <v>1</v>
      </c>
      <c r="AK855" s="8" t="b">
        <f>IF(UPPER($U855)="WIND",IF(filt_combine_wind,OR(UPPER($T855)="Y",UPPER($S855)=""),OR(UPPER($S855)="Y",UPPER($T855)="")),TRUE)</f>
        <v>1</v>
      </c>
      <c r="AL855" s="9"/>
      <c r="AM855" s="2" t="b">
        <f>AND(Z855:AL855)</f>
        <v>0</v>
      </c>
      <c r="AN855" s="2">
        <f>A855-COUNTIF($K$31:$K855,"&lt;&gt;"&amp;AN$31)+1</f>
        <v>790</v>
      </c>
      <c r="AO855" s="2"/>
      <c r="AP855" s="8" t="s">
        <v>559</v>
      </c>
      <c r="AQ855" s="8" t="s">
        <v>19</v>
      </c>
      <c r="AR855" s="8">
        <v>3612</v>
      </c>
      <c r="AS855" s="8">
        <v>14779</v>
      </c>
      <c r="AT855" s="8" t="s">
        <v>11</v>
      </c>
      <c r="AU855" s="8" t="s">
        <v>33</v>
      </c>
      <c r="AV855" s="8">
        <v>1966</v>
      </c>
      <c r="AW855" s="8">
        <v>225</v>
      </c>
      <c r="AX855" s="8" t="s">
        <v>16</v>
      </c>
      <c r="AY855" s="8" t="s">
        <v>15</v>
      </c>
      <c r="AZ855">
        <v>0</v>
      </c>
      <c r="BA855" s="5">
        <v>11160.701800000001</v>
      </c>
      <c r="BB855" s="5">
        <v>3</v>
      </c>
      <c r="BC855" s="4"/>
      <c r="BD855"/>
    </row>
    <row r="856" spans="1:56" hidden="1">
      <c r="A856">
        <f>ROW(B856)-ROW($B$31)</f>
        <v>825</v>
      </c>
      <c r="B856" t="str">
        <f>SUBSTITUTE(SUBSTITUTE(SUBSTITUTE(AP856&amp;"_"&amp;AQ856," ","_"),"&amp;","and"),"-","_")</f>
        <v>Valero_Refinery_Corpus_Christi_East_GEN1</v>
      </c>
      <c r="C856">
        <f>AW856/1000</f>
        <v>0.02</v>
      </c>
      <c r="D856" s="23" t="str">
        <f>VLOOKUP(L856,map_fuel,2,0)</f>
        <v>ng</v>
      </c>
      <c r="E856" s="23" t="str">
        <f>VLOOKUP(M856,map_prime_mover,2,0)</f>
        <v>gt</v>
      </c>
      <c r="F856" s="23" t="str">
        <f>D856&amp;IF(NOT(E856=""),"_"&amp;LOWER(E856),"")</f>
        <v>ng_gt</v>
      </c>
      <c r="G856" s="58">
        <f>IF(ISNUMBER(BA856),BA856/1000,1)</f>
        <v>5.3443135000000002</v>
      </c>
      <c r="H856" s="8">
        <f>AV856</f>
        <v>1984</v>
      </c>
      <c r="I856" s="39" t="str">
        <f>AY856</f>
        <v>OP</v>
      </c>
      <c r="J856" s="39" t="str">
        <f>IF(AZ856=1,"Y",IF(AZ856=0,"N","?"))</f>
        <v>Y</v>
      </c>
      <c r="K856" s="39" t="s">
        <v>594</v>
      </c>
      <c r="L856" s="8" t="str">
        <f>AU856</f>
        <v>NG</v>
      </c>
      <c r="M856" s="8" t="str">
        <f>AX856</f>
        <v>GT</v>
      </c>
      <c r="N856" s="8">
        <f>C856*G856</f>
        <v>0.10688627000000001</v>
      </c>
      <c r="O856" s="8"/>
      <c r="P856" s="8"/>
      <c r="Q856" s="8"/>
      <c r="R856" s="87"/>
      <c r="S856" s="8"/>
      <c r="T856" s="8"/>
      <c r="U856" s="87"/>
      <c r="V856" s="87" t="str">
        <f ca="1">IF(NOT(AP856=""),IF(AP856&lt;&gt;AP855,IF(COUNTIF(OFFSET(AP856,0,0,pMaxUnitPerPlantInData),AP856)=COUNTIFS(OFFSET(AP856,0,0,pMaxUnitPerPlantInData),AP856,OFFSET(F856,0,0,pMaxUnitPerPlantInData),F856),"N","Y"),V855),"")</f>
        <v>N</v>
      </c>
      <c r="W856" s="87" t="str">
        <f>IF($AP856="",W857,AP856)</f>
        <v>Valero Refinery Corpus Christi East</v>
      </c>
      <c r="X856" s="87">
        <f>IF($AP856="","-",BB856)</f>
        <v>2</v>
      </c>
      <c r="Y856" s="4"/>
      <c r="Z856" s="8" t="b">
        <v>1</v>
      </c>
      <c r="AA856" s="8" t="b">
        <f>VLOOKUP(L856,map_fuel,3,0)</f>
        <v>1</v>
      </c>
      <c r="AB856" s="8" t="b">
        <f>C856&gt;=filt_gen_size</f>
        <v>0</v>
      </c>
      <c r="AC856" s="8" t="b">
        <f>AV856&gt;=filt_age</f>
        <v>1</v>
      </c>
      <c r="AD856" s="39">
        <f>IF(filt_status="ALL",TRUE,IFERROR(SEARCH(I856,filt_status),FALSE))</f>
        <v>1</v>
      </c>
      <c r="AE856" s="8" t="b">
        <f>IF(filt_chp,TRUE,J856="N")</f>
        <v>0</v>
      </c>
      <c r="AF856" s="8" t="b">
        <f>IF(filt_hydro,TRUE,D856&lt;&gt;"water")</f>
        <v>1</v>
      </c>
      <c r="AG856" s="8" t="b">
        <f>IF(filt_use_bad_data,TRUE,NOT(OR(O856="Y",O856=1)))</f>
        <v>1</v>
      </c>
      <c r="AH856" s="8" t="b">
        <f>IF(filt_use_bad_data,TRUE,NOT(OR(Q856="Y",Q856=1)))</f>
        <v>1</v>
      </c>
      <c r="AI856" s="8" t="b">
        <f>IF(filt_allow_combos,AND(AJ856:AK856),OR(UPPER($S856)="Y",UPPER($T856)=""))</f>
        <v>1</v>
      </c>
      <c r="AJ856" s="8" t="b">
        <f>IF(UPPER($U856)="CCGT",IF(filt_combine_ccgt,OR(UPPER($T856)="Y",UPPER($S856)=""),OR(UPPER($S856)="Y",UPPER($T856)="")),TRUE)</f>
        <v>1</v>
      </c>
      <c r="AK856" s="8" t="b">
        <f>IF(UPPER($U856)="WIND",IF(filt_combine_wind,OR(UPPER($T856)="Y",UPPER($S856)=""),OR(UPPER($S856)="Y",UPPER($T856)="")),TRUE)</f>
        <v>1</v>
      </c>
      <c r="AL856" s="9"/>
      <c r="AM856" s="2" t="b">
        <f>AND(Z856:AL856)</f>
        <v>0</v>
      </c>
      <c r="AN856" s="2">
        <f>A856-COUNTIF($K$31:$K856,"&lt;&gt;"&amp;AN$31)+1</f>
        <v>791</v>
      </c>
      <c r="AO856" s="2"/>
      <c r="AP856" s="8" t="s">
        <v>560</v>
      </c>
      <c r="AQ856" s="8" t="s">
        <v>13</v>
      </c>
      <c r="AR856" s="8">
        <v>10203</v>
      </c>
      <c r="AS856" s="8">
        <v>14782</v>
      </c>
      <c r="AT856" s="8" t="s">
        <v>11</v>
      </c>
      <c r="AU856" s="8" t="s">
        <v>33</v>
      </c>
      <c r="AV856" s="8">
        <v>1984</v>
      </c>
      <c r="AW856" s="8">
        <v>20</v>
      </c>
      <c r="AX856" s="8" t="s">
        <v>54</v>
      </c>
      <c r="AY856" s="8" t="s">
        <v>15</v>
      </c>
      <c r="AZ856">
        <v>1</v>
      </c>
      <c r="BA856" s="5">
        <v>5344.3135000000002</v>
      </c>
      <c r="BB856" s="5">
        <v>2</v>
      </c>
      <c r="BC856" s="4"/>
      <c r="BD856"/>
    </row>
    <row r="857" spans="1:56" hidden="1">
      <c r="A857">
        <f>ROW(B857)-ROW($B$31)</f>
        <v>826</v>
      </c>
      <c r="B857" t="str">
        <f>SUBSTITUTE(SUBSTITUTE(SUBSTITUTE(AP857&amp;"_"&amp;AQ857," ","_"),"&amp;","and"),"-","_")</f>
        <v>Valero_Refinery_Corpus_Christi_East_GEN2</v>
      </c>
      <c r="C857">
        <f>AW857/1000</f>
        <v>0.02</v>
      </c>
      <c r="D857" s="23" t="str">
        <f>VLOOKUP(L857,map_fuel,2,0)</f>
        <v>ng</v>
      </c>
      <c r="E857" s="23" t="str">
        <f>VLOOKUP(M857,map_prime_mover,2,0)</f>
        <v>gt</v>
      </c>
      <c r="F857" s="23" t="str">
        <f>D857&amp;IF(NOT(E857=""),"_"&amp;LOWER(E857),"")</f>
        <v>ng_gt</v>
      </c>
      <c r="G857" s="58">
        <f>IF(ISNUMBER(BA857),BA857/1000,1)</f>
        <v>5.3443135000000002</v>
      </c>
      <c r="H857" s="8">
        <f>AV857</f>
        <v>1984</v>
      </c>
      <c r="I857" s="39" t="str">
        <f>AY857</f>
        <v>OP</v>
      </c>
      <c r="J857" s="39" t="str">
        <f>IF(AZ857=1,"Y",IF(AZ857=0,"N","?"))</f>
        <v>Y</v>
      </c>
      <c r="K857" s="39" t="s">
        <v>594</v>
      </c>
      <c r="L857" s="8" t="str">
        <f>AU857</f>
        <v>NG</v>
      </c>
      <c r="M857" s="8" t="str">
        <f>AX857</f>
        <v>GT</v>
      </c>
      <c r="N857" s="8">
        <f>C857*G857</f>
        <v>0.10688627000000001</v>
      </c>
      <c r="O857" s="8"/>
      <c r="P857" s="8"/>
      <c r="Q857" s="8"/>
      <c r="R857" s="87"/>
      <c r="S857" s="8"/>
      <c r="T857" s="8"/>
      <c r="U857" s="87"/>
      <c r="V857" s="87" t="str">
        <f ca="1">IF(NOT(AP857=""),IF(AP857&lt;&gt;AP856,IF(COUNTIF(OFFSET(AP857,0,0,pMaxUnitPerPlantInData),AP857)=COUNTIFS(OFFSET(AP857,0,0,pMaxUnitPerPlantInData),AP857,OFFSET(F857,0,0,pMaxUnitPerPlantInData),F857),"N","Y"),V856),"")</f>
        <v>N</v>
      </c>
      <c r="W857" s="87" t="str">
        <f>IF($AP857="",W858,AP857)</f>
        <v>Valero Refinery Corpus Christi East</v>
      </c>
      <c r="X857" s="87">
        <f>IF($AP857="","-",BB857)</f>
        <v>2</v>
      </c>
      <c r="Y857" s="4"/>
      <c r="Z857" s="8" t="b">
        <v>1</v>
      </c>
      <c r="AA857" s="8" t="b">
        <f>VLOOKUP(L857,map_fuel,3,0)</f>
        <v>1</v>
      </c>
      <c r="AB857" s="8" t="b">
        <f>C857&gt;=filt_gen_size</f>
        <v>0</v>
      </c>
      <c r="AC857" s="8" t="b">
        <f>AV857&gt;=filt_age</f>
        <v>1</v>
      </c>
      <c r="AD857" s="39">
        <f>IF(filt_status="ALL",TRUE,IFERROR(SEARCH(I857,filt_status),FALSE))</f>
        <v>1</v>
      </c>
      <c r="AE857" s="8" t="b">
        <f>IF(filt_chp,TRUE,J857="N")</f>
        <v>0</v>
      </c>
      <c r="AF857" s="8" t="b">
        <f>IF(filt_hydro,TRUE,D857&lt;&gt;"water")</f>
        <v>1</v>
      </c>
      <c r="AG857" s="8" t="b">
        <f>IF(filt_use_bad_data,TRUE,NOT(OR(O857="Y",O857=1)))</f>
        <v>1</v>
      </c>
      <c r="AH857" s="8" t="b">
        <f>IF(filt_use_bad_data,TRUE,NOT(OR(Q857="Y",Q857=1)))</f>
        <v>1</v>
      </c>
      <c r="AI857" s="8" t="b">
        <f>IF(filt_allow_combos,AND(AJ857:AK857),OR(UPPER($S857)="Y",UPPER($T857)=""))</f>
        <v>1</v>
      </c>
      <c r="AJ857" s="8" t="b">
        <f>IF(UPPER($U857)="CCGT",IF(filt_combine_ccgt,OR(UPPER($T857)="Y",UPPER($S857)=""),OR(UPPER($S857)="Y",UPPER($T857)="")),TRUE)</f>
        <v>1</v>
      </c>
      <c r="AK857" s="8" t="b">
        <f>IF(UPPER($U857)="WIND",IF(filt_combine_wind,OR(UPPER($T857)="Y",UPPER($S857)=""),OR(UPPER($S857)="Y",UPPER($T857)="")),TRUE)</f>
        <v>1</v>
      </c>
      <c r="AL857" s="9"/>
      <c r="AM857" s="2" t="b">
        <f>AND(Z857:AL857)</f>
        <v>0</v>
      </c>
      <c r="AN857" s="2">
        <f>A857-COUNTIF($K$31:$K857,"&lt;&gt;"&amp;AN$31)+1</f>
        <v>792</v>
      </c>
      <c r="AO857" s="2"/>
      <c r="AP857" s="8" t="s">
        <v>560</v>
      </c>
      <c r="AQ857" s="8" t="s">
        <v>34</v>
      </c>
      <c r="AR857" s="8">
        <v>10203</v>
      </c>
      <c r="AS857" s="8">
        <v>14783</v>
      </c>
      <c r="AT857" s="8" t="s">
        <v>11</v>
      </c>
      <c r="AU857" s="8" t="s">
        <v>33</v>
      </c>
      <c r="AV857" s="8">
        <v>1984</v>
      </c>
      <c r="AW857" s="8">
        <v>20</v>
      </c>
      <c r="AX857" s="8" t="s">
        <v>54</v>
      </c>
      <c r="AY857" s="8" t="s">
        <v>15</v>
      </c>
      <c r="AZ857">
        <v>1</v>
      </c>
      <c r="BA857" s="5">
        <v>5344.3135000000002</v>
      </c>
      <c r="BB857" s="5">
        <v>2</v>
      </c>
      <c r="BC857" s="4"/>
      <c r="BD857"/>
    </row>
    <row r="858" spans="1:56" hidden="1">
      <c r="A858">
        <f>ROW(B858)-ROW($B$31)</f>
        <v>827</v>
      </c>
      <c r="B858" t="str">
        <f>SUBSTITUTE(SUBSTITUTE(SUBSTITUTE(AP858&amp;"_"&amp;AQ858," ","_"),"&amp;","and"),"-","_")</f>
        <v>Valero_Refinery_Corpus_Christi_West_PRU</v>
      </c>
      <c r="C858">
        <f>AW858/1000</f>
        <v>1.2E-2</v>
      </c>
      <c r="D858" s="23" t="str">
        <f>VLOOKUP(L858,map_fuel,2,0)</f>
        <v>oil_coke</v>
      </c>
      <c r="E858" s="23" t="str">
        <f>VLOOKUP(M858,map_prime_mover,2,0)</f>
        <v>gt</v>
      </c>
      <c r="F858" s="23" t="str">
        <f>D858&amp;IF(NOT(E858=""),"_"&amp;LOWER(E858),"")</f>
        <v>oil_coke_gt</v>
      </c>
      <c r="G858" s="58">
        <f>IF(ISNUMBER(BA858),BA858/1000,1)</f>
        <v>15.135735500000001</v>
      </c>
      <c r="H858" s="8">
        <f>AV858</f>
        <v>1983</v>
      </c>
      <c r="I858" s="39" t="str">
        <f>AY858</f>
        <v>OP</v>
      </c>
      <c r="J858" s="39" t="str">
        <f>IF(AZ858=1,"Y",IF(AZ858=0,"N","?"))</f>
        <v>Y</v>
      </c>
      <c r="K858" s="39" t="s">
        <v>594</v>
      </c>
      <c r="L858" s="8" t="str">
        <f>AU858</f>
        <v>PC</v>
      </c>
      <c r="M858" s="8" t="str">
        <f>AX858</f>
        <v>OT</v>
      </c>
      <c r="N858" s="8">
        <f>C858*G858</f>
        <v>0.18162882600000002</v>
      </c>
      <c r="O858" s="8"/>
      <c r="P858" s="8"/>
      <c r="Q858" s="8"/>
      <c r="R858" s="87"/>
      <c r="S858" s="8"/>
      <c r="T858" s="8"/>
      <c r="U858" s="87"/>
      <c r="V858" s="87" t="str">
        <f ca="1">IF(NOT(AP858=""),IF(AP858&lt;&gt;AP857,IF(COUNTIF(OFFSET(AP858,0,0,pMaxUnitPerPlantInData),AP858)=COUNTIFS(OFFSET(AP858,0,0,pMaxUnitPerPlantInData),AP858,OFFSET(F858,0,0,pMaxUnitPerPlantInData),F858),"N","Y"),V857),"")</f>
        <v>Y</v>
      </c>
      <c r="W858" s="87" t="str">
        <f>IF($AP858="",W859,AP858)</f>
        <v>Valero Refinery Corpus Christi West</v>
      </c>
      <c r="X858" s="87">
        <f>IF($AP858="","-",BB858)</f>
        <v>4</v>
      </c>
      <c r="Y858" s="4"/>
      <c r="Z858" s="8" t="b">
        <v>1</v>
      </c>
      <c r="AA858" s="8" t="b">
        <f>VLOOKUP(L858,map_fuel,3,0)</f>
        <v>0</v>
      </c>
      <c r="AB858" s="8" t="b">
        <f>C858&gt;=filt_gen_size</f>
        <v>0</v>
      </c>
      <c r="AC858" s="8" t="b">
        <f>AV858&gt;=filt_age</f>
        <v>1</v>
      </c>
      <c r="AD858" s="39">
        <f>IF(filt_status="ALL",TRUE,IFERROR(SEARCH(I858,filt_status),FALSE))</f>
        <v>1</v>
      </c>
      <c r="AE858" s="8" t="b">
        <f>IF(filt_chp,TRUE,J858="N")</f>
        <v>0</v>
      </c>
      <c r="AF858" s="8" t="b">
        <f>IF(filt_hydro,TRUE,D858&lt;&gt;"water")</f>
        <v>1</v>
      </c>
      <c r="AG858" s="8" t="b">
        <f>IF(filt_use_bad_data,TRUE,NOT(OR(O858="Y",O858=1)))</f>
        <v>1</v>
      </c>
      <c r="AH858" s="8" t="b">
        <f>IF(filt_use_bad_data,TRUE,NOT(OR(Q858="Y",Q858=1)))</f>
        <v>1</v>
      </c>
      <c r="AI858" s="8" t="b">
        <f>IF(filt_allow_combos,AND(AJ858:AK858),OR(UPPER($S858)="Y",UPPER($T858)=""))</f>
        <v>1</v>
      </c>
      <c r="AJ858" s="8" t="b">
        <f>IF(UPPER($U858)="CCGT",IF(filt_combine_ccgt,OR(UPPER($T858)="Y",UPPER($S858)=""),OR(UPPER($S858)="Y",UPPER($T858)="")),TRUE)</f>
        <v>1</v>
      </c>
      <c r="AK858" s="8" t="b">
        <f>IF(UPPER($U858)="WIND",IF(filt_combine_wind,OR(UPPER($T858)="Y",UPPER($S858)=""),OR(UPPER($S858)="Y",UPPER($T858)="")),TRUE)</f>
        <v>1</v>
      </c>
      <c r="AL858" s="9"/>
      <c r="AM858" s="2" t="b">
        <f>AND(Z858:AL858)</f>
        <v>0</v>
      </c>
      <c r="AN858" s="2">
        <f>A858-COUNTIF($K$31:$K858,"&lt;&gt;"&amp;AN$31)+1</f>
        <v>793</v>
      </c>
      <c r="AO858" s="2"/>
      <c r="AP858" s="8" t="s">
        <v>561</v>
      </c>
      <c r="AQ858" s="8" t="s">
        <v>562</v>
      </c>
      <c r="AR858" s="8">
        <v>50121</v>
      </c>
      <c r="AS858" s="8">
        <v>14784</v>
      </c>
      <c r="AT858" s="8" t="s">
        <v>11</v>
      </c>
      <c r="AU858" s="8" t="s">
        <v>17</v>
      </c>
      <c r="AV858" s="8">
        <v>1983</v>
      </c>
      <c r="AW858" s="8">
        <v>12</v>
      </c>
      <c r="AX858" s="8" t="s">
        <v>121</v>
      </c>
      <c r="AY858" s="8" t="s">
        <v>15</v>
      </c>
      <c r="AZ858">
        <v>1</v>
      </c>
      <c r="BA858" s="5">
        <v>15135.735500000001</v>
      </c>
      <c r="BB858" s="5">
        <v>4</v>
      </c>
      <c r="BC858" s="4"/>
      <c r="BD858"/>
    </row>
    <row r="859" spans="1:56" hidden="1">
      <c r="A859">
        <f>ROW(B859)-ROW($B$31)</f>
        <v>828</v>
      </c>
      <c r="B859" t="str">
        <f>SUBSTITUTE(SUBSTITUTE(SUBSTITUTE(AP859&amp;"_"&amp;AQ859," ","_"),"&amp;","and"),"-","_")</f>
        <v>Valero_Refinery_Corpus_Christi_West_TG1</v>
      </c>
      <c r="C859">
        <f>AW859/1000</f>
        <v>2.86E-2</v>
      </c>
      <c r="D859" s="23" t="str">
        <f>VLOOKUP(L859,map_fuel,2,0)</f>
        <v>waste</v>
      </c>
      <c r="E859" s="23" t="str">
        <f>VLOOKUP(M859,map_prime_mover,2,0)</f>
        <v>st</v>
      </c>
      <c r="F859" s="23" t="str">
        <f>D859&amp;IF(NOT(E859=""),"_"&amp;LOWER(E859),"")</f>
        <v>waste_st</v>
      </c>
      <c r="G859" s="58">
        <f>IF(ISNUMBER(BA859),BA859/1000,1)</f>
        <v>15.135735500000001</v>
      </c>
      <c r="H859" s="8">
        <f>AV859</f>
        <v>1983</v>
      </c>
      <c r="I859" s="39" t="str">
        <f>AY859</f>
        <v>OP</v>
      </c>
      <c r="J859" s="39" t="str">
        <f>IF(AZ859=1,"Y",IF(AZ859=0,"N","?"))</f>
        <v>Y</v>
      </c>
      <c r="K859" s="39" t="s">
        <v>594</v>
      </c>
      <c r="L859" s="8" t="str">
        <f>AU859</f>
        <v>OG</v>
      </c>
      <c r="M859" s="8" t="str">
        <f>AX859</f>
        <v>ST</v>
      </c>
      <c r="N859" s="8">
        <f>C859*G859</f>
        <v>0.43288203530000002</v>
      </c>
      <c r="O859" s="8"/>
      <c r="P859" s="8"/>
      <c r="Q859" s="8"/>
      <c r="R859" s="87"/>
      <c r="S859" s="8"/>
      <c r="T859" s="8"/>
      <c r="U859" s="87"/>
      <c r="V859" s="87" t="str">
        <f ca="1">IF(NOT(AP859=""),IF(AP859&lt;&gt;AP858,IF(COUNTIF(OFFSET(AP859,0,0,pMaxUnitPerPlantInData),AP859)=COUNTIFS(OFFSET(AP859,0,0,pMaxUnitPerPlantInData),AP859,OFFSET(F859,0,0,pMaxUnitPerPlantInData),F859),"N","Y"),V858),"")</f>
        <v>Y</v>
      </c>
      <c r="W859" s="87" t="str">
        <f>IF($AP859="",W860,AP859)</f>
        <v>Valero Refinery Corpus Christi West</v>
      </c>
      <c r="X859" s="87">
        <f>IF($AP859="","-",BB859)</f>
        <v>4</v>
      </c>
      <c r="Y859" s="4"/>
      <c r="Z859" s="8" t="b">
        <v>1</v>
      </c>
      <c r="AA859" s="8" t="b">
        <f>VLOOKUP(L859,map_fuel,3,0)</f>
        <v>0</v>
      </c>
      <c r="AB859" s="8" t="b">
        <f>C859&gt;=filt_gen_size</f>
        <v>0</v>
      </c>
      <c r="AC859" s="8" t="b">
        <f>AV859&gt;=filt_age</f>
        <v>1</v>
      </c>
      <c r="AD859" s="39">
        <f>IF(filt_status="ALL",TRUE,IFERROR(SEARCH(I859,filt_status),FALSE))</f>
        <v>1</v>
      </c>
      <c r="AE859" s="8" t="b">
        <f>IF(filt_chp,TRUE,J859="N")</f>
        <v>0</v>
      </c>
      <c r="AF859" s="8" t="b">
        <f>IF(filt_hydro,TRUE,D859&lt;&gt;"water")</f>
        <v>1</v>
      </c>
      <c r="AG859" s="8" t="b">
        <f>IF(filt_use_bad_data,TRUE,NOT(OR(O859="Y",O859=1)))</f>
        <v>1</v>
      </c>
      <c r="AH859" s="8" t="b">
        <f>IF(filt_use_bad_data,TRUE,NOT(OR(Q859="Y",Q859=1)))</f>
        <v>1</v>
      </c>
      <c r="AI859" s="8" t="b">
        <f>IF(filt_allow_combos,AND(AJ859:AK859),OR(UPPER($S859)="Y",UPPER($T859)=""))</f>
        <v>1</v>
      </c>
      <c r="AJ859" s="8" t="b">
        <f>IF(UPPER($U859)="CCGT",IF(filt_combine_ccgt,OR(UPPER($T859)="Y",UPPER($S859)=""),OR(UPPER($S859)="Y",UPPER($T859)="")),TRUE)</f>
        <v>1</v>
      </c>
      <c r="AK859" s="8" t="b">
        <f>IF(UPPER($U859)="WIND",IF(filt_combine_wind,OR(UPPER($T859)="Y",UPPER($S859)=""),OR(UPPER($S859)="Y",UPPER($T859)="")),TRUE)</f>
        <v>1</v>
      </c>
      <c r="AL859" s="9"/>
      <c r="AM859" s="2" t="b">
        <f>AND(Z859:AL859)</f>
        <v>0</v>
      </c>
      <c r="AN859" s="2">
        <f>A859-COUNTIF($K$31:$K859,"&lt;&gt;"&amp;AN$31)+1</f>
        <v>794</v>
      </c>
      <c r="AO859" s="2"/>
      <c r="AP859" s="8" t="s">
        <v>561</v>
      </c>
      <c r="AQ859" s="8" t="s">
        <v>128</v>
      </c>
      <c r="AR859" s="8">
        <v>50121</v>
      </c>
      <c r="AS859" s="8">
        <v>14785</v>
      </c>
      <c r="AT859" s="8" t="s">
        <v>11</v>
      </c>
      <c r="AU859" s="8" t="s">
        <v>30</v>
      </c>
      <c r="AV859" s="8">
        <v>1983</v>
      </c>
      <c r="AW859" s="8">
        <v>28.6</v>
      </c>
      <c r="AX859" s="8" t="s">
        <v>16</v>
      </c>
      <c r="AY859" s="8" t="s">
        <v>15</v>
      </c>
      <c r="AZ859">
        <v>1</v>
      </c>
      <c r="BA859" s="5">
        <v>15135.735500000001</v>
      </c>
      <c r="BB859" s="5">
        <v>4</v>
      </c>
      <c r="BC859" s="4"/>
      <c r="BD859"/>
    </row>
    <row r="860" spans="1:56" hidden="1">
      <c r="A860">
        <f>ROW(B860)-ROW($B$31)</f>
        <v>829</v>
      </c>
      <c r="B860" t="str">
        <f>SUBSTITUTE(SUBSTITUTE(SUBSTITUTE(AP860&amp;"_"&amp;AQ860," ","_"),"&amp;","and"),"-","_")</f>
        <v>Valero_Refinery_Corpus_Christi_West_TG2</v>
      </c>
      <c r="C860">
        <f>AW860/1000</f>
        <v>2.86E-2</v>
      </c>
      <c r="D860" s="23" t="str">
        <f>VLOOKUP(L860,map_fuel,2,0)</f>
        <v>waste</v>
      </c>
      <c r="E860" s="23" t="str">
        <f>VLOOKUP(M860,map_prime_mover,2,0)</f>
        <v>st</v>
      </c>
      <c r="F860" s="23" t="str">
        <f>D860&amp;IF(NOT(E860=""),"_"&amp;LOWER(E860),"")</f>
        <v>waste_st</v>
      </c>
      <c r="G860" s="58">
        <f>IF(ISNUMBER(BA860),BA860/1000,1)</f>
        <v>15.135735500000001</v>
      </c>
      <c r="H860" s="8">
        <f>AV860</f>
        <v>1983</v>
      </c>
      <c r="I860" s="39" t="str">
        <f>AY860</f>
        <v>OP</v>
      </c>
      <c r="J860" s="39" t="str">
        <f>IF(AZ860=1,"Y",IF(AZ860=0,"N","?"))</f>
        <v>Y</v>
      </c>
      <c r="K860" s="39" t="s">
        <v>594</v>
      </c>
      <c r="L860" s="8" t="str">
        <f>AU860</f>
        <v>OG</v>
      </c>
      <c r="M860" s="8" t="str">
        <f>AX860</f>
        <v>ST</v>
      </c>
      <c r="N860" s="8">
        <f>C860*G860</f>
        <v>0.43288203530000002</v>
      </c>
      <c r="O860" s="8"/>
      <c r="P860" s="8"/>
      <c r="Q860" s="8"/>
      <c r="R860" s="87"/>
      <c r="S860" s="8"/>
      <c r="T860" s="8"/>
      <c r="U860" s="87"/>
      <c r="V860" s="87" t="str">
        <f ca="1">IF(NOT(AP860=""),IF(AP860&lt;&gt;AP859,IF(COUNTIF(OFFSET(AP860,0,0,pMaxUnitPerPlantInData),AP860)=COUNTIFS(OFFSET(AP860,0,0,pMaxUnitPerPlantInData),AP860,OFFSET(F860,0,0,pMaxUnitPerPlantInData),F860),"N","Y"),V859),"")</f>
        <v>Y</v>
      </c>
      <c r="W860" s="87" t="str">
        <f>IF($AP860="",W861,AP860)</f>
        <v>Valero Refinery Corpus Christi West</v>
      </c>
      <c r="X860" s="87">
        <f>IF($AP860="","-",BB860)</f>
        <v>4</v>
      </c>
      <c r="Y860" s="4"/>
      <c r="Z860" s="8" t="b">
        <v>1</v>
      </c>
      <c r="AA860" s="8" t="b">
        <f>VLOOKUP(L860,map_fuel,3,0)</f>
        <v>0</v>
      </c>
      <c r="AB860" s="8" t="b">
        <f>C860&gt;=filt_gen_size</f>
        <v>0</v>
      </c>
      <c r="AC860" s="8" t="b">
        <f>AV860&gt;=filt_age</f>
        <v>1</v>
      </c>
      <c r="AD860" s="39">
        <f>IF(filt_status="ALL",TRUE,IFERROR(SEARCH(I860,filt_status),FALSE))</f>
        <v>1</v>
      </c>
      <c r="AE860" s="8" t="b">
        <f>IF(filt_chp,TRUE,J860="N")</f>
        <v>0</v>
      </c>
      <c r="AF860" s="8" t="b">
        <f>IF(filt_hydro,TRUE,D860&lt;&gt;"water")</f>
        <v>1</v>
      </c>
      <c r="AG860" s="8" t="b">
        <f>IF(filt_use_bad_data,TRUE,NOT(OR(O860="Y",O860=1)))</f>
        <v>1</v>
      </c>
      <c r="AH860" s="8" t="b">
        <f>IF(filt_use_bad_data,TRUE,NOT(OR(Q860="Y",Q860=1)))</f>
        <v>1</v>
      </c>
      <c r="AI860" s="8" t="b">
        <f>IF(filt_allow_combos,AND(AJ860:AK860),OR(UPPER($S860)="Y",UPPER($T860)=""))</f>
        <v>1</v>
      </c>
      <c r="AJ860" s="8" t="b">
        <f>IF(UPPER($U860)="CCGT",IF(filt_combine_ccgt,OR(UPPER($T860)="Y",UPPER($S860)=""),OR(UPPER($S860)="Y",UPPER($T860)="")),TRUE)</f>
        <v>1</v>
      </c>
      <c r="AK860" s="8" t="b">
        <f>IF(UPPER($U860)="WIND",IF(filt_combine_wind,OR(UPPER($T860)="Y",UPPER($S860)=""),OR(UPPER($S860)="Y",UPPER($T860)="")),TRUE)</f>
        <v>1</v>
      </c>
      <c r="AL860" s="9"/>
      <c r="AM860" s="2" t="b">
        <f>AND(Z860:AL860)</f>
        <v>0</v>
      </c>
      <c r="AN860" s="2">
        <f>A860-COUNTIF($K$31:$K860,"&lt;&gt;"&amp;AN$31)+1</f>
        <v>795</v>
      </c>
      <c r="AO860" s="2"/>
      <c r="AP860" s="8" t="s">
        <v>561</v>
      </c>
      <c r="AQ860" s="8" t="s">
        <v>87</v>
      </c>
      <c r="AR860" s="8">
        <v>50121</v>
      </c>
      <c r="AS860" s="8">
        <v>14786</v>
      </c>
      <c r="AT860" s="8" t="s">
        <v>11</v>
      </c>
      <c r="AU860" s="8" t="s">
        <v>30</v>
      </c>
      <c r="AV860" s="8">
        <v>1983</v>
      </c>
      <c r="AW860" s="8">
        <v>28.6</v>
      </c>
      <c r="AX860" s="8" t="s">
        <v>16</v>
      </c>
      <c r="AY860" s="8" t="s">
        <v>15</v>
      </c>
      <c r="AZ860">
        <v>1</v>
      </c>
      <c r="BA860" s="5">
        <v>15135.735500000001</v>
      </c>
      <c r="BB860" s="5">
        <v>4</v>
      </c>
      <c r="BC860" s="4"/>
      <c r="BD860"/>
    </row>
    <row r="861" spans="1:56" hidden="1">
      <c r="A861">
        <f>ROW(B861)-ROW($B$31)</f>
        <v>830</v>
      </c>
      <c r="B861" t="str">
        <f>SUBSTITUTE(SUBSTITUTE(SUBSTITUTE(AP861&amp;"_"&amp;AQ861," ","_"),"&amp;","and"),"-","_")</f>
        <v>Valero_Refinery_Corpus_Christi_West_TG3</v>
      </c>
      <c r="C861">
        <f>AW861/1000</f>
        <v>7.4999999999999997E-3</v>
      </c>
      <c r="D861" s="23" t="str">
        <f>VLOOKUP(L861,map_fuel,2,0)</f>
        <v>waste</v>
      </c>
      <c r="E861" s="23" t="str">
        <f>VLOOKUP(M861,map_prime_mover,2,0)</f>
        <v>st</v>
      </c>
      <c r="F861" s="23" t="str">
        <f>D861&amp;IF(NOT(E861=""),"_"&amp;LOWER(E861),"")</f>
        <v>waste_st</v>
      </c>
      <c r="G861" s="58">
        <f>IF(ISNUMBER(BA861),BA861/1000,1)</f>
        <v>15.135735500000001</v>
      </c>
      <c r="H861" s="8">
        <f>AV861</f>
        <v>1986</v>
      </c>
      <c r="I861" s="39" t="str">
        <f>AY861</f>
        <v>OS</v>
      </c>
      <c r="J861" s="39" t="str">
        <f>IF(AZ861=1,"Y",IF(AZ861=0,"N","?"))</f>
        <v>Y</v>
      </c>
      <c r="K861" s="39" t="s">
        <v>594</v>
      </c>
      <c r="L861" s="8" t="str">
        <f>AU861</f>
        <v>OG</v>
      </c>
      <c r="M861" s="8" t="str">
        <f>AX861</f>
        <v>ST</v>
      </c>
      <c r="N861" s="8">
        <f>C861*G861</f>
        <v>0.11351801625000001</v>
      </c>
      <c r="O861" s="8"/>
      <c r="P861" s="8"/>
      <c r="Q861" s="8"/>
      <c r="R861" s="87"/>
      <c r="S861" s="8"/>
      <c r="T861" s="8"/>
      <c r="U861" s="87"/>
      <c r="V861" s="87" t="str">
        <f ca="1">IF(NOT(AP861=""),IF(AP861&lt;&gt;AP860,IF(COUNTIF(OFFSET(AP861,0,0,pMaxUnitPerPlantInData),AP861)=COUNTIFS(OFFSET(AP861,0,0,pMaxUnitPerPlantInData),AP861,OFFSET(F861,0,0,pMaxUnitPerPlantInData),F861),"N","Y"),V860),"")</f>
        <v>Y</v>
      </c>
      <c r="W861" s="87" t="str">
        <f>IF($AP861="",W862,AP861)</f>
        <v>Valero Refinery Corpus Christi West</v>
      </c>
      <c r="X861" s="87">
        <f>IF($AP861="","-",BB861)</f>
        <v>4</v>
      </c>
      <c r="Y861" s="4"/>
      <c r="Z861" s="8" t="b">
        <v>1</v>
      </c>
      <c r="AA861" s="8" t="b">
        <f>VLOOKUP(L861,map_fuel,3,0)</f>
        <v>0</v>
      </c>
      <c r="AB861" s="8" t="b">
        <f>C861&gt;=filt_gen_size</f>
        <v>0</v>
      </c>
      <c r="AC861" s="8" t="b">
        <f>AV861&gt;=filt_age</f>
        <v>1</v>
      </c>
      <c r="AD861" s="39">
        <f>IF(filt_status="ALL",TRUE,IFERROR(SEARCH(I861,filt_status),FALSE))</f>
        <v>6</v>
      </c>
      <c r="AE861" s="8" t="b">
        <f>IF(filt_chp,TRUE,J861="N")</f>
        <v>0</v>
      </c>
      <c r="AF861" s="8" t="b">
        <f>IF(filt_hydro,TRUE,D861&lt;&gt;"water")</f>
        <v>1</v>
      </c>
      <c r="AG861" s="8" t="b">
        <f>IF(filt_use_bad_data,TRUE,NOT(OR(O861="Y",O861=1)))</f>
        <v>1</v>
      </c>
      <c r="AH861" s="8" t="b">
        <f>IF(filt_use_bad_data,TRUE,NOT(OR(Q861="Y",Q861=1)))</f>
        <v>1</v>
      </c>
      <c r="AI861" s="8" t="b">
        <f>IF(filt_allow_combos,AND(AJ861:AK861),OR(UPPER($S861)="Y",UPPER($T861)=""))</f>
        <v>1</v>
      </c>
      <c r="AJ861" s="8" t="b">
        <f>IF(UPPER($U861)="CCGT",IF(filt_combine_ccgt,OR(UPPER($T861)="Y",UPPER($S861)=""),OR(UPPER($S861)="Y",UPPER($T861)="")),TRUE)</f>
        <v>1</v>
      </c>
      <c r="AK861" s="8" t="b">
        <f>IF(UPPER($U861)="WIND",IF(filt_combine_wind,OR(UPPER($T861)="Y",UPPER($S861)=""),OR(UPPER($S861)="Y",UPPER($T861)="")),TRUE)</f>
        <v>1</v>
      </c>
      <c r="AL861" s="9"/>
      <c r="AM861" s="2" t="b">
        <f>AND(Z861:AL861)</f>
        <v>0</v>
      </c>
      <c r="AN861" s="2">
        <f>A861-COUNTIF($K$31:$K861,"&lt;&gt;"&amp;AN$31)+1</f>
        <v>796</v>
      </c>
      <c r="AO861" s="2"/>
      <c r="AP861" s="8" t="s">
        <v>561</v>
      </c>
      <c r="AQ861" s="8" t="s">
        <v>85</v>
      </c>
      <c r="AR861" s="8">
        <v>50121</v>
      </c>
      <c r="AS861" s="8">
        <v>14787</v>
      </c>
      <c r="AT861" s="8" t="s">
        <v>11</v>
      </c>
      <c r="AU861" s="8" t="s">
        <v>30</v>
      </c>
      <c r="AV861" s="8">
        <v>1986</v>
      </c>
      <c r="AW861" s="8">
        <v>7.5</v>
      </c>
      <c r="AX861" s="8" t="s">
        <v>16</v>
      </c>
      <c r="AY861" s="8" t="s">
        <v>76</v>
      </c>
      <c r="AZ861">
        <v>1</v>
      </c>
      <c r="BA861" s="5">
        <v>15135.735500000001</v>
      </c>
      <c r="BB861" s="5">
        <v>4</v>
      </c>
      <c r="BC861" s="4"/>
      <c r="BD861"/>
    </row>
    <row r="862" spans="1:56" hidden="1">
      <c r="A862">
        <f>ROW(B862)-ROW($B$31)</f>
        <v>831</v>
      </c>
      <c r="B862" t="str">
        <f>SUBSTITUTE(SUBSTITUTE(SUBSTITUTE(AP862&amp;"_"&amp;AQ862," ","_"),"&amp;","and"),"-","_")</f>
        <v>Valley_3</v>
      </c>
      <c r="C862">
        <f>AW862/1000</f>
        <v>0.39600000000000002</v>
      </c>
      <c r="D862" s="23" t="str">
        <f>VLOOKUP(L862,map_fuel,2,0)</f>
        <v>ng</v>
      </c>
      <c r="E862" s="23" t="str">
        <f>VLOOKUP(M862,map_prime_mover,2,0)</f>
        <v>st</v>
      </c>
      <c r="F862" s="23" t="str">
        <f>D862&amp;IF(NOT(E862=""),"_"&amp;LOWER(E862),"")</f>
        <v>ng_st</v>
      </c>
      <c r="G862" s="58">
        <f>IF(ISNUMBER(BA862),BA862/1000,1)</f>
        <v>13.663995699999999</v>
      </c>
      <c r="H862" s="8">
        <f>AV862</f>
        <v>1971</v>
      </c>
      <c r="I862" s="39" t="str">
        <f>AY862</f>
        <v>OP</v>
      </c>
      <c r="J862" s="39" t="str">
        <f>IF(AZ862=1,"Y",IF(AZ862=0,"N","?"))</f>
        <v>N</v>
      </c>
      <c r="K862" s="39" t="s">
        <v>594</v>
      </c>
      <c r="L862" s="8" t="str">
        <f>AU862</f>
        <v>NG</v>
      </c>
      <c r="M862" s="8" t="str">
        <f>AX862</f>
        <v>ST</v>
      </c>
      <c r="N862" s="8">
        <f>C862*G862</f>
        <v>5.4109422972000001</v>
      </c>
      <c r="O862" s="8"/>
      <c r="P862" s="39"/>
      <c r="Q862" s="39" t="s">
        <v>651</v>
      </c>
      <c r="R862" s="87"/>
      <c r="S862" s="39"/>
      <c r="T862" s="39"/>
      <c r="U862" s="87"/>
      <c r="V862" s="87" t="str">
        <f ca="1">IF(NOT(AP862=""),IF(AP862&lt;&gt;AP861,IF(COUNTIF(OFFSET(AP862,0,0,pMaxUnitPerPlantInData),AP862)=COUNTIFS(OFFSET(AP862,0,0,pMaxUnitPerPlantInData),AP862,OFFSET(F862,0,0,pMaxUnitPerPlantInData),F862),"N","Y"),V861),"")</f>
        <v>N</v>
      </c>
      <c r="W862" s="87" t="str">
        <f>IF($AP862="",W863,SUBSTITUTE(SUBSTITUTE(SUBSTITUTE(AP862," ","_"),"&amp;","and"),"-","_"))</f>
        <v>Valley</v>
      </c>
      <c r="X862" s="87">
        <f>IF($AP862="","-",BB862)</f>
        <v>3</v>
      </c>
      <c r="Y862" s="4"/>
      <c r="Z862" s="8" t="b">
        <v>1</v>
      </c>
      <c r="AA862" s="8" t="b">
        <f>VLOOKUP(L862,map_fuel,3,0)</f>
        <v>1</v>
      </c>
      <c r="AB862" s="8" t="b">
        <f>C862&gt;=filt_gen_size</f>
        <v>1</v>
      </c>
      <c r="AC862" s="8" t="b">
        <f>AV862&gt;=filt_age</f>
        <v>1</v>
      </c>
      <c r="AD862" s="39">
        <f>IF(filt_status="ALL",TRUE,IFERROR(SEARCH(I862,filt_status),FALSE))</f>
        <v>1</v>
      </c>
      <c r="AE862" s="8" t="b">
        <f>IF(filt_chp,TRUE,J862="N")</f>
        <v>1</v>
      </c>
      <c r="AF862" s="8" t="b">
        <f>IF(filt_hydro,TRUE,D862&lt;&gt;"water")</f>
        <v>1</v>
      </c>
      <c r="AG862" s="8" t="b">
        <f>IF(filt_use_bad_data,TRUE,NOT(OR(O862="Y",O862=1)))</f>
        <v>1</v>
      </c>
      <c r="AH862" s="8" t="b">
        <f>IF(filt_use_bad_data,TRUE,NOT(OR(Q862="Y",Q862=1)))</f>
        <v>0</v>
      </c>
      <c r="AI862" s="8" t="b">
        <f>IF(filt_allow_combos,AND(AJ862:AK862),OR(UPPER($S862)="Y",UPPER($T862)=""))</f>
        <v>1</v>
      </c>
      <c r="AJ862" s="8" t="b">
        <f>IF(UPPER($U862)="CCGT",IF(filt_combine_ccgt,OR(UPPER($T862)="Y",UPPER($S862)=""),OR(UPPER($S862)="Y",UPPER($T862)="")),TRUE)</f>
        <v>1</v>
      </c>
      <c r="AK862" s="8" t="b">
        <f>IF(UPPER($U862)="WIND",IF(filt_combine_wind,OR(UPPER($T862)="Y",UPPER($S862)=""),OR(UPPER($S862)="Y",UPPER($T862)="")),TRUE)</f>
        <v>1</v>
      </c>
      <c r="AL862" s="9"/>
      <c r="AM862" s="2" t="b">
        <f>AND(Z862:AL862)</f>
        <v>0</v>
      </c>
      <c r="AN862" s="2">
        <f>A862-COUNTIF($K$31:$K862,"&lt;&gt;"&amp;AN$31)+1</f>
        <v>797</v>
      </c>
      <c r="AO862" s="2"/>
      <c r="AP862" s="8" t="s">
        <v>563</v>
      </c>
      <c r="AQ862" s="8" t="s">
        <v>41</v>
      </c>
      <c r="AR862" s="8">
        <v>3508</v>
      </c>
      <c r="AS862" s="8">
        <v>14790</v>
      </c>
      <c r="AT862" s="8" t="s">
        <v>11</v>
      </c>
      <c r="AU862" s="8" t="s">
        <v>33</v>
      </c>
      <c r="AV862" s="8">
        <v>1971</v>
      </c>
      <c r="AW862" s="8">
        <v>396</v>
      </c>
      <c r="AX862" s="8" t="s">
        <v>16</v>
      </c>
      <c r="AY862" s="8" t="s">
        <v>15</v>
      </c>
      <c r="AZ862">
        <v>0</v>
      </c>
      <c r="BA862" s="5">
        <v>13663.995699999999</v>
      </c>
      <c r="BB862" s="5">
        <v>3</v>
      </c>
      <c r="BC862" s="4"/>
      <c r="BD862"/>
    </row>
    <row r="863" spans="1:56" hidden="1">
      <c r="A863">
        <f>ROW(B863)-ROW($B$31)</f>
        <v>832</v>
      </c>
      <c r="B863" t="str">
        <f>SUBSTITUTE(SUBSTITUTE(SUBSTITUTE(AP863&amp;"_"&amp;AQ863," ","_"),"&amp;","and"),"-","_")</f>
        <v>Valley_2</v>
      </c>
      <c r="C863">
        <f>AW863/1000</f>
        <v>0.58050000000000002</v>
      </c>
      <c r="D863" s="23" t="str">
        <f>VLOOKUP(L863,map_fuel,2,0)</f>
        <v>ng</v>
      </c>
      <c r="E863" s="23" t="str">
        <f>VLOOKUP(M863,map_prime_mover,2,0)</f>
        <v>st</v>
      </c>
      <c r="F863" s="23" t="str">
        <f>D863&amp;IF(NOT(E863=""),"_"&amp;LOWER(E863),"")</f>
        <v>ng_st</v>
      </c>
      <c r="G863" s="58">
        <f>IF(ISNUMBER(BA863),BA863/1000,1)</f>
        <v>13.663995699999999</v>
      </c>
      <c r="H863" s="8">
        <f>AV863</f>
        <v>1967</v>
      </c>
      <c r="I863" s="39" t="str">
        <f>AY863</f>
        <v>OP</v>
      </c>
      <c r="J863" s="39" t="str">
        <f>IF(AZ863=1,"Y",IF(AZ863=0,"N","?"))</f>
        <v>N</v>
      </c>
      <c r="K863" s="39" t="s">
        <v>594</v>
      </c>
      <c r="L863" s="8" t="str">
        <f>AU863</f>
        <v>NG</v>
      </c>
      <c r="M863" s="8" t="str">
        <f>AX863</f>
        <v>ST</v>
      </c>
      <c r="N863" s="8">
        <f>C863*G863</f>
        <v>7.9319495038499994</v>
      </c>
      <c r="O863" s="8"/>
      <c r="P863" s="39"/>
      <c r="Q863" s="39" t="s">
        <v>651</v>
      </c>
      <c r="R863" s="87"/>
      <c r="S863" s="39"/>
      <c r="T863" s="39"/>
      <c r="U863" s="87"/>
      <c r="V863" s="87" t="str">
        <f ca="1">IF(NOT(AP863=""),IF(AP863&lt;&gt;AP862,IF(COUNTIF(OFFSET(AP863,0,0,pMaxUnitPerPlantInData),AP863)=COUNTIFS(OFFSET(AP863,0,0,pMaxUnitPerPlantInData),AP863,OFFSET(F863,0,0,pMaxUnitPerPlantInData),F863),"N","Y"),V862),"")</f>
        <v>N</v>
      </c>
      <c r="W863" s="87" t="str">
        <f>IF($AP863="",W864,SUBSTITUTE(SUBSTITUTE(SUBSTITUTE(AP863," ","_"),"&amp;","and"),"-","_"))</f>
        <v>Valley</v>
      </c>
      <c r="X863" s="87">
        <f>IF($AP863="","-",BB863)</f>
        <v>3</v>
      </c>
      <c r="Y863" s="4"/>
      <c r="Z863" s="8" t="b">
        <v>1</v>
      </c>
      <c r="AA863" s="8" t="b">
        <f>VLOOKUP(L863,map_fuel,3,0)</f>
        <v>1</v>
      </c>
      <c r="AB863" s="8" t="b">
        <f>C863&gt;=filt_gen_size</f>
        <v>1</v>
      </c>
      <c r="AC863" s="8" t="b">
        <f>AV863&gt;=filt_age</f>
        <v>1</v>
      </c>
      <c r="AD863" s="39">
        <f>IF(filt_status="ALL",TRUE,IFERROR(SEARCH(I863,filt_status),FALSE))</f>
        <v>1</v>
      </c>
      <c r="AE863" s="8" t="b">
        <f>IF(filt_chp,TRUE,J863="N")</f>
        <v>1</v>
      </c>
      <c r="AF863" s="8" t="b">
        <f>IF(filt_hydro,TRUE,D863&lt;&gt;"water")</f>
        <v>1</v>
      </c>
      <c r="AG863" s="8" t="b">
        <f>IF(filt_use_bad_data,TRUE,NOT(OR(O863="Y",O863=1)))</f>
        <v>1</v>
      </c>
      <c r="AH863" s="8" t="b">
        <f>IF(filt_use_bad_data,TRUE,NOT(OR(Q863="Y",Q863=1)))</f>
        <v>0</v>
      </c>
      <c r="AI863" s="8" t="b">
        <f>IF(filt_allow_combos,AND(AJ863:AK863),OR(UPPER($S863)="Y",UPPER($T863)=""))</f>
        <v>1</v>
      </c>
      <c r="AJ863" s="8" t="b">
        <f>IF(UPPER($U863)="CCGT",IF(filt_combine_ccgt,OR(UPPER($T863)="Y",UPPER($S863)=""),OR(UPPER($S863)="Y",UPPER($T863)="")),TRUE)</f>
        <v>1</v>
      </c>
      <c r="AK863" s="8" t="b">
        <f>IF(UPPER($U863)="WIND",IF(filt_combine_wind,OR(UPPER($T863)="Y",UPPER($S863)=""),OR(UPPER($S863)="Y",UPPER($T863)="")),TRUE)</f>
        <v>1</v>
      </c>
      <c r="AL863" s="9"/>
      <c r="AM863" s="2" t="b">
        <f>AND(Z863:AL863)</f>
        <v>0</v>
      </c>
      <c r="AN863" s="2">
        <f>A863-COUNTIF($K$31:$K863,"&lt;&gt;"&amp;AN$31)+1</f>
        <v>798</v>
      </c>
      <c r="AO863" s="2"/>
      <c r="AP863" s="8" t="s">
        <v>563</v>
      </c>
      <c r="AQ863" s="8" t="s">
        <v>22</v>
      </c>
      <c r="AR863" s="8">
        <v>3508</v>
      </c>
      <c r="AS863" s="8">
        <v>14789</v>
      </c>
      <c r="AT863" s="8" t="s">
        <v>11</v>
      </c>
      <c r="AU863" s="8" t="s">
        <v>33</v>
      </c>
      <c r="AV863" s="8">
        <v>1967</v>
      </c>
      <c r="AW863" s="8">
        <v>580.5</v>
      </c>
      <c r="AX863" s="8" t="s">
        <v>16</v>
      </c>
      <c r="AY863" s="8" t="s">
        <v>15</v>
      </c>
      <c r="AZ863">
        <v>0</v>
      </c>
      <c r="BA863" s="5">
        <v>13663.995699999999</v>
      </c>
      <c r="BB863" s="5">
        <v>3</v>
      </c>
      <c r="BC863" s="4"/>
      <c r="BD863"/>
    </row>
    <row r="864" spans="1:56" hidden="1">
      <c r="A864">
        <f>ROW(B864)-ROW($B$31)</f>
        <v>833</v>
      </c>
      <c r="B864" t="str">
        <f>SUBSTITUTE(SUBSTITUTE(SUBSTITUTE(AP864&amp;"_"&amp;AQ864," ","_"),"&amp;","and"),"-","_")</f>
        <v>Valley_1</v>
      </c>
      <c r="C864">
        <f>AW864/1000</f>
        <v>0.19889999999999999</v>
      </c>
      <c r="D864" s="23" t="str">
        <f>VLOOKUP(L864,map_fuel,2,0)</f>
        <v>ng</v>
      </c>
      <c r="E864" s="23" t="str">
        <f>VLOOKUP(M864,map_prime_mover,2,0)</f>
        <v>st</v>
      </c>
      <c r="F864" s="23" t="str">
        <f>D864&amp;IF(NOT(E864=""),"_"&amp;LOWER(E864),"")</f>
        <v>ng_st</v>
      </c>
      <c r="G864" s="58">
        <f>IF(ISNUMBER(BA864),BA864/1000,1)</f>
        <v>13.663995699999999</v>
      </c>
      <c r="H864" s="8">
        <f>AV864</f>
        <v>1962</v>
      </c>
      <c r="I864" s="39" t="str">
        <f>AY864</f>
        <v>OP</v>
      </c>
      <c r="J864" s="39" t="str">
        <f>IF(AZ864=1,"Y",IF(AZ864=0,"N","?"))</f>
        <v>N</v>
      </c>
      <c r="K864" s="39" t="s">
        <v>594</v>
      </c>
      <c r="L864" s="8" t="str">
        <f>AU864</f>
        <v>NG</v>
      </c>
      <c r="M864" s="8" t="str">
        <f>AX864</f>
        <v>ST</v>
      </c>
      <c r="N864" s="8">
        <f>C864*G864</f>
        <v>2.7177687447299999</v>
      </c>
      <c r="O864" s="8"/>
      <c r="P864" s="39"/>
      <c r="Q864" s="39" t="s">
        <v>651</v>
      </c>
      <c r="R864" s="87"/>
      <c r="S864" s="39"/>
      <c r="T864" s="39"/>
      <c r="U864" s="87"/>
      <c r="V864" s="87" t="str">
        <f ca="1">IF(NOT(AP864=""),IF(AP864&lt;&gt;AP863,IF(COUNTIF(OFFSET(AP864,0,0,pMaxUnitPerPlantInData),AP864)=COUNTIFS(OFFSET(AP864,0,0,pMaxUnitPerPlantInData),AP864,OFFSET(F864,0,0,pMaxUnitPerPlantInData),F864),"N","Y"),V863),"")</f>
        <v>N</v>
      </c>
      <c r="W864" s="87" t="str">
        <f>IF($AP864="",W865,SUBSTITUTE(SUBSTITUTE(SUBSTITUTE(AP864," ","_"),"&amp;","and"),"-","_"))</f>
        <v>Valley</v>
      </c>
      <c r="X864" s="87">
        <f>IF($AP864="","-",BB864)</f>
        <v>3</v>
      </c>
      <c r="Y864" s="4"/>
      <c r="Z864" s="8" t="b">
        <v>1</v>
      </c>
      <c r="AA864" s="8" t="b">
        <f>VLOOKUP(L864,map_fuel,3,0)</f>
        <v>1</v>
      </c>
      <c r="AB864" s="8" t="b">
        <f>C864&gt;=filt_gen_size</f>
        <v>1</v>
      </c>
      <c r="AC864" s="8" t="b">
        <f>AV864&gt;=filt_age</f>
        <v>1</v>
      </c>
      <c r="AD864" s="39">
        <f>IF(filt_status="ALL",TRUE,IFERROR(SEARCH(I864,filt_status),FALSE))</f>
        <v>1</v>
      </c>
      <c r="AE864" s="8" t="b">
        <f>IF(filt_chp,TRUE,J864="N")</f>
        <v>1</v>
      </c>
      <c r="AF864" s="8" t="b">
        <f>IF(filt_hydro,TRUE,D864&lt;&gt;"water")</f>
        <v>1</v>
      </c>
      <c r="AG864" s="8" t="b">
        <f>IF(filt_use_bad_data,TRUE,NOT(OR(O864="Y",O864=1)))</f>
        <v>1</v>
      </c>
      <c r="AH864" s="8" t="b">
        <f>IF(filt_use_bad_data,TRUE,NOT(OR(Q864="Y",Q864=1)))</f>
        <v>0</v>
      </c>
      <c r="AI864" s="8" t="b">
        <f>IF(filt_allow_combos,AND(AJ864:AK864),OR(UPPER($S864)="Y",UPPER($T864)=""))</f>
        <v>1</v>
      </c>
      <c r="AJ864" s="8" t="b">
        <f>IF(UPPER($U864)="CCGT",IF(filt_combine_ccgt,OR(UPPER($T864)="Y",UPPER($S864)=""),OR(UPPER($S864)="Y",UPPER($T864)="")),TRUE)</f>
        <v>1</v>
      </c>
      <c r="AK864" s="8" t="b">
        <f>IF(UPPER($U864)="WIND",IF(filt_combine_wind,OR(UPPER($T864)="Y",UPPER($S864)=""),OR(UPPER($S864)="Y",UPPER($T864)="")),TRUE)</f>
        <v>1</v>
      </c>
      <c r="AL864" s="9"/>
      <c r="AM864" s="2" t="b">
        <f>AND(Z864:AL864)</f>
        <v>0</v>
      </c>
      <c r="AN864" s="2">
        <f>A864-COUNTIF($K$31:$K864,"&lt;&gt;"&amp;AN$31)+1</f>
        <v>799</v>
      </c>
      <c r="AO864" s="2"/>
      <c r="AP864" s="8" t="s">
        <v>563</v>
      </c>
      <c r="AQ864" s="8" t="s">
        <v>19</v>
      </c>
      <c r="AR864" s="8">
        <v>3508</v>
      </c>
      <c r="AS864" s="8">
        <v>14788</v>
      </c>
      <c r="AT864" s="8" t="s">
        <v>11</v>
      </c>
      <c r="AU864" s="8" t="s">
        <v>33</v>
      </c>
      <c r="AV864" s="8">
        <v>1962</v>
      </c>
      <c r="AW864" s="8">
        <v>198.9</v>
      </c>
      <c r="AX864" s="8" t="s">
        <v>16</v>
      </c>
      <c r="AY864" s="8" t="s">
        <v>15</v>
      </c>
      <c r="AZ864">
        <v>0</v>
      </c>
      <c r="BA864" s="5">
        <v>13663.995699999999</v>
      </c>
      <c r="BB864" s="5">
        <v>3</v>
      </c>
      <c r="BC864" s="4"/>
      <c r="BD864"/>
    </row>
    <row r="865" spans="1:56" hidden="1">
      <c r="A865">
        <f>ROW(B865)-ROW($B$31)</f>
        <v>834</v>
      </c>
      <c r="B865" t="str">
        <f>SUBSTITUTE(SUBSTITUTE(SUBSTITUTE(AP865&amp;"_"&amp;AQ865," ","_"),"&amp;","and"),"-","_")</f>
        <v>Victoria_Texas_Plant_GEN1</v>
      </c>
      <c r="C865">
        <f>AW865/1000</f>
        <v>0.1024</v>
      </c>
      <c r="D865" s="23" t="str">
        <f>VLOOKUP(L865,map_fuel,2,0)</f>
        <v>ng</v>
      </c>
      <c r="E865" s="23" t="str">
        <f>VLOOKUP(M865,map_prime_mover,2,0)</f>
        <v>gt</v>
      </c>
      <c r="F865" s="23" t="str">
        <f>D865&amp;IF(NOT(E865=""),"_"&amp;LOWER(E865),"")</f>
        <v>ng_gt</v>
      </c>
      <c r="G865" s="58">
        <f>IF(ISNUMBER(BA865),BA865/1000,1)</f>
        <v>7.7738549999999993</v>
      </c>
      <c r="H865" s="8">
        <f>AV865</f>
        <v>1987</v>
      </c>
      <c r="I865" s="39" t="str">
        <f>AY865</f>
        <v>OP</v>
      </c>
      <c r="J865" s="39" t="str">
        <f>IF(AZ865=1,"Y",IF(AZ865=0,"N","?"))</f>
        <v>Y</v>
      </c>
      <c r="K865" s="39" t="s">
        <v>594</v>
      </c>
      <c r="L865" s="8" t="str">
        <f>AU865</f>
        <v>NG</v>
      </c>
      <c r="M865" s="8" t="str">
        <f>AX865</f>
        <v>GT</v>
      </c>
      <c r="N865" s="8">
        <f>C865*G865</f>
        <v>0.79604275199999996</v>
      </c>
      <c r="O865" s="8"/>
      <c r="P865" s="8"/>
      <c r="Q865" s="8"/>
      <c r="R865" s="87"/>
      <c r="S865" s="8"/>
      <c r="T865" s="8"/>
      <c r="U865" s="87"/>
      <c r="V865" s="87" t="str">
        <f ca="1">IF(NOT(AP865=""),IF(AP865&lt;&gt;AP864,IF(COUNTIF(OFFSET(AP865,0,0,pMaxUnitPerPlantInData),AP865)=COUNTIFS(OFFSET(AP865,0,0,pMaxUnitPerPlantInData),AP865,OFFSET(F865,0,0,pMaxUnitPerPlantInData),F865),"N","Y"),V864),"")</f>
        <v>N</v>
      </c>
      <c r="W865" s="87" t="str">
        <f>IF($AP865="",W866,AP865)</f>
        <v>Victoria Texas Plant</v>
      </c>
      <c r="X865" s="87">
        <f>IF($AP865="","-",BB865)</f>
        <v>1</v>
      </c>
      <c r="Y865" s="4"/>
      <c r="Z865" s="8" t="b">
        <v>1</v>
      </c>
      <c r="AA865" s="8" t="b">
        <f>VLOOKUP(L865,map_fuel,3,0)</f>
        <v>1</v>
      </c>
      <c r="AB865" s="8" t="b">
        <f>C865&gt;=filt_gen_size</f>
        <v>1</v>
      </c>
      <c r="AC865" s="8" t="b">
        <f>AV865&gt;=filt_age</f>
        <v>1</v>
      </c>
      <c r="AD865" s="39">
        <f>IF(filt_status="ALL",TRUE,IFERROR(SEARCH(I865,filt_status),FALSE))</f>
        <v>1</v>
      </c>
      <c r="AE865" s="8" t="b">
        <f>IF(filt_chp,TRUE,J865="N")</f>
        <v>0</v>
      </c>
      <c r="AF865" s="8" t="b">
        <f>IF(filt_hydro,TRUE,D865&lt;&gt;"water")</f>
        <v>1</v>
      </c>
      <c r="AG865" s="8" t="b">
        <f>IF(filt_use_bad_data,TRUE,NOT(OR(O865="Y",O865=1)))</f>
        <v>1</v>
      </c>
      <c r="AH865" s="8" t="b">
        <f>IF(filt_use_bad_data,TRUE,NOT(OR(Q865="Y",Q865=1)))</f>
        <v>1</v>
      </c>
      <c r="AI865" s="8" t="b">
        <f>IF(filt_allow_combos,AND(AJ865:AK865),OR(UPPER($S865)="Y",UPPER($T865)=""))</f>
        <v>1</v>
      </c>
      <c r="AJ865" s="8" t="b">
        <f>IF(UPPER($U865)="CCGT",IF(filt_combine_ccgt,OR(UPPER($T865)="Y",UPPER($S865)=""),OR(UPPER($S865)="Y",UPPER($T865)="")),TRUE)</f>
        <v>1</v>
      </c>
      <c r="AK865" s="8" t="b">
        <f>IF(UPPER($U865)="WIND",IF(filt_combine_wind,OR(UPPER($T865)="Y",UPPER($S865)=""),OR(UPPER($S865)="Y",UPPER($T865)="")),TRUE)</f>
        <v>1</v>
      </c>
      <c r="AL865" s="9"/>
      <c r="AM865" s="2" t="b">
        <f>AND(Z865:AL865)</f>
        <v>0</v>
      </c>
      <c r="AN865" s="2">
        <f>A865-COUNTIF($K$31:$K865,"&lt;&gt;"&amp;AN$31)+1</f>
        <v>800</v>
      </c>
      <c r="AO865" s="2"/>
      <c r="AP865" s="8" t="s">
        <v>564</v>
      </c>
      <c r="AQ865" s="8" t="s">
        <v>13</v>
      </c>
      <c r="AR865" s="8">
        <v>10790</v>
      </c>
      <c r="AS865" s="8">
        <v>14791</v>
      </c>
      <c r="AT865" s="8" t="s">
        <v>11</v>
      </c>
      <c r="AU865" s="8" t="s">
        <v>33</v>
      </c>
      <c r="AV865" s="8">
        <v>1987</v>
      </c>
      <c r="AW865" s="8">
        <v>102.4</v>
      </c>
      <c r="AX865" s="8" t="s">
        <v>54</v>
      </c>
      <c r="AY865" s="8" t="s">
        <v>15</v>
      </c>
      <c r="AZ865">
        <v>1</v>
      </c>
      <c r="BA865" s="5">
        <v>7773.8549999999996</v>
      </c>
      <c r="BB865" s="5">
        <v>1</v>
      </c>
      <c r="BC865" s="4"/>
      <c r="BD865"/>
    </row>
    <row r="866" spans="1:56" hidden="1">
      <c r="A866">
        <f>ROW(B866)-ROW($B$31)</f>
        <v>835</v>
      </c>
      <c r="B866" t="str">
        <f>SUBSTITUTE(SUBSTITUTE(SUBSTITUTE(AP866&amp;"_"&amp;AQ866," ","_"),"&amp;","and"),"-","_")</f>
        <v>Village_Creek_Wastewater_Treatment_Plant_SDI</v>
      </c>
      <c r="C866">
        <f>AW866/1000</f>
        <v>8.9999999999999998E-4</v>
      </c>
      <c r="D866" s="23" t="str">
        <f>VLOOKUP(L866,map_fuel,2,0)</f>
        <v>ng</v>
      </c>
      <c r="E866" s="23" t="str">
        <f>VLOOKUP(M866,map_prime_mover,2,0)</f>
        <v>ic</v>
      </c>
      <c r="F866" s="23" t="str">
        <f>D866&amp;IF(NOT(E866=""),"_"&amp;LOWER(E866),"")</f>
        <v>ng_ic</v>
      </c>
      <c r="G866" s="58">
        <f>IF(ISNUMBER(BA866),BA866/1000,1)</f>
        <v>10.1411756</v>
      </c>
      <c r="H866" s="8">
        <f>AV866</f>
        <v>1994</v>
      </c>
      <c r="I866" s="39" t="str">
        <f>AY866</f>
        <v>SB</v>
      </c>
      <c r="J866" s="39" t="str">
        <f>IF(AZ866=1,"Y",IF(AZ866=0,"N","?"))</f>
        <v>Y</v>
      </c>
      <c r="K866" s="39" t="s">
        <v>594</v>
      </c>
      <c r="L866" s="8" t="str">
        <f>AU866</f>
        <v>NG</v>
      </c>
      <c r="M866" s="8" t="str">
        <f>AX866</f>
        <v>IC</v>
      </c>
      <c r="N866" s="8">
        <f>C866*G866</f>
        <v>9.1270580400000002E-3</v>
      </c>
      <c r="O866" s="8"/>
      <c r="P866" s="8"/>
      <c r="Q866" s="8"/>
      <c r="R866" s="87"/>
      <c r="S866" s="8"/>
      <c r="T866" s="8"/>
      <c r="U866" s="87"/>
      <c r="V866" s="87" t="str">
        <f ca="1">IF(NOT(AP866=""),IF(AP866&lt;&gt;AP865,IF(COUNTIF(OFFSET(AP866,0,0,pMaxUnitPerPlantInData),AP866)=COUNTIFS(OFFSET(AP866,0,0,pMaxUnitPerPlantInData),AP866,OFFSET(F866,0,0,pMaxUnitPerPlantInData),F866),"N","Y"),V865),"")</f>
        <v>Y</v>
      </c>
      <c r="W866" s="87" t="str">
        <f>IF($AP866="",W867,AP866)</f>
        <v>Village Creek Wastewater Treatment Plant</v>
      </c>
      <c r="X866" s="87">
        <f>IF($AP866="","-",BB866)</f>
        <v>4</v>
      </c>
      <c r="Y866" s="4"/>
      <c r="Z866" s="8" t="b">
        <v>1</v>
      </c>
      <c r="AA866" s="8" t="b">
        <f>VLOOKUP(L866,map_fuel,3,0)</f>
        <v>1</v>
      </c>
      <c r="AB866" s="8" t="b">
        <f>C866&gt;=filt_gen_size</f>
        <v>0</v>
      </c>
      <c r="AC866" s="8" t="b">
        <f>AV866&gt;=filt_age</f>
        <v>1</v>
      </c>
      <c r="AD866" s="39">
        <f>IF(filt_status="ALL",TRUE,IFERROR(SEARCH(I866,filt_status),FALSE))</f>
        <v>9</v>
      </c>
      <c r="AE866" s="8" t="b">
        <f>IF(filt_chp,TRUE,J866="N")</f>
        <v>0</v>
      </c>
      <c r="AF866" s="8" t="b">
        <f>IF(filt_hydro,TRUE,D866&lt;&gt;"water")</f>
        <v>1</v>
      </c>
      <c r="AG866" s="8" t="b">
        <f>IF(filt_use_bad_data,TRUE,NOT(OR(O866="Y",O866=1)))</f>
        <v>1</v>
      </c>
      <c r="AH866" s="8" t="b">
        <f>IF(filt_use_bad_data,TRUE,NOT(OR(Q866="Y",Q866=1)))</f>
        <v>1</v>
      </c>
      <c r="AI866" s="8" t="b">
        <f>IF(filt_allow_combos,AND(AJ866:AK866),OR(UPPER($S866)="Y",UPPER($T866)=""))</f>
        <v>1</v>
      </c>
      <c r="AJ866" s="8" t="b">
        <f>IF(UPPER($U866)="CCGT",IF(filt_combine_ccgt,OR(UPPER($T866)="Y",UPPER($S866)=""),OR(UPPER($S866)="Y",UPPER($T866)="")),TRUE)</f>
        <v>1</v>
      </c>
      <c r="AK866" s="8" t="b">
        <f>IF(UPPER($U866)="WIND",IF(filt_combine_wind,OR(UPPER($T866)="Y",UPPER($S866)=""),OR(UPPER($S866)="Y",UPPER($T866)="")),TRUE)</f>
        <v>1</v>
      </c>
      <c r="AL866" s="9"/>
      <c r="AM866" s="2" t="b">
        <f>AND(Z866:AL866)</f>
        <v>0</v>
      </c>
      <c r="AN866" s="2">
        <f>A866-COUNTIF($K$31:$K866,"&lt;&gt;"&amp;AN$31)+1</f>
        <v>801</v>
      </c>
      <c r="AO866" s="2"/>
      <c r="AP866" s="8" t="s">
        <v>565</v>
      </c>
      <c r="AQ866" s="8" t="s">
        <v>566</v>
      </c>
      <c r="AR866" s="8">
        <v>54520</v>
      </c>
      <c r="AS866" s="8">
        <v>14792</v>
      </c>
      <c r="AT866" s="8" t="s">
        <v>11</v>
      </c>
      <c r="AU866" s="8" t="s">
        <v>33</v>
      </c>
      <c r="AV866" s="8">
        <v>1994</v>
      </c>
      <c r="AW866" s="8">
        <v>0.9</v>
      </c>
      <c r="AX866" s="8" t="s">
        <v>44</v>
      </c>
      <c r="AY866" s="8" t="s">
        <v>95</v>
      </c>
      <c r="AZ866">
        <v>1</v>
      </c>
      <c r="BA866" s="5">
        <v>10141.1756</v>
      </c>
      <c r="BB866" s="5">
        <v>4</v>
      </c>
      <c r="BC866" s="4"/>
      <c r="BD866"/>
    </row>
    <row r="867" spans="1:56" hidden="1">
      <c r="A867">
        <f>ROW(B867)-ROW($B$31)</f>
        <v>836</v>
      </c>
      <c r="B867" t="str">
        <f>SUBSTITUTE(SUBSTITUTE(SUBSTITUTE(AP867&amp;"_"&amp;AQ867," ","_"),"&amp;","and"),"-","_")</f>
        <v>Village_Creek_Wastewater_Treatment_Plant_SD2</v>
      </c>
      <c r="C867">
        <f>AW867/1000</f>
        <v>8.9999999999999998E-4</v>
      </c>
      <c r="D867" s="23" t="str">
        <f>VLOOKUP(L867,map_fuel,2,0)</f>
        <v>ng</v>
      </c>
      <c r="E867" s="23" t="str">
        <f>VLOOKUP(M867,map_prime_mover,2,0)</f>
        <v>ic</v>
      </c>
      <c r="F867" s="23" t="str">
        <f>D867&amp;IF(NOT(E867=""),"_"&amp;LOWER(E867),"")</f>
        <v>ng_ic</v>
      </c>
      <c r="G867" s="58">
        <f>IF(ISNUMBER(BA867),BA867/1000,1)</f>
        <v>10.1411756</v>
      </c>
      <c r="H867" s="8">
        <f>AV867</f>
        <v>1994</v>
      </c>
      <c r="I867" s="39" t="str">
        <f>AY867</f>
        <v>SB</v>
      </c>
      <c r="J867" s="39" t="str">
        <f>IF(AZ867=1,"Y",IF(AZ867=0,"N","?"))</f>
        <v>Y</v>
      </c>
      <c r="K867" s="39" t="s">
        <v>594</v>
      </c>
      <c r="L867" s="8" t="str">
        <f>AU867</f>
        <v>NG</v>
      </c>
      <c r="M867" s="8" t="str">
        <f>AX867</f>
        <v>IC</v>
      </c>
      <c r="N867" s="8">
        <f>C867*G867</f>
        <v>9.1270580400000002E-3</v>
      </c>
      <c r="O867" s="8"/>
      <c r="P867" s="8"/>
      <c r="Q867" s="8"/>
      <c r="R867" s="87"/>
      <c r="S867" s="8"/>
      <c r="T867" s="8"/>
      <c r="U867" s="87"/>
      <c r="V867" s="87" t="str">
        <f ca="1">IF(NOT(AP867=""),IF(AP867&lt;&gt;AP866,IF(COUNTIF(OFFSET(AP867,0,0,pMaxUnitPerPlantInData),AP867)=COUNTIFS(OFFSET(AP867,0,0,pMaxUnitPerPlantInData),AP867,OFFSET(F867,0,0,pMaxUnitPerPlantInData),F867),"N","Y"),V866),"")</f>
        <v>Y</v>
      </c>
      <c r="W867" s="87" t="str">
        <f>IF($AP867="",W868,AP867)</f>
        <v>Village Creek Wastewater Treatment Plant</v>
      </c>
      <c r="X867" s="87">
        <f>IF($AP867="","-",BB867)</f>
        <v>4</v>
      </c>
      <c r="Y867" s="4"/>
      <c r="Z867" s="8" t="b">
        <v>1</v>
      </c>
      <c r="AA867" s="8" t="b">
        <f>VLOOKUP(L867,map_fuel,3,0)</f>
        <v>1</v>
      </c>
      <c r="AB867" s="8" t="b">
        <f>C867&gt;=filt_gen_size</f>
        <v>0</v>
      </c>
      <c r="AC867" s="8" t="b">
        <f>AV867&gt;=filt_age</f>
        <v>1</v>
      </c>
      <c r="AD867" s="39">
        <f>IF(filt_status="ALL",TRUE,IFERROR(SEARCH(I867,filt_status),FALSE))</f>
        <v>9</v>
      </c>
      <c r="AE867" s="8" t="b">
        <f>IF(filt_chp,TRUE,J867="N")</f>
        <v>0</v>
      </c>
      <c r="AF867" s="8" t="b">
        <f>IF(filt_hydro,TRUE,D867&lt;&gt;"water")</f>
        <v>1</v>
      </c>
      <c r="AG867" s="8" t="b">
        <f>IF(filt_use_bad_data,TRUE,NOT(OR(O867="Y",O867=1)))</f>
        <v>1</v>
      </c>
      <c r="AH867" s="8" t="b">
        <f>IF(filt_use_bad_data,TRUE,NOT(OR(Q867="Y",Q867=1)))</f>
        <v>1</v>
      </c>
      <c r="AI867" s="8" t="b">
        <f>IF(filt_allow_combos,AND(AJ867:AK867),OR(UPPER($S867)="Y",UPPER($T867)=""))</f>
        <v>1</v>
      </c>
      <c r="AJ867" s="8" t="b">
        <f>IF(UPPER($U867)="CCGT",IF(filt_combine_ccgt,OR(UPPER($T867)="Y",UPPER($S867)=""),OR(UPPER($S867)="Y",UPPER($T867)="")),TRUE)</f>
        <v>1</v>
      </c>
      <c r="AK867" s="8" t="b">
        <f>IF(UPPER($U867)="WIND",IF(filt_combine_wind,OR(UPPER($T867)="Y",UPPER($S867)=""),OR(UPPER($S867)="Y",UPPER($T867)="")),TRUE)</f>
        <v>1</v>
      </c>
      <c r="AL867" s="9"/>
      <c r="AM867" s="2" t="b">
        <f>AND(Z867:AL867)</f>
        <v>0</v>
      </c>
      <c r="AN867" s="2">
        <f>A867-COUNTIF($K$31:$K867,"&lt;&gt;"&amp;AN$31)+1</f>
        <v>802</v>
      </c>
      <c r="AO867" s="2"/>
      <c r="AP867" s="8" t="s">
        <v>565</v>
      </c>
      <c r="AQ867" s="8" t="s">
        <v>567</v>
      </c>
      <c r="AR867" s="8">
        <v>54520</v>
      </c>
      <c r="AS867" s="8">
        <v>14793</v>
      </c>
      <c r="AT867" s="8" t="s">
        <v>11</v>
      </c>
      <c r="AU867" s="8" t="s">
        <v>33</v>
      </c>
      <c r="AV867" s="8">
        <v>1994</v>
      </c>
      <c r="AW867" s="8">
        <v>0.9</v>
      </c>
      <c r="AX867" s="8" t="s">
        <v>44</v>
      </c>
      <c r="AY867" s="8" t="s">
        <v>95</v>
      </c>
      <c r="AZ867">
        <v>1</v>
      </c>
      <c r="BA867" s="5">
        <v>10141.1756</v>
      </c>
      <c r="BB867" s="5">
        <v>4</v>
      </c>
      <c r="BC867" s="4"/>
      <c r="BD867"/>
    </row>
    <row r="868" spans="1:56" hidden="1">
      <c r="A868">
        <f>ROW(B868)-ROW($B$31)</f>
        <v>837</v>
      </c>
      <c r="B868" t="str">
        <f>SUBSTITUTE(SUBSTITUTE(SUBSTITUTE(AP868&amp;"_"&amp;AQ868," ","_"),"&amp;","and"),"-","_")</f>
        <v>Village_Creek_Wastewater_Treatment_Plant_TG1</v>
      </c>
      <c r="C868">
        <f>AW868/1000</f>
        <v>5.3E-3</v>
      </c>
      <c r="D868" s="23" t="str">
        <f>VLOOKUP(L868,map_fuel,2,0)</f>
        <v>bio</v>
      </c>
      <c r="E868" s="23" t="str">
        <f>VLOOKUP(M868,map_prime_mover,2,0)</f>
        <v>gt</v>
      </c>
      <c r="F868" s="23" t="str">
        <f>D868&amp;IF(NOT(E868=""),"_"&amp;LOWER(E868),"")</f>
        <v>bio_gt</v>
      </c>
      <c r="G868" s="58">
        <f>IF(ISNUMBER(BA868),BA868/1000,1)</f>
        <v>10.1411756</v>
      </c>
      <c r="H868" s="8">
        <f>AV868</f>
        <v>2001</v>
      </c>
      <c r="I868" s="39" t="str">
        <f>AY868</f>
        <v>OP</v>
      </c>
      <c r="J868" s="39" t="str">
        <f>IF(AZ868=1,"Y",IF(AZ868=0,"N","?"))</f>
        <v>Y</v>
      </c>
      <c r="K868" s="39" t="s">
        <v>594</v>
      </c>
      <c r="L868" s="8" t="str">
        <f>AU868</f>
        <v>DG</v>
      </c>
      <c r="M868" s="8" t="str">
        <f>AX868</f>
        <v>GT</v>
      </c>
      <c r="N868" s="8">
        <f>C868*G868</f>
        <v>5.3748230680000002E-2</v>
      </c>
      <c r="O868" s="8"/>
      <c r="P868" s="8"/>
      <c r="Q868" s="8"/>
      <c r="R868" s="87"/>
      <c r="S868" s="8"/>
      <c r="T868" s="8"/>
      <c r="U868" s="87"/>
      <c r="V868" s="87" t="str">
        <f ca="1">IF(NOT(AP868=""),IF(AP868&lt;&gt;AP867,IF(COUNTIF(OFFSET(AP868,0,0,pMaxUnitPerPlantInData),AP868)=COUNTIFS(OFFSET(AP868,0,0,pMaxUnitPerPlantInData),AP868,OFFSET(F868,0,0,pMaxUnitPerPlantInData),F868),"N","Y"),V867),"")</f>
        <v>Y</v>
      </c>
      <c r="W868" s="87" t="str">
        <f>IF($AP868="",W869,AP868)</f>
        <v>Village Creek Wastewater Treatment Plant</v>
      </c>
      <c r="X868" s="87">
        <f>IF($AP868="","-",BB868)</f>
        <v>4</v>
      </c>
      <c r="Y868" s="4"/>
      <c r="Z868" s="8" t="b">
        <v>1</v>
      </c>
      <c r="AA868" s="8" t="b">
        <f>VLOOKUP(L868,map_fuel,3,0)</f>
        <v>0</v>
      </c>
      <c r="AB868" s="8" t="b">
        <f>C868&gt;=filt_gen_size</f>
        <v>0</v>
      </c>
      <c r="AC868" s="8" t="b">
        <f>AV868&gt;=filt_age</f>
        <v>1</v>
      </c>
      <c r="AD868" s="39">
        <f>IF(filt_status="ALL",TRUE,IFERROR(SEARCH(I868,filt_status),FALSE))</f>
        <v>1</v>
      </c>
      <c r="AE868" s="8" t="b">
        <f>IF(filt_chp,TRUE,J868="N")</f>
        <v>0</v>
      </c>
      <c r="AF868" s="8" t="b">
        <f>IF(filt_hydro,TRUE,D868&lt;&gt;"water")</f>
        <v>1</v>
      </c>
      <c r="AG868" s="8" t="b">
        <f>IF(filt_use_bad_data,TRUE,NOT(OR(O868="Y",O868=1)))</f>
        <v>1</v>
      </c>
      <c r="AH868" s="8" t="b">
        <f>IF(filt_use_bad_data,TRUE,NOT(OR(Q868="Y",Q868=1)))</f>
        <v>1</v>
      </c>
      <c r="AI868" s="8" t="b">
        <f>IF(filt_allow_combos,AND(AJ868:AK868),OR(UPPER($S868)="Y",UPPER($T868)=""))</f>
        <v>1</v>
      </c>
      <c r="AJ868" s="8" t="b">
        <f>IF(UPPER($U868)="CCGT",IF(filt_combine_ccgt,OR(UPPER($T868)="Y",UPPER($S868)=""),OR(UPPER($S868)="Y",UPPER($T868)="")),TRUE)</f>
        <v>1</v>
      </c>
      <c r="AK868" s="8" t="b">
        <f>IF(UPPER($U868)="WIND",IF(filt_combine_wind,OR(UPPER($T868)="Y",UPPER($S868)=""),OR(UPPER($S868)="Y",UPPER($T868)="")),TRUE)</f>
        <v>1</v>
      </c>
      <c r="AL868" s="9"/>
      <c r="AM868" s="2" t="b">
        <f>AND(Z868:AL868)</f>
        <v>0</v>
      </c>
      <c r="AN868" s="2">
        <f>A868-COUNTIF($K$31:$K868,"&lt;&gt;"&amp;AN$31)+1</f>
        <v>803</v>
      </c>
      <c r="AO868" s="2"/>
      <c r="AP868" s="8" t="s">
        <v>565</v>
      </c>
      <c r="AQ868" s="8" t="s">
        <v>128</v>
      </c>
      <c r="AR868" s="8">
        <v>54520</v>
      </c>
      <c r="AS868" s="8">
        <v>14794</v>
      </c>
      <c r="AT868" s="8" t="s">
        <v>11</v>
      </c>
      <c r="AU868" s="8" t="s">
        <v>568</v>
      </c>
      <c r="AV868" s="8">
        <v>2001</v>
      </c>
      <c r="AW868" s="8">
        <v>5.3</v>
      </c>
      <c r="AX868" s="8" t="s">
        <v>54</v>
      </c>
      <c r="AY868" s="8" t="s">
        <v>15</v>
      </c>
      <c r="AZ868">
        <v>1</v>
      </c>
      <c r="BA868" s="5">
        <v>10141.1756</v>
      </c>
      <c r="BB868" s="5">
        <v>4</v>
      </c>
      <c r="BC868" s="4"/>
      <c r="BD868"/>
    </row>
    <row r="869" spans="1:56" hidden="1">
      <c r="A869">
        <f>ROW(B869)-ROW($B$31)</f>
        <v>838</v>
      </c>
      <c r="B869" t="str">
        <f>SUBSTITUTE(SUBSTITUTE(SUBSTITUTE(AP869&amp;"_"&amp;AQ869," ","_"),"&amp;","and"),"-","_")</f>
        <v>Village_Creek_Wastewater_Treatment_Plant_TG2</v>
      </c>
      <c r="C869">
        <f>AW869/1000</f>
        <v>5.3E-3</v>
      </c>
      <c r="D869" s="23" t="str">
        <f>VLOOKUP(L869,map_fuel,2,0)</f>
        <v>bio</v>
      </c>
      <c r="E869" s="23" t="str">
        <f>VLOOKUP(M869,map_prime_mover,2,0)</f>
        <v>gt</v>
      </c>
      <c r="F869" s="23" t="str">
        <f>D869&amp;IF(NOT(E869=""),"_"&amp;LOWER(E869),"")</f>
        <v>bio_gt</v>
      </c>
      <c r="G869" s="58">
        <f>IF(ISNUMBER(BA869),BA869/1000,1)</f>
        <v>10.1411756</v>
      </c>
      <c r="H869" s="8">
        <f>AV869</f>
        <v>2001</v>
      </c>
      <c r="I869" s="39" t="str">
        <f>AY869</f>
        <v>OP</v>
      </c>
      <c r="J869" s="39" t="str">
        <f>IF(AZ869=1,"Y",IF(AZ869=0,"N","?"))</f>
        <v>Y</v>
      </c>
      <c r="K869" s="39" t="s">
        <v>594</v>
      </c>
      <c r="L869" s="8" t="str">
        <f>AU869</f>
        <v>DG</v>
      </c>
      <c r="M869" s="8" t="str">
        <f>AX869</f>
        <v>GT</v>
      </c>
      <c r="N869" s="8">
        <f>C869*G869</f>
        <v>5.3748230680000002E-2</v>
      </c>
      <c r="O869" s="8"/>
      <c r="P869" s="8"/>
      <c r="Q869" s="8"/>
      <c r="R869" s="87"/>
      <c r="S869" s="8"/>
      <c r="T869" s="8"/>
      <c r="U869" s="87"/>
      <c r="V869" s="87" t="str">
        <f ca="1">IF(NOT(AP869=""),IF(AP869&lt;&gt;AP868,IF(COUNTIF(OFFSET(AP869,0,0,pMaxUnitPerPlantInData),AP869)=COUNTIFS(OFFSET(AP869,0,0,pMaxUnitPerPlantInData),AP869,OFFSET(F869,0,0,pMaxUnitPerPlantInData),F869),"N","Y"),V868),"")</f>
        <v>Y</v>
      </c>
      <c r="W869" s="87" t="str">
        <f>IF($AP869="",W870,AP869)</f>
        <v>Village Creek Wastewater Treatment Plant</v>
      </c>
      <c r="X869" s="87">
        <f>IF($AP869="","-",BB869)</f>
        <v>4</v>
      </c>
      <c r="Y869" s="4"/>
      <c r="Z869" s="8" t="b">
        <v>1</v>
      </c>
      <c r="AA869" s="8" t="b">
        <f>VLOOKUP(L869,map_fuel,3,0)</f>
        <v>0</v>
      </c>
      <c r="AB869" s="8" t="b">
        <f>C869&gt;=filt_gen_size</f>
        <v>0</v>
      </c>
      <c r="AC869" s="8" t="b">
        <f>AV869&gt;=filt_age</f>
        <v>1</v>
      </c>
      <c r="AD869" s="39">
        <f>IF(filt_status="ALL",TRUE,IFERROR(SEARCH(I869,filt_status),FALSE))</f>
        <v>1</v>
      </c>
      <c r="AE869" s="8" t="b">
        <f>IF(filt_chp,TRUE,J869="N")</f>
        <v>0</v>
      </c>
      <c r="AF869" s="8" t="b">
        <f>IF(filt_hydro,TRUE,D869&lt;&gt;"water")</f>
        <v>1</v>
      </c>
      <c r="AG869" s="8" t="b">
        <f>IF(filt_use_bad_data,TRUE,NOT(OR(O869="Y",O869=1)))</f>
        <v>1</v>
      </c>
      <c r="AH869" s="8" t="b">
        <f>IF(filt_use_bad_data,TRUE,NOT(OR(Q869="Y",Q869=1)))</f>
        <v>1</v>
      </c>
      <c r="AI869" s="8" t="b">
        <f>IF(filt_allow_combos,AND(AJ869:AK869),OR(UPPER($S869)="Y",UPPER($T869)=""))</f>
        <v>1</v>
      </c>
      <c r="AJ869" s="8" t="b">
        <f>IF(UPPER($U869)="CCGT",IF(filt_combine_ccgt,OR(UPPER($T869)="Y",UPPER($S869)=""),OR(UPPER($S869)="Y",UPPER($T869)="")),TRUE)</f>
        <v>1</v>
      </c>
      <c r="AK869" s="8" t="b">
        <f>IF(UPPER($U869)="WIND",IF(filt_combine_wind,OR(UPPER($T869)="Y",UPPER($S869)=""),OR(UPPER($S869)="Y",UPPER($T869)="")),TRUE)</f>
        <v>1</v>
      </c>
      <c r="AL869" s="9"/>
      <c r="AM869" s="2" t="b">
        <f>AND(Z869:AL869)</f>
        <v>0</v>
      </c>
      <c r="AN869" s="2">
        <f>A869-COUNTIF($K$31:$K869,"&lt;&gt;"&amp;AN$31)+1</f>
        <v>804</v>
      </c>
      <c r="AO869" s="2"/>
      <c r="AP869" s="8" t="s">
        <v>565</v>
      </c>
      <c r="AQ869" s="8" t="s">
        <v>87</v>
      </c>
      <c r="AR869" s="8">
        <v>54520</v>
      </c>
      <c r="AS869" s="8">
        <v>14795</v>
      </c>
      <c r="AT869" s="8" t="s">
        <v>11</v>
      </c>
      <c r="AU869" s="8" t="s">
        <v>568</v>
      </c>
      <c r="AV869" s="8">
        <v>2001</v>
      </c>
      <c r="AW869" s="8">
        <v>5.3</v>
      </c>
      <c r="AX869" s="8" t="s">
        <v>54</v>
      </c>
      <c r="AY869" s="8" t="s">
        <v>15</v>
      </c>
      <c r="AZ869">
        <v>1</v>
      </c>
      <c r="BA869" s="5">
        <v>10141.1756</v>
      </c>
      <c r="BB869" s="5">
        <v>4</v>
      </c>
      <c r="BC869" s="4"/>
      <c r="BD869"/>
    </row>
    <row r="870" spans="1:56" hidden="1">
      <c r="A870">
        <f>ROW(B870)-ROW($B$31)</f>
        <v>839</v>
      </c>
      <c r="B870" t="str">
        <f>SUBSTITUTE(SUBSTITUTE(SUBSTITUTE(AP870&amp;"_"&amp;AQ870," ","_"),"&amp;","and"),"-","_")</f>
        <v>W_A_Parish_8</v>
      </c>
      <c r="C870">
        <f>AW870/1000</f>
        <v>0.61460000000000004</v>
      </c>
      <c r="D870" s="23" t="str">
        <f>VLOOKUP(L870,map_fuel,2,0)</f>
        <v>coal_sub</v>
      </c>
      <c r="E870" s="23" t="str">
        <f>VLOOKUP(M870,map_prime_mover,2,0)</f>
        <v>st</v>
      </c>
      <c r="F870" s="23" t="str">
        <f>D870&amp;IF(NOT(E870=""),"_"&amp;LOWER(E870),"")</f>
        <v>coal_sub_st</v>
      </c>
      <c r="G870" s="58">
        <f>IF(ISNUMBER(BA870),BA870/1000,1)</f>
        <v>10.382243500000001</v>
      </c>
      <c r="H870" s="8">
        <f>AV870</f>
        <v>1982</v>
      </c>
      <c r="I870" s="39" t="str">
        <f>AY870</f>
        <v>OP</v>
      </c>
      <c r="J870" s="39" t="str">
        <f>IF(AZ870=1,"Y",IF(AZ870=0,"N","?"))</f>
        <v>N</v>
      </c>
      <c r="K870" s="39" t="s">
        <v>594</v>
      </c>
      <c r="L870" s="8" t="str">
        <f>AU870</f>
        <v>SUB</v>
      </c>
      <c r="M870" s="8" t="str">
        <f>AX870</f>
        <v>ST</v>
      </c>
      <c r="N870" s="8">
        <f>C870*G870</f>
        <v>6.3809268551000011</v>
      </c>
      <c r="O870" s="8"/>
      <c r="P870" s="39"/>
      <c r="Q870" s="39" t="s">
        <v>651</v>
      </c>
      <c r="R870" s="87" t="s">
        <v>1072</v>
      </c>
      <c r="S870" s="39"/>
      <c r="T870" s="39"/>
      <c r="U870" s="87"/>
      <c r="V870" s="87" t="str">
        <f ca="1">IF(NOT(AP870=""),IF(AP870&lt;&gt;AP869,IF(COUNTIF(OFFSET(AP870,0,0,pMaxUnitPerPlantInData),AP870)=COUNTIFS(OFFSET(AP870,0,0,pMaxUnitPerPlantInData),AP870,OFFSET(F870,0,0,pMaxUnitPerPlantInData),F870),"N","Y"),V869),"")</f>
        <v>Y</v>
      </c>
      <c r="W870" s="152" t="s">
        <v>964</v>
      </c>
      <c r="X870" s="152">
        <v>4</v>
      </c>
      <c r="Y870" s="4"/>
      <c r="Z870" s="8" t="b">
        <v>1</v>
      </c>
      <c r="AA870" s="8" t="b">
        <f>VLOOKUP(L870,map_fuel,3,0)</f>
        <v>1</v>
      </c>
      <c r="AB870" s="8" t="b">
        <f>C870&gt;=filt_gen_size</f>
        <v>1</v>
      </c>
      <c r="AC870" s="8" t="b">
        <f>AV870&gt;=filt_age</f>
        <v>1</v>
      </c>
      <c r="AD870" s="39">
        <f>IF(filt_status="ALL",TRUE,IFERROR(SEARCH(I870,filt_status),FALSE))</f>
        <v>1</v>
      </c>
      <c r="AE870" s="8" t="b">
        <f>IF(filt_chp,TRUE,J870="N")</f>
        <v>1</v>
      </c>
      <c r="AF870" s="8" t="b">
        <f>IF(filt_hydro,TRUE,D870&lt;&gt;"water")</f>
        <v>1</v>
      </c>
      <c r="AG870" s="8" t="b">
        <f>IF(filt_use_bad_data,TRUE,NOT(OR(O870="Y",O870=1)))</f>
        <v>1</v>
      </c>
      <c r="AH870" s="8" t="b">
        <f>IF(filt_use_bad_data,TRUE,NOT(OR(Q870="Y",Q870=1)))</f>
        <v>0</v>
      </c>
      <c r="AI870" s="8" t="b">
        <f>IF(filt_allow_combos,AND(AJ870:AK870),OR(UPPER($S870)="Y",UPPER($T870)=""))</f>
        <v>1</v>
      </c>
      <c r="AJ870" s="8" t="b">
        <f>IF(UPPER($U870)="CCGT",IF(filt_combine_ccgt,OR(UPPER($T870)="Y",UPPER($S870)=""),OR(UPPER($S870)="Y",UPPER($T870)="")),TRUE)</f>
        <v>1</v>
      </c>
      <c r="AK870" s="8" t="b">
        <f>IF(UPPER($U870)="WIND",IF(filt_combine_wind,OR(UPPER($T870)="Y",UPPER($S870)=""),OR(UPPER($S870)="Y",UPPER($T870)="")),TRUE)</f>
        <v>1</v>
      </c>
      <c r="AL870" s="9"/>
      <c r="AM870" s="2" t="b">
        <f>AND(Z870:AL870)</f>
        <v>0</v>
      </c>
      <c r="AN870" s="2">
        <f>A870-COUNTIF($K$31:$K870,"&lt;&gt;"&amp;AN$31)+1</f>
        <v>805</v>
      </c>
      <c r="AO870" s="2"/>
      <c r="AP870" s="8" t="s">
        <v>569</v>
      </c>
      <c r="AQ870" s="8" t="s">
        <v>298</v>
      </c>
      <c r="AR870" s="8">
        <v>3470</v>
      </c>
      <c r="AS870" s="8">
        <v>14804</v>
      </c>
      <c r="AT870" s="8" t="s">
        <v>11</v>
      </c>
      <c r="AU870" s="8" t="s">
        <v>144</v>
      </c>
      <c r="AV870" s="8">
        <v>1982</v>
      </c>
      <c r="AW870" s="8">
        <v>614.6</v>
      </c>
      <c r="AX870" s="8" t="s">
        <v>16</v>
      </c>
      <c r="AY870" s="8" t="s">
        <v>15</v>
      </c>
      <c r="AZ870">
        <v>0</v>
      </c>
      <c r="BA870" s="5">
        <v>10382.2435</v>
      </c>
      <c r="BB870" s="5">
        <v>9</v>
      </c>
      <c r="BC870" s="4"/>
      <c r="BD870"/>
    </row>
    <row r="871" spans="1:56" hidden="1">
      <c r="A871">
        <f>ROW(B871)-ROW($B$31)</f>
        <v>840</v>
      </c>
      <c r="B871" t="str">
        <f>SUBSTITUTE(SUBSTITUTE(SUBSTITUTE(AP871&amp;"_"&amp;AQ871," ","_"),"&amp;","and"),"-","_")</f>
        <v>W_A_Parish_7</v>
      </c>
      <c r="C871">
        <f>AW871/1000</f>
        <v>0.61460000000000004</v>
      </c>
      <c r="D871" s="23" t="str">
        <f>VLOOKUP(L871,map_fuel,2,0)</f>
        <v>coal_sub</v>
      </c>
      <c r="E871" s="23" t="str">
        <f>VLOOKUP(M871,map_prime_mover,2,0)</f>
        <v>st</v>
      </c>
      <c r="F871" s="23" t="str">
        <f>D871&amp;IF(NOT(E871=""),"_"&amp;LOWER(E871),"")</f>
        <v>coal_sub_st</v>
      </c>
      <c r="G871" s="58">
        <f>IF(ISNUMBER(BA871),BA871/1000,1)</f>
        <v>10.382243500000001</v>
      </c>
      <c r="H871" s="8">
        <f>AV871</f>
        <v>1980</v>
      </c>
      <c r="I871" s="39" t="str">
        <f>AY871</f>
        <v>OP</v>
      </c>
      <c r="J871" s="39" t="str">
        <f>IF(AZ871=1,"Y",IF(AZ871=0,"N","?"))</f>
        <v>N</v>
      </c>
      <c r="K871" s="39" t="s">
        <v>594</v>
      </c>
      <c r="L871" s="8" t="str">
        <f>AU871</f>
        <v>SUB</v>
      </c>
      <c r="M871" s="8" t="str">
        <f>AX871</f>
        <v>ST</v>
      </c>
      <c r="N871" s="8">
        <f>C871*G871</f>
        <v>6.3809268551000011</v>
      </c>
      <c r="O871" s="8"/>
      <c r="P871" s="39"/>
      <c r="Q871" s="39" t="s">
        <v>651</v>
      </c>
      <c r="R871" s="87" t="s">
        <v>1072</v>
      </c>
      <c r="S871" s="39"/>
      <c r="T871" s="39"/>
      <c r="U871" s="87"/>
      <c r="V871" s="87" t="str">
        <f ca="1">IF(NOT(AP871=""),IF(AP871&lt;&gt;AP870,IF(COUNTIF(OFFSET(AP871,0,0,pMaxUnitPerPlantInData),AP871)=COUNTIFS(OFFSET(AP871,0,0,pMaxUnitPerPlantInData),AP871,OFFSET(F871,0,0,pMaxUnitPerPlantInData),F871),"N","Y"),V870),"")</f>
        <v>Y</v>
      </c>
      <c r="W871" s="152" t="s">
        <v>964</v>
      </c>
      <c r="X871" s="152">
        <v>4</v>
      </c>
      <c r="Y871" s="4"/>
      <c r="Z871" s="8" t="b">
        <v>1</v>
      </c>
      <c r="AA871" s="8" t="b">
        <f>VLOOKUP(L871,map_fuel,3,0)</f>
        <v>1</v>
      </c>
      <c r="AB871" s="8" t="b">
        <f>C871&gt;=filt_gen_size</f>
        <v>1</v>
      </c>
      <c r="AC871" s="8" t="b">
        <f>AV871&gt;=filt_age</f>
        <v>1</v>
      </c>
      <c r="AD871" s="39">
        <f>IF(filt_status="ALL",TRUE,IFERROR(SEARCH(I871,filt_status),FALSE))</f>
        <v>1</v>
      </c>
      <c r="AE871" s="8" t="b">
        <f>IF(filt_chp,TRUE,J871="N")</f>
        <v>1</v>
      </c>
      <c r="AF871" s="8" t="b">
        <f>IF(filt_hydro,TRUE,D871&lt;&gt;"water")</f>
        <v>1</v>
      </c>
      <c r="AG871" s="8" t="b">
        <f>IF(filt_use_bad_data,TRUE,NOT(OR(O871="Y",O871=1)))</f>
        <v>1</v>
      </c>
      <c r="AH871" s="8" t="b">
        <f>IF(filt_use_bad_data,TRUE,NOT(OR(Q871="Y",Q871=1)))</f>
        <v>0</v>
      </c>
      <c r="AI871" s="8" t="b">
        <f>IF(filt_allow_combos,AND(AJ871:AK871),OR(UPPER($S871)="Y",UPPER($T871)=""))</f>
        <v>1</v>
      </c>
      <c r="AJ871" s="8" t="b">
        <f>IF(UPPER($U871)="CCGT",IF(filt_combine_ccgt,OR(UPPER($T871)="Y",UPPER($S871)=""),OR(UPPER($S871)="Y",UPPER($T871)="")),TRUE)</f>
        <v>1</v>
      </c>
      <c r="AK871" s="8" t="b">
        <f>IF(UPPER($U871)="WIND",IF(filt_combine_wind,OR(UPPER($T871)="Y",UPPER($S871)=""),OR(UPPER($S871)="Y",UPPER($T871)="")),TRUE)</f>
        <v>1</v>
      </c>
      <c r="AL871" s="9"/>
      <c r="AM871" s="2" t="b">
        <f>AND(Z871:AL871)</f>
        <v>0</v>
      </c>
      <c r="AN871" s="2">
        <f>A871-COUNTIF($K$31:$K871,"&lt;&gt;"&amp;AN$31)+1</f>
        <v>806</v>
      </c>
      <c r="AO871" s="2"/>
      <c r="AP871" s="8" t="s">
        <v>569</v>
      </c>
      <c r="AQ871" s="8" t="s">
        <v>92</v>
      </c>
      <c r="AR871" s="8">
        <v>3470</v>
      </c>
      <c r="AS871" s="8">
        <v>14803</v>
      </c>
      <c r="AT871" s="8" t="s">
        <v>11</v>
      </c>
      <c r="AU871" s="8" t="s">
        <v>144</v>
      </c>
      <c r="AV871" s="8">
        <v>1980</v>
      </c>
      <c r="AW871" s="8">
        <v>614.6</v>
      </c>
      <c r="AX871" s="8" t="s">
        <v>16</v>
      </c>
      <c r="AY871" s="8" t="s">
        <v>15</v>
      </c>
      <c r="AZ871">
        <v>0</v>
      </c>
      <c r="BA871" s="5">
        <v>10382.2435</v>
      </c>
      <c r="BB871" s="5">
        <v>9</v>
      </c>
      <c r="BC871" s="4"/>
      <c r="BD871"/>
    </row>
    <row r="872" spans="1:56" hidden="1">
      <c r="A872">
        <f>ROW(B872)-ROW($B$31)</f>
        <v>841</v>
      </c>
      <c r="B872" t="str">
        <f>SUBSTITUTE(SUBSTITUTE(SUBSTITUTE(AP872&amp;"_"&amp;AQ872," ","_"),"&amp;","and"),"-","_")</f>
        <v>W_A_Parish_6</v>
      </c>
      <c r="C872">
        <f>AW872/1000</f>
        <v>0.73409999999999997</v>
      </c>
      <c r="D872" s="23" t="str">
        <f>VLOOKUP(L872,map_fuel,2,0)</f>
        <v>coal_sub</v>
      </c>
      <c r="E872" s="23" t="str">
        <f>VLOOKUP(M872,map_prime_mover,2,0)</f>
        <v>st</v>
      </c>
      <c r="F872" s="23" t="str">
        <f>D872&amp;IF(NOT(E872=""),"_"&amp;LOWER(E872),"")</f>
        <v>coal_sub_st</v>
      </c>
      <c r="G872" s="58">
        <f>IF(ISNUMBER(BA872),BA872/1000,1)</f>
        <v>10.382243500000001</v>
      </c>
      <c r="H872" s="8">
        <f>AV872</f>
        <v>1978</v>
      </c>
      <c r="I872" s="39" t="str">
        <f>AY872</f>
        <v>OP</v>
      </c>
      <c r="J872" s="39" t="str">
        <f>IF(AZ872=1,"Y",IF(AZ872=0,"N","?"))</f>
        <v>N</v>
      </c>
      <c r="K872" s="39" t="s">
        <v>594</v>
      </c>
      <c r="L872" s="8" t="str">
        <f>AU872</f>
        <v>SUB</v>
      </c>
      <c r="M872" s="8" t="str">
        <f>AX872</f>
        <v>ST</v>
      </c>
      <c r="N872" s="8">
        <f>C872*G872</f>
        <v>7.6216049533500003</v>
      </c>
      <c r="O872" s="8"/>
      <c r="P872" s="39"/>
      <c r="Q872" s="39" t="s">
        <v>651</v>
      </c>
      <c r="R872" s="87" t="s">
        <v>1072</v>
      </c>
      <c r="S872" s="39"/>
      <c r="T872" s="39"/>
      <c r="U872" s="87"/>
      <c r="V872" s="87" t="str">
        <f ca="1">IF(NOT(AP872=""),IF(AP872&lt;&gt;AP871,IF(COUNTIF(OFFSET(AP872,0,0,pMaxUnitPerPlantInData),AP872)=COUNTIFS(OFFSET(AP872,0,0,pMaxUnitPerPlantInData),AP872,OFFSET(F872,0,0,pMaxUnitPerPlantInData),F872),"N","Y"),V871),"")</f>
        <v>Y</v>
      </c>
      <c r="W872" s="152" t="s">
        <v>964</v>
      </c>
      <c r="X872" s="152">
        <v>4</v>
      </c>
      <c r="Y872" s="4"/>
      <c r="Z872" s="8" t="b">
        <v>1</v>
      </c>
      <c r="AA872" s="8" t="b">
        <f>VLOOKUP(L872,map_fuel,3,0)</f>
        <v>1</v>
      </c>
      <c r="AB872" s="8" t="b">
        <f>C872&gt;=filt_gen_size</f>
        <v>1</v>
      </c>
      <c r="AC872" s="8" t="b">
        <f>AV872&gt;=filt_age</f>
        <v>1</v>
      </c>
      <c r="AD872" s="39">
        <f>IF(filt_status="ALL",TRUE,IFERROR(SEARCH(I872,filt_status),FALSE))</f>
        <v>1</v>
      </c>
      <c r="AE872" s="8" t="b">
        <f>IF(filt_chp,TRUE,J872="N")</f>
        <v>1</v>
      </c>
      <c r="AF872" s="8" t="b">
        <f>IF(filt_hydro,TRUE,D872&lt;&gt;"water")</f>
        <v>1</v>
      </c>
      <c r="AG872" s="8" t="b">
        <f>IF(filt_use_bad_data,TRUE,NOT(OR(O872="Y",O872=1)))</f>
        <v>1</v>
      </c>
      <c r="AH872" s="8" t="b">
        <f>IF(filt_use_bad_data,TRUE,NOT(OR(Q872="Y",Q872=1)))</f>
        <v>0</v>
      </c>
      <c r="AI872" s="8" t="b">
        <f>IF(filt_allow_combos,AND(AJ872:AK872),OR(UPPER($S872)="Y",UPPER($T872)=""))</f>
        <v>1</v>
      </c>
      <c r="AJ872" s="8" t="b">
        <f>IF(UPPER($U872)="CCGT",IF(filt_combine_ccgt,OR(UPPER($T872)="Y",UPPER($S872)=""),OR(UPPER($S872)="Y",UPPER($T872)="")),TRUE)</f>
        <v>1</v>
      </c>
      <c r="AK872" s="8" t="b">
        <f>IF(UPPER($U872)="WIND",IF(filt_combine_wind,OR(UPPER($T872)="Y",UPPER($S872)=""),OR(UPPER($S872)="Y",UPPER($T872)="")),TRUE)</f>
        <v>1</v>
      </c>
      <c r="AL872" s="9"/>
      <c r="AM872" s="2" t="b">
        <f>AND(Z872:AL872)</f>
        <v>0</v>
      </c>
      <c r="AN872" s="2">
        <f>A872-COUNTIF($K$31:$K872,"&lt;&gt;"&amp;AN$31)+1</f>
        <v>807</v>
      </c>
      <c r="AO872" s="2"/>
      <c r="AP872" s="8" t="s">
        <v>569</v>
      </c>
      <c r="AQ872" s="8" t="s">
        <v>109</v>
      </c>
      <c r="AR872" s="8">
        <v>3470</v>
      </c>
      <c r="AS872" s="8">
        <v>14802</v>
      </c>
      <c r="AT872" s="8" t="s">
        <v>11</v>
      </c>
      <c r="AU872" s="8" t="s">
        <v>144</v>
      </c>
      <c r="AV872" s="8">
        <v>1978</v>
      </c>
      <c r="AW872" s="8">
        <v>734.1</v>
      </c>
      <c r="AX872" s="8" t="s">
        <v>16</v>
      </c>
      <c r="AY872" s="8" t="s">
        <v>15</v>
      </c>
      <c r="AZ872">
        <v>0</v>
      </c>
      <c r="BA872" s="5">
        <v>10382.2435</v>
      </c>
      <c r="BB872" s="5">
        <v>9</v>
      </c>
      <c r="BC872" s="4"/>
      <c r="BD872"/>
    </row>
    <row r="873" spans="1:56" hidden="1">
      <c r="A873">
        <f>ROW(B873)-ROW($B$31)</f>
        <v>842</v>
      </c>
      <c r="B873" t="str">
        <f>SUBSTITUTE(SUBSTITUTE(SUBSTITUTE(AP873&amp;"_"&amp;AQ873," ","_"),"&amp;","and"),"-","_")</f>
        <v>W_A_Parish_5</v>
      </c>
      <c r="C873">
        <f>AW873/1000</f>
        <v>0.73409999999999997</v>
      </c>
      <c r="D873" s="23" t="str">
        <f>VLOOKUP(L873,map_fuel,2,0)</f>
        <v>coal_sub</v>
      </c>
      <c r="E873" s="23" t="str">
        <f>VLOOKUP(M873,map_prime_mover,2,0)</f>
        <v>st</v>
      </c>
      <c r="F873" s="23" t="str">
        <f>D873&amp;IF(NOT(E873=""),"_"&amp;LOWER(E873),"")</f>
        <v>coal_sub_st</v>
      </c>
      <c r="G873" s="58">
        <f>IF(ISNUMBER(BA873),BA873/1000,1)</f>
        <v>10.382243500000001</v>
      </c>
      <c r="H873" s="8">
        <f>AV873</f>
        <v>1977</v>
      </c>
      <c r="I873" s="39" t="str">
        <f>AY873</f>
        <v>OP</v>
      </c>
      <c r="J873" s="39" t="str">
        <f>IF(AZ873=1,"Y",IF(AZ873=0,"N","?"))</f>
        <v>N</v>
      </c>
      <c r="K873" s="39" t="s">
        <v>594</v>
      </c>
      <c r="L873" s="8" t="str">
        <f>AU873</f>
        <v>SUB</v>
      </c>
      <c r="M873" s="8" t="str">
        <f>AX873</f>
        <v>ST</v>
      </c>
      <c r="N873" s="8">
        <f>C873*G873</f>
        <v>7.6216049533500003</v>
      </c>
      <c r="O873" s="8"/>
      <c r="P873" s="39"/>
      <c r="Q873" s="39" t="s">
        <v>651</v>
      </c>
      <c r="R873" s="87" t="s">
        <v>1072</v>
      </c>
      <c r="S873" s="39"/>
      <c r="T873" s="39"/>
      <c r="U873" s="87"/>
      <c r="V873" s="87" t="str">
        <f ca="1">IF(NOT(AP873=""),IF(AP873&lt;&gt;AP872,IF(COUNTIF(OFFSET(AP873,0,0,pMaxUnitPerPlantInData),AP873)=COUNTIFS(OFFSET(AP873,0,0,pMaxUnitPerPlantInData),AP873,OFFSET(F873,0,0,pMaxUnitPerPlantInData),F873),"N","Y"),V872),"")</f>
        <v>Y</v>
      </c>
      <c r="W873" s="152" t="s">
        <v>964</v>
      </c>
      <c r="X873" s="152">
        <v>4</v>
      </c>
      <c r="Y873" s="4"/>
      <c r="Z873" s="8" t="b">
        <v>1</v>
      </c>
      <c r="AA873" s="8" t="b">
        <f>VLOOKUP(L873,map_fuel,3,0)</f>
        <v>1</v>
      </c>
      <c r="AB873" s="8" t="b">
        <f>C873&gt;=filt_gen_size</f>
        <v>1</v>
      </c>
      <c r="AC873" s="8" t="b">
        <f>AV873&gt;=filt_age</f>
        <v>1</v>
      </c>
      <c r="AD873" s="39">
        <f>IF(filt_status="ALL",TRUE,IFERROR(SEARCH(I873,filt_status),FALSE))</f>
        <v>1</v>
      </c>
      <c r="AE873" s="8" t="b">
        <f>IF(filt_chp,TRUE,J873="N")</f>
        <v>1</v>
      </c>
      <c r="AF873" s="8" t="b">
        <f>IF(filt_hydro,TRUE,D873&lt;&gt;"water")</f>
        <v>1</v>
      </c>
      <c r="AG873" s="8" t="b">
        <f>IF(filt_use_bad_data,TRUE,NOT(OR(O873="Y",O873=1)))</f>
        <v>1</v>
      </c>
      <c r="AH873" s="8" t="b">
        <f>IF(filt_use_bad_data,TRUE,NOT(OR(Q873="Y",Q873=1)))</f>
        <v>0</v>
      </c>
      <c r="AI873" s="8" t="b">
        <f>IF(filt_allow_combos,AND(AJ873:AK873),OR(UPPER($S873)="Y",UPPER($T873)=""))</f>
        <v>1</v>
      </c>
      <c r="AJ873" s="8" t="b">
        <f>IF(UPPER($U873)="CCGT",IF(filt_combine_ccgt,OR(UPPER($T873)="Y",UPPER($S873)=""),OR(UPPER($S873)="Y",UPPER($T873)="")),TRUE)</f>
        <v>1</v>
      </c>
      <c r="AK873" s="8" t="b">
        <f>IF(UPPER($U873)="WIND",IF(filt_combine_wind,OR(UPPER($T873)="Y",UPPER($S873)=""),OR(UPPER($S873)="Y",UPPER($T873)="")),TRUE)</f>
        <v>1</v>
      </c>
      <c r="AL873" s="9"/>
      <c r="AM873" s="2" t="b">
        <f>AND(Z873:AL873)</f>
        <v>0</v>
      </c>
      <c r="AN873" s="2">
        <f>A873-COUNTIF($K$31:$K873,"&lt;&gt;"&amp;AN$31)+1</f>
        <v>808</v>
      </c>
      <c r="AO873" s="2"/>
      <c r="AP873" s="8" t="s">
        <v>569</v>
      </c>
      <c r="AQ873" s="8" t="s">
        <v>108</v>
      </c>
      <c r="AR873" s="8">
        <v>3470</v>
      </c>
      <c r="AS873" s="8">
        <v>14801</v>
      </c>
      <c r="AT873" s="8" t="s">
        <v>11</v>
      </c>
      <c r="AU873" s="8" t="s">
        <v>144</v>
      </c>
      <c r="AV873" s="8">
        <v>1977</v>
      </c>
      <c r="AW873" s="8">
        <v>734.1</v>
      </c>
      <c r="AX873" s="8" t="s">
        <v>16</v>
      </c>
      <c r="AY873" s="8" t="s">
        <v>15</v>
      </c>
      <c r="AZ873">
        <v>0</v>
      </c>
      <c r="BA873" s="5">
        <v>10382.2435</v>
      </c>
      <c r="BB873" s="5">
        <v>9</v>
      </c>
      <c r="BC873" s="4"/>
      <c r="BD873"/>
    </row>
    <row r="874" spans="1:56" hidden="1">
      <c r="A874">
        <f>ROW(B874)-ROW($B$31)</f>
        <v>843</v>
      </c>
      <c r="B874" t="str">
        <f>SUBSTITUTE(SUBSTITUTE(SUBSTITUTE(AP874&amp;"_"&amp;AQ874," ","_"),"&amp;","and"),"-","_")</f>
        <v>W_A_Parish_4</v>
      </c>
      <c r="C874">
        <f>AW874/1000</f>
        <v>0.58050000000000002</v>
      </c>
      <c r="D874" s="23" t="str">
        <f>VLOOKUP(L874,map_fuel,2,0)</f>
        <v>ng</v>
      </c>
      <c r="E874" s="23" t="str">
        <f>VLOOKUP(M874,map_prime_mover,2,0)</f>
        <v>st</v>
      </c>
      <c r="F874" s="23" t="str">
        <f>D874&amp;IF(NOT(E874=""),"_"&amp;LOWER(E874),"")</f>
        <v>ng_st</v>
      </c>
      <c r="G874" s="58">
        <f>IF(ISNUMBER(BA874),BA874/1000,1)</f>
        <v>10.382243500000001</v>
      </c>
      <c r="H874" s="8">
        <f>AV874</f>
        <v>1968</v>
      </c>
      <c r="I874" s="39" t="str">
        <f>AY874</f>
        <v>OP</v>
      </c>
      <c r="J874" s="39" t="str">
        <f>IF(AZ874=1,"Y",IF(AZ874=0,"N","?"))</f>
        <v>N</v>
      </c>
      <c r="K874" s="39" t="s">
        <v>594</v>
      </c>
      <c r="L874" s="8" t="str">
        <f>AU874</f>
        <v>NG</v>
      </c>
      <c r="M874" s="8" t="str">
        <f>AX874</f>
        <v>ST</v>
      </c>
      <c r="N874" s="8">
        <f>C874*G874</f>
        <v>6.0268923517500008</v>
      </c>
      <c r="O874" s="8"/>
      <c r="P874" s="39"/>
      <c r="Q874" s="39" t="s">
        <v>651</v>
      </c>
      <c r="R874" s="87"/>
      <c r="S874" s="39"/>
      <c r="T874" s="39"/>
      <c r="U874" s="87"/>
      <c r="V874" s="87" t="str">
        <f ca="1">IF(NOT(AP874=""),IF(AP874&lt;&gt;AP873,IF(COUNTIF(OFFSET(AP874,0,0,pMaxUnitPerPlantInData),AP874)=COUNTIFS(OFFSET(AP874,0,0,pMaxUnitPerPlantInData),AP874,OFFSET(F874,0,0,pMaxUnitPerPlantInData),F874),"N","Y"),V873),"")</f>
        <v>Y</v>
      </c>
      <c r="W874" s="152" t="s">
        <v>965</v>
      </c>
      <c r="X874" s="152">
        <v>4</v>
      </c>
      <c r="Y874" s="4"/>
      <c r="Z874" s="8" t="b">
        <v>1</v>
      </c>
      <c r="AA874" s="8" t="b">
        <f>VLOOKUP(L874,map_fuel,3,0)</f>
        <v>1</v>
      </c>
      <c r="AB874" s="8" t="b">
        <f>C874&gt;=filt_gen_size</f>
        <v>1</v>
      </c>
      <c r="AC874" s="8" t="b">
        <f>AV874&gt;=filt_age</f>
        <v>1</v>
      </c>
      <c r="AD874" s="39">
        <f>IF(filt_status="ALL",TRUE,IFERROR(SEARCH(I874,filt_status),FALSE))</f>
        <v>1</v>
      </c>
      <c r="AE874" s="8" t="b">
        <f>IF(filt_chp,TRUE,J874="N")</f>
        <v>1</v>
      </c>
      <c r="AF874" s="8" t="b">
        <f>IF(filt_hydro,TRUE,D874&lt;&gt;"water")</f>
        <v>1</v>
      </c>
      <c r="AG874" s="8" t="b">
        <f>IF(filt_use_bad_data,TRUE,NOT(OR(O874="Y",O874=1)))</f>
        <v>1</v>
      </c>
      <c r="AH874" s="8" t="b">
        <f>IF(filt_use_bad_data,TRUE,NOT(OR(Q874="Y",Q874=1)))</f>
        <v>0</v>
      </c>
      <c r="AI874" s="8" t="b">
        <f>IF(filt_allow_combos,AND(AJ874:AK874),OR(UPPER($S874)="Y",UPPER($T874)=""))</f>
        <v>1</v>
      </c>
      <c r="AJ874" s="8" t="b">
        <f>IF(UPPER($U874)="CCGT",IF(filt_combine_ccgt,OR(UPPER($T874)="Y",UPPER($S874)=""),OR(UPPER($S874)="Y",UPPER($T874)="")),TRUE)</f>
        <v>1</v>
      </c>
      <c r="AK874" s="8" t="b">
        <f>IF(UPPER($U874)="WIND",IF(filt_combine_wind,OR(UPPER($T874)="Y",UPPER($S874)=""),OR(UPPER($S874)="Y",UPPER($T874)="")),TRUE)</f>
        <v>1</v>
      </c>
      <c r="AL874" s="9"/>
      <c r="AM874" s="2" t="b">
        <f>AND(Z874:AL874)</f>
        <v>0</v>
      </c>
      <c r="AN874" s="2">
        <f>A874-COUNTIF($K$31:$K874,"&lt;&gt;"&amp;AN$31)+1</f>
        <v>809</v>
      </c>
      <c r="AO874" s="2"/>
      <c r="AP874" s="8" t="s">
        <v>569</v>
      </c>
      <c r="AQ874" s="8" t="s">
        <v>107</v>
      </c>
      <c r="AR874" s="8">
        <v>3470</v>
      </c>
      <c r="AS874" s="8">
        <v>14800</v>
      </c>
      <c r="AT874" s="8" t="s">
        <v>11</v>
      </c>
      <c r="AU874" s="8" t="s">
        <v>33</v>
      </c>
      <c r="AV874" s="8">
        <v>1968</v>
      </c>
      <c r="AW874" s="8">
        <v>580.5</v>
      </c>
      <c r="AX874" s="8" t="s">
        <v>16</v>
      </c>
      <c r="AY874" s="8" t="s">
        <v>15</v>
      </c>
      <c r="AZ874">
        <v>0</v>
      </c>
      <c r="BA874" s="5">
        <v>10382.2435</v>
      </c>
      <c r="BB874" s="5">
        <v>9</v>
      </c>
      <c r="BC874" s="4"/>
      <c r="BD874"/>
    </row>
    <row r="875" spans="1:56" hidden="1">
      <c r="A875">
        <f>ROW(B875)-ROW($B$31)</f>
        <v>844</v>
      </c>
      <c r="B875" t="str">
        <f>SUBSTITUTE(SUBSTITUTE(SUBSTITUTE(AP875&amp;"_"&amp;AQ875," ","_"),"&amp;","and"),"-","_")</f>
        <v>W_A_Parish_GT1</v>
      </c>
      <c r="C875">
        <f>AW875/1000</f>
        <v>1.6300000000000002E-2</v>
      </c>
      <c r="D875" s="23" t="str">
        <f>VLOOKUP(L875,map_fuel,2,0)</f>
        <v>ng</v>
      </c>
      <c r="E875" s="23" t="str">
        <f>VLOOKUP(M875,map_prime_mover,2,0)</f>
        <v>gt</v>
      </c>
      <c r="F875" s="23" t="str">
        <f>D875&amp;IF(NOT(E875=""),"_"&amp;LOWER(E875),"")</f>
        <v>ng_gt</v>
      </c>
      <c r="G875" s="58">
        <f>IF(ISNUMBER(BA875),BA875/1000,1)</f>
        <v>10.382243500000001</v>
      </c>
      <c r="H875" s="8">
        <f>AV875</f>
        <v>1967</v>
      </c>
      <c r="I875" s="39" t="str">
        <f>AY875</f>
        <v>OP</v>
      </c>
      <c r="J875" s="39" t="str">
        <f>IF(AZ875=1,"Y",IF(AZ875=0,"N","?"))</f>
        <v>N</v>
      </c>
      <c r="K875" s="39" t="s">
        <v>594</v>
      </c>
      <c r="L875" s="8" t="str">
        <f>AU875</f>
        <v>NG</v>
      </c>
      <c r="M875" s="8" t="str">
        <f>AX875</f>
        <v>GT</v>
      </c>
      <c r="N875" s="8">
        <f>C875*G875</f>
        <v>0.16923056905000003</v>
      </c>
      <c r="O875" s="8"/>
      <c r="P875" s="39"/>
      <c r="Q875" s="39"/>
      <c r="R875" s="87"/>
      <c r="S875" s="39"/>
      <c r="T875" s="39"/>
      <c r="U875" s="87"/>
      <c r="V875" s="87" t="str">
        <f ca="1">IF(NOT(AP875=""),IF(AP875&lt;&gt;AP874,IF(COUNTIF(OFFSET(AP875,0,0,pMaxUnitPerPlantInData),AP875)=COUNTIFS(OFFSET(AP875,0,0,pMaxUnitPerPlantInData),AP875,OFFSET(F875,0,0,pMaxUnitPerPlantInData),F875),"N","Y"),V874),"")</f>
        <v>Y</v>
      </c>
      <c r="W875" s="152" t="s">
        <v>966</v>
      </c>
      <c r="X875" s="152">
        <v>1</v>
      </c>
      <c r="Y875" s="4"/>
      <c r="Z875" s="8" t="b">
        <v>1</v>
      </c>
      <c r="AA875" s="8" t="b">
        <f>VLOOKUP(L875,map_fuel,3,0)</f>
        <v>1</v>
      </c>
      <c r="AB875" s="8" t="b">
        <f>C875&gt;=filt_gen_size</f>
        <v>0</v>
      </c>
      <c r="AC875" s="8" t="b">
        <f>AV875&gt;=filt_age</f>
        <v>1</v>
      </c>
      <c r="AD875" s="39">
        <f>IF(filt_status="ALL",TRUE,IFERROR(SEARCH(I875,filt_status),FALSE))</f>
        <v>1</v>
      </c>
      <c r="AE875" s="8" t="b">
        <f>IF(filt_chp,TRUE,J875="N")</f>
        <v>1</v>
      </c>
      <c r="AF875" s="8" t="b">
        <f>IF(filt_hydro,TRUE,D875&lt;&gt;"water")</f>
        <v>1</v>
      </c>
      <c r="AG875" s="8" t="b">
        <f>IF(filt_use_bad_data,TRUE,NOT(OR(O875="Y",O875=1)))</f>
        <v>1</v>
      </c>
      <c r="AH875" s="8" t="b">
        <f>IF(filt_use_bad_data,TRUE,NOT(OR(Q875="Y",Q875=1)))</f>
        <v>1</v>
      </c>
      <c r="AI875" s="8" t="b">
        <f>IF(filt_allow_combos,AND(AJ875:AK875),OR(UPPER($S875)="Y",UPPER($T875)=""))</f>
        <v>1</v>
      </c>
      <c r="AJ875" s="8" t="b">
        <f>IF(UPPER($U875)="CCGT",IF(filt_combine_ccgt,OR(UPPER($T875)="Y",UPPER($S875)=""),OR(UPPER($S875)="Y",UPPER($T875)="")),TRUE)</f>
        <v>1</v>
      </c>
      <c r="AK875" s="8" t="b">
        <f>IF(UPPER($U875)="WIND",IF(filt_combine_wind,OR(UPPER($T875)="Y",UPPER($S875)=""),OR(UPPER($S875)="Y",UPPER($T875)="")),TRUE)</f>
        <v>1</v>
      </c>
      <c r="AL875" s="9"/>
      <c r="AM875" s="2" t="b">
        <f>AND(Z875:AL875)</f>
        <v>0</v>
      </c>
      <c r="AN875" s="2">
        <f>A875-COUNTIF($K$31:$K875,"&lt;&gt;"&amp;AN$31)+1</f>
        <v>810</v>
      </c>
      <c r="AO875" s="2"/>
      <c r="AP875" s="8" t="s">
        <v>569</v>
      </c>
      <c r="AQ875" s="8" t="s">
        <v>106</v>
      </c>
      <c r="AR875" s="8">
        <v>3470</v>
      </c>
      <c r="AS875" s="8">
        <v>14796</v>
      </c>
      <c r="AT875" s="8" t="s">
        <v>11</v>
      </c>
      <c r="AU875" s="8" t="s">
        <v>33</v>
      </c>
      <c r="AV875" s="8">
        <v>1967</v>
      </c>
      <c r="AW875" s="8">
        <v>16.3</v>
      </c>
      <c r="AX875" s="8" t="s">
        <v>54</v>
      </c>
      <c r="AY875" s="8" t="s">
        <v>15</v>
      </c>
      <c r="AZ875">
        <v>0</v>
      </c>
      <c r="BA875" s="5">
        <v>10382.2435</v>
      </c>
      <c r="BB875" s="5">
        <v>9</v>
      </c>
      <c r="BC875" s="4"/>
      <c r="BD875"/>
    </row>
    <row r="876" spans="1:56" hidden="1">
      <c r="A876">
        <f>ROW(B876)-ROW($B$31)</f>
        <v>845</v>
      </c>
      <c r="B876" t="str">
        <f>SUBSTITUTE(SUBSTITUTE(SUBSTITUTE(AP876&amp;"_"&amp;AQ876," ","_"),"&amp;","and"),"-","_")</f>
        <v>W_A_Parish_3</v>
      </c>
      <c r="C876">
        <f>AW876/1000</f>
        <v>0.29919999999999997</v>
      </c>
      <c r="D876" s="23" t="str">
        <f>VLOOKUP(L876,map_fuel,2,0)</f>
        <v>ng</v>
      </c>
      <c r="E876" s="23" t="str">
        <f>VLOOKUP(M876,map_prime_mover,2,0)</f>
        <v>st</v>
      </c>
      <c r="F876" s="23" t="str">
        <f>D876&amp;IF(NOT(E876=""),"_"&amp;LOWER(E876),"")</f>
        <v>ng_st</v>
      </c>
      <c r="G876" s="58">
        <f>IF(ISNUMBER(BA876),BA876/1000,1)</f>
        <v>10.382243500000001</v>
      </c>
      <c r="H876" s="8">
        <f>AV876</f>
        <v>1961</v>
      </c>
      <c r="I876" s="39" t="str">
        <f>AY876</f>
        <v>OP</v>
      </c>
      <c r="J876" s="39" t="str">
        <f>IF(AZ876=1,"Y",IF(AZ876=0,"N","?"))</f>
        <v>N</v>
      </c>
      <c r="K876" s="39" t="s">
        <v>594</v>
      </c>
      <c r="L876" s="8" t="str">
        <f>AU876</f>
        <v>NG</v>
      </c>
      <c r="M876" s="8" t="str">
        <f>AX876</f>
        <v>ST</v>
      </c>
      <c r="N876" s="8">
        <f>C876*G876</f>
        <v>3.1063672551999999</v>
      </c>
      <c r="O876" s="8"/>
      <c r="P876" s="39"/>
      <c r="Q876" s="39" t="s">
        <v>651</v>
      </c>
      <c r="R876" s="87"/>
      <c r="S876" s="39"/>
      <c r="T876" s="39"/>
      <c r="U876" s="87"/>
      <c r="V876" s="87" t="str">
        <f ca="1">IF(NOT(AP876=""),IF(AP876&lt;&gt;AP875,IF(COUNTIF(OFFSET(AP876,0,0,pMaxUnitPerPlantInData),AP876)=COUNTIFS(OFFSET(AP876,0,0,pMaxUnitPerPlantInData),AP876,OFFSET(F876,0,0,pMaxUnitPerPlantInData),F876),"N","Y"),V875),"")</f>
        <v>Y</v>
      </c>
      <c r="W876" s="152" t="s">
        <v>965</v>
      </c>
      <c r="X876" s="152">
        <v>4</v>
      </c>
      <c r="Y876" s="4"/>
      <c r="Z876" s="8" t="b">
        <v>1</v>
      </c>
      <c r="AA876" s="8" t="b">
        <f>VLOOKUP(L876,map_fuel,3,0)</f>
        <v>1</v>
      </c>
      <c r="AB876" s="8" t="b">
        <f>C876&gt;=filt_gen_size</f>
        <v>1</v>
      </c>
      <c r="AC876" s="8" t="b">
        <f>AV876&gt;=filt_age</f>
        <v>1</v>
      </c>
      <c r="AD876" s="39">
        <f>IF(filt_status="ALL",TRUE,IFERROR(SEARCH(I876,filt_status),FALSE))</f>
        <v>1</v>
      </c>
      <c r="AE876" s="8" t="b">
        <f>IF(filt_chp,TRUE,J876="N")</f>
        <v>1</v>
      </c>
      <c r="AF876" s="8" t="b">
        <f>IF(filt_hydro,TRUE,D876&lt;&gt;"water")</f>
        <v>1</v>
      </c>
      <c r="AG876" s="8" t="b">
        <f>IF(filt_use_bad_data,TRUE,NOT(OR(O876="Y",O876=1)))</f>
        <v>1</v>
      </c>
      <c r="AH876" s="8" t="b">
        <f>IF(filt_use_bad_data,TRUE,NOT(OR(Q876="Y",Q876=1)))</f>
        <v>0</v>
      </c>
      <c r="AI876" s="8" t="b">
        <f>IF(filt_allow_combos,AND(AJ876:AK876),OR(UPPER($S876)="Y",UPPER($T876)=""))</f>
        <v>1</v>
      </c>
      <c r="AJ876" s="8" t="b">
        <f>IF(UPPER($U876)="CCGT",IF(filt_combine_ccgt,OR(UPPER($T876)="Y",UPPER($S876)=""),OR(UPPER($S876)="Y",UPPER($T876)="")),TRUE)</f>
        <v>1</v>
      </c>
      <c r="AK876" s="8" t="b">
        <f>IF(UPPER($U876)="WIND",IF(filt_combine_wind,OR(UPPER($T876)="Y",UPPER($S876)=""),OR(UPPER($S876)="Y",UPPER($T876)="")),TRUE)</f>
        <v>1</v>
      </c>
      <c r="AL876" s="9"/>
      <c r="AM876" s="2" t="b">
        <f>AND(Z876:AL876)</f>
        <v>0</v>
      </c>
      <c r="AN876" s="2">
        <f>A876-COUNTIF($K$31:$K876,"&lt;&gt;"&amp;AN$31)+1</f>
        <v>811</v>
      </c>
      <c r="AO876" s="2"/>
      <c r="AP876" s="8" t="s">
        <v>569</v>
      </c>
      <c r="AQ876" s="8" t="s">
        <v>41</v>
      </c>
      <c r="AR876" s="8">
        <v>3470</v>
      </c>
      <c r="AS876" s="8">
        <v>14799</v>
      </c>
      <c r="AT876" s="8" t="s">
        <v>11</v>
      </c>
      <c r="AU876" s="8" t="s">
        <v>33</v>
      </c>
      <c r="AV876" s="8">
        <v>1961</v>
      </c>
      <c r="AW876" s="8">
        <v>299.2</v>
      </c>
      <c r="AX876" s="8" t="s">
        <v>16</v>
      </c>
      <c r="AY876" s="8" t="s">
        <v>15</v>
      </c>
      <c r="AZ876">
        <v>0</v>
      </c>
      <c r="BA876" s="5">
        <v>10382.2435</v>
      </c>
      <c r="BB876" s="5">
        <v>9</v>
      </c>
      <c r="BC876" s="4"/>
      <c r="BD876"/>
    </row>
    <row r="877" spans="1:56" hidden="1">
      <c r="A877">
        <f>ROW(B877)-ROW($B$31)</f>
        <v>846</v>
      </c>
      <c r="B877" t="str">
        <f>SUBSTITUTE(SUBSTITUTE(SUBSTITUTE(AP877&amp;"_"&amp;AQ877," ","_"),"&amp;","and"),"-","_")</f>
        <v>W_A_Parish_1</v>
      </c>
      <c r="C877">
        <f>AW877/1000</f>
        <v>0.18780000000000002</v>
      </c>
      <c r="D877" s="23" t="str">
        <f>VLOOKUP(L877,map_fuel,2,0)</f>
        <v>ng</v>
      </c>
      <c r="E877" s="23" t="str">
        <f>VLOOKUP(M877,map_prime_mover,2,0)</f>
        <v>st</v>
      </c>
      <c r="F877" s="23" t="str">
        <f>D877&amp;IF(NOT(E877=""),"_"&amp;LOWER(E877),"")</f>
        <v>ng_st</v>
      </c>
      <c r="G877" s="58">
        <f>IF(ISNUMBER(BA877),BA877/1000,1)</f>
        <v>10.382243500000001</v>
      </c>
      <c r="H877" s="8">
        <f>AV877</f>
        <v>1958</v>
      </c>
      <c r="I877" s="39" t="str">
        <f>AY877</f>
        <v>OP</v>
      </c>
      <c r="J877" s="39" t="str">
        <f>IF(AZ877=1,"Y",IF(AZ877=0,"N","?"))</f>
        <v>N</v>
      </c>
      <c r="K877" s="39" t="s">
        <v>594</v>
      </c>
      <c r="L877" s="8" t="str">
        <f>AU877</f>
        <v>NG</v>
      </c>
      <c r="M877" s="8" t="str">
        <f>AX877</f>
        <v>ST</v>
      </c>
      <c r="N877" s="8">
        <f>C877*G877</f>
        <v>1.9497853293000005</v>
      </c>
      <c r="O877" s="8"/>
      <c r="P877" s="39"/>
      <c r="Q877" s="39" t="s">
        <v>651</v>
      </c>
      <c r="R877" s="87"/>
      <c r="S877" s="39"/>
      <c r="T877" s="39"/>
      <c r="U877" s="87"/>
      <c r="V877" s="87" t="str">
        <f ca="1">IF(NOT(AP877=""),IF(AP877&lt;&gt;AP876,IF(COUNTIF(OFFSET(AP877,0,0,pMaxUnitPerPlantInData),AP877)=COUNTIFS(OFFSET(AP877,0,0,pMaxUnitPerPlantInData),AP877,OFFSET(F877,0,0,pMaxUnitPerPlantInData),F877),"N","Y"),V876),"")</f>
        <v>Y</v>
      </c>
      <c r="W877" s="152" t="s">
        <v>965</v>
      </c>
      <c r="X877" s="152">
        <v>4</v>
      </c>
      <c r="Y877" s="4"/>
      <c r="Z877" s="8" t="b">
        <v>1</v>
      </c>
      <c r="AA877" s="8" t="b">
        <f>VLOOKUP(L877,map_fuel,3,0)</f>
        <v>1</v>
      </c>
      <c r="AB877" s="8" t="b">
        <f>C877&gt;=filt_gen_size</f>
        <v>1</v>
      </c>
      <c r="AC877" s="8" t="b">
        <f>AV877&gt;=filt_age</f>
        <v>1</v>
      </c>
      <c r="AD877" s="39">
        <f>IF(filt_status="ALL",TRUE,IFERROR(SEARCH(I877,filt_status),FALSE))</f>
        <v>1</v>
      </c>
      <c r="AE877" s="8" t="b">
        <f>IF(filt_chp,TRUE,J877="N")</f>
        <v>1</v>
      </c>
      <c r="AF877" s="8" t="b">
        <f>IF(filt_hydro,TRUE,D877&lt;&gt;"water")</f>
        <v>1</v>
      </c>
      <c r="AG877" s="8" t="b">
        <f>IF(filt_use_bad_data,TRUE,NOT(OR(O877="Y",O877=1)))</f>
        <v>1</v>
      </c>
      <c r="AH877" s="8" t="b">
        <f>IF(filt_use_bad_data,TRUE,NOT(OR(Q877="Y",Q877=1)))</f>
        <v>0</v>
      </c>
      <c r="AI877" s="8" t="b">
        <f>IF(filt_allow_combos,AND(AJ877:AK877),OR(UPPER($S877)="Y",UPPER($T877)=""))</f>
        <v>1</v>
      </c>
      <c r="AJ877" s="8" t="b">
        <f>IF(UPPER($U877)="CCGT",IF(filt_combine_ccgt,OR(UPPER($T877)="Y",UPPER($S877)=""),OR(UPPER($S877)="Y",UPPER($T877)="")),TRUE)</f>
        <v>1</v>
      </c>
      <c r="AK877" s="8" t="b">
        <f>IF(UPPER($U877)="WIND",IF(filt_combine_wind,OR(UPPER($T877)="Y",UPPER($S877)=""),OR(UPPER($S877)="Y",UPPER($T877)="")),TRUE)</f>
        <v>1</v>
      </c>
      <c r="AL877" s="9"/>
      <c r="AM877" s="2" t="b">
        <f>AND(Z877:AL877)</f>
        <v>0</v>
      </c>
      <c r="AN877" s="2">
        <f>A877-COUNTIF($K$31:$K877,"&lt;&gt;"&amp;AN$31)+1</f>
        <v>812</v>
      </c>
      <c r="AO877" s="2"/>
      <c r="AP877" s="8" t="s">
        <v>569</v>
      </c>
      <c r="AQ877" s="8" t="s">
        <v>19</v>
      </c>
      <c r="AR877" s="8">
        <v>3470</v>
      </c>
      <c r="AS877" s="8">
        <v>14797</v>
      </c>
      <c r="AT877" s="8" t="s">
        <v>11</v>
      </c>
      <c r="AU877" s="8" t="s">
        <v>33</v>
      </c>
      <c r="AV877" s="8">
        <v>1958</v>
      </c>
      <c r="AW877" s="8">
        <v>187.8</v>
      </c>
      <c r="AX877" s="8" t="s">
        <v>16</v>
      </c>
      <c r="AY877" s="8" t="s">
        <v>15</v>
      </c>
      <c r="AZ877">
        <v>0</v>
      </c>
      <c r="BA877" s="5">
        <v>10382.2435</v>
      </c>
      <c r="BB877" s="5">
        <v>9</v>
      </c>
      <c r="BC877" s="4"/>
      <c r="BD877"/>
    </row>
    <row r="878" spans="1:56" hidden="1">
      <c r="A878">
        <f>ROW(B878)-ROW($B$31)</f>
        <v>847</v>
      </c>
      <c r="B878" t="str">
        <f>SUBSTITUTE(SUBSTITUTE(SUBSTITUTE(AP878&amp;"_"&amp;AQ878," ","_"),"&amp;","and"),"-","_")</f>
        <v>W_A_Parish_2</v>
      </c>
      <c r="C878">
        <f>AW878/1000</f>
        <v>0.18780000000000002</v>
      </c>
      <c r="D878" s="23" t="str">
        <f>VLOOKUP(L878,map_fuel,2,0)</f>
        <v>ng</v>
      </c>
      <c r="E878" s="23" t="str">
        <f>VLOOKUP(M878,map_prime_mover,2,0)</f>
        <v>st</v>
      </c>
      <c r="F878" s="23" t="str">
        <f>D878&amp;IF(NOT(E878=""),"_"&amp;LOWER(E878),"")</f>
        <v>ng_st</v>
      </c>
      <c r="G878" s="58">
        <f>IF(ISNUMBER(BA878),BA878/1000,1)</f>
        <v>10.382243500000001</v>
      </c>
      <c r="H878" s="8">
        <f>AV878</f>
        <v>1958</v>
      </c>
      <c r="I878" s="39" t="str">
        <f>AY878</f>
        <v>OP</v>
      </c>
      <c r="J878" s="39" t="str">
        <f>IF(AZ878=1,"Y",IF(AZ878=0,"N","?"))</f>
        <v>N</v>
      </c>
      <c r="K878" s="39" t="s">
        <v>594</v>
      </c>
      <c r="L878" s="8" t="str">
        <f>AU878</f>
        <v>NG</v>
      </c>
      <c r="M878" s="8" t="str">
        <f>AX878</f>
        <v>ST</v>
      </c>
      <c r="N878" s="8">
        <f>C878*G878</f>
        <v>1.9497853293000005</v>
      </c>
      <c r="O878" s="8"/>
      <c r="P878" s="39"/>
      <c r="Q878" s="39" t="s">
        <v>651</v>
      </c>
      <c r="R878" s="87"/>
      <c r="S878" s="39"/>
      <c r="T878" s="39"/>
      <c r="U878" s="87"/>
      <c r="V878" s="87" t="str">
        <f ca="1">IF(NOT(AP878=""),IF(AP878&lt;&gt;AP877,IF(COUNTIF(OFFSET(AP878,0,0,pMaxUnitPerPlantInData),AP878)=COUNTIFS(OFFSET(AP878,0,0,pMaxUnitPerPlantInData),AP878,OFFSET(F878,0,0,pMaxUnitPerPlantInData),F878),"N","Y"),V877),"")</f>
        <v>Y</v>
      </c>
      <c r="W878" s="152" t="s">
        <v>965</v>
      </c>
      <c r="X878" s="152">
        <v>4</v>
      </c>
      <c r="Y878" s="4"/>
      <c r="Z878" s="8" t="b">
        <v>1</v>
      </c>
      <c r="AA878" s="8" t="b">
        <f>VLOOKUP(L878,map_fuel,3,0)</f>
        <v>1</v>
      </c>
      <c r="AB878" s="8" t="b">
        <f>C878&gt;=filt_gen_size</f>
        <v>1</v>
      </c>
      <c r="AC878" s="8" t="b">
        <f>AV878&gt;=filt_age</f>
        <v>1</v>
      </c>
      <c r="AD878" s="39">
        <f>IF(filt_status="ALL",TRUE,IFERROR(SEARCH(I878,filt_status),FALSE))</f>
        <v>1</v>
      </c>
      <c r="AE878" s="8" t="b">
        <f>IF(filt_chp,TRUE,J878="N")</f>
        <v>1</v>
      </c>
      <c r="AF878" s="8" t="b">
        <f>IF(filt_hydro,TRUE,D878&lt;&gt;"water")</f>
        <v>1</v>
      </c>
      <c r="AG878" s="8" t="b">
        <f>IF(filt_use_bad_data,TRUE,NOT(OR(O878="Y",O878=1)))</f>
        <v>1</v>
      </c>
      <c r="AH878" s="8" t="b">
        <f>IF(filt_use_bad_data,TRUE,NOT(OR(Q878="Y",Q878=1)))</f>
        <v>0</v>
      </c>
      <c r="AI878" s="8" t="b">
        <f>IF(filt_allow_combos,AND(AJ878:AK878),OR(UPPER($S878)="Y",UPPER($T878)=""))</f>
        <v>1</v>
      </c>
      <c r="AJ878" s="8" t="b">
        <f>IF(UPPER($U878)="CCGT",IF(filt_combine_ccgt,OR(UPPER($T878)="Y",UPPER($S878)=""),OR(UPPER($S878)="Y",UPPER($T878)="")),TRUE)</f>
        <v>1</v>
      </c>
      <c r="AK878" s="8" t="b">
        <f>IF(UPPER($U878)="WIND",IF(filt_combine_wind,OR(UPPER($T878)="Y",UPPER($S878)=""),OR(UPPER($S878)="Y",UPPER($T878)="")),TRUE)</f>
        <v>1</v>
      </c>
      <c r="AL878" s="9"/>
      <c r="AM878" s="2" t="b">
        <f>AND(Z878:AL878)</f>
        <v>0</v>
      </c>
      <c r="AN878" s="2">
        <f>A878-COUNTIF($K$31:$K878,"&lt;&gt;"&amp;AN$31)+1</f>
        <v>813</v>
      </c>
      <c r="AO878" s="2"/>
      <c r="AP878" s="8" t="s">
        <v>569</v>
      </c>
      <c r="AQ878" s="8" t="s">
        <v>22</v>
      </c>
      <c r="AR878" s="8">
        <v>3470</v>
      </c>
      <c r="AS878" s="8">
        <v>14798</v>
      </c>
      <c r="AT878" s="8" t="s">
        <v>11</v>
      </c>
      <c r="AU878" s="8" t="s">
        <v>33</v>
      </c>
      <c r="AV878" s="8">
        <v>1958</v>
      </c>
      <c r="AW878" s="8">
        <v>187.8</v>
      </c>
      <c r="AX878" s="8" t="s">
        <v>16</v>
      </c>
      <c r="AY878" s="8" t="s">
        <v>15</v>
      </c>
      <c r="AZ878">
        <v>0</v>
      </c>
      <c r="BA878" s="5">
        <v>10382.2435</v>
      </c>
      <c r="BB878" s="5">
        <v>9</v>
      </c>
      <c r="BC878" s="4"/>
      <c r="BD878"/>
    </row>
    <row r="879" spans="1:56" hidden="1">
      <c r="A879">
        <f>ROW(B879)-ROW($B$31)</f>
        <v>848</v>
      </c>
      <c r="B879" t="str">
        <f>SUBSTITUTE(SUBSTITUTE(SUBSTITUTE(AP879&amp;"_"&amp;AQ879," ","_"),"&amp;","and"),"-","_")</f>
        <v>W_B_Tuttle_4</v>
      </c>
      <c r="C879">
        <f>AW879/1000</f>
        <v>0.19169999999999998</v>
      </c>
      <c r="D879" s="23" t="str">
        <f>VLOOKUP(L879,map_fuel,2,0)</f>
        <v>ng</v>
      </c>
      <c r="E879" s="23" t="str">
        <f>VLOOKUP(M879,map_prime_mover,2,0)</f>
        <v>st</v>
      </c>
      <c r="F879" s="23" t="str">
        <f>D879&amp;IF(NOT(E879=""),"_"&amp;LOWER(E879),"")</f>
        <v>ng_st</v>
      </c>
      <c r="G879" s="58">
        <f>IF(ISNUMBER(BA879),BA879/1000,1)</f>
        <v>17.4739501</v>
      </c>
      <c r="H879" s="8">
        <f>AV879</f>
        <v>1963</v>
      </c>
      <c r="I879" s="39" t="str">
        <f>AY879</f>
        <v>OP</v>
      </c>
      <c r="J879" s="39" t="str">
        <f>IF(AZ879=1,"Y",IF(AZ879=0,"N","?"))</f>
        <v>N</v>
      </c>
      <c r="K879" s="39" t="s">
        <v>594</v>
      </c>
      <c r="L879" s="8" t="str">
        <f>AU879</f>
        <v>NG</v>
      </c>
      <c r="M879" s="8" t="str">
        <f>AX879</f>
        <v>ST</v>
      </c>
      <c r="N879" s="8">
        <f>C879*G879</f>
        <v>3.3497562341699996</v>
      </c>
      <c r="O879" s="8"/>
      <c r="P879" s="39"/>
      <c r="Q879" s="39" t="s">
        <v>651</v>
      </c>
      <c r="R879" s="87"/>
      <c r="S879" s="39"/>
      <c r="T879" s="39"/>
      <c r="U879" s="87"/>
      <c r="V879" s="87" t="str">
        <f ca="1">IF(NOT(AP879=""),IF(AP879&lt;&gt;AP878,IF(COUNTIF(OFFSET(AP879,0,0,pMaxUnitPerPlantInData),AP879)=COUNTIFS(OFFSET(AP879,0,0,pMaxUnitPerPlantInData),AP879,OFFSET(F879,0,0,pMaxUnitPerPlantInData),F879),"N","Y"),V878),"")</f>
        <v>N</v>
      </c>
      <c r="W879" s="87" t="str">
        <f>IF($AP879="",W880,SUBSTITUTE(SUBSTITUTE(SUBSTITUTE(AP879," ","_"),"&amp;","and"),"-","_"))</f>
        <v>W_B_Tuttle</v>
      </c>
      <c r="X879" s="87">
        <f>IF($AP879="","-",BB879)</f>
        <v>4</v>
      </c>
      <c r="Y879" s="4"/>
      <c r="Z879" s="8" t="b">
        <v>1</v>
      </c>
      <c r="AA879" s="8" t="b">
        <f>VLOOKUP(L879,map_fuel,3,0)</f>
        <v>1</v>
      </c>
      <c r="AB879" s="8" t="b">
        <f>C879&gt;=filt_gen_size</f>
        <v>1</v>
      </c>
      <c r="AC879" s="8" t="b">
        <f>AV879&gt;=filt_age</f>
        <v>1</v>
      </c>
      <c r="AD879" s="39">
        <f>IF(filt_status="ALL",TRUE,IFERROR(SEARCH(I879,filt_status),FALSE))</f>
        <v>1</v>
      </c>
      <c r="AE879" s="8" t="b">
        <f>IF(filt_chp,TRUE,J879="N")</f>
        <v>1</v>
      </c>
      <c r="AF879" s="8" t="b">
        <f>IF(filt_hydro,TRUE,D879&lt;&gt;"water")</f>
        <v>1</v>
      </c>
      <c r="AG879" s="8" t="b">
        <f>IF(filt_use_bad_data,TRUE,NOT(OR(O879="Y",O879=1)))</f>
        <v>1</v>
      </c>
      <c r="AH879" s="8" t="b">
        <f>IF(filt_use_bad_data,TRUE,NOT(OR(Q879="Y",Q879=1)))</f>
        <v>0</v>
      </c>
      <c r="AI879" s="8" t="b">
        <f>IF(filt_allow_combos,AND(AJ879:AK879),OR(UPPER($S879)="Y",UPPER($T879)=""))</f>
        <v>1</v>
      </c>
      <c r="AJ879" s="8" t="b">
        <f>IF(UPPER($U879)="CCGT",IF(filt_combine_ccgt,OR(UPPER($T879)="Y",UPPER($S879)=""),OR(UPPER($S879)="Y",UPPER($T879)="")),TRUE)</f>
        <v>1</v>
      </c>
      <c r="AK879" s="8" t="b">
        <f>IF(UPPER($U879)="WIND",IF(filt_combine_wind,OR(UPPER($T879)="Y",UPPER($S879)=""),OR(UPPER($S879)="Y",UPPER($T879)="")),TRUE)</f>
        <v>1</v>
      </c>
      <c r="AL879" s="9"/>
      <c r="AM879" s="2" t="b">
        <f>AND(Z879:AL879)</f>
        <v>0</v>
      </c>
      <c r="AN879" s="2">
        <f>A879-COUNTIF($K$31:$K879,"&lt;&gt;"&amp;AN$31)+1</f>
        <v>814</v>
      </c>
      <c r="AO879" s="2"/>
      <c r="AP879" s="8" t="s">
        <v>570</v>
      </c>
      <c r="AQ879" s="8" t="s">
        <v>107</v>
      </c>
      <c r="AR879" s="8">
        <v>3613</v>
      </c>
      <c r="AS879" s="8">
        <v>14808</v>
      </c>
      <c r="AT879" s="8" t="s">
        <v>11</v>
      </c>
      <c r="AU879" s="8" t="s">
        <v>33</v>
      </c>
      <c r="AV879" s="8">
        <v>1963</v>
      </c>
      <c r="AW879" s="8">
        <v>191.7</v>
      </c>
      <c r="AX879" s="8" t="s">
        <v>16</v>
      </c>
      <c r="AY879" s="8" t="s">
        <v>15</v>
      </c>
      <c r="AZ879">
        <v>0</v>
      </c>
      <c r="BA879" s="5">
        <v>17473.950099999998</v>
      </c>
      <c r="BB879" s="5">
        <v>4</v>
      </c>
      <c r="BC879" s="4"/>
      <c r="BD879"/>
    </row>
    <row r="880" spans="1:56" hidden="1">
      <c r="A880">
        <f>ROW(B880)-ROW($B$31)</f>
        <v>849</v>
      </c>
      <c r="B880" t="str">
        <f>SUBSTITUTE(SUBSTITUTE(SUBSTITUTE(AP880&amp;"_"&amp;AQ880," ","_"),"&amp;","and"),"-","_")</f>
        <v>W_B_Tuttle_3</v>
      </c>
      <c r="C880">
        <f>AW880/1000</f>
        <v>0.11359999999999999</v>
      </c>
      <c r="D880" s="23" t="str">
        <f>VLOOKUP(L880,map_fuel,2,0)</f>
        <v>ng</v>
      </c>
      <c r="E880" s="23" t="str">
        <f>VLOOKUP(M880,map_prime_mover,2,0)</f>
        <v>st</v>
      </c>
      <c r="F880" s="23" t="str">
        <f>D880&amp;IF(NOT(E880=""),"_"&amp;LOWER(E880),"")</f>
        <v>ng_st</v>
      </c>
      <c r="G880" s="58">
        <f>IF(ISNUMBER(BA880),BA880/1000,1)</f>
        <v>17.4739501</v>
      </c>
      <c r="H880" s="8">
        <f>AV880</f>
        <v>1961</v>
      </c>
      <c r="I880" s="39" t="str">
        <f>AY880</f>
        <v>OP</v>
      </c>
      <c r="J880" s="39" t="str">
        <f>IF(AZ880=1,"Y",IF(AZ880=0,"N","?"))</f>
        <v>N</v>
      </c>
      <c r="K880" s="39" t="s">
        <v>594</v>
      </c>
      <c r="L880" s="8" t="str">
        <f>AU880</f>
        <v>NG</v>
      </c>
      <c r="M880" s="8" t="str">
        <f>AX880</f>
        <v>ST</v>
      </c>
      <c r="N880" s="8">
        <f>C880*G880</f>
        <v>1.9850407313599998</v>
      </c>
      <c r="O880" s="8"/>
      <c r="P880" s="39"/>
      <c r="Q880" s="39" t="s">
        <v>651</v>
      </c>
      <c r="R880" s="87"/>
      <c r="S880" s="39"/>
      <c r="T880" s="39"/>
      <c r="U880" s="87"/>
      <c r="V880" s="87" t="str">
        <f ca="1">IF(NOT(AP880=""),IF(AP880&lt;&gt;AP879,IF(COUNTIF(OFFSET(AP880,0,0,pMaxUnitPerPlantInData),AP880)=COUNTIFS(OFFSET(AP880,0,0,pMaxUnitPerPlantInData),AP880,OFFSET(F880,0,0,pMaxUnitPerPlantInData),F880),"N","Y"),V879),"")</f>
        <v>N</v>
      </c>
      <c r="W880" s="87" t="str">
        <f>IF($AP880="",W881,SUBSTITUTE(SUBSTITUTE(SUBSTITUTE(AP880," ","_"),"&amp;","and"),"-","_"))</f>
        <v>W_B_Tuttle</v>
      </c>
      <c r="X880" s="87">
        <f>IF($AP880="","-",BB880)</f>
        <v>4</v>
      </c>
      <c r="Y880" s="4"/>
      <c r="Z880" s="8" t="b">
        <v>1</v>
      </c>
      <c r="AA880" s="8" t="b">
        <f>VLOOKUP(L880,map_fuel,3,0)</f>
        <v>1</v>
      </c>
      <c r="AB880" s="8" t="b">
        <f>C880&gt;=filt_gen_size</f>
        <v>1</v>
      </c>
      <c r="AC880" s="8" t="b">
        <f>AV880&gt;=filt_age</f>
        <v>1</v>
      </c>
      <c r="AD880" s="39">
        <f>IF(filt_status="ALL",TRUE,IFERROR(SEARCH(I880,filt_status),FALSE))</f>
        <v>1</v>
      </c>
      <c r="AE880" s="8" t="b">
        <f>IF(filt_chp,TRUE,J880="N")</f>
        <v>1</v>
      </c>
      <c r="AF880" s="8" t="b">
        <f>IF(filt_hydro,TRUE,D880&lt;&gt;"water")</f>
        <v>1</v>
      </c>
      <c r="AG880" s="8" t="b">
        <f>IF(filt_use_bad_data,TRUE,NOT(OR(O880="Y",O880=1)))</f>
        <v>1</v>
      </c>
      <c r="AH880" s="8" t="b">
        <f>IF(filt_use_bad_data,TRUE,NOT(OR(Q880="Y",Q880=1)))</f>
        <v>0</v>
      </c>
      <c r="AI880" s="8" t="b">
        <f>IF(filt_allow_combos,AND(AJ880:AK880),OR(UPPER($S880)="Y",UPPER($T880)=""))</f>
        <v>1</v>
      </c>
      <c r="AJ880" s="8" t="b">
        <f>IF(UPPER($U880)="CCGT",IF(filt_combine_ccgt,OR(UPPER($T880)="Y",UPPER($S880)=""),OR(UPPER($S880)="Y",UPPER($T880)="")),TRUE)</f>
        <v>1</v>
      </c>
      <c r="AK880" s="8" t="b">
        <f>IF(UPPER($U880)="WIND",IF(filt_combine_wind,OR(UPPER($T880)="Y",UPPER($S880)=""),OR(UPPER($S880)="Y",UPPER($T880)="")),TRUE)</f>
        <v>1</v>
      </c>
      <c r="AL880" s="9"/>
      <c r="AM880" s="2" t="b">
        <f>AND(Z880:AL880)</f>
        <v>0</v>
      </c>
      <c r="AN880" s="2">
        <f>A880-COUNTIF($K$31:$K880,"&lt;&gt;"&amp;AN$31)+1</f>
        <v>815</v>
      </c>
      <c r="AO880" s="2"/>
      <c r="AP880" s="8" t="s">
        <v>570</v>
      </c>
      <c r="AQ880" s="8" t="s">
        <v>41</v>
      </c>
      <c r="AR880" s="8">
        <v>3613</v>
      </c>
      <c r="AS880" s="8">
        <v>14807</v>
      </c>
      <c r="AT880" s="8" t="s">
        <v>11</v>
      </c>
      <c r="AU880" s="8" t="s">
        <v>33</v>
      </c>
      <c r="AV880" s="8">
        <v>1961</v>
      </c>
      <c r="AW880" s="8">
        <v>113.6</v>
      </c>
      <c r="AX880" s="8" t="s">
        <v>16</v>
      </c>
      <c r="AY880" s="8" t="s">
        <v>15</v>
      </c>
      <c r="AZ880">
        <v>0</v>
      </c>
      <c r="BA880" s="5">
        <v>17473.950099999998</v>
      </c>
      <c r="BB880" s="5">
        <v>4</v>
      </c>
      <c r="BC880" s="4"/>
      <c r="BD880"/>
    </row>
    <row r="881" spans="1:56" hidden="1">
      <c r="A881">
        <f>ROW(B881)-ROW($B$31)</f>
        <v>850</v>
      </c>
      <c r="B881" t="str">
        <f>SUBSTITUTE(SUBSTITUTE(SUBSTITUTE(AP881&amp;"_"&amp;AQ881," ","_"),"&amp;","and"),"-","_")</f>
        <v>W_B_Tuttle_2</v>
      </c>
      <c r="C881">
        <f>AW881/1000</f>
        <v>0.11359999999999999</v>
      </c>
      <c r="D881" s="23" t="str">
        <f>VLOOKUP(L881,map_fuel,2,0)</f>
        <v>ng</v>
      </c>
      <c r="E881" s="23" t="str">
        <f>VLOOKUP(M881,map_prime_mover,2,0)</f>
        <v>st</v>
      </c>
      <c r="F881" s="23" t="str">
        <f>D881&amp;IF(NOT(E881=""),"_"&amp;LOWER(E881),"")</f>
        <v>ng_st</v>
      </c>
      <c r="G881" s="58">
        <f>IF(ISNUMBER(BA881),BA881/1000,1)</f>
        <v>17.4739501</v>
      </c>
      <c r="H881" s="8">
        <f>AV881</f>
        <v>1956</v>
      </c>
      <c r="I881" s="39" t="str">
        <f>AY881</f>
        <v>RE</v>
      </c>
      <c r="J881" s="39" t="str">
        <f>IF(AZ881=1,"Y",IF(AZ881=0,"N","?"))</f>
        <v>N</v>
      </c>
      <c r="K881" s="39" t="s">
        <v>594</v>
      </c>
      <c r="L881" s="8" t="str">
        <f>AU881</f>
        <v>NG</v>
      </c>
      <c r="M881" s="8" t="str">
        <f>AX881</f>
        <v>ST</v>
      </c>
      <c r="N881" s="8">
        <f>C881*G881</f>
        <v>1.9850407313599998</v>
      </c>
      <c r="O881" s="8"/>
      <c r="P881" s="39"/>
      <c r="Q881" s="39" t="s">
        <v>651</v>
      </c>
      <c r="R881" s="87"/>
      <c r="S881" s="39"/>
      <c r="T881" s="39"/>
      <c r="U881" s="87"/>
      <c r="V881" s="87" t="str">
        <f ca="1">IF(NOT(AP881=""),IF(AP881&lt;&gt;AP880,IF(COUNTIF(OFFSET(AP881,0,0,pMaxUnitPerPlantInData),AP881)=COUNTIFS(OFFSET(AP881,0,0,pMaxUnitPerPlantInData),AP881,OFFSET(F881,0,0,pMaxUnitPerPlantInData),F881),"N","Y"),V880),"")</f>
        <v>N</v>
      </c>
      <c r="W881" s="87" t="str">
        <f>IF($AP881="",W882,SUBSTITUTE(SUBSTITUTE(SUBSTITUTE(AP881," ","_"),"&amp;","and"),"-","_"))</f>
        <v>W_B_Tuttle</v>
      </c>
      <c r="X881" s="87">
        <f>IF($AP881="","-",BB881)</f>
        <v>4</v>
      </c>
      <c r="Y881" s="4"/>
      <c r="Z881" s="8" t="b">
        <v>1</v>
      </c>
      <c r="AA881" s="8" t="b">
        <f>VLOOKUP(L881,map_fuel,3,0)</f>
        <v>1</v>
      </c>
      <c r="AB881" s="8" t="b">
        <f>C881&gt;=filt_gen_size</f>
        <v>1</v>
      </c>
      <c r="AC881" s="8" t="b">
        <f>AV881&gt;=filt_age</f>
        <v>1</v>
      </c>
      <c r="AD881" s="39" t="b">
        <f>IF(filt_status="ALL",TRUE,IFERROR(SEARCH(I881,filt_status),FALSE))</f>
        <v>0</v>
      </c>
      <c r="AE881" s="8" t="b">
        <f>IF(filt_chp,TRUE,J881="N")</f>
        <v>1</v>
      </c>
      <c r="AF881" s="8" t="b">
        <f>IF(filt_hydro,TRUE,D881&lt;&gt;"water")</f>
        <v>1</v>
      </c>
      <c r="AG881" s="8" t="b">
        <f>IF(filt_use_bad_data,TRUE,NOT(OR(O881="Y",O881=1)))</f>
        <v>1</v>
      </c>
      <c r="AH881" s="8" t="b">
        <f>IF(filt_use_bad_data,TRUE,NOT(OR(Q881="Y",Q881=1)))</f>
        <v>0</v>
      </c>
      <c r="AI881" s="8" t="b">
        <f>IF(filt_allow_combos,AND(AJ881:AK881),OR(UPPER($S881)="Y",UPPER($T881)=""))</f>
        <v>1</v>
      </c>
      <c r="AJ881" s="8" t="b">
        <f>IF(UPPER($U881)="CCGT",IF(filt_combine_ccgt,OR(UPPER($T881)="Y",UPPER($S881)=""),OR(UPPER($S881)="Y",UPPER($T881)="")),TRUE)</f>
        <v>1</v>
      </c>
      <c r="AK881" s="8" t="b">
        <f>IF(UPPER($U881)="WIND",IF(filt_combine_wind,OR(UPPER($T881)="Y",UPPER($S881)=""),OR(UPPER($S881)="Y",UPPER($T881)="")),TRUE)</f>
        <v>1</v>
      </c>
      <c r="AL881" s="9"/>
      <c r="AM881" s="2" t="b">
        <f>AND(Z881:AL881)</f>
        <v>0</v>
      </c>
      <c r="AN881" s="2">
        <f>A881-COUNTIF($K$31:$K881,"&lt;&gt;"&amp;AN$31)+1</f>
        <v>816</v>
      </c>
      <c r="AO881" s="2"/>
      <c r="AP881" s="8" t="s">
        <v>570</v>
      </c>
      <c r="AQ881" s="8" t="s">
        <v>22</v>
      </c>
      <c r="AR881" s="8">
        <v>3613</v>
      </c>
      <c r="AS881" s="8">
        <v>14806</v>
      </c>
      <c r="AT881" s="8" t="s">
        <v>11</v>
      </c>
      <c r="AU881" s="8" t="s">
        <v>33</v>
      </c>
      <c r="AV881" s="8">
        <v>1956</v>
      </c>
      <c r="AW881" s="8">
        <v>113.6</v>
      </c>
      <c r="AX881" s="8" t="s">
        <v>16</v>
      </c>
      <c r="AY881" s="8" t="s">
        <v>117</v>
      </c>
      <c r="AZ881">
        <v>0</v>
      </c>
      <c r="BA881" s="5">
        <v>17473.950099999998</v>
      </c>
      <c r="BB881" s="5">
        <v>4</v>
      </c>
      <c r="BC881" s="4"/>
      <c r="BD881"/>
    </row>
    <row r="882" spans="1:56" hidden="1">
      <c r="A882">
        <f>ROW(B882)-ROW($B$31)</f>
        <v>851</v>
      </c>
      <c r="B882" t="str">
        <f>SUBSTITUTE(SUBSTITUTE(SUBSTITUTE(AP882&amp;"_"&amp;AQ882," ","_"),"&amp;","and"),"-","_")</f>
        <v>W_B_Tuttle_1</v>
      </c>
      <c r="C882">
        <f>AW882/1000</f>
        <v>7.4999999999999997E-2</v>
      </c>
      <c r="D882" s="23" t="str">
        <f>VLOOKUP(L882,map_fuel,2,0)</f>
        <v>ng</v>
      </c>
      <c r="E882" s="23" t="str">
        <f>VLOOKUP(M882,map_prime_mover,2,0)</f>
        <v>st</v>
      </c>
      <c r="F882" s="23" t="str">
        <f>D882&amp;IF(NOT(E882=""),"_"&amp;LOWER(E882),"")</f>
        <v>ng_st</v>
      </c>
      <c r="G882" s="58">
        <f>IF(ISNUMBER(BA882),BA882/1000,1)</f>
        <v>17.4739501</v>
      </c>
      <c r="H882" s="8">
        <f>AV882</f>
        <v>1954</v>
      </c>
      <c r="I882" s="39" t="str">
        <f>AY882</f>
        <v>OP</v>
      </c>
      <c r="J882" s="39" t="str">
        <f>IF(AZ882=1,"Y",IF(AZ882=0,"N","?"))</f>
        <v>N</v>
      </c>
      <c r="K882" s="39" t="s">
        <v>594</v>
      </c>
      <c r="L882" s="8" t="str">
        <f>AU882</f>
        <v>NG</v>
      </c>
      <c r="M882" s="8" t="str">
        <f>AX882</f>
        <v>ST</v>
      </c>
      <c r="N882" s="8">
        <f>C882*G882</f>
        <v>1.3105462575</v>
      </c>
      <c r="O882" s="8"/>
      <c r="P882" s="39"/>
      <c r="Q882" s="39" t="s">
        <v>651</v>
      </c>
      <c r="R882" s="87"/>
      <c r="S882" s="39"/>
      <c r="T882" s="39"/>
      <c r="U882" s="87"/>
      <c r="V882" s="87" t="str">
        <f ca="1">IF(NOT(AP882=""),IF(AP882&lt;&gt;AP881,IF(COUNTIF(OFFSET(AP882,0,0,pMaxUnitPerPlantInData),AP882)=COUNTIFS(OFFSET(AP882,0,0,pMaxUnitPerPlantInData),AP882,OFFSET(F882,0,0,pMaxUnitPerPlantInData),F882),"N","Y"),V881),"")</f>
        <v>N</v>
      </c>
      <c r="W882" s="87" t="str">
        <f>IF($AP882="",W883,SUBSTITUTE(SUBSTITUTE(SUBSTITUTE(AP882," ","_"),"&amp;","and"),"-","_"))</f>
        <v>W_B_Tuttle</v>
      </c>
      <c r="X882" s="87">
        <f>IF($AP882="","-",BB882)</f>
        <v>4</v>
      </c>
      <c r="Y882" s="4"/>
      <c r="Z882" s="8" t="b">
        <v>1</v>
      </c>
      <c r="AA882" s="8" t="b">
        <f>VLOOKUP(L882,map_fuel,3,0)</f>
        <v>1</v>
      </c>
      <c r="AB882" s="8" t="b">
        <f>C882&gt;=filt_gen_size</f>
        <v>1</v>
      </c>
      <c r="AC882" s="8" t="b">
        <f>AV882&gt;=filt_age</f>
        <v>1</v>
      </c>
      <c r="AD882" s="39">
        <f>IF(filt_status="ALL",TRUE,IFERROR(SEARCH(I882,filt_status),FALSE))</f>
        <v>1</v>
      </c>
      <c r="AE882" s="8" t="b">
        <f>IF(filt_chp,TRUE,J882="N")</f>
        <v>1</v>
      </c>
      <c r="AF882" s="8" t="b">
        <f>IF(filt_hydro,TRUE,D882&lt;&gt;"water")</f>
        <v>1</v>
      </c>
      <c r="AG882" s="8" t="b">
        <f>IF(filt_use_bad_data,TRUE,NOT(OR(O882="Y",O882=1)))</f>
        <v>1</v>
      </c>
      <c r="AH882" s="8" t="b">
        <f>IF(filt_use_bad_data,TRUE,NOT(OR(Q882="Y",Q882=1)))</f>
        <v>0</v>
      </c>
      <c r="AI882" s="8" t="b">
        <f>IF(filt_allow_combos,AND(AJ882:AK882),OR(UPPER($S882)="Y",UPPER($T882)=""))</f>
        <v>1</v>
      </c>
      <c r="AJ882" s="8" t="b">
        <f>IF(UPPER($U882)="CCGT",IF(filt_combine_ccgt,OR(UPPER($T882)="Y",UPPER($S882)=""),OR(UPPER($S882)="Y",UPPER($T882)="")),TRUE)</f>
        <v>1</v>
      </c>
      <c r="AK882" s="8" t="b">
        <f>IF(UPPER($U882)="WIND",IF(filt_combine_wind,OR(UPPER($T882)="Y",UPPER($S882)=""),OR(UPPER($S882)="Y",UPPER($T882)="")),TRUE)</f>
        <v>1</v>
      </c>
      <c r="AL882" s="9"/>
      <c r="AM882" s="2" t="b">
        <f>AND(Z882:AL882)</f>
        <v>0</v>
      </c>
      <c r="AN882" s="2">
        <f>A882-COUNTIF($K$31:$K882,"&lt;&gt;"&amp;AN$31)+1</f>
        <v>817</v>
      </c>
      <c r="AO882" s="2"/>
      <c r="AP882" s="8" t="s">
        <v>570</v>
      </c>
      <c r="AQ882" s="8" t="s">
        <v>19</v>
      </c>
      <c r="AR882" s="8">
        <v>3613</v>
      </c>
      <c r="AS882" s="8">
        <v>14805</v>
      </c>
      <c r="AT882" s="8" t="s">
        <v>11</v>
      </c>
      <c r="AU882" s="8" t="s">
        <v>33</v>
      </c>
      <c r="AV882" s="8">
        <v>1954</v>
      </c>
      <c r="AW882" s="8">
        <v>75</v>
      </c>
      <c r="AX882" s="8" t="s">
        <v>16</v>
      </c>
      <c r="AY882" s="8" t="s">
        <v>15</v>
      </c>
      <c r="AZ882">
        <v>0</v>
      </c>
      <c r="BA882" s="5">
        <v>17473.950099999998</v>
      </c>
      <c r="BB882" s="5">
        <v>4</v>
      </c>
      <c r="BC882" s="4"/>
      <c r="BD882"/>
    </row>
    <row r="883" spans="1:56" hidden="1">
      <c r="A883">
        <f>ROW(B883)-ROW($B$31)</f>
        <v>852</v>
      </c>
      <c r="B883" t="str">
        <f>SUBSTITUTE(SUBSTITUTE(SUBSTITUTE(AP883&amp;"_"&amp;AQ883," ","_"),"&amp;","and"),"-","_")</f>
        <v>Wasson_CO2_Removal_Plant_GEN1</v>
      </c>
      <c r="C883">
        <f>AW883/1000</f>
        <v>2.3399999999999997E-2</v>
      </c>
      <c r="D883" s="23" t="str">
        <f>VLOOKUP(L883,map_fuel,2,0)</f>
        <v>ng</v>
      </c>
      <c r="E883" s="23" t="str">
        <f>VLOOKUP(M883,map_prime_mover,2,0)</f>
        <v>gt</v>
      </c>
      <c r="F883" s="23" t="str">
        <f>D883&amp;IF(NOT(E883=""),"_"&amp;LOWER(E883),"")</f>
        <v>ng_gt</v>
      </c>
      <c r="G883" s="58">
        <f>IF(ISNUMBER(BA883),BA883/1000,1)</f>
        <v>1</v>
      </c>
      <c r="H883" s="8">
        <f>AV883</f>
        <v>1988</v>
      </c>
      <c r="I883" s="39" t="str">
        <f>AY883</f>
        <v>OP</v>
      </c>
      <c r="J883" s="39" t="str">
        <f>IF(AZ883=1,"Y",IF(AZ883=0,"N","?"))</f>
        <v>?</v>
      </c>
      <c r="K883" s="39" t="s">
        <v>594</v>
      </c>
      <c r="L883" s="8" t="str">
        <f>AU883</f>
        <v>NG</v>
      </c>
      <c r="M883" s="8" t="str">
        <f>AX883</f>
        <v>GT</v>
      </c>
      <c r="N883" s="8">
        <f>C883*G883</f>
        <v>2.3399999999999997E-2</v>
      </c>
      <c r="O883" s="8"/>
      <c r="P883" s="8"/>
      <c r="Q883" s="8"/>
      <c r="R883" s="87"/>
      <c r="S883" s="8"/>
      <c r="T883" s="8"/>
      <c r="U883" s="87"/>
      <c r="V883" s="87" t="str">
        <f ca="1">IF(NOT(AP883=""),IF(AP883&lt;&gt;AP882,IF(COUNTIF(OFFSET(AP883,0,0,pMaxUnitPerPlantInData),AP883)=COUNTIFS(OFFSET(AP883,0,0,pMaxUnitPerPlantInData),AP883,OFFSET(F883,0,0,pMaxUnitPerPlantInData),F883),"N","Y"),V882),"")</f>
        <v>N</v>
      </c>
      <c r="W883" s="87" t="str">
        <f>IF($AP883="",W884,AP883)</f>
        <v>Wasson CO2 Removal Plant</v>
      </c>
      <c r="X883" s="87" t="str">
        <f>IF($AP883="","-",BB883)</f>
        <v>Plant unknown</v>
      </c>
      <c r="Y883" s="4"/>
      <c r="Z883" s="8" t="b">
        <v>0</v>
      </c>
      <c r="AA883" s="8" t="b">
        <f>VLOOKUP(L883,map_fuel,3,0)</f>
        <v>1</v>
      </c>
      <c r="AB883" s="8" t="b">
        <f>C883&gt;=filt_gen_size</f>
        <v>0</v>
      </c>
      <c r="AC883" s="8" t="b">
        <f>AV883&gt;=filt_age</f>
        <v>1</v>
      </c>
      <c r="AD883" s="39">
        <f>IF(filt_status="ALL",TRUE,IFERROR(SEARCH(I883,filt_status),FALSE))</f>
        <v>1</v>
      </c>
      <c r="AE883" s="8" t="b">
        <f>IF(filt_chp,TRUE,J883="N")</f>
        <v>0</v>
      </c>
      <c r="AF883" s="8" t="b">
        <f>IF(filt_hydro,TRUE,D883&lt;&gt;"water")</f>
        <v>1</v>
      </c>
      <c r="AG883" s="8" t="b">
        <f>IF(filt_use_bad_data,TRUE,NOT(OR(O883="Y",O883=1)))</f>
        <v>1</v>
      </c>
      <c r="AH883" s="8" t="b">
        <f>IF(filt_use_bad_data,TRUE,NOT(OR(Q883="Y",Q883=1)))</f>
        <v>1</v>
      </c>
      <c r="AI883" s="8" t="b">
        <f>IF(filt_allow_combos,AND(AJ883:AK883),OR(UPPER($S883)="Y",UPPER($T883)=""))</f>
        <v>1</v>
      </c>
      <c r="AJ883" s="8" t="b">
        <f>IF(UPPER($U883)="CCGT",IF(filt_combine_ccgt,OR(UPPER($T883)="Y",UPPER($S883)=""),OR(UPPER($S883)="Y",UPPER($T883)="")),TRUE)</f>
        <v>1</v>
      </c>
      <c r="AK883" s="8" t="b">
        <f>IF(UPPER($U883)="WIND",IF(filt_combine_wind,OR(UPPER($T883)="Y",UPPER($S883)=""),OR(UPPER($S883)="Y",UPPER($T883)="")),TRUE)</f>
        <v>1</v>
      </c>
      <c r="AL883" s="9"/>
      <c r="AM883" s="2" t="b">
        <f>AND(Z883:AL883)</f>
        <v>0</v>
      </c>
      <c r="AN883" s="2">
        <f>A883-COUNTIF($K$31:$K883,"&lt;&gt;"&amp;AN$31)+1</f>
        <v>818</v>
      </c>
      <c r="AO883" s="2"/>
      <c r="AP883" s="8" t="s">
        <v>571</v>
      </c>
      <c r="AQ883" s="8" t="s">
        <v>13</v>
      </c>
      <c r="AR883" s="8">
        <v>52122</v>
      </c>
      <c r="AS883" s="8">
        <v>14809</v>
      </c>
      <c r="AT883" s="8" t="s">
        <v>11</v>
      </c>
      <c r="AU883" s="8" t="s">
        <v>33</v>
      </c>
      <c r="AV883" s="8">
        <v>1988</v>
      </c>
      <c r="AW883" s="8">
        <v>23.4</v>
      </c>
      <c r="AX883" s="8" t="s">
        <v>54</v>
      </c>
      <c r="AY883" s="8" t="s">
        <v>15</v>
      </c>
      <c r="AZ883" t="s">
        <v>1069</v>
      </c>
      <c r="BA883" s="5" t="s">
        <v>1069</v>
      </c>
      <c r="BB883" s="5" t="s">
        <v>1069</v>
      </c>
      <c r="BC883" s="4"/>
      <c r="BD883"/>
    </row>
    <row r="884" spans="1:56" hidden="1">
      <c r="A884">
        <f>ROW(B884)-ROW($B$31)</f>
        <v>853</v>
      </c>
      <c r="B884" t="str">
        <f>SUBSTITUTE(SUBSTITUTE(SUBSTITUTE(AP884&amp;"_"&amp;AQ884," ","_"),"&amp;","and"),"-","_")</f>
        <v>Welsh_3</v>
      </c>
      <c r="C884">
        <f>AW884/1000</f>
        <v>0.55800000000000005</v>
      </c>
      <c r="D884" s="23" t="str">
        <f>VLOOKUP(L884,map_fuel,2,0)</f>
        <v>coal_sub</v>
      </c>
      <c r="E884" s="23" t="str">
        <f>VLOOKUP(M884,map_prime_mover,2,0)</f>
        <v>st</v>
      </c>
      <c r="F884" s="23" t="str">
        <f>D884&amp;IF(NOT(E884=""),"_"&amp;LOWER(E884),"")</f>
        <v>coal_sub_st</v>
      </c>
      <c r="G884" s="58">
        <f>IF(ISNUMBER(BA884),BA884/1000,1)</f>
        <v>1</v>
      </c>
      <c r="H884" s="8">
        <f>AV884</f>
        <v>1982</v>
      </c>
      <c r="I884" s="39" t="str">
        <f>AY884</f>
        <v>OP</v>
      </c>
      <c r="J884" s="39" t="str">
        <f>IF(AZ884=1,"Y",IF(AZ884=0,"N","?"))</f>
        <v>?</v>
      </c>
      <c r="K884" s="39" t="s">
        <v>594</v>
      </c>
      <c r="L884" s="8" t="str">
        <f>AU884</f>
        <v>SUB</v>
      </c>
      <c r="M884" s="8" t="str">
        <f>AX884</f>
        <v>ST</v>
      </c>
      <c r="N884" s="8">
        <f>C884*G884</f>
        <v>0.55800000000000005</v>
      </c>
      <c r="O884" s="8"/>
      <c r="P884" s="8"/>
      <c r="Q884" s="8"/>
      <c r="R884" s="87"/>
      <c r="S884" s="8"/>
      <c r="T884" s="8"/>
      <c r="U884" s="87"/>
      <c r="V884" s="87" t="str">
        <f ca="1">IF(NOT(AP884=""),IF(AP884&lt;&gt;AP883,IF(COUNTIF(OFFSET(AP884,0,0,pMaxUnitPerPlantInData),AP884)=COUNTIFS(OFFSET(AP884,0,0,pMaxUnitPerPlantInData),AP884,OFFSET(F884,0,0,pMaxUnitPerPlantInData),F884),"N","Y"),V883),"")</f>
        <v>N</v>
      </c>
      <c r="W884" s="87" t="str">
        <f>IF($AP884="",W885,AP884)</f>
        <v>Welsh</v>
      </c>
      <c r="X884" s="87" t="str">
        <f>IF($AP884="","-",BB884)</f>
        <v>Plant unknown</v>
      </c>
      <c r="Y884" s="4"/>
      <c r="Z884" s="8" t="b">
        <v>0</v>
      </c>
      <c r="AA884" s="8" t="b">
        <f>VLOOKUP(L884,map_fuel,3,0)</f>
        <v>1</v>
      </c>
      <c r="AB884" s="8" t="b">
        <f>C884&gt;=filt_gen_size</f>
        <v>1</v>
      </c>
      <c r="AC884" s="8" t="b">
        <f>AV884&gt;=filt_age</f>
        <v>1</v>
      </c>
      <c r="AD884" s="39">
        <f>IF(filt_status="ALL",TRUE,IFERROR(SEARCH(I884,filt_status),FALSE))</f>
        <v>1</v>
      </c>
      <c r="AE884" s="8" t="b">
        <f>IF(filt_chp,TRUE,J884="N")</f>
        <v>0</v>
      </c>
      <c r="AF884" s="8" t="b">
        <f>IF(filt_hydro,TRUE,D884&lt;&gt;"water")</f>
        <v>1</v>
      </c>
      <c r="AG884" s="8" t="b">
        <f>IF(filt_use_bad_data,TRUE,NOT(OR(O884="Y",O884=1)))</f>
        <v>1</v>
      </c>
      <c r="AH884" s="8" t="b">
        <f>IF(filt_use_bad_data,TRUE,NOT(OR(Q884="Y",Q884=1)))</f>
        <v>1</v>
      </c>
      <c r="AI884" s="8" t="b">
        <f>IF(filt_allow_combos,AND(AJ884:AK884),OR(UPPER($S884)="Y",UPPER($T884)=""))</f>
        <v>1</v>
      </c>
      <c r="AJ884" s="8" t="b">
        <f>IF(UPPER($U884)="CCGT",IF(filt_combine_ccgt,OR(UPPER($T884)="Y",UPPER($S884)=""),OR(UPPER($S884)="Y",UPPER($T884)="")),TRUE)</f>
        <v>1</v>
      </c>
      <c r="AK884" s="8" t="b">
        <f>IF(UPPER($U884)="WIND",IF(filt_combine_wind,OR(UPPER($T884)="Y",UPPER($S884)=""),OR(UPPER($S884)="Y",UPPER($T884)="")),TRUE)</f>
        <v>1</v>
      </c>
      <c r="AL884" s="9"/>
      <c r="AM884" s="2" t="b">
        <f>AND(Z884:AL884)</f>
        <v>0</v>
      </c>
      <c r="AN884" s="2">
        <f>A884-COUNTIF($K$31:$K884,"&lt;&gt;"&amp;AN$31)+1</f>
        <v>819</v>
      </c>
      <c r="AO884" s="2"/>
      <c r="AP884" s="8" t="s">
        <v>572</v>
      </c>
      <c r="AQ884" s="8" t="s">
        <v>41</v>
      </c>
      <c r="AR884" s="8">
        <v>6139</v>
      </c>
      <c r="AS884" s="8">
        <v>14812</v>
      </c>
      <c r="AT884" s="8" t="s">
        <v>11</v>
      </c>
      <c r="AU884" s="8" t="s">
        <v>144</v>
      </c>
      <c r="AV884" s="8">
        <v>1982</v>
      </c>
      <c r="AW884" s="8">
        <v>558</v>
      </c>
      <c r="AX884" s="8" t="s">
        <v>16</v>
      </c>
      <c r="AY884" s="8" t="s">
        <v>15</v>
      </c>
      <c r="AZ884" t="s">
        <v>1069</v>
      </c>
      <c r="BA884" s="5" t="s">
        <v>1069</v>
      </c>
      <c r="BB884" s="5" t="s">
        <v>1069</v>
      </c>
      <c r="BC884" s="4"/>
      <c r="BD884"/>
    </row>
    <row r="885" spans="1:56" hidden="1">
      <c r="A885">
        <f>ROW(B885)-ROW($B$31)</f>
        <v>854</v>
      </c>
      <c r="B885" t="str">
        <f>SUBSTITUTE(SUBSTITUTE(SUBSTITUTE(AP885&amp;"_"&amp;AQ885," ","_"),"&amp;","and"),"-","_")</f>
        <v>Welsh_2</v>
      </c>
      <c r="C885">
        <f>AW885/1000</f>
        <v>0.55800000000000005</v>
      </c>
      <c r="D885" s="23" t="str">
        <f>VLOOKUP(L885,map_fuel,2,0)</f>
        <v>coal_sub</v>
      </c>
      <c r="E885" s="23" t="str">
        <f>VLOOKUP(M885,map_prime_mover,2,0)</f>
        <v>st</v>
      </c>
      <c r="F885" s="23" t="str">
        <f>D885&amp;IF(NOT(E885=""),"_"&amp;LOWER(E885),"")</f>
        <v>coal_sub_st</v>
      </c>
      <c r="G885" s="58">
        <f>IF(ISNUMBER(BA885),BA885/1000,1)</f>
        <v>1</v>
      </c>
      <c r="H885" s="8">
        <f>AV885</f>
        <v>1980</v>
      </c>
      <c r="I885" s="39" t="str">
        <f>AY885</f>
        <v>OP</v>
      </c>
      <c r="J885" s="39" t="str">
        <f>IF(AZ885=1,"Y",IF(AZ885=0,"N","?"))</f>
        <v>?</v>
      </c>
      <c r="K885" s="39" t="s">
        <v>594</v>
      </c>
      <c r="L885" s="8" t="str">
        <f>AU885</f>
        <v>SUB</v>
      </c>
      <c r="M885" s="8" t="str">
        <f>AX885</f>
        <v>ST</v>
      </c>
      <c r="N885" s="8">
        <f>C885*G885</f>
        <v>0.55800000000000005</v>
      </c>
      <c r="O885" s="8"/>
      <c r="P885" s="8"/>
      <c r="Q885" s="8"/>
      <c r="R885" s="87"/>
      <c r="S885" s="8"/>
      <c r="T885" s="8"/>
      <c r="U885" s="87"/>
      <c r="V885" s="87" t="str">
        <f ca="1">IF(NOT(AP885=""),IF(AP885&lt;&gt;AP884,IF(COUNTIF(OFFSET(AP885,0,0,pMaxUnitPerPlantInData),AP885)=COUNTIFS(OFFSET(AP885,0,0,pMaxUnitPerPlantInData),AP885,OFFSET(F885,0,0,pMaxUnitPerPlantInData),F885),"N","Y"),V884),"")</f>
        <v>N</v>
      </c>
      <c r="W885" s="87" t="str">
        <f>IF($AP885="",W886,AP885)</f>
        <v>Welsh</v>
      </c>
      <c r="X885" s="87" t="str">
        <f>IF($AP885="","-",BB885)</f>
        <v>Plant unknown</v>
      </c>
      <c r="Y885" s="4"/>
      <c r="Z885" s="8" t="b">
        <v>0</v>
      </c>
      <c r="AA885" s="8" t="b">
        <f>VLOOKUP(L885,map_fuel,3,0)</f>
        <v>1</v>
      </c>
      <c r="AB885" s="8" t="b">
        <f>C885&gt;=filt_gen_size</f>
        <v>1</v>
      </c>
      <c r="AC885" s="8" t="b">
        <f>AV885&gt;=filt_age</f>
        <v>1</v>
      </c>
      <c r="AD885" s="39">
        <f>IF(filt_status="ALL",TRUE,IFERROR(SEARCH(I885,filt_status),FALSE))</f>
        <v>1</v>
      </c>
      <c r="AE885" s="8" t="b">
        <f>IF(filt_chp,TRUE,J885="N")</f>
        <v>0</v>
      </c>
      <c r="AF885" s="8" t="b">
        <f>IF(filt_hydro,TRUE,D885&lt;&gt;"water")</f>
        <v>1</v>
      </c>
      <c r="AG885" s="8" t="b">
        <f>IF(filt_use_bad_data,TRUE,NOT(OR(O885="Y",O885=1)))</f>
        <v>1</v>
      </c>
      <c r="AH885" s="8" t="b">
        <f>IF(filt_use_bad_data,TRUE,NOT(OR(Q885="Y",Q885=1)))</f>
        <v>1</v>
      </c>
      <c r="AI885" s="8" t="b">
        <f>IF(filt_allow_combos,AND(AJ885:AK885),OR(UPPER($S885)="Y",UPPER($T885)=""))</f>
        <v>1</v>
      </c>
      <c r="AJ885" s="8" t="b">
        <f>IF(UPPER($U885)="CCGT",IF(filt_combine_ccgt,OR(UPPER($T885)="Y",UPPER($S885)=""),OR(UPPER($S885)="Y",UPPER($T885)="")),TRUE)</f>
        <v>1</v>
      </c>
      <c r="AK885" s="8" t="b">
        <f>IF(UPPER($U885)="WIND",IF(filt_combine_wind,OR(UPPER($T885)="Y",UPPER($S885)=""),OR(UPPER($S885)="Y",UPPER($T885)="")),TRUE)</f>
        <v>1</v>
      </c>
      <c r="AL885" s="9"/>
      <c r="AM885" s="2" t="b">
        <f>AND(Z885:AL885)</f>
        <v>0</v>
      </c>
      <c r="AN885" s="2">
        <f>A885-COUNTIF($K$31:$K885,"&lt;&gt;"&amp;AN$31)+1</f>
        <v>820</v>
      </c>
      <c r="AO885" s="2"/>
      <c r="AP885" s="8" t="s">
        <v>572</v>
      </c>
      <c r="AQ885" s="8" t="s">
        <v>22</v>
      </c>
      <c r="AR885" s="8">
        <v>6139</v>
      </c>
      <c r="AS885" s="8">
        <v>14811</v>
      </c>
      <c r="AT885" s="8" t="s">
        <v>11</v>
      </c>
      <c r="AU885" s="8" t="s">
        <v>144</v>
      </c>
      <c r="AV885" s="8">
        <v>1980</v>
      </c>
      <c r="AW885" s="8">
        <v>558</v>
      </c>
      <c r="AX885" s="8" t="s">
        <v>16</v>
      </c>
      <c r="AY885" s="8" t="s">
        <v>15</v>
      </c>
      <c r="AZ885" t="s">
        <v>1069</v>
      </c>
      <c r="BA885" s="5" t="s">
        <v>1069</v>
      </c>
      <c r="BB885" s="5" t="s">
        <v>1069</v>
      </c>
      <c r="BC885" s="4"/>
      <c r="BD885"/>
    </row>
    <row r="886" spans="1:56" hidden="1">
      <c r="A886">
        <f>ROW(B886)-ROW($B$31)</f>
        <v>855</v>
      </c>
      <c r="B886" t="str">
        <f>SUBSTITUTE(SUBSTITUTE(SUBSTITUTE(AP886&amp;"_"&amp;AQ886," ","_"),"&amp;","and"),"-","_")</f>
        <v>Welsh_1</v>
      </c>
      <c r="C886">
        <f>AW886/1000</f>
        <v>0.55800000000000005</v>
      </c>
      <c r="D886" s="23" t="str">
        <f>VLOOKUP(L886,map_fuel,2,0)</f>
        <v>coal_sub</v>
      </c>
      <c r="E886" s="23" t="str">
        <f>VLOOKUP(M886,map_prime_mover,2,0)</f>
        <v>st</v>
      </c>
      <c r="F886" s="23" t="str">
        <f>D886&amp;IF(NOT(E886=""),"_"&amp;LOWER(E886),"")</f>
        <v>coal_sub_st</v>
      </c>
      <c r="G886" s="58">
        <f>IF(ISNUMBER(BA886),BA886/1000,1)</f>
        <v>1</v>
      </c>
      <c r="H886" s="8">
        <f>AV886</f>
        <v>1977</v>
      </c>
      <c r="I886" s="39" t="str">
        <f>AY886</f>
        <v>OP</v>
      </c>
      <c r="J886" s="39" t="str">
        <f>IF(AZ886=1,"Y",IF(AZ886=0,"N","?"))</f>
        <v>?</v>
      </c>
      <c r="K886" s="39" t="s">
        <v>594</v>
      </c>
      <c r="L886" s="8" t="str">
        <f>AU886</f>
        <v>SUB</v>
      </c>
      <c r="M886" s="8" t="str">
        <f>AX886</f>
        <v>ST</v>
      </c>
      <c r="N886" s="8">
        <f>C886*G886</f>
        <v>0.55800000000000005</v>
      </c>
      <c r="O886" s="8"/>
      <c r="P886" s="8"/>
      <c r="Q886" s="8"/>
      <c r="R886" s="87"/>
      <c r="S886" s="8"/>
      <c r="T886" s="8"/>
      <c r="U886" s="87"/>
      <c r="V886" s="87" t="str">
        <f ca="1">IF(NOT(AP886=""),IF(AP886&lt;&gt;AP885,IF(COUNTIF(OFFSET(AP886,0,0,pMaxUnitPerPlantInData),AP886)=COUNTIFS(OFFSET(AP886,0,0,pMaxUnitPerPlantInData),AP886,OFFSET(F886,0,0,pMaxUnitPerPlantInData),F886),"N","Y"),V885),"")</f>
        <v>N</v>
      </c>
      <c r="W886" s="87" t="str">
        <f>IF($AP886="",W887,AP886)</f>
        <v>Welsh</v>
      </c>
      <c r="X886" s="87" t="str">
        <f>IF($AP886="","-",BB886)</f>
        <v>Plant unknown</v>
      </c>
      <c r="Y886" s="4"/>
      <c r="Z886" s="8" t="b">
        <v>0</v>
      </c>
      <c r="AA886" s="8" t="b">
        <f>VLOOKUP(L886,map_fuel,3,0)</f>
        <v>1</v>
      </c>
      <c r="AB886" s="8" t="b">
        <f>C886&gt;=filt_gen_size</f>
        <v>1</v>
      </c>
      <c r="AC886" s="8" t="b">
        <f>AV886&gt;=filt_age</f>
        <v>1</v>
      </c>
      <c r="AD886" s="39">
        <f>IF(filt_status="ALL",TRUE,IFERROR(SEARCH(I886,filt_status),FALSE))</f>
        <v>1</v>
      </c>
      <c r="AE886" s="8" t="b">
        <f>IF(filt_chp,TRUE,J886="N")</f>
        <v>0</v>
      </c>
      <c r="AF886" s="8" t="b">
        <f>IF(filt_hydro,TRUE,D886&lt;&gt;"water")</f>
        <v>1</v>
      </c>
      <c r="AG886" s="8" t="b">
        <f>IF(filt_use_bad_data,TRUE,NOT(OR(O886="Y",O886=1)))</f>
        <v>1</v>
      </c>
      <c r="AH886" s="8" t="b">
        <f>IF(filt_use_bad_data,TRUE,NOT(OR(Q886="Y",Q886=1)))</f>
        <v>1</v>
      </c>
      <c r="AI886" s="8" t="b">
        <f>IF(filt_allow_combos,AND(AJ886:AK886),OR(UPPER($S886)="Y",UPPER($T886)=""))</f>
        <v>1</v>
      </c>
      <c r="AJ886" s="8" t="b">
        <f>IF(UPPER($U886)="CCGT",IF(filt_combine_ccgt,OR(UPPER($T886)="Y",UPPER($S886)=""),OR(UPPER($S886)="Y",UPPER($T886)="")),TRUE)</f>
        <v>1</v>
      </c>
      <c r="AK886" s="8" t="b">
        <f>IF(UPPER($U886)="WIND",IF(filt_combine_wind,OR(UPPER($T886)="Y",UPPER($S886)=""),OR(UPPER($S886)="Y",UPPER($T886)="")),TRUE)</f>
        <v>1</v>
      </c>
      <c r="AL886" s="9"/>
      <c r="AM886" s="2" t="b">
        <f>AND(Z886:AL886)</f>
        <v>0</v>
      </c>
      <c r="AN886" s="2">
        <f>A886-COUNTIF($K$31:$K886,"&lt;&gt;"&amp;AN$31)+1</f>
        <v>821</v>
      </c>
      <c r="AO886" s="2"/>
      <c r="AP886" s="8" t="s">
        <v>572</v>
      </c>
      <c r="AQ886" s="8" t="s">
        <v>19</v>
      </c>
      <c r="AR886" s="8">
        <v>6139</v>
      </c>
      <c r="AS886" s="8">
        <v>14810</v>
      </c>
      <c r="AT886" s="8" t="s">
        <v>11</v>
      </c>
      <c r="AU886" s="8" t="s">
        <v>144</v>
      </c>
      <c r="AV886" s="8">
        <v>1977</v>
      </c>
      <c r="AW886" s="8">
        <v>558</v>
      </c>
      <c r="AX886" s="8" t="s">
        <v>16</v>
      </c>
      <c r="AY886" s="8" t="s">
        <v>15</v>
      </c>
      <c r="AZ886" t="s">
        <v>1069</v>
      </c>
      <c r="BA886" s="5" t="s">
        <v>1069</v>
      </c>
      <c r="BB886" s="5" t="s">
        <v>1069</v>
      </c>
      <c r="BC886" s="4"/>
      <c r="BD886"/>
    </row>
    <row r="887" spans="1:56" hidden="1">
      <c r="A887">
        <f>ROW(B887)-ROW($B$31)</f>
        <v>856</v>
      </c>
      <c r="B887" t="str">
        <f>SUBSTITUTE(SUBSTITUTE(SUBSTITUTE(AP887&amp;"_"&amp;AQ887," ","_"),"&amp;","and"),"-","_")</f>
        <v>West_Texas_Renewables_LLC_1</v>
      </c>
      <c r="C887">
        <f>AW887/1000</f>
        <v>7.0000000000000001E-3</v>
      </c>
      <c r="D887" s="23" t="str">
        <f>VLOOKUP(L887,map_fuel,2,0)</f>
        <v>wind</v>
      </c>
      <c r="E887" s="23" t="str">
        <f>VLOOKUP(M887,map_prime_mover,2,0)</f>
        <v/>
      </c>
      <c r="F887" s="23" t="str">
        <f>D887&amp;IF(NOT(E887=""),"_"&amp;LOWER(E887),"")</f>
        <v>wind</v>
      </c>
      <c r="G887" s="58">
        <f>IF(ISNUMBER(BA887),BA887/1000,1)</f>
        <v>1</v>
      </c>
      <c r="H887" s="8">
        <f>AV887</f>
        <v>1999</v>
      </c>
      <c r="I887" s="39" t="str">
        <f>AY887</f>
        <v>OP</v>
      </c>
      <c r="J887" s="39" t="str">
        <f>IF(AZ887=1,"Y",IF(AZ887=0,"N","?"))</f>
        <v>N</v>
      </c>
      <c r="K887" s="39" t="s">
        <v>594</v>
      </c>
      <c r="L887" s="8" t="str">
        <f>AU887</f>
        <v>WND</v>
      </c>
      <c r="M887" s="8" t="str">
        <f>AX887</f>
        <v>WT</v>
      </c>
      <c r="N887" s="8">
        <f>C887*G887</f>
        <v>7.0000000000000001E-3</v>
      </c>
      <c r="O887" s="8"/>
      <c r="P887" s="39"/>
      <c r="Q887" s="39"/>
      <c r="R887" s="87"/>
      <c r="S887" s="39" t="s">
        <v>651</v>
      </c>
      <c r="T887" s="39"/>
      <c r="U887" s="87" t="s">
        <v>72</v>
      </c>
      <c r="V887" s="87" t="str">
        <f ca="1">IF(NOT(AP887=""),IF(AP887&lt;&gt;AP886,IF(COUNTIF(OFFSET(AP887,0,0,pMaxUnitPerPlantInData),AP887)=COUNTIFS(OFFSET(AP887,0,0,pMaxUnitPerPlantInData),AP887,OFFSET(F887,0,0,pMaxUnitPerPlantInData),F887),"N","Y"),V886),"")</f>
        <v>N</v>
      </c>
      <c r="W887" s="87" t="str">
        <f>IF($AP887="",W888,SUBSTITUTE(SUBSTITUTE(SUBSTITUTE(AP887," ","_"),"&amp;","and"),"-","_"))</f>
        <v>West_Texas_Renewables_LLC</v>
      </c>
      <c r="X887" s="87">
        <f>IF($AP887="","-",BB887)</f>
        <v>1</v>
      </c>
      <c r="Y887" s="4"/>
      <c r="Z887" s="8" t="b">
        <v>1</v>
      </c>
      <c r="AA887" s="8" t="b">
        <f>VLOOKUP(L887,map_fuel,3,0)</f>
        <v>1</v>
      </c>
      <c r="AB887" s="8" t="b">
        <f>C887&gt;=filt_gen_size</f>
        <v>0</v>
      </c>
      <c r="AC887" s="8" t="b">
        <f>AV887&gt;=filt_age</f>
        <v>1</v>
      </c>
      <c r="AD887" s="39">
        <f>IF(filt_status="ALL",TRUE,IFERROR(SEARCH(I887,filt_status),FALSE))</f>
        <v>1</v>
      </c>
      <c r="AE887" s="8" t="b">
        <f>IF(filt_chp,TRUE,J887="N")</f>
        <v>1</v>
      </c>
      <c r="AF887" s="8" t="b">
        <f>IF(filt_hydro,TRUE,D887&lt;&gt;"water")</f>
        <v>1</v>
      </c>
      <c r="AG887" s="8" t="b">
        <f>IF(filt_use_bad_data,TRUE,NOT(OR(O887="Y",O887=1)))</f>
        <v>1</v>
      </c>
      <c r="AH887" s="8" t="b">
        <f>IF(filt_use_bad_data,TRUE,NOT(OR(Q887="Y",Q887=1)))</f>
        <v>1</v>
      </c>
      <c r="AI887" s="8" t="b">
        <f>IF(filt_allow_combos,AND(AJ887:AK887),OR(UPPER($S887)="Y",UPPER($T887)=""))</f>
        <v>0</v>
      </c>
      <c r="AJ887" s="8" t="b">
        <f>IF(UPPER($U887)="CCGT",IF(filt_combine_ccgt,OR(UPPER($T887)="Y",UPPER($S887)=""),OR(UPPER($S887)="Y",UPPER($T887)="")),TRUE)</f>
        <v>1</v>
      </c>
      <c r="AK887" s="8" t="b">
        <f>IF(UPPER($U887)="WIND",IF(filt_combine_wind,OR(UPPER($T887)="Y",UPPER($S887)=""),OR(UPPER($S887)="Y",UPPER($T887)="")),TRUE)</f>
        <v>0</v>
      </c>
      <c r="AL887" s="9"/>
      <c r="AM887" s="2" t="b">
        <f>AND(Z887:AL887)</f>
        <v>0</v>
      </c>
      <c r="AN887" s="2">
        <f>A887-COUNTIF($K$31:$K887,"&lt;&gt;"&amp;AN$31)+1</f>
        <v>822</v>
      </c>
      <c r="AO887" s="2"/>
      <c r="AP887" s="8" t="s">
        <v>573</v>
      </c>
      <c r="AQ887" s="8" t="s">
        <v>19</v>
      </c>
      <c r="AR887" s="8">
        <v>56402</v>
      </c>
      <c r="AS887" s="8">
        <v>14813</v>
      </c>
      <c r="AT887" s="8" t="s">
        <v>11</v>
      </c>
      <c r="AU887" s="8" t="s">
        <v>26</v>
      </c>
      <c r="AV887" s="8">
        <v>1999</v>
      </c>
      <c r="AW887" s="8">
        <v>7</v>
      </c>
      <c r="AX887" s="8" t="s">
        <v>25</v>
      </c>
      <c r="AY887" s="8" t="s">
        <v>15</v>
      </c>
      <c r="AZ887">
        <v>0</v>
      </c>
      <c r="BA887" s="5" t="s">
        <v>14</v>
      </c>
      <c r="BB887" s="5">
        <v>1</v>
      </c>
      <c r="BC887" s="4"/>
      <c r="BD887"/>
    </row>
    <row r="888" spans="1:56" hidden="1">
      <c r="A888">
        <f>ROW(B888)-ROW($B$31)</f>
        <v>857</v>
      </c>
      <c r="B888" t="str">
        <f>SUBSTITUTE(SUBSTITUTE(SUBSTITUTE(AP888&amp;"_"&amp;AQ888," ","_"),"&amp;","and"),"-","_")</f>
        <v>West_Texas_Wind_Energy_LLC_01</v>
      </c>
      <c r="C888">
        <f>AW888/1000</f>
        <v>7.4999999999999997E-2</v>
      </c>
      <c r="D888" s="23" t="str">
        <f>VLOOKUP(L888,map_fuel,2,0)</f>
        <v>wind</v>
      </c>
      <c r="E888" s="23" t="str">
        <f>VLOOKUP(M888,map_prime_mover,2,0)</f>
        <v/>
      </c>
      <c r="F888" s="23" t="str">
        <f>D888&amp;IF(NOT(E888=""),"_"&amp;LOWER(E888),"")</f>
        <v>wind</v>
      </c>
      <c r="G888" s="58">
        <f>IF(ISNUMBER(BA888),BA888/1000,1)</f>
        <v>1</v>
      </c>
      <c r="H888" s="8">
        <f>AV888</f>
        <v>1999</v>
      </c>
      <c r="I888" s="39" t="str">
        <f>AY888</f>
        <v>OP</v>
      </c>
      <c r="J888" s="39" t="str">
        <f>IF(AZ888=1,"Y",IF(AZ888=0,"N","?"))</f>
        <v>N</v>
      </c>
      <c r="K888" s="39" t="s">
        <v>594</v>
      </c>
      <c r="L888" s="8" t="str">
        <f>AU888</f>
        <v>WND</v>
      </c>
      <c r="M888" s="8" t="str">
        <f>AX888</f>
        <v>WT</v>
      </c>
      <c r="N888" s="8">
        <f>C888*G888</f>
        <v>7.4999999999999997E-2</v>
      </c>
      <c r="O888" s="8"/>
      <c r="P888" s="39"/>
      <c r="Q888" s="39"/>
      <c r="R888" s="87"/>
      <c r="S888" s="39" t="s">
        <v>651</v>
      </c>
      <c r="T888" s="39"/>
      <c r="U888" s="87" t="s">
        <v>72</v>
      </c>
      <c r="V888" s="87" t="str">
        <f ca="1">IF(NOT(AP888=""),IF(AP888&lt;&gt;AP887,IF(COUNTIF(OFFSET(AP888,0,0,pMaxUnitPerPlantInData),AP888)=COUNTIFS(OFFSET(AP888,0,0,pMaxUnitPerPlantInData),AP888,OFFSET(F888,0,0,pMaxUnitPerPlantInData),F888),"N","Y"),V887),"")</f>
        <v>N</v>
      </c>
      <c r="W888" s="87" t="str">
        <f>IF($AP888="",W889,SUBSTITUTE(SUBSTITUTE(SUBSTITUTE(AP888," ","_"),"&amp;","and"),"-","_"))</f>
        <v>West_Texas_Wind_Energy_LLC</v>
      </c>
      <c r="X888" s="87">
        <f>IF($AP888="","-",BB888)</f>
        <v>1</v>
      </c>
      <c r="Y888" s="4"/>
      <c r="Z888" s="8" t="b">
        <v>1</v>
      </c>
      <c r="AA888" s="8" t="b">
        <f>VLOOKUP(L888,map_fuel,3,0)</f>
        <v>1</v>
      </c>
      <c r="AB888" s="8" t="b">
        <f>C888&gt;=filt_gen_size</f>
        <v>1</v>
      </c>
      <c r="AC888" s="8" t="b">
        <f>AV888&gt;=filt_age</f>
        <v>1</v>
      </c>
      <c r="AD888" s="39">
        <f>IF(filt_status="ALL",TRUE,IFERROR(SEARCH(I888,filt_status),FALSE))</f>
        <v>1</v>
      </c>
      <c r="AE888" s="8" t="b">
        <f>IF(filt_chp,TRUE,J888="N")</f>
        <v>1</v>
      </c>
      <c r="AF888" s="8" t="b">
        <f>IF(filt_hydro,TRUE,D888&lt;&gt;"water")</f>
        <v>1</v>
      </c>
      <c r="AG888" s="8" t="b">
        <f>IF(filt_use_bad_data,TRUE,NOT(OR(O888="Y",O888=1)))</f>
        <v>1</v>
      </c>
      <c r="AH888" s="8" t="b">
        <f>IF(filt_use_bad_data,TRUE,NOT(OR(Q888="Y",Q888=1)))</f>
        <v>1</v>
      </c>
      <c r="AI888" s="8" t="b">
        <f>IF(filt_allow_combos,AND(AJ888:AK888),OR(UPPER($S888)="Y",UPPER($T888)=""))</f>
        <v>0</v>
      </c>
      <c r="AJ888" s="8" t="b">
        <f>IF(UPPER($U888)="CCGT",IF(filt_combine_ccgt,OR(UPPER($T888)="Y",UPPER($S888)=""),OR(UPPER($S888)="Y",UPPER($T888)="")),TRUE)</f>
        <v>1</v>
      </c>
      <c r="AK888" s="8" t="b">
        <f>IF(UPPER($U888)="WIND",IF(filt_combine_wind,OR(UPPER($T888)="Y",UPPER($S888)=""),OR(UPPER($S888)="Y",UPPER($T888)="")),TRUE)</f>
        <v>0</v>
      </c>
      <c r="AL888" s="9"/>
      <c r="AM888" s="2" t="b">
        <f>AND(Z888:AL888)</f>
        <v>0</v>
      </c>
      <c r="AN888" s="2">
        <f>A888-COUNTIF($K$31:$K888,"&lt;&gt;"&amp;AN$31)+1</f>
        <v>823</v>
      </c>
      <c r="AO888" s="2"/>
      <c r="AP888" s="8" t="s">
        <v>574</v>
      </c>
      <c r="AQ888" s="8" t="s">
        <v>174</v>
      </c>
      <c r="AR888" s="8">
        <v>55367</v>
      </c>
      <c r="AS888" s="8">
        <v>14814</v>
      </c>
      <c r="AT888" s="8" t="s">
        <v>11</v>
      </c>
      <c r="AU888" s="8" t="s">
        <v>26</v>
      </c>
      <c r="AV888" s="8">
        <v>1999</v>
      </c>
      <c r="AW888" s="8">
        <v>75</v>
      </c>
      <c r="AX888" s="8" t="s">
        <v>25</v>
      </c>
      <c r="AY888" s="8" t="s">
        <v>15</v>
      </c>
      <c r="AZ888">
        <v>0</v>
      </c>
      <c r="BA888" s="5" t="s">
        <v>14</v>
      </c>
      <c r="BB888" s="5">
        <v>1</v>
      </c>
      <c r="BC888" s="4"/>
      <c r="BD888"/>
    </row>
    <row r="889" spans="1:56" hidden="1">
      <c r="A889">
        <f>ROW(B889)-ROW($B$31)</f>
        <v>858</v>
      </c>
      <c r="B889" t="str">
        <f>SUBSTITUTE(SUBSTITUTE(SUBSTITUTE(AP889&amp;"_"&amp;AQ889," ","_"),"&amp;","and"),"-","_")</f>
        <v>West_Texas_Windplant_WIND</v>
      </c>
      <c r="C889">
        <f>AW889/1000</f>
        <v>3.3600000000000005E-2</v>
      </c>
      <c r="D889" s="23" t="str">
        <f>VLOOKUP(L889,map_fuel,2,0)</f>
        <v>wind</v>
      </c>
      <c r="E889" s="23" t="str">
        <f>VLOOKUP(M889,map_prime_mover,2,0)</f>
        <v/>
      </c>
      <c r="F889" s="23" t="str">
        <f>D889&amp;IF(NOT(E889=""),"_"&amp;LOWER(E889),"")</f>
        <v>wind</v>
      </c>
      <c r="G889" s="58">
        <f>IF(ISNUMBER(BA889),BA889/1000,1)</f>
        <v>1</v>
      </c>
      <c r="H889" s="8">
        <f>AV889</f>
        <v>1995</v>
      </c>
      <c r="I889" s="39" t="str">
        <f>AY889</f>
        <v>OP</v>
      </c>
      <c r="J889" s="39" t="str">
        <f>IF(AZ889=1,"Y",IF(AZ889=0,"N","?"))</f>
        <v>N</v>
      </c>
      <c r="K889" s="39" t="s">
        <v>594</v>
      </c>
      <c r="L889" s="8" t="str">
        <f>AU889</f>
        <v>WND</v>
      </c>
      <c r="M889" s="8" t="str">
        <f>AX889</f>
        <v>WT</v>
      </c>
      <c r="N889" s="8">
        <f>C889*G889</f>
        <v>3.3600000000000005E-2</v>
      </c>
      <c r="O889" s="8"/>
      <c r="P889" s="39"/>
      <c r="Q889" s="39"/>
      <c r="R889" s="87"/>
      <c r="S889" s="39" t="s">
        <v>651</v>
      </c>
      <c r="T889" s="39"/>
      <c r="U889" s="87" t="s">
        <v>72</v>
      </c>
      <c r="V889" s="87" t="str">
        <f ca="1">IF(NOT(AP889=""),IF(AP889&lt;&gt;AP888,IF(COUNTIF(OFFSET(AP889,0,0,pMaxUnitPerPlantInData),AP889)=COUNTIFS(OFFSET(AP889,0,0,pMaxUnitPerPlantInData),AP889,OFFSET(F889,0,0,pMaxUnitPerPlantInData),F889),"N","Y"),V888),"")</f>
        <v>N</v>
      </c>
      <c r="W889" s="87" t="str">
        <f>IF($AP889="",W890,SUBSTITUTE(SUBSTITUTE(SUBSTITUTE(AP889," ","_"),"&amp;","and"),"-","_"))</f>
        <v>West_Texas_Windplant</v>
      </c>
      <c r="X889" s="87">
        <f>IF($AP889="","-",BB889)</f>
        <v>1</v>
      </c>
      <c r="Y889" s="4"/>
      <c r="Z889" s="8" t="b">
        <v>1</v>
      </c>
      <c r="AA889" s="8" t="b">
        <f>VLOOKUP(L889,map_fuel,3,0)</f>
        <v>1</v>
      </c>
      <c r="AB889" s="8" t="b">
        <f>C889&gt;=filt_gen_size</f>
        <v>0</v>
      </c>
      <c r="AC889" s="8" t="b">
        <f>AV889&gt;=filt_age</f>
        <v>1</v>
      </c>
      <c r="AD889" s="39">
        <f>IF(filt_status="ALL",TRUE,IFERROR(SEARCH(I889,filt_status),FALSE))</f>
        <v>1</v>
      </c>
      <c r="AE889" s="8" t="b">
        <f>IF(filt_chp,TRUE,J889="N")</f>
        <v>1</v>
      </c>
      <c r="AF889" s="8" t="b">
        <f>IF(filt_hydro,TRUE,D889&lt;&gt;"water")</f>
        <v>1</v>
      </c>
      <c r="AG889" s="8" t="b">
        <f>IF(filt_use_bad_data,TRUE,NOT(OR(O889="Y",O889=1)))</f>
        <v>1</v>
      </c>
      <c r="AH889" s="8" t="b">
        <f>IF(filt_use_bad_data,TRUE,NOT(OR(Q889="Y",Q889=1)))</f>
        <v>1</v>
      </c>
      <c r="AI889" s="8" t="b">
        <f>IF(filt_allow_combos,AND(AJ889:AK889),OR(UPPER($S889)="Y",UPPER($T889)=""))</f>
        <v>0</v>
      </c>
      <c r="AJ889" s="8" t="b">
        <f>IF(UPPER($U889)="CCGT",IF(filt_combine_ccgt,OR(UPPER($T889)="Y",UPPER($S889)=""),OR(UPPER($S889)="Y",UPPER($T889)="")),TRUE)</f>
        <v>1</v>
      </c>
      <c r="AK889" s="8" t="b">
        <f>IF(UPPER($U889)="WIND",IF(filt_combine_wind,OR(UPPER($T889)="Y",UPPER($S889)=""),OR(UPPER($S889)="Y",UPPER($T889)="")),TRUE)</f>
        <v>0</v>
      </c>
      <c r="AL889" s="9"/>
      <c r="AM889" s="2" t="b">
        <f>AND(Z889:AL889)</f>
        <v>0</v>
      </c>
      <c r="AN889" s="2">
        <f>A889-COUNTIF($K$31:$K889,"&lt;&gt;"&amp;AN$31)+1</f>
        <v>824</v>
      </c>
      <c r="AO889" s="2"/>
      <c r="AP889" s="8" t="s">
        <v>575</v>
      </c>
      <c r="AQ889" s="8" t="s">
        <v>72</v>
      </c>
      <c r="AR889" s="8">
        <v>54966</v>
      </c>
      <c r="AS889" s="8">
        <v>14815</v>
      </c>
      <c r="AT889" s="8" t="s">
        <v>11</v>
      </c>
      <c r="AU889" s="8" t="s">
        <v>26</v>
      </c>
      <c r="AV889" s="8">
        <v>1995</v>
      </c>
      <c r="AW889" s="8">
        <v>33.6</v>
      </c>
      <c r="AX889" s="8" t="s">
        <v>25</v>
      </c>
      <c r="AY889" s="8" t="s">
        <v>15</v>
      </c>
      <c r="AZ889">
        <v>0</v>
      </c>
      <c r="BA889" s="5" t="s">
        <v>14</v>
      </c>
      <c r="BB889" s="5">
        <v>1</v>
      </c>
      <c r="BC889" s="4"/>
      <c r="BD889"/>
    </row>
    <row r="890" spans="1:56" hidden="1">
      <c r="A890">
        <f>ROW(B890)-ROW($B$31)</f>
        <v>859</v>
      </c>
      <c r="B890" t="str">
        <f>SUBSTITUTE(SUBSTITUTE(SUBSTITUTE(AP890&amp;"_"&amp;AQ890," ","_"),"&amp;","and"),"-","_")</f>
        <v>Westhollow_Technology_Center_1</v>
      </c>
      <c r="C890">
        <f>AW890/1000</f>
        <v>3.7000000000000002E-3</v>
      </c>
      <c r="D890" s="23" t="str">
        <f>VLOOKUP(L890,map_fuel,2,0)</f>
        <v>ng</v>
      </c>
      <c r="E890" s="23" t="str">
        <f>VLOOKUP(M890,map_prime_mover,2,0)</f>
        <v>gt</v>
      </c>
      <c r="F890" s="23" t="str">
        <f>D890&amp;IF(NOT(E890=""),"_"&amp;LOWER(E890),"")</f>
        <v>ng_gt</v>
      </c>
      <c r="G890" s="58">
        <f>IF(ISNUMBER(BA890),BA890/1000,1)</f>
        <v>0.93300000000000005</v>
      </c>
      <c r="H890" s="8">
        <f>AV890</f>
        <v>1988</v>
      </c>
      <c r="I890" s="39" t="str">
        <f>AY890</f>
        <v>OP</v>
      </c>
      <c r="J890" s="39" t="str">
        <f>IF(AZ890=1,"Y",IF(AZ890=0,"N","?"))</f>
        <v>Y</v>
      </c>
      <c r="K890" s="39" t="s">
        <v>594</v>
      </c>
      <c r="L890" s="8" t="str">
        <f>AU890</f>
        <v>NG</v>
      </c>
      <c r="M890" s="8" t="str">
        <f>AX890</f>
        <v>GT</v>
      </c>
      <c r="N890" s="8">
        <f>C890*G890</f>
        <v>3.4521000000000005E-3</v>
      </c>
      <c r="O890" s="8"/>
      <c r="P890" s="8"/>
      <c r="Q890" s="8"/>
      <c r="R890" s="87"/>
      <c r="S890" s="8"/>
      <c r="T890" s="8"/>
      <c r="U890" s="87"/>
      <c r="V890" s="87" t="str">
        <f ca="1">IF(NOT(AP890=""),IF(AP890&lt;&gt;AP889,IF(COUNTIF(OFFSET(AP890,0,0,pMaxUnitPerPlantInData),AP890)=COUNTIFS(OFFSET(AP890,0,0,pMaxUnitPerPlantInData),AP890,OFFSET(F890,0,0,pMaxUnitPerPlantInData),F890),"N","Y"),V889),"")</f>
        <v>N</v>
      </c>
      <c r="W890" s="87" t="str">
        <f>IF($AP890="",W891,AP890)</f>
        <v>Westhollow Technology Center</v>
      </c>
      <c r="X890" s="87">
        <f>IF($AP890="","-",BB890)</f>
        <v>1</v>
      </c>
      <c r="Y890" s="4"/>
      <c r="Z890" s="8" t="b">
        <v>1</v>
      </c>
      <c r="AA890" s="8" t="b">
        <f>VLOOKUP(L890,map_fuel,3,0)</f>
        <v>1</v>
      </c>
      <c r="AB890" s="8" t="b">
        <f>C890&gt;=filt_gen_size</f>
        <v>0</v>
      </c>
      <c r="AC890" s="8" t="b">
        <f>AV890&gt;=filt_age</f>
        <v>1</v>
      </c>
      <c r="AD890" s="39">
        <f>IF(filt_status="ALL",TRUE,IFERROR(SEARCH(I890,filt_status),FALSE))</f>
        <v>1</v>
      </c>
      <c r="AE890" s="8" t="b">
        <f>IF(filt_chp,TRUE,J890="N")</f>
        <v>0</v>
      </c>
      <c r="AF890" s="8" t="b">
        <f>IF(filt_hydro,TRUE,D890&lt;&gt;"water")</f>
        <v>1</v>
      </c>
      <c r="AG890" s="8" t="b">
        <f>IF(filt_use_bad_data,TRUE,NOT(OR(O890="Y",O890=1)))</f>
        <v>1</v>
      </c>
      <c r="AH890" s="8" t="b">
        <f>IF(filt_use_bad_data,TRUE,NOT(OR(Q890="Y",Q890=1)))</f>
        <v>1</v>
      </c>
      <c r="AI890" s="8" t="b">
        <f>IF(filt_allow_combos,AND(AJ890:AK890),OR(UPPER($S890)="Y",UPPER($T890)=""))</f>
        <v>1</v>
      </c>
      <c r="AJ890" s="8" t="b">
        <f>IF(UPPER($U890)="CCGT",IF(filt_combine_ccgt,OR(UPPER($T890)="Y",UPPER($S890)=""),OR(UPPER($S890)="Y",UPPER($T890)="")),TRUE)</f>
        <v>1</v>
      </c>
      <c r="AK890" s="8" t="b">
        <f>IF(UPPER($U890)="WIND",IF(filt_combine_wind,OR(UPPER($T890)="Y",UPPER($S890)=""),OR(UPPER($S890)="Y",UPPER($T890)="")),TRUE)</f>
        <v>1</v>
      </c>
      <c r="AL890" s="9"/>
      <c r="AM890" s="2" t="b">
        <f>AND(Z890:AL890)</f>
        <v>0</v>
      </c>
      <c r="AN890" s="2">
        <f>A890-COUNTIF($K$31:$K890,"&lt;&gt;"&amp;AN$31)+1</f>
        <v>825</v>
      </c>
      <c r="AO890" s="2"/>
      <c r="AP890" s="8" t="s">
        <v>576</v>
      </c>
      <c r="AQ890" s="8" t="s">
        <v>19</v>
      </c>
      <c r="AR890" s="8">
        <v>54330</v>
      </c>
      <c r="AS890" s="8">
        <v>14816</v>
      </c>
      <c r="AT890" s="8" t="s">
        <v>11</v>
      </c>
      <c r="AU890" s="8" t="s">
        <v>33</v>
      </c>
      <c r="AV890" s="8">
        <v>1988</v>
      </c>
      <c r="AW890" s="8">
        <v>3.7</v>
      </c>
      <c r="AX890" s="8" t="s">
        <v>54</v>
      </c>
      <c r="AY890" s="8" t="s">
        <v>15</v>
      </c>
      <c r="AZ890">
        <v>1</v>
      </c>
      <c r="BA890" s="5">
        <v>933</v>
      </c>
      <c r="BB890" s="5">
        <v>1</v>
      </c>
      <c r="BC890" s="4"/>
      <c r="BD890"/>
    </row>
    <row r="891" spans="1:56" hidden="1">
      <c r="A891">
        <f>ROW(B891)-ROW($B$31)</f>
        <v>860</v>
      </c>
      <c r="B891" t="str">
        <f>SUBSTITUTE(SUBSTITUTE(SUBSTITUTE(AP891&amp;"_"&amp;AQ891," ","_"),"&amp;","and"),"-","_")</f>
        <v>Whirlwind_Energy_Center_WEC</v>
      </c>
      <c r="C891">
        <f>AW891/1000</f>
        <v>5.9799999999999999E-2</v>
      </c>
      <c r="D891" s="23" t="str">
        <f>VLOOKUP(L891,map_fuel,2,0)</f>
        <v>wind</v>
      </c>
      <c r="E891" s="23" t="str">
        <f>VLOOKUP(M891,map_prime_mover,2,0)</f>
        <v/>
      </c>
      <c r="F891" s="23" t="str">
        <f>D891&amp;IF(NOT(E891=""),"_"&amp;LOWER(E891),"")</f>
        <v>wind</v>
      </c>
      <c r="G891" s="58">
        <f>IF(ISNUMBER(BA891),BA891/1000,1)</f>
        <v>1</v>
      </c>
      <c r="H891" s="8">
        <f>AV891</f>
        <v>2007</v>
      </c>
      <c r="I891" s="39" t="str">
        <f>AY891</f>
        <v>OP</v>
      </c>
      <c r="J891" s="39" t="str">
        <f>IF(AZ891=1,"Y",IF(AZ891=0,"N","?"))</f>
        <v>N</v>
      </c>
      <c r="K891" s="39" t="s">
        <v>594</v>
      </c>
      <c r="L891" s="8" t="str">
        <f>AU891</f>
        <v>WND</v>
      </c>
      <c r="M891" s="8" t="str">
        <f>AX891</f>
        <v>WT</v>
      </c>
      <c r="N891" s="8">
        <f>C891*G891</f>
        <v>5.9799999999999999E-2</v>
      </c>
      <c r="O891" s="8"/>
      <c r="P891" s="39"/>
      <c r="Q891" s="39"/>
      <c r="R891" s="87"/>
      <c r="S891" s="39" t="s">
        <v>651</v>
      </c>
      <c r="T891" s="39"/>
      <c r="U891" s="87" t="s">
        <v>72</v>
      </c>
      <c r="V891" s="87" t="str">
        <f ca="1">IF(NOT(AP891=""),IF(AP891&lt;&gt;AP890,IF(COUNTIF(OFFSET(AP891,0,0,pMaxUnitPerPlantInData),AP891)=COUNTIFS(OFFSET(AP891,0,0,pMaxUnitPerPlantInData),AP891,OFFSET(F891,0,0,pMaxUnitPerPlantInData),F891),"N","Y"),V890),"")</f>
        <v>N</v>
      </c>
      <c r="W891" s="87" t="str">
        <f>IF($AP891="",W892,SUBSTITUTE(SUBSTITUTE(SUBSTITUTE(AP891," ","_"),"&amp;","and"),"-","_"))</f>
        <v>Whirlwind_Energy_Center</v>
      </c>
      <c r="X891" s="87">
        <f>IF($AP891="","-",BB891)</f>
        <v>1</v>
      </c>
      <c r="Y891" s="4"/>
      <c r="Z891" s="8" t="b">
        <v>1</v>
      </c>
      <c r="AA891" s="8" t="b">
        <f>VLOOKUP(L891,map_fuel,3,0)</f>
        <v>1</v>
      </c>
      <c r="AB891" s="8" t="b">
        <f>C891&gt;=filt_gen_size</f>
        <v>1</v>
      </c>
      <c r="AC891" s="8" t="b">
        <f>AV891&gt;=filt_age</f>
        <v>1</v>
      </c>
      <c r="AD891" s="39">
        <f>IF(filt_status="ALL",TRUE,IFERROR(SEARCH(I891,filt_status),FALSE))</f>
        <v>1</v>
      </c>
      <c r="AE891" s="8" t="b">
        <f>IF(filt_chp,TRUE,J891="N")</f>
        <v>1</v>
      </c>
      <c r="AF891" s="8" t="b">
        <f>IF(filt_hydro,TRUE,D891&lt;&gt;"water")</f>
        <v>1</v>
      </c>
      <c r="AG891" s="8" t="b">
        <f>IF(filt_use_bad_data,TRUE,NOT(OR(O891="Y",O891=1)))</f>
        <v>1</v>
      </c>
      <c r="AH891" s="8" t="b">
        <f>IF(filt_use_bad_data,TRUE,NOT(OR(Q891="Y",Q891=1)))</f>
        <v>1</v>
      </c>
      <c r="AI891" s="8" t="b">
        <f>IF(filt_allow_combos,AND(AJ891:AK891),OR(UPPER($S891)="Y",UPPER($T891)=""))</f>
        <v>0</v>
      </c>
      <c r="AJ891" s="8" t="b">
        <f>IF(UPPER($U891)="CCGT",IF(filt_combine_ccgt,OR(UPPER($T891)="Y",UPPER($S891)=""),OR(UPPER($S891)="Y",UPPER($T891)="")),TRUE)</f>
        <v>1</v>
      </c>
      <c r="AK891" s="8" t="b">
        <f>IF(UPPER($U891)="WIND",IF(filt_combine_wind,OR(UPPER($T891)="Y",UPPER($S891)=""),OR(UPPER($S891)="Y",UPPER($T891)="")),TRUE)</f>
        <v>0</v>
      </c>
      <c r="AL891" s="9"/>
      <c r="AM891" s="2" t="b">
        <f>AND(Z891:AL891)</f>
        <v>0</v>
      </c>
      <c r="AN891" s="2">
        <f>A891-COUNTIF($K$31:$K891,"&lt;&gt;"&amp;AN$31)+1</f>
        <v>826</v>
      </c>
      <c r="AO891" s="2"/>
      <c r="AP891" s="8" t="s">
        <v>577</v>
      </c>
      <c r="AQ891" s="8" t="s">
        <v>578</v>
      </c>
      <c r="AR891" s="8">
        <v>56673</v>
      </c>
      <c r="AS891" s="8">
        <v>14817</v>
      </c>
      <c r="AT891" s="8" t="s">
        <v>11</v>
      </c>
      <c r="AU891" s="8" t="s">
        <v>26</v>
      </c>
      <c r="AV891" s="8">
        <v>2007</v>
      </c>
      <c r="AW891" s="8">
        <v>59.8</v>
      </c>
      <c r="AX891" s="8" t="s">
        <v>25</v>
      </c>
      <c r="AY891" s="8" t="s">
        <v>15</v>
      </c>
      <c r="AZ891">
        <v>0</v>
      </c>
      <c r="BA891" s="5" t="s">
        <v>14</v>
      </c>
      <c r="BB891" s="5">
        <v>1</v>
      </c>
      <c r="BC891" s="4"/>
      <c r="BD891"/>
    </row>
    <row r="892" spans="1:56" hidden="1">
      <c r="A892">
        <f>ROW(B892)-ROW($B$31)</f>
        <v>861</v>
      </c>
      <c r="B892" t="str">
        <f>SUBSTITUTE(SUBSTITUTE(SUBSTITUTE(AP892&amp;"_"&amp;AQ892," ","_"),"&amp;","and"),"-","_")</f>
        <v>Whitney_1</v>
      </c>
      <c r="C892">
        <f>AW892/1000</f>
        <v>1.4999999999999999E-2</v>
      </c>
      <c r="D892" s="23" t="str">
        <f>VLOOKUP(L892,map_fuel,2,0)</f>
        <v>water</v>
      </c>
      <c r="E892" s="23" t="str">
        <f>VLOOKUP(M892,map_prime_mover,2,0)</f>
        <v/>
      </c>
      <c r="F892" s="23" t="str">
        <f>D892&amp;IF(NOT(E892=""),"_"&amp;LOWER(E892),"")</f>
        <v>water</v>
      </c>
      <c r="G892" s="58">
        <f>IF(ISNUMBER(BA892),BA892/1000,1)</f>
        <v>1</v>
      </c>
      <c r="H892" s="8">
        <f>AV892</f>
        <v>1953</v>
      </c>
      <c r="I892" s="39" t="str">
        <f>AY892</f>
        <v>OP</v>
      </c>
      <c r="J892" s="39" t="str">
        <f>IF(AZ892=1,"Y",IF(AZ892=0,"N","?"))</f>
        <v>N</v>
      </c>
      <c r="K892" s="39" t="s">
        <v>594</v>
      </c>
      <c r="L892" s="8" t="str">
        <f>AU892</f>
        <v>WAT</v>
      </c>
      <c r="M892" s="8" t="str">
        <f>AX892</f>
        <v>HY</v>
      </c>
      <c r="N892" s="8">
        <f>C892*G892</f>
        <v>1.4999999999999999E-2</v>
      </c>
      <c r="O892" s="8"/>
      <c r="P892" s="8"/>
      <c r="Q892" s="8"/>
      <c r="R892" s="87"/>
      <c r="S892" s="8"/>
      <c r="T892" s="8"/>
      <c r="U892" s="87"/>
      <c r="V892" s="87" t="str">
        <f ca="1">IF(NOT(AP892=""),IF(AP892&lt;&gt;AP891,IF(COUNTIF(OFFSET(AP892,0,0,pMaxUnitPerPlantInData),AP892)=COUNTIFS(OFFSET(AP892,0,0,pMaxUnitPerPlantInData),AP892,OFFSET(F892,0,0,pMaxUnitPerPlantInData),F892),"N","Y"),V891),"")</f>
        <v>N</v>
      </c>
      <c r="W892" s="87" t="str">
        <f>IF($AP892="",W893,SUBSTITUTE(SUBSTITUTE(SUBSTITUTE(AP892," ","_"),"&amp;","and"),"-","_"))</f>
        <v>Whitney</v>
      </c>
      <c r="X892" s="87">
        <f>IF($AP892="","-",BB892)</f>
        <v>2</v>
      </c>
      <c r="Y892" s="4"/>
      <c r="Z892" s="8" t="b">
        <v>1</v>
      </c>
      <c r="AA892" s="8" t="b">
        <f>VLOOKUP(L892,map_fuel,3,0)</f>
        <v>1</v>
      </c>
      <c r="AB892" s="8" t="b">
        <f>C892&gt;=filt_gen_size</f>
        <v>0</v>
      </c>
      <c r="AC892" s="8" t="b">
        <f>AV892&gt;=filt_age</f>
        <v>1</v>
      </c>
      <c r="AD892" s="39">
        <f>IF(filt_status="ALL",TRUE,IFERROR(SEARCH(I892,filt_status),FALSE))</f>
        <v>1</v>
      </c>
      <c r="AE892" s="8" t="b">
        <f>IF(filt_chp,TRUE,J892="N")</f>
        <v>1</v>
      </c>
      <c r="AF892" s="8" t="b">
        <f>IF(filt_hydro,TRUE,D892&lt;&gt;"water")</f>
        <v>0</v>
      </c>
      <c r="AG892" s="8" t="b">
        <f>IF(filt_use_bad_data,TRUE,NOT(OR(O892="Y",O892=1)))</f>
        <v>1</v>
      </c>
      <c r="AH892" s="8" t="b">
        <f>IF(filt_use_bad_data,TRUE,NOT(OR(Q892="Y",Q892=1)))</f>
        <v>1</v>
      </c>
      <c r="AI892" s="8" t="b">
        <f>IF(filt_allow_combos,AND(AJ892:AK892),OR(UPPER($S892)="Y",UPPER($T892)=""))</f>
        <v>1</v>
      </c>
      <c r="AJ892" s="8" t="b">
        <f>IF(UPPER($U892)="CCGT",IF(filt_combine_ccgt,OR(UPPER($T892)="Y",UPPER($S892)=""),OR(UPPER($S892)="Y",UPPER($T892)="")),TRUE)</f>
        <v>1</v>
      </c>
      <c r="AK892" s="8" t="b">
        <f>IF(UPPER($U892)="WIND",IF(filt_combine_wind,OR(UPPER($T892)="Y",UPPER($S892)=""),OR(UPPER($S892)="Y",UPPER($T892)="")),TRUE)</f>
        <v>1</v>
      </c>
      <c r="AL892" s="9"/>
      <c r="AM892" s="2" t="b">
        <f>AND(Z892:AL892)</f>
        <v>0</v>
      </c>
      <c r="AN892" s="2">
        <f>A892-COUNTIF($K$31:$K892,"&lt;&gt;"&amp;AN$31)+1</f>
        <v>827</v>
      </c>
      <c r="AO892" s="2"/>
      <c r="AP892" s="8" t="s">
        <v>579</v>
      </c>
      <c r="AQ892" s="8" t="s">
        <v>19</v>
      </c>
      <c r="AR892" s="8">
        <v>6414</v>
      </c>
      <c r="AS892" s="8">
        <v>14818</v>
      </c>
      <c r="AT892" s="8" t="s">
        <v>11</v>
      </c>
      <c r="AU892" s="8" t="s">
        <v>21</v>
      </c>
      <c r="AV892" s="8">
        <v>1953</v>
      </c>
      <c r="AW892" s="8">
        <v>15</v>
      </c>
      <c r="AX892" s="8" t="s">
        <v>20</v>
      </c>
      <c r="AY892" s="8" t="s">
        <v>15</v>
      </c>
      <c r="AZ892">
        <v>0</v>
      </c>
      <c r="BA892" s="5" t="s">
        <v>14</v>
      </c>
      <c r="BB892" s="5">
        <v>2</v>
      </c>
      <c r="BC892" s="4"/>
      <c r="BD892"/>
    </row>
    <row r="893" spans="1:56" hidden="1">
      <c r="A893">
        <f>ROW(B893)-ROW($B$31)</f>
        <v>862</v>
      </c>
      <c r="B893" t="str">
        <f>SUBSTITUTE(SUBSTITUTE(SUBSTITUTE(AP893&amp;"_"&amp;AQ893," ","_"),"&amp;","and"),"-","_")</f>
        <v>Whitney_2</v>
      </c>
      <c r="C893">
        <f>AW893/1000</f>
        <v>1.4999999999999999E-2</v>
      </c>
      <c r="D893" s="23" t="str">
        <f>VLOOKUP(L893,map_fuel,2,0)</f>
        <v>water</v>
      </c>
      <c r="E893" s="23" t="str">
        <f>VLOOKUP(M893,map_prime_mover,2,0)</f>
        <v/>
      </c>
      <c r="F893" s="23" t="str">
        <f>D893&amp;IF(NOT(E893=""),"_"&amp;LOWER(E893),"")</f>
        <v>water</v>
      </c>
      <c r="G893" s="58">
        <f>IF(ISNUMBER(BA893),BA893/1000,1)</f>
        <v>1</v>
      </c>
      <c r="H893" s="8">
        <f>AV893</f>
        <v>1953</v>
      </c>
      <c r="I893" s="39" t="str">
        <f>AY893</f>
        <v>OP</v>
      </c>
      <c r="J893" s="39" t="str">
        <f>IF(AZ893=1,"Y",IF(AZ893=0,"N","?"))</f>
        <v>N</v>
      </c>
      <c r="K893" s="39" t="s">
        <v>594</v>
      </c>
      <c r="L893" s="8" t="str">
        <f>AU893</f>
        <v>WAT</v>
      </c>
      <c r="M893" s="8" t="str">
        <f>AX893</f>
        <v>HY</v>
      </c>
      <c r="N893" s="8">
        <f>C893*G893</f>
        <v>1.4999999999999999E-2</v>
      </c>
      <c r="O893" s="8"/>
      <c r="P893" s="8"/>
      <c r="Q893" s="8"/>
      <c r="R893" s="87"/>
      <c r="S893" s="8"/>
      <c r="T893" s="8"/>
      <c r="U893" s="87"/>
      <c r="V893" s="87" t="str">
        <f ca="1">IF(NOT(AP893=""),IF(AP893&lt;&gt;AP892,IF(COUNTIF(OFFSET(AP893,0,0,pMaxUnitPerPlantInData),AP893)=COUNTIFS(OFFSET(AP893,0,0,pMaxUnitPerPlantInData),AP893,OFFSET(F893,0,0,pMaxUnitPerPlantInData),F893),"N","Y"),V892),"")</f>
        <v>N</v>
      </c>
      <c r="W893" s="87" t="str">
        <f>IF($AP893="",W894,SUBSTITUTE(SUBSTITUTE(SUBSTITUTE(AP893," ","_"),"&amp;","and"),"-","_"))</f>
        <v>Whitney</v>
      </c>
      <c r="X893" s="87">
        <f>IF($AP893="","-",BB893)</f>
        <v>2</v>
      </c>
      <c r="Y893" s="4"/>
      <c r="Z893" s="8" t="b">
        <v>1</v>
      </c>
      <c r="AA893" s="8" t="b">
        <f>VLOOKUP(L893,map_fuel,3,0)</f>
        <v>1</v>
      </c>
      <c r="AB893" s="8" t="b">
        <f>C893&gt;=filt_gen_size</f>
        <v>0</v>
      </c>
      <c r="AC893" s="8" t="b">
        <f>AV893&gt;=filt_age</f>
        <v>1</v>
      </c>
      <c r="AD893" s="39">
        <f>IF(filt_status="ALL",TRUE,IFERROR(SEARCH(I893,filt_status),FALSE))</f>
        <v>1</v>
      </c>
      <c r="AE893" s="8" t="b">
        <f>IF(filt_chp,TRUE,J893="N")</f>
        <v>1</v>
      </c>
      <c r="AF893" s="8" t="b">
        <f>IF(filt_hydro,TRUE,D893&lt;&gt;"water")</f>
        <v>0</v>
      </c>
      <c r="AG893" s="8" t="b">
        <f>IF(filt_use_bad_data,TRUE,NOT(OR(O893="Y",O893=1)))</f>
        <v>1</v>
      </c>
      <c r="AH893" s="8" t="b">
        <f>IF(filt_use_bad_data,TRUE,NOT(OR(Q893="Y",Q893=1)))</f>
        <v>1</v>
      </c>
      <c r="AI893" s="8" t="b">
        <f>IF(filt_allow_combos,AND(AJ893:AK893),OR(UPPER($S893)="Y",UPPER($T893)=""))</f>
        <v>1</v>
      </c>
      <c r="AJ893" s="8" t="b">
        <f>IF(UPPER($U893)="CCGT",IF(filt_combine_ccgt,OR(UPPER($T893)="Y",UPPER($S893)=""),OR(UPPER($S893)="Y",UPPER($T893)="")),TRUE)</f>
        <v>1</v>
      </c>
      <c r="AK893" s="8" t="b">
        <f>IF(UPPER($U893)="WIND",IF(filt_combine_wind,OR(UPPER($T893)="Y",UPPER($S893)=""),OR(UPPER($S893)="Y",UPPER($T893)="")),TRUE)</f>
        <v>1</v>
      </c>
      <c r="AL893" s="9"/>
      <c r="AM893" s="2" t="b">
        <f>AND(Z893:AL893)</f>
        <v>0</v>
      </c>
      <c r="AN893" s="2">
        <f>A893-COUNTIF($K$31:$K893,"&lt;&gt;"&amp;AN$31)+1</f>
        <v>828</v>
      </c>
      <c r="AO893" s="2"/>
      <c r="AP893" s="8" t="s">
        <v>579</v>
      </c>
      <c r="AQ893" s="8" t="s">
        <v>22</v>
      </c>
      <c r="AR893" s="8">
        <v>6414</v>
      </c>
      <c r="AS893" s="8">
        <v>14819</v>
      </c>
      <c r="AT893" s="8" t="s">
        <v>11</v>
      </c>
      <c r="AU893" s="8" t="s">
        <v>21</v>
      </c>
      <c r="AV893" s="8">
        <v>1953</v>
      </c>
      <c r="AW893" s="8">
        <v>15</v>
      </c>
      <c r="AX893" s="8" t="s">
        <v>20</v>
      </c>
      <c r="AY893" s="8" t="s">
        <v>15</v>
      </c>
      <c r="AZ893">
        <v>0</v>
      </c>
      <c r="BA893" s="5" t="s">
        <v>14</v>
      </c>
      <c r="BB893" s="5">
        <v>2</v>
      </c>
      <c r="BC893" s="4"/>
      <c r="BD893"/>
    </row>
    <row r="894" spans="1:56" hidden="1">
      <c r="A894">
        <f>ROW(B894)-ROW($B$31)</f>
        <v>863</v>
      </c>
      <c r="B894" t="str">
        <f>SUBSTITUTE(SUBSTITUTE(SUBSTITUTE(AP894&amp;"_"&amp;AQ894," ","_"),"&amp;","and"),"-","_")</f>
        <v>Wildorado_Wind_Ranch_1</v>
      </c>
      <c r="C894">
        <f>AW894/1000</f>
        <v>0.161</v>
      </c>
      <c r="D894" s="23" t="str">
        <f>VLOOKUP(L894,map_fuel,2,0)</f>
        <v>wind</v>
      </c>
      <c r="E894" s="23" t="str">
        <f>VLOOKUP(M894,map_prime_mover,2,0)</f>
        <v/>
      </c>
      <c r="F894" s="23" t="str">
        <f>D894&amp;IF(NOT(E894=""),"_"&amp;LOWER(E894),"")</f>
        <v>wind</v>
      </c>
      <c r="G894" s="58">
        <f>IF(ISNUMBER(BA894),BA894/1000,1)</f>
        <v>1</v>
      </c>
      <c r="H894" s="8">
        <f>AV894</f>
        <v>2007</v>
      </c>
      <c r="I894" s="39" t="str">
        <f>AY894</f>
        <v>OP</v>
      </c>
      <c r="J894" s="39" t="str">
        <f>IF(AZ894=1,"Y",IF(AZ894=0,"N","?"))</f>
        <v>?</v>
      </c>
      <c r="K894" s="39" t="s">
        <v>594</v>
      </c>
      <c r="L894" s="8" t="str">
        <f>AU894</f>
        <v>WND</v>
      </c>
      <c r="M894" s="8" t="str">
        <f>AX894</f>
        <v>WT</v>
      </c>
      <c r="N894" s="8">
        <f>C894*G894</f>
        <v>0.161</v>
      </c>
      <c r="O894" s="8"/>
      <c r="P894" s="8"/>
      <c r="Q894" s="8"/>
      <c r="R894" s="87"/>
      <c r="S894" s="8"/>
      <c r="T894" s="8"/>
      <c r="U894" s="87"/>
      <c r="V894" s="87" t="str">
        <f ca="1">IF(NOT(AP894=""),IF(AP894&lt;&gt;AP893,IF(COUNTIF(OFFSET(AP894,0,0,pMaxUnitPerPlantInData),AP894)=COUNTIFS(OFFSET(AP894,0,0,pMaxUnitPerPlantInData),AP894,OFFSET(F894,0,0,pMaxUnitPerPlantInData),F894),"N","Y"),V893),"")</f>
        <v>N</v>
      </c>
      <c r="W894" s="87" t="str">
        <f>IF($AP894="",W895,AP894)</f>
        <v>Wildorado Wind Ranch</v>
      </c>
      <c r="X894" s="87" t="str">
        <f>IF($AP894="","-",BB894)</f>
        <v>Plant unknown</v>
      </c>
      <c r="Y894" s="4"/>
      <c r="Z894" s="8" t="b">
        <v>0</v>
      </c>
      <c r="AA894" s="8" t="b">
        <f>VLOOKUP(L894,map_fuel,3,0)</f>
        <v>1</v>
      </c>
      <c r="AB894" s="8" t="b">
        <f>C894&gt;=filt_gen_size</f>
        <v>1</v>
      </c>
      <c r="AC894" s="8" t="b">
        <f>AV894&gt;=filt_age</f>
        <v>1</v>
      </c>
      <c r="AD894" s="39">
        <f>IF(filt_status="ALL",TRUE,IFERROR(SEARCH(I894,filt_status),FALSE))</f>
        <v>1</v>
      </c>
      <c r="AE894" s="8" t="b">
        <f>IF(filt_chp,TRUE,J894="N")</f>
        <v>0</v>
      </c>
      <c r="AF894" s="8" t="b">
        <f>IF(filt_hydro,TRUE,D894&lt;&gt;"water")</f>
        <v>1</v>
      </c>
      <c r="AG894" s="8" t="b">
        <f>IF(filt_use_bad_data,TRUE,NOT(OR(O894="Y",O894=1)))</f>
        <v>1</v>
      </c>
      <c r="AH894" s="8" t="b">
        <f>IF(filt_use_bad_data,TRUE,NOT(OR(Q894="Y",Q894=1)))</f>
        <v>1</v>
      </c>
      <c r="AI894" s="8" t="b">
        <f>IF(filt_allow_combos,AND(AJ894:AK894),OR(UPPER($S894)="Y",UPPER($T894)=""))</f>
        <v>1</v>
      </c>
      <c r="AJ894" s="8" t="b">
        <f>IF(UPPER($U894)="CCGT",IF(filt_combine_ccgt,OR(UPPER($T894)="Y",UPPER($S894)=""),OR(UPPER($S894)="Y",UPPER($T894)="")),TRUE)</f>
        <v>1</v>
      </c>
      <c r="AK894" s="8" t="b">
        <f>IF(UPPER($U894)="WIND",IF(filt_combine_wind,OR(UPPER($T894)="Y",UPPER($S894)=""),OR(UPPER($S894)="Y",UPPER($T894)="")),TRUE)</f>
        <v>1</v>
      </c>
      <c r="AL894" s="9"/>
      <c r="AM894" s="2" t="b">
        <f>AND(Z894:AL894)</f>
        <v>0</v>
      </c>
      <c r="AN894" s="2">
        <f>A894-COUNTIF($K$31:$K894,"&lt;&gt;"&amp;AN$31)+1</f>
        <v>829</v>
      </c>
      <c r="AO894" s="2"/>
      <c r="AP894" s="8" t="s">
        <v>580</v>
      </c>
      <c r="AQ894" s="8" t="s">
        <v>19</v>
      </c>
      <c r="AR894" s="8">
        <v>56432</v>
      </c>
      <c r="AS894" s="8">
        <v>14820</v>
      </c>
      <c r="AT894" s="8" t="s">
        <v>11</v>
      </c>
      <c r="AU894" s="8" t="s">
        <v>26</v>
      </c>
      <c r="AV894" s="8">
        <v>2007</v>
      </c>
      <c r="AW894" s="8">
        <v>161</v>
      </c>
      <c r="AX894" s="8" t="s">
        <v>25</v>
      </c>
      <c r="AY894" s="8" t="s">
        <v>15</v>
      </c>
      <c r="AZ894" t="s">
        <v>1069</v>
      </c>
      <c r="BA894" s="5" t="s">
        <v>1069</v>
      </c>
      <c r="BB894" s="5" t="s">
        <v>1069</v>
      </c>
      <c r="BC894" s="4"/>
      <c r="BD894"/>
    </row>
    <row r="895" spans="1:56" hidden="1">
      <c r="A895">
        <f>ROW(B895)-ROW($B$31)</f>
        <v>864</v>
      </c>
      <c r="B895" t="str">
        <f>SUBSTITUTE(SUBSTITUTE(SUBSTITUTE(AP895&amp;"_"&amp;AQ895," ","_"),"&amp;","and"),"-","_")</f>
        <v>Wilkes_3</v>
      </c>
      <c r="C895">
        <f>AW895/1000</f>
        <v>0.35099999999999998</v>
      </c>
      <c r="D895" s="23" t="str">
        <f>VLOOKUP(L895,map_fuel,2,0)</f>
        <v>ng</v>
      </c>
      <c r="E895" s="23" t="str">
        <f>VLOOKUP(M895,map_prime_mover,2,0)</f>
        <v>st</v>
      </c>
      <c r="F895" s="23" t="str">
        <f>D895&amp;IF(NOT(E895=""),"_"&amp;LOWER(E895),"")</f>
        <v>ng_st</v>
      </c>
      <c r="G895" s="58">
        <f>IF(ISNUMBER(BA895),BA895/1000,1)</f>
        <v>1</v>
      </c>
      <c r="H895" s="8">
        <f>AV895</f>
        <v>1971</v>
      </c>
      <c r="I895" s="39" t="str">
        <f>AY895</f>
        <v>OP</v>
      </c>
      <c r="J895" s="39" t="str">
        <f>IF(AZ895=1,"Y",IF(AZ895=0,"N","?"))</f>
        <v>?</v>
      </c>
      <c r="K895" s="39" t="s">
        <v>594</v>
      </c>
      <c r="L895" s="8" t="str">
        <f>AU895</f>
        <v>NG</v>
      </c>
      <c r="M895" s="8" t="str">
        <f>AX895</f>
        <v>ST</v>
      </c>
      <c r="N895" s="8">
        <f>C895*G895</f>
        <v>0.35099999999999998</v>
      </c>
      <c r="O895" s="8"/>
      <c r="P895" s="8"/>
      <c r="Q895" s="39" t="s">
        <v>651</v>
      </c>
      <c r="R895" s="87"/>
      <c r="S895" s="8"/>
      <c r="T895" s="8"/>
      <c r="U895" s="87"/>
      <c r="V895" s="87" t="str">
        <f ca="1">IF(NOT(AP895=""),IF(AP895&lt;&gt;AP894,IF(COUNTIF(OFFSET(AP895,0,0,pMaxUnitPerPlantInData),AP895)=COUNTIFS(OFFSET(AP895,0,0,pMaxUnitPerPlantInData),AP895,OFFSET(F895,0,0,pMaxUnitPerPlantInData),F895),"N","Y"),V894),"")</f>
        <v>N</v>
      </c>
      <c r="W895" s="87" t="str">
        <f>IF($AP895="",W896,AP895)</f>
        <v>Wilkes</v>
      </c>
      <c r="X895" s="87" t="str">
        <f>IF($AP895="","-",BB895)</f>
        <v>Plant unknown</v>
      </c>
      <c r="Y895" s="4"/>
      <c r="Z895" s="8" t="b">
        <v>0</v>
      </c>
      <c r="AA895" s="8" t="b">
        <f>VLOOKUP(L895,map_fuel,3,0)</f>
        <v>1</v>
      </c>
      <c r="AB895" s="8" t="b">
        <f>C895&gt;=filt_gen_size</f>
        <v>1</v>
      </c>
      <c r="AC895" s="8" t="b">
        <f>AV895&gt;=filt_age</f>
        <v>1</v>
      </c>
      <c r="AD895" s="39">
        <f>IF(filt_status="ALL",TRUE,IFERROR(SEARCH(I895,filt_status),FALSE))</f>
        <v>1</v>
      </c>
      <c r="AE895" s="8" t="b">
        <f>IF(filt_chp,TRUE,J895="N")</f>
        <v>0</v>
      </c>
      <c r="AF895" s="8" t="b">
        <f>IF(filt_hydro,TRUE,D895&lt;&gt;"water")</f>
        <v>1</v>
      </c>
      <c r="AG895" s="8" t="b">
        <f>IF(filt_use_bad_data,TRUE,NOT(OR(O895="Y",O895=1)))</f>
        <v>1</v>
      </c>
      <c r="AH895" s="8" t="b">
        <f>IF(filt_use_bad_data,TRUE,NOT(OR(Q895="Y",Q895=1)))</f>
        <v>0</v>
      </c>
      <c r="AI895" s="8" t="b">
        <f>IF(filt_allow_combos,AND(AJ895:AK895),OR(UPPER($S895)="Y",UPPER($T895)=""))</f>
        <v>1</v>
      </c>
      <c r="AJ895" s="8" t="b">
        <f>IF(UPPER($U895)="CCGT",IF(filt_combine_ccgt,OR(UPPER($T895)="Y",UPPER($S895)=""),OR(UPPER($S895)="Y",UPPER($T895)="")),TRUE)</f>
        <v>1</v>
      </c>
      <c r="AK895" s="8" t="b">
        <f>IF(UPPER($U895)="WIND",IF(filt_combine_wind,OR(UPPER($T895)="Y",UPPER($S895)=""),OR(UPPER($S895)="Y",UPPER($T895)="")),TRUE)</f>
        <v>1</v>
      </c>
      <c r="AL895" s="9"/>
      <c r="AM895" s="2" t="b">
        <f>AND(Z895:AL895)</f>
        <v>0</v>
      </c>
      <c r="AN895" s="2">
        <f>A895-COUNTIF($K$31:$K895,"&lt;&gt;"&amp;AN$31)+1</f>
        <v>830</v>
      </c>
      <c r="AO895" s="2"/>
      <c r="AP895" s="8" t="s">
        <v>581</v>
      </c>
      <c r="AQ895" s="8" t="s">
        <v>41</v>
      </c>
      <c r="AR895" s="8">
        <v>3478</v>
      </c>
      <c r="AS895" s="8">
        <v>14823</v>
      </c>
      <c r="AT895" s="8" t="s">
        <v>11</v>
      </c>
      <c r="AU895" s="8" t="s">
        <v>33</v>
      </c>
      <c r="AV895" s="8">
        <v>1971</v>
      </c>
      <c r="AW895" s="8">
        <v>351</v>
      </c>
      <c r="AX895" s="8" t="s">
        <v>16</v>
      </c>
      <c r="AY895" s="8" t="s">
        <v>15</v>
      </c>
      <c r="AZ895" t="s">
        <v>1069</v>
      </c>
      <c r="BA895" s="5" t="s">
        <v>1069</v>
      </c>
      <c r="BB895" s="5" t="s">
        <v>1069</v>
      </c>
      <c r="BC895" s="4"/>
      <c r="BD895"/>
    </row>
    <row r="896" spans="1:56" hidden="1">
      <c r="A896">
        <f>ROW(B896)-ROW($B$31)</f>
        <v>865</v>
      </c>
      <c r="B896" t="str">
        <f>SUBSTITUTE(SUBSTITUTE(SUBSTITUTE(AP896&amp;"_"&amp;AQ896," ","_"),"&amp;","and"),"-","_")</f>
        <v>Wilkes_2</v>
      </c>
      <c r="C896">
        <f>AW896/1000</f>
        <v>0.35099999999999998</v>
      </c>
      <c r="D896" s="23" t="str">
        <f>VLOOKUP(L896,map_fuel,2,0)</f>
        <v>ng</v>
      </c>
      <c r="E896" s="23" t="str">
        <f>VLOOKUP(M896,map_prime_mover,2,0)</f>
        <v>st</v>
      </c>
      <c r="F896" s="23" t="str">
        <f>D896&amp;IF(NOT(E896=""),"_"&amp;LOWER(E896),"")</f>
        <v>ng_st</v>
      </c>
      <c r="G896" s="58">
        <f>IF(ISNUMBER(BA896),BA896/1000,1)</f>
        <v>1</v>
      </c>
      <c r="H896" s="8">
        <f>AV896</f>
        <v>1970</v>
      </c>
      <c r="I896" s="39" t="str">
        <f>AY896</f>
        <v>OP</v>
      </c>
      <c r="J896" s="39" t="str">
        <f>IF(AZ896=1,"Y",IF(AZ896=0,"N","?"))</f>
        <v>?</v>
      </c>
      <c r="K896" s="39" t="s">
        <v>594</v>
      </c>
      <c r="L896" s="8" t="str">
        <f>AU896</f>
        <v>NG</v>
      </c>
      <c r="M896" s="8" t="str">
        <f>AX896</f>
        <v>ST</v>
      </c>
      <c r="N896" s="8">
        <f>C896*G896</f>
        <v>0.35099999999999998</v>
      </c>
      <c r="O896" s="8"/>
      <c r="P896" s="8"/>
      <c r="Q896" s="39" t="s">
        <v>651</v>
      </c>
      <c r="R896" s="87"/>
      <c r="S896" s="8"/>
      <c r="T896" s="8"/>
      <c r="U896" s="87"/>
      <c r="V896" s="87" t="str">
        <f ca="1">IF(NOT(AP896=""),IF(AP896&lt;&gt;AP895,IF(COUNTIF(OFFSET(AP896,0,0,pMaxUnitPerPlantInData),AP896)=COUNTIFS(OFFSET(AP896,0,0,pMaxUnitPerPlantInData),AP896,OFFSET(F896,0,0,pMaxUnitPerPlantInData),F896),"N","Y"),V895),"")</f>
        <v>N</v>
      </c>
      <c r="W896" s="87" t="str">
        <f>IF($AP896="",W897,AP896)</f>
        <v>Wilkes</v>
      </c>
      <c r="X896" s="87" t="str">
        <f>IF($AP896="","-",BB896)</f>
        <v>Plant unknown</v>
      </c>
      <c r="Y896" s="4"/>
      <c r="Z896" s="8" t="b">
        <v>0</v>
      </c>
      <c r="AA896" s="8" t="b">
        <f>VLOOKUP(L896,map_fuel,3,0)</f>
        <v>1</v>
      </c>
      <c r="AB896" s="8" t="b">
        <f>C896&gt;=filt_gen_size</f>
        <v>1</v>
      </c>
      <c r="AC896" s="8" t="b">
        <f>AV896&gt;=filt_age</f>
        <v>1</v>
      </c>
      <c r="AD896" s="39">
        <f>IF(filt_status="ALL",TRUE,IFERROR(SEARCH(I896,filt_status),FALSE))</f>
        <v>1</v>
      </c>
      <c r="AE896" s="8" t="b">
        <f>IF(filt_chp,TRUE,J896="N")</f>
        <v>0</v>
      </c>
      <c r="AF896" s="8" t="b">
        <f>IF(filt_hydro,TRUE,D896&lt;&gt;"water")</f>
        <v>1</v>
      </c>
      <c r="AG896" s="8" t="b">
        <f>IF(filt_use_bad_data,TRUE,NOT(OR(O896="Y",O896=1)))</f>
        <v>1</v>
      </c>
      <c r="AH896" s="8" t="b">
        <f>IF(filt_use_bad_data,TRUE,NOT(OR(Q896="Y",Q896=1)))</f>
        <v>0</v>
      </c>
      <c r="AI896" s="8" t="b">
        <f>IF(filt_allow_combos,AND(AJ896:AK896),OR(UPPER($S896)="Y",UPPER($T896)=""))</f>
        <v>1</v>
      </c>
      <c r="AJ896" s="8" t="b">
        <f>IF(UPPER($U896)="CCGT",IF(filt_combine_ccgt,OR(UPPER($T896)="Y",UPPER($S896)=""),OR(UPPER($S896)="Y",UPPER($T896)="")),TRUE)</f>
        <v>1</v>
      </c>
      <c r="AK896" s="8" t="b">
        <f>IF(UPPER($U896)="WIND",IF(filt_combine_wind,OR(UPPER($T896)="Y",UPPER($S896)=""),OR(UPPER($S896)="Y",UPPER($T896)="")),TRUE)</f>
        <v>1</v>
      </c>
      <c r="AL896" s="9"/>
      <c r="AM896" s="2" t="b">
        <f>AND(Z896:AL896)</f>
        <v>0</v>
      </c>
      <c r="AN896" s="2">
        <f>A896-COUNTIF($K$31:$K896,"&lt;&gt;"&amp;AN$31)+1</f>
        <v>831</v>
      </c>
      <c r="AO896" s="2"/>
      <c r="AP896" s="8" t="s">
        <v>581</v>
      </c>
      <c r="AQ896" s="8" t="s">
        <v>22</v>
      </c>
      <c r="AR896" s="8">
        <v>3478</v>
      </c>
      <c r="AS896" s="8">
        <v>14822</v>
      </c>
      <c r="AT896" s="8" t="s">
        <v>11</v>
      </c>
      <c r="AU896" s="8" t="s">
        <v>33</v>
      </c>
      <c r="AV896" s="8">
        <v>1970</v>
      </c>
      <c r="AW896" s="8">
        <v>351</v>
      </c>
      <c r="AX896" s="8" t="s">
        <v>16</v>
      </c>
      <c r="AY896" s="8" t="s">
        <v>15</v>
      </c>
      <c r="AZ896" t="s">
        <v>1069</v>
      </c>
      <c r="BA896" s="5" t="s">
        <v>1069</v>
      </c>
      <c r="BB896" s="5" t="s">
        <v>1069</v>
      </c>
      <c r="BC896" s="4"/>
      <c r="BD896"/>
    </row>
    <row r="897" spans="1:56" hidden="1">
      <c r="A897">
        <f>ROW(B897)-ROW($B$31)</f>
        <v>866</v>
      </c>
      <c r="B897" t="str">
        <f>SUBSTITUTE(SUBSTITUTE(SUBSTITUTE(AP897&amp;"_"&amp;AQ897," ","_"),"&amp;","and"),"-","_")</f>
        <v>Wilkes_1</v>
      </c>
      <c r="C897">
        <f>AW897/1000</f>
        <v>0.18</v>
      </c>
      <c r="D897" s="23" t="str">
        <f>VLOOKUP(L897,map_fuel,2,0)</f>
        <v>ng</v>
      </c>
      <c r="E897" s="23" t="str">
        <f>VLOOKUP(M897,map_prime_mover,2,0)</f>
        <v>st</v>
      </c>
      <c r="F897" s="23" t="str">
        <f>D897&amp;IF(NOT(E897=""),"_"&amp;LOWER(E897),"")</f>
        <v>ng_st</v>
      </c>
      <c r="G897" s="58">
        <f>IF(ISNUMBER(BA897),BA897/1000,1)</f>
        <v>1</v>
      </c>
      <c r="H897" s="8">
        <f>AV897</f>
        <v>1964</v>
      </c>
      <c r="I897" s="39" t="str">
        <f>AY897</f>
        <v>OP</v>
      </c>
      <c r="J897" s="39" t="str">
        <f>IF(AZ897=1,"Y",IF(AZ897=0,"N","?"))</f>
        <v>?</v>
      </c>
      <c r="K897" s="39" t="s">
        <v>594</v>
      </c>
      <c r="L897" s="8" t="str">
        <f>AU897</f>
        <v>NG</v>
      </c>
      <c r="M897" s="8" t="str">
        <f>AX897</f>
        <v>ST</v>
      </c>
      <c r="N897" s="8">
        <f>C897*G897</f>
        <v>0.18</v>
      </c>
      <c r="O897" s="8"/>
      <c r="P897" s="8"/>
      <c r="Q897" s="39" t="s">
        <v>651</v>
      </c>
      <c r="R897" s="87"/>
      <c r="S897" s="8"/>
      <c r="T897" s="8"/>
      <c r="U897" s="87"/>
      <c r="V897" s="87" t="str">
        <f ca="1">IF(NOT(AP897=""),IF(AP897&lt;&gt;AP896,IF(COUNTIF(OFFSET(AP897,0,0,pMaxUnitPerPlantInData),AP897)=COUNTIFS(OFFSET(AP897,0,0,pMaxUnitPerPlantInData),AP897,OFFSET(F897,0,0,pMaxUnitPerPlantInData),F897),"N","Y"),V896),"")</f>
        <v>N</v>
      </c>
      <c r="W897" s="87" t="str">
        <f>IF($AP897="",W898,AP897)</f>
        <v>Wilkes</v>
      </c>
      <c r="X897" s="87" t="str">
        <f>IF($AP897="","-",BB897)</f>
        <v>Plant unknown</v>
      </c>
      <c r="Y897" s="4"/>
      <c r="Z897" s="8" t="b">
        <v>0</v>
      </c>
      <c r="AA897" s="8" t="b">
        <f>VLOOKUP(L897,map_fuel,3,0)</f>
        <v>1</v>
      </c>
      <c r="AB897" s="8" t="b">
        <f>C897&gt;=filt_gen_size</f>
        <v>1</v>
      </c>
      <c r="AC897" s="8" t="b">
        <f>AV897&gt;=filt_age</f>
        <v>1</v>
      </c>
      <c r="AD897" s="39">
        <f>IF(filt_status="ALL",TRUE,IFERROR(SEARCH(I897,filt_status),FALSE))</f>
        <v>1</v>
      </c>
      <c r="AE897" s="8" t="b">
        <f>IF(filt_chp,TRUE,J897="N")</f>
        <v>0</v>
      </c>
      <c r="AF897" s="8" t="b">
        <f>IF(filt_hydro,TRUE,D897&lt;&gt;"water")</f>
        <v>1</v>
      </c>
      <c r="AG897" s="8" t="b">
        <f>IF(filt_use_bad_data,TRUE,NOT(OR(O897="Y",O897=1)))</f>
        <v>1</v>
      </c>
      <c r="AH897" s="8" t="b">
        <f>IF(filt_use_bad_data,TRUE,NOT(OR(Q897="Y",Q897=1)))</f>
        <v>0</v>
      </c>
      <c r="AI897" s="8" t="b">
        <f>IF(filt_allow_combos,AND(AJ897:AK897),OR(UPPER($S897)="Y",UPPER($T897)=""))</f>
        <v>1</v>
      </c>
      <c r="AJ897" s="8" t="b">
        <f>IF(UPPER($U897)="CCGT",IF(filt_combine_ccgt,OR(UPPER($T897)="Y",UPPER($S897)=""),OR(UPPER($S897)="Y",UPPER($T897)="")),TRUE)</f>
        <v>1</v>
      </c>
      <c r="AK897" s="8" t="b">
        <f>IF(UPPER($U897)="WIND",IF(filt_combine_wind,OR(UPPER($T897)="Y",UPPER($S897)=""),OR(UPPER($S897)="Y",UPPER($T897)="")),TRUE)</f>
        <v>1</v>
      </c>
      <c r="AL897" s="9"/>
      <c r="AM897" s="2" t="b">
        <f>AND(Z897:AL897)</f>
        <v>0</v>
      </c>
      <c r="AN897" s="2">
        <f>A897-COUNTIF($K$31:$K897,"&lt;&gt;"&amp;AN$31)+1</f>
        <v>832</v>
      </c>
      <c r="AO897" s="2"/>
      <c r="AP897" s="8" t="s">
        <v>581</v>
      </c>
      <c r="AQ897" s="8" t="s">
        <v>19</v>
      </c>
      <c r="AR897" s="8">
        <v>3478</v>
      </c>
      <c r="AS897" s="8">
        <v>14821</v>
      </c>
      <c r="AT897" s="8" t="s">
        <v>11</v>
      </c>
      <c r="AU897" s="8" t="s">
        <v>33</v>
      </c>
      <c r="AV897" s="8">
        <v>1964</v>
      </c>
      <c r="AW897" s="8">
        <v>180</v>
      </c>
      <c r="AX897" s="8" t="s">
        <v>16</v>
      </c>
      <c r="AY897" s="8" t="s">
        <v>15</v>
      </c>
      <c r="AZ897" t="s">
        <v>1069</v>
      </c>
      <c r="BA897" s="5" t="s">
        <v>1069</v>
      </c>
      <c r="BB897" s="5" t="s">
        <v>1069</v>
      </c>
      <c r="BC897" s="4"/>
      <c r="BD897"/>
    </row>
    <row r="898" spans="1:56" hidden="1">
      <c r="A898">
        <f>ROW(B898)-ROW($B$31)</f>
        <v>867</v>
      </c>
      <c r="B898" s="3" t="s">
        <v>826</v>
      </c>
      <c r="C898" s="3">
        <f>SUM(C899:C900,C901)</f>
        <v>0.746</v>
      </c>
      <c r="D898" s="23" t="str">
        <f>VLOOKUP(L898,map_fuel,2,0)</f>
        <v>ng</v>
      </c>
      <c r="E898" s="23" t="str">
        <f>VLOOKUP(M898,map_prime_mover,2,0)</f>
        <v>cc</v>
      </c>
      <c r="F898" s="23" t="str">
        <f>D898&amp;IF(NOT(E898=""),"_"&amp;LOWER(E898),"")</f>
        <v>ng_cc</v>
      </c>
      <c r="G898" s="60">
        <f>G899</f>
        <v>7.6094831999999997</v>
      </c>
      <c r="H898" s="81">
        <f>H899</f>
        <v>2004</v>
      </c>
      <c r="I898" s="61" t="str">
        <f>I899</f>
        <v>OP</v>
      </c>
      <c r="J898" s="61" t="str">
        <f>J899</f>
        <v>N</v>
      </c>
      <c r="K898" s="61" t="s">
        <v>791</v>
      </c>
      <c r="L898" s="81" t="s">
        <v>33</v>
      </c>
      <c r="M898" s="81" t="s">
        <v>702</v>
      </c>
      <c r="N898" s="81">
        <f>C898*G898</f>
        <v>5.6766744671999998</v>
      </c>
      <c r="O898" s="8"/>
      <c r="P898" s="39"/>
      <c r="Q898" s="39" t="s">
        <v>651</v>
      </c>
      <c r="R898" s="87" t="s">
        <v>1072</v>
      </c>
      <c r="S898" s="39"/>
      <c r="T898" s="39" t="s">
        <v>651</v>
      </c>
      <c r="U898" s="87" t="s">
        <v>790</v>
      </c>
      <c r="V898" s="87" t="str">
        <f ca="1">IF(NOT(AP898=""),IF(AP898&lt;&gt;AP897,IF(COUNTIF(OFFSET(AP898,0,0,pMaxUnitPerPlantInData),AP898)=COUNTIFS(OFFSET(AP898,0,0,pMaxUnitPerPlantInData),AP898,OFFSET(F898,0,0,pMaxUnitPerPlantInData),F898),"N","Y"),V897),"")</f>
        <v/>
      </c>
      <c r="W898" s="87" t="str">
        <f>IF($AP898="",W899,SUBSTITUTE(SUBSTITUTE(SUBSTITUTE(AP898," ","_"),"&amp;","and"),"-","_"))</f>
        <v>Wise_County_Power_LP</v>
      </c>
      <c r="X898" s="152">
        <v>1</v>
      </c>
      <c r="Y898" s="4"/>
      <c r="Z898" s="8" t="b">
        <v>1</v>
      </c>
      <c r="AA898" s="8" t="b">
        <f>VLOOKUP(L898,map_fuel,3,0)</f>
        <v>1</v>
      </c>
      <c r="AB898" s="8" t="b">
        <f>C898&gt;=filt_gen_size</f>
        <v>1</v>
      </c>
      <c r="AC898" s="8" t="b">
        <f>AV898&gt;=filt_age</f>
        <v>1</v>
      </c>
      <c r="AD898" s="39">
        <f>IF(filt_status="ALL",TRUE,IFERROR(SEARCH(I898,filt_status),FALSE))</f>
        <v>1</v>
      </c>
      <c r="AE898" s="8" t="b">
        <f>IF(filt_chp,TRUE,J898="N")</f>
        <v>1</v>
      </c>
      <c r="AF898" s="8" t="b">
        <f>IF(filt_hydro,TRUE,D898&lt;&gt;"water")</f>
        <v>1</v>
      </c>
      <c r="AG898" s="8" t="b">
        <f>IF(filt_use_bad_data,TRUE,NOT(OR(O898="Y",O898=1)))</f>
        <v>1</v>
      </c>
      <c r="AH898" s="8" t="b">
        <f>IF(filt_use_bad_data,TRUE,NOT(OR(Q898="Y",Q898=1)))</f>
        <v>0</v>
      </c>
      <c r="AI898" s="8" t="b">
        <f>IF(filt_allow_combos,AND(AJ898:AK898),OR(UPPER($S898)="Y",UPPER($T898)=""))</f>
        <v>1</v>
      </c>
      <c r="AJ898" s="8" t="b">
        <f>IF(UPPER($U898)="CCGT",IF(filt_combine_ccgt,OR(UPPER($T898)="Y",UPPER($S898)=""),OR(UPPER($S898)="Y",UPPER($T898)="")),TRUE)</f>
        <v>1</v>
      </c>
      <c r="AK898" s="8" t="b">
        <f>IF(UPPER($U898)="WIND",IF(filt_combine_wind,OR(UPPER($T898)="Y",UPPER($S898)=""),OR(UPPER($S898)="Y",UPPER($T898)="")),TRUE)</f>
        <v>1</v>
      </c>
      <c r="AL898" s="9"/>
      <c r="AM898" s="2" t="b">
        <f>AND(Z898:AL898)</f>
        <v>0</v>
      </c>
      <c r="AN898" s="2">
        <f>A898-COUNTIF($K$31:$K898,"&lt;&gt;"&amp;AN$31)+1</f>
        <v>832</v>
      </c>
      <c r="AO898" s="2"/>
      <c r="AP898" s="8" t="s">
        <v>1068</v>
      </c>
      <c r="AQ898" s="8" t="s">
        <v>1068</v>
      </c>
      <c r="AR898" s="8" t="s">
        <v>1068</v>
      </c>
      <c r="AS898" s="8" t="s">
        <v>1068</v>
      </c>
      <c r="AT898" s="8" t="s">
        <v>1068</v>
      </c>
      <c r="AU898" s="8" t="s">
        <v>1068</v>
      </c>
      <c r="AV898" s="8" t="s">
        <v>1068</v>
      </c>
      <c r="AW898" s="8" t="s">
        <v>1068</v>
      </c>
      <c r="AX898" s="8" t="s">
        <v>1068</v>
      </c>
      <c r="AY898" s="8" t="s">
        <v>1068</v>
      </c>
      <c r="AZ898" t="e">
        <v>#N/A</v>
      </c>
      <c r="BA898" s="5" t="e">
        <v>#N/A</v>
      </c>
      <c r="BB898" s="5" t="e">
        <v>#N/A</v>
      </c>
      <c r="BC898" s="4"/>
      <c r="BD898"/>
    </row>
    <row r="899" spans="1:56" hidden="1">
      <c r="A899">
        <f>ROW(B899)-ROW($B$31)</f>
        <v>868</v>
      </c>
      <c r="B899" t="str">
        <f>SUBSTITUTE(SUBSTITUTE(SUBSTITUTE(AP899&amp;"_"&amp;AQ899," ","_"),"&amp;","and"),"-","_")</f>
        <v>Wise_County_Power_LP_GT1</v>
      </c>
      <c r="C899">
        <f>AW899/1000</f>
        <v>0.24199999999999999</v>
      </c>
      <c r="D899" s="23" t="str">
        <f>VLOOKUP(L899,map_fuel,2,0)</f>
        <v>ng</v>
      </c>
      <c r="E899" s="23" t="str">
        <f>VLOOKUP(M899,map_prime_mover,2,0)</f>
        <v>cc_ct_part</v>
      </c>
      <c r="F899" s="23" t="str">
        <f>D899&amp;IF(NOT(E899=""),"_"&amp;LOWER(E899),"")</f>
        <v>ng_cc_ct_part</v>
      </c>
      <c r="G899" s="58">
        <f>IF(ISNUMBER(BA899),BA899/1000,1)</f>
        <v>7.6094831999999997</v>
      </c>
      <c r="H899" s="8">
        <f>AV899</f>
        <v>2004</v>
      </c>
      <c r="I899" s="39" t="str">
        <f>AY899</f>
        <v>OP</v>
      </c>
      <c r="J899" s="39" t="str">
        <f>IF(AZ899=1,"Y",IF(AZ899=0,"N","?"))</f>
        <v>N</v>
      </c>
      <c r="K899" s="39" t="s">
        <v>594</v>
      </c>
      <c r="L899" s="8" t="str">
        <f>AU899</f>
        <v>NG</v>
      </c>
      <c r="M899" s="8" t="str">
        <f>AX899</f>
        <v>CT</v>
      </c>
      <c r="N899" s="8">
        <f>C899*G899</f>
        <v>1.8414949343999998</v>
      </c>
      <c r="O899" s="8"/>
      <c r="P899" s="39"/>
      <c r="Q899" s="39"/>
      <c r="R899" s="87"/>
      <c r="S899" s="39" t="s">
        <v>651</v>
      </c>
      <c r="T899" s="39"/>
      <c r="U899" s="87" t="s">
        <v>790</v>
      </c>
      <c r="V899" s="87" t="str">
        <f ca="1">IF(NOT(AP899=""),IF(AP899&lt;&gt;AP898,IF(COUNTIF(OFFSET(AP899,0,0,pMaxUnitPerPlantInData),AP899)=COUNTIFS(OFFSET(AP899,0,0,pMaxUnitPerPlantInData),AP899,OFFSET(F899,0,0,pMaxUnitPerPlantInData),F899),"N","Y"),V898),"")</f>
        <v>Y</v>
      </c>
      <c r="W899" s="87" t="str">
        <f>IF($AP899="",W900,SUBSTITUTE(SUBSTITUTE(SUBSTITUTE(AP899," ","_"),"&amp;","and"),"-","_"))</f>
        <v>Wise_County_Power_LP</v>
      </c>
      <c r="X899" s="87">
        <f>IF($AP899="","-",BB899)</f>
        <v>3</v>
      </c>
      <c r="Y899" s="4"/>
      <c r="Z899" s="8" t="b">
        <v>1</v>
      </c>
      <c r="AA899" s="8" t="b">
        <f>VLOOKUP(L899,map_fuel,3,0)</f>
        <v>1</v>
      </c>
      <c r="AB899" s="8" t="b">
        <f>C899&gt;=filt_gen_size</f>
        <v>1</v>
      </c>
      <c r="AC899" s="8" t="b">
        <f>AV899&gt;=filt_age</f>
        <v>1</v>
      </c>
      <c r="AD899" s="39">
        <f>IF(filt_status="ALL",TRUE,IFERROR(SEARCH(I899,filt_status),FALSE))</f>
        <v>1</v>
      </c>
      <c r="AE899" s="8" t="b">
        <f>IF(filt_chp,TRUE,J899="N")</f>
        <v>1</v>
      </c>
      <c r="AF899" s="8" t="b">
        <f>IF(filt_hydro,TRUE,D899&lt;&gt;"water")</f>
        <v>1</v>
      </c>
      <c r="AG899" s="8" t="b">
        <f>IF(filt_use_bad_data,TRUE,NOT(OR(O899="Y",O899=1)))</f>
        <v>1</v>
      </c>
      <c r="AH899" s="8" t="b">
        <f>IF(filt_use_bad_data,TRUE,NOT(OR(Q899="Y",Q899=1)))</f>
        <v>1</v>
      </c>
      <c r="AI899" s="8" t="b">
        <f>IF(filt_allow_combos,AND(AJ899:AK899),OR(UPPER($S899)="Y",UPPER($T899)=""))</f>
        <v>0</v>
      </c>
      <c r="AJ899" s="8" t="b">
        <f>IF(UPPER($U899)="CCGT",IF(filt_combine_ccgt,OR(UPPER($T899)="Y",UPPER($S899)=""),OR(UPPER($S899)="Y",UPPER($T899)="")),TRUE)</f>
        <v>0</v>
      </c>
      <c r="AK899" s="8" t="b">
        <f>IF(UPPER($U899)="WIND",IF(filt_combine_wind,OR(UPPER($T899)="Y",UPPER($S899)=""),OR(UPPER($S899)="Y",UPPER($T899)="")),TRUE)</f>
        <v>1</v>
      </c>
      <c r="AL899" s="9"/>
      <c r="AM899" s="2" t="b">
        <f>AND(Z899:AL899)</f>
        <v>0</v>
      </c>
      <c r="AN899" s="2">
        <f>A899-COUNTIF($K$31:$K899,"&lt;&gt;"&amp;AN$31)+1</f>
        <v>833</v>
      </c>
      <c r="AO899" s="2"/>
      <c r="AP899" s="8" t="s">
        <v>582</v>
      </c>
      <c r="AQ899" s="8" t="s">
        <v>106</v>
      </c>
      <c r="AR899" s="8">
        <v>55320</v>
      </c>
      <c r="AS899" s="8">
        <v>14824</v>
      </c>
      <c r="AT899" s="8" t="s">
        <v>11</v>
      </c>
      <c r="AU899" s="8" t="s">
        <v>33</v>
      </c>
      <c r="AV899" s="8">
        <v>2004</v>
      </c>
      <c r="AW899" s="8">
        <v>242</v>
      </c>
      <c r="AX899" s="8" t="s">
        <v>32</v>
      </c>
      <c r="AY899" s="8" t="s">
        <v>15</v>
      </c>
      <c r="AZ899">
        <v>0</v>
      </c>
      <c r="BA899" s="5">
        <v>7609.4831999999997</v>
      </c>
      <c r="BB899" s="5">
        <v>3</v>
      </c>
      <c r="BC899" s="4"/>
      <c r="BD899"/>
    </row>
    <row r="900" spans="1:56" hidden="1">
      <c r="A900">
        <f>ROW(B900)-ROW($B$31)</f>
        <v>869</v>
      </c>
      <c r="B900" t="str">
        <f>SUBSTITUTE(SUBSTITUTE(SUBSTITUTE(AP900&amp;"_"&amp;AQ900," ","_"),"&amp;","and"),"-","_")</f>
        <v>Wise_County_Power_LP_GT2</v>
      </c>
      <c r="C900">
        <f>AW900/1000</f>
        <v>0.24199999999999999</v>
      </c>
      <c r="D900" s="23" t="str">
        <f>VLOOKUP(L900,map_fuel,2,0)</f>
        <v>ng</v>
      </c>
      <c r="E900" s="23" t="str">
        <f>VLOOKUP(M900,map_prime_mover,2,0)</f>
        <v>cc_ct_part</v>
      </c>
      <c r="F900" s="23" t="str">
        <f>D900&amp;IF(NOT(E900=""),"_"&amp;LOWER(E900),"")</f>
        <v>ng_cc_ct_part</v>
      </c>
      <c r="G900" s="58">
        <f>IF(ISNUMBER(BA900),BA900/1000,1)</f>
        <v>7.6094831999999997</v>
      </c>
      <c r="H900" s="8">
        <f>AV900</f>
        <v>2004</v>
      </c>
      <c r="I900" s="39" t="str">
        <f>AY900</f>
        <v>OP</v>
      </c>
      <c r="J900" s="39" t="str">
        <f>IF(AZ900=1,"Y",IF(AZ900=0,"N","?"))</f>
        <v>N</v>
      </c>
      <c r="K900" s="39" t="s">
        <v>594</v>
      </c>
      <c r="L900" s="8" t="str">
        <f>AU900</f>
        <v>NG</v>
      </c>
      <c r="M900" s="8" t="str">
        <f>AX900</f>
        <v>CT</v>
      </c>
      <c r="N900" s="8">
        <f>C900*G900</f>
        <v>1.8414949343999998</v>
      </c>
      <c r="O900" s="8"/>
      <c r="P900" s="39"/>
      <c r="Q900" s="39"/>
      <c r="R900" s="87"/>
      <c r="S900" s="39" t="s">
        <v>651</v>
      </c>
      <c r="T900" s="39"/>
      <c r="U900" s="87" t="s">
        <v>790</v>
      </c>
      <c r="V900" s="87" t="str">
        <f ca="1">IF(NOT(AP900=""),IF(AP900&lt;&gt;AP899,IF(COUNTIF(OFFSET(AP900,0,0,pMaxUnitPerPlantInData),AP900)=COUNTIFS(OFFSET(AP900,0,0,pMaxUnitPerPlantInData),AP900,OFFSET(F900,0,0,pMaxUnitPerPlantInData),F900),"N","Y"),V899),"")</f>
        <v>Y</v>
      </c>
      <c r="W900" s="87" t="str">
        <f>IF($AP900="",W901,SUBSTITUTE(SUBSTITUTE(SUBSTITUTE(AP900," ","_"),"&amp;","and"),"-","_"))</f>
        <v>Wise_County_Power_LP</v>
      </c>
      <c r="X900" s="87">
        <f>IF($AP900="","-",BB900)</f>
        <v>3</v>
      </c>
      <c r="Y900" s="4"/>
      <c r="Z900" s="8" t="b">
        <v>1</v>
      </c>
      <c r="AA900" s="8" t="b">
        <f>VLOOKUP(L900,map_fuel,3,0)</f>
        <v>1</v>
      </c>
      <c r="AB900" s="8" t="b">
        <f>C900&gt;=filt_gen_size</f>
        <v>1</v>
      </c>
      <c r="AC900" s="8" t="b">
        <f>AV900&gt;=filt_age</f>
        <v>1</v>
      </c>
      <c r="AD900" s="39">
        <f>IF(filt_status="ALL",TRUE,IFERROR(SEARCH(I900,filt_status),FALSE))</f>
        <v>1</v>
      </c>
      <c r="AE900" s="8" t="b">
        <f>IF(filt_chp,TRUE,J900="N")</f>
        <v>1</v>
      </c>
      <c r="AF900" s="8" t="b">
        <f>IF(filt_hydro,TRUE,D900&lt;&gt;"water")</f>
        <v>1</v>
      </c>
      <c r="AG900" s="8" t="b">
        <f>IF(filt_use_bad_data,TRUE,NOT(OR(O900="Y",O900=1)))</f>
        <v>1</v>
      </c>
      <c r="AH900" s="8" t="b">
        <f>IF(filt_use_bad_data,TRUE,NOT(OR(Q900="Y",Q900=1)))</f>
        <v>1</v>
      </c>
      <c r="AI900" s="8" t="b">
        <f>IF(filt_allow_combos,AND(AJ900:AK900),OR(UPPER($S900)="Y",UPPER($T900)=""))</f>
        <v>0</v>
      </c>
      <c r="AJ900" s="8" t="b">
        <f>IF(UPPER($U900)="CCGT",IF(filt_combine_ccgt,OR(UPPER($T900)="Y",UPPER($S900)=""),OR(UPPER($S900)="Y",UPPER($T900)="")),TRUE)</f>
        <v>0</v>
      </c>
      <c r="AK900" s="8" t="b">
        <f>IF(UPPER($U900)="WIND",IF(filt_combine_wind,OR(UPPER($T900)="Y",UPPER($S900)=""),OR(UPPER($S900)="Y",UPPER($T900)="")),TRUE)</f>
        <v>1</v>
      </c>
      <c r="AL900" s="9"/>
      <c r="AM900" s="2" t="b">
        <f>AND(Z900:AL900)</f>
        <v>0</v>
      </c>
      <c r="AN900" s="2">
        <f>A900-COUNTIF($K$31:$K900,"&lt;&gt;"&amp;AN$31)+1</f>
        <v>834</v>
      </c>
      <c r="AO900" s="2"/>
      <c r="AP900" s="8" t="s">
        <v>582</v>
      </c>
      <c r="AQ900" s="8" t="s">
        <v>131</v>
      </c>
      <c r="AR900" s="8">
        <v>55320</v>
      </c>
      <c r="AS900" s="8">
        <v>14825</v>
      </c>
      <c r="AT900" s="8" t="s">
        <v>11</v>
      </c>
      <c r="AU900" s="8" t="s">
        <v>33</v>
      </c>
      <c r="AV900" s="8">
        <v>2004</v>
      </c>
      <c r="AW900" s="8">
        <v>242</v>
      </c>
      <c r="AX900" s="8" t="s">
        <v>32</v>
      </c>
      <c r="AY900" s="8" t="s">
        <v>15</v>
      </c>
      <c r="AZ900">
        <v>0</v>
      </c>
      <c r="BA900" s="5">
        <v>7609.4831999999997</v>
      </c>
      <c r="BB900" s="5">
        <v>3</v>
      </c>
      <c r="BC900" s="4"/>
      <c r="BD900"/>
    </row>
    <row r="901" spans="1:56" hidden="1">
      <c r="A901">
        <f>ROW(B901)-ROW($B$31)</f>
        <v>870</v>
      </c>
      <c r="B901" t="str">
        <f>SUBSTITUTE(SUBSTITUTE(SUBSTITUTE(AP901&amp;"_"&amp;AQ901," ","_"),"&amp;","and"),"-","_")</f>
        <v>Wise_County_Power_LP_ST1</v>
      </c>
      <c r="C901">
        <f>AW901/1000</f>
        <v>0.26200000000000001</v>
      </c>
      <c r="D901" s="23" t="str">
        <f>VLOOKUP(L901,map_fuel,2,0)</f>
        <v>ng</v>
      </c>
      <c r="E901" s="23" t="str">
        <f>VLOOKUP(M901,map_prime_mover,2,0)</f>
        <v>cc_st_part</v>
      </c>
      <c r="F901" s="23" t="str">
        <f>D901&amp;IF(NOT(E901=""),"_"&amp;LOWER(E901),"")</f>
        <v>ng_cc_st_part</v>
      </c>
      <c r="G901" s="58">
        <f>IF(ISNUMBER(BA901),BA901/1000,1)</f>
        <v>7.6094831999999997</v>
      </c>
      <c r="H901" s="8">
        <f>AV901</f>
        <v>2004</v>
      </c>
      <c r="I901" s="39" t="str">
        <f>AY901</f>
        <v>OP</v>
      </c>
      <c r="J901" s="39" t="str">
        <f>IF(AZ901=1,"Y",IF(AZ901=0,"N","?"))</f>
        <v>N</v>
      </c>
      <c r="K901" s="39" t="s">
        <v>594</v>
      </c>
      <c r="L901" s="8" t="str">
        <f>AU901</f>
        <v>NG</v>
      </c>
      <c r="M901" s="8" t="str">
        <f>AX901</f>
        <v>CA</v>
      </c>
      <c r="N901" s="8">
        <f>C901*G901</f>
        <v>1.9936845984</v>
      </c>
      <c r="O901" s="8"/>
      <c r="P901" s="39"/>
      <c r="Q901" s="39"/>
      <c r="R901" s="87"/>
      <c r="S901" s="39" t="s">
        <v>651</v>
      </c>
      <c r="T901" s="39"/>
      <c r="U901" s="87" t="s">
        <v>790</v>
      </c>
      <c r="V901" s="87" t="str">
        <f ca="1">IF(NOT(AP901=""),IF(AP901&lt;&gt;AP900,IF(COUNTIF(OFFSET(AP901,0,0,pMaxUnitPerPlantInData),AP901)=COUNTIFS(OFFSET(AP901,0,0,pMaxUnitPerPlantInData),AP901,OFFSET(F901,0,0,pMaxUnitPerPlantInData),F901),"N","Y"),V900),"")</f>
        <v>Y</v>
      </c>
      <c r="W901" s="87" t="str">
        <f>IF($AP901="",W902,SUBSTITUTE(SUBSTITUTE(SUBSTITUTE(AP901," ","_"),"&amp;","and"),"-","_"))</f>
        <v>Wise_County_Power_LP</v>
      </c>
      <c r="X901" s="87">
        <f>IF($AP901="","-",BB901)</f>
        <v>3</v>
      </c>
      <c r="Y901" s="4"/>
      <c r="Z901" s="8" t="b">
        <v>1</v>
      </c>
      <c r="AA901" s="8" t="b">
        <f>VLOOKUP(L901,map_fuel,3,0)</f>
        <v>1</v>
      </c>
      <c r="AB901" s="8" t="b">
        <f>C901&gt;=filt_gen_size</f>
        <v>1</v>
      </c>
      <c r="AC901" s="8" t="b">
        <f>AV901&gt;=filt_age</f>
        <v>1</v>
      </c>
      <c r="AD901" s="39">
        <f>IF(filt_status="ALL",TRUE,IFERROR(SEARCH(I901,filt_status),FALSE))</f>
        <v>1</v>
      </c>
      <c r="AE901" s="8" t="b">
        <f>IF(filt_chp,TRUE,J901="N")</f>
        <v>1</v>
      </c>
      <c r="AF901" s="8" t="b">
        <f>IF(filt_hydro,TRUE,D901&lt;&gt;"water")</f>
        <v>1</v>
      </c>
      <c r="AG901" s="8" t="b">
        <f>IF(filt_use_bad_data,TRUE,NOT(OR(O901="Y",O901=1)))</f>
        <v>1</v>
      </c>
      <c r="AH901" s="8" t="b">
        <f>IF(filt_use_bad_data,TRUE,NOT(OR(Q901="Y",Q901=1)))</f>
        <v>1</v>
      </c>
      <c r="AI901" s="8" t="b">
        <f>IF(filt_allow_combos,AND(AJ901:AK901),OR(UPPER($S901)="Y",UPPER($T901)=""))</f>
        <v>0</v>
      </c>
      <c r="AJ901" s="8" t="b">
        <f>IF(UPPER($U901)="CCGT",IF(filt_combine_ccgt,OR(UPPER($T901)="Y",UPPER($S901)=""),OR(UPPER($S901)="Y",UPPER($T901)="")),TRUE)</f>
        <v>0</v>
      </c>
      <c r="AK901" s="8" t="b">
        <f>IF(UPPER($U901)="WIND",IF(filt_combine_wind,OR(UPPER($T901)="Y",UPPER($S901)=""),OR(UPPER($S901)="Y",UPPER($T901)="")),TRUE)</f>
        <v>1</v>
      </c>
      <c r="AL901" s="9"/>
      <c r="AM901" s="2" t="b">
        <f>AND(Z901:AL901)</f>
        <v>0</v>
      </c>
      <c r="AN901" s="2">
        <f>A901-COUNTIF($K$31:$K901,"&lt;&gt;"&amp;AN$31)+1</f>
        <v>835</v>
      </c>
      <c r="AO901" s="2"/>
      <c r="AP901" s="8" t="s">
        <v>582</v>
      </c>
      <c r="AQ901" s="8" t="s">
        <v>133</v>
      </c>
      <c r="AR901" s="8">
        <v>55320</v>
      </c>
      <c r="AS901" s="8">
        <v>14826</v>
      </c>
      <c r="AT901" s="8" t="s">
        <v>11</v>
      </c>
      <c r="AU901" s="8" t="s">
        <v>33</v>
      </c>
      <c r="AV901" s="8">
        <v>2004</v>
      </c>
      <c r="AW901" s="8">
        <v>262</v>
      </c>
      <c r="AX901" s="8" t="s">
        <v>29</v>
      </c>
      <c r="AY901" s="8" t="s">
        <v>15</v>
      </c>
      <c r="AZ901">
        <v>0</v>
      </c>
      <c r="BA901" s="5">
        <v>7609.4831999999997</v>
      </c>
      <c r="BB901" s="5">
        <v>3</v>
      </c>
      <c r="BC901" s="4"/>
      <c r="BD901"/>
    </row>
    <row r="902" spans="1:56" hidden="1">
      <c r="A902">
        <f>ROW(B902)-ROW($B$31)</f>
        <v>871</v>
      </c>
      <c r="B902" s="3" t="s">
        <v>827</v>
      </c>
      <c r="C902" s="3">
        <f>SUM(C903:C904,C905)</f>
        <v>0.8096000000000001</v>
      </c>
      <c r="D902" s="23" t="str">
        <f>VLOOKUP(L902,map_fuel,2,0)</f>
        <v>ng</v>
      </c>
      <c r="E902" s="23" t="str">
        <f>VLOOKUP(M902,map_prime_mover,2,0)</f>
        <v>cc</v>
      </c>
      <c r="F902" s="23" t="str">
        <f>D902&amp;IF(NOT(E902=""),"_"&amp;LOWER(E902),"")</f>
        <v>ng_cc</v>
      </c>
      <c r="G902" s="60">
        <f>G903</f>
        <v>7.8819714999999997</v>
      </c>
      <c r="H902" s="81">
        <f>H903</f>
        <v>2003</v>
      </c>
      <c r="I902" s="61" t="str">
        <f>I903</f>
        <v>OP</v>
      </c>
      <c r="J902" s="61" t="str">
        <f>J903</f>
        <v>N</v>
      </c>
      <c r="K902" s="61" t="s">
        <v>791</v>
      </c>
      <c r="L902" s="81" t="s">
        <v>33</v>
      </c>
      <c r="M902" s="81" t="s">
        <v>702</v>
      </c>
      <c r="N902" s="81">
        <f>C902*G902</f>
        <v>6.3812441264000004</v>
      </c>
      <c r="O902" s="8"/>
      <c r="P902" s="39"/>
      <c r="Q902" s="39" t="s">
        <v>651</v>
      </c>
      <c r="R902" s="87" t="s">
        <v>1072</v>
      </c>
      <c r="S902" s="39"/>
      <c r="T902" s="39" t="s">
        <v>651</v>
      </c>
      <c r="U902" s="87" t="s">
        <v>790</v>
      </c>
      <c r="V902" s="87" t="str">
        <f ca="1">IF(NOT(AP902=""),IF(AP902&lt;&gt;AP901,IF(COUNTIF(OFFSET(AP902,0,0,pMaxUnitPerPlantInData),AP902)=COUNTIFS(OFFSET(AP902,0,0,pMaxUnitPerPlantInData),AP902,OFFSET(F902,0,0,pMaxUnitPerPlantInData),F902),"N","Y"),V901),"")</f>
        <v/>
      </c>
      <c r="W902" s="87" t="str">
        <f>IF($AP902="",W903,SUBSTITUTE(SUBSTITUTE(SUBSTITUTE(AP902," ","_"),"&amp;","and"),"-","_"))</f>
        <v>Wolf_Hollow_I_LP</v>
      </c>
      <c r="X902" s="152">
        <v>1</v>
      </c>
      <c r="Y902" s="4"/>
      <c r="Z902" s="8" t="b">
        <v>1</v>
      </c>
      <c r="AA902" s="8" t="b">
        <f>VLOOKUP(L902,map_fuel,3,0)</f>
        <v>1</v>
      </c>
      <c r="AB902" s="8" t="b">
        <f>C902&gt;=filt_gen_size</f>
        <v>1</v>
      </c>
      <c r="AC902" s="8" t="b">
        <f>AV902&gt;=filt_age</f>
        <v>1</v>
      </c>
      <c r="AD902" s="39">
        <f>IF(filt_status="ALL",TRUE,IFERROR(SEARCH(I902,filt_status),FALSE))</f>
        <v>1</v>
      </c>
      <c r="AE902" s="8" t="b">
        <f>IF(filt_chp,TRUE,J902="N")</f>
        <v>1</v>
      </c>
      <c r="AF902" s="8" t="b">
        <f>IF(filt_hydro,TRUE,D902&lt;&gt;"water")</f>
        <v>1</v>
      </c>
      <c r="AG902" s="8" t="b">
        <f>IF(filt_use_bad_data,TRUE,NOT(OR(O902="Y",O902=1)))</f>
        <v>1</v>
      </c>
      <c r="AH902" s="8" t="b">
        <f>IF(filt_use_bad_data,TRUE,NOT(OR(Q902="Y",Q902=1)))</f>
        <v>0</v>
      </c>
      <c r="AI902" s="8" t="b">
        <f>IF(filt_allow_combos,AND(AJ902:AK902),OR(UPPER($S902)="Y",UPPER($T902)=""))</f>
        <v>1</v>
      </c>
      <c r="AJ902" s="8" t="b">
        <f>IF(UPPER($U902)="CCGT",IF(filt_combine_ccgt,OR(UPPER($T902)="Y",UPPER($S902)=""),OR(UPPER($S902)="Y",UPPER($T902)="")),TRUE)</f>
        <v>1</v>
      </c>
      <c r="AK902" s="8" t="b">
        <f>IF(UPPER($U902)="WIND",IF(filt_combine_wind,OR(UPPER($T902)="Y",UPPER($S902)=""),OR(UPPER($S902)="Y",UPPER($T902)="")),TRUE)</f>
        <v>1</v>
      </c>
      <c r="AL902" s="9"/>
      <c r="AM902" s="2" t="b">
        <f>AND(Z902:AL902)</f>
        <v>0</v>
      </c>
      <c r="AN902" s="2">
        <f>A902-COUNTIF($K$31:$K902,"&lt;&gt;"&amp;AN$31)+1</f>
        <v>835</v>
      </c>
      <c r="AO902" s="2"/>
      <c r="AP902" s="8" t="s">
        <v>1068</v>
      </c>
      <c r="AQ902" s="8" t="s">
        <v>1068</v>
      </c>
      <c r="AR902" s="8" t="s">
        <v>1068</v>
      </c>
      <c r="AS902" s="8" t="s">
        <v>1068</v>
      </c>
      <c r="AT902" s="8" t="s">
        <v>1068</v>
      </c>
      <c r="AU902" s="8" t="s">
        <v>1068</v>
      </c>
      <c r="AV902" s="8" t="s">
        <v>1068</v>
      </c>
      <c r="AW902" s="8" t="s">
        <v>1068</v>
      </c>
      <c r="AX902" s="8" t="s">
        <v>1068</v>
      </c>
      <c r="AY902" s="8" t="s">
        <v>1068</v>
      </c>
      <c r="AZ902" t="e">
        <v>#N/A</v>
      </c>
      <c r="BA902" s="5" t="e">
        <v>#N/A</v>
      </c>
      <c r="BB902" s="5" t="e">
        <v>#N/A</v>
      </c>
      <c r="BC902" s="4"/>
      <c r="BD902"/>
    </row>
    <row r="903" spans="1:56" hidden="1">
      <c r="A903">
        <f>ROW(B903)-ROW($B$31)</f>
        <v>872</v>
      </c>
      <c r="B903" t="str">
        <f>SUBSTITUTE(SUBSTITUTE(SUBSTITUTE(AP903&amp;"_"&amp;AQ903," ","_"),"&amp;","and"),"-","_")</f>
        <v>Wolf_Hollow_I_LP_CTG1</v>
      </c>
      <c r="C903">
        <f>AW903/1000</f>
        <v>0.26480000000000004</v>
      </c>
      <c r="D903" s="23" t="str">
        <f>VLOOKUP(L903,map_fuel,2,0)</f>
        <v>ng</v>
      </c>
      <c r="E903" s="23" t="str">
        <f>VLOOKUP(M903,map_prime_mover,2,0)</f>
        <v>cc_ct_part</v>
      </c>
      <c r="F903" s="23" t="str">
        <f>D903&amp;IF(NOT(E903=""),"_"&amp;LOWER(E903),"")</f>
        <v>ng_cc_ct_part</v>
      </c>
      <c r="G903" s="58">
        <f>IF(ISNUMBER(BA903),BA903/1000,1)</f>
        <v>7.8819714999999997</v>
      </c>
      <c r="H903" s="8">
        <f>AV903</f>
        <v>2003</v>
      </c>
      <c r="I903" s="39" t="str">
        <f>AY903</f>
        <v>OP</v>
      </c>
      <c r="J903" s="39" t="str">
        <f>IF(AZ903=1,"Y",IF(AZ903=0,"N","?"))</f>
        <v>N</v>
      </c>
      <c r="K903" s="39" t="s">
        <v>594</v>
      </c>
      <c r="L903" s="8" t="str">
        <f>AU903</f>
        <v>NG</v>
      </c>
      <c r="M903" s="8" t="str">
        <f>AX903</f>
        <v>CT</v>
      </c>
      <c r="N903" s="8">
        <f>C903*G903</f>
        <v>2.0871460532000001</v>
      </c>
      <c r="O903" s="8"/>
      <c r="P903" s="39"/>
      <c r="Q903" s="39"/>
      <c r="R903" s="87"/>
      <c r="S903" s="39" t="s">
        <v>651</v>
      </c>
      <c r="T903" s="39"/>
      <c r="U903" s="87" t="s">
        <v>790</v>
      </c>
      <c r="V903" s="87" t="str">
        <f ca="1">IF(NOT(AP903=""),IF(AP903&lt;&gt;AP902,IF(COUNTIF(OFFSET(AP903,0,0,pMaxUnitPerPlantInData),AP903)=COUNTIFS(OFFSET(AP903,0,0,pMaxUnitPerPlantInData),AP903,OFFSET(F903,0,0,pMaxUnitPerPlantInData),F903),"N","Y"),V902),"")</f>
        <v>Y</v>
      </c>
      <c r="W903" s="87" t="str">
        <f>IF($AP903="",W904,SUBSTITUTE(SUBSTITUTE(SUBSTITUTE(AP903," ","_"),"&amp;","and"),"-","_"))</f>
        <v>Wolf_Hollow_I_LP</v>
      </c>
      <c r="X903" s="87">
        <f>IF($AP903="","-",BB903)</f>
        <v>3</v>
      </c>
      <c r="Y903" s="4"/>
      <c r="Z903" s="8" t="b">
        <v>1</v>
      </c>
      <c r="AA903" s="8" t="b">
        <f>VLOOKUP(L903,map_fuel,3,0)</f>
        <v>1</v>
      </c>
      <c r="AB903" s="8" t="b">
        <f>C903&gt;=filt_gen_size</f>
        <v>1</v>
      </c>
      <c r="AC903" s="8" t="b">
        <f>AV903&gt;=filt_age</f>
        <v>1</v>
      </c>
      <c r="AD903" s="39">
        <f>IF(filt_status="ALL",TRUE,IFERROR(SEARCH(I903,filt_status),FALSE))</f>
        <v>1</v>
      </c>
      <c r="AE903" s="8" t="b">
        <f>IF(filt_chp,TRUE,J903="N")</f>
        <v>1</v>
      </c>
      <c r="AF903" s="8" t="b">
        <f>IF(filt_hydro,TRUE,D903&lt;&gt;"water")</f>
        <v>1</v>
      </c>
      <c r="AG903" s="8" t="b">
        <f>IF(filt_use_bad_data,TRUE,NOT(OR(O903="Y",O903=1)))</f>
        <v>1</v>
      </c>
      <c r="AH903" s="8" t="b">
        <f>IF(filt_use_bad_data,TRUE,NOT(OR(Q903="Y",Q903=1)))</f>
        <v>1</v>
      </c>
      <c r="AI903" s="8" t="b">
        <f>IF(filt_allow_combos,AND(AJ903:AK903),OR(UPPER($S903)="Y",UPPER($T903)=""))</f>
        <v>0</v>
      </c>
      <c r="AJ903" s="8" t="b">
        <f>IF(UPPER($U903)="CCGT",IF(filt_combine_ccgt,OR(UPPER($T903)="Y",UPPER($S903)=""),OR(UPPER($S903)="Y",UPPER($T903)="")),TRUE)</f>
        <v>0</v>
      </c>
      <c r="AK903" s="8" t="b">
        <f>IF(UPPER($U903)="WIND",IF(filt_combine_wind,OR(UPPER($T903)="Y",UPPER($S903)=""),OR(UPPER($S903)="Y",UPPER($T903)="")),TRUE)</f>
        <v>1</v>
      </c>
      <c r="AL903" s="9"/>
      <c r="AM903" s="2" t="b">
        <f>AND(Z903:AL903)</f>
        <v>0</v>
      </c>
      <c r="AN903" s="2">
        <f>A903-COUNTIF($K$31:$K903,"&lt;&gt;"&amp;AN$31)+1</f>
        <v>836</v>
      </c>
      <c r="AO903" s="2"/>
      <c r="AP903" s="8" t="s">
        <v>583</v>
      </c>
      <c r="AQ903" s="8" t="s">
        <v>57</v>
      </c>
      <c r="AR903" s="8">
        <v>55139</v>
      </c>
      <c r="AS903" s="8">
        <v>14827</v>
      </c>
      <c r="AT903" s="8" t="s">
        <v>11</v>
      </c>
      <c r="AU903" s="8" t="s">
        <v>33</v>
      </c>
      <c r="AV903" s="8">
        <v>2003</v>
      </c>
      <c r="AW903" s="8">
        <v>264.8</v>
      </c>
      <c r="AX903" s="8" t="s">
        <v>32</v>
      </c>
      <c r="AY903" s="8" t="s">
        <v>15</v>
      </c>
      <c r="AZ903">
        <v>0</v>
      </c>
      <c r="BA903" s="5">
        <v>7881.9714999999997</v>
      </c>
      <c r="BB903" s="5">
        <v>3</v>
      </c>
      <c r="BC903" s="4"/>
      <c r="BD903"/>
    </row>
    <row r="904" spans="1:56" hidden="1">
      <c r="A904">
        <f>ROW(B904)-ROW($B$31)</f>
        <v>873</v>
      </c>
      <c r="B904" t="str">
        <f>SUBSTITUTE(SUBSTITUTE(SUBSTITUTE(AP904&amp;"_"&amp;AQ904," ","_"),"&amp;","and"),"-","_")</f>
        <v>Wolf_Hollow_I_LP_CTG2</v>
      </c>
      <c r="C904">
        <f>AW904/1000</f>
        <v>0.26480000000000004</v>
      </c>
      <c r="D904" s="23" t="str">
        <f>VLOOKUP(L904,map_fuel,2,0)</f>
        <v>ng</v>
      </c>
      <c r="E904" s="23" t="str">
        <f>VLOOKUP(M904,map_prime_mover,2,0)</f>
        <v>cc_ct_part</v>
      </c>
      <c r="F904" s="23" t="str">
        <f>D904&amp;IF(NOT(E904=""),"_"&amp;LOWER(E904),"")</f>
        <v>ng_cc_ct_part</v>
      </c>
      <c r="G904" s="58">
        <f>IF(ISNUMBER(BA904),BA904/1000,1)</f>
        <v>7.8819714999999997</v>
      </c>
      <c r="H904" s="8">
        <f>AV904</f>
        <v>2003</v>
      </c>
      <c r="I904" s="39" t="str">
        <f>AY904</f>
        <v>OP</v>
      </c>
      <c r="J904" s="39" t="str">
        <f>IF(AZ904=1,"Y",IF(AZ904=0,"N","?"))</f>
        <v>N</v>
      </c>
      <c r="K904" s="39" t="s">
        <v>594</v>
      </c>
      <c r="L904" s="8" t="str">
        <f>AU904</f>
        <v>NG</v>
      </c>
      <c r="M904" s="8" t="str">
        <f>AX904</f>
        <v>CT</v>
      </c>
      <c r="N904" s="8">
        <f>C904*G904</f>
        <v>2.0871460532000001</v>
      </c>
      <c r="O904" s="8"/>
      <c r="P904" s="39"/>
      <c r="Q904" s="39"/>
      <c r="R904" s="87"/>
      <c r="S904" s="39" t="s">
        <v>651</v>
      </c>
      <c r="T904" s="39"/>
      <c r="U904" s="87" t="s">
        <v>790</v>
      </c>
      <c r="V904" s="87" t="str">
        <f ca="1">IF(NOT(AP904=""),IF(AP904&lt;&gt;AP903,IF(COUNTIF(OFFSET(AP904,0,0,pMaxUnitPerPlantInData),AP904)=COUNTIFS(OFFSET(AP904,0,0,pMaxUnitPerPlantInData),AP904,OFFSET(F904,0,0,pMaxUnitPerPlantInData),F904),"N","Y"),V903),"")</f>
        <v>Y</v>
      </c>
      <c r="W904" s="87" t="str">
        <f>IF($AP904="",W905,SUBSTITUTE(SUBSTITUTE(SUBSTITUTE(AP904," ","_"),"&amp;","and"),"-","_"))</f>
        <v>Wolf_Hollow_I_LP</v>
      </c>
      <c r="X904" s="87">
        <f>IF($AP904="","-",BB904)</f>
        <v>3</v>
      </c>
      <c r="Y904" s="4"/>
      <c r="Z904" s="8" t="b">
        <v>1</v>
      </c>
      <c r="AA904" s="8" t="b">
        <f>VLOOKUP(L904,map_fuel,3,0)</f>
        <v>1</v>
      </c>
      <c r="AB904" s="8" t="b">
        <f>C904&gt;=filt_gen_size</f>
        <v>1</v>
      </c>
      <c r="AC904" s="8" t="b">
        <f>AV904&gt;=filt_age</f>
        <v>1</v>
      </c>
      <c r="AD904" s="39">
        <f>IF(filt_status="ALL",TRUE,IFERROR(SEARCH(I904,filt_status),FALSE))</f>
        <v>1</v>
      </c>
      <c r="AE904" s="8" t="b">
        <f>IF(filt_chp,TRUE,J904="N")</f>
        <v>1</v>
      </c>
      <c r="AF904" s="8" t="b">
        <f>IF(filt_hydro,TRUE,D904&lt;&gt;"water")</f>
        <v>1</v>
      </c>
      <c r="AG904" s="8" t="b">
        <f>IF(filt_use_bad_data,TRUE,NOT(OR(O904="Y",O904=1)))</f>
        <v>1</v>
      </c>
      <c r="AH904" s="8" t="b">
        <f>IF(filt_use_bad_data,TRUE,NOT(OR(Q904="Y",Q904=1)))</f>
        <v>1</v>
      </c>
      <c r="AI904" s="8" t="b">
        <f>IF(filt_allow_combos,AND(AJ904:AK904),OR(UPPER($S904)="Y",UPPER($T904)=""))</f>
        <v>0</v>
      </c>
      <c r="AJ904" s="8" t="b">
        <f>IF(UPPER($U904)="CCGT",IF(filt_combine_ccgt,OR(UPPER($T904)="Y",UPPER($S904)=""),OR(UPPER($S904)="Y",UPPER($T904)="")),TRUE)</f>
        <v>0</v>
      </c>
      <c r="AK904" s="8" t="b">
        <f>IF(UPPER($U904)="WIND",IF(filt_combine_wind,OR(UPPER($T904)="Y",UPPER($S904)=""),OR(UPPER($S904)="Y",UPPER($T904)="")),TRUE)</f>
        <v>1</v>
      </c>
      <c r="AL904" s="9"/>
      <c r="AM904" s="2" t="b">
        <f>AND(Z904:AL904)</f>
        <v>0</v>
      </c>
      <c r="AN904" s="2">
        <f>A904-COUNTIF($K$31:$K904,"&lt;&gt;"&amp;AN$31)+1</f>
        <v>837</v>
      </c>
      <c r="AO904" s="2"/>
      <c r="AP904" s="8" t="s">
        <v>583</v>
      </c>
      <c r="AQ904" s="8" t="s">
        <v>63</v>
      </c>
      <c r="AR904" s="8">
        <v>55139</v>
      </c>
      <c r="AS904" s="8">
        <v>14828</v>
      </c>
      <c r="AT904" s="8" t="s">
        <v>11</v>
      </c>
      <c r="AU904" s="8" t="s">
        <v>33</v>
      </c>
      <c r="AV904" s="8">
        <v>2003</v>
      </c>
      <c r="AW904" s="8">
        <v>264.8</v>
      </c>
      <c r="AX904" s="8" t="s">
        <v>32</v>
      </c>
      <c r="AY904" s="8" t="s">
        <v>15</v>
      </c>
      <c r="AZ904">
        <v>0</v>
      </c>
      <c r="BA904" s="5">
        <v>7881.9714999999997</v>
      </c>
      <c r="BB904" s="5">
        <v>3</v>
      </c>
      <c r="BC904" s="4"/>
      <c r="BD904"/>
    </row>
    <row r="905" spans="1:56" hidden="1">
      <c r="A905">
        <f>ROW(B905)-ROW($B$31)</f>
        <v>874</v>
      </c>
      <c r="B905" t="str">
        <f>SUBSTITUTE(SUBSTITUTE(SUBSTITUTE(AP905&amp;"_"&amp;AQ905," ","_"),"&amp;","and"),"-","_")</f>
        <v>Wolf_Hollow_I_LP_ST</v>
      </c>
      <c r="C905">
        <f>AW905/1000</f>
        <v>0.28000000000000003</v>
      </c>
      <c r="D905" s="23" t="str">
        <f>VLOOKUP(L905,map_fuel,2,0)</f>
        <v>ng</v>
      </c>
      <c r="E905" s="23" t="str">
        <f>VLOOKUP(M905,map_prime_mover,2,0)</f>
        <v>cc_st_part</v>
      </c>
      <c r="F905" s="23" t="str">
        <f>D905&amp;IF(NOT(E905=""),"_"&amp;LOWER(E905),"")</f>
        <v>ng_cc_st_part</v>
      </c>
      <c r="G905" s="58">
        <f>IF(ISNUMBER(BA905),BA905/1000,1)</f>
        <v>7.8819714999999997</v>
      </c>
      <c r="H905" s="8">
        <f>AV905</f>
        <v>2003</v>
      </c>
      <c r="I905" s="39" t="str">
        <f>AY905</f>
        <v>OP</v>
      </c>
      <c r="J905" s="39" t="str">
        <f>IF(AZ905=1,"Y",IF(AZ905=0,"N","?"))</f>
        <v>N</v>
      </c>
      <c r="K905" s="39" t="s">
        <v>594</v>
      </c>
      <c r="L905" s="8" t="str">
        <f>AU905</f>
        <v>NG</v>
      </c>
      <c r="M905" s="8" t="str">
        <f>AX905</f>
        <v>CA</v>
      </c>
      <c r="N905" s="8">
        <f>C905*G905</f>
        <v>2.2069520200000001</v>
      </c>
      <c r="O905" s="8"/>
      <c r="P905" s="39"/>
      <c r="Q905" s="39"/>
      <c r="R905" s="87"/>
      <c r="S905" s="39" t="s">
        <v>651</v>
      </c>
      <c r="T905" s="39"/>
      <c r="U905" s="87" t="s">
        <v>790</v>
      </c>
      <c r="V905" s="87" t="str">
        <f ca="1">IF(NOT(AP905=""),IF(AP905&lt;&gt;AP904,IF(COUNTIF(OFFSET(AP905,0,0,pMaxUnitPerPlantInData),AP905)=COUNTIFS(OFFSET(AP905,0,0,pMaxUnitPerPlantInData),AP905,OFFSET(F905,0,0,pMaxUnitPerPlantInData),F905),"N","Y"),V904),"")</f>
        <v>Y</v>
      </c>
      <c r="W905" s="87" t="str">
        <f>IF($AP905="",W906,SUBSTITUTE(SUBSTITUTE(SUBSTITUTE(AP905," ","_"),"&amp;","and"),"-","_"))</f>
        <v>Wolf_Hollow_I_LP</v>
      </c>
      <c r="X905" s="87">
        <f>IF($AP905="","-",BB905)</f>
        <v>3</v>
      </c>
      <c r="Y905" s="4"/>
      <c r="Z905" s="8" t="b">
        <v>1</v>
      </c>
      <c r="AA905" s="8" t="b">
        <f>VLOOKUP(L905,map_fuel,3,0)</f>
        <v>1</v>
      </c>
      <c r="AB905" s="8" t="b">
        <f>C905&gt;=filt_gen_size</f>
        <v>1</v>
      </c>
      <c r="AC905" s="8" t="b">
        <f>AV905&gt;=filt_age</f>
        <v>1</v>
      </c>
      <c r="AD905" s="39">
        <f>IF(filt_status="ALL",TRUE,IFERROR(SEARCH(I905,filt_status),FALSE))</f>
        <v>1</v>
      </c>
      <c r="AE905" s="8" t="b">
        <f>IF(filt_chp,TRUE,J905="N")</f>
        <v>1</v>
      </c>
      <c r="AF905" s="8" t="b">
        <f>IF(filt_hydro,TRUE,D905&lt;&gt;"water")</f>
        <v>1</v>
      </c>
      <c r="AG905" s="8" t="b">
        <f>IF(filt_use_bad_data,TRUE,NOT(OR(O905="Y",O905=1)))</f>
        <v>1</v>
      </c>
      <c r="AH905" s="8" t="b">
        <f>IF(filt_use_bad_data,TRUE,NOT(OR(Q905="Y",Q905=1)))</f>
        <v>1</v>
      </c>
      <c r="AI905" s="8" t="b">
        <f>IF(filt_allow_combos,AND(AJ905:AK905),OR(UPPER($S905)="Y",UPPER($T905)=""))</f>
        <v>0</v>
      </c>
      <c r="AJ905" s="8" t="b">
        <f>IF(UPPER($U905)="CCGT",IF(filt_combine_ccgt,OR(UPPER($T905)="Y",UPPER($S905)=""),OR(UPPER($S905)="Y",UPPER($T905)="")),TRUE)</f>
        <v>0</v>
      </c>
      <c r="AK905" s="8" t="b">
        <f>IF(UPPER($U905)="WIND",IF(filt_combine_wind,OR(UPPER($T905)="Y",UPPER($S905)=""),OR(UPPER($S905)="Y",UPPER($T905)="")),TRUE)</f>
        <v>1</v>
      </c>
      <c r="AL905" s="9"/>
      <c r="AM905" s="2" t="b">
        <f>AND(Z905:AL905)</f>
        <v>0</v>
      </c>
      <c r="AN905" s="2">
        <f>A905-COUNTIF($K$31:$K905,"&lt;&gt;"&amp;AN$31)+1</f>
        <v>838</v>
      </c>
      <c r="AO905" s="2"/>
      <c r="AP905" s="8" t="s">
        <v>583</v>
      </c>
      <c r="AQ905" s="8" t="s">
        <v>16</v>
      </c>
      <c r="AR905" s="8">
        <v>55139</v>
      </c>
      <c r="AS905" s="8">
        <v>14829</v>
      </c>
      <c r="AT905" s="8" t="s">
        <v>11</v>
      </c>
      <c r="AU905" s="8" t="s">
        <v>33</v>
      </c>
      <c r="AV905" s="8">
        <v>2003</v>
      </c>
      <c r="AW905" s="8">
        <v>280</v>
      </c>
      <c r="AX905" s="8" t="s">
        <v>29</v>
      </c>
      <c r="AY905" s="8" t="s">
        <v>15</v>
      </c>
      <c r="AZ905">
        <v>0</v>
      </c>
      <c r="BA905" s="5">
        <v>7881.9714999999997</v>
      </c>
      <c r="BB905" s="5">
        <v>3</v>
      </c>
      <c r="BC905" s="4"/>
      <c r="BD905"/>
    </row>
    <row r="906" spans="1:56" hidden="1">
      <c r="A906">
        <f>ROW(B906)-ROW($B$31)</f>
        <v>875</v>
      </c>
      <c r="B906" t="str">
        <f>SUBSTITUTE(SUBSTITUTE(SUBSTITUTE(AP906&amp;"_"&amp;AQ906," ","_"),"&amp;","and"),"-","_")</f>
        <v>Woodward_Mountain_I_01</v>
      </c>
      <c r="C906">
        <f>AW906/1000</f>
        <v>8.2000000000000003E-2</v>
      </c>
      <c r="D906" s="23" t="str">
        <f>VLOOKUP(L906,map_fuel,2,0)</f>
        <v>wind</v>
      </c>
      <c r="E906" s="23" t="str">
        <f>VLOOKUP(M906,map_prime_mover,2,0)</f>
        <v/>
      </c>
      <c r="F906" s="23" t="str">
        <f>D906&amp;IF(NOT(E906=""),"_"&amp;LOWER(E906),"")</f>
        <v>wind</v>
      </c>
      <c r="G906" s="58">
        <f>IF(ISNUMBER(BA906),BA906/1000,1)</f>
        <v>1</v>
      </c>
      <c r="H906" s="8">
        <f>AV906</f>
        <v>2001</v>
      </c>
      <c r="I906" s="39" t="str">
        <f>AY906</f>
        <v>OP</v>
      </c>
      <c r="J906" s="39" t="str">
        <f>IF(AZ906=1,"Y",IF(AZ906=0,"N","?"))</f>
        <v>N</v>
      </c>
      <c r="K906" s="39" t="s">
        <v>594</v>
      </c>
      <c r="L906" s="8" t="str">
        <f>AU906</f>
        <v>WND</v>
      </c>
      <c r="M906" s="8" t="str">
        <f>AX906</f>
        <v>WT</v>
      </c>
      <c r="N906" s="8">
        <f>C906*G906</f>
        <v>8.2000000000000003E-2</v>
      </c>
      <c r="O906" s="8"/>
      <c r="P906" s="39"/>
      <c r="Q906" s="39"/>
      <c r="R906" s="87"/>
      <c r="S906" s="39" t="s">
        <v>651</v>
      </c>
      <c r="T906" s="39"/>
      <c r="U906" s="87" t="s">
        <v>72</v>
      </c>
      <c r="V906" s="87" t="str">
        <f ca="1">IF(NOT(AP906=""),IF(AP906&lt;&gt;AP905,IF(COUNTIF(OFFSET(AP906,0,0,pMaxUnitPerPlantInData),AP906)=COUNTIFS(OFFSET(AP906,0,0,pMaxUnitPerPlantInData),AP906,OFFSET(F906,0,0,pMaxUnitPerPlantInData),F906),"N","Y"),V905),"")</f>
        <v>N</v>
      </c>
      <c r="W906" s="87" t="str">
        <f>IF($AP906="",W907,SUBSTITUTE(SUBSTITUTE(SUBSTITUTE(AP906," ","_"),"&amp;","and"),"-","_"))</f>
        <v>Woodward_Mountain_I</v>
      </c>
      <c r="X906" s="87">
        <f>IF($AP906="","-",BB906)</f>
        <v>1</v>
      </c>
      <c r="Y906" s="4"/>
      <c r="Z906" s="8" t="b">
        <v>1</v>
      </c>
      <c r="AA906" s="8" t="b">
        <f>VLOOKUP(L906,map_fuel,3,0)</f>
        <v>1</v>
      </c>
      <c r="AB906" s="8" t="b">
        <f>C906&gt;=filt_gen_size</f>
        <v>1</v>
      </c>
      <c r="AC906" s="8" t="b">
        <f>AV906&gt;=filt_age</f>
        <v>1</v>
      </c>
      <c r="AD906" s="39">
        <f>IF(filt_status="ALL",TRUE,IFERROR(SEARCH(I906,filt_status),FALSE))</f>
        <v>1</v>
      </c>
      <c r="AE906" s="8" t="b">
        <f>IF(filt_chp,TRUE,J906="N")</f>
        <v>1</v>
      </c>
      <c r="AF906" s="8" t="b">
        <f>IF(filt_hydro,TRUE,D906&lt;&gt;"water")</f>
        <v>1</v>
      </c>
      <c r="AG906" s="8" t="b">
        <f>IF(filt_use_bad_data,TRUE,NOT(OR(O906="Y",O906=1)))</f>
        <v>1</v>
      </c>
      <c r="AH906" s="8" t="b">
        <f>IF(filt_use_bad_data,TRUE,NOT(OR(Q906="Y",Q906=1)))</f>
        <v>1</v>
      </c>
      <c r="AI906" s="8" t="b">
        <f>IF(filt_allow_combos,AND(AJ906:AK906),OR(UPPER($S906)="Y",UPPER($T906)=""))</f>
        <v>0</v>
      </c>
      <c r="AJ906" s="8" t="b">
        <f>IF(UPPER($U906)="CCGT",IF(filt_combine_ccgt,OR(UPPER($T906)="Y",UPPER($S906)=""),OR(UPPER($S906)="Y",UPPER($T906)="")),TRUE)</f>
        <v>1</v>
      </c>
      <c r="AK906" s="8" t="b">
        <f>IF(UPPER($U906)="WIND",IF(filt_combine_wind,OR(UPPER($T906)="Y",UPPER($S906)=""),OR(UPPER($S906)="Y",UPPER($T906)="")),TRUE)</f>
        <v>0</v>
      </c>
      <c r="AL906" s="9"/>
      <c r="AM906" s="2" t="b">
        <f>AND(Z906:AL906)</f>
        <v>0</v>
      </c>
      <c r="AN906" s="2">
        <f>A906-COUNTIF($K$31:$K906,"&lt;&gt;"&amp;AN$31)+1</f>
        <v>839</v>
      </c>
      <c r="AO906" s="2"/>
      <c r="AP906" s="8" t="s">
        <v>584</v>
      </c>
      <c r="AQ906" s="8" t="s">
        <v>174</v>
      </c>
      <c r="AR906" s="8">
        <v>55796</v>
      </c>
      <c r="AS906" s="8">
        <v>14830</v>
      </c>
      <c r="AT906" s="8" t="s">
        <v>11</v>
      </c>
      <c r="AU906" s="8" t="s">
        <v>26</v>
      </c>
      <c r="AV906" s="8">
        <v>2001</v>
      </c>
      <c r="AW906" s="8">
        <v>82</v>
      </c>
      <c r="AX906" s="8" t="s">
        <v>25</v>
      </c>
      <c r="AY906" s="8" t="s">
        <v>15</v>
      </c>
      <c r="AZ906">
        <v>0</v>
      </c>
      <c r="BA906" s="5" t="s">
        <v>14</v>
      </c>
      <c r="BB906" s="5">
        <v>1</v>
      </c>
      <c r="BC906" s="4"/>
      <c r="BD906"/>
    </row>
    <row r="907" spans="1:56" hidden="1">
      <c r="A907">
        <f>ROW(B907)-ROW($B$31)</f>
        <v>876</v>
      </c>
      <c r="B907" t="str">
        <f>SUBSTITUTE(SUBSTITUTE(SUBSTITUTE(AP907&amp;"_"&amp;AQ907," ","_"),"&amp;","and"),"-","_")</f>
        <v>Woodward_Mountain_II_01</v>
      </c>
      <c r="C907">
        <f>AW907/1000</f>
        <v>7.8E-2</v>
      </c>
      <c r="D907" s="23" t="str">
        <f>VLOOKUP(L907,map_fuel,2,0)</f>
        <v>wind</v>
      </c>
      <c r="E907" s="23" t="str">
        <f>VLOOKUP(M907,map_prime_mover,2,0)</f>
        <v/>
      </c>
      <c r="F907" s="23" t="str">
        <f>D907&amp;IF(NOT(E907=""),"_"&amp;LOWER(E907),"")</f>
        <v>wind</v>
      </c>
      <c r="G907" s="58">
        <f>IF(ISNUMBER(BA907),BA907/1000,1)</f>
        <v>1</v>
      </c>
      <c r="H907" s="8">
        <f>AV907</f>
        <v>2001</v>
      </c>
      <c r="I907" s="39" t="str">
        <f>AY907</f>
        <v>OP</v>
      </c>
      <c r="J907" s="39" t="str">
        <f>IF(AZ907=1,"Y",IF(AZ907=0,"N","?"))</f>
        <v>N</v>
      </c>
      <c r="K907" s="39" t="s">
        <v>594</v>
      </c>
      <c r="L907" s="8" t="str">
        <f>AU907</f>
        <v>WND</v>
      </c>
      <c r="M907" s="8" t="str">
        <f>AX907</f>
        <v>WT</v>
      </c>
      <c r="N907" s="8">
        <f>C907*G907</f>
        <v>7.8E-2</v>
      </c>
      <c r="O907" s="8"/>
      <c r="P907" s="39"/>
      <c r="Q907" s="39"/>
      <c r="R907" s="87"/>
      <c r="S907" s="39" t="s">
        <v>651</v>
      </c>
      <c r="T907" s="39"/>
      <c r="U907" s="87" t="s">
        <v>72</v>
      </c>
      <c r="V907" s="87" t="str">
        <f ca="1">IF(NOT(AP907=""),IF(AP907&lt;&gt;AP906,IF(COUNTIF(OFFSET(AP907,0,0,pMaxUnitPerPlantInData),AP907)=COUNTIFS(OFFSET(AP907,0,0,pMaxUnitPerPlantInData),AP907,OFFSET(F907,0,0,pMaxUnitPerPlantInData),F907),"N","Y"),V906),"")</f>
        <v>N</v>
      </c>
      <c r="W907" s="87" t="str">
        <f>IF($AP907="",W908,SUBSTITUTE(SUBSTITUTE(SUBSTITUTE(AP907," ","_"),"&amp;","and"),"-","_"))</f>
        <v>Woodward_Mountain_II</v>
      </c>
      <c r="X907" s="87">
        <f>IF($AP907="","-",BB907)</f>
        <v>1</v>
      </c>
      <c r="Y907" s="4"/>
      <c r="Z907" s="8" t="b">
        <v>1</v>
      </c>
      <c r="AA907" s="8" t="b">
        <f>VLOOKUP(L907,map_fuel,3,0)</f>
        <v>1</v>
      </c>
      <c r="AB907" s="8" t="b">
        <f>C907&gt;=filt_gen_size</f>
        <v>1</v>
      </c>
      <c r="AC907" s="8" t="b">
        <f>AV907&gt;=filt_age</f>
        <v>1</v>
      </c>
      <c r="AD907" s="39">
        <f>IF(filt_status="ALL",TRUE,IFERROR(SEARCH(I907,filt_status),FALSE))</f>
        <v>1</v>
      </c>
      <c r="AE907" s="8" t="b">
        <f>IF(filt_chp,TRUE,J907="N")</f>
        <v>1</v>
      </c>
      <c r="AF907" s="8" t="b">
        <f>IF(filt_hydro,TRUE,D907&lt;&gt;"water")</f>
        <v>1</v>
      </c>
      <c r="AG907" s="8" t="b">
        <f>IF(filt_use_bad_data,TRUE,NOT(OR(O907="Y",O907=1)))</f>
        <v>1</v>
      </c>
      <c r="AH907" s="8" t="b">
        <f>IF(filt_use_bad_data,TRUE,NOT(OR(Q907="Y",Q907=1)))</f>
        <v>1</v>
      </c>
      <c r="AI907" s="8" t="b">
        <f>IF(filt_allow_combos,AND(AJ907:AK907),OR(UPPER($S907)="Y",UPPER($T907)=""))</f>
        <v>0</v>
      </c>
      <c r="AJ907" s="8" t="b">
        <f>IF(UPPER($U907)="CCGT",IF(filt_combine_ccgt,OR(UPPER($T907)="Y",UPPER($S907)=""),OR(UPPER($S907)="Y",UPPER($T907)="")),TRUE)</f>
        <v>1</v>
      </c>
      <c r="AK907" s="8" t="b">
        <f>IF(UPPER($U907)="WIND",IF(filt_combine_wind,OR(UPPER($T907)="Y",UPPER($S907)=""),OR(UPPER($S907)="Y",UPPER($T907)="")),TRUE)</f>
        <v>0</v>
      </c>
      <c r="AL907" s="9"/>
      <c r="AM907" s="2" t="b">
        <f>AND(Z907:AL907)</f>
        <v>0</v>
      </c>
      <c r="AN907" s="2">
        <f>A907-COUNTIF($K$31:$K907,"&lt;&gt;"&amp;AN$31)+1</f>
        <v>840</v>
      </c>
      <c r="AO907" s="2"/>
      <c r="AP907" s="8" t="s">
        <v>585</v>
      </c>
      <c r="AQ907" s="8" t="s">
        <v>174</v>
      </c>
      <c r="AR907" s="8">
        <v>55795</v>
      </c>
      <c r="AS907" s="8">
        <v>14831</v>
      </c>
      <c r="AT907" s="8" t="s">
        <v>11</v>
      </c>
      <c r="AU907" s="8" t="s">
        <v>26</v>
      </c>
      <c r="AV907" s="8">
        <v>2001</v>
      </c>
      <c r="AW907" s="8">
        <v>78</v>
      </c>
      <c r="AX907" s="8" t="s">
        <v>25</v>
      </c>
      <c r="AY907" s="8" t="s">
        <v>15</v>
      </c>
      <c r="AZ907">
        <v>0</v>
      </c>
      <c r="BA907" s="5" t="s">
        <v>14</v>
      </c>
      <c r="BB907" s="5">
        <v>1</v>
      </c>
      <c r="BC907" s="4"/>
      <c r="BD907"/>
    </row>
    <row r="908" spans="1:56" hidden="1">
      <c r="A908">
        <f>ROW(B908)-ROW($B$31)</f>
        <v>877</v>
      </c>
      <c r="B908" t="str">
        <f>SUBSTITUTE(SUBSTITUTE(SUBSTITUTE(AP908&amp;"_"&amp;AQ908," ","_"),"&amp;","and"),"-","_")</f>
        <v>Yates_Gas_Plant_GEN1</v>
      </c>
      <c r="C908">
        <f>AW908/1000</f>
        <v>2.8E-3</v>
      </c>
      <c r="D908" s="23" t="str">
        <f>VLOOKUP(L908,map_fuel,2,0)</f>
        <v>ng</v>
      </c>
      <c r="E908" s="23" t="str">
        <f>VLOOKUP(M908,map_prime_mover,2,0)</f>
        <v>gt</v>
      </c>
      <c r="F908" s="23" t="str">
        <f>D908&amp;IF(NOT(E908=""),"_"&amp;LOWER(E908),"")</f>
        <v>ng_gt</v>
      </c>
      <c r="G908" s="58">
        <f>IF(ISNUMBER(BA908),BA908/1000,1)</f>
        <v>6.3291079000000003</v>
      </c>
      <c r="H908" s="8">
        <f>AV908</f>
        <v>1986</v>
      </c>
      <c r="I908" s="39" t="str">
        <f>AY908</f>
        <v>OP</v>
      </c>
      <c r="J908" s="39" t="str">
        <f>IF(AZ908=1,"Y",IF(AZ908=0,"N","?"))</f>
        <v>Y</v>
      </c>
      <c r="K908" s="39" t="s">
        <v>594</v>
      </c>
      <c r="L908" s="8" t="str">
        <f>AU908</f>
        <v>NG</v>
      </c>
      <c r="M908" s="8" t="str">
        <f>AX908</f>
        <v>GT</v>
      </c>
      <c r="N908" s="8">
        <f>C908*G908</f>
        <v>1.772150212E-2</v>
      </c>
      <c r="O908" s="8"/>
      <c r="P908" s="8"/>
      <c r="Q908" s="8"/>
      <c r="R908" s="87"/>
      <c r="S908" s="8"/>
      <c r="T908" s="8"/>
      <c r="U908" s="87"/>
      <c r="V908" s="87" t="str">
        <f ca="1">IF(NOT(AP908=""),IF(AP908&lt;&gt;AP907,IF(COUNTIF(OFFSET(AP908,0,0,pMaxUnitPerPlantInData),AP908)=COUNTIFS(OFFSET(AP908,0,0,pMaxUnitPerPlantInData),AP908,OFFSET(F908,0,0,pMaxUnitPerPlantInData),F908),"N","Y"),V907),"")</f>
        <v>N</v>
      </c>
      <c r="W908" s="87" t="str">
        <f>IF($AP908="",W909,AP908)</f>
        <v>Yates Gas Plant</v>
      </c>
      <c r="X908" s="87">
        <f>IF($AP908="","-",BB908)</f>
        <v>2</v>
      </c>
      <c r="Y908" s="4"/>
      <c r="Z908" s="8" t="b">
        <v>1</v>
      </c>
      <c r="AA908" s="8" t="b">
        <f>VLOOKUP(L908,map_fuel,3,0)</f>
        <v>1</v>
      </c>
      <c r="AB908" s="8" t="b">
        <f>C908&gt;=filt_gen_size</f>
        <v>0</v>
      </c>
      <c r="AC908" s="8" t="b">
        <f>AV908&gt;=filt_age</f>
        <v>1</v>
      </c>
      <c r="AD908" s="39">
        <f>IF(filt_status="ALL",TRUE,IFERROR(SEARCH(I908,filt_status),FALSE))</f>
        <v>1</v>
      </c>
      <c r="AE908" s="8" t="b">
        <f>IF(filt_chp,TRUE,J908="N")</f>
        <v>0</v>
      </c>
      <c r="AF908" s="8" t="b">
        <f>IF(filt_hydro,TRUE,D908&lt;&gt;"water")</f>
        <v>1</v>
      </c>
      <c r="AG908" s="8" t="b">
        <f>IF(filt_use_bad_data,TRUE,NOT(OR(O908="Y",O908=1)))</f>
        <v>1</v>
      </c>
      <c r="AH908" s="8" t="b">
        <f>IF(filt_use_bad_data,TRUE,NOT(OR(Q908="Y",Q908=1)))</f>
        <v>1</v>
      </c>
      <c r="AI908" s="8" t="b">
        <f>IF(filt_allow_combos,AND(AJ908:AK908),OR(UPPER($S908)="Y",UPPER($T908)=""))</f>
        <v>1</v>
      </c>
      <c r="AJ908" s="8" t="b">
        <f>IF(UPPER($U908)="CCGT",IF(filt_combine_ccgt,OR(UPPER($T908)="Y",UPPER($S908)=""),OR(UPPER($S908)="Y",UPPER($T908)="")),TRUE)</f>
        <v>1</v>
      </c>
      <c r="AK908" s="8" t="b">
        <f>IF(UPPER($U908)="WIND",IF(filt_combine_wind,OR(UPPER($T908)="Y",UPPER($S908)=""),OR(UPPER($S908)="Y",UPPER($T908)="")),TRUE)</f>
        <v>1</v>
      </c>
      <c r="AL908" s="9"/>
      <c r="AM908" s="2" t="b">
        <f>AND(Z908:AL908)</f>
        <v>0</v>
      </c>
      <c r="AN908" s="2">
        <f>A908-COUNTIF($K$31:$K908,"&lt;&gt;"&amp;AN$31)+1</f>
        <v>841</v>
      </c>
      <c r="AO908" s="2"/>
      <c r="AP908" s="8" t="s">
        <v>586</v>
      </c>
      <c r="AQ908" s="8" t="s">
        <v>13</v>
      </c>
      <c r="AR908" s="8">
        <v>55025</v>
      </c>
      <c r="AS908" s="8">
        <v>14832</v>
      </c>
      <c r="AT908" s="8" t="s">
        <v>11</v>
      </c>
      <c r="AU908" s="8" t="s">
        <v>33</v>
      </c>
      <c r="AV908" s="8">
        <v>1986</v>
      </c>
      <c r="AW908" s="8">
        <v>2.8</v>
      </c>
      <c r="AX908" s="8" t="s">
        <v>54</v>
      </c>
      <c r="AY908" s="8" t="s">
        <v>15</v>
      </c>
      <c r="AZ908">
        <v>1</v>
      </c>
      <c r="BA908" s="5">
        <v>6329.1079</v>
      </c>
      <c r="BB908" s="5">
        <v>2</v>
      </c>
      <c r="BC908" s="4"/>
      <c r="BD908"/>
    </row>
    <row r="909" spans="1:56" hidden="1">
      <c r="A909">
        <f>ROW(B909)-ROW($B$31)</f>
        <v>878</v>
      </c>
      <c r="B909" t="str">
        <f>SUBSTITUTE(SUBSTITUTE(SUBSTITUTE(AP909&amp;"_"&amp;AQ909," ","_"),"&amp;","and"),"-","_")</f>
        <v>Yates_Gas_Plant_GEN2</v>
      </c>
      <c r="C909">
        <f>AW909/1000</f>
        <v>2.8E-3</v>
      </c>
      <c r="D909" s="23" t="str">
        <f>VLOOKUP(L909,map_fuel,2,0)</f>
        <v>ng</v>
      </c>
      <c r="E909" s="23" t="str">
        <f>VLOOKUP(M909,map_prime_mover,2,0)</f>
        <v>gt</v>
      </c>
      <c r="F909" s="23" t="str">
        <f>D909&amp;IF(NOT(E909=""),"_"&amp;LOWER(E909),"")</f>
        <v>ng_gt</v>
      </c>
      <c r="G909" s="58">
        <f>IF(ISNUMBER(BA909),BA909/1000,1)</f>
        <v>6.3291079000000003</v>
      </c>
      <c r="H909" s="8">
        <f>AV909</f>
        <v>1986</v>
      </c>
      <c r="I909" s="39" t="str">
        <f>AY909</f>
        <v>OP</v>
      </c>
      <c r="J909" s="39" t="str">
        <f>IF(AZ909=1,"Y",IF(AZ909=0,"N","?"))</f>
        <v>Y</v>
      </c>
      <c r="K909" s="39" t="s">
        <v>594</v>
      </c>
      <c r="L909" s="8" t="str">
        <f>AU909</f>
        <v>NG</v>
      </c>
      <c r="M909" s="8" t="str">
        <f>AX909</f>
        <v>GT</v>
      </c>
      <c r="N909" s="8">
        <f>C909*G909</f>
        <v>1.772150212E-2</v>
      </c>
      <c r="O909" s="8"/>
      <c r="P909" s="8"/>
      <c r="Q909" s="8"/>
      <c r="R909" s="87"/>
      <c r="S909" s="8"/>
      <c r="T909" s="8"/>
      <c r="U909" s="87"/>
      <c r="V909" s="87" t="str">
        <f ca="1">IF(NOT(AP909=""),IF(AP909&lt;&gt;AP908,IF(COUNTIF(OFFSET(AP909,0,0,pMaxUnitPerPlantInData),AP909)=COUNTIFS(OFFSET(AP909,0,0,pMaxUnitPerPlantInData),AP909,OFFSET(F909,0,0,pMaxUnitPerPlantInData),F909),"N","Y"),V908),"")</f>
        <v>N</v>
      </c>
      <c r="W909" s="87" t="str">
        <f>IF($AP909="",W910,AP909)</f>
        <v>Yates Gas Plant</v>
      </c>
      <c r="X909" s="87">
        <f>IF($AP909="","-",BB909)</f>
        <v>2</v>
      </c>
      <c r="Y909" s="4"/>
      <c r="Z909" s="8" t="b">
        <v>1</v>
      </c>
      <c r="AA909" s="8" t="b">
        <f>VLOOKUP(L909,map_fuel,3,0)</f>
        <v>1</v>
      </c>
      <c r="AB909" s="8" t="b">
        <f>C909&gt;=filt_gen_size</f>
        <v>0</v>
      </c>
      <c r="AC909" s="8" t="b">
        <f>AV909&gt;=filt_age</f>
        <v>1</v>
      </c>
      <c r="AD909" s="39">
        <f>IF(filt_status="ALL",TRUE,IFERROR(SEARCH(I909,filt_status),FALSE))</f>
        <v>1</v>
      </c>
      <c r="AE909" s="8" t="b">
        <f>IF(filt_chp,TRUE,J909="N")</f>
        <v>0</v>
      </c>
      <c r="AF909" s="8" t="b">
        <f>IF(filt_hydro,TRUE,D909&lt;&gt;"water")</f>
        <v>1</v>
      </c>
      <c r="AG909" s="8" t="b">
        <f>IF(filt_use_bad_data,TRUE,NOT(OR(O909="Y",O909=1)))</f>
        <v>1</v>
      </c>
      <c r="AH909" s="8" t="b">
        <f>IF(filt_use_bad_data,TRUE,NOT(OR(Q909="Y",Q909=1)))</f>
        <v>1</v>
      </c>
      <c r="AI909" s="8" t="b">
        <f>IF(filt_allow_combos,AND(AJ909:AK909),OR(UPPER($S909)="Y",UPPER($T909)=""))</f>
        <v>1</v>
      </c>
      <c r="AJ909" s="8" t="b">
        <f>IF(UPPER($U909)="CCGT",IF(filt_combine_ccgt,OR(UPPER($T909)="Y",UPPER($S909)=""),OR(UPPER($S909)="Y",UPPER($T909)="")),TRUE)</f>
        <v>1</v>
      </c>
      <c r="AK909" s="8" t="b">
        <f>IF(UPPER($U909)="WIND",IF(filt_combine_wind,OR(UPPER($T909)="Y",UPPER($S909)=""),OR(UPPER($S909)="Y",UPPER($T909)="")),TRUE)</f>
        <v>1</v>
      </c>
      <c r="AL909" s="9"/>
      <c r="AM909" s="2" t="b">
        <f>AND(Z909:AL909)</f>
        <v>0</v>
      </c>
      <c r="AN909" s="2">
        <f>A909-COUNTIF($K$31:$K909,"&lt;&gt;"&amp;AN$31)+1</f>
        <v>842</v>
      </c>
      <c r="AO909" s="2"/>
      <c r="AP909" s="8" t="s">
        <v>586</v>
      </c>
      <c r="AQ909" s="8" t="s">
        <v>34</v>
      </c>
      <c r="AR909" s="8">
        <v>55025</v>
      </c>
      <c r="AS909" s="8">
        <v>14833</v>
      </c>
      <c r="AT909" s="8" t="s">
        <v>11</v>
      </c>
      <c r="AU909" s="8" t="s">
        <v>33</v>
      </c>
      <c r="AV909" s="8">
        <v>1986</v>
      </c>
      <c r="AW909" s="8">
        <v>2.8</v>
      </c>
      <c r="AX909" s="8" t="s">
        <v>54</v>
      </c>
      <c r="AY909" s="8" t="s">
        <v>15</v>
      </c>
      <c r="AZ909">
        <v>1</v>
      </c>
      <c r="BA909" s="5">
        <v>6329.1079</v>
      </c>
      <c r="BB909" s="5">
        <v>2</v>
      </c>
      <c r="BC909" s="4"/>
      <c r="BD909"/>
    </row>
    <row r="910" spans="1:56" hidden="1">
      <c r="A910">
        <f>ROW(B910)-ROW($B$31)</f>
        <v>879</v>
      </c>
      <c r="B910" s="3" t="s">
        <v>846</v>
      </c>
      <c r="C910" s="3">
        <f>SUM(C912:C913,C916)</f>
        <v>0.68500000000000005</v>
      </c>
      <c r="D910" s="23" t="str">
        <f>VLOOKUP(L910,map_fuel,2,0)</f>
        <v>ng</v>
      </c>
      <c r="E910" s="23" t="str">
        <f>VLOOKUP(M910,map_prime_mover,2,0)</f>
        <v>cc</v>
      </c>
      <c r="F910" s="23" t="str">
        <f>D910&amp;IF(NOT(E910=""),"_"&amp;LOWER(E910),"")</f>
        <v>ng_cc</v>
      </c>
      <c r="G910" s="60">
        <f>G912</f>
        <v>7.3971150999999997</v>
      </c>
      <c r="H910" s="81">
        <f>H912</f>
        <v>2003</v>
      </c>
      <c r="I910" s="61" t="str">
        <f>I912</f>
        <v>OP</v>
      </c>
      <c r="J910" s="61" t="str">
        <f>J912</f>
        <v>N</v>
      </c>
      <c r="K910" s="61" t="s">
        <v>791</v>
      </c>
      <c r="L910" s="81" t="s">
        <v>33</v>
      </c>
      <c r="M910" s="81" t="s">
        <v>702</v>
      </c>
      <c r="N910" s="81">
        <f>C910*G910</f>
        <v>5.0670238435000003</v>
      </c>
      <c r="O910" s="8"/>
      <c r="P910" s="39"/>
      <c r="Q910" s="39" t="s">
        <v>651</v>
      </c>
      <c r="R910" s="87" t="s">
        <v>1072</v>
      </c>
      <c r="S910" s="39"/>
      <c r="T910" s="39" t="s">
        <v>651</v>
      </c>
      <c r="U910" s="87" t="s">
        <v>790</v>
      </c>
      <c r="V910" s="87" t="str">
        <f ca="1">IF(NOT(AP910=""),IF(AP910&lt;&gt;AP909,IF(COUNTIF(OFFSET(AP910,0,0,pMaxUnitPerPlantInData),AP910)=COUNTIFS(OFFSET(AP910,0,0,pMaxUnitPerPlantInData),AP910,OFFSET(F910,0,0,pMaxUnitPerPlantInData),F910),"N","Y"),V909),"")</f>
        <v/>
      </c>
      <c r="W910" s="87" t="str">
        <f>IF($AP910="",W911,SUBSTITUTE(SUBSTITUTE(SUBSTITUTE(AP910," ","_"),"&amp;","and"),"-","_"))</f>
        <v>Kiamichi_Energy_Facility</v>
      </c>
      <c r="X910" s="153">
        <v>2</v>
      </c>
      <c r="Y910" s="4"/>
      <c r="Z910" s="8" t="b">
        <v>1</v>
      </c>
      <c r="AA910" s="8" t="b">
        <f>VLOOKUP(L910,map_fuel,3,0)</f>
        <v>1</v>
      </c>
      <c r="AB910" s="8" t="b">
        <f>C910&gt;=filt_gen_size</f>
        <v>1</v>
      </c>
      <c r="AC910" s="8" t="b">
        <f>AV910&gt;=filt_age</f>
        <v>1</v>
      </c>
      <c r="AD910" s="39">
        <f>IF(filt_status="ALL",TRUE,IFERROR(SEARCH(I910,filt_status),FALSE))</f>
        <v>1</v>
      </c>
      <c r="AE910" s="8" t="b">
        <f>IF(filt_chp,TRUE,J910="N")</f>
        <v>1</v>
      </c>
      <c r="AF910" s="8" t="b">
        <f>IF(filt_hydro,TRUE,D910&lt;&gt;"water")</f>
        <v>1</v>
      </c>
      <c r="AG910" s="8" t="b">
        <f>IF(filt_use_bad_data,TRUE,NOT(OR(O910="Y",O910=1)))</f>
        <v>1</v>
      </c>
      <c r="AH910" s="8" t="b">
        <f>IF(filt_use_bad_data,TRUE,NOT(OR(Q910="Y",Q910=1)))</f>
        <v>0</v>
      </c>
      <c r="AI910" s="8" t="b">
        <f>IF(filt_allow_combos,AND(AJ910:AK910),OR(UPPER($S910)="Y",UPPER($T910)=""))</f>
        <v>1</v>
      </c>
      <c r="AJ910" s="8" t="b">
        <f>IF(UPPER($U910)="CCGT",IF(filt_combine_ccgt,OR(UPPER($T910)="Y",UPPER($S910)=""),OR(UPPER($S910)="Y",UPPER($T910)="")),TRUE)</f>
        <v>1</v>
      </c>
      <c r="AK910" s="8" t="b">
        <f>IF(UPPER($U910)="WIND",IF(filt_combine_wind,OR(UPPER($T910)="Y",UPPER($S910)=""),OR(UPPER($S910)="Y",UPPER($T910)="")),TRUE)</f>
        <v>1</v>
      </c>
      <c r="AL910" s="9"/>
      <c r="AM910" s="2" t="b">
        <f>AND(Z910:AL910)</f>
        <v>0</v>
      </c>
      <c r="AN910" s="2">
        <f>A910-COUNTIF($K$31:$K910,"&lt;&gt;"&amp;AN$31)+1</f>
        <v>842</v>
      </c>
      <c r="AO910" s="2"/>
      <c r="AP910" s="8" t="s">
        <v>1068</v>
      </c>
      <c r="AQ910" s="8" t="s">
        <v>1068</v>
      </c>
      <c r="AR910" s="8" t="s">
        <v>1068</v>
      </c>
      <c r="AS910" s="8" t="s">
        <v>1068</v>
      </c>
      <c r="AT910" s="8" t="s">
        <v>1068</v>
      </c>
      <c r="AU910" s="8" t="s">
        <v>1068</v>
      </c>
      <c r="AV910" s="8" t="s">
        <v>1068</v>
      </c>
      <c r="AW910" s="8" t="s">
        <v>1068</v>
      </c>
      <c r="AX910" s="8" t="s">
        <v>1068</v>
      </c>
      <c r="AY910" s="8" t="s">
        <v>1068</v>
      </c>
      <c r="AZ910" t="e">
        <v>#N/A</v>
      </c>
      <c r="BA910" s="5" t="e">
        <v>#N/A</v>
      </c>
      <c r="BB910" s="5" t="e">
        <v>#N/A</v>
      </c>
      <c r="BC910" s="4"/>
      <c r="BD910"/>
    </row>
    <row r="911" spans="1:56" hidden="1">
      <c r="A911">
        <f>ROW(B911)-ROW($B$31)</f>
        <v>880</v>
      </c>
      <c r="B911" s="3" t="s">
        <v>847</v>
      </c>
      <c r="C911" s="3">
        <f>SUM(C914:C915,C917)</f>
        <v>0.68500000000000005</v>
      </c>
      <c r="D911" s="23" t="str">
        <f>VLOOKUP(L911,map_fuel,2,0)</f>
        <v>ng</v>
      </c>
      <c r="E911" s="23" t="str">
        <f>VLOOKUP(M911,map_prime_mover,2,0)</f>
        <v>cc</v>
      </c>
      <c r="F911" s="23" t="str">
        <f>D911&amp;IF(NOT(E911=""),"_"&amp;LOWER(E911),"")</f>
        <v>ng_cc</v>
      </c>
      <c r="G911" s="60">
        <f>G913</f>
        <v>7.3971150999999997</v>
      </c>
      <c r="H911" s="81">
        <f>H913</f>
        <v>2003</v>
      </c>
      <c r="I911" s="61" t="str">
        <f>I913</f>
        <v>OP</v>
      </c>
      <c r="J911" s="61" t="str">
        <f>J913</f>
        <v>N</v>
      </c>
      <c r="K911" s="61" t="s">
        <v>791</v>
      </c>
      <c r="L911" s="81" t="s">
        <v>33</v>
      </c>
      <c r="M911" s="81" t="s">
        <v>702</v>
      </c>
      <c r="N911" s="81">
        <f>C911*G911</f>
        <v>5.0670238435000003</v>
      </c>
      <c r="O911" s="8"/>
      <c r="P911" s="39"/>
      <c r="Q911" s="39" t="s">
        <v>651</v>
      </c>
      <c r="R911" s="87" t="s">
        <v>1072</v>
      </c>
      <c r="S911" s="39"/>
      <c r="T911" s="39" t="s">
        <v>651</v>
      </c>
      <c r="U911" s="87" t="s">
        <v>790</v>
      </c>
      <c r="V911" s="87" t="str">
        <f ca="1">IF(NOT(AP911=""),IF(AP911&lt;&gt;AP910,IF(COUNTIF(OFFSET(AP911,0,0,pMaxUnitPerPlantInData),AP911)=COUNTIFS(OFFSET(AP911,0,0,pMaxUnitPerPlantInData),AP911,OFFSET(F911,0,0,pMaxUnitPerPlantInData),F911),"N","Y"),V910),"")</f>
        <v/>
      </c>
      <c r="W911" s="87" t="str">
        <f>IF($AP911="",W912,SUBSTITUTE(SUBSTITUTE(SUBSTITUTE(AP911," ","_"),"&amp;","and"),"-","_"))</f>
        <v>Kiamichi_Energy_Facility</v>
      </c>
      <c r="X911" s="153">
        <v>2</v>
      </c>
      <c r="Y911" s="4"/>
      <c r="Z911" s="8" t="b">
        <v>1</v>
      </c>
      <c r="AA911" s="8" t="b">
        <f>VLOOKUP(L911,map_fuel,3,0)</f>
        <v>1</v>
      </c>
      <c r="AB911" s="8" t="b">
        <f>C911&gt;=filt_gen_size</f>
        <v>1</v>
      </c>
      <c r="AC911" s="8" t="b">
        <f>AV911&gt;=filt_age</f>
        <v>1</v>
      </c>
      <c r="AD911" s="39">
        <f>IF(filt_status="ALL",TRUE,IFERROR(SEARCH(I911,filt_status),FALSE))</f>
        <v>1</v>
      </c>
      <c r="AE911" s="8" t="b">
        <f>IF(filt_chp,TRUE,J911="N")</f>
        <v>1</v>
      </c>
      <c r="AF911" s="8" t="b">
        <f>IF(filt_hydro,TRUE,D911&lt;&gt;"water")</f>
        <v>1</v>
      </c>
      <c r="AG911" s="8" t="b">
        <f>IF(filt_use_bad_data,TRUE,NOT(OR(O911="Y",O911=1)))</f>
        <v>1</v>
      </c>
      <c r="AH911" s="8" t="b">
        <f>IF(filt_use_bad_data,TRUE,NOT(OR(Q911="Y",Q911=1)))</f>
        <v>0</v>
      </c>
      <c r="AI911" s="8" t="b">
        <f>IF(filt_allow_combos,AND(AJ911:AK911),OR(UPPER($S911)="Y",UPPER($T911)=""))</f>
        <v>1</v>
      </c>
      <c r="AJ911" s="8" t="b">
        <f>IF(UPPER($U911)="CCGT",IF(filt_combine_ccgt,OR(UPPER($T911)="Y",UPPER($S911)=""),OR(UPPER($S911)="Y",UPPER($T911)="")),TRUE)</f>
        <v>1</v>
      </c>
      <c r="AK911" s="8" t="b">
        <f>IF(UPPER($U911)="WIND",IF(filt_combine_wind,OR(UPPER($T911)="Y",UPPER($S911)=""),OR(UPPER($S911)="Y",UPPER($T911)="")),TRUE)</f>
        <v>1</v>
      </c>
      <c r="AL911" s="9"/>
      <c r="AM911" s="2" t="b">
        <f>AND(Z911:AL911)</f>
        <v>0</v>
      </c>
      <c r="AN911" s="2">
        <f>A911-COUNTIF($K$31:$K911,"&lt;&gt;"&amp;AN$31)+1</f>
        <v>842</v>
      </c>
      <c r="AO911" s="2"/>
      <c r="AP911" s="8" t="s">
        <v>1068</v>
      </c>
      <c r="AQ911" s="8" t="s">
        <v>1068</v>
      </c>
      <c r="AR911" s="8" t="s">
        <v>1068</v>
      </c>
      <c r="AS911" s="8" t="s">
        <v>1068</v>
      </c>
      <c r="AT911" s="8" t="s">
        <v>1068</v>
      </c>
      <c r="AU911" s="8" t="s">
        <v>1068</v>
      </c>
      <c r="AV911" s="8" t="s">
        <v>1068</v>
      </c>
      <c r="AW911" s="8" t="s">
        <v>1068</v>
      </c>
      <c r="AX911" s="8" t="s">
        <v>1068</v>
      </c>
      <c r="AY911" s="8" t="s">
        <v>1068</v>
      </c>
      <c r="AZ911" t="e">
        <v>#N/A</v>
      </c>
      <c r="BA911" s="5" t="e">
        <v>#N/A</v>
      </c>
      <c r="BB911" s="5" t="e">
        <v>#N/A</v>
      </c>
      <c r="BC911" s="4"/>
      <c r="BD911"/>
    </row>
    <row r="912" spans="1:56" hidden="1">
      <c r="A912">
        <f>ROW(B912)-ROW($B$31)</f>
        <v>881</v>
      </c>
      <c r="B912" t="str">
        <f>SUBSTITUTE(SUBSTITUTE(SUBSTITUTE(AP912&amp;"_"&amp;AQ912," ","_"),"&amp;","and"),"-","_")</f>
        <v>Kiamichi_Energy_Facility_CTG1</v>
      </c>
      <c r="C912">
        <f>AW912/1000</f>
        <v>0.18390000000000001</v>
      </c>
      <c r="D912" s="23" t="str">
        <f>VLOOKUP(L912,map_fuel,2,0)</f>
        <v>ng</v>
      </c>
      <c r="E912" s="23" t="str">
        <f>VLOOKUP(M912,map_prime_mover,2,0)</f>
        <v>cc_ct_part</v>
      </c>
      <c r="F912" s="23" t="str">
        <f>D912&amp;IF(NOT(E912=""),"_"&amp;LOWER(E912),"")</f>
        <v>ng_cc_ct_part</v>
      </c>
      <c r="G912" s="58">
        <f>IF(ISNUMBER(BA912),BA912/1000,1)</f>
        <v>7.3971150999999997</v>
      </c>
      <c r="H912" s="8">
        <f>AV912</f>
        <v>2003</v>
      </c>
      <c r="I912" s="39" t="str">
        <f>AY912</f>
        <v>OP</v>
      </c>
      <c r="J912" s="39" t="str">
        <f>IF(AZ912=1,"Y",IF(AZ912=0,"N","?"))</f>
        <v>N</v>
      </c>
      <c r="K912" s="39" t="s">
        <v>594</v>
      </c>
      <c r="L912" s="8" t="str">
        <f>AU912</f>
        <v>NG</v>
      </c>
      <c r="M912" s="8" t="str">
        <f>AX912</f>
        <v>CT</v>
      </c>
      <c r="N912" s="8">
        <f>C912*G912</f>
        <v>1.3603294668900001</v>
      </c>
      <c r="O912" s="8"/>
      <c r="P912" s="39"/>
      <c r="Q912" s="39"/>
      <c r="R912" s="87"/>
      <c r="S912" s="39" t="s">
        <v>651</v>
      </c>
      <c r="T912" s="39"/>
      <c r="U912" s="87" t="s">
        <v>790</v>
      </c>
      <c r="V912" s="87" t="str">
        <f ca="1">IF(NOT(AP912=""),IF(AP912&lt;&gt;AP911,IF(COUNTIF(OFFSET(AP912,0,0,pMaxUnitPerPlantInData),AP912)=COUNTIFS(OFFSET(AP912,0,0,pMaxUnitPerPlantInData),AP912,OFFSET(F912,0,0,pMaxUnitPerPlantInData),F912),"N","Y"),V911),"")</f>
        <v>Y</v>
      </c>
      <c r="W912" s="87" t="str">
        <f>IF($AP912="",W913,SUBSTITUTE(SUBSTITUTE(SUBSTITUTE(AP912," ","_"),"&amp;","and"),"-","_"))</f>
        <v>Kiamichi_Energy_Facility</v>
      </c>
      <c r="X912" s="87">
        <f>IF($AP912="","-",BB912)</f>
        <v>6</v>
      </c>
      <c r="Y912" s="4"/>
      <c r="Z912" s="8" t="b">
        <v>1</v>
      </c>
      <c r="AA912" s="8" t="b">
        <f>VLOOKUP(L912,map_fuel,3,0)</f>
        <v>1</v>
      </c>
      <c r="AB912" s="8" t="b">
        <f>C912&gt;=filt_gen_size</f>
        <v>1</v>
      </c>
      <c r="AC912" s="8" t="b">
        <f>AV912&gt;=filt_age</f>
        <v>1</v>
      </c>
      <c r="AD912" s="39">
        <f>IF(filt_status="ALL",TRUE,IFERROR(SEARCH(I912,filt_status),FALSE))</f>
        <v>1</v>
      </c>
      <c r="AE912" s="8" t="b">
        <f>IF(filt_chp,TRUE,J912="N")</f>
        <v>1</v>
      </c>
      <c r="AF912" s="8" t="b">
        <f>IF(filt_hydro,TRUE,D912&lt;&gt;"water")</f>
        <v>1</v>
      </c>
      <c r="AG912" s="8" t="b">
        <f>IF(filt_use_bad_data,TRUE,NOT(OR(O912="Y",O912=1)))</f>
        <v>1</v>
      </c>
      <c r="AH912" s="8" t="b">
        <f>IF(filt_use_bad_data,TRUE,NOT(OR(Q912="Y",Q912=1)))</f>
        <v>1</v>
      </c>
      <c r="AI912" s="8" t="b">
        <f>IF(filt_allow_combos,AND(AJ912:AK912),OR(UPPER($S912)="Y",UPPER($T912)=""))</f>
        <v>0</v>
      </c>
      <c r="AJ912" s="8" t="b">
        <f>IF(UPPER($U912)="CCGT",IF(filt_combine_ccgt,OR(UPPER($T912)="Y",UPPER($S912)=""),OR(UPPER($S912)="Y",UPPER($T912)="")),TRUE)</f>
        <v>0</v>
      </c>
      <c r="AK912" s="8" t="b">
        <f>IF(UPPER($U912)="WIND",IF(filt_combine_wind,OR(UPPER($T912)="Y",UPPER($S912)=""),OR(UPPER($S912)="Y",UPPER($T912)="")),TRUE)</f>
        <v>1</v>
      </c>
      <c r="AL912" s="9"/>
      <c r="AM912" s="2" t="b">
        <f>AND(Z912:AL912)</f>
        <v>0</v>
      </c>
      <c r="AN912" s="2">
        <f>A912-COUNTIF($K$31:$K912,"&lt;&gt;"&amp;AN$31)+1</f>
        <v>843</v>
      </c>
      <c r="AO912" s="2"/>
      <c r="AP912" s="8" t="s">
        <v>588</v>
      </c>
      <c r="AQ912" s="8" t="s">
        <v>57</v>
      </c>
      <c r="AR912" s="8">
        <v>55501</v>
      </c>
      <c r="AS912" s="8">
        <v>12409</v>
      </c>
      <c r="AT912" s="8" t="s">
        <v>587</v>
      </c>
      <c r="AU912" s="8" t="s">
        <v>33</v>
      </c>
      <c r="AV912" s="8">
        <v>2003</v>
      </c>
      <c r="AW912" s="8">
        <v>183.9</v>
      </c>
      <c r="AX912" s="8" t="s">
        <v>32</v>
      </c>
      <c r="AY912" s="8" t="s">
        <v>15</v>
      </c>
      <c r="AZ912">
        <v>0</v>
      </c>
      <c r="BA912" s="5">
        <v>7397.1151</v>
      </c>
      <c r="BB912" s="5">
        <v>6</v>
      </c>
      <c r="BC912" s="4"/>
      <c r="BD912"/>
    </row>
    <row r="913" spans="1:56" hidden="1">
      <c r="A913">
        <f>ROW(B913)-ROW($B$31)</f>
        <v>882</v>
      </c>
      <c r="B913" t="str">
        <f>SUBSTITUTE(SUBSTITUTE(SUBSTITUTE(AP913&amp;"_"&amp;AQ913," ","_"),"&amp;","and"),"-","_")</f>
        <v>Kiamichi_Energy_Facility_CTG2</v>
      </c>
      <c r="C913">
        <f>AW913/1000</f>
        <v>0.18390000000000001</v>
      </c>
      <c r="D913" s="23" t="str">
        <f>VLOOKUP(L913,map_fuel,2,0)</f>
        <v>ng</v>
      </c>
      <c r="E913" s="23" t="str">
        <f>VLOOKUP(M913,map_prime_mover,2,0)</f>
        <v>cc_ct_part</v>
      </c>
      <c r="F913" s="23" t="str">
        <f>D913&amp;IF(NOT(E913=""),"_"&amp;LOWER(E913),"")</f>
        <v>ng_cc_ct_part</v>
      </c>
      <c r="G913" s="58">
        <f>IF(ISNUMBER(BA913),BA913/1000,1)</f>
        <v>7.3971150999999997</v>
      </c>
      <c r="H913" s="8">
        <f>AV913</f>
        <v>2003</v>
      </c>
      <c r="I913" s="39" t="str">
        <f>AY913</f>
        <v>OP</v>
      </c>
      <c r="J913" s="39" t="str">
        <f>IF(AZ913=1,"Y",IF(AZ913=0,"N","?"))</f>
        <v>N</v>
      </c>
      <c r="K913" s="39" t="s">
        <v>594</v>
      </c>
      <c r="L913" s="8" t="str">
        <f>AU913</f>
        <v>NG</v>
      </c>
      <c r="M913" s="8" t="str">
        <f>AX913</f>
        <v>CT</v>
      </c>
      <c r="N913" s="8">
        <f>C913*G913</f>
        <v>1.3603294668900001</v>
      </c>
      <c r="O913" s="8"/>
      <c r="P913" s="39"/>
      <c r="Q913" s="39"/>
      <c r="R913" s="87"/>
      <c r="S913" s="39" t="s">
        <v>651</v>
      </c>
      <c r="T913" s="39"/>
      <c r="U913" s="87" t="s">
        <v>790</v>
      </c>
      <c r="V913" s="87" t="str">
        <f ca="1">IF(NOT(AP913=""),IF(AP913&lt;&gt;AP912,IF(COUNTIF(OFFSET(AP913,0,0,pMaxUnitPerPlantInData),AP913)=COUNTIFS(OFFSET(AP913,0,0,pMaxUnitPerPlantInData),AP913,OFFSET(F913,0,0,pMaxUnitPerPlantInData),F913),"N","Y"),V912),"")</f>
        <v>Y</v>
      </c>
      <c r="W913" s="87" t="str">
        <f>IF($AP913="",W914,SUBSTITUTE(SUBSTITUTE(SUBSTITUTE(AP913," ","_"),"&amp;","and"),"-","_"))</f>
        <v>Kiamichi_Energy_Facility</v>
      </c>
      <c r="X913" s="87">
        <f>IF($AP913="","-",BB913)</f>
        <v>6</v>
      </c>
      <c r="Y913" s="4"/>
      <c r="Z913" s="8" t="b">
        <v>1</v>
      </c>
      <c r="AA913" s="8" t="b">
        <f>VLOOKUP(L913,map_fuel,3,0)</f>
        <v>1</v>
      </c>
      <c r="AB913" s="8" t="b">
        <f>C913&gt;=filt_gen_size</f>
        <v>1</v>
      </c>
      <c r="AC913" s="8" t="b">
        <f>AV913&gt;=filt_age</f>
        <v>1</v>
      </c>
      <c r="AD913" s="39">
        <f>IF(filt_status="ALL",TRUE,IFERROR(SEARCH(I913,filt_status),FALSE))</f>
        <v>1</v>
      </c>
      <c r="AE913" s="8" t="b">
        <f>IF(filt_chp,TRUE,J913="N")</f>
        <v>1</v>
      </c>
      <c r="AF913" s="8" t="b">
        <f>IF(filt_hydro,TRUE,D913&lt;&gt;"water")</f>
        <v>1</v>
      </c>
      <c r="AG913" s="8" t="b">
        <f>IF(filt_use_bad_data,TRUE,NOT(OR(O913="Y",O913=1)))</f>
        <v>1</v>
      </c>
      <c r="AH913" s="8" t="b">
        <f>IF(filt_use_bad_data,TRUE,NOT(OR(Q913="Y",Q913=1)))</f>
        <v>1</v>
      </c>
      <c r="AI913" s="8" t="b">
        <f>IF(filt_allow_combos,AND(AJ913:AK913),OR(UPPER($S913)="Y",UPPER($T913)=""))</f>
        <v>0</v>
      </c>
      <c r="AJ913" s="8" t="b">
        <f>IF(UPPER($U913)="CCGT",IF(filt_combine_ccgt,OR(UPPER($T913)="Y",UPPER($S913)=""),OR(UPPER($S913)="Y",UPPER($T913)="")),TRUE)</f>
        <v>0</v>
      </c>
      <c r="AK913" s="8" t="b">
        <f>IF(UPPER($U913)="WIND",IF(filt_combine_wind,OR(UPPER($T913)="Y",UPPER($S913)=""),OR(UPPER($S913)="Y",UPPER($T913)="")),TRUE)</f>
        <v>1</v>
      </c>
      <c r="AL913" s="9"/>
      <c r="AM913" s="2" t="b">
        <f>AND(Z913:AL913)</f>
        <v>0</v>
      </c>
      <c r="AN913" s="2">
        <f>A913-COUNTIF($K$31:$K913,"&lt;&gt;"&amp;AN$31)+1</f>
        <v>844</v>
      </c>
      <c r="AO913" s="2"/>
      <c r="AP913" s="8" t="s">
        <v>588</v>
      </c>
      <c r="AQ913" s="8" t="s">
        <v>63</v>
      </c>
      <c r="AR913" s="8">
        <v>55501</v>
      </c>
      <c r="AS913" s="8">
        <v>12410</v>
      </c>
      <c r="AT913" s="8" t="s">
        <v>587</v>
      </c>
      <c r="AU913" s="8" t="s">
        <v>33</v>
      </c>
      <c r="AV913" s="8">
        <v>2003</v>
      </c>
      <c r="AW913" s="8">
        <v>183.9</v>
      </c>
      <c r="AX913" s="8" t="s">
        <v>32</v>
      </c>
      <c r="AY913" s="8" t="s">
        <v>15</v>
      </c>
      <c r="AZ913">
        <v>0</v>
      </c>
      <c r="BA913" s="5">
        <v>7397.1151</v>
      </c>
      <c r="BB913" s="5">
        <v>6</v>
      </c>
      <c r="BC913" s="4"/>
      <c r="BD913"/>
    </row>
    <row r="914" spans="1:56" hidden="1">
      <c r="A914">
        <f>ROW(B914)-ROW($B$31)</f>
        <v>883</v>
      </c>
      <c r="B914" t="str">
        <f>SUBSTITUTE(SUBSTITUTE(SUBSTITUTE(AP914&amp;"_"&amp;AQ914," ","_"),"&amp;","and"),"-","_")</f>
        <v>Kiamichi_Energy_Facility_CTG3</v>
      </c>
      <c r="C914">
        <f>AW914/1000</f>
        <v>0.18390000000000001</v>
      </c>
      <c r="D914" s="23" t="str">
        <f>VLOOKUP(L914,map_fuel,2,0)</f>
        <v>ng</v>
      </c>
      <c r="E914" s="23" t="str">
        <f>VLOOKUP(M914,map_prime_mover,2,0)</f>
        <v>cc_ct_part</v>
      </c>
      <c r="F914" s="23" t="str">
        <f>D914&amp;IF(NOT(E914=""),"_"&amp;LOWER(E914),"")</f>
        <v>ng_cc_ct_part</v>
      </c>
      <c r="G914" s="58">
        <f>IF(ISNUMBER(BA914),BA914/1000,1)</f>
        <v>7.3971150999999997</v>
      </c>
      <c r="H914" s="8">
        <f>AV914</f>
        <v>2003</v>
      </c>
      <c r="I914" s="39" t="str">
        <f>AY914</f>
        <v>OP</v>
      </c>
      <c r="J914" s="39" t="str">
        <f>IF(AZ914=1,"Y",IF(AZ914=0,"N","?"))</f>
        <v>N</v>
      </c>
      <c r="K914" s="39" t="s">
        <v>594</v>
      </c>
      <c r="L914" s="8" t="str">
        <f>AU914</f>
        <v>NG</v>
      </c>
      <c r="M914" s="8" t="str">
        <f>AX914</f>
        <v>CT</v>
      </c>
      <c r="N914" s="8">
        <f>C914*G914</f>
        <v>1.3603294668900001</v>
      </c>
      <c r="O914" s="8"/>
      <c r="P914" s="39"/>
      <c r="Q914" s="39"/>
      <c r="R914" s="87"/>
      <c r="S914" s="39" t="s">
        <v>651</v>
      </c>
      <c r="T914" s="39"/>
      <c r="U914" s="87" t="s">
        <v>790</v>
      </c>
      <c r="V914" s="87" t="str">
        <f ca="1">IF(NOT(AP914=""),IF(AP914&lt;&gt;AP913,IF(COUNTIF(OFFSET(AP914,0,0,pMaxUnitPerPlantInData),AP914)=COUNTIFS(OFFSET(AP914,0,0,pMaxUnitPerPlantInData),AP914,OFFSET(F914,0,0,pMaxUnitPerPlantInData),F914),"N","Y"),V913),"")</f>
        <v>Y</v>
      </c>
      <c r="W914" s="87" t="str">
        <f>IF($AP914="",W915,SUBSTITUTE(SUBSTITUTE(SUBSTITUTE(AP914," ","_"),"&amp;","and"),"-","_"))</f>
        <v>Kiamichi_Energy_Facility</v>
      </c>
      <c r="X914" s="87">
        <f>IF($AP914="","-",BB914)</f>
        <v>6</v>
      </c>
      <c r="Y914" s="4"/>
      <c r="Z914" s="8" t="b">
        <v>1</v>
      </c>
      <c r="AA914" s="8" t="b">
        <f>VLOOKUP(L914,map_fuel,3,0)</f>
        <v>1</v>
      </c>
      <c r="AB914" s="8" t="b">
        <f>C914&gt;=filt_gen_size</f>
        <v>1</v>
      </c>
      <c r="AC914" s="8" t="b">
        <f>AV914&gt;=filt_age</f>
        <v>1</v>
      </c>
      <c r="AD914" s="39">
        <f>IF(filt_status="ALL",TRUE,IFERROR(SEARCH(I914,filt_status),FALSE))</f>
        <v>1</v>
      </c>
      <c r="AE914" s="8" t="b">
        <f>IF(filt_chp,TRUE,J914="N")</f>
        <v>1</v>
      </c>
      <c r="AF914" s="8" t="b">
        <f>IF(filt_hydro,TRUE,D914&lt;&gt;"water")</f>
        <v>1</v>
      </c>
      <c r="AG914" s="8" t="b">
        <f>IF(filt_use_bad_data,TRUE,NOT(OR(O914="Y",O914=1)))</f>
        <v>1</v>
      </c>
      <c r="AH914" s="8" t="b">
        <f>IF(filt_use_bad_data,TRUE,NOT(OR(Q914="Y",Q914=1)))</f>
        <v>1</v>
      </c>
      <c r="AI914" s="8" t="b">
        <f>IF(filt_allow_combos,AND(AJ914:AK914),OR(UPPER($S914)="Y",UPPER($T914)=""))</f>
        <v>0</v>
      </c>
      <c r="AJ914" s="8" t="b">
        <f>IF(UPPER($U914)="CCGT",IF(filt_combine_ccgt,OR(UPPER($T914)="Y",UPPER($S914)=""),OR(UPPER($S914)="Y",UPPER($T914)="")),TRUE)</f>
        <v>0</v>
      </c>
      <c r="AK914" s="8" t="b">
        <f>IF(UPPER($U914)="WIND",IF(filt_combine_wind,OR(UPPER($T914)="Y",UPPER($S914)=""),OR(UPPER($S914)="Y",UPPER($T914)="")),TRUE)</f>
        <v>1</v>
      </c>
      <c r="AL914" s="9"/>
      <c r="AM914" s="2" t="b">
        <f>AND(Z914:AL914)</f>
        <v>0</v>
      </c>
      <c r="AN914" s="2">
        <f>A914-COUNTIF($K$31:$K914,"&lt;&gt;"&amp;AN$31)+1</f>
        <v>845</v>
      </c>
      <c r="AO914" s="2"/>
      <c r="AP914" s="8" t="s">
        <v>588</v>
      </c>
      <c r="AQ914" s="8" t="s">
        <v>64</v>
      </c>
      <c r="AR914" s="8">
        <v>55501</v>
      </c>
      <c r="AS914" s="8">
        <v>12411</v>
      </c>
      <c r="AT914" s="8" t="s">
        <v>587</v>
      </c>
      <c r="AU914" s="8" t="s">
        <v>33</v>
      </c>
      <c r="AV914" s="8">
        <v>2003</v>
      </c>
      <c r="AW914" s="8">
        <v>183.9</v>
      </c>
      <c r="AX914" s="8" t="s">
        <v>32</v>
      </c>
      <c r="AY914" s="8" t="s">
        <v>15</v>
      </c>
      <c r="AZ914">
        <v>0</v>
      </c>
      <c r="BA914" s="5">
        <v>7397.1151</v>
      </c>
      <c r="BB914" s="5">
        <v>6</v>
      </c>
      <c r="BC914" s="4"/>
      <c r="BD914"/>
    </row>
    <row r="915" spans="1:56" hidden="1">
      <c r="A915">
        <f>ROW(B915)-ROW($B$31)</f>
        <v>884</v>
      </c>
      <c r="B915" t="str">
        <f>SUBSTITUTE(SUBSTITUTE(SUBSTITUTE(AP915&amp;"_"&amp;AQ915," ","_"),"&amp;","and"),"-","_")</f>
        <v>Kiamichi_Energy_Facility_CTG4</v>
      </c>
      <c r="C915">
        <f>AW915/1000</f>
        <v>0.18390000000000001</v>
      </c>
      <c r="D915" s="23" t="str">
        <f>VLOOKUP(L915,map_fuel,2,0)</f>
        <v>ng</v>
      </c>
      <c r="E915" s="23" t="str">
        <f>VLOOKUP(M915,map_prime_mover,2,0)</f>
        <v>cc_ct_part</v>
      </c>
      <c r="F915" s="23" t="str">
        <f>D915&amp;IF(NOT(E915=""),"_"&amp;LOWER(E915),"")</f>
        <v>ng_cc_ct_part</v>
      </c>
      <c r="G915" s="58">
        <f>IF(ISNUMBER(BA915),BA915/1000,1)</f>
        <v>7.3971150999999997</v>
      </c>
      <c r="H915" s="8">
        <f>AV915</f>
        <v>2003</v>
      </c>
      <c r="I915" s="39" t="str">
        <f>AY915</f>
        <v>OP</v>
      </c>
      <c r="J915" s="39" t="str">
        <f>IF(AZ915=1,"Y",IF(AZ915=0,"N","?"))</f>
        <v>N</v>
      </c>
      <c r="K915" s="39" t="s">
        <v>594</v>
      </c>
      <c r="L915" s="8" t="str">
        <f>AU915</f>
        <v>NG</v>
      </c>
      <c r="M915" s="8" t="str">
        <f>AX915</f>
        <v>CT</v>
      </c>
      <c r="N915" s="8">
        <f>C915*G915</f>
        <v>1.3603294668900001</v>
      </c>
      <c r="O915" s="8"/>
      <c r="P915" s="39"/>
      <c r="Q915" s="39"/>
      <c r="R915" s="87"/>
      <c r="S915" s="39" t="s">
        <v>651</v>
      </c>
      <c r="T915" s="39"/>
      <c r="U915" s="87" t="s">
        <v>790</v>
      </c>
      <c r="V915" s="87" t="str">
        <f ca="1">IF(NOT(AP915=""),IF(AP915&lt;&gt;AP914,IF(COUNTIF(OFFSET(AP915,0,0,pMaxUnitPerPlantInData),AP915)=COUNTIFS(OFFSET(AP915,0,0,pMaxUnitPerPlantInData),AP915,OFFSET(F915,0,0,pMaxUnitPerPlantInData),F915),"N","Y"),V914),"")</f>
        <v>Y</v>
      </c>
      <c r="W915" s="87" t="str">
        <f>IF($AP915="",W916,SUBSTITUTE(SUBSTITUTE(SUBSTITUTE(AP915," ","_"),"&amp;","and"),"-","_"))</f>
        <v>Kiamichi_Energy_Facility</v>
      </c>
      <c r="X915" s="87">
        <f>IF($AP915="","-",BB915)</f>
        <v>6</v>
      </c>
      <c r="Y915" s="4"/>
      <c r="Z915" s="8" t="b">
        <v>1</v>
      </c>
      <c r="AA915" s="8" t="b">
        <f>VLOOKUP(L915,map_fuel,3,0)</f>
        <v>1</v>
      </c>
      <c r="AB915" s="8" t="b">
        <f>C915&gt;=filt_gen_size</f>
        <v>1</v>
      </c>
      <c r="AC915" s="8" t="b">
        <f>AV915&gt;=filt_age</f>
        <v>1</v>
      </c>
      <c r="AD915" s="39">
        <f>IF(filt_status="ALL",TRUE,IFERROR(SEARCH(I915,filt_status),FALSE))</f>
        <v>1</v>
      </c>
      <c r="AE915" s="8" t="b">
        <f>IF(filt_chp,TRUE,J915="N")</f>
        <v>1</v>
      </c>
      <c r="AF915" s="8" t="b">
        <f>IF(filt_hydro,TRUE,D915&lt;&gt;"water")</f>
        <v>1</v>
      </c>
      <c r="AG915" s="8" t="b">
        <f>IF(filt_use_bad_data,TRUE,NOT(OR(O915="Y",O915=1)))</f>
        <v>1</v>
      </c>
      <c r="AH915" s="8" t="b">
        <f>IF(filt_use_bad_data,TRUE,NOT(OR(Q915="Y",Q915=1)))</f>
        <v>1</v>
      </c>
      <c r="AI915" s="8" t="b">
        <f>IF(filt_allow_combos,AND(AJ915:AK915),OR(UPPER($S915)="Y",UPPER($T915)=""))</f>
        <v>0</v>
      </c>
      <c r="AJ915" s="8" t="b">
        <f>IF(UPPER($U915)="CCGT",IF(filt_combine_ccgt,OR(UPPER($T915)="Y",UPPER($S915)=""),OR(UPPER($S915)="Y",UPPER($T915)="")),TRUE)</f>
        <v>0</v>
      </c>
      <c r="AK915" s="8" t="b">
        <f>IF(UPPER($U915)="WIND",IF(filt_combine_wind,OR(UPPER($T915)="Y",UPPER($S915)=""),OR(UPPER($S915)="Y",UPPER($T915)="")),TRUE)</f>
        <v>1</v>
      </c>
      <c r="AL915" s="9"/>
      <c r="AM915" s="2" t="b">
        <f>AND(Z915:AL915)</f>
        <v>0</v>
      </c>
      <c r="AN915" s="2">
        <f>A915-COUNTIF($K$31:$K915,"&lt;&gt;"&amp;AN$31)+1</f>
        <v>846</v>
      </c>
      <c r="AO915" s="2"/>
      <c r="AP915" s="8" t="s">
        <v>588</v>
      </c>
      <c r="AQ915" s="8" t="s">
        <v>172</v>
      </c>
      <c r="AR915" s="8">
        <v>55501</v>
      </c>
      <c r="AS915" s="8">
        <v>12412</v>
      </c>
      <c r="AT915" s="8" t="s">
        <v>587</v>
      </c>
      <c r="AU915" s="8" t="s">
        <v>33</v>
      </c>
      <c r="AV915" s="8">
        <v>2003</v>
      </c>
      <c r="AW915" s="8">
        <v>183.9</v>
      </c>
      <c r="AX915" s="8" t="s">
        <v>32</v>
      </c>
      <c r="AY915" s="8" t="s">
        <v>15</v>
      </c>
      <c r="AZ915">
        <v>0</v>
      </c>
      <c r="BA915" s="5">
        <v>7397.1151</v>
      </c>
      <c r="BB915" s="5">
        <v>6</v>
      </c>
      <c r="BC915" s="4"/>
      <c r="BD915"/>
    </row>
    <row r="916" spans="1:56" hidden="1">
      <c r="A916">
        <f>ROW(B916)-ROW($B$31)</f>
        <v>885</v>
      </c>
      <c r="B916" t="str">
        <f>SUBSTITUTE(SUBSTITUTE(SUBSTITUTE(AP916&amp;"_"&amp;AQ916," ","_"),"&amp;","and"),"-","_")</f>
        <v>Kiamichi_Energy_Facility_STG1</v>
      </c>
      <c r="C916">
        <f>AW916/1000</f>
        <v>0.31719999999999998</v>
      </c>
      <c r="D916" s="23" t="str">
        <f>VLOOKUP(L916,map_fuel,2,0)</f>
        <v>ng</v>
      </c>
      <c r="E916" s="23" t="str">
        <f>VLOOKUP(M916,map_prime_mover,2,0)</f>
        <v>cc_st_part</v>
      </c>
      <c r="F916" s="23" t="str">
        <f>D916&amp;IF(NOT(E916=""),"_"&amp;LOWER(E916),"")</f>
        <v>ng_cc_st_part</v>
      </c>
      <c r="G916" s="58">
        <f>IF(ISNUMBER(BA916),BA916/1000,1)</f>
        <v>7.3971150999999997</v>
      </c>
      <c r="H916" s="8">
        <f>AV916</f>
        <v>2003</v>
      </c>
      <c r="I916" s="39" t="str">
        <f>AY916</f>
        <v>OP</v>
      </c>
      <c r="J916" s="39" t="str">
        <f>IF(AZ916=1,"Y",IF(AZ916=0,"N","?"))</f>
        <v>N</v>
      </c>
      <c r="K916" s="39" t="s">
        <v>594</v>
      </c>
      <c r="L916" s="8" t="str">
        <f>AU916</f>
        <v>NG</v>
      </c>
      <c r="M916" s="8" t="str">
        <f>AX916</f>
        <v>CA</v>
      </c>
      <c r="N916" s="8">
        <f>C916*G916</f>
        <v>2.3463649097199997</v>
      </c>
      <c r="O916" s="8"/>
      <c r="P916" s="39"/>
      <c r="Q916" s="39"/>
      <c r="R916" s="87"/>
      <c r="S916" s="39" t="s">
        <v>651</v>
      </c>
      <c r="T916" s="39"/>
      <c r="U916" s="87" t="s">
        <v>790</v>
      </c>
      <c r="V916" s="87" t="str">
        <f ca="1">IF(NOT(AP916=""),IF(AP916&lt;&gt;AP915,IF(COUNTIF(OFFSET(AP916,0,0,pMaxUnitPerPlantInData),AP916)=COUNTIFS(OFFSET(AP916,0,0,pMaxUnitPerPlantInData),AP916,OFFSET(F916,0,0,pMaxUnitPerPlantInData),F916),"N","Y"),V915),"")</f>
        <v>Y</v>
      </c>
      <c r="W916" s="87" t="str">
        <f>IF($AP916="",W917,SUBSTITUTE(SUBSTITUTE(SUBSTITUTE(AP916," ","_"),"&amp;","and"),"-","_"))</f>
        <v>Kiamichi_Energy_Facility</v>
      </c>
      <c r="X916" s="87">
        <f>IF($AP916="","-",BB916)</f>
        <v>6</v>
      </c>
      <c r="Y916" s="4"/>
      <c r="Z916" s="8" t="b">
        <v>1</v>
      </c>
      <c r="AA916" s="8" t="b">
        <f>VLOOKUP(L916,map_fuel,3,0)</f>
        <v>1</v>
      </c>
      <c r="AB916" s="8" t="b">
        <f>C916&gt;=filt_gen_size</f>
        <v>1</v>
      </c>
      <c r="AC916" s="8" t="b">
        <f>AV916&gt;=filt_age</f>
        <v>1</v>
      </c>
      <c r="AD916" s="39">
        <f>IF(filt_status="ALL",TRUE,IFERROR(SEARCH(I916,filt_status),FALSE))</f>
        <v>1</v>
      </c>
      <c r="AE916" s="8" t="b">
        <f>IF(filt_chp,TRUE,J916="N")</f>
        <v>1</v>
      </c>
      <c r="AF916" s="8" t="b">
        <f>IF(filt_hydro,TRUE,D916&lt;&gt;"water")</f>
        <v>1</v>
      </c>
      <c r="AG916" s="8" t="b">
        <f>IF(filt_use_bad_data,TRUE,NOT(OR(O916="Y",O916=1)))</f>
        <v>1</v>
      </c>
      <c r="AH916" s="8" t="b">
        <f>IF(filt_use_bad_data,TRUE,NOT(OR(Q916="Y",Q916=1)))</f>
        <v>1</v>
      </c>
      <c r="AI916" s="8" t="b">
        <f>IF(filt_allow_combos,AND(AJ916:AK916),OR(UPPER($S916)="Y",UPPER($T916)=""))</f>
        <v>0</v>
      </c>
      <c r="AJ916" s="8" t="b">
        <f>IF(UPPER($U916)="CCGT",IF(filt_combine_ccgt,OR(UPPER($T916)="Y",UPPER($S916)=""),OR(UPPER($S916)="Y",UPPER($T916)="")),TRUE)</f>
        <v>0</v>
      </c>
      <c r="AK916" s="8" t="b">
        <f>IF(UPPER($U916)="WIND",IF(filt_combine_wind,OR(UPPER($T916)="Y",UPPER($S916)=""),OR(UPPER($S916)="Y",UPPER($T916)="")),TRUE)</f>
        <v>1</v>
      </c>
      <c r="AL916" s="9"/>
      <c r="AM916" s="2" t="b">
        <f>AND(Z916:AL916)</f>
        <v>0</v>
      </c>
      <c r="AN916" s="2">
        <f>A916-COUNTIF($K$31:$K916,"&lt;&gt;"&amp;AN$31)+1</f>
        <v>847</v>
      </c>
      <c r="AO916" s="2"/>
      <c r="AP916" s="8" t="s">
        <v>588</v>
      </c>
      <c r="AQ916" s="8" t="s">
        <v>65</v>
      </c>
      <c r="AR916" s="8">
        <v>55501</v>
      </c>
      <c r="AS916" s="8">
        <v>12413</v>
      </c>
      <c r="AT916" s="8" t="s">
        <v>587</v>
      </c>
      <c r="AU916" s="8" t="s">
        <v>33</v>
      </c>
      <c r="AV916" s="8">
        <v>2003</v>
      </c>
      <c r="AW916" s="8">
        <v>317.2</v>
      </c>
      <c r="AX916" s="8" t="s">
        <v>29</v>
      </c>
      <c r="AY916" s="8" t="s">
        <v>15</v>
      </c>
      <c r="AZ916">
        <v>0</v>
      </c>
      <c r="BA916" s="5">
        <v>7397.1151</v>
      </c>
      <c r="BB916" s="5">
        <v>6</v>
      </c>
      <c r="BC916" s="4"/>
      <c r="BD916"/>
    </row>
    <row r="917" spans="1:56" hidden="1">
      <c r="A917">
        <f>ROW(B917)-ROW($B$31)</f>
        <v>886</v>
      </c>
      <c r="B917" t="str">
        <f>SUBSTITUTE(SUBSTITUTE(SUBSTITUTE(AP917&amp;"_"&amp;AQ917," ","_"),"&amp;","and"),"-","_")</f>
        <v>Kiamichi_Energy_Facility_STG2</v>
      </c>
      <c r="C917">
        <f>AW917/1000</f>
        <v>0.31719999999999998</v>
      </c>
      <c r="D917" s="23" t="str">
        <f>VLOOKUP(L917,map_fuel,2,0)</f>
        <v>ng</v>
      </c>
      <c r="E917" s="23" t="str">
        <f>VLOOKUP(M917,map_prime_mover,2,0)</f>
        <v>cc_st_part</v>
      </c>
      <c r="F917" s="23" t="str">
        <f>D917&amp;IF(NOT(E917=""),"_"&amp;LOWER(E917),"")</f>
        <v>ng_cc_st_part</v>
      </c>
      <c r="G917" s="58">
        <f>IF(ISNUMBER(BA917),BA917/1000,1)</f>
        <v>7.3971150999999997</v>
      </c>
      <c r="H917" s="8">
        <f>AV917</f>
        <v>2003</v>
      </c>
      <c r="I917" s="39" t="str">
        <f>AY917</f>
        <v>OP</v>
      </c>
      <c r="J917" s="39" t="str">
        <f>IF(AZ917=1,"Y",IF(AZ917=0,"N","?"))</f>
        <v>N</v>
      </c>
      <c r="K917" s="39" t="s">
        <v>594</v>
      </c>
      <c r="L917" s="8" t="str">
        <f>AU917</f>
        <v>NG</v>
      </c>
      <c r="M917" s="8" t="str">
        <f>AX917</f>
        <v>CA</v>
      </c>
      <c r="N917" s="8">
        <f>C917*G917</f>
        <v>2.3463649097199997</v>
      </c>
      <c r="O917" s="8"/>
      <c r="P917" s="39"/>
      <c r="Q917" s="39"/>
      <c r="R917" s="87"/>
      <c r="S917" s="39" t="s">
        <v>651</v>
      </c>
      <c r="T917" s="39"/>
      <c r="U917" s="87" t="s">
        <v>790</v>
      </c>
      <c r="V917" s="87" t="str">
        <f ca="1">IF(NOT(AP917=""),IF(AP917&lt;&gt;AP916,IF(COUNTIF(OFFSET(AP917,0,0,pMaxUnitPerPlantInData),AP917)=COUNTIFS(OFFSET(AP917,0,0,pMaxUnitPerPlantInData),AP917,OFFSET(F917,0,0,pMaxUnitPerPlantInData),F917),"N","Y"),V916),"")</f>
        <v>Y</v>
      </c>
      <c r="W917" s="87" t="str">
        <f>IF($AP917="",W918,SUBSTITUTE(SUBSTITUTE(SUBSTITUTE(AP917," ","_"),"&amp;","and"),"-","_"))</f>
        <v>Kiamichi_Energy_Facility</v>
      </c>
      <c r="X917" s="87">
        <f>IF($AP917="","-",BB917)</f>
        <v>6</v>
      </c>
      <c r="Y917" s="4"/>
      <c r="Z917" s="8" t="b">
        <v>1</v>
      </c>
      <c r="AA917" s="8" t="b">
        <f>VLOOKUP(L917,map_fuel,3,0)</f>
        <v>1</v>
      </c>
      <c r="AB917" s="8" t="b">
        <f>C917&gt;=filt_gen_size</f>
        <v>1</v>
      </c>
      <c r="AC917" s="8" t="b">
        <f>AV917&gt;=filt_age</f>
        <v>1</v>
      </c>
      <c r="AD917" s="39">
        <f>IF(filt_status="ALL",TRUE,IFERROR(SEARCH(I917,filt_status),FALSE))</f>
        <v>1</v>
      </c>
      <c r="AE917" s="8" t="b">
        <f>IF(filt_chp,TRUE,J917="N")</f>
        <v>1</v>
      </c>
      <c r="AF917" s="8" t="b">
        <f>IF(filt_hydro,TRUE,D917&lt;&gt;"water")</f>
        <v>1</v>
      </c>
      <c r="AG917" s="8" t="b">
        <f>IF(filt_use_bad_data,TRUE,NOT(OR(O917="Y",O917=1)))</f>
        <v>1</v>
      </c>
      <c r="AH917" s="8" t="b">
        <f>IF(filt_use_bad_data,TRUE,NOT(OR(Q917="Y",Q917=1)))</f>
        <v>1</v>
      </c>
      <c r="AI917" s="8" t="b">
        <f>IF(filt_allow_combos,AND(AJ917:AK917),OR(UPPER($S917)="Y",UPPER($T917)=""))</f>
        <v>0</v>
      </c>
      <c r="AJ917" s="8" t="b">
        <f>IF(UPPER($U917)="CCGT",IF(filt_combine_ccgt,OR(UPPER($T917)="Y",UPPER($S917)=""),OR(UPPER($S917)="Y",UPPER($T917)="")),TRUE)</f>
        <v>0</v>
      </c>
      <c r="AK917" s="8" t="b">
        <f>IF(UPPER($U917)="WIND",IF(filt_combine_wind,OR(UPPER($T917)="Y",UPPER($S917)=""),OR(UPPER($S917)="Y",UPPER($T917)="")),TRUE)</f>
        <v>1</v>
      </c>
      <c r="AL917" s="9"/>
      <c r="AM917" s="2" t="b">
        <f>AND(Z917:AL917)</f>
        <v>0</v>
      </c>
      <c r="AN917" s="2">
        <f>A917-COUNTIF($K$31:$K917,"&lt;&gt;"&amp;AN$31)+1</f>
        <v>848</v>
      </c>
      <c r="AO917" s="2"/>
      <c r="AP917" s="8" t="s">
        <v>588</v>
      </c>
      <c r="AQ917" s="8" t="s">
        <v>270</v>
      </c>
      <c r="AR917" s="8">
        <v>55501</v>
      </c>
      <c r="AS917" s="8">
        <v>12414</v>
      </c>
      <c r="AT917" s="8" t="s">
        <v>587</v>
      </c>
      <c r="AU917" s="8" t="s">
        <v>33</v>
      </c>
      <c r="AV917" s="8">
        <v>2003</v>
      </c>
      <c r="AW917" s="8">
        <v>317.2</v>
      </c>
      <c r="AX917" s="8" t="s">
        <v>29</v>
      </c>
      <c r="AY917" s="8" t="s">
        <v>15</v>
      </c>
      <c r="AZ917">
        <v>0</v>
      </c>
      <c r="BA917" s="5">
        <v>7397.1151</v>
      </c>
      <c r="BB917" s="5">
        <v>6</v>
      </c>
      <c r="BC917" s="4"/>
      <c r="BD917"/>
    </row>
    <row r="918" spans="1:56" s="6" customFormat="1" hidden="1">
      <c r="A918" s="6">
        <f>ROW(B918)-ROW($B$31)</f>
        <v>887</v>
      </c>
      <c r="B918" s="6" t="s">
        <v>671</v>
      </c>
      <c r="D918" s="50"/>
      <c r="G918" s="20"/>
      <c r="H918" s="20"/>
      <c r="I918" s="41"/>
      <c r="J918" s="20"/>
      <c r="K918" s="20"/>
      <c r="L918" s="20"/>
      <c r="M918" s="20"/>
      <c r="N918" s="20"/>
      <c r="O918" s="20"/>
      <c r="P918" s="41"/>
      <c r="Q918" s="41"/>
      <c r="R918" s="88"/>
      <c r="S918" s="41"/>
      <c r="T918" s="41"/>
      <c r="U918" s="88"/>
      <c r="V918" s="88"/>
      <c r="W918" s="88"/>
      <c r="X918" s="88"/>
      <c r="Z918" s="20"/>
      <c r="AA918" s="20"/>
      <c r="AB918" s="20"/>
      <c r="AC918" s="20"/>
      <c r="AD918" s="41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1"/>
      <c r="AR918" s="21"/>
      <c r="AS918" s="20"/>
    </row>
    <row r="919" spans="1:56" hidden="1">
      <c r="B919" s="8">
        <f>COUNTIF(B31:B918,iserror)</f>
        <v>0</v>
      </c>
      <c r="C919" s="8">
        <f>COUNTIF(C31:C918,iserror)</f>
        <v>0</v>
      </c>
      <c r="D919" s="8">
        <f>COUNTIF(D31:D918,iserror)</f>
        <v>0</v>
      </c>
      <c r="E919" s="8">
        <f>COUNTIF(E31:E918,iserror)</f>
        <v>0</v>
      </c>
      <c r="F919" s="8">
        <f>COUNTIF(F31:F918,iserror)</f>
        <v>0</v>
      </c>
      <c r="G919" s="8">
        <f>COUNTIF(G31:G918,iserror)</f>
        <v>0</v>
      </c>
      <c r="H919" s="8">
        <f>COUNTIF(H31:H918,iserror)</f>
        <v>0</v>
      </c>
      <c r="I919" s="8">
        <f>COUNTIF(I31:I918,iserror)</f>
        <v>0</v>
      </c>
      <c r="J919" s="8">
        <f>COUNTIF(J31:J918,iserror)</f>
        <v>0</v>
      </c>
      <c r="K919" s="8">
        <f>COUNTIF(K31:K918,iserror)</f>
        <v>0</v>
      </c>
      <c r="L919" s="8">
        <f>COUNTIF(L31:L918,iserror)</f>
        <v>0</v>
      </c>
      <c r="M919" s="8">
        <f>COUNTIF(M31:M918,iserror)</f>
        <v>0</v>
      </c>
      <c r="N919" s="8">
        <f>COUNTIF(N31:N918,iserror)</f>
        <v>0</v>
      </c>
      <c r="O919" s="8">
        <f>COUNTIF(O31:O918,iserror)</f>
        <v>0</v>
      </c>
      <c r="P919" s="8">
        <f>COUNTIF(P31:P918,iserror)</f>
        <v>0</v>
      </c>
      <c r="Q919" s="8">
        <f>COUNTIF(Q31:Q918,iserror)</f>
        <v>0</v>
      </c>
      <c r="R919" s="8">
        <f>COUNTIF(R31:R918,iserror)</f>
        <v>0</v>
      </c>
      <c r="S919" s="8">
        <f>COUNTIF(S31:S918,iserror)</f>
        <v>0</v>
      </c>
      <c r="T919" s="8">
        <f>COUNTIF(T31:T918,iserror)</f>
        <v>0</v>
      </c>
      <c r="U919" s="8">
        <f>COUNTIF(U31:U918,iserror)</f>
        <v>0</v>
      </c>
      <c r="V919" s="8"/>
      <c r="W919" s="8"/>
      <c r="X919" s="8"/>
      <c r="Y919" s="8">
        <f>COUNTIF(Y31:Y918,iserror)</f>
        <v>0</v>
      </c>
      <c r="Z919" s="8">
        <f>COUNTIF(Z31:Z918,iserror)</f>
        <v>0</v>
      </c>
      <c r="AA919" s="8">
        <f>COUNTIF(AA31:AA918,iserror)</f>
        <v>0</v>
      </c>
      <c r="AB919" s="8">
        <f>COUNTIF(AB31:AB918,iserror)</f>
        <v>0</v>
      </c>
      <c r="AC919" s="8">
        <f>COUNTIF(AC31:AC918,iserror)</f>
        <v>0</v>
      </c>
      <c r="AD919" s="8">
        <f>COUNTIF(AD31:AD918,iserror)</f>
        <v>0</v>
      </c>
      <c r="AE919" s="8">
        <f>COUNTIF(AE31:AE918,iserror)</f>
        <v>0</v>
      </c>
      <c r="AF919" s="8">
        <f>COUNTIF(AF31:AF918,iserror)</f>
        <v>0</v>
      </c>
      <c r="AG919" s="8">
        <f>COUNTIF(AG31:AG918,iserror)</f>
        <v>0</v>
      </c>
      <c r="AH919" s="8"/>
      <c r="AI919" s="8">
        <f>COUNTIF(AI31:AI918,iserror)</f>
        <v>0</v>
      </c>
      <c r="AJ919" s="8">
        <f>COUNTIF(AJ31:AJ918,iserror)</f>
        <v>0</v>
      </c>
      <c r="AK919" s="8">
        <f>COUNTIF(AK31:AK918,iserror)</f>
        <v>0</v>
      </c>
      <c r="AL919" s="8">
        <f>COUNTIF(AL31:AL918,iserror)</f>
        <v>0</v>
      </c>
      <c r="AM919" s="8">
        <f>COUNTIF(AM31:AM918,iserror)</f>
        <v>0</v>
      </c>
      <c r="AN919" s="8">
        <f>COUNTIF(AN31:AN918,iserror)</f>
        <v>0</v>
      </c>
      <c r="AO919" s="8">
        <f>COUNTIF(AO31:AO918,iserror)</f>
        <v>0</v>
      </c>
      <c r="AP919" s="8">
        <f>COUNTIF(AP31:AP918,iserror)</f>
        <v>0</v>
      </c>
      <c r="AQ919" s="8">
        <f>COUNTIF(AQ31:AQ918,iserror)</f>
        <v>0</v>
      </c>
      <c r="AR919" s="8">
        <f>COUNTIF(AR31:AR918,iserror)</f>
        <v>0</v>
      </c>
      <c r="AS919" s="8">
        <f>COUNTIF(AS31:AS918,iserror)</f>
        <v>0</v>
      </c>
      <c r="AT919" s="8">
        <f>COUNTIF(AT31:AT918,iserror)</f>
        <v>0</v>
      </c>
      <c r="AU919" s="8">
        <f>COUNTIF(AU31:AU918,iserror)</f>
        <v>0</v>
      </c>
      <c r="AV919" s="8">
        <f>COUNTIF(AV31:AV918,iserror)</f>
        <v>0</v>
      </c>
      <c r="AW919" s="8">
        <f>COUNTIF(AW31:AW918,iserror)</f>
        <v>0</v>
      </c>
      <c r="AX919" s="8">
        <f>COUNTIF(AX31:AX918,iserror)</f>
        <v>0</v>
      </c>
      <c r="AY919" s="8">
        <f>COUNTIF(AY31:AY918,iserror)</f>
        <v>0</v>
      </c>
      <c r="AZ919" s="8">
        <f>COUNTIF(AZ31:AZ918,iserror)</f>
        <v>0</v>
      </c>
      <c r="BA919" s="8">
        <f>COUNTIF(BA31:BA918,iserror)</f>
        <v>0</v>
      </c>
      <c r="BB919" s="8"/>
      <c r="BC919" s="8">
        <f>COUNTIF(BC31:BC918,iserror)</f>
        <v>0</v>
      </c>
      <c r="BD919"/>
    </row>
    <row r="920" spans="1:56" hidden="1"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/>
    </row>
    <row r="921" spans="1:56" ht="18" hidden="1">
      <c r="B921" s="24" t="s">
        <v>828</v>
      </c>
      <c r="L921" s="8"/>
      <c r="M921" s="8"/>
      <c r="N921" s="8"/>
      <c r="O921" s="8"/>
      <c r="P921" s="39"/>
      <c r="Q921" s="39"/>
      <c r="R921" s="87"/>
      <c r="S921" s="39"/>
      <c r="T921" s="39"/>
      <c r="U921" s="87"/>
      <c r="V921" s="87"/>
      <c r="W921" s="87"/>
      <c r="X921" s="87"/>
      <c r="AX921" s="8"/>
    </row>
  </sheetData>
  <autoFilter ref="A31:BC921">
    <filterColumn colId="5">
      <filters>
        <filter val="coal_sub_st"/>
        <filter val="ng_cc"/>
      </filters>
    </filterColumn>
    <filterColumn colId="38">
      <filters>
        <filter val="TRUE"/>
      </filters>
    </filterColumn>
  </autoFilter>
  <mergeCells count="3">
    <mergeCell ref="D3:G3"/>
    <mergeCell ref="Z30:AL30"/>
    <mergeCell ref="C30:Y30"/>
  </mergeCells>
  <conditionalFormatting sqref="H1">
    <cfRule type="cellIs" dxfId="10" priority="1" operator="equal">
      <formula>0</formula>
    </cfRule>
    <cfRule type="cellIs" dxfId="9" priority="2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2:Y903"/>
  <sheetViews>
    <sheetView workbookViewId="0">
      <pane xSplit="18500" ySplit="6860" topLeftCell="U23"/>
      <selection activeCell="B17" sqref="B17"/>
      <selection pane="topRight" activeCell="X15" sqref="X15"/>
      <selection pane="bottomLeft" activeCell="B75" sqref="B75"/>
      <selection pane="bottomRight" activeCell="X218" sqref="X218"/>
    </sheetView>
  </sheetViews>
  <sheetFormatPr baseColWidth="10" defaultRowHeight="15" x14ac:dyDescent="0"/>
  <cols>
    <col min="1" max="1" width="4.83203125" bestFit="1" customWidth="1"/>
    <col min="2" max="2" width="33" customWidth="1"/>
    <col min="3" max="3" width="10.6640625" bestFit="1" customWidth="1"/>
    <col min="4" max="4" width="13.1640625" bestFit="1" customWidth="1"/>
    <col min="5" max="5" width="13.5" bestFit="1" customWidth="1"/>
    <col min="6" max="6" width="11.83203125" style="58" bestFit="1" customWidth="1"/>
    <col min="7" max="7" width="20.1640625" customWidth="1"/>
    <col min="9" max="9" width="10.6640625" bestFit="1" customWidth="1"/>
    <col min="10" max="11" width="12.1640625" bestFit="1" customWidth="1"/>
    <col min="12" max="12" width="11.33203125" customWidth="1"/>
  </cols>
  <sheetData>
    <row r="2" spans="1:25">
      <c r="B2" t="s">
        <v>670</v>
      </c>
    </row>
    <row r="3" spans="1:25">
      <c r="B3" t="s">
        <v>967</v>
      </c>
    </row>
    <row r="4" spans="1:25">
      <c r="B4" t="s">
        <v>973</v>
      </c>
    </row>
    <row r="5" spans="1:25">
      <c r="B5" t="s">
        <v>968</v>
      </c>
    </row>
    <row r="6" spans="1:25">
      <c r="B6" t="s">
        <v>969</v>
      </c>
    </row>
    <row r="7" spans="1:25">
      <c r="B7" t="s">
        <v>848</v>
      </c>
    </row>
    <row r="8" spans="1:25">
      <c r="B8" t="s">
        <v>672</v>
      </c>
    </row>
    <row r="9" spans="1:25">
      <c r="B9" t="s">
        <v>849</v>
      </c>
    </row>
    <row r="10" spans="1:25">
      <c r="B10" t="s">
        <v>676</v>
      </c>
    </row>
    <row r="12" spans="1:25">
      <c r="B12" s="10" t="s">
        <v>736</v>
      </c>
      <c r="C12" t="s">
        <v>737</v>
      </c>
    </row>
    <row r="15" spans="1:25" s="19" customFormat="1" ht="90">
      <c r="A15" s="19" t="str">
        <f>'Gen Master'!A31</f>
        <v>#</v>
      </c>
      <c r="B15" s="19" t="str">
        <f>IF(AND(NOT(ISBLANK('Gen Master'!B31)),OR('Gen Master'!$AM31=TRUE,'Gen Master'!$AM31="Enabled?")),'Gen Master'!B31, ignore_flag)</f>
        <v>Generator Unit Name (Plant &amp; unit ID)</v>
      </c>
      <c r="C15" s="19" t="str">
        <f>IF(AND(NOT(ISBLANK('Gen Master'!C31)),OR('Gen Master'!$AM31=TRUE,'Gen Master'!$AM31="Enabled?")),'Gen Master'!C31, ignore_flag)</f>
        <v>Capacity (GW)</v>
      </c>
      <c r="D15" s="19" t="str">
        <f>IF(AND(NOT(ISBLANK('Gen Master'!D31)),OR('Gen Master'!$AM31=TRUE,'Gen Master'!$AM31="Enabled?")),'Gen Master'!D31, ignore_flag)</f>
        <v>Fuel (Name from Fuels tab)</v>
      </c>
      <c r="E15" s="19" t="str">
        <f>IF(AND(NOT(ISBLANK('Gen Master'!E31)),OR('Gen Master'!$AM31=TRUE,'Gen Master'!$AM31="Enabled?")),'Gen Master'!E31, ignore_flag)</f>
        <v>Prime Mover Type</v>
      </c>
      <c r="F15" s="19" t="str">
        <f>IF(AND(NOT(ISBLANK('Gen Master'!F31)),OR('Gen Master'!$AM31=TRUE,'Gen Master'!$AM31="Enabled?")),'Gen Master'!F31, ignore_flag)</f>
        <v>Type Code</v>
      </c>
      <c r="G15" s="19" t="str">
        <f>IF(AND(NOT(ISBLANK('Gen Master'!G31)),OR('Gen Master'!$AM31=TRUE,'Gen Master'!$AM31="Enabled?")),'Gen Master'!G31, ignore_flag)</f>
        <v>eGrid Heatrate for PLANT (not gen specific)_x000D_MMBTU/MWh</v>
      </c>
      <c r="H15" s="19" t="str">
        <f>IF(AND(NOT(ISBLANK('Gen Master'!H31)),OR('Gen Master'!$AM31=TRUE,'Gen Master'!$AM31="Enabled?")),'Gen Master'!H31, ignore_flag)</f>
        <v>Year On-line</v>
      </c>
      <c r="I15" s="19" t="str">
        <f>IF(AND(NOT(ISBLANK('Gen Master'!I31)),OR('Gen Master'!$AM31=TRUE,'Gen Master'!$AM31="Enabled?")),'Gen Master'!I31, ignore_flag)</f>
        <v>Status</v>
      </c>
      <c r="J15" s="19" t="str">
        <f>IF(AND(NOT(ISBLANK('Gen Master'!J31)),OR('Gen Master'!$AM31=TRUE,'Gen Master'!$AM31="Enabled?")),'Gen Master'!J31, ignore_flag)</f>
        <v>Combined Heat &amp; Power</v>
      </c>
      <c r="K15" s="19" t="str">
        <f>IF(AND(NOT(ISBLANK('Gen Master'!K31)),OR('Gen Master'!$AM31=TRUE,'Gen Master'!$AM31="Enabled?")),'Gen Master'!K31, ignore_flag)</f>
        <v>Data Source</v>
      </c>
      <c r="L15" s="19" t="str">
        <f>IF(AND(NOT(ISBLANK('Gen Master'!L31)),OR('Gen Master'!$AM31=TRUE,'Gen Master'!$AM31="Enabled?")),'Gen Master'!L31, ignore_flag)</f>
        <v>eGrid Fuel Code</v>
      </c>
      <c r="M15" s="19" t="str">
        <f>IF(AND(NOT(ISBLANK('Gen Master'!M31)),OR('Gen Master'!$AM31=TRUE,'Gen Master'!$AM31="Enabled?")),'Gen Master'!M31, ignore_flag)</f>
        <v>eGrid Prime Mover Code</v>
      </c>
      <c r="N15" s="19" t="str">
        <f>IF(AND(NOT(ISBLANK('Gen Master'!N31)),OR('Gen Master'!$AM31=TRUE,'Gen Master'!$AM31="Enabled?")),'Gen Master'!N31, ignore_flag)</f>
        <v>Heatrate times Capacity for weighted averages</v>
      </c>
      <c r="O15" s="19" t="str">
        <f>IF(AND(NOT(ISBLANK('Gen Master'!O31)),OR('Gen Master'!$AM31=TRUE,'Gen Master'!$AM31="Enabled?")),'Gen Master'!O31, ignore_flag)</f>
        <v>Bad Data</v>
      </c>
      <c r="P15" s="19" t="str">
        <f>IF(AND(NOT(ISBLANK('Gen Master'!P31)),OR('Gen Master'!$AM31=TRUE,'Gen Master'!$AM31="Enabled?")),'Gen Master'!P31, ignore_flag)</f>
        <v>Manual Addition</v>
      </c>
      <c r="Q15" s="19" t="str">
        <f>IF(AND(NOT(ISBLANK('Gen Master'!Q31)),OR('Gen Master'!$AM31=TRUE,'Gen Master'!$AM31="Enabled?")),'Gen Master'!Q31, ignore_flag)</f>
        <v>Manual Removal</v>
      </c>
      <c r="R15" s="19" t="str">
        <f>IF(AND(NOT(ISBLANK('Gen Master'!R31)),OR('Gen Master'!$AM31=TRUE,'Gen Master'!$AM31="Enabled?")),'Gen Master'!R31, ignore_flag)</f>
        <v>Manual Adjust Note</v>
      </c>
      <c r="S15" s="19" t="str">
        <f>IF(AND(NOT(ISBLANK('Gen Master'!S31)),OR('Gen Master'!$AM31=TRUE,'Gen Master'!$AM31="Enabled?")),'Gen Master'!S31, ignore_flag)</f>
        <v>Replaced by Combination</v>
      </c>
      <c r="T15" s="19" t="str">
        <f>IF(AND(NOT(ISBLANK('Gen Master'!T31)),OR('Gen Master'!$AM31=TRUE,'Gen Master'!$AM31="Enabled?")),'Gen Master'!T31, ignore_flag)</f>
        <v>Is Combination</v>
      </c>
      <c r="U15" s="19" t="str">
        <f>IF(AND(NOT(ISBLANK('Gen Master'!U31)),OR('Gen Master'!$AM31=TRUE,'Gen Master'!$AM31="Enabled?")),'Gen Master'!U31, ignore_flag)</f>
        <v>Combo Type</v>
      </c>
      <c r="V15" s="19" t="str">
        <f>IF(AND(NOT(ISBLANK('Gen Master'!V31)),OR('Gen Master'!$AM31=TRUE,'Gen Master'!$AM31="Enabled?")),'Gen Master'!V31, ignore_flag)</f>
        <v>Mixed Plant?</v>
      </c>
      <c r="W15" s="19" t="str">
        <f>IF(AND(NOT(ISBLANK('Gen Master'!W31)),OR('Gen Master'!$AM31=TRUE,'Gen Master'!$AM31="Enabled?")),'Gen Master'!W31, ignore_flag)</f>
        <v>Plant Name for by Plant clusters</v>
      </c>
      <c r="X15" s="19" t="str">
        <f>IF(AND(NOT(ISBLANK('Gen Master'!X31)),OR('Gen Master'!$AM31=TRUE,'Gen Master'!$AM31="Enabled?")),'Gen Master'!X31, ignore_flag)</f>
        <v># Units in Plant</v>
      </c>
      <c r="Y15" s="19" t="str">
        <f>IF(AND(NOT(ISBLANK('Gen Master'!Y31)),OR('Gen Master'!$AM31=TRUE,'Gen Master'!$AM31="Enabled?")),'Gen Master'!Y31, ignore_flag)</f>
        <v>Insert Spacer #1</v>
      </c>
    </row>
    <row r="16" spans="1:25" s="45" customFormat="1" ht="45">
      <c r="A16" s="19">
        <f>'Gen Master'!A50</f>
        <v>19</v>
      </c>
      <c r="B16" s="19" t="str">
        <f>IF(AND(NOT(ISBLANK('Gen Master'!B50)),OR('Gen Master'!$AM50=TRUE,'Gen Master'!$AM50="Enabled?")),'Gen Master'!B50, ignore_flag)</f>
        <v>Arthur_Von_Rosenberg_Combined</v>
      </c>
      <c r="C16" s="19">
        <f>IF(AND(NOT(ISBLANK('Gen Master'!C50)),OR('Gen Master'!$AM50=TRUE,'Gen Master'!$AM50="Enabled?")),'Gen Master'!C50, ignore_flag)</f>
        <v>0.55000000000000004</v>
      </c>
      <c r="D16" s="19" t="str">
        <f>IF(AND(NOT(ISBLANK('Gen Master'!D50)),OR('Gen Master'!$AM50=TRUE,'Gen Master'!$AM50="Enabled?")),'Gen Master'!D50, ignore_flag)</f>
        <v>ng</v>
      </c>
      <c r="E16" s="19" t="str">
        <f>IF(AND(NOT(ISBLANK('Gen Master'!E50)),OR('Gen Master'!$AM50=TRUE,'Gen Master'!$AM50="Enabled?")),'Gen Master'!E50, ignore_flag)</f>
        <v>cc</v>
      </c>
      <c r="F16" s="19" t="str">
        <f>IF(AND(NOT(ISBLANK('Gen Master'!F50)),OR('Gen Master'!$AM50=TRUE,'Gen Master'!$AM50="Enabled?")),'Gen Master'!F50, ignore_flag)</f>
        <v>ng_cc</v>
      </c>
      <c r="G16" s="19">
        <f>IF(AND(NOT(ISBLANK('Gen Master'!G50)),OR('Gen Master'!$AM50=TRUE,'Gen Master'!$AM50="Enabled?")),'Gen Master'!G50, ignore_flag)</f>
        <v>7.4991319999999995</v>
      </c>
      <c r="H16" s="19">
        <f>IF(AND(NOT(ISBLANK('Gen Master'!H50)),OR('Gen Master'!$AM50=TRUE,'Gen Master'!$AM50="Enabled?")),'Gen Master'!H50, ignore_flag)</f>
        <v>2000</v>
      </c>
      <c r="I16" s="19" t="str">
        <f>IF(AND(NOT(ISBLANK('Gen Master'!I50)),OR('Gen Master'!$AM50=TRUE,'Gen Master'!$AM50="Enabled?")),'Gen Master'!I50, ignore_flag)</f>
        <v>OP</v>
      </c>
      <c r="J16" s="19" t="str">
        <f>IF(AND(NOT(ISBLANK('Gen Master'!J50)),OR('Gen Master'!$AM50=TRUE,'Gen Master'!$AM50="Enabled?")),'Gen Master'!J50, ignore_flag)</f>
        <v>N</v>
      </c>
      <c r="K16" s="19" t="str">
        <f>IF(AND(NOT(ISBLANK('Gen Master'!K50)),OR('Gen Master'!$AM50=TRUE,'Gen Master'!$AM50="Enabled?")),'Gen Master'!K50, ignore_flag)</f>
        <v>Combo</v>
      </c>
      <c r="L16" s="19" t="str">
        <f>IF(AND(NOT(ISBLANK('Gen Master'!L50)),OR('Gen Master'!$AM50=TRUE,'Gen Master'!$AM50="Enabled?")),'Gen Master'!L50, ignore_flag)</f>
        <v>NG</v>
      </c>
      <c r="M16" s="19" t="str">
        <f>IF(AND(NOT(ISBLANK('Gen Master'!M50)),OR('Gen Master'!$AM50=TRUE,'Gen Master'!$AM50="Enabled?")),'Gen Master'!M50, ignore_flag)</f>
        <v>CC</v>
      </c>
      <c r="N16" s="19">
        <f>IF(AND(NOT(ISBLANK('Gen Master'!N50)),OR('Gen Master'!$AM50=TRUE,'Gen Master'!$AM50="Enabled?")),'Gen Master'!N50, ignore_flag)</f>
        <v>4.1245225999999997</v>
      </c>
      <c r="O16" s="19" t="str">
        <f>IF(AND(NOT(ISBLANK('Gen Master'!O50)),OR('Gen Master'!$AM50=TRUE,'Gen Master'!$AM50="Enabled?")),'Gen Master'!O50, ignore_flag)</f>
        <v>zzz_ignore</v>
      </c>
      <c r="P16" s="19" t="str">
        <f>IF(AND(NOT(ISBLANK('Gen Master'!P50)),OR('Gen Master'!$AM50=TRUE,'Gen Master'!$AM50="Enabled?")),'Gen Master'!P50, ignore_flag)</f>
        <v>zzz_ignore</v>
      </c>
      <c r="Q16" s="19" t="str">
        <f>IF(AND(NOT(ISBLANK('Gen Master'!Q50)),OR('Gen Master'!$AM50=TRUE,'Gen Master'!$AM50="Enabled?")),'Gen Master'!Q50, ignore_flag)</f>
        <v>zzz_ignore</v>
      </c>
      <c r="R16" s="19" t="str">
        <f>IF(AND(NOT(ISBLANK('Gen Master'!R50)),OR('Gen Master'!$AM50=TRUE,'Gen Master'!$AM50="Enabled?")),'Gen Master'!R50, ignore_flag)</f>
        <v>zzz_ignore</v>
      </c>
      <c r="S16" s="19" t="str">
        <f>IF(AND(NOT(ISBLANK('Gen Master'!S50)),OR('Gen Master'!$AM50=TRUE,'Gen Master'!$AM50="Enabled?")),'Gen Master'!S50, ignore_flag)</f>
        <v>zzz_ignore</v>
      </c>
      <c r="T16" s="19" t="str">
        <f>IF(AND(NOT(ISBLANK('Gen Master'!T50)),OR('Gen Master'!$AM50=TRUE,'Gen Master'!$AM50="Enabled?")),'Gen Master'!T50, ignore_flag)</f>
        <v>Y</v>
      </c>
      <c r="U16" s="19" t="str">
        <f>IF(AND(NOT(ISBLANK('Gen Master'!U50)),OR('Gen Master'!$AM50=TRUE,'Gen Master'!$AM50="Enabled?")),'Gen Master'!U50, ignore_flag)</f>
        <v>CCGT</v>
      </c>
      <c r="V16" s="19" t="str">
        <f ca="1">IF(AND(NOT(ISBLANK('Gen Master'!V50)),OR('Gen Master'!$AM50=TRUE,'Gen Master'!$AM50="Enabled?")),'Gen Master'!V50, ignore_flag)</f>
        <v/>
      </c>
      <c r="W16" s="19" t="str">
        <f>IF(AND(NOT(ISBLANK('Gen Master'!W50)),OR('Gen Master'!$AM50=TRUE,'Gen Master'!$AM50="Enabled?")),'Gen Master'!W50, ignore_flag)</f>
        <v>Arthur_Von_Rosenberg</v>
      </c>
      <c r="X16" s="19">
        <f>IF(AND(NOT(ISBLANK('Gen Master'!X50)),OR('Gen Master'!$AM50=TRUE,'Gen Master'!$AM50="Enabled?")),'Gen Master'!X50, ignore_flag)</f>
        <v>1</v>
      </c>
      <c r="Y16" s="19" t="str">
        <f>IF(AND(NOT(ISBLANK('Gen Master'!Y50)),OR('Gen Master'!$AM50=TRUE,'Gen Master'!$AM50="Enabled?")),'Gen Master'!Y50, ignore_flag)</f>
        <v>zzz_ignore</v>
      </c>
    </row>
    <row r="17" spans="1:25" ht="30">
      <c r="A17" s="19">
        <f>'Gen Master'!A67</f>
        <v>36</v>
      </c>
      <c r="B17" s="19" t="str">
        <f>IF(AND(NOT(ISBLANK('Gen Master'!B67)),OR('Gen Master'!$AM67=TRUE,'Gen Master'!$AM67="Enabled?")),'Gen Master'!B67, ignore_flag)</f>
        <v>zzz_ignore</v>
      </c>
      <c r="C17" s="19" t="str">
        <f>IF(AND(NOT(ISBLANK('Gen Master'!C67)),OR('Gen Master'!$AM67=TRUE,'Gen Master'!$AM67="Enabled?")),'Gen Master'!C67, ignore_flag)</f>
        <v>zzz_ignore</v>
      </c>
      <c r="D17" s="19" t="str">
        <f>IF(AND(NOT(ISBLANK('Gen Master'!D67)),OR('Gen Master'!$AM67=TRUE,'Gen Master'!$AM67="Enabled?")),'Gen Master'!D67, ignore_flag)</f>
        <v>zzz_ignore</v>
      </c>
      <c r="E17" s="19" t="str">
        <f>IF(AND(NOT(ISBLANK('Gen Master'!E67)),OR('Gen Master'!$AM67=TRUE,'Gen Master'!$AM67="Enabled?")),'Gen Master'!E67, ignore_flag)</f>
        <v>zzz_ignore</v>
      </c>
      <c r="F17" s="19" t="str">
        <f>IF(AND(NOT(ISBLANK('Gen Master'!F67)),OR('Gen Master'!$AM67=TRUE,'Gen Master'!$AM67="Enabled?")),'Gen Master'!F67, ignore_flag)</f>
        <v>zzz_ignore</v>
      </c>
      <c r="G17" s="19" t="str">
        <f>IF(AND(NOT(ISBLANK('Gen Master'!G67)),OR('Gen Master'!$AM67=TRUE,'Gen Master'!$AM67="Enabled?")),'Gen Master'!G67, ignore_flag)</f>
        <v>zzz_ignore</v>
      </c>
      <c r="H17" s="19" t="str">
        <f>IF(AND(NOT(ISBLANK('Gen Master'!H67)),OR('Gen Master'!$AM67=TRUE,'Gen Master'!$AM67="Enabled?")),'Gen Master'!H67, ignore_flag)</f>
        <v>zzz_ignore</v>
      </c>
      <c r="I17" s="19" t="str">
        <f>IF(AND(NOT(ISBLANK('Gen Master'!I67)),OR('Gen Master'!$AM67=TRUE,'Gen Master'!$AM67="Enabled?")),'Gen Master'!I67, ignore_flag)</f>
        <v>zzz_ignore</v>
      </c>
      <c r="J17" s="19" t="str">
        <f>IF(AND(NOT(ISBLANK('Gen Master'!J67)),OR('Gen Master'!$AM67=TRUE,'Gen Master'!$AM67="Enabled?")),'Gen Master'!J67, ignore_flag)</f>
        <v>zzz_ignore</v>
      </c>
      <c r="K17" s="19" t="str">
        <f>IF(AND(NOT(ISBLANK('Gen Master'!K67)),OR('Gen Master'!$AM67=TRUE,'Gen Master'!$AM67="Enabled?")),'Gen Master'!K67, ignore_flag)</f>
        <v>zzz_ignore</v>
      </c>
      <c r="L17" s="19" t="str">
        <f>IF(AND(NOT(ISBLANK('Gen Master'!L67)),OR('Gen Master'!$AM67=TRUE,'Gen Master'!$AM67="Enabled?")),'Gen Master'!L67, ignore_flag)</f>
        <v>zzz_ignore</v>
      </c>
      <c r="M17" s="19" t="str">
        <f>IF(AND(NOT(ISBLANK('Gen Master'!M67)),OR('Gen Master'!$AM67=TRUE,'Gen Master'!$AM67="Enabled?")),'Gen Master'!M67, ignore_flag)</f>
        <v>zzz_ignore</v>
      </c>
      <c r="N17" s="19" t="str">
        <f>IF(AND(NOT(ISBLANK('Gen Master'!N67)),OR('Gen Master'!$AM67=TRUE,'Gen Master'!$AM67="Enabled?")),'Gen Master'!N67, ignore_flag)</f>
        <v>zzz_ignore</v>
      </c>
      <c r="O17" s="19" t="str">
        <f>IF(AND(NOT(ISBLANK('Gen Master'!O67)),OR('Gen Master'!$AM67=TRUE,'Gen Master'!$AM67="Enabled?")),'Gen Master'!O67, ignore_flag)</f>
        <v>zzz_ignore</v>
      </c>
      <c r="P17" s="19" t="str">
        <f>IF(AND(NOT(ISBLANK('Gen Master'!P67)),OR('Gen Master'!$AM67=TRUE,'Gen Master'!$AM67="Enabled?")),'Gen Master'!P67, ignore_flag)</f>
        <v>zzz_ignore</v>
      </c>
      <c r="Q17" s="19" t="str">
        <f>IF(AND(NOT(ISBLANK('Gen Master'!Q67)),OR('Gen Master'!$AM67=TRUE,'Gen Master'!$AM67="Enabled?")),'Gen Master'!Q67, ignore_flag)</f>
        <v>zzz_ignore</v>
      </c>
      <c r="R17" s="19" t="str">
        <f>IF(AND(NOT(ISBLANK('Gen Master'!R67)),OR('Gen Master'!$AM67=TRUE,'Gen Master'!$AM67="Enabled?")),'Gen Master'!R67, ignore_flag)</f>
        <v>zzz_ignore</v>
      </c>
      <c r="S17" s="19" t="str">
        <f>IF(AND(NOT(ISBLANK('Gen Master'!S67)),OR('Gen Master'!$AM67=TRUE,'Gen Master'!$AM67="Enabled?")),'Gen Master'!S67, ignore_flag)</f>
        <v>zzz_ignore</v>
      </c>
      <c r="T17" s="19" t="str">
        <f>IF(AND(NOT(ISBLANK('Gen Master'!T67)),OR('Gen Master'!$AM67=TRUE,'Gen Master'!$AM67="Enabled?")),'Gen Master'!T67, ignore_flag)</f>
        <v>zzz_ignore</v>
      </c>
      <c r="U17" s="19" t="str">
        <f>IF(AND(NOT(ISBLANK('Gen Master'!U67)),OR('Gen Master'!$AM67=TRUE,'Gen Master'!$AM67="Enabled?")),'Gen Master'!U67, ignore_flag)</f>
        <v>zzz_ignore</v>
      </c>
      <c r="V17" s="19" t="str">
        <f ca="1">IF(AND(NOT(ISBLANK('Gen Master'!V67)),OR('Gen Master'!$AM67=TRUE,'Gen Master'!$AM67="Enabled?")),'Gen Master'!V67, ignore_flag)</f>
        <v>zzz_ignore</v>
      </c>
      <c r="W17" s="19" t="str">
        <f>IF(AND(NOT(ISBLANK('Gen Master'!W67)),OR('Gen Master'!$AM67=TRUE,'Gen Master'!$AM67="Enabled?")),'Gen Master'!W67, ignore_flag)</f>
        <v>zzz_ignore</v>
      </c>
      <c r="X17" s="19" t="str">
        <f>IF(AND(NOT(ISBLANK('Gen Master'!X67)),OR('Gen Master'!$AM67=TRUE,'Gen Master'!$AM67="Enabled?")),'Gen Master'!X67, ignore_flag)</f>
        <v>zzz_ignore</v>
      </c>
      <c r="Y17" s="19" t="str">
        <f>IF(AND(NOT(ISBLANK('Gen Master'!Y67)),OR('Gen Master'!$AM67=TRUE,'Gen Master'!$AM67="Enabled?")),'Gen Master'!Y67, ignore_flag)</f>
        <v>zzz_ignore</v>
      </c>
    </row>
    <row r="18" spans="1:25" ht="30">
      <c r="A18" s="19">
        <f>'Gen Master'!A54</f>
        <v>23</v>
      </c>
      <c r="B18" s="19" t="str">
        <f>IF(AND(NOT(ISBLANK('Gen Master'!B54)),OR('Gen Master'!$AM54=TRUE,'Gen Master'!$AM54="Enabled?")),'Gen Master'!B54, ignore_flag)</f>
        <v>zzz_ignore</v>
      </c>
      <c r="C18" s="19" t="str">
        <f>IF(AND(NOT(ISBLANK('Gen Master'!C54)),OR('Gen Master'!$AM54=TRUE,'Gen Master'!$AM54="Enabled?")),'Gen Master'!C54, ignore_flag)</f>
        <v>zzz_ignore</v>
      </c>
      <c r="D18" s="19" t="str">
        <f>IF(AND(NOT(ISBLANK('Gen Master'!D54)),OR('Gen Master'!$AM54=TRUE,'Gen Master'!$AM54="Enabled?")),'Gen Master'!D54, ignore_flag)</f>
        <v>zzz_ignore</v>
      </c>
      <c r="E18" s="19" t="str">
        <f>IF(AND(NOT(ISBLANK('Gen Master'!E54)),OR('Gen Master'!$AM54=TRUE,'Gen Master'!$AM54="Enabled?")),'Gen Master'!E54, ignore_flag)</f>
        <v>zzz_ignore</v>
      </c>
      <c r="F18" s="19" t="str">
        <f>IF(AND(NOT(ISBLANK('Gen Master'!F54)),OR('Gen Master'!$AM54=TRUE,'Gen Master'!$AM54="Enabled?")),'Gen Master'!F54, ignore_flag)</f>
        <v>zzz_ignore</v>
      </c>
      <c r="G18" s="19" t="str">
        <f>IF(AND(NOT(ISBLANK('Gen Master'!G54)),OR('Gen Master'!$AM54=TRUE,'Gen Master'!$AM54="Enabled?")),'Gen Master'!G54, ignore_flag)</f>
        <v>zzz_ignore</v>
      </c>
      <c r="H18" s="19" t="str">
        <f>IF(AND(NOT(ISBLANK('Gen Master'!H54)),OR('Gen Master'!$AM54=TRUE,'Gen Master'!$AM54="Enabled?")),'Gen Master'!H54, ignore_flag)</f>
        <v>zzz_ignore</v>
      </c>
      <c r="I18" s="19" t="str">
        <f>IF(AND(NOT(ISBLANK('Gen Master'!I54)),OR('Gen Master'!$AM54=TRUE,'Gen Master'!$AM54="Enabled?")),'Gen Master'!I54, ignore_flag)</f>
        <v>zzz_ignore</v>
      </c>
      <c r="J18" s="19" t="str">
        <f>IF(AND(NOT(ISBLANK('Gen Master'!J54)),OR('Gen Master'!$AM54=TRUE,'Gen Master'!$AM54="Enabled?")),'Gen Master'!J54, ignore_flag)</f>
        <v>zzz_ignore</v>
      </c>
      <c r="K18" s="19" t="str">
        <f>IF(AND(NOT(ISBLANK('Gen Master'!K54)),OR('Gen Master'!$AM54=TRUE,'Gen Master'!$AM54="Enabled?")),'Gen Master'!K54, ignore_flag)</f>
        <v>zzz_ignore</v>
      </c>
      <c r="L18" s="19" t="str">
        <f>IF(AND(NOT(ISBLANK('Gen Master'!L54)),OR('Gen Master'!$AM54=TRUE,'Gen Master'!$AM54="Enabled?")),'Gen Master'!L54, ignore_flag)</f>
        <v>zzz_ignore</v>
      </c>
      <c r="M18" s="19" t="str">
        <f>IF(AND(NOT(ISBLANK('Gen Master'!M54)),OR('Gen Master'!$AM54=TRUE,'Gen Master'!$AM54="Enabled?")),'Gen Master'!M54, ignore_flag)</f>
        <v>zzz_ignore</v>
      </c>
      <c r="N18" s="19" t="str">
        <f>IF(AND(NOT(ISBLANK('Gen Master'!N54)),OR('Gen Master'!$AM54=TRUE,'Gen Master'!$AM54="Enabled?")),'Gen Master'!N54, ignore_flag)</f>
        <v>zzz_ignore</v>
      </c>
      <c r="O18" s="19" t="str">
        <f>IF(AND(NOT(ISBLANK('Gen Master'!O54)),OR('Gen Master'!$AM54=TRUE,'Gen Master'!$AM54="Enabled?")),'Gen Master'!O54, ignore_flag)</f>
        <v>zzz_ignore</v>
      </c>
      <c r="P18" s="19" t="str">
        <f>IF(AND(NOT(ISBLANK('Gen Master'!P54)),OR('Gen Master'!$AM54=TRUE,'Gen Master'!$AM54="Enabled?")),'Gen Master'!P54, ignore_flag)</f>
        <v>zzz_ignore</v>
      </c>
      <c r="Q18" s="19" t="str">
        <f>IF(AND(NOT(ISBLANK('Gen Master'!Q54)),OR('Gen Master'!$AM54=TRUE,'Gen Master'!$AM54="Enabled?")),'Gen Master'!Q54, ignore_flag)</f>
        <v>zzz_ignore</v>
      </c>
      <c r="R18" s="19" t="str">
        <f>IF(AND(NOT(ISBLANK('Gen Master'!R54)),OR('Gen Master'!$AM54=TRUE,'Gen Master'!$AM54="Enabled?")),'Gen Master'!R54, ignore_flag)</f>
        <v>zzz_ignore</v>
      </c>
      <c r="S18" s="19" t="str">
        <f>IF(AND(NOT(ISBLANK('Gen Master'!S54)),OR('Gen Master'!$AM54=TRUE,'Gen Master'!$AM54="Enabled?")),'Gen Master'!S54, ignore_flag)</f>
        <v>zzz_ignore</v>
      </c>
      <c r="T18" s="19" t="str">
        <f>IF(AND(NOT(ISBLANK('Gen Master'!T54)),OR('Gen Master'!$AM54=TRUE,'Gen Master'!$AM54="Enabled?")),'Gen Master'!T54, ignore_flag)</f>
        <v>zzz_ignore</v>
      </c>
      <c r="U18" s="19" t="str">
        <f>IF(AND(NOT(ISBLANK('Gen Master'!U54)),OR('Gen Master'!$AM54=TRUE,'Gen Master'!$AM54="Enabled?")),'Gen Master'!U54, ignore_flag)</f>
        <v>zzz_ignore</v>
      </c>
      <c r="V18" s="19" t="str">
        <f ca="1">IF(AND(NOT(ISBLANK('Gen Master'!V54)),OR('Gen Master'!$AM54=TRUE,'Gen Master'!$AM54="Enabled?")),'Gen Master'!V54, ignore_flag)</f>
        <v>zzz_ignore</v>
      </c>
      <c r="W18" s="19" t="str">
        <f>IF(AND(NOT(ISBLANK('Gen Master'!W54)),OR('Gen Master'!$AM54=TRUE,'Gen Master'!$AM54="Enabled?")),'Gen Master'!W54, ignore_flag)</f>
        <v>zzz_ignore</v>
      </c>
      <c r="X18" s="19" t="str">
        <f>IF(AND(NOT(ISBLANK('Gen Master'!X54)),OR('Gen Master'!$AM54=TRUE,'Gen Master'!$AM54="Enabled?")),'Gen Master'!X54, ignore_flag)</f>
        <v>zzz_ignore</v>
      </c>
      <c r="Y18" s="19" t="str">
        <f>IF(AND(NOT(ISBLANK('Gen Master'!Y54)),OR('Gen Master'!$AM54=TRUE,'Gen Master'!$AM54="Enabled?")),'Gen Master'!Y54, ignore_flag)</f>
        <v>zzz_ignore</v>
      </c>
    </row>
    <row r="19" spans="1:25" ht="45">
      <c r="A19" s="19">
        <f>'Gen Master'!A70</f>
        <v>39</v>
      </c>
      <c r="B19" s="19" t="str">
        <f>IF(AND(NOT(ISBLANK('Gen Master'!B70)),OR('Gen Master'!$AM70=TRUE,'Gen Master'!$AM70="Enabled?")),'Gen Master'!B70, ignore_flag)</f>
        <v>Bastrop_Combined</v>
      </c>
      <c r="C19" s="19">
        <f>IF(AND(NOT(ISBLANK('Gen Master'!C70)),OR('Gen Master'!$AM70=TRUE,'Gen Master'!$AM70="Enabled?")),'Gen Master'!C70, ignore_flag)</f>
        <v>0.7278</v>
      </c>
      <c r="D19" s="19" t="str">
        <f>IF(AND(NOT(ISBLANK('Gen Master'!D70)),OR('Gen Master'!$AM70=TRUE,'Gen Master'!$AM70="Enabled?")),'Gen Master'!D70, ignore_flag)</f>
        <v>ng</v>
      </c>
      <c r="E19" s="19" t="str">
        <f>IF(AND(NOT(ISBLANK('Gen Master'!E70)),OR('Gen Master'!$AM70=TRUE,'Gen Master'!$AM70="Enabled?")),'Gen Master'!E70, ignore_flag)</f>
        <v>cc</v>
      </c>
      <c r="F19" s="19" t="str">
        <f>IF(AND(NOT(ISBLANK('Gen Master'!F70)),OR('Gen Master'!$AM70=TRUE,'Gen Master'!$AM70="Enabled?")),'Gen Master'!F70, ignore_flag)</f>
        <v>ng_cc</v>
      </c>
      <c r="G19" s="19">
        <f>IF(AND(NOT(ISBLANK('Gen Master'!G70)),OR('Gen Master'!$AM70=TRUE,'Gen Master'!$AM70="Enabled?")),'Gen Master'!G70, ignore_flag)</f>
        <v>7.8449359000000003</v>
      </c>
      <c r="H19" s="19">
        <f>IF(AND(NOT(ISBLANK('Gen Master'!H70)),OR('Gen Master'!$AM70=TRUE,'Gen Master'!$AM70="Enabled?")),'Gen Master'!H70, ignore_flag)</f>
        <v>2002</v>
      </c>
      <c r="I19" s="19" t="str">
        <f>IF(AND(NOT(ISBLANK('Gen Master'!I70)),OR('Gen Master'!$AM70=TRUE,'Gen Master'!$AM70="Enabled?")),'Gen Master'!I70, ignore_flag)</f>
        <v>OP</v>
      </c>
      <c r="J19" s="19" t="str">
        <f>IF(AND(NOT(ISBLANK('Gen Master'!J70)),OR('Gen Master'!$AM70=TRUE,'Gen Master'!$AM70="Enabled?")),'Gen Master'!J70, ignore_flag)</f>
        <v>N</v>
      </c>
      <c r="K19" s="19" t="str">
        <f>IF(AND(NOT(ISBLANK('Gen Master'!K70)),OR('Gen Master'!$AM70=TRUE,'Gen Master'!$AM70="Enabled?")),'Gen Master'!K70, ignore_flag)</f>
        <v>Combo</v>
      </c>
      <c r="L19" s="19" t="str">
        <f>IF(AND(NOT(ISBLANK('Gen Master'!L70)),OR('Gen Master'!$AM70=TRUE,'Gen Master'!$AM70="Enabled?")),'Gen Master'!L70, ignore_flag)</f>
        <v>NG</v>
      </c>
      <c r="M19" s="19" t="str">
        <f>IF(AND(NOT(ISBLANK('Gen Master'!M70)),OR('Gen Master'!$AM70=TRUE,'Gen Master'!$AM70="Enabled?")),'Gen Master'!M70, ignore_flag)</f>
        <v>CC</v>
      </c>
      <c r="N19" s="19">
        <f>IF(AND(NOT(ISBLANK('Gen Master'!N70)),OR('Gen Master'!$AM70=TRUE,'Gen Master'!$AM70="Enabled?")),'Gen Master'!N70, ignore_flag)</f>
        <v>5.7095443480200005</v>
      </c>
      <c r="O19" s="19" t="str">
        <f>IF(AND(NOT(ISBLANK('Gen Master'!O70)),OR('Gen Master'!$AM70=TRUE,'Gen Master'!$AM70="Enabled?")),'Gen Master'!O70, ignore_flag)</f>
        <v>zzz_ignore</v>
      </c>
      <c r="P19" s="19" t="str">
        <f>IF(AND(NOT(ISBLANK('Gen Master'!P70)),OR('Gen Master'!$AM70=TRUE,'Gen Master'!$AM70="Enabled?")),'Gen Master'!P70, ignore_flag)</f>
        <v>zzz_ignore</v>
      </c>
      <c r="Q19" s="19" t="str">
        <f>IF(AND(NOT(ISBLANK('Gen Master'!Q70)),OR('Gen Master'!$AM70=TRUE,'Gen Master'!$AM70="Enabled?")),'Gen Master'!Q70, ignore_flag)</f>
        <v>zzz_ignore</v>
      </c>
      <c r="R19" s="19" t="str">
        <f>IF(AND(NOT(ISBLANK('Gen Master'!R70)),OR('Gen Master'!$AM70=TRUE,'Gen Master'!$AM70="Enabled?")),'Gen Master'!R70, ignore_flag)</f>
        <v>zzz_ignore</v>
      </c>
      <c r="S19" s="19" t="str">
        <f>IF(AND(NOT(ISBLANK('Gen Master'!S70)),OR('Gen Master'!$AM70=TRUE,'Gen Master'!$AM70="Enabled?")),'Gen Master'!S70, ignore_flag)</f>
        <v>zzz_ignore</v>
      </c>
      <c r="T19" s="19" t="str">
        <f>IF(AND(NOT(ISBLANK('Gen Master'!T70)),OR('Gen Master'!$AM70=TRUE,'Gen Master'!$AM70="Enabled?")),'Gen Master'!T70, ignore_flag)</f>
        <v>Y</v>
      </c>
      <c r="U19" s="19" t="str">
        <f>IF(AND(NOT(ISBLANK('Gen Master'!U70)),OR('Gen Master'!$AM70=TRUE,'Gen Master'!$AM70="Enabled?")),'Gen Master'!U70, ignore_flag)</f>
        <v>CCGT</v>
      </c>
      <c r="V19" s="19" t="str">
        <f ca="1">IF(AND(NOT(ISBLANK('Gen Master'!V70)),OR('Gen Master'!$AM70=TRUE,'Gen Master'!$AM70="Enabled?")),'Gen Master'!V70, ignore_flag)</f>
        <v/>
      </c>
      <c r="W19" s="19" t="str">
        <f>IF(AND(NOT(ISBLANK('Gen Master'!W70)),OR('Gen Master'!$AM70=TRUE,'Gen Master'!$AM70="Enabled?")),'Gen Master'!W70, ignore_flag)</f>
        <v>Bastrop_Energy_Center</v>
      </c>
      <c r="X19" s="19">
        <f>IF(AND(NOT(ISBLANK('Gen Master'!X70)),OR('Gen Master'!$AM70=TRUE,'Gen Master'!$AM70="Enabled?")),'Gen Master'!X70, ignore_flag)</f>
        <v>1</v>
      </c>
      <c r="Y19" s="19" t="str">
        <f>IF(AND(NOT(ISBLANK('Gen Master'!Y70)),OR('Gen Master'!$AM70=TRUE,'Gen Master'!$AM70="Enabled?")),'Gen Master'!Y70, ignore_flag)</f>
        <v>zzz_ignore</v>
      </c>
    </row>
    <row r="20" spans="1:25">
      <c r="A20" s="19">
        <f>'Gen Master'!A90</f>
        <v>59</v>
      </c>
      <c r="B20" s="19" t="str">
        <f>IF(AND(NOT(ISBLANK('Gen Master'!B90)),OR('Gen Master'!$AM90=TRUE,'Gen Master'!$AM90="Enabled?")),'Gen Master'!B90, ignore_flag)</f>
        <v>zzz_ignore</v>
      </c>
      <c r="C20" s="19" t="str">
        <f>IF(AND(NOT(ISBLANK('Gen Master'!C90)),OR('Gen Master'!$AM90=TRUE,'Gen Master'!$AM90="Enabled?")),'Gen Master'!C90, ignore_flag)</f>
        <v>zzz_ignore</v>
      </c>
      <c r="D20" s="19" t="str">
        <f>IF(AND(NOT(ISBLANK('Gen Master'!D90)),OR('Gen Master'!$AM90=TRUE,'Gen Master'!$AM90="Enabled?")),'Gen Master'!D90, ignore_flag)</f>
        <v>zzz_ignore</v>
      </c>
      <c r="E20" s="19" t="str">
        <f>IF(AND(NOT(ISBLANK('Gen Master'!E90)),OR('Gen Master'!$AM90=TRUE,'Gen Master'!$AM90="Enabled?")),'Gen Master'!E90, ignore_flag)</f>
        <v>zzz_ignore</v>
      </c>
      <c r="F20" s="19" t="str">
        <f>IF(AND(NOT(ISBLANK('Gen Master'!F90)),OR('Gen Master'!$AM90=TRUE,'Gen Master'!$AM90="Enabled?")),'Gen Master'!F90, ignore_flag)</f>
        <v>zzz_ignore</v>
      </c>
      <c r="G20" s="19" t="str">
        <f>IF(AND(NOT(ISBLANK('Gen Master'!G90)),OR('Gen Master'!$AM90=TRUE,'Gen Master'!$AM90="Enabled?")),'Gen Master'!G90, ignore_flag)</f>
        <v>zzz_ignore</v>
      </c>
      <c r="H20" s="19" t="str">
        <f>IF(AND(NOT(ISBLANK('Gen Master'!H90)),OR('Gen Master'!$AM90=TRUE,'Gen Master'!$AM90="Enabled?")),'Gen Master'!H90, ignore_flag)</f>
        <v>zzz_ignore</v>
      </c>
      <c r="I20" s="19" t="str">
        <f>IF(AND(NOT(ISBLANK('Gen Master'!I90)),OR('Gen Master'!$AM90=TRUE,'Gen Master'!$AM90="Enabled?")),'Gen Master'!I90, ignore_flag)</f>
        <v>zzz_ignore</v>
      </c>
      <c r="J20" s="19" t="str">
        <f>IF(AND(NOT(ISBLANK('Gen Master'!J90)),OR('Gen Master'!$AM90=TRUE,'Gen Master'!$AM90="Enabled?")),'Gen Master'!J90, ignore_flag)</f>
        <v>zzz_ignore</v>
      </c>
      <c r="K20" s="19" t="str">
        <f>IF(AND(NOT(ISBLANK('Gen Master'!K90)),OR('Gen Master'!$AM90=TRUE,'Gen Master'!$AM90="Enabled?")),'Gen Master'!K90, ignore_flag)</f>
        <v>zzz_ignore</v>
      </c>
      <c r="L20" s="19" t="str">
        <f>IF(AND(NOT(ISBLANK('Gen Master'!L90)),OR('Gen Master'!$AM90=TRUE,'Gen Master'!$AM90="Enabled?")),'Gen Master'!L90, ignore_flag)</f>
        <v>zzz_ignore</v>
      </c>
      <c r="M20" s="19" t="str">
        <f>IF(AND(NOT(ISBLANK('Gen Master'!M90)),OR('Gen Master'!$AM90=TRUE,'Gen Master'!$AM90="Enabled?")),'Gen Master'!M90, ignore_flag)</f>
        <v>zzz_ignore</v>
      </c>
      <c r="N20" s="19" t="str">
        <f>IF(AND(NOT(ISBLANK('Gen Master'!N90)),OR('Gen Master'!$AM90=TRUE,'Gen Master'!$AM90="Enabled?")),'Gen Master'!N90, ignore_flag)</f>
        <v>zzz_ignore</v>
      </c>
      <c r="O20" s="19" t="str">
        <f>IF(AND(NOT(ISBLANK('Gen Master'!O90)),OR('Gen Master'!$AM90=TRUE,'Gen Master'!$AM90="Enabled?")),'Gen Master'!O90, ignore_flag)</f>
        <v>zzz_ignore</v>
      </c>
      <c r="P20" s="19" t="str">
        <f>IF(AND(NOT(ISBLANK('Gen Master'!P90)),OR('Gen Master'!$AM90=TRUE,'Gen Master'!$AM90="Enabled?")),'Gen Master'!P90, ignore_flag)</f>
        <v>zzz_ignore</v>
      </c>
      <c r="Q20" s="19" t="str">
        <f>IF(AND(NOT(ISBLANK('Gen Master'!Q90)),OR('Gen Master'!$AM90=TRUE,'Gen Master'!$AM90="Enabled?")),'Gen Master'!Q90, ignore_flag)</f>
        <v>zzz_ignore</v>
      </c>
      <c r="R20" s="19" t="str">
        <f>IF(AND(NOT(ISBLANK('Gen Master'!R90)),OR('Gen Master'!$AM90=TRUE,'Gen Master'!$AM90="Enabled?")),'Gen Master'!R90, ignore_flag)</f>
        <v>zzz_ignore</v>
      </c>
      <c r="S20" s="19" t="str">
        <f>IF(AND(NOT(ISBLANK('Gen Master'!S90)),OR('Gen Master'!$AM90=TRUE,'Gen Master'!$AM90="Enabled?")),'Gen Master'!S90, ignore_flag)</f>
        <v>zzz_ignore</v>
      </c>
      <c r="T20" s="19" t="str">
        <f>IF(AND(NOT(ISBLANK('Gen Master'!T90)),OR('Gen Master'!$AM90=TRUE,'Gen Master'!$AM90="Enabled?")),'Gen Master'!T90, ignore_flag)</f>
        <v>zzz_ignore</v>
      </c>
      <c r="U20" s="19" t="str">
        <f>IF(AND(NOT(ISBLANK('Gen Master'!U90)),OR('Gen Master'!$AM90=TRUE,'Gen Master'!$AM90="Enabled?")),'Gen Master'!U90, ignore_flag)</f>
        <v>zzz_ignore</v>
      </c>
      <c r="V20" s="19" t="str">
        <f ca="1">IF(AND(NOT(ISBLANK('Gen Master'!V90)),OR('Gen Master'!$AM90=TRUE,'Gen Master'!$AM90="Enabled?")),'Gen Master'!V90, ignore_flag)</f>
        <v>zzz_ignore</v>
      </c>
      <c r="W20" s="19" t="str">
        <f>IF(AND(NOT(ISBLANK('Gen Master'!W90)),OR('Gen Master'!$AM90=TRUE,'Gen Master'!$AM90="Enabled?")),'Gen Master'!W90, ignore_flag)</f>
        <v>zzz_ignore</v>
      </c>
      <c r="X20" s="19" t="str">
        <f>IF(AND(NOT(ISBLANK('Gen Master'!X90)),OR('Gen Master'!$AM90=TRUE,'Gen Master'!$AM90="Enabled?")),'Gen Master'!X90, ignore_flag)</f>
        <v>zzz_ignore</v>
      </c>
      <c r="Y20" s="19" t="str">
        <f>IF(AND(NOT(ISBLANK('Gen Master'!Y90)),OR('Gen Master'!$AM90=TRUE,'Gen Master'!$AM90="Enabled?")),'Gen Master'!Y90, ignore_flag)</f>
        <v>zzz_ignore</v>
      </c>
    </row>
    <row r="21" spans="1:25">
      <c r="A21" s="19">
        <f>'Gen Master'!A87</f>
        <v>56</v>
      </c>
      <c r="B21" s="19" t="str">
        <f>IF(AND(NOT(ISBLANK('Gen Master'!B87)),OR('Gen Master'!$AM87=TRUE,'Gen Master'!$AM87="Enabled?")),'Gen Master'!B87, ignore_flag)</f>
        <v>zzz_ignore</v>
      </c>
      <c r="C21" s="19" t="str">
        <f>IF(AND(NOT(ISBLANK('Gen Master'!C87)),OR('Gen Master'!$AM87=TRUE,'Gen Master'!$AM87="Enabled?")),'Gen Master'!C87, ignore_flag)</f>
        <v>zzz_ignore</v>
      </c>
      <c r="D21" s="19" t="str">
        <f>IF(AND(NOT(ISBLANK('Gen Master'!D87)),OR('Gen Master'!$AM87=TRUE,'Gen Master'!$AM87="Enabled?")),'Gen Master'!D87, ignore_flag)</f>
        <v>zzz_ignore</v>
      </c>
      <c r="E21" s="19" t="str">
        <f>IF(AND(NOT(ISBLANK('Gen Master'!E87)),OR('Gen Master'!$AM87=TRUE,'Gen Master'!$AM87="Enabled?")),'Gen Master'!E87, ignore_flag)</f>
        <v>zzz_ignore</v>
      </c>
      <c r="F21" s="19" t="str">
        <f>IF(AND(NOT(ISBLANK('Gen Master'!F87)),OR('Gen Master'!$AM87=TRUE,'Gen Master'!$AM87="Enabled?")),'Gen Master'!F87, ignore_flag)</f>
        <v>zzz_ignore</v>
      </c>
      <c r="G21" s="19" t="str">
        <f>IF(AND(NOT(ISBLANK('Gen Master'!G87)),OR('Gen Master'!$AM87=TRUE,'Gen Master'!$AM87="Enabled?")),'Gen Master'!G87, ignore_flag)</f>
        <v>zzz_ignore</v>
      </c>
      <c r="H21" s="19" t="str">
        <f>IF(AND(NOT(ISBLANK('Gen Master'!H87)),OR('Gen Master'!$AM87=TRUE,'Gen Master'!$AM87="Enabled?")),'Gen Master'!H87, ignore_flag)</f>
        <v>zzz_ignore</v>
      </c>
      <c r="I21" s="19" t="str">
        <f>IF(AND(NOT(ISBLANK('Gen Master'!I87)),OR('Gen Master'!$AM87=TRUE,'Gen Master'!$AM87="Enabled?")),'Gen Master'!I87, ignore_flag)</f>
        <v>zzz_ignore</v>
      </c>
      <c r="J21" s="19" t="str">
        <f>IF(AND(NOT(ISBLANK('Gen Master'!J87)),OR('Gen Master'!$AM87=TRUE,'Gen Master'!$AM87="Enabled?")),'Gen Master'!J87, ignore_flag)</f>
        <v>zzz_ignore</v>
      </c>
      <c r="K21" s="19" t="str">
        <f>IF(AND(NOT(ISBLANK('Gen Master'!K87)),OR('Gen Master'!$AM87=TRUE,'Gen Master'!$AM87="Enabled?")),'Gen Master'!K87, ignore_flag)</f>
        <v>zzz_ignore</v>
      </c>
      <c r="L21" s="19" t="str">
        <f>IF(AND(NOT(ISBLANK('Gen Master'!L87)),OR('Gen Master'!$AM87=TRUE,'Gen Master'!$AM87="Enabled?")),'Gen Master'!L87, ignore_flag)</f>
        <v>zzz_ignore</v>
      </c>
      <c r="M21" s="19" t="str">
        <f>IF(AND(NOT(ISBLANK('Gen Master'!M87)),OR('Gen Master'!$AM87=TRUE,'Gen Master'!$AM87="Enabled?")),'Gen Master'!M87, ignore_flag)</f>
        <v>zzz_ignore</v>
      </c>
      <c r="N21" s="19" t="str">
        <f>IF(AND(NOT(ISBLANK('Gen Master'!N87)),OR('Gen Master'!$AM87=TRUE,'Gen Master'!$AM87="Enabled?")),'Gen Master'!N87, ignore_flag)</f>
        <v>zzz_ignore</v>
      </c>
      <c r="O21" s="19" t="str">
        <f>IF(AND(NOT(ISBLANK('Gen Master'!O87)),OR('Gen Master'!$AM87=TRUE,'Gen Master'!$AM87="Enabled?")),'Gen Master'!O87, ignore_flag)</f>
        <v>zzz_ignore</v>
      </c>
      <c r="P21" s="19" t="str">
        <f>IF(AND(NOT(ISBLANK('Gen Master'!P87)),OR('Gen Master'!$AM87=TRUE,'Gen Master'!$AM87="Enabled?")),'Gen Master'!P87, ignore_flag)</f>
        <v>zzz_ignore</v>
      </c>
      <c r="Q21" s="19" t="str">
        <f>IF(AND(NOT(ISBLANK('Gen Master'!Q87)),OR('Gen Master'!$AM87=TRUE,'Gen Master'!$AM87="Enabled?")),'Gen Master'!Q87, ignore_flag)</f>
        <v>zzz_ignore</v>
      </c>
      <c r="R21" s="19" t="str">
        <f>IF(AND(NOT(ISBLANK('Gen Master'!R87)),OR('Gen Master'!$AM87=TRUE,'Gen Master'!$AM87="Enabled?")),'Gen Master'!R87, ignore_flag)</f>
        <v>zzz_ignore</v>
      </c>
      <c r="S21" s="19" t="str">
        <f>IF(AND(NOT(ISBLANK('Gen Master'!S87)),OR('Gen Master'!$AM87=TRUE,'Gen Master'!$AM87="Enabled?")),'Gen Master'!S87, ignore_flag)</f>
        <v>zzz_ignore</v>
      </c>
      <c r="T21" s="19" t="str">
        <f>IF(AND(NOT(ISBLANK('Gen Master'!T87)),OR('Gen Master'!$AM87=TRUE,'Gen Master'!$AM87="Enabled?")),'Gen Master'!T87, ignore_flag)</f>
        <v>zzz_ignore</v>
      </c>
      <c r="U21" s="19" t="str">
        <f>IF(AND(NOT(ISBLANK('Gen Master'!U87)),OR('Gen Master'!$AM87=TRUE,'Gen Master'!$AM87="Enabled?")),'Gen Master'!U87, ignore_flag)</f>
        <v>zzz_ignore</v>
      </c>
      <c r="V21" s="19" t="str">
        <f ca="1">IF(AND(NOT(ISBLANK('Gen Master'!V87)),OR('Gen Master'!$AM87=TRUE,'Gen Master'!$AM87="Enabled?")),'Gen Master'!V87, ignore_flag)</f>
        <v>zzz_ignore</v>
      </c>
      <c r="W21" s="19" t="str">
        <f>IF(AND(NOT(ISBLANK('Gen Master'!W87)),OR('Gen Master'!$AM87=TRUE,'Gen Master'!$AM87="Enabled?")),'Gen Master'!W87, ignore_flag)</f>
        <v>zzz_ignore</v>
      </c>
      <c r="X21" s="19" t="str">
        <f>IF(AND(NOT(ISBLANK('Gen Master'!X87)),OR('Gen Master'!$AM87=TRUE,'Gen Master'!$AM87="Enabled?")),'Gen Master'!X87, ignore_flag)</f>
        <v>zzz_ignore</v>
      </c>
      <c r="Y21" s="19" t="str">
        <f>IF(AND(NOT(ISBLANK('Gen Master'!Y87)),OR('Gen Master'!$AM87=TRUE,'Gen Master'!$AM87="Enabled?")),'Gen Master'!Y87, ignore_flag)</f>
        <v>zzz_ignore</v>
      </c>
    </row>
    <row r="22" spans="1:25" ht="45">
      <c r="A22" s="19">
        <f>'Gen Master'!A103</f>
        <v>72</v>
      </c>
      <c r="B22" s="19" t="str">
        <f>IF(AND(NOT(ISBLANK('Gen Master'!B103)),OR('Gen Master'!$AM103=TRUE,'Gen Master'!$AM103="Enabled?")),'Gen Master'!B103, ignore_flag)</f>
        <v>Bosque_County_Peaking_GT_1</v>
      </c>
      <c r="C22" s="19">
        <f>IF(AND(NOT(ISBLANK('Gen Master'!C103)),OR('Gen Master'!$AM103=TRUE,'Gen Master'!$AM103="Enabled?")),'Gen Master'!C103, ignore_flag)</f>
        <v>0.154</v>
      </c>
      <c r="D22" s="19" t="str">
        <f>IF(AND(NOT(ISBLANK('Gen Master'!D103)),OR('Gen Master'!$AM103=TRUE,'Gen Master'!$AM103="Enabled?")),'Gen Master'!D103, ignore_flag)</f>
        <v>ng</v>
      </c>
      <c r="E22" s="19" t="str">
        <f>IF(AND(NOT(ISBLANK('Gen Master'!E103)),OR('Gen Master'!$AM103=TRUE,'Gen Master'!$AM103="Enabled?")),'Gen Master'!E103, ignore_flag)</f>
        <v>gt</v>
      </c>
      <c r="F22" s="19" t="str">
        <f>IF(AND(NOT(ISBLANK('Gen Master'!F103)),OR('Gen Master'!$AM103=TRUE,'Gen Master'!$AM103="Enabled?")),'Gen Master'!F103, ignore_flag)</f>
        <v>ng_gt</v>
      </c>
      <c r="G22" s="19">
        <f>IF(AND(NOT(ISBLANK('Gen Master'!G103)),OR('Gen Master'!$AM103=TRUE,'Gen Master'!$AM103="Enabled?")),'Gen Master'!G103, ignore_flag)</f>
        <v>7.6393871999999998</v>
      </c>
      <c r="H22" s="19">
        <f>IF(AND(NOT(ISBLANK('Gen Master'!H103)),OR('Gen Master'!$AM103=TRUE,'Gen Master'!$AM103="Enabled?")),'Gen Master'!H103, ignore_flag)</f>
        <v>2000</v>
      </c>
      <c r="I22" s="19" t="str">
        <f>IF(AND(NOT(ISBLANK('Gen Master'!I103)),OR('Gen Master'!$AM103=TRUE,'Gen Master'!$AM103="Enabled?")),'Gen Master'!I103, ignore_flag)</f>
        <v>OP</v>
      </c>
      <c r="J22" s="19" t="str">
        <f>IF(AND(NOT(ISBLANK('Gen Master'!J103)),OR('Gen Master'!$AM103=TRUE,'Gen Master'!$AM103="Enabled?")),'Gen Master'!J103, ignore_flag)</f>
        <v>N</v>
      </c>
      <c r="K22" s="19" t="str">
        <f>IF(AND(NOT(ISBLANK('Gen Master'!K103)),OR('Gen Master'!$AM103=TRUE,'Gen Master'!$AM103="Enabled?")),'Gen Master'!K103, ignore_flag)</f>
        <v>eGrid</v>
      </c>
      <c r="L22" s="19" t="str">
        <f>IF(AND(NOT(ISBLANK('Gen Master'!L103)),OR('Gen Master'!$AM103=TRUE,'Gen Master'!$AM103="Enabled?")),'Gen Master'!L103, ignore_flag)</f>
        <v>NG</v>
      </c>
      <c r="M22" s="19" t="str">
        <f>IF(AND(NOT(ISBLANK('Gen Master'!M103)),OR('Gen Master'!$AM103=TRUE,'Gen Master'!$AM103="Enabled?")),'Gen Master'!M103, ignore_flag)</f>
        <v>GT</v>
      </c>
      <c r="N22" s="19">
        <f>IF(AND(NOT(ISBLANK('Gen Master'!N103)),OR('Gen Master'!$AM103=TRUE,'Gen Master'!$AM103="Enabled?")),'Gen Master'!N103, ignore_flag)</f>
        <v>1.1764656287999999</v>
      </c>
      <c r="O22" s="19" t="str">
        <f>IF(AND(NOT(ISBLANK('Gen Master'!O103)),OR('Gen Master'!$AM103=TRUE,'Gen Master'!$AM103="Enabled?")),'Gen Master'!O103, ignore_flag)</f>
        <v>zzz_ignore</v>
      </c>
      <c r="P22" s="19" t="str">
        <f>IF(AND(NOT(ISBLANK('Gen Master'!P103)),OR('Gen Master'!$AM103=TRUE,'Gen Master'!$AM103="Enabled?")),'Gen Master'!P103, ignore_flag)</f>
        <v>zzz_ignore</v>
      </c>
      <c r="Q22" s="19" t="str">
        <f>IF(AND(NOT(ISBLANK('Gen Master'!Q103)),OR('Gen Master'!$AM103=TRUE,'Gen Master'!$AM103="Enabled?")),'Gen Master'!Q103, ignore_flag)</f>
        <v>zzz_ignore</v>
      </c>
      <c r="R22" s="19" t="str">
        <f>IF(AND(NOT(ISBLANK('Gen Master'!R103)),OR('Gen Master'!$AM103=TRUE,'Gen Master'!$AM103="Enabled?")),'Gen Master'!R103, ignore_flag)</f>
        <v>zzz_ignore</v>
      </c>
      <c r="S22" s="19" t="str">
        <f>IF(AND(NOT(ISBLANK('Gen Master'!S103)),OR('Gen Master'!$AM103=TRUE,'Gen Master'!$AM103="Enabled?")),'Gen Master'!S103, ignore_flag)</f>
        <v>zzz_ignore</v>
      </c>
      <c r="T22" s="19" t="str">
        <f>IF(AND(NOT(ISBLANK('Gen Master'!T103)),OR('Gen Master'!$AM103=TRUE,'Gen Master'!$AM103="Enabled?")),'Gen Master'!T103, ignore_flag)</f>
        <v>zzz_ignore</v>
      </c>
      <c r="U22" s="19" t="str">
        <f>IF(AND(NOT(ISBLANK('Gen Master'!U103)),OR('Gen Master'!$AM103=TRUE,'Gen Master'!$AM103="Enabled?")),'Gen Master'!U103, ignore_flag)</f>
        <v>zzz_ignore</v>
      </c>
      <c r="V22" s="19" t="str">
        <f ca="1">IF(AND(NOT(ISBLANK('Gen Master'!V103)),OR('Gen Master'!$AM103=TRUE,'Gen Master'!$AM103="Enabled?")),'Gen Master'!V103, ignore_flag)</f>
        <v>Y</v>
      </c>
      <c r="W22" s="19" t="str">
        <f>IF(AND(NOT(ISBLANK('Gen Master'!W103)),OR('Gen Master'!$AM103=TRUE,'Gen Master'!$AM103="Enabled?")),'Gen Master'!W103, ignore_flag)</f>
        <v>Bosque_County_Peaking_GT</v>
      </c>
      <c r="X22" s="19">
        <f>IF(AND(NOT(ISBLANK('Gen Master'!X103)),OR('Gen Master'!$AM103=TRUE,'Gen Master'!$AM103="Enabled?")),'Gen Master'!X103, ignore_flag)</f>
        <v>2</v>
      </c>
      <c r="Y22" s="19" t="str">
        <f>IF(AND(NOT(ISBLANK('Gen Master'!Y103)),OR('Gen Master'!$AM103=TRUE,'Gen Master'!$AM103="Enabled?")),'Gen Master'!Y103, ignore_flag)</f>
        <v>zzz_ignore</v>
      </c>
    </row>
    <row r="23" spans="1:25" ht="45">
      <c r="A23" s="19">
        <f>'Gen Master'!A104</f>
        <v>73</v>
      </c>
      <c r="B23" s="19" t="str">
        <f>IF(AND(NOT(ISBLANK('Gen Master'!B104)),OR('Gen Master'!$AM104=TRUE,'Gen Master'!$AM104="Enabled?")),'Gen Master'!B104, ignore_flag)</f>
        <v>Bosque_County_Peaking_GT_2</v>
      </c>
      <c r="C23" s="19">
        <f>IF(AND(NOT(ISBLANK('Gen Master'!C104)),OR('Gen Master'!$AM104=TRUE,'Gen Master'!$AM104="Enabled?")),'Gen Master'!C104, ignore_flag)</f>
        <v>0.154</v>
      </c>
      <c r="D23" s="19" t="str">
        <f>IF(AND(NOT(ISBLANK('Gen Master'!D104)),OR('Gen Master'!$AM104=TRUE,'Gen Master'!$AM104="Enabled?")),'Gen Master'!D104, ignore_flag)</f>
        <v>ng</v>
      </c>
      <c r="E23" s="19" t="str">
        <f>IF(AND(NOT(ISBLANK('Gen Master'!E104)),OR('Gen Master'!$AM104=TRUE,'Gen Master'!$AM104="Enabled?")),'Gen Master'!E104, ignore_flag)</f>
        <v>gt</v>
      </c>
      <c r="F23" s="19" t="str">
        <f>IF(AND(NOT(ISBLANK('Gen Master'!F104)),OR('Gen Master'!$AM104=TRUE,'Gen Master'!$AM104="Enabled?")),'Gen Master'!F104, ignore_flag)</f>
        <v>ng_gt</v>
      </c>
      <c r="G23" s="19">
        <f>IF(AND(NOT(ISBLANK('Gen Master'!G104)),OR('Gen Master'!$AM104=TRUE,'Gen Master'!$AM104="Enabled?")),'Gen Master'!G104, ignore_flag)</f>
        <v>7.6393871999999998</v>
      </c>
      <c r="H23" s="19">
        <f>IF(AND(NOT(ISBLANK('Gen Master'!H104)),OR('Gen Master'!$AM104=TRUE,'Gen Master'!$AM104="Enabled?")),'Gen Master'!H104, ignore_flag)</f>
        <v>2000</v>
      </c>
      <c r="I23" s="19" t="str">
        <f>IF(AND(NOT(ISBLANK('Gen Master'!I104)),OR('Gen Master'!$AM104=TRUE,'Gen Master'!$AM104="Enabled?")),'Gen Master'!I104, ignore_flag)</f>
        <v>OP</v>
      </c>
      <c r="J23" s="19" t="str">
        <f>IF(AND(NOT(ISBLANK('Gen Master'!J104)),OR('Gen Master'!$AM104=TRUE,'Gen Master'!$AM104="Enabled?")),'Gen Master'!J104, ignore_flag)</f>
        <v>N</v>
      </c>
      <c r="K23" s="19" t="str">
        <f>IF(AND(NOT(ISBLANK('Gen Master'!K104)),OR('Gen Master'!$AM104=TRUE,'Gen Master'!$AM104="Enabled?")),'Gen Master'!K104, ignore_flag)</f>
        <v>eGrid</v>
      </c>
      <c r="L23" s="19" t="str">
        <f>IF(AND(NOT(ISBLANK('Gen Master'!L104)),OR('Gen Master'!$AM104=TRUE,'Gen Master'!$AM104="Enabled?")),'Gen Master'!L104, ignore_flag)</f>
        <v>NG</v>
      </c>
      <c r="M23" s="19" t="str">
        <f>IF(AND(NOT(ISBLANK('Gen Master'!M104)),OR('Gen Master'!$AM104=TRUE,'Gen Master'!$AM104="Enabled?")),'Gen Master'!M104, ignore_flag)</f>
        <v>GT</v>
      </c>
      <c r="N23" s="19">
        <f>IF(AND(NOT(ISBLANK('Gen Master'!N104)),OR('Gen Master'!$AM104=TRUE,'Gen Master'!$AM104="Enabled?")),'Gen Master'!N104, ignore_flag)</f>
        <v>1.1764656287999999</v>
      </c>
      <c r="O23" s="19" t="str">
        <f>IF(AND(NOT(ISBLANK('Gen Master'!O104)),OR('Gen Master'!$AM104=TRUE,'Gen Master'!$AM104="Enabled?")),'Gen Master'!O104, ignore_flag)</f>
        <v>zzz_ignore</v>
      </c>
      <c r="P23" s="19" t="str">
        <f>IF(AND(NOT(ISBLANK('Gen Master'!P104)),OR('Gen Master'!$AM104=TRUE,'Gen Master'!$AM104="Enabled?")),'Gen Master'!P104, ignore_flag)</f>
        <v>zzz_ignore</v>
      </c>
      <c r="Q23" s="19" t="str">
        <f>IF(AND(NOT(ISBLANK('Gen Master'!Q104)),OR('Gen Master'!$AM104=TRUE,'Gen Master'!$AM104="Enabled?")),'Gen Master'!Q104, ignore_flag)</f>
        <v>zzz_ignore</v>
      </c>
      <c r="R23" s="19" t="str">
        <f>IF(AND(NOT(ISBLANK('Gen Master'!R104)),OR('Gen Master'!$AM104=TRUE,'Gen Master'!$AM104="Enabled?")),'Gen Master'!R104, ignore_flag)</f>
        <v>zzz_ignore</v>
      </c>
      <c r="S23" s="19" t="str">
        <f>IF(AND(NOT(ISBLANK('Gen Master'!S104)),OR('Gen Master'!$AM104=TRUE,'Gen Master'!$AM104="Enabled?")),'Gen Master'!S104, ignore_flag)</f>
        <v>zzz_ignore</v>
      </c>
      <c r="T23" s="19" t="str">
        <f>IF(AND(NOT(ISBLANK('Gen Master'!T104)),OR('Gen Master'!$AM104=TRUE,'Gen Master'!$AM104="Enabled?")),'Gen Master'!T104, ignore_flag)</f>
        <v>zzz_ignore</v>
      </c>
      <c r="U23" s="19" t="str">
        <f>IF(AND(NOT(ISBLANK('Gen Master'!U104)),OR('Gen Master'!$AM104=TRUE,'Gen Master'!$AM104="Enabled?")),'Gen Master'!U104, ignore_flag)</f>
        <v>zzz_ignore</v>
      </c>
      <c r="V23" s="19" t="str">
        <f ca="1">IF(AND(NOT(ISBLANK('Gen Master'!V104)),OR('Gen Master'!$AM104=TRUE,'Gen Master'!$AM104="Enabled?")),'Gen Master'!V104, ignore_flag)</f>
        <v>Y</v>
      </c>
      <c r="W23" s="19" t="str">
        <f>IF(AND(NOT(ISBLANK('Gen Master'!W104)),OR('Gen Master'!$AM104=TRUE,'Gen Master'!$AM104="Enabled?")),'Gen Master'!W104, ignore_flag)</f>
        <v>Bosque_County_Peaking_GT</v>
      </c>
      <c r="X23" s="19">
        <f>IF(AND(NOT(ISBLANK('Gen Master'!X104)),OR('Gen Master'!$AM104=TRUE,'Gen Master'!$AM104="Enabled?")),'Gen Master'!X104, ignore_flag)</f>
        <v>2</v>
      </c>
      <c r="Y23" s="19" t="str">
        <f>IF(AND(NOT(ISBLANK('Gen Master'!Y104)),OR('Gen Master'!$AM104=TRUE,'Gen Master'!$AM104="Enabled?")),'Gen Master'!Y104, ignore_flag)</f>
        <v>zzz_ignore</v>
      </c>
    </row>
    <row r="24" spans="1:25" ht="45">
      <c r="A24" s="19">
        <f>'Gen Master'!A99</f>
        <v>68</v>
      </c>
      <c r="B24" s="19" t="str">
        <f>IF(AND(NOT(ISBLANK('Gen Master'!B99)),OR('Gen Master'!$AM99=TRUE,'Gen Master'!$AM99="Enabled?")),'Gen Master'!B99, ignore_flag)</f>
        <v>Bosque_County_Peaking_Units3to5_Combined</v>
      </c>
      <c r="C24" s="19">
        <f>IF(AND(NOT(ISBLANK('Gen Master'!C99)),OR('Gen Master'!$AM99=TRUE,'Gen Master'!$AM99="Enabled?")),'Gen Master'!C99, ignore_flag)</f>
        <v>0.499</v>
      </c>
      <c r="D24" s="19" t="str">
        <f>IF(AND(NOT(ISBLANK('Gen Master'!D99)),OR('Gen Master'!$AM99=TRUE,'Gen Master'!$AM99="Enabled?")),'Gen Master'!D99, ignore_flag)</f>
        <v>ng</v>
      </c>
      <c r="E24" s="19" t="str">
        <f>IF(AND(NOT(ISBLANK('Gen Master'!E99)),OR('Gen Master'!$AM99=TRUE,'Gen Master'!$AM99="Enabled?")),'Gen Master'!E99, ignore_flag)</f>
        <v>cc</v>
      </c>
      <c r="F24" s="19" t="str">
        <f>IF(AND(NOT(ISBLANK('Gen Master'!F99)),OR('Gen Master'!$AM99=TRUE,'Gen Master'!$AM99="Enabled?")),'Gen Master'!F99, ignore_flag)</f>
        <v>ng_cc</v>
      </c>
      <c r="G24" s="19">
        <f>IF(AND(NOT(ISBLANK('Gen Master'!G99)),OR('Gen Master'!$AM99=TRUE,'Gen Master'!$AM99="Enabled?")),'Gen Master'!G99, ignore_flag)</f>
        <v>7.6393871999999998</v>
      </c>
      <c r="H24" s="19">
        <f>IF(AND(NOT(ISBLANK('Gen Master'!H99)),OR('Gen Master'!$AM99=TRUE,'Gen Master'!$AM99="Enabled?")),'Gen Master'!H99, ignore_flag)</f>
        <v>2001</v>
      </c>
      <c r="I24" s="19" t="str">
        <f>IF(AND(NOT(ISBLANK('Gen Master'!I99)),OR('Gen Master'!$AM99=TRUE,'Gen Master'!$AM99="Enabled?")),'Gen Master'!I99, ignore_flag)</f>
        <v>OP</v>
      </c>
      <c r="J24" s="19" t="str">
        <f>IF(AND(NOT(ISBLANK('Gen Master'!J99)),OR('Gen Master'!$AM99=TRUE,'Gen Master'!$AM99="Enabled?")),'Gen Master'!J99, ignore_flag)</f>
        <v>N</v>
      </c>
      <c r="K24" s="19" t="str">
        <f>IF(AND(NOT(ISBLANK('Gen Master'!K99)),OR('Gen Master'!$AM99=TRUE,'Gen Master'!$AM99="Enabled?")),'Gen Master'!K99, ignore_flag)</f>
        <v>Combo</v>
      </c>
      <c r="L24" s="19" t="str">
        <f>IF(AND(NOT(ISBLANK('Gen Master'!L99)),OR('Gen Master'!$AM99=TRUE,'Gen Master'!$AM99="Enabled?")),'Gen Master'!L99, ignore_flag)</f>
        <v>NG</v>
      </c>
      <c r="M24" s="19" t="str">
        <f>IF(AND(NOT(ISBLANK('Gen Master'!M99)),OR('Gen Master'!$AM99=TRUE,'Gen Master'!$AM99="Enabled?")),'Gen Master'!M99, ignore_flag)</f>
        <v>CC</v>
      </c>
      <c r="N24" s="19">
        <f>IF(AND(NOT(ISBLANK('Gen Master'!N99)),OR('Gen Master'!$AM99=TRUE,'Gen Master'!$AM99="Enabled?")),'Gen Master'!N99, ignore_flag)</f>
        <v>3.8120542128000001</v>
      </c>
      <c r="O24" s="19" t="str">
        <f>IF(AND(NOT(ISBLANK('Gen Master'!O99)),OR('Gen Master'!$AM99=TRUE,'Gen Master'!$AM99="Enabled?")),'Gen Master'!O99, ignore_flag)</f>
        <v>zzz_ignore</v>
      </c>
      <c r="P24" s="19" t="str">
        <f>IF(AND(NOT(ISBLANK('Gen Master'!P99)),OR('Gen Master'!$AM99=TRUE,'Gen Master'!$AM99="Enabled?")),'Gen Master'!P99, ignore_flag)</f>
        <v>zzz_ignore</v>
      </c>
      <c r="Q24" s="19" t="str">
        <f>IF(AND(NOT(ISBLANK('Gen Master'!Q99)),OR('Gen Master'!$AM99=TRUE,'Gen Master'!$AM99="Enabled?")),'Gen Master'!Q99, ignore_flag)</f>
        <v>zzz_ignore</v>
      </c>
      <c r="R24" s="19" t="str">
        <f>IF(AND(NOT(ISBLANK('Gen Master'!R99)),OR('Gen Master'!$AM99=TRUE,'Gen Master'!$AM99="Enabled?")),'Gen Master'!R99, ignore_flag)</f>
        <v>zzz_ignore</v>
      </c>
      <c r="S24" s="19" t="str">
        <f>IF(AND(NOT(ISBLANK('Gen Master'!S99)),OR('Gen Master'!$AM99=TRUE,'Gen Master'!$AM99="Enabled?")),'Gen Master'!S99, ignore_flag)</f>
        <v>zzz_ignore</v>
      </c>
      <c r="T24" s="19" t="str">
        <f>IF(AND(NOT(ISBLANK('Gen Master'!T99)),OR('Gen Master'!$AM99=TRUE,'Gen Master'!$AM99="Enabled?")),'Gen Master'!T99, ignore_flag)</f>
        <v>Y</v>
      </c>
      <c r="U24" s="19" t="str">
        <f>IF(AND(NOT(ISBLANK('Gen Master'!U99)),OR('Gen Master'!$AM99=TRUE,'Gen Master'!$AM99="Enabled?")),'Gen Master'!U99, ignore_flag)</f>
        <v>CCGT</v>
      </c>
      <c r="V24" s="19" t="str">
        <f ca="1">IF(AND(NOT(ISBLANK('Gen Master'!V99)),OR('Gen Master'!$AM99=TRUE,'Gen Master'!$AM99="Enabled?")),'Gen Master'!V99, ignore_flag)</f>
        <v/>
      </c>
      <c r="W24" s="19" t="str">
        <f>IF(AND(NOT(ISBLANK('Gen Master'!W99)),OR('Gen Master'!$AM99=TRUE,'Gen Master'!$AM99="Enabled?")),'Gen Master'!W99, ignore_flag)</f>
        <v>Bosque_County_Peaking_CCGT</v>
      </c>
      <c r="X24" s="19">
        <f>IF(AND(NOT(ISBLANK('Gen Master'!X99)),OR('Gen Master'!$AM99=TRUE,'Gen Master'!$AM99="Enabled?")),'Gen Master'!X99, ignore_flag)</f>
        <v>1</v>
      </c>
      <c r="Y24" s="19" t="str">
        <f>IF(AND(NOT(ISBLANK('Gen Master'!Y99)),OR('Gen Master'!$AM99=TRUE,'Gen Master'!$AM99="Enabled?")),'Gen Master'!Y99, ignore_flag)</f>
        <v>zzz_ignore</v>
      </c>
    </row>
    <row r="25" spans="1:25" ht="45">
      <c r="A25" s="19">
        <f>'Gen Master'!A108</f>
        <v>77</v>
      </c>
      <c r="B25" s="19" t="str">
        <f>IF(AND(NOT(ISBLANK('Gen Master'!B108)),OR('Gen Master'!$AM108=TRUE,'Gen Master'!$AM108="Enabled?")),'Gen Master'!B108, ignore_flag)</f>
        <v>Brazoz_Valley_Generating_Facility_Combined</v>
      </c>
      <c r="C25" s="19">
        <f>IF(AND(NOT(ISBLANK('Gen Master'!C108)),OR('Gen Master'!$AM108=TRUE,'Gen Master'!$AM108="Enabled?")),'Gen Master'!C108, ignore_flag)</f>
        <v>0.67559999999999998</v>
      </c>
      <c r="D25" s="19" t="str">
        <f>IF(AND(NOT(ISBLANK('Gen Master'!D108)),OR('Gen Master'!$AM108=TRUE,'Gen Master'!$AM108="Enabled?")),'Gen Master'!D108, ignore_flag)</f>
        <v>ng</v>
      </c>
      <c r="E25" s="19" t="str">
        <f>IF(AND(NOT(ISBLANK('Gen Master'!E108)),OR('Gen Master'!$AM108=TRUE,'Gen Master'!$AM108="Enabled?")),'Gen Master'!E108, ignore_flag)</f>
        <v>cc</v>
      </c>
      <c r="F25" s="19" t="str">
        <f>IF(AND(NOT(ISBLANK('Gen Master'!F108)),OR('Gen Master'!$AM108=TRUE,'Gen Master'!$AM108="Enabled?")),'Gen Master'!F108, ignore_flag)</f>
        <v>ng_cc</v>
      </c>
      <c r="G25" s="19">
        <f>IF(AND(NOT(ISBLANK('Gen Master'!G108)),OR('Gen Master'!$AM108=TRUE,'Gen Master'!$AM108="Enabled?")),'Gen Master'!G108, ignore_flag)</f>
        <v>7.4617038000000004</v>
      </c>
      <c r="H25" s="19">
        <f>IF(AND(NOT(ISBLANK('Gen Master'!H108)),OR('Gen Master'!$AM108=TRUE,'Gen Master'!$AM108="Enabled?")),'Gen Master'!H108, ignore_flag)</f>
        <v>2003</v>
      </c>
      <c r="I25" s="19" t="str">
        <f>IF(AND(NOT(ISBLANK('Gen Master'!I108)),OR('Gen Master'!$AM108=TRUE,'Gen Master'!$AM108="Enabled?")),'Gen Master'!I108, ignore_flag)</f>
        <v>OP</v>
      </c>
      <c r="J25" s="19" t="str">
        <f>IF(AND(NOT(ISBLANK('Gen Master'!J108)),OR('Gen Master'!$AM108=TRUE,'Gen Master'!$AM108="Enabled?")),'Gen Master'!J108, ignore_flag)</f>
        <v>N</v>
      </c>
      <c r="K25" s="19" t="str">
        <f>IF(AND(NOT(ISBLANK('Gen Master'!K108)),OR('Gen Master'!$AM108=TRUE,'Gen Master'!$AM108="Enabled?")),'Gen Master'!K108, ignore_flag)</f>
        <v>Combo</v>
      </c>
      <c r="L25" s="19" t="str">
        <f>IF(AND(NOT(ISBLANK('Gen Master'!L108)),OR('Gen Master'!$AM108=TRUE,'Gen Master'!$AM108="Enabled?")),'Gen Master'!L108, ignore_flag)</f>
        <v>NG</v>
      </c>
      <c r="M25" s="19" t="str">
        <f>IF(AND(NOT(ISBLANK('Gen Master'!M108)),OR('Gen Master'!$AM108=TRUE,'Gen Master'!$AM108="Enabled?")),'Gen Master'!M108, ignore_flag)</f>
        <v>CC</v>
      </c>
      <c r="N25" s="19">
        <f>IF(AND(NOT(ISBLANK('Gen Master'!N108)),OR('Gen Master'!$AM108=TRUE,'Gen Master'!$AM108="Enabled?")),'Gen Master'!N108, ignore_flag)</f>
        <v>5.0411270872800005</v>
      </c>
      <c r="O25" s="19" t="str">
        <f>IF(AND(NOT(ISBLANK('Gen Master'!O108)),OR('Gen Master'!$AM108=TRUE,'Gen Master'!$AM108="Enabled?")),'Gen Master'!O108, ignore_flag)</f>
        <v>zzz_ignore</v>
      </c>
      <c r="P25" s="19" t="str">
        <f>IF(AND(NOT(ISBLANK('Gen Master'!P108)),OR('Gen Master'!$AM108=TRUE,'Gen Master'!$AM108="Enabled?")),'Gen Master'!P108, ignore_flag)</f>
        <v>zzz_ignore</v>
      </c>
      <c r="Q25" s="19" t="str">
        <f>IF(AND(NOT(ISBLANK('Gen Master'!Q108)),OR('Gen Master'!$AM108=TRUE,'Gen Master'!$AM108="Enabled?")),'Gen Master'!Q108, ignore_flag)</f>
        <v>zzz_ignore</v>
      </c>
      <c r="R25" s="19" t="str">
        <f>IF(AND(NOT(ISBLANK('Gen Master'!R108)),OR('Gen Master'!$AM108=TRUE,'Gen Master'!$AM108="Enabled?")),'Gen Master'!R108, ignore_flag)</f>
        <v>zzz_ignore</v>
      </c>
      <c r="S25" s="19" t="str">
        <f>IF(AND(NOT(ISBLANK('Gen Master'!S108)),OR('Gen Master'!$AM108=TRUE,'Gen Master'!$AM108="Enabled?")),'Gen Master'!S108, ignore_flag)</f>
        <v>zzz_ignore</v>
      </c>
      <c r="T25" s="19" t="str">
        <f>IF(AND(NOT(ISBLANK('Gen Master'!T108)),OR('Gen Master'!$AM108=TRUE,'Gen Master'!$AM108="Enabled?")),'Gen Master'!T108, ignore_flag)</f>
        <v>Y</v>
      </c>
      <c r="U25" s="19" t="str">
        <f>IF(AND(NOT(ISBLANK('Gen Master'!U108)),OR('Gen Master'!$AM108=TRUE,'Gen Master'!$AM108="Enabled?")),'Gen Master'!U108, ignore_flag)</f>
        <v>CCGT</v>
      </c>
      <c r="V25" s="19" t="str">
        <f ca="1">IF(AND(NOT(ISBLANK('Gen Master'!V108)),OR('Gen Master'!$AM108=TRUE,'Gen Master'!$AM108="Enabled?")),'Gen Master'!V108, ignore_flag)</f>
        <v/>
      </c>
      <c r="W25" s="19" t="str">
        <f>IF(AND(NOT(ISBLANK('Gen Master'!W108)),OR('Gen Master'!$AM108=TRUE,'Gen Master'!$AM108="Enabled?")),'Gen Master'!W108, ignore_flag)</f>
        <v>Brazos_Valley_Generating_Facility</v>
      </c>
      <c r="X25" s="19">
        <f>IF(AND(NOT(ISBLANK('Gen Master'!X108)),OR('Gen Master'!$AM108=TRUE,'Gen Master'!$AM108="Enabled?")),'Gen Master'!X108, ignore_flag)</f>
        <v>1</v>
      </c>
      <c r="Y25" s="19" t="str">
        <f>IF(AND(NOT(ISBLANK('Gen Master'!Y108)),OR('Gen Master'!$AM108=TRUE,'Gen Master'!$AM108="Enabled?")),'Gen Master'!Y108, ignore_flag)</f>
        <v>zzz_ignore</v>
      </c>
    </row>
    <row r="26" spans="1:25">
      <c r="A26" s="19">
        <f>'Gen Master'!A129</f>
        <v>98</v>
      </c>
      <c r="B26" s="19" t="str">
        <f>IF(AND(NOT(ISBLANK('Gen Master'!B129)),OR('Gen Master'!$AM129=TRUE,'Gen Master'!$AM129="Enabled?")),'Gen Master'!B129, ignore_flag)</f>
        <v>zzz_ignore</v>
      </c>
      <c r="C26" s="19" t="str">
        <f>IF(AND(NOT(ISBLANK('Gen Master'!C129)),OR('Gen Master'!$AM129=TRUE,'Gen Master'!$AM129="Enabled?")),'Gen Master'!C129, ignore_flag)</f>
        <v>zzz_ignore</v>
      </c>
      <c r="D26" s="19" t="str">
        <f>IF(AND(NOT(ISBLANK('Gen Master'!D129)),OR('Gen Master'!$AM129=TRUE,'Gen Master'!$AM129="Enabled?")),'Gen Master'!D129, ignore_flag)</f>
        <v>zzz_ignore</v>
      </c>
      <c r="E26" s="19" t="str">
        <f>IF(AND(NOT(ISBLANK('Gen Master'!E129)),OR('Gen Master'!$AM129=TRUE,'Gen Master'!$AM129="Enabled?")),'Gen Master'!E129, ignore_flag)</f>
        <v>zzz_ignore</v>
      </c>
      <c r="F26" s="19" t="str">
        <f>IF(AND(NOT(ISBLANK('Gen Master'!F129)),OR('Gen Master'!$AM129=TRUE,'Gen Master'!$AM129="Enabled?")),'Gen Master'!F129, ignore_flag)</f>
        <v>zzz_ignore</v>
      </c>
      <c r="G26" s="19" t="str">
        <f>IF(AND(NOT(ISBLANK('Gen Master'!G129)),OR('Gen Master'!$AM129=TRUE,'Gen Master'!$AM129="Enabled?")),'Gen Master'!G129, ignore_flag)</f>
        <v>zzz_ignore</v>
      </c>
      <c r="H26" s="19" t="str">
        <f>IF(AND(NOT(ISBLANK('Gen Master'!H129)),OR('Gen Master'!$AM129=TRUE,'Gen Master'!$AM129="Enabled?")),'Gen Master'!H129, ignore_flag)</f>
        <v>zzz_ignore</v>
      </c>
      <c r="I26" s="19" t="str">
        <f>IF(AND(NOT(ISBLANK('Gen Master'!I129)),OR('Gen Master'!$AM129=TRUE,'Gen Master'!$AM129="Enabled?")),'Gen Master'!I129, ignore_flag)</f>
        <v>zzz_ignore</v>
      </c>
      <c r="J26" s="19" t="str">
        <f>IF(AND(NOT(ISBLANK('Gen Master'!J129)),OR('Gen Master'!$AM129=TRUE,'Gen Master'!$AM129="Enabled?")),'Gen Master'!J129, ignore_flag)</f>
        <v>zzz_ignore</v>
      </c>
      <c r="K26" s="19" t="str">
        <f>IF(AND(NOT(ISBLANK('Gen Master'!K129)),OR('Gen Master'!$AM129=TRUE,'Gen Master'!$AM129="Enabled?")),'Gen Master'!K129, ignore_flag)</f>
        <v>zzz_ignore</v>
      </c>
      <c r="L26" s="19" t="str">
        <f>IF(AND(NOT(ISBLANK('Gen Master'!L129)),OR('Gen Master'!$AM129=TRUE,'Gen Master'!$AM129="Enabled?")),'Gen Master'!L129, ignore_flag)</f>
        <v>zzz_ignore</v>
      </c>
      <c r="M26" s="19" t="str">
        <f>IF(AND(NOT(ISBLANK('Gen Master'!M129)),OR('Gen Master'!$AM129=TRUE,'Gen Master'!$AM129="Enabled?")),'Gen Master'!M129, ignore_flag)</f>
        <v>zzz_ignore</v>
      </c>
      <c r="N26" s="19" t="str">
        <f>IF(AND(NOT(ISBLANK('Gen Master'!N129)),OR('Gen Master'!$AM129=TRUE,'Gen Master'!$AM129="Enabled?")),'Gen Master'!N129, ignore_flag)</f>
        <v>zzz_ignore</v>
      </c>
      <c r="O26" s="19" t="str">
        <f>IF(AND(NOT(ISBLANK('Gen Master'!O129)),OR('Gen Master'!$AM129=TRUE,'Gen Master'!$AM129="Enabled?")),'Gen Master'!O129, ignore_flag)</f>
        <v>zzz_ignore</v>
      </c>
      <c r="P26" s="19" t="str">
        <f>IF(AND(NOT(ISBLANK('Gen Master'!P129)),OR('Gen Master'!$AM129=TRUE,'Gen Master'!$AM129="Enabled?")),'Gen Master'!P129, ignore_flag)</f>
        <v>zzz_ignore</v>
      </c>
      <c r="Q26" s="19" t="str">
        <f>IF(AND(NOT(ISBLANK('Gen Master'!Q129)),OR('Gen Master'!$AM129=TRUE,'Gen Master'!$AM129="Enabled?")),'Gen Master'!Q129, ignore_flag)</f>
        <v>zzz_ignore</v>
      </c>
      <c r="R26" s="19" t="str">
        <f>IF(AND(NOT(ISBLANK('Gen Master'!R129)),OR('Gen Master'!$AM129=TRUE,'Gen Master'!$AM129="Enabled?")),'Gen Master'!R129, ignore_flag)</f>
        <v>zzz_ignore</v>
      </c>
      <c r="S26" s="19" t="str">
        <f>IF(AND(NOT(ISBLANK('Gen Master'!S129)),OR('Gen Master'!$AM129=TRUE,'Gen Master'!$AM129="Enabled?")),'Gen Master'!S129, ignore_flag)</f>
        <v>zzz_ignore</v>
      </c>
      <c r="T26" s="19" t="str">
        <f>IF(AND(NOT(ISBLANK('Gen Master'!T129)),OR('Gen Master'!$AM129=TRUE,'Gen Master'!$AM129="Enabled?")),'Gen Master'!T129, ignore_flag)</f>
        <v>zzz_ignore</v>
      </c>
      <c r="U26" s="19" t="str">
        <f>IF(AND(NOT(ISBLANK('Gen Master'!U129)),OR('Gen Master'!$AM129=TRUE,'Gen Master'!$AM129="Enabled?")),'Gen Master'!U129, ignore_flag)</f>
        <v>zzz_ignore</v>
      </c>
      <c r="V26" s="19" t="str">
        <f ca="1">IF(AND(NOT(ISBLANK('Gen Master'!V129)),OR('Gen Master'!$AM129=TRUE,'Gen Master'!$AM129="Enabled?")),'Gen Master'!V129, ignore_flag)</f>
        <v>zzz_ignore</v>
      </c>
      <c r="W26" s="19" t="str">
        <f>IF(AND(NOT(ISBLANK('Gen Master'!W129)),OR('Gen Master'!$AM129=TRUE,'Gen Master'!$AM129="Enabled?")),'Gen Master'!W129, ignore_flag)</f>
        <v>zzz_ignore</v>
      </c>
      <c r="X26" s="19" t="str">
        <f>IF(AND(NOT(ISBLANK('Gen Master'!X129)),OR('Gen Master'!$AM129=TRUE,'Gen Master'!$AM129="Enabled?")),'Gen Master'!X129, ignore_flag)</f>
        <v>zzz_ignore</v>
      </c>
      <c r="Y26" s="19" t="str">
        <f>IF(AND(NOT(ISBLANK('Gen Master'!Y129)),OR('Gen Master'!$AM129=TRUE,'Gen Master'!$AM129="Enabled?")),'Gen Master'!Y129, ignore_flag)</f>
        <v>zzz_ignore</v>
      </c>
    </row>
    <row r="27" spans="1:25" ht="30">
      <c r="A27" s="19">
        <f>'Gen Master'!A147</f>
        <v>116</v>
      </c>
      <c r="B27" s="19" t="str">
        <f>IF(AND(NOT(ISBLANK('Gen Master'!B147)),OR('Gen Master'!$AM147=TRUE,'Gen Master'!$AM147="Enabled?")),'Gen Master'!B147, ignore_flag)</f>
        <v>zzz_ignore</v>
      </c>
      <c r="C27" s="19" t="str">
        <f>IF(AND(NOT(ISBLANK('Gen Master'!C147)),OR('Gen Master'!$AM147=TRUE,'Gen Master'!$AM147="Enabled?")),'Gen Master'!C147, ignore_flag)</f>
        <v>zzz_ignore</v>
      </c>
      <c r="D27" s="19" t="str">
        <f>IF(AND(NOT(ISBLANK('Gen Master'!D147)),OR('Gen Master'!$AM147=TRUE,'Gen Master'!$AM147="Enabled?")),'Gen Master'!D147, ignore_flag)</f>
        <v>zzz_ignore</v>
      </c>
      <c r="E27" s="19" t="str">
        <f>IF(AND(NOT(ISBLANK('Gen Master'!E147)),OR('Gen Master'!$AM147=TRUE,'Gen Master'!$AM147="Enabled?")),'Gen Master'!E147, ignore_flag)</f>
        <v>zzz_ignore</v>
      </c>
      <c r="F27" s="19" t="str">
        <f>IF(AND(NOT(ISBLANK('Gen Master'!F147)),OR('Gen Master'!$AM147=TRUE,'Gen Master'!$AM147="Enabled?")),'Gen Master'!F147, ignore_flag)</f>
        <v>zzz_ignore</v>
      </c>
      <c r="G27" s="19" t="str">
        <f>IF(AND(NOT(ISBLANK('Gen Master'!G147)),OR('Gen Master'!$AM147=TRUE,'Gen Master'!$AM147="Enabled?")),'Gen Master'!G147, ignore_flag)</f>
        <v>zzz_ignore</v>
      </c>
      <c r="H27" s="19" t="str">
        <f>IF(AND(NOT(ISBLANK('Gen Master'!H147)),OR('Gen Master'!$AM147=TRUE,'Gen Master'!$AM147="Enabled?")),'Gen Master'!H147, ignore_flag)</f>
        <v>zzz_ignore</v>
      </c>
      <c r="I27" s="19" t="str">
        <f>IF(AND(NOT(ISBLANK('Gen Master'!I147)),OR('Gen Master'!$AM147=TRUE,'Gen Master'!$AM147="Enabled?")),'Gen Master'!I147, ignore_flag)</f>
        <v>zzz_ignore</v>
      </c>
      <c r="J27" s="19" t="str">
        <f>IF(AND(NOT(ISBLANK('Gen Master'!J147)),OR('Gen Master'!$AM147=TRUE,'Gen Master'!$AM147="Enabled?")),'Gen Master'!J147, ignore_flag)</f>
        <v>zzz_ignore</v>
      </c>
      <c r="K27" s="19" t="str">
        <f>IF(AND(NOT(ISBLANK('Gen Master'!K147)),OR('Gen Master'!$AM147=TRUE,'Gen Master'!$AM147="Enabled?")),'Gen Master'!K147, ignore_flag)</f>
        <v>zzz_ignore</v>
      </c>
      <c r="L27" s="19" t="str">
        <f>IF(AND(NOT(ISBLANK('Gen Master'!L147)),OR('Gen Master'!$AM147=TRUE,'Gen Master'!$AM147="Enabled?")),'Gen Master'!L147, ignore_flag)</f>
        <v>zzz_ignore</v>
      </c>
      <c r="M27" s="19" t="str">
        <f>IF(AND(NOT(ISBLANK('Gen Master'!M147)),OR('Gen Master'!$AM147=TRUE,'Gen Master'!$AM147="Enabled?")),'Gen Master'!M147, ignore_flag)</f>
        <v>zzz_ignore</v>
      </c>
      <c r="N27" s="19" t="str">
        <f>IF(AND(NOT(ISBLANK('Gen Master'!N147)),OR('Gen Master'!$AM147=TRUE,'Gen Master'!$AM147="Enabled?")),'Gen Master'!N147, ignore_flag)</f>
        <v>zzz_ignore</v>
      </c>
      <c r="O27" s="19" t="str">
        <f>IF(AND(NOT(ISBLANK('Gen Master'!O147)),OR('Gen Master'!$AM147=TRUE,'Gen Master'!$AM147="Enabled?")),'Gen Master'!O147, ignore_flag)</f>
        <v>zzz_ignore</v>
      </c>
      <c r="P27" s="19" t="str">
        <f>IF(AND(NOT(ISBLANK('Gen Master'!P147)),OR('Gen Master'!$AM147=TRUE,'Gen Master'!$AM147="Enabled?")),'Gen Master'!P147, ignore_flag)</f>
        <v>zzz_ignore</v>
      </c>
      <c r="Q27" s="19" t="str">
        <f>IF(AND(NOT(ISBLANK('Gen Master'!Q147)),OR('Gen Master'!$AM147=TRUE,'Gen Master'!$AM147="Enabled?")),'Gen Master'!Q147, ignore_flag)</f>
        <v>zzz_ignore</v>
      </c>
      <c r="R27" s="19" t="str">
        <f>IF(AND(NOT(ISBLANK('Gen Master'!R147)),OR('Gen Master'!$AM147=TRUE,'Gen Master'!$AM147="Enabled?")),'Gen Master'!R147, ignore_flag)</f>
        <v>zzz_ignore</v>
      </c>
      <c r="S27" s="19" t="str">
        <f>IF(AND(NOT(ISBLANK('Gen Master'!S147)),OR('Gen Master'!$AM147=TRUE,'Gen Master'!$AM147="Enabled?")),'Gen Master'!S147, ignore_flag)</f>
        <v>zzz_ignore</v>
      </c>
      <c r="T27" s="19" t="str">
        <f>IF(AND(NOT(ISBLANK('Gen Master'!T147)),OR('Gen Master'!$AM147=TRUE,'Gen Master'!$AM147="Enabled?")),'Gen Master'!T147, ignore_flag)</f>
        <v>zzz_ignore</v>
      </c>
      <c r="U27" s="19" t="str">
        <f>IF(AND(NOT(ISBLANK('Gen Master'!U147)),OR('Gen Master'!$AM147=TRUE,'Gen Master'!$AM147="Enabled?")),'Gen Master'!U147, ignore_flag)</f>
        <v>zzz_ignore</v>
      </c>
      <c r="V27" s="19" t="str">
        <f ca="1">IF(AND(NOT(ISBLANK('Gen Master'!V147)),OR('Gen Master'!$AM147=TRUE,'Gen Master'!$AM147="Enabled?")),'Gen Master'!V147, ignore_flag)</f>
        <v>zzz_ignore</v>
      </c>
      <c r="W27" s="19" t="str">
        <f>IF(AND(NOT(ISBLANK('Gen Master'!W147)),OR('Gen Master'!$AM147=TRUE,'Gen Master'!$AM147="Enabled?")),'Gen Master'!W147, ignore_flag)</f>
        <v>zzz_ignore</v>
      </c>
      <c r="X27" s="19" t="str">
        <f>IF(AND(NOT(ISBLANK('Gen Master'!X147)),OR('Gen Master'!$AM147=TRUE,'Gen Master'!$AM147="Enabled?")),'Gen Master'!X147, ignore_flag)</f>
        <v>zzz_ignore</v>
      </c>
      <c r="Y27" s="19" t="str">
        <f>IF(AND(NOT(ISBLANK('Gen Master'!Y147)),OR('Gen Master'!$AM147=TRUE,'Gen Master'!$AM147="Enabled?")),'Gen Master'!Y147, ignore_flag)</f>
        <v>zzz_ignore</v>
      </c>
    </row>
    <row r="28" spans="1:25" ht="30">
      <c r="A28" s="19">
        <f>'Gen Master'!A146</f>
        <v>115</v>
      </c>
      <c r="B28" s="19" t="str">
        <f>IF(AND(NOT(ISBLANK('Gen Master'!B146)),OR('Gen Master'!$AM146=TRUE,'Gen Master'!$AM146="Enabled?")),'Gen Master'!B146, ignore_flag)</f>
        <v>zzz_ignore</v>
      </c>
      <c r="C28" s="19" t="str">
        <f>IF(AND(NOT(ISBLANK('Gen Master'!C146)),OR('Gen Master'!$AM146=TRUE,'Gen Master'!$AM146="Enabled?")),'Gen Master'!C146, ignore_flag)</f>
        <v>zzz_ignore</v>
      </c>
      <c r="D28" s="19" t="str">
        <f>IF(AND(NOT(ISBLANK('Gen Master'!D146)),OR('Gen Master'!$AM146=TRUE,'Gen Master'!$AM146="Enabled?")),'Gen Master'!D146, ignore_flag)</f>
        <v>zzz_ignore</v>
      </c>
      <c r="E28" s="19" t="str">
        <f>IF(AND(NOT(ISBLANK('Gen Master'!E146)),OR('Gen Master'!$AM146=TRUE,'Gen Master'!$AM146="Enabled?")),'Gen Master'!E146, ignore_flag)</f>
        <v>zzz_ignore</v>
      </c>
      <c r="F28" s="19" t="str">
        <f>IF(AND(NOT(ISBLANK('Gen Master'!F146)),OR('Gen Master'!$AM146=TRUE,'Gen Master'!$AM146="Enabled?")),'Gen Master'!F146, ignore_flag)</f>
        <v>zzz_ignore</v>
      </c>
      <c r="G28" s="19" t="str">
        <f>IF(AND(NOT(ISBLANK('Gen Master'!G146)),OR('Gen Master'!$AM146=TRUE,'Gen Master'!$AM146="Enabled?")),'Gen Master'!G146, ignore_flag)</f>
        <v>zzz_ignore</v>
      </c>
      <c r="H28" s="19" t="str">
        <f>IF(AND(NOT(ISBLANK('Gen Master'!H146)),OR('Gen Master'!$AM146=TRUE,'Gen Master'!$AM146="Enabled?")),'Gen Master'!H146, ignore_flag)</f>
        <v>zzz_ignore</v>
      </c>
      <c r="I28" s="19" t="str">
        <f>IF(AND(NOT(ISBLANK('Gen Master'!I146)),OR('Gen Master'!$AM146=TRUE,'Gen Master'!$AM146="Enabled?")),'Gen Master'!I146, ignore_flag)</f>
        <v>zzz_ignore</v>
      </c>
      <c r="J28" s="19" t="str">
        <f>IF(AND(NOT(ISBLANK('Gen Master'!J146)),OR('Gen Master'!$AM146=TRUE,'Gen Master'!$AM146="Enabled?")),'Gen Master'!J146, ignore_flag)</f>
        <v>zzz_ignore</v>
      </c>
      <c r="K28" s="19" t="str">
        <f>IF(AND(NOT(ISBLANK('Gen Master'!K146)),OR('Gen Master'!$AM146=TRUE,'Gen Master'!$AM146="Enabled?")),'Gen Master'!K146, ignore_flag)</f>
        <v>zzz_ignore</v>
      </c>
      <c r="L28" s="19" t="str">
        <f>IF(AND(NOT(ISBLANK('Gen Master'!L146)),OR('Gen Master'!$AM146=TRUE,'Gen Master'!$AM146="Enabled?")),'Gen Master'!L146, ignore_flag)</f>
        <v>zzz_ignore</v>
      </c>
      <c r="M28" s="19" t="str">
        <f>IF(AND(NOT(ISBLANK('Gen Master'!M146)),OR('Gen Master'!$AM146=TRUE,'Gen Master'!$AM146="Enabled?")),'Gen Master'!M146, ignore_flag)</f>
        <v>zzz_ignore</v>
      </c>
      <c r="N28" s="19" t="str">
        <f>IF(AND(NOT(ISBLANK('Gen Master'!N146)),OR('Gen Master'!$AM146=TRUE,'Gen Master'!$AM146="Enabled?")),'Gen Master'!N146, ignore_flag)</f>
        <v>zzz_ignore</v>
      </c>
      <c r="O28" s="19" t="str">
        <f>IF(AND(NOT(ISBLANK('Gen Master'!O146)),OR('Gen Master'!$AM146=TRUE,'Gen Master'!$AM146="Enabled?")),'Gen Master'!O146, ignore_flag)</f>
        <v>zzz_ignore</v>
      </c>
      <c r="P28" s="19" t="str">
        <f>IF(AND(NOT(ISBLANK('Gen Master'!P146)),OR('Gen Master'!$AM146=TRUE,'Gen Master'!$AM146="Enabled?")),'Gen Master'!P146, ignore_flag)</f>
        <v>zzz_ignore</v>
      </c>
      <c r="Q28" s="19" t="str">
        <f>IF(AND(NOT(ISBLANK('Gen Master'!Q146)),OR('Gen Master'!$AM146=TRUE,'Gen Master'!$AM146="Enabled?")),'Gen Master'!Q146, ignore_flag)</f>
        <v>zzz_ignore</v>
      </c>
      <c r="R28" s="19" t="str">
        <f>IF(AND(NOT(ISBLANK('Gen Master'!R146)),OR('Gen Master'!$AM146=TRUE,'Gen Master'!$AM146="Enabled?")),'Gen Master'!R146, ignore_flag)</f>
        <v>zzz_ignore</v>
      </c>
      <c r="S28" s="19" t="str">
        <f>IF(AND(NOT(ISBLANK('Gen Master'!S146)),OR('Gen Master'!$AM146=TRUE,'Gen Master'!$AM146="Enabled?")),'Gen Master'!S146, ignore_flag)</f>
        <v>zzz_ignore</v>
      </c>
      <c r="T28" s="19" t="str">
        <f>IF(AND(NOT(ISBLANK('Gen Master'!T146)),OR('Gen Master'!$AM146=TRUE,'Gen Master'!$AM146="Enabled?")),'Gen Master'!T146, ignore_flag)</f>
        <v>zzz_ignore</v>
      </c>
      <c r="U28" s="19" t="str">
        <f>IF(AND(NOT(ISBLANK('Gen Master'!U146)),OR('Gen Master'!$AM146=TRUE,'Gen Master'!$AM146="Enabled?")),'Gen Master'!U146, ignore_flag)</f>
        <v>zzz_ignore</v>
      </c>
      <c r="V28" s="19" t="str">
        <f ca="1">IF(AND(NOT(ISBLANK('Gen Master'!V146)),OR('Gen Master'!$AM146=TRUE,'Gen Master'!$AM146="Enabled?")),'Gen Master'!V146, ignore_flag)</f>
        <v>zzz_ignore</v>
      </c>
      <c r="W28" s="19" t="str">
        <f>IF(AND(NOT(ISBLANK('Gen Master'!W146)),OR('Gen Master'!$AM146=TRUE,'Gen Master'!$AM146="Enabled?")),'Gen Master'!W146, ignore_flag)</f>
        <v>zzz_ignore</v>
      </c>
      <c r="X28" s="19" t="str">
        <f>IF(AND(NOT(ISBLANK('Gen Master'!X146)),OR('Gen Master'!$AM146=TRUE,'Gen Master'!$AM146="Enabled?")),'Gen Master'!X146, ignore_flag)</f>
        <v>zzz_ignore</v>
      </c>
      <c r="Y28" s="19" t="str">
        <f>IF(AND(NOT(ISBLANK('Gen Master'!Y146)),OR('Gen Master'!$AM146=TRUE,'Gen Master'!$AM146="Enabled?")),'Gen Master'!Y146, ignore_flag)</f>
        <v>zzz_ignore</v>
      </c>
    </row>
    <row r="29" spans="1:25" ht="30">
      <c r="A29" s="19">
        <f>'Gen Master'!A172</f>
        <v>141</v>
      </c>
      <c r="B29" s="19" t="str">
        <f>IF(AND(NOT(ISBLANK('Gen Master'!B172)),OR('Gen Master'!$AM172=TRUE,'Gen Master'!$AM172="Enabled?")),'Gen Master'!B172, ignore_flag)</f>
        <v>Coleto_Creek_1</v>
      </c>
      <c r="C29" s="19">
        <f>IF(AND(NOT(ISBLANK('Gen Master'!C172)),OR('Gen Master'!$AM172=TRUE,'Gen Master'!$AM172="Enabled?")),'Gen Master'!C172, ignore_flag)</f>
        <v>0.60039999999999993</v>
      </c>
      <c r="D29" s="19" t="str">
        <f>IF(AND(NOT(ISBLANK('Gen Master'!D172)),OR('Gen Master'!$AM172=TRUE,'Gen Master'!$AM172="Enabled?")),'Gen Master'!D172, ignore_flag)</f>
        <v>coal_sub</v>
      </c>
      <c r="E29" s="19" t="str">
        <f>IF(AND(NOT(ISBLANK('Gen Master'!E172)),OR('Gen Master'!$AM172=TRUE,'Gen Master'!$AM172="Enabled?")),'Gen Master'!E172, ignore_flag)</f>
        <v>st</v>
      </c>
      <c r="F29" s="19" t="str">
        <f>IF(AND(NOT(ISBLANK('Gen Master'!F172)),OR('Gen Master'!$AM172=TRUE,'Gen Master'!$AM172="Enabled?")),'Gen Master'!F172, ignore_flag)</f>
        <v>coal_sub_st</v>
      </c>
      <c r="G29" s="19">
        <f>IF(AND(NOT(ISBLANK('Gen Master'!G172)),OR('Gen Master'!$AM172=TRUE,'Gen Master'!$AM172="Enabled?")),'Gen Master'!G172, ignore_flag)</f>
        <v>10.1327964</v>
      </c>
      <c r="H29" s="19">
        <f>IF(AND(NOT(ISBLANK('Gen Master'!H172)),OR('Gen Master'!$AM172=TRUE,'Gen Master'!$AM172="Enabled?")),'Gen Master'!H172, ignore_flag)</f>
        <v>1980</v>
      </c>
      <c r="I29" s="19" t="str">
        <f>IF(AND(NOT(ISBLANK('Gen Master'!I172)),OR('Gen Master'!$AM172=TRUE,'Gen Master'!$AM172="Enabled?")),'Gen Master'!I172, ignore_flag)</f>
        <v>OP</v>
      </c>
      <c r="J29" s="19" t="str">
        <f>IF(AND(NOT(ISBLANK('Gen Master'!J172)),OR('Gen Master'!$AM172=TRUE,'Gen Master'!$AM172="Enabled?")),'Gen Master'!J172, ignore_flag)</f>
        <v>N</v>
      </c>
      <c r="K29" s="19" t="str">
        <f>IF(AND(NOT(ISBLANK('Gen Master'!K172)),OR('Gen Master'!$AM172=TRUE,'Gen Master'!$AM172="Enabled?")),'Gen Master'!K172, ignore_flag)</f>
        <v>eGrid</v>
      </c>
      <c r="L29" s="19" t="str">
        <f>IF(AND(NOT(ISBLANK('Gen Master'!L172)),OR('Gen Master'!$AM172=TRUE,'Gen Master'!$AM172="Enabled?")),'Gen Master'!L172, ignore_flag)</f>
        <v>SUB</v>
      </c>
      <c r="M29" s="19" t="str">
        <f>IF(AND(NOT(ISBLANK('Gen Master'!M172)),OR('Gen Master'!$AM172=TRUE,'Gen Master'!$AM172="Enabled?")),'Gen Master'!M172, ignore_flag)</f>
        <v>ST</v>
      </c>
      <c r="N29" s="19">
        <f>IF(AND(NOT(ISBLANK('Gen Master'!N172)),OR('Gen Master'!$AM172=TRUE,'Gen Master'!$AM172="Enabled?")),'Gen Master'!N172, ignore_flag)</f>
        <v>6.0837309585599995</v>
      </c>
      <c r="O29" s="19" t="str">
        <f>IF(AND(NOT(ISBLANK('Gen Master'!O172)),OR('Gen Master'!$AM172=TRUE,'Gen Master'!$AM172="Enabled?")),'Gen Master'!O172, ignore_flag)</f>
        <v>zzz_ignore</v>
      </c>
      <c r="P29" s="19" t="str">
        <f>IF(AND(NOT(ISBLANK('Gen Master'!P172)),OR('Gen Master'!$AM172=TRUE,'Gen Master'!$AM172="Enabled?")),'Gen Master'!P172, ignore_flag)</f>
        <v>zzz_ignore</v>
      </c>
      <c r="Q29" s="19" t="str">
        <f>IF(AND(NOT(ISBLANK('Gen Master'!Q172)),OR('Gen Master'!$AM172=TRUE,'Gen Master'!$AM172="Enabled?")),'Gen Master'!Q172, ignore_flag)</f>
        <v>zzz_ignore</v>
      </c>
      <c r="R29" s="19" t="str">
        <f>IF(AND(NOT(ISBLANK('Gen Master'!R172)),OR('Gen Master'!$AM172=TRUE,'Gen Master'!$AM172="Enabled?")),'Gen Master'!R172, ignore_flag)</f>
        <v>zzz_ignore</v>
      </c>
      <c r="S29" s="19" t="str">
        <f>IF(AND(NOT(ISBLANK('Gen Master'!S172)),OR('Gen Master'!$AM172=TRUE,'Gen Master'!$AM172="Enabled?")),'Gen Master'!S172, ignore_flag)</f>
        <v>zzz_ignore</v>
      </c>
      <c r="T29" s="19" t="str">
        <f>IF(AND(NOT(ISBLANK('Gen Master'!T172)),OR('Gen Master'!$AM172=TRUE,'Gen Master'!$AM172="Enabled?")),'Gen Master'!T172, ignore_flag)</f>
        <v>zzz_ignore</v>
      </c>
      <c r="U29" s="19" t="str">
        <f>IF(AND(NOT(ISBLANK('Gen Master'!U172)),OR('Gen Master'!$AM172=TRUE,'Gen Master'!$AM172="Enabled?")),'Gen Master'!U172, ignore_flag)</f>
        <v>zzz_ignore</v>
      </c>
      <c r="V29" s="19" t="str">
        <f ca="1">IF(AND(NOT(ISBLANK('Gen Master'!V172)),OR('Gen Master'!$AM172=TRUE,'Gen Master'!$AM172="Enabled?")),'Gen Master'!V172, ignore_flag)</f>
        <v>N</v>
      </c>
      <c r="W29" s="19" t="str">
        <f>IF(AND(NOT(ISBLANK('Gen Master'!W172)),OR('Gen Master'!$AM172=TRUE,'Gen Master'!$AM172="Enabled?")),'Gen Master'!W172, ignore_flag)</f>
        <v>Coleto_Creek</v>
      </c>
      <c r="X29" s="19">
        <f>IF(AND(NOT(ISBLANK('Gen Master'!X172)),OR('Gen Master'!$AM172=TRUE,'Gen Master'!$AM172="Enabled?")),'Gen Master'!X172, ignore_flag)</f>
        <v>1</v>
      </c>
      <c r="Y29" s="19" t="str">
        <f>IF(AND(NOT(ISBLANK('Gen Master'!Y172)),OR('Gen Master'!$AM172=TRUE,'Gen Master'!$AM172="Enabled?")),'Gen Master'!Y172, ignore_flag)</f>
        <v>zzz_ignore</v>
      </c>
    </row>
    <row r="30" spans="1:25" ht="45">
      <c r="A30" s="19">
        <f>'Gen Master'!A177</f>
        <v>146</v>
      </c>
      <c r="B30" s="19" t="str">
        <f>IF(AND(NOT(ISBLANK('Gen Master'!B177)),OR('Gen Master'!$AM177=TRUE,'Gen Master'!$AM177="Enabled?")),'Gen Master'!B177, ignore_flag)</f>
        <v>Colorado_Bend_Energy_Center_Combined_1</v>
      </c>
      <c r="C30" s="19">
        <f>IF(AND(NOT(ISBLANK('Gen Master'!C177)),OR('Gen Master'!$AM177=TRUE,'Gen Master'!$AM177="Enabled?")),'Gen Master'!C177, ignore_flag)</f>
        <v>0.27810000000000001</v>
      </c>
      <c r="D30" s="19" t="str">
        <f>IF(AND(NOT(ISBLANK('Gen Master'!D177)),OR('Gen Master'!$AM177=TRUE,'Gen Master'!$AM177="Enabled?")),'Gen Master'!D177, ignore_flag)</f>
        <v>ng</v>
      </c>
      <c r="E30" s="19" t="str">
        <f>IF(AND(NOT(ISBLANK('Gen Master'!E177)),OR('Gen Master'!$AM177=TRUE,'Gen Master'!$AM177="Enabled?")),'Gen Master'!E177, ignore_flag)</f>
        <v>cc</v>
      </c>
      <c r="F30" s="19" t="str">
        <f>IF(AND(NOT(ISBLANK('Gen Master'!F177)),OR('Gen Master'!$AM177=TRUE,'Gen Master'!$AM177="Enabled?")),'Gen Master'!F177, ignore_flag)</f>
        <v>ng_cc</v>
      </c>
      <c r="G30" s="19">
        <f>IF(AND(NOT(ISBLANK('Gen Master'!G177)),OR('Gen Master'!$AM177=TRUE,'Gen Master'!$AM177="Enabled?")),'Gen Master'!G177, ignore_flag)</f>
        <v>7.3855686999999994</v>
      </c>
      <c r="H30" s="19">
        <f>IF(AND(NOT(ISBLANK('Gen Master'!H177)),OR('Gen Master'!$AM177=TRUE,'Gen Master'!$AM177="Enabled?")),'Gen Master'!H177, ignore_flag)</f>
        <v>2007</v>
      </c>
      <c r="I30" s="19" t="str">
        <f>IF(AND(NOT(ISBLANK('Gen Master'!I177)),OR('Gen Master'!$AM177=TRUE,'Gen Master'!$AM177="Enabled?")),'Gen Master'!I177, ignore_flag)</f>
        <v>OP</v>
      </c>
      <c r="J30" s="19" t="str">
        <f>IF(AND(NOT(ISBLANK('Gen Master'!J177)),OR('Gen Master'!$AM177=TRUE,'Gen Master'!$AM177="Enabled?")),'Gen Master'!J177, ignore_flag)</f>
        <v>N</v>
      </c>
      <c r="K30" s="19" t="str">
        <f>IF(AND(NOT(ISBLANK('Gen Master'!K177)),OR('Gen Master'!$AM177=TRUE,'Gen Master'!$AM177="Enabled?")),'Gen Master'!K177, ignore_flag)</f>
        <v>Combo</v>
      </c>
      <c r="L30" s="19" t="str">
        <f>IF(AND(NOT(ISBLANK('Gen Master'!L177)),OR('Gen Master'!$AM177=TRUE,'Gen Master'!$AM177="Enabled?")),'Gen Master'!L177, ignore_flag)</f>
        <v>NG</v>
      </c>
      <c r="M30" s="19" t="str">
        <f>IF(AND(NOT(ISBLANK('Gen Master'!M177)),OR('Gen Master'!$AM177=TRUE,'Gen Master'!$AM177="Enabled?")),'Gen Master'!M177, ignore_flag)</f>
        <v>CC</v>
      </c>
      <c r="N30" s="19">
        <f>IF(AND(NOT(ISBLANK('Gen Master'!N177)),OR('Gen Master'!$AM177=TRUE,'Gen Master'!$AM177="Enabled?")),'Gen Master'!N177, ignore_flag)</f>
        <v>2.0539266554699998</v>
      </c>
      <c r="O30" s="19" t="str">
        <f>IF(AND(NOT(ISBLANK('Gen Master'!O177)),OR('Gen Master'!$AM177=TRUE,'Gen Master'!$AM177="Enabled?")),'Gen Master'!O177, ignore_flag)</f>
        <v>zzz_ignore</v>
      </c>
      <c r="P30" s="19" t="str">
        <f>IF(AND(NOT(ISBLANK('Gen Master'!P177)),OR('Gen Master'!$AM177=TRUE,'Gen Master'!$AM177="Enabled?")),'Gen Master'!P177, ignore_flag)</f>
        <v>zzz_ignore</v>
      </c>
      <c r="Q30" s="19" t="str">
        <f>IF(AND(NOT(ISBLANK('Gen Master'!Q177)),OR('Gen Master'!$AM177=TRUE,'Gen Master'!$AM177="Enabled?")),'Gen Master'!Q177, ignore_flag)</f>
        <v>zzz_ignore</v>
      </c>
      <c r="R30" s="19" t="str">
        <f>IF(AND(NOT(ISBLANK('Gen Master'!R177)),OR('Gen Master'!$AM177=TRUE,'Gen Master'!$AM177="Enabled?")),'Gen Master'!R177, ignore_flag)</f>
        <v>zzz_ignore</v>
      </c>
      <c r="S30" s="19" t="str">
        <f>IF(AND(NOT(ISBLANK('Gen Master'!S177)),OR('Gen Master'!$AM177=TRUE,'Gen Master'!$AM177="Enabled?")),'Gen Master'!S177, ignore_flag)</f>
        <v>zzz_ignore</v>
      </c>
      <c r="T30" s="19" t="str">
        <f>IF(AND(NOT(ISBLANK('Gen Master'!T177)),OR('Gen Master'!$AM177=TRUE,'Gen Master'!$AM177="Enabled?")),'Gen Master'!T177, ignore_flag)</f>
        <v>Y</v>
      </c>
      <c r="U30" s="19" t="str">
        <f>IF(AND(NOT(ISBLANK('Gen Master'!U177)),OR('Gen Master'!$AM177=TRUE,'Gen Master'!$AM177="Enabled?")),'Gen Master'!U177, ignore_flag)</f>
        <v>CCGT</v>
      </c>
      <c r="V30" s="19" t="str">
        <f ca="1">IF(AND(NOT(ISBLANK('Gen Master'!V177)),OR('Gen Master'!$AM177=TRUE,'Gen Master'!$AM177="Enabled?")),'Gen Master'!V177, ignore_flag)</f>
        <v/>
      </c>
      <c r="W30" s="19" t="str">
        <f>IF(AND(NOT(ISBLANK('Gen Master'!W177)),OR('Gen Master'!$AM177=TRUE,'Gen Master'!$AM177="Enabled?")),'Gen Master'!W177, ignore_flag)</f>
        <v>Colorado_Bend_Energy_Center</v>
      </c>
      <c r="X30" s="19">
        <f>IF(AND(NOT(ISBLANK('Gen Master'!X177)),OR('Gen Master'!$AM177=TRUE,'Gen Master'!$AM177="Enabled?")),'Gen Master'!X177, ignore_flag)</f>
        <v>1</v>
      </c>
      <c r="Y30" s="19" t="str">
        <f>IF(AND(NOT(ISBLANK('Gen Master'!Y177)),OR('Gen Master'!$AM177=TRUE,'Gen Master'!$AM177="Enabled?")),'Gen Master'!Y177, ignore_flag)</f>
        <v>zzz_ignore</v>
      </c>
    </row>
    <row r="31" spans="1:25" ht="45">
      <c r="A31" s="19">
        <f>'Gen Master'!A181</f>
        <v>150</v>
      </c>
      <c r="B31" s="19" t="str">
        <f>IF(AND(NOT(ISBLANK('Gen Master'!B181)),OR('Gen Master'!$AM181=TRUE,'Gen Master'!$AM181="Enabled?")),'Gen Master'!B181, ignore_flag)</f>
        <v>Colorado_Bend_Energy_Center_Combined_2</v>
      </c>
      <c r="C31" s="19">
        <f>IF(AND(NOT(ISBLANK('Gen Master'!C181)),OR('Gen Master'!$AM181=TRUE,'Gen Master'!$AM181="Enabled?")),'Gen Master'!C181, ignore_flag)</f>
        <v>0.27810000000000001</v>
      </c>
      <c r="D31" s="19" t="str">
        <f>IF(AND(NOT(ISBLANK('Gen Master'!D181)),OR('Gen Master'!$AM181=TRUE,'Gen Master'!$AM181="Enabled?")),'Gen Master'!D181, ignore_flag)</f>
        <v>ng</v>
      </c>
      <c r="E31" s="19" t="str">
        <f>IF(AND(NOT(ISBLANK('Gen Master'!E181)),OR('Gen Master'!$AM181=TRUE,'Gen Master'!$AM181="Enabled?")),'Gen Master'!E181, ignore_flag)</f>
        <v>cc</v>
      </c>
      <c r="F31" s="19" t="str">
        <f>IF(AND(NOT(ISBLANK('Gen Master'!F181)),OR('Gen Master'!$AM181=TRUE,'Gen Master'!$AM181="Enabled?")),'Gen Master'!F181, ignore_flag)</f>
        <v>ng_cc</v>
      </c>
      <c r="G31" s="19">
        <f>IF(AND(NOT(ISBLANK('Gen Master'!G181)),OR('Gen Master'!$AM181=TRUE,'Gen Master'!$AM181="Enabled?")),'Gen Master'!G181, ignore_flag)</f>
        <v>7.3855686999999994</v>
      </c>
      <c r="H31" s="19">
        <f>IF(AND(NOT(ISBLANK('Gen Master'!H181)),OR('Gen Master'!$AM181=TRUE,'Gen Master'!$AM181="Enabled?")),'Gen Master'!H181, ignore_flag)</f>
        <v>2008</v>
      </c>
      <c r="I31" s="19" t="str">
        <f>IF(AND(NOT(ISBLANK('Gen Master'!I181)),OR('Gen Master'!$AM181=TRUE,'Gen Master'!$AM181="Enabled?")),'Gen Master'!I181, ignore_flag)</f>
        <v>OP</v>
      </c>
      <c r="J31" s="19" t="str">
        <f>IF(AND(NOT(ISBLANK('Gen Master'!J181)),OR('Gen Master'!$AM181=TRUE,'Gen Master'!$AM181="Enabled?")),'Gen Master'!J181, ignore_flag)</f>
        <v>N</v>
      </c>
      <c r="K31" s="19" t="str">
        <f>IF(AND(NOT(ISBLANK('Gen Master'!K181)),OR('Gen Master'!$AM181=TRUE,'Gen Master'!$AM181="Enabled?")),'Gen Master'!K181, ignore_flag)</f>
        <v>Combo</v>
      </c>
      <c r="L31" s="19" t="str">
        <f>IF(AND(NOT(ISBLANK('Gen Master'!L181)),OR('Gen Master'!$AM181=TRUE,'Gen Master'!$AM181="Enabled?")),'Gen Master'!L181, ignore_flag)</f>
        <v>NG</v>
      </c>
      <c r="M31" s="19" t="str">
        <f>IF(AND(NOT(ISBLANK('Gen Master'!M181)),OR('Gen Master'!$AM181=TRUE,'Gen Master'!$AM181="Enabled?")),'Gen Master'!M181, ignore_flag)</f>
        <v>CC</v>
      </c>
      <c r="N31" s="19">
        <f>IF(AND(NOT(ISBLANK('Gen Master'!N181)),OR('Gen Master'!$AM181=TRUE,'Gen Master'!$AM181="Enabled?")),'Gen Master'!N181, ignore_flag)</f>
        <v>2.0539266554699998</v>
      </c>
      <c r="O31" s="19" t="str">
        <f>IF(AND(NOT(ISBLANK('Gen Master'!O181)),OR('Gen Master'!$AM181=TRUE,'Gen Master'!$AM181="Enabled?")),'Gen Master'!O181, ignore_flag)</f>
        <v>zzz_ignore</v>
      </c>
      <c r="P31" s="19" t="str">
        <f>IF(AND(NOT(ISBLANK('Gen Master'!P181)),OR('Gen Master'!$AM181=TRUE,'Gen Master'!$AM181="Enabled?")),'Gen Master'!P181, ignore_flag)</f>
        <v>zzz_ignore</v>
      </c>
      <c r="Q31" s="19" t="str">
        <f>IF(AND(NOT(ISBLANK('Gen Master'!Q181)),OR('Gen Master'!$AM181=TRUE,'Gen Master'!$AM181="Enabled?")),'Gen Master'!Q181, ignore_flag)</f>
        <v>zzz_ignore</v>
      </c>
      <c r="R31" s="19" t="str">
        <f>IF(AND(NOT(ISBLANK('Gen Master'!R181)),OR('Gen Master'!$AM181=TRUE,'Gen Master'!$AM181="Enabled?")),'Gen Master'!R181, ignore_flag)</f>
        <v>zzz_ignore</v>
      </c>
      <c r="S31" s="19" t="str">
        <f>IF(AND(NOT(ISBLANK('Gen Master'!S181)),OR('Gen Master'!$AM181=TRUE,'Gen Master'!$AM181="Enabled?")),'Gen Master'!S181, ignore_flag)</f>
        <v>zzz_ignore</v>
      </c>
      <c r="T31" s="19" t="str">
        <f>IF(AND(NOT(ISBLANK('Gen Master'!T181)),OR('Gen Master'!$AM181=TRUE,'Gen Master'!$AM181="Enabled?")),'Gen Master'!T181, ignore_flag)</f>
        <v>Y</v>
      </c>
      <c r="U31" s="19" t="str">
        <f>IF(AND(NOT(ISBLANK('Gen Master'!U181)),OR('Gen Master'!$AM181=TRUE,'Gen Master'!$AM181="Enabled?")),'Gen Master'!U181, ignore_flag)</f>
        <v>CCGT</v>
      </c>
      <c r="V31" s="19" t="str">
        <f ca="1">IF(AND(NOT(ISBLANK('Gen Master'!V181)),OR('Gen Master'!$AM181=TRUE,'Gen Master'!$AM181="Enabled?")),'Gen Master'!V181, ignore_flag)</f>
        <v/>
      </c>
      <c r="W31" s="19" t="str">
        <f>IF(AND(NOT(ISBLANK('Gen Master'!W181)),OR('Gen Master'!$AM181=TRUE,'Gen Master'!$AM181="Enabled?")),'Gen Master'!W181, ignore_flag)</f>
        <v>Colorado_Bend_Energy_Center</v>
      </c>
      <c r="X31" s="19">
        <f>IF(AND(NOT(ISBLANK('Gen Master'!X181)),OR('Gen Master'!$AM181=TRUE,'Gen Master'!$AM181="Enabled?")),'Gen Master'!X181, ignore_flag)</f>
        <v>2</v>
      </c>
      <c r="Y31" s="19" t="str">
        <f>IF(AND(NOT(ISBLANK('Gen Master'!Y181)),OR('Gen Master'!$AM181=TRUE,'Gen Master'!$AM181="Enabled?")),'Gen Master'!Y181, ignore_flag)</f>
        <v>zzz_ignore</v>
      </c>
    </row>
    <row r="32" spans="1:25" ht="30">
      <c r="A32" s="19">
        <f>'Gen Master'!A186</f>
        <v>155</v>
      </c>
      <c r="B32" s="19" t="str">
        <f>IF(AND(NOT(ISBLANK('Gen Master'!B186)),OR('Gen Master'!$AM186=TRUE,'Gen Master'!$AM186="Enabled?")),'Gen Master'!B186, ignore_flag)</f>
        <v>zzz_ignore</v>
      </c>
      <c r="C32" s="19" t="str">
        <f>IF(AND(NOT(ISBLANK('Gen Master'!C186)),OR('Gen Master'!$AM186=TRUE,'Gen Master'!$AM186="Enabled?")),'Gen Master'!C186, ignore_flag)</f>
        <v>zzz_ignore</v>
      </c>
      <c r="D32" s="19" t="str">
        <f>IF(AND(NOT(ISBLANK('Gen Master'!D186)),OR('Gen Master'!$AM186=TRUE,'Gen Master'!$AM186="Enabled?")),'Gen Master'!D186, ignore_flag)</f>
        <v>zzz_ignore</v>
      </c>
      <c r="E32" s="19" t="str">
        <f>IF(AND(NOT(ISBLANK('Gen Master'!E186)),OR('Gen Master'!$AM186=TRUE,'Gen Master'!$AM186="Enabled?")),'Gen Master'!E186, ignore_flag)</f>
        <v>zzz_ignore</v>
      </c>
      <c r="F32" s="19" t="str">
        <f>IF(AND(NOT(ISBLANK('Gen Master'!F186)),OR('Gen Master'!$AM186=TRUE,'Gen Master'!$AM186="Enabled?")),'Gen Master'!F186, ignore_flag)</f>
        <v>zzz_ignore</v>
      </c>
      <c r="G32" s="19" t="str">
        <f>IF(AND(NOT(ISBLANK('Gen Master'!G186)),OR('Gen Master'!$AM186=TRUE,'Gen Master'!$AM186="Enabled?")),'Gen Master'!G186, ignore_flag)</f>
        <v>zzz_ignore</v>
      </c>
      <c r="H32" s="19" t="str">
        <f>IF(AND(NOT(ISBLANK('Gen Master'!H186)),OR('Gen Master'!$AM186=TRUE,'Gen Master'!$AM186="Enabled?")),'Gen Master'!H186, ignore_flag)</f>
        <v>zzz_ignore</v>
      </c>
      <c r="I32" s="19" t="str">
        <f>IF(AND(NOT(ISBLANK('Gen Master'!I186)),OR('Gen Master'!$AM186=TRUE,'Gen Master'!$AM186="Enabled?")),'Gen Master'!I186, ignore_flag)</f>
        <v>zzz_ignore</v>
      </c>
      <c r="J32" s="19" t="str">
        <f>IF(AND(NOT(ISBLANK('Gen Master'!J186)),OR('Gen Master'!$AM186=TRUE,'Gen Master'!$AM186="Enabled?")),'Gen Master'!J186, ignore_flag)</f>
        <v>zzz_ignore</v>
      </c>
      <c r="K32" s="19" t="str">
        <f>IF(AND(NOT(ISBLANK('Gen Master'!K186)),OR('Gen Master'!$AM186=TRUE,'Gen Master'!$AM186="Enabled?")),'Gen Master'!K186, ignore_flag)</f>
        <v>zzz_ignore</v>
      </c>
      <c r="L32" s="19" t="str">
        <f>IF(AND(NOT(ISBLANK('Gen Master'!L186)),OR('Gen Master'!$AM186=TRUE,'Gen Master'!$AM186="Enabled?")),'Gen Master'!L186, ignore_flag)</f>
        <v>zzz_ignore</v>
      </c>
      <c r="M32" s="19" t="str">
        <f>IF(AND(NOT(ISBLANK('Gen Master'!M186)),OR('Gen Master'!$AM186=TRUE,'Gen Master'!$AM186="Enabled?")),'Gen Master'!M186, ignore_flag)</f>
        <v>zzz_ignore</v>
      </c>
      <c r="N32" s="19" t="str">
        <f>IF(AND(NOT(ISBLANK('Gen Master'!N186)),OR('Gen Master'!$AM186=TRUE,'Gen Master'!$AM186="Enabled?")),'Gen Master'!N186, ignore_flag)</f>
        <v>zzz_ignore</v>
      </c>
      <c r="O32" s="19" t="str">
        <f>IF(AND(NOT(ISBLANK('Gen Master'!O186)),OR('Gen Master'!$AM186=TRUE,'Gen Master'!$AM186="Enabled?")),'Gen Master'!O186, ignore_flag)</f>
        <v>zzz_ignore</v>
      </c>
      <c r="P32" s="19" t="str">
        <f>IF(AND(NOT(ISBLANK('Gen Master'!P186)),OR('Gen Master'!$AM186=TRUE,'Gen Master'!$AM186="Enabled?")),'Gen Master'!P186, ignore_flag)</f>
        <v>zzz_ignore</v>
      </c>
      <c r="Q32" s="19" t="str">
        <f>IF(AND(NOT(ISBLANK('Gen Master'!Q186)),OR('Gen Master'!$AM186=TRUE,'Gen Master'!$AM186="Enabled?")),'Gen Master'!Q186, ignore_flag)</f>
        <v>zzz_ignore</v>
      </c>
      <c r="R32" s="19" t="str">
        <f>IF(AND(NOT(ISBLANK('Gen Master'!R186)),OR('Gen Master'!$AM186=TRUE,'Gen Master'!$AM186="Enabled?")),'Gen Master'!R186, ignore_flag)</f>
        <v>zzz_ignore</v>
      </c>
      <c r="S32" s="19" t="str">
        <f>IF(AND(NOT(ISBLANK('Gen Master'!S186)),OR('Gen Master'!$AM186=TRUE,'Gen Master'!$AM186="Enabled?")),'Gen Master'!S186, ignore_flag)</f>
        <v>zzz_ignore</v>
      </c>
      <c r="T32" s="19" t="str">
        <f>IF(AND(NOT(ISBLANK('Gen Master'!T186)),OR('Gen Master'!$AM186=TRUE,'Gen Master'!$AM186="Enabled?")),'Gen Master'!T186, ignore_flag)</f>
        <v>zzz_ignore</v>
      </c>
      <c r="U32" s="19" t="str">
        <f>IF(AND(NOT(ISBLANK('Gen Master'!U186)),OR('Gen Master'!$AM186=TRUE,'Gen Master'!$AM186="Enabled?")),'Gen Master'!U186, ignore_flag)</f>
        <v>zzz_ignore</v>
      </c>
      <c r="V32" s="19" t="str">
        <f ca="1">IF(AND(NOT(ISBLANK('Gen Master'!V186)),OR('Gen Master'!$AM186=TRUE,'Gen Master'!$AM186="Enabled?")),'Gen Master'!V186, ignore_flag)</f>
        <v>zzz_ignore</v>
      </c>
      <c r="W32" s="19" t="str">
        <f>IF(AND(NOT(ISBLANK('Gen Master'!W186)),OR('Gen Master'!$AM186=TRUE,'Gen Master'!$AM186="Enabled?")),'Gen Master'!W186, ignore_flag)</f>
        <v>zzz_ignore</v>
      </c>
      <c r="X32" s="19" t="str">
        <f>IF(AND(NOT(ISBLANK('Gen Master'!X186)),OR('Gen Master'!$AM186=TRUE,'Gen Master'!$AM186="Enabled?")),'Gen Master'!X186, ignore_flag)</f>
        <v>zzz_ignore</v>
      </c>
      <c r="Y32" s="19" t="str">
        <f>IF(AND(NOT(ISBLANK('Gen Master'!Y186)),OR('Gen Master'!$AM186=TRUE,'Gen Master'!$AM186="Enabled?")),'Gen Master'!Y186, ignore_flag)</f>
        <v>zzz_ignore</v>
      </c>
    </row>
    <row r="33" spans="1:25" ht="30">
      <c r="A33" s="19">
        <f>'Gen Master'!A185</f>
        <v>154</v>
      </c>
      <c r="B33" s="19" t="str">
        <f>IF(AND(NOT(ISBLANK('Gen Master'!B185)),OR('Gen Master'!$AM185=TRUE,'Gen Master'!$AM185="Enabled?")),'Gen Master'!B185, ignore_flag)</f>
        <v>zzz_ignore</v>
      </c>
      <c r="C33" s="19" t="str">
        <f>IF(AND(NOT(ISBLANK('Gen Master'!C185)),OR('Gen Master'!$AM185=TRUE,'Gen Master'!$AM185="Enabled?")),'Gen Master'!C185, ignore_flag)</f>
        <v>zzz_ignore</v>
      </c>
      <c r="D33" s="19" t="str">
        <f>IF(AND(NOT(ISBLANK('Gen Master'!D185)),OR('Gen Master'!$AM185=TRUE,'Gen Master'!$AM185="Enabled?")),'Gen Master'!D185, ignore_flag)</f>
        <v>zzz_ignore</v>
      </c>
      <c r="E33" s="19" t="str">
        <f>IF(AND(NOT(ISBLANK('Gen Master'!E185)),OR('Gen Master'!$AM185=TRUE,'Gen Master'!$AM185="Enabled?")),'Gen Master'!E185, ignore_flag)</f>
        <v>zzz_ignore</v>
      </c>
      <c r="F33" s="19" t="str">
        <f>IF(AND(NOT(ISBLANK('Gen Master'!F185)),OR('Gen Master'!$AM185=TRUE,'Gen Master'!$AM185="Enabled?")),'Gen Master'!F185, ignore_flag)</f>
        <v>zzz_ignore</v>
      </c>
      <c r="G33" s="19" t="str">
        <f>IF(AND(NOT(ISBLANK('Gen Master'!G185)),OR('Gen Master'!$AM185=TRUE,'Gen Master'!$AM185="Enabled?")),'Gen Master'!G185, ignore_flag)</f>
        <v>zzz_ignore</v>
      </c>
      <c r="H33" s="19" t="str">
        <f>IF(AND(NOT(ISBLANK('Gen Master'!H185)),OR('Gen Master'!$AM185=TRUE,'Gen Master'!$AM185="Enabled?")),'Gen Master'!H185, ignore_flag)</f>
        <v>zzz_ignore</v>
      </c>
      <c r="I33" s="19" t="str">
        <f>IF(AND(NOT(ISBLANK('Gen Master'!I185)),OR('Gen Master'!$AM185=TRUE,'Gen Master'!$AM185="Enabled?")),'Gen Master'!I185, ignore_flag)</f>
        <v>zzz_ignore</v>
      </c>
      <c r="J33" s="19" t="str">
        <f>IF(AND(NOT(ISBLANK('Gen Master'!J185)),OR('Gen Master'!$AM185=TRUE,'Gen Master'!$AM185="Enabled?")),'Gen Master'!J185, ignore_flag)</f>
        <v>zzz_ignore</v>
      </c>
      <c r="K33" s="19" t="str">
        <f>IF(AND(NOT(ISBLANK('Gen Master'!K185)),OR('Gen Master'!$AM185=TRUE,'Gen Master'!$AM185="Enabled?")),'Gen Master'!K185, ignore_flag)</f>
        <v>zzz_ignore</v>
      </c>
      <c r="L33" s="19" t="str">
        <f>IF(AND(NOT(ISBLANK('Gen Master'!L185)),OR('Gen Master'!$AM185=TRUE,'Gen Master'!$AM185="Enabled?")),'Gen Master'!L185, ignore_flag)</f>
        <v>zzz_ignore</v>
      </c>
      <c r="M33" s="19" t="str">
        <f>IF(AND(NOT(ISBLANK('Gen Master'!M185)),OR('Gen Master'!$AM185=TRUE,'Gen Master'!$AM185="Enabled?")),'Gen Master'!M185, ignore_flag)</f>
        <v>zzz_ignore</v>
      </c>
      <c r="N33" s="19" t="str">
        <f>IF(AND(NOT(ISBLANK('Gen Master'!N185)),OR('Gen Master'!$AM185=TRUE,'Gen Master'!$AM185="Enabled?")),'Gen Master'!N185, ignore_flag)</f>
        <v>zzz_ignore</v>
      </c>
      <c r="O33" s="19" t="str">
        <f>IF(AND(NOT(ISBLANK('Gen Master'!O185)),OR('Gen Master'!$AM185=TRUE,'Gen Master'!$AM185="Enabled?")),'Gen Master'!O185, ignore_flag)</f>
        <v>zzz_ignore</v>
      </c>
      <c r="P33" s="19" t="str">
        <f>IF(AND(NOT(ISBLANK('Gen Master'!P185)),OR('Gen Master'!$AM185=TRUE,'Gen Master'!$AM185="Enabled?")),'Gen Master'!P185, ignore_flag)</f>
        <v>zzz_ignore</v>
      </c>
      <c r="Q33" s="19" t="str">
        <f>IF(AND(NOT(ISBLANK('Gen Master'!Q185)),OR('Gen Master'!$AM185=TRUE,'Gen Master'!$AM185="Enabled?")),'Gen Master'!Q185, ignore_flag)</f>
        <v>zzz_ignore</v>
      </c>
      <c r="R33" s="19" t="str">
        <f>IF(AND(NOT(ISBLANK('Gen Master'!R185)),OR('Gen Master'!$AM185=TRUE,'Gen Master'!$AM185="Enabled?")),'Gen Master'!R185, ignore_flag)</f>
        <v>zzz_ignore</v>
      </c>
      <c r="S33" s="19" t="str">
        <f>IF(AND(NOT(ISBLANK('Gen Master'!S185)),OR('Gen Master'!$AM185=TRUE,'Gen Master'!$AM185="Enabled?")),'Gen Master'!S185, ignore_flag)</f>
        <v>zzz_ignore</v>
      </c>
      <c r="T33" s="19" t="str">
        <f>IF(AND(NOT(ISBLANK('Gen Master'!T185)),OR('Gen Master'!$AM185=TRUE,'Gen Master'!$AM185="Enabled?")),'Gen Master'!T185, ignore_flag)</f>
        <v>zzz_ignore</v>
      </c>
      <c r="U33" s="19" t="str">
        <f>IF(AND(NOT(ISBLANK('Gen Master'!U185)),OR('Gen Master'!$AM185=TRUE,'Gen Master'!$AM185="Enabled?")),'Gen Master'!U185, ignore_flag)</f>
        <v>zzz_ignore</v>
      </c>
      <c r="V33" s="19" t="str">
        <f ca="1">IF(AND(NOT(ISBLANK('Gen Master'!V185)),OR('Gen Master'!$AM185=TRUE,'Gen Master'!$AM185="Enabled?")),'Gen Master'!V185, ignore_flag)</f>
        <v>zzz_ignore</v>
      </c>
      <c r="W33" s="19" t="str">
        <f>IF(AND(NOT(ISBLANK('Gen Master'!W185)),OR('Gen Master'!$AM185=TRUE,'Gen Master'!$AM185="Enabled?")),'Gen Master'!W185, ignore_flag)</f>
        <v>zzz_ignore</v>
      </c>
      <c r="X33" s="19" t="str">
        <f>IF(AND(NOT(ISBLANK('Gen Master'!X185)),OR('Gen Master'!$AM185=TRUE,'Gen Master'!$AM185="Enabled?")),'Gen Master'!X185, ignore_flag)</f>
        <v>zzz_ignore</v>
      </c>
      <c r="Y33" s="19" t="str">
        <f>IF(AND(NOT(ISBLANK('Gen Master'!Y185)),OR('Gen Master'!$AM185=TRUE,'Gen Master'!$AM185="Enabled?")),'Gen Master'!Y185, ignore_flag)</f>
        <v>zzz_ignore</v>
      </c>
    </row>
    <row r="34" spans="1:25">
      <c r="A34" s="19">
        <f>'Gen Master'!A206</f>
        <v>175</v>
      </c>
      <c r="B34" s="19" t="str">
        <f>IF(AND(NOT(ISBLANK('Gen Master'!B206)),OR('Gen Master'!$AM206=TRUE,'Gen Master'!$AM206="Enabled?")),'Gen Master'!B206, ignore_flag)</f>
        <v>zzz_ignore</v>
      </c>
      <c r="C34" s="19" t="str">
        <f>IF(AND(NOT(ISBLANK('Gen Master'!C206)),OR('Gen Master'!$AM206=TRUE,'Gen Master'!$AM206="Enabled?")),'Gen Master'!C206, ignore_flag)</f>
        <v>zzz_ignore</v>
      </c>
      <c r="D34" s="19" t="str">
        <f>IF(AND(NOT(ISBLANK('Gen Master'!D206)),OR('Gen Master'!$AM206=TRUE,'Gen Master'!$AM206="Enabled?")),'Gen Master'!D206, ignore_flag)</f>
        <v>zzz_ignore</v>
      </c>
      <c r="E34" s="19" t="str">
        <f>IF(AND(NOT(ISBLANK('Gen Master'!E206)),OR('Gen Master'!$AM206=TRUE,'Gen Master'!$AM206="Enabled?")),'Gen Master'!E206, ignore_flag)</f>
        <v>zzz_ignore</v>
      </c>
      <c r="F34" s="19" t="str">
        <f>IF(AND(NOT(ISBLANK('Gen Master'!F206)),OR('Gen Master'!$AM206=TRUE,'Gen Master'!$AM206="Enabled?")),'Gen Master'!F206, ignore_flag)</f>
        <v>zzz_ignore</v>
      </c>
      <c r="G34" s="19" t="str">
        <f>IF(AND(NOT(ISBLANK('Gen Master'!G206)),OR('Gen Master'!$AM206=TRUE,'Gen Master'!$AM206="Enabled?")),'Gen Master'!G206, ignore_flag)</f>
        <v>zzz_ignore</v>
      </c>
      <c r="H34" s="19" t="str">
        <f>IF(AND(NOT(ISBLANK('Gen Master'!H206)),OR('Gen Master'!$AM206=TRUE,'Gen Master'!$AM206="Enabled?")),'Gen Master'!H206, ignore_flag)</f>
        <v>zzz_ignore</v>
      </c>
      <c r="I34" s="19" t="str">
        <f>IF(AND(NOT(ISBLANK('Gen Master'!I206)),OR('Gen Master'!$AM206=TRUE,'Gen Master'!$AM206="Enabled?")),'Gen Master'!I206, ignore_flag)</f>
        <v>zzz_ignore</v>
      </c>
      <c r="J34" s="19" t="str">
        <f>IF(AND(NOT(ISBLANK('Gen Master'!J206)),OR('Gen Master'!$AM206=TRUE,'Gen Master'!$AM206="Enabled?")),'Gen Master'!J206, ignore_flag)</f>
        <v>zzz_ignore</v>
      </c>
      <c r="K34" s="19" t="str">
        <f>IF(AND(NOT(ISBLANK('Gen Master'!K206)),OR('Gen Master'!$AM206=TRUE,'Gen Master'!$AM206="Enabled?")),'Gen Master'!K206, ignore_flag)</f>
        <v>zzz_ignore</v>
      </c>
      <c r="L34" s="19" t="str">
        <f>IF(AND(NOT(ISBLANK('Gen Master'!L206)),OR('Gen Master'!$AM206=TRUE,'Gen Master'!$AM206="Enabled?")),'Gen Master'!L206, ignore_flag)</f>
        <v>zzz_ignore</v>
      </c>
      <c r="M34" s="19" t="str">
        <f>IF(AND(NOT(ISBLANK('Gen Master'!M206)),OR('Gen Master'!$AM206=TRUE,'Gen Master'!$AM206="Enabled?")),'Gen Master'!M206, ignore_flag)</f>
        <v>zzz_ignore</v>
      </c>
      <c r="N34" s="19" t="str">
        <f>IF(AND(NOT(ISBLANK('Gen Master'!N206)),OR('Gen Master'!$AM206=TRUE,'Gen Master'!$AM206="Enabled?")),'Gen Master'!N206, ignore_flag)</f>
        <v>zzz_ignore</v>
      </c>
      <c r="O34" s="19" t="str">
        <f>IF(AND(NOT(ISBLANK('Gen Master'!O206)),OR('Gen Master'!$AM206=TRUE,'Gen Master'!$AM206="Enabled?")),'Gen Master'!O206, ignore_flag)</f>
        <v>zzz_ignore</v>
      </c>
      <c r="P34" s="19" t="str">
        <f>IF(AND(NOT(ISBLANK('Gen Master'!P206)),OR('Gen Master'!$AM206=TRUE,'Gen Master'!$AM206="Enabled?")),'Gen Master'!P206, ignore_flag)</f>
        <v>zzz_ignore</v>
      </c>
      <c r="Q34" s="19" t="str">
        <f>IF(AND(NOT(ISBLANK('Gen Master'!Q206)),OR('Gen Master'!$AM206=TRUE,'Gen Master'!$AM206="Enabled?")),'Gen Master'!Q206, ignore_flag)</f>
        <v>zzz_ignore</v>
      </c>
      <c r="R34" s="19" t="str">
        <f>IF(AND(NOT(ISBLANK('Gen Master'!R206)),OR('Gen Master'!$AM206=TRUE,'Gen Master'!$AM206="Enabled?")),'Gen Master'!R206, ignore_flag)</f>
        <v>zzz_ignore</v>
      </c>
      <c r="S34" s="19" t="str">
        <f>IF(AND(NOT(ISBLANK('Gen Master'!S206)),OR('Gen Master'!$AM206=TRUE,'Gen Master'!$AM206="Enabled?")),'Gen Master'!S206, ignore_flag)</f>
        <v>zzz_ignore</v>
      </c>
      <c r="T34" s="19" t="str">
        <f>IF(AND(NOT(ISBLANK('Gen Master'!T206)),OR('Gen Master'!$AM206=TRUE,'Gen Master'!$AM206="Enabled?")),'Gen Master'!T206, ignore_flag)</f>
        <v>zzz_ignore</v>
      </c>
      <c r="U34" s="19" t="str">
        <f>IF(AND(NOT(ISBLANK('Gen Master'!U206)),OR('Gen Master'!$AM206=TRUE,'Gen Master'!$AM206="Enabled?")),'Gen Master'!U206, ignore_flag)</f>
        <v>zzz_ignore</v>
      </c>
      <c r="V34" s="19" t="str">
        <f ca="1">IF(AND(NOT(ISBLANK('Gen Master'!V206)),OR('Gen Master'!$AM206=TRUE,'Gen Master'!$AM206="Enabled?")),'Gen Master'!V206, ignore_flag)</f>
        <v>zzz_ignore</v>
      </c>
      <c r="W34" s="19" t="str">
        <f>IF(AND(NOT(ISBLANK('Gen Master'!W206)),OR('Gen Master'!$AM206=TRUE,'Gen Master'!$AM206="Enabled?")),'Gen Master'!W206, ignore_flag)</f>
        <v>zzz_ignore</v>
      </c>
      <c r="X34" s="19" t="str">
        <f>IF(AND(NOT(ISBLANK('Gen Master'!X206)),OR('Gen Master'!$AM206=TRUE,'Gen Master'!$AM206="Enabled?")),'Gen Master'!X206, ignore_flag)</f>
        <v>zzz_ignore</v>
      </c>
      <c r="Y34" s="19" t="str">
        <f>IF(AND(NOT(ISBLANK('Gen Master'!Y206)),OR('Gen Master'!$AM206=TRUE,'Gen Master'!$AM206="Enabled?")),'Gen Master'!Y206, ignore_flag)</f>
        <v>zzz_ignore</v>
      </c>
    </row>
    <row r="35" spans="1:25" ht="30">
      <c r="A35" s="19">
        <f>'Gen Master'!A212</f>
        <v>181</v>
      </c>
      <c r="B35" s="19" t="str">
        <f>IF(AND(NOT(ISBLANK('Gen Master'!B212)),OR('Gen Master'!$AM212=TRUE,'Gen Master'!$AM212="Enabled?")),'Gen Master'!B212, ignore_flag)</f>
        <v>zzz_ignore</v>
      </c>
      <c r="C35" s="19" t="str">
        <f>IF(AND(NOT(ISBLANK('Gen Master'!C212)),OR('Gen Master'!$AM212=TRUE,'Gen Master'!$AM212="Enabled?")),'Gen Master'!C212, ignore_flag)</f>
        <v>zzz_ignore</v>
      </c>
      <c r="D35" s="19" t="str">
        <f>IF(AND(NOT(ISBLANK('Gen Master'!D212)),OR('Gen Master'!$AM212=TRUE,'Gen Master'!$AM212="Enabled?")),'Gen Master'!D212, ignore_flag)</f>
        <v>zzz_ignore</v>
      </c>
      <c r="E35" s="19" t="str">
        <f>IF(AND(NOT(ISBLANK('Gen Master'!E212)),OR('Gen Master'!$AM212=TRUE,'Gen Master'!$AM212="Enabled?")),'Gen Master'!E212, ignore_flag)</f>
        <v>zzz_ignore</v>
      </c>
      <c r="F35" s="19" t="str">
        <f>IF(AND(NOT(ISBLANK('Gen Master'!F212)),OR('Gen Master'!$AM212=TRUE,'Gen Master'!$AM212="Enabled?")),'Gen Master'!F212, ignore_flag)</f>
        <v>zzz_ignore</v>
      </c>
      <c r="G35" s="19" t="str">
        <f>IF(AND(NOT(ISBLANK('Gen Master'!G212)),OR('Gen Master'!$AM212=TRUE,'Gen Master'!$AM212="Enabled?")),'Gen Master'!G212, ignore_flag)</f>
        <v>zzz_ignore</v>
      </c>
      <c r="H35" s="19" t="str">
        <f>IF(AND(NOT(ISBLANK('Gen Master'!H212)),OR('Gen Master'!$AM212=TRUE,'Gen Master'!$AM212="Enabled?")),'Gen Master'!H212, ignore_flag)</f>
        <v>zzz_ignore</v>
      </c>
      <c r="I35" s="19" t="str">
        <f>IF(AND(NOT(ISBLANK('Gen Master'!I212)),OR('Gen Master'!$AM212=TRUE,'Gen Master'!$AM212="Enabled?")),'Gen Master'!I212, ignore_flag)</f>
        <v>zzz_ignore</v>
      </c>
      <c r="J35" s="19" t="str">
        <f>IF(AND(NOT(ISBLANK('Gen Master'!J212)),OR('Gen Master'!$AM212=TRUE,'Gen Master'!$AM212="Enabled?")),'Gen Master'!J212, ignore_flag)</f>
        <v>zzz_ignore</v>
      </c>
      <c r="K35" s="19" t="str">
        <f>IF(AND(NOT(ISBLANK('Gen Master'!K212)),OR('Gen Master'!$AM212=TRUE,'Gen Master'!$AM212="Enabled?")),'Gen Master'!K212, ignore_flag)</f>
        <v>zzz_ignore</v>
      </c>
      <c r="L35" s="19" t="str">
        <f>IF(AND(NOT(ISBLANK('Gen Master'!L212)),OR('Gen Master'!$AM212=TRUE,'Gen Master'!$AM212="Enabled?")),'Gen Master'!L212, ignore_flag)</f>
        <v>zzz_ignore</v>
      </c>
      <c r="M35" s="19" t="str">
        <f>IF(AND(NOT(ISBLANK('Gen Master'!M212)),OR('Gen Master'!$AM212=TRUE,'Gen Master'!$AM212="Enabled?")),'Gen Master'!M212, ignore_flag)</f>
        <v>zzz_ignore</v>
      </c>
      <c r="N35" s="19" t="str">
        <f>IF(AND(NOT(ISBLANK('Gen Master'!N212)),OR('Gen Master'!$AM212=TRUE,'Gen Master'!$AM212="Enabled?")),'Gen Master'!N212, ignore_flag)</f>
        <v>zzz_ignore</v>
      </c>
      <c r="O35" s="19" t="str">
        <f>IF(AND(NOT(ISBLANK('Gen Master'!O212)),OR('Gen Master'!$AM212=TRUE,'Gen Master'!$AM212="Enabled?")),'Gen Master'!O212, ignore_flag)</f>
        <v>zzz_ignore</v>
      </c>
      <c r="P35" s="19" t="str">
        <f>IF(AND(NOT(ISBLANK('Gen Master'!P212)),OR('Gen Master'!$AM212=TRUE,'Gen Master'!$AM212="Enabled?")),'Gen Master'!P212, ignore_flag)</f>
        <v>zzz_ignore</v>
      </c>
      <c r="Q35" s="19" t="str">
        <f>IF(AND(NOT(ISBLANK('Gen Master'!Q212)),OR('Gen Master'!$AM212=TRUE,'Gen Master'!$AM212="Enabled?")),'Gen Master'!Q212, ignore_flag)</f>
        <v>zzz_ignore</v>
      </c>
      <c r="R35" s="19" t="str">
        <f>IF(AND(NOT(ISBLANK('Gen Master'!R212)),OR('Gen Master'!$AM212=TRUE,'Gen Master'!$AM212="Enabled?")),'Gen Master'!R212, ignore_flag)</f>
        <v>zzz_ignore</v>
      </c>
      <c r="S35" s="19" t="str">
        <f>IF(AND(NOT(ISBLANK('Gen Master'!S212)),OR('Gen Master'!$AM212=TRUE,'Gen Master'!$AM212="Enabled?")),'Gen Master'!S212, ignore_flag)</f>
        <v>zzz_ignore</v>
      </c>
      <c r="T35" s="19" t="str">
        <f>IF(AND(NOT(ISBLANK('Gen Master'!T212)),OR('Gen Master'!$AM212=TRUE,'Gen Master'!$AM212="Enabled?")),'Gen Master'!T212, ignore_flag)</f>
        <v>zzz_ignore</v>
      </c>
      <c r="U35" s="19" t="str">
        <f>IF(AND(NOT(ISBLANK('Gen Master'!U212)),OR('Gen Master'!$AM212=TRUE,'Gen Master'!$AM212="Enabled?")),'Gen Master'!U212, ignore_flag)</f>
        <v>zzz_ignore</v>
      </c>
      <c r="V35" s="19" t="str">
        <f ca="1">IF(AND(NOT(ISBLANK('Gen Master'!V212)),OR('Gen Master'!$AM212=TRUE,'Gen Master'!$AM212="Enabled?")),'Gen Master'!V212, ignore_flag)</f>
        <v>zzz_ignore</v>
      </c>
      <c r="W35" s="19" t="str">
        <f>IF(AND(NOT(ISBLANK('Gen Master'!W212)),OR('Gen Master'!$AM212=TRUE,'Gen Master'!$AM212="Enabled?")),'Gen Master'!W212, ignore_flag)</f>
        <v>zzz_ignore</v>
      </c>
      <c r="X35" s="19" t="str">
        <f>IF(AND(NOT(ISBLANK('Gen Master'!X212)),OR('Gen Master'!$AM212=TRUE,'Gen Master'!$AM212="Enabled?")),'Gen Master'!X212, ignore_flag)</f>
        <v>zzz_ignore</v>
      </c>
      <c r="Y35" s="19" t="str">
        <f>IF(AND(NOT(ISBLANK('Gen Master'!Y212)),OR('Gen Master'!$AM212=TRUE,'Gen Master'!$AM212="Enabled?")),'Gen Master'!Y212, ignore_flag)</f>
        <v>zzz_ignore</v>
      </c>
    </row>
    <row r="36" spans="1:25" ht="30">
      <c r="A36" s="19">
        <f>'Gen Master'!A211</f>
        <v>180</v>
      </c>
      <c r="B36" s="19" t="str">
        <f>IF(AND(NOT(ISBLANK('Gen Master'!B211)),OR('Gen Master'!$AM211=TRUE,'Gen Master'!$AM211="Enabled?")),'Gen Master'!B211, ignore_flag)</f>
        <v>zzz_ignore</v>
      </c>
      <c r="C36" s="19" t="str">
        <f>IF(AND(NOT(ISBLANK('Gen Master'!C211)),OR('Gen Master'!$AM211=TRUE,'Gen Master'!$AM211="Enabled?")),'Gen Master'!C211, ignore_flag)</f>
        <v>zzz_ignore</v>
      </c>
      <c r="D36" s="19" t="str">
        <f>IF(AND(NOT(ISBLANK('Gen Master'!D211)),OR('Gen Master'!$AM211=TRUE,'Gen Master'!$AM211="Enabled?")),'Gen Master'!D211, ignore_flag)</f>
        <v>zzz_ignore</v>
      </c>
      <c r="E36" s="19" t="str">
        <f>IF(AND(NOT(ISBLANK('Gen Master'!E211)),OR('Gen Master'!$AM211=TRUE,'Gen Master'!$AM211="Enabled?")),'Gen Master'!E211, ignore_flag)</f>
        <v>zzz_ignore</v>
      </c>
      <c r="F36" s="19" t="str">
        <f>IF(AND(NOT(ISBLANK('Gen Master'!F211)),OR('Gen Master'!$AM211=TRUE,'Gen Master'!$AM211="Enabled?")),'Gen Master'!F211, ignore_flag)</f>
        <v>zzz_ignore</v>
      </c>
      <c r="G36" s="19" t="str">
        <f>IF(AND(NOT(ISBLANK('Gen Master'!G211)),OR('Gen Master'!$AM211=TRUE,'Gen Master'!$AM211="Enabled?")),'Gen Master'!G211, ignore_flag)</f>
        <v>zzz_ignore</v>
      </c>
      <c r="H36" s="19" t="str">
        <f>IF(AND(NOT(ISBLANK('Gen Master'!H211)),OR('Gen Master'!$AM211=TRUE,'Gen Master'!$AM211="Enabled?")),'Gen Master'!H211, ignore_flag)</f>
        <v>zzz_ignore</v>
      </c>
      <c r="I36" s="19" t="str">
        <f>IF(AND(NOT(ISBLANK('Gen Master'!I211)),OR('Gen Master'!$AM211=TRUE,'Gen Master'!$AM211="Enabled?")),'Gen Master'!I211, ignore_flag)</f>
        <v>zzz_ignore</v>
      </c>
      <c r="J36" s="19" t="str">
        <f>IF(AND(NOT(ISBLANK('Gen Master'!J211)),OR('Gen Master'!$AM211=TRUE,'Gen Master'!$AM211="Enabled?")),'Gen Master'!J211, ignore_flag)</f>
        <v>zzz_ignore</v>
      </c>
      <c r="K36" s="19" t="str">
        <f>IF(AND(NOT(ISBLANK('Gen Master'!K211)),OR('Gen Master'!$AM211=TRUE,'Gen Master'!$AM211="Enabled?")),'Gen Master'!K211, ignore_flag)</f>
        <v>zzz_ignore</v>
      </c>
      <c r="L36" s="19" t="str">
        <f>IF(AND(NOT(ISBLANK('Gen Master'!L211)),OR('Gen Master'!$AM211=TRUE,'Gen Master'!$AM211="Enabled?")),'Gen Master'!L211, ignore_flag)</f>
        <v>zzz_ignore</v>
      </c>
      <c r="M36" s="19" t="str">
        <f>IF(AND(NOT(ISBLANK('Gen Master'!M211)),OR('Gen Master'!$AM211=TRUE,'Gen Master'!$AM211="Enabled?")),'Gen Master'!M211, ignore_flag)</f>
        <v>zzz_ignore</v>
      </c>
      <c r="N36" s="19" t="str">
        <f>IF(AND(NOT(ISBLANK('Gen Master'!N211)),OR('Gen Master'!$AM211=TRUE,'Gen Master'!$AM211="Enabled?")),'Gen Master'!N211, ignore_flag)</f>
        <v>zzz_ignore</v>
      </c>
      <c r="O36" s="19" t="str">
        <f>IF(AND(NOT(ISBLANK('Gen Master'!O211)),OR('Gen Master'!$AM211=TRUE,'Gen Master'!$AM211="Enabled?")),'Gen Master'!O211, ignore_flag)</f>
        <v>zzz_ignore</v>
      </c>
      <c r="P36" s="19" t="str">
        <f>IF(AND(NOT(ISBLANK('Gen Master'!P211)),OR('Gen Master'!$AM211=TRUE,'Gen Master'!$AM211="Enabled?")),'Gen Master'!P211, ignore_flag)</f>
        <v>zzz_ignore</v>
      </c>
      <c r="Q36" s="19" t="str">
        <f>IF(AND(NOT(ISBLANK('Gen Master'!Q211)),OR('Gen Master'!$AM211=TRUE,'Gen Master'!$AM211="Enabled?")),'Gen Master'!Q211, ignore_flag)</f>
        <v>zzz_ignore</v>
      </c>
      <c r="R36" s="19" t="str">
        <f>IF(AND(NOT(ISBLANK('Gen Master'!R211)),OR('Gen Master'!$AM211=TRUE,'Gen Master'!$AM211="Enabled?")),'Gen Master'!R211, ignore_flag)</f>
        <v>zzz_ignore</v>
      </c>
      <c r="S36" s="19" t="str">
        <f>IF(AND(NOT(ISBLANK('Gen Master'!S211)),OR('Gen Master'!$AM211=TRUE,'Gen Master'!$AM211="Enabled?")),'Gen Master'!S211, ignore_flag)</f>
        <v>zzz_ignore</v>
      </c>
      <c r="T36" s="19" t="str">
        <f>IF(AND(NOT(ISBLANK('Gen Master'!T211)),OR('Gen Master'!$AM211=TRUE,'Gen Master'!$AM211="Enabled?")),'Gen Master'!T211, ignore_flag)</f>
        <v>zzz_ignore</v>
      </c>
      <c r="U36" s="19" t="str">
        <f>IF(AND(NOT(ISBLANK('Gen Master'!U211)),OR('Gen Master'!$AM211=TRUE,'Gen Master'!$AM211="Enabled?")),'Gen Master'!U211, ignore_flag)</f>
        <v>zzz_ignore</v>
      </c>
      <c r="V36" s="19" t="str">
        <f ca="1">IF(AND(NOT(ISBLANK('Gen Master'!V211)),OR('Gen Master'!$AM211=TRUE,'Gen Master'!$AM211="Enabled?")),'Gen Master'!V211, ignore_flag)</f>
        <v>zzz_ignore</v>
      </c>
      <c r="W36" s="19" t="str">
        <f>IF(AND(NOT(ISBLANK('Gen Master'!W211)),OR('Gen Master'!$AM211=TRUE,'Gen Master'!$AM211="Enabled?")),'Gen Master'!W211, ignore_flag)</f>
        <v>zzz_ignore</v>
      </c>
      <c r="X36" s="19" t="str">
        <f>IF(AND(NOT(ISBLANK('Gen Master'!X211)),OR('Gen Master'!$AM211=TRUE,'Gen Master'!$AM211="Enabled?")),'Gen Master'!X211, ignore_flag)</f>
        <v>zzz_ignore</v>
      </c>
      <c r="Y36" s="19" t="str">
        <f>IF(AND(NOT(ISBLANK('Gen Master'!Y211)),OR('Gen Master'!$AM211=TRUE,'Gen Master'!$AM211="Enabled?")),'Gen Master'!Y211, ignore_flag)</f>
        <v>zzz_ignore</v>
      </c>
    </row>
    <row r="37" spans="1:25" ht="30">
      <c r="A37" s="19">
        <f>'Gen Master'!A207</f>
        <v>176</v>
      </c>
      <c r="B37" s="19" t="str">
        <f>IF(AND(NOT(ISBLANK('Gen Master'!B207)),OR('Gen Master'!$AM207=TRUE,'Gen Master'!$AM207="Enabled?")),'Gen Master'!B207, ignore_flag)</f>
        <v>zzz_ignore</v>
      </c>
      <c r="C37" s="19" t="str">
        <f>IF(AND(NOT(ISBLANK('Gen Master'!C207)),OR('Gen Master'!$AM207=TRUE,'Gen Master'!$AM207="Enabled?")),'Gen Master'!C207, ignore_flag)</f>
        <v>zzz_ignore</v>
      </c>
      <c r="D37" s="19" t="str">
        <f>IF(AND(NOT(ISBLANK('Gen Master'!D207)),OR('Gen Master'!$AM207=TRUE,'Gen Master'!$AM207="Enabled?")),'Gen Master'!D207, ignore_flag)</f>
        <v>zzz_ignore</v>
      </c>
      <c r="E37" s="19" t="str">
        <f>IF(AND(NOT(ISBLANK('Gen Master'!E207)),OR('Gen Master'!$AM207=TRUE,'Gen Master'!$AM207="Enabled?")),'Gen Master'!E207, ignore_flag)</f>
        <v>zzz_ignore</v>
      </c>
      <c r="F37" s="19" t="str">
        <f>IF(AND(NOT(ISBLANK('Gen Master'!F207)),OR('Gen Master'!$AM207=TRUE,'Gen Master'!$AM207="Enabled?")),'Gen Master'!F207, ignore_flag)</f>
        <v>zzz_ignore</v>
      </c>
      <c r="G37" s="19" t="str">
        <f>IF(AND(NOT(ISBLANK('Gen Master'!G207)),OR('Gen Master'!$AM207=TRUE,'Gen Master'!$AM207="Enabled?")),'Gen Master'!G207, ignore_flag)</f>
        <v>zzz_ignore</v>
      </c>
      <c r="H37" s="19" t="str">
        <f>IF(AND(NOT(ISBLANK('Gen Master'!H207)),OR('Gen Master'!$AM207=TRUE,'Gen Master'!$AM207="Enabled?")),'Gen Master'!H207, ignore_flag)</f>
        <v>zzz_ignore</v>
      </c>
      <c r="I37" s="19" t="str">
        <f>IF(AND(NOT(ISBLANK('Gen Master'!I207)),OR('Gen Master'!$AM207=TRUE,'Gen Master'!$AM207="Enabled?")),'Gen Master'!I207, ignore_flag)</f>
        <v>zzz_ignore</v>
      </c>
      <c r="J37" s="19" t="str">
        <f>IF(AND(NOT(ISBLANK('Gen Master'!J207)),OR('Gen Master'!$AM207=TRUE,'Gen Master'!$AM207="Enabled?")),'Gen Master'!J207, ignore_flag)</f>
        <v>zzz_ignore</v>
      </c>
      <c r="K37" s="19" t="str">
        <f>IF(AND(NOT(ISBLANK('Gen Master'!K207)),OR('Gen Master'!$AM207=TRUE,'Gen Master'!$AM207="Enabled?")),'Gen Master'!K207, ignore_flag)</f>
        <v>zzz_ignore</v>
      </c>
      <c r="L37" s="19" t="str">
        <f>IF(AND(NOT(ISBLANK('Gen Master'!L207)),OR('Gen Master'!$AM207=TRUE,'Gen Master'!$AM207="Enabled?")),'Gen Master'!L207, ignore_flag)</f>
        <v>zzz_ignore</v>
      </c>
      <c r="M37" s="19" t="str">
        <f>IF(AND(NOT(ISBLANK('Gen Master'!M207)),OR('Gen Master'!$AM207=TRUE,'Gen Master'!$AM207="Enabled?")),'Gen Master'!M207, ignore_flag)</f>
        <v>zzz_ignore</v>
      </c>
      <c r="N37" s="19" t="str">
        <f>IF(AND(NOT(ISBLANK('Gen Master'!N207)),OR('Gen Master'!$AM207=TRUE,'Gen Master'!$AM207="Enabled?")),'Gen Master'!N207, ignore_flag)</f>
        <v>zzz_ignore</v>
      </c>
      <c r="O37" s="19" t="str">
        <f>IF(AND(NOT(ISBLANK('Gen Master'!O207)),OR('Gen Master'!$AM207=TRUE,'Gen Master'!$AM207="Enabled?")),'Gen Master'!O207, ignore_flag)</f>
        <v>zzz_ignore</v>
      </c>
      <c r="P37" s="19" t="str">
        <f>IF(AND(NOT(ISBLANK('Gen Master'!P207)),OR('Gen Master'!$AM207=TRUE,'Gen Master'!$AM207="Enabled?")),'Gen Master'!P207, ignore_flag)</f>
        <v>zzz_ignore</v>
      </c>
      <c r="Q37" s="19" t="str">
        <f>IF(AND(NOT(ISBLANK('Gen Master'!Q207)),OR('Gen Master'!$AM207=TRUE,'Gen Master'!$AM207="Enabled?")),'Gen Master'!Q207, ignore_flag)</f>
        <v>zzz_ignore</v>
      </c>
      <c r="R37" s="19" t="str">
        <f>IF(AND(NOT(ISBLANK('Gen Master'!R207)),OR('Gen Master'!$AM207=TRUE,'Gen Master'!$AM207="Enabled?")),'Gen Master'!R207, ignore_flag)</f>
        <v>zzz_ignore</v>
      </c>
      <c r="S37" s="19" t="str">
        <f>IF(AND(NOT(ISBLANK('Gen Master'!S207)),OR('Gen Master'!$AM207=TRUE,'Gen Master'!$AM207="Enabled?")),'Gen Master'!S207, ignore_flag)</f>
        <v>zzz_ignore</v>
      </c>
      <c r="T37" s="19" t="str">
        <f>IF(AND(NOT(ISBLANK('Gen Master'!T207)),OR('Gen Master'!$AM207=TRUE,'Gen Master'!$AM207="Enabled?")),'Gen Master'!T207, ignore_flag)</f>
        <v>zzz_ignore</v>
      </c>
      <c r="U37" s="19" t="str">
        <f>IF(AND(NOT(ISBLANK('Gen Master'!U207)),OR('Gen Master'!$AM207=TRUE,'Gen Master'!$AM207="Enabled?")),'Gen Master'!U207, ignore_flag)</f>
        <v>zzz_ignore</v>
      </c>
      <c r="V37" s="19" t="str">
        <f ca="1">IF(AND(NOT(ISBLANK('Gen Master'!V207)),OR('Gen Master'!$AM207=TRUE,'Gen Master'!$AM207="Enabled?")),'Gen Master'!V207, ignore_flag)</f>
        <v>zzz_ignore</v>
      </c>
      <c r="W37" s="19" t="str">
        <f>IF(AND(NOT(ISBLANK('Gen Master'!W207)),OR('Gen Master'!$AM207=TRUE,'Gen Master'!$AM207="Enabled?")),'Gen Master'!W207, ignore_flag)</f>
        <v>zzz_ignore</v>
      </c>
      <c r="X37" s="19" t="str">
        <f>IF(AND(NOT(ISBLANK('Gen Master'!X207)),OR('Gen Master'!$AM207=TRUE,'Gen Master'!$AM207="Enabled?")),'Gen Master'!X207, ignore_flag)</f>
        <v>zzz_ignore</v>
      </c>
      <c r="Y37" s="19" t="str">
        <f>IF(AND(NOT(ISBLANK('Gen Master'!Y207)),OR('Gen Master'!$AM207=TRUE,'Gen Master'!$AM207="Enabled?")),'Gen Master'!Y207, ignore_flag)</f>
        <v>zzz_ignore</v>
      </c>
    </row>
    <row r="38" spans="1:25" ht="30">
      <c r="A38" s="19">
        <f>'Gen Master'!A208</f>
        <v>177</v>
      </c>
      <c r="B38" s="19" t="str">
        <f>IF(AND(NOT(ISBLANK('Gen Master'!B208)),OR('Gen Master'!$AM208=TRUE,'Gen Master'!$AM208="Enabled?")),'Gen Master'!B208, ignore_flag)</f>
        <v>zzz_ignore</v>
      </c>
      <c r="C38" s="19" t="str">
        <f>IF(AND(NOT(ISBLANK('Gen Master'!C208)),OR('Gen Master'!$AM208=TRUE,'Gen Master'!$AM208="Enabled?")),'Gen Master'!C208, ignore_flag)</f>
        <v>zzz_ignore</v>
      </c>
      <c r="D38" s="19" t="str">
        <f>IF(AND(NOT(ISBLANK('Gen Master'!D208)),OR('Gen Master'!$AM208=TRUE,'Gen Master'!$AM208="Enabled?")),'Gen Master'!D208, ignore_flag)</f>
        <v>zzz_ignore</v>
      </c>
      <c r="E38" s="19" t="str">
        <f>IF(AND(NOT(ISBLANK('Gen Master'!E208)),OR('Gen Master'!$AM208=TRUE,'Gen Master'!$AM208="Enabled?")),'Gen Master'!E208, ignore_flag)</f>
        <v>zzz_ignore</v>
      </c>
      <c r="F38" s="19" t="str">
        <f>IF(AND(NOT(ISBLANK('Gen Master'!F208)),OR('Gen Master'!$AM208=TRUE,'Gen Master'!$AM208="Enabled?")),'Gen Master'!F208, ignore_flag)</f>
        <v>zzz_ignore</v>
      </c>
      <c r="G38" s="19" t="str">
        <f>IF(AND(NOT(ISBLANK('Gen Master'!G208)),OR('Gen Master'!$AM208=TRUE,'Gen Master'!$AM208="Enabled?")),'Gen Master'!G208, ignore_flag)</f>
        <v>zzz_ignore</v>
      </c>
      <c r="H38" s="19" t="str">
        <f>IF(AND(NOT(ISBLANK('Gen Master'!H208)),OR('Gen Master'!$AM208=TRUE,'Gen Master'!$AM208="Enabled?")),'Gen Master'!H208, ignore_flag)</f>
        <v>zzz_ignore</v>
      </c>
      <c r="I38" s="19" t="str">
        <f>IF(AND(NOT(ISBLANK('Gen Master'!I208)),OR('Gen Master'!$AM208=TRUE,'Gen Master'!$AM208="Enabled?")),'Gen Master'!I208, ignore_flag)</f>
        <v>zzz_ignore</v>
      </c>
      <c r="J38" s="19" t="str">
        <f>IF(AND(NOT(ISBLANK('Gen Master'!J208)),OR('Gen Master'!$AM208=TRUE,'Gen Master'!$AM208="Enabled?")),'Gen Master'!J208, ignore_flag)</f>
        <v>zzz_ignore</v>
      </c>
      <c r="K38" s="19" t="str">
        <f>IF(AND(NOT(ISBLANK('Gen Master'!K208)),OR('Gen Master'!$AM208=TRUE,'Gen Master'!$AM208="Enabled?")),'Gen Master'!K208, ignore_flag)</f>
        <v>zzz_ignore</v>
      </c>
      <c r="L38" s="19" t="str">
        <f>IF(AND(NOT(ISBLANK('Gen Master'!L208)),OR('Gen Master'!$AM208=TRUE,'Gen Master'!$AM208="Enabled?")),'Gen Master'!L208, ignore_flag)</f>
        <v>zzz_ignore</v>
      </c>
      <c r="M38" s="19" t="str">
        <f>IF(AND(NOT(ISBLANK('Gen Master'!M208)),OR('Gen Master'!$AM208=TRUE,'Gen Master'!$AM208="Enabled?")),'Gen Master'!M208, ignore_flag)</f>
        <v>zzz_ignore</v>
      </c>
      <c r="N38" s="19" t="str">
        <f>IF(AND(NOT(ISBLANK('Gen Master'!N208)),OR('Gen Master'!$AM208=TRUE,'Gen Master'!$AM208="Enabled?")),'Gen Master'!N208, ignore_flag)</f>
        <v>zzz_ignore</v>
      </c>
      <c r="O38" s="19" t="str">
        <f>IF(AND(NOT(ISBLANK('Gen Master'!O208)),OR('Gen Master'!$AM208=TRUE,'Gen Master'!$AM208="Enabled?")),'Gen Master'!O208, ignore_flag)</f>
        <v>zzz_ignore</v>
      </c>
      <c r="P38" s="19" t="str">
        <f>IF(AND(NOT(ISBLANK('Gen Master'!P208)),OR('Gen Master'!$AM208=TRUE,'Gen Master'!$AM208="Enabled?")),'Gen Master'!P208, ignore_flag)</f>
        <v>zzz_ignore</v>
      </c>
      <c r="Q38" s="19" t="str">
        <f>IF(AND(NOT(ISBLANK('Gen Master'!Q208)),OR('Gen Master'!$AM208=TRUE,'Gen Master'!$AM208="Enabled?")),'Gen Master'!Q208, ignore_flag)</f>
        <v>zzz_ignore</v>
      </c>
      <c r="R38" s="19" t="str">
        <f>IF(AND(NOT(ISBLANK('Gen Master'!R208)),OR('Gen Master'!$AM208=TRUE,'Gen Master'!$AM208="Enabled?")),'Gen Master'!R208, ignore_flag)</f>
        <v>zzz_ignore</v>
      </c>
      <c r="S38" s="19" t="str">
        <f>IF(AND(NOT(ISBLANK('Gen Master'!S208)),OR('Gen Master'!$AM208=TRUE,'Gen Master'!$AM208="Enabled?")),'Gen Master'!S208, ignore_flag)</f>
        <v>zzz_ignore</v>
      </c>
      <c r="T38" s="19" t="str">
        <f>IF(AND(NOT(ISBLANK('Gen Master'!T208)),OR('Gen Master'!$AM208=TRUE,'Gen Master'!$AM208="Enabled?")),'Gen Master'!T208, ignore_flag)</f>
        <v>zzz_ignore</v>
      </c>
      <c r="U38" s="19" t="str">
        <f>IF(AND(NOT(ISBLANK('Gen Master'!U208)),OR('Gen Master'!$AM208=TRUE,'Gen Master'!$AM208="Enabled?")),'Gen Master'!U208, ignore_flag)</f>
        <v>zzz_ignore</v>
      </c>
      <c r="V38" s="19" t="str">
        <f ca="1">IF(AND(NOT(ISBLANK('Gen Master'!V208)),OR('Gen Master'!$AM208=TRUE,'Gen Master'!$AM208="Enabled?")),'Gen Master'!V208, ignore_flag)</f>
        <v>zzz_ignore</v>
      </c>
      <c r="W38" s="19" t="str">
        <f>IF(AND(NOT(ISBLANK('Gen Master'!W208)),OR('Gen Master'!$AM208=TRUE,'Gen Master'!$AM208="Enabled?")),'Gen Master'!W208, ignore_flag)</f>
        <v>zzz_ignore</v>
      </c>
      <c r="X38" s="19" t="str">
        <f>IF(AND(NOT(ISBLANK('Gen Master'!X208)),OR('Gen Master'!$AM208=TRUE,'Gen Master'!$AM208="Enabled?")),'Gen Master'!X208, ignore_flag)</f>
        <v>zzz_ignore</v>
      </c>
      <c r="Y38" s="19" t="str">
        <f>IF(AND(NOT(ISBLANK('Gen Master'!Y208)),OR('Gen Master'!$AM208=TRUE,'Gen Master'!$AM208="Enabled?")),'Gen Master'!Y208, ignore_flag)</f>
        <v>zzz_ignore</v>
      </c>
    </row>
    <row r="39" spans="1:25" ht="30">
      <c r="A39" s="19">
        <f>'Gen Master'!A209</f>
        <v>178</v>
      </c>
      <c r="B39" s="19" t="str">
        <f>IF(AND(NOT(ISBLANK('Gen Master'!B209)),OR('Gen Master'!$AM209=TRUE,'Gen Master'!$AM209="Enabled?")),'Gen Master'!B209, ignore_flag)</f>
        <v>zzz_ignore</v>
      </c>
      <c r="C39" s="19" t="str">
        <f>IF(AND(NOT(ISBLANK('Gen Master'!C209)),OR('Gen Master'!$AM209=TRUE,'Gen Master'!$AM209="Enabled?")),'Gen Master'!C209, ignore_flag)</f>
        <v>zzz_ignore</v>
      </c>
      <c r="D39" s="19" t="str">
        <f>IF(AND(NOT(ISBLANK('Gen Master'!D209)),OR('Gen Master'!$AM209=TRUE,'Gen Master'!$AM209="Enabled?")),'Gen Master'!D209, ignore_flag)</f>
        <v>zzz_ignore</v>
      </c>
      <c r="E39" s="19" t="str">
        <f>IF(AND(NOT(ISBLANK('Gen Master'!E209)),OR('Gen Master'!$AM209=TRUE,'Gen Master'!$AM209="Enabled?")),'Gen Master'!E209, ignore_flag)</f>
        <v>zzz_ignore</v>
      </c>
      <c r="F39" s="19" t="str">
        <f>IF(AND(NOT(ISBLANK('Gen Master'!F209)),OR('Gen Master'!$AM209=TRUE,'Gen Master'!$AM209="Enabled?")),'Gen Master'!F209, ignore_flag)</f>
        <v>zzz_ignore</v>
      </c>
      <c r="G39" s="19" t="str">
        <f>IF(AND(NOT(ISBLANK('Gen Master'!G209)),OR('Gen Master'!$AM209=TRUE,'Gen Master'!$AM209="Enabled?")),'Gen Master'!G209, ignore_flag)</f>
        <v>zzz_ignore</v>
      </c>
      <c r="H39" s="19" t="str">
        <f>IF(AND(NOT(ISBLANK('Gen Master'!H209)),OR('Gen Master'!$AM209=TRUE,'Gen Master'!$AM209="Enabled?")),'Gen Master'!H209, ignore_flag)</f>
        <v>zzz_ignore</v>
      </c>
      <c r="I39" s="19" t="str">
        <f>IF(AND(NOT(ISBLANK('Gen Master'!I209)),OR('Gen Master'!$AM209=TRUE,'Gen Master'!$AM209="Enabled?")),'Gen Master'!I209, ignore_flag)</f>
        <v>zzz_ignore</v>
      </c>
      <c r="J39" s="19" t="str">
        <f>IF(AND(NOT(ISBLANK('Gen Master'!J209)),OR('Gen Master'!$AM209=TRUE,'Gen Master'!$AM209="Enabled?")),'Gen Master'!J209, ignore_flag)</f>
        <v>zzz_ignore</v>
      </c>
      <c r="K39" s="19" t="str">
        <f>IF(AND(NOT(ISBLANK('Gen Master'!K209)),OR('Gen Master'!$AM209=TRUE,'Gen Master'!$AM209="Enabled?")),'Gen Master'!K209, ignore_flag)</f>
        <v>zzz_ignore</v>
      </c>
      <c r="L39" s="19" t="str">
        <f>IF(AND(NOT(ISBLANK('Gen Master'!L209)),OR('Gen Master'!$AM209=TRUE,'Gen Master'!$AM209="Enabled?")),'Gen Master'!L209, ignore_flag)</f>
        <v>zzz_ignore</v>
      </c>
      <c r="M39" s="19" t="str">
        <f>IF(AND(NOT(ISBLANK('Gen Master'!M209)),OR('Gen Master'!$AM209=TRUE,'Gen Master'!$AM209="Enabled?")),'Gen Master'!M209, ignore_flag)</f>
        <v>zzz_ignore</v>
      </c>
      <c r="N39" s="19" t="str">
        <f>IF(AND(NOT(ISBLANK('Gen Master'!N209)),OR('Gen Master'!$AM209=TRUE,'Gen Master'!$AM209="Enabled?")),'Gen Master'!N209, ignore_flag)</f>
        <v>zzz_ignore</v>
      </c>
      <c r="O39" s="19" t="str">
        <f>IF(AND(NOT(ISBLANK('Gen Master'!O209)),OR('Gen Master'!$AM209=TRUE,'Gen Master'!$AM209="Enabled?")),'Gen Master'!O209, ignore_flag)</f>
        <v>zzz_ignore</v>
      </c>
      <c r="P39" s="19" t="str">
        <f>IF(AND(NOT(ISBLANK('Gen Master'!P209)),OR('Gen Master'!$AM209=TRUE,'Gen Master'!$AM209="Enabled?")),'Gen Master'!P209, ignore_flag)</f>
        <v>zzz_ignore</v>
      </c>
      <c r="Q39" s="19" t="str">
        <f>IF(AND(NOT(ISBLANK('Gen Master'!Q209)),OR('Gen Master'!$AM209=TRUE,'Gen Master'!$AM209="Enabled?")),'Gen Master'!Q209, ignore_flag)</f>
        <v>zzz_ignore</v>
      </c>
      <c r="R39" s="19" t="str">
        <f>IF(AND(NOT(ISBLANK('Gen Master'!R209)),OR('Gen Master'!$AM209=TRUE,'Gen Master'!$AM209="Enabled?")),'Gen Master'!R209, ignore_flag)</f>
        <v>zzz_ignore</v>
      </c>
      <c r="S39" s="19" t="str">
        <f>IF(AND(NOT(ISBLANK('Gen Master'!S209)),OR('Gen Master'!$AM209=TRUE,'Gen Master'!$AM209="Enabled?")),'Gen Master'!S209, ignore_flag)</f>
        <v>zzz_ignore</v>
      </c>
      <c r="T39" s="19" t="str">
        <f>IF(AND(NOT(ISBLANK('Gen Master'!T209)),OR('Gen Master'!$AM209=TRUE,'Gen Master'!$AM209="Enabled?")),'Gen Master'!T209, ignore_flag)</f>
        <v>zzz_ignore</v>
      </c>
      <c r="U39" s="19" t="str">
        <f>IF(AND(NOT(ISBLANK('Gen Master'!U209)),OR('Gen Master'!$AM209=TRUE,'Gen Master'!$AM209="Enabled?")),'Gen Master'!U209, ignore_flag)</f>
        <v>zzz_ignore</v>
      </c>
      <c r="V39" s="19" t="str">
        <f ca="1">IF(AND(NOT(ISBLANK('Gen Master'!V209)),OR('Gen Master'!$AM209=TRUE,'Gen Master'!$AM209="Enabled?")),'Gen Master'!V209, ignore_flag)</f>
        <v>zzz_ignore</v>
      </c>
      <c r="W39" s="19" t="str">
        <f>IF(AND(NOT(ISBLANK('Gen Master'!W209)),OR('Gen Master'!$AM209=TRUE,'Gen Master'!$AM209="Enabled?")),'Gen Master'!W209, ignore_flag)</f>
        <v>zzz_ignore</v>
      </c>
      <c r="X39" s="19" t="str">
        <f>IF(AND(NOT(ISBLANK('Gen Master'!X209)),OR('Gen Master'!$AM209=TRUE,'Gen Master'!$AM209="Enabled?")),'Gen Master'!X209, ignore_flag)</f>
        <v>zzz_ignore</v>
      </c>
      <c r="Y39" s="19" t="str">
        <f>IF(AND(NOT(ISBLANK('Gen Master'!Y209)),OR('Gen Master'!$AM209=TRUE,'Gen Master'!$AM209="Enabled?")),'Gen Master'!Y209, ignore_flag)</f>
        <v>zzz_ignore</v>
      </c>
    </row>
    <row r="40" spans="1:25" ht="30">
      <c r="A40" s="19">
        <f>'Gen Master'!A210</f>
        <v>179</v>
      </c>
      <c r="B40" s="19" t="str">
        <f>IF(AND(NOT(ISBLANK('Gen Master'!B210)),OR('Gen Master'!$AM210=TRUE,'Gen Master'!$AM210="Enabled?")),'Gen Master'!B210, ignore_flag)</f>
        <v>zzz_ignore</v>
      </c>
      <c r="C40" s="19" t="str">
        <f>IF(AND(NOT(ISBLANK('Gen Master'!C210)),OR('Gen Master'!$AM210=TRUE,'Gen Master'!$AM210="Enabled?")),'Gen Master'!C210, ignore_flag)</f>
        <v>zzz_ignore</v>
      </c>
      <c r="D40" s="19" t="str">
        <f>IF(AND(NOT(ISBLANK('Gen Master'!D210)),OR('Gen Master'!$AM210=TRUE,'Gen Master'!$AM210="Enabled?")),'Gen Master'!D210, ignore_flag)</f>
        <v>zzz_ignore</v>
      </c>
      <c r="E40" s="19" t="str">
        <f>IF(AND(NOT(ISBLANK('Gen Master'!E210)),OR('Gen Master'!$AM210=TRUE,'Gen Master'!$AM210="Enabled?")),'Gen Master'!E210, ignore_flag)</f>
        <v>zzz_ignore</v>
      </c>
      <c r="F40" s="19" t="str">
        <f>IF(AND(NOT(ISBLANK('Gen Master'!F210)),OR('Gen Master'!$AM210=TRUE,'Gen Master'!$AM210="Enabled?")),'Gen Master'!F210, ignore_flag)</f>
        <v>zzz_ignore</v>
      </c>
      <c r="G40" s="19" t="str">
        <f>IF(AND(NOT(ISBLANK('Gen Master'!G210)),OR('Gen Master'!$AM210=TRUE,'Gen Master'!$AM210="Enabled?")),'Gen Master'!G210, ignore_flag)</f>
        <v>zzz_ignore</v>
      </c>
      <c r="H40" s="19" t="str">
        <f>IF(AND(NOT(ISBLANK('Gen Master'!H210)),OR('Gen Master'!$AM210=TRUE,'Gen Master'!$AM210="Enabled?")),'Gen Master'!H210, ignore_flag)</f>
        <v>zzz_ignore</v>
      </c>
      <c r="I40" s="19" t="str">
        <f>IF(AND(NOT(ISBLANK('Gen Master'!I210)),OR('Gen Master'!$AM210=TRUE,'Gen Master'!$AM210="Enabled?")),'Gen Master'!I210, ignore_flag)</f>
        <v>zzz_ignore</v>
      </c>
      <c r="J40" s="19" t="str">
        <f>IF(AND(NOT(ISBLANK('Gen Master'!J210)),OR('Gen Master'!$AM210=TRUE,'Gen Master'!$AM210="Enabled?")),'Gen Master'!J210, ignore_flag)</f>
        <v>zzz_ignore</v>
      </c>
      <c r="K40" s="19" t="str">
        <f>IF(AND(NOT(ISBLANK('Gen Master'!K210)),OR('Gen Master'!$AM210=TRUE,'Gen Master'!$AM210="Enabled?")),'Gen Master'!K210, ignore_flag)</f>
        <v>zzz_ignore</v>
      </c>
      <c r="L40" s="19" t="str">
        <f>IF(AND(NOT(ISBLANK('Gen Master'!L210)),OR('Gen Master'!$AM210=TRUE,'Gen Master'!$AM210="Enabled?")),'Gen Master'!L210, ignore_flag)</f>
        <v>zzz_ignore</v>
      </c>
      <c r="M40" s="19" t="str">
        <f>IF(AND(NOT(ISBLANK('Gen Master'!M210)),OR('Gen Master'!$AM210=TRUE,'Gen Master'!$AM210="Enabled?")),'Gen Master'!M210, ignore_flag)</f>
        <v>zzz_ignore</v>
      </c>
      <c r="N40" s="19" t="str">
        <f>IF(AND(NOT(ISBLANK('Gen Master'!N210)),OR('Gen Master'!$AM210=TRUE,'Gen Master'!$AM210="Enabled?")),'Gen Master'!N210, ignore_flag)</f>
        <v>zzz_ignore</v>
      </c>
      <c r="O40" s="19" t="str">
        <f>IF(AND(NOT(ISBLANK('Gen Master'!O210)),OR('Gen Master'!$AM210=TRUE,'Gen Master'!$AM210="Enabled?")),'Gen Master'!O210, ignore_flag)</f>
        <v>zzz_ignore</v>
      </c>
      <c r="P40" s="19" t="str">
        <f>IF(AND(NOT(ISBLANK('Gen Master'!P210)),OR('Gen Master'!$AM210=TRUE,'Gen Master'!$AM210="Enabled?")),'Gen Master'!P210, ignore_flag)</f>
        <v>zzz_ignore</v>
      </c>
      <c r="Q40" s="19" t="str">
        <f>IF(AND(NOT(ISBLANK('Gen Master'!Q210)),OR('Gen Master'!$AM210=TRUE,'Gen Master'!$AM210="Enabled?")),'Gen Master'!Q210, ignore_flag)</f>
        <v>zzz_ignore</v>
      </c>
      <c r="R40" s="19" t="str">
        <f>IF(AND(NOT(ISBLANK('Gen Master'!R210)),OR('Gen Master'!$AM210=TRUE,'Gen Master'!$AM210="Enabled?")),'Gen Master'!R210, ignore_flag)</f>
        <v>zzz_ignore</v>
      </c>
      <c r="S40" s="19" t="str">
        <f>IF(AND(NOT(ISBLANK('Gen Master'!S210)),OR('Gen Master'!$AM210=TRUE,'Gen Master'!$AM210="Enabled?")),'Gen Master'!S210, ignore_flag)</f>
        <v>zzz_ignore</v>
      </c>
      <c r="T40" s="19" t="str">
        <f>IF(AND(NOT(ISBLANK('Gen Master'!T210)),OR('Gen Master'!$AM210=TRUE,'Gen Master'!$AM210="Enabled?")),'Gen Master'!T210, ignore_flag)</f>
        <v>zzz_ignore</v>
      </c>
      <c r="U40" s="19" t="str">
        <f>IF(AND(NOT(ISBLANK('Gen Master'!U210)),OR('Gen Master'!$AM210=TRUE,'Gen Master'!$AM210="Enabled?")),'Gen Master'!U210, ignore_flag)</f>
        <v>zzz_ignore</v>
      </c>
      <c r="V40" s="19" t="str">
        <f ca="1">IF(AND(NOT(ISBLANK('Gen Master'!V210)),OR('Gen Master'!$AM210=TRUE,'Gen Master'!$AM210="Enabled?")),'Gen Master'!V210, ignore_flag)</f>
        <v>zzz_ignore</v>
      </c>
      <c r="W40" s="19" t="str">
        <f>IF(AND(NOT(ISBLANK('Gen Master'!W210)),OR('Gen Master'!$AM210=TRUE,'Gen Master'!$AM210="Enabled?")),'Gen Master'!W210, ignore_flag)</f>
        <v>zzz_ignore</v>
      </c>
      <c r="X40" s="19" t="str">
        <f>IF(AND(NOT(ISBLANK('Gen Master'!X210)),OR('Gen Master'!$AM210=TRUE,'Gen Master'!$AM210="Enabled?")),'Gen Master'!X210, ignore_flag)</f>
        <v>zzz_ignore</v>
      </c>
      <c r="Y40" s="19" t="str">
        <f>IF(AND(NOT(ISBLANK('Gen Master'!Y210)),OR('Gen Master'!$AM210=TRUE,'Gen Master'!$AM210="Enabled?")),'Gen Master'!Y210, ignore_flag)</f>
        <v>zzz_ignore</v>
      </c>
    </row>
    <row r="41" spans="1:25" ht="60">
      <c r="A41" s="19">
        <f>'Gen Master'!A217</f>
        <v>186</v>
      </c>
      <c r="B41" s="19" t="str">
        <f>IF(AND(NOT(ISBLANK('Gen Master'!B217)),OR('Gen Master'!$AM217=TRUE,'Gen Master'!$AM217="Enabled?")),'Gen Master'!B217, ignore_flag)</f>
        <v>zzz_ignore</v>
      </c>
      <c r="C41" s="19" t="str">
        <f>IF(AND(NOT(ISBLANK('Gen Master'!C217)),OR('Gen Master'!$AM217=TRUE,'Gen Master'!$AM217="Enabled?")),'Gen Master'!C217, ignore_flag)</f>
        <v>zzz_ignore</v>
      </c>
      <c r="D41" s="19" t="str">
        <f>IF(AND(NOT(ISBLANK('Gen Master'!D217)),OR('Gen Master'!$AM217=TRUE,'Gen Master'!$AM217="Enabled?")),'Gen Master'!D217, ignore_flag)</f>
        <v>zzz_ignore</v>
      </c>
      <c r="E41" s="19" t="str">
        <f>IF(AND(NOT(ISBLANK('Gen Master'!E217)),OR('Gen Master'!$AM217=TRUE,'Gen Master'!$AM217="Enabled?")),'Gen Master'!E217, ignore_flag)</f>
        <v>zzz_ignore</v>
      </c>
      <c r="F41" s="19" t="str">
        <f>IF(AND(NOT(ISBLANK('Gen Master'!F217)),OR('Gen Master'!$AM217=TRUE,'Gen Master'!$AM217="Enabled?")),'Gen Master'!F217, ignore_flag)</f>
        <v>zzz_ignore</v>
      </c>
      <c r="G41" s="19" t="str">
        <f>IF(AND(NOT(ISBLANK('Gen Master'!G217)),OR('Gen Master'!$AM217=TRUE,'Gen Master'!$AM217="Enabled?")),'Gen Master'!G217, ignore_flag)</f>
        <v>zzz_ignore</v>
      </c>
      <c r="H41" s="19" t="str">
        <f>IF(AND(NOT(ISBLANK('Gen Master'!H217)),OR('Gen Master'!$AM217=TRUE,'Gen Master'!$AM217="Enabled?")),'Gen Master'!H217, ignore_flag)</f>
        <v>zzz_ignore</v>
      </c>
      <c r="I41" s="19" t="str">
        <f>IF(AND(NOT(ISBLANK('Gen Master'!I217)),OR('Gen Master'!$AM217=TRUE,'Gen Master'!$AM217="Enabled?")),'Gen Master'!I217, ignore_flag)</f>
        <v>zzz_ignore</v>
      </c>
      <c r="J41" s="19" t="str">
        <f>IF(AND(NOT(ISBLANK('Gen Master'!J217)),OR('Gen Master'!$AM217=TRUE,'Gen Master'!$AM217="Enabled?")),'Gen Master'!J217, ignore_flag)</f>
        <v>zzz_ignore</v>
      </c>
      <c r="K41" s="19" t="str">
        <f>IF(AND(NOT(ISBLANK('Gen Master'!K217)),OR('Gen Master'!$AM217=TRUE,'Gen Master'!$AM217="Enabled?")),'Gen Master'!K217, ignore_flag)</f>
        <v>zzz_ignore</v>
      </c>
      <c r="L41" s="19" t="str">
        <f>IF(AND(NOT(ISBLANK('Gen Master'!L217)),OR('Gen Master'!$AM217=TRUE,'Gen Master'!$AM217="Enabled?")),'Gen Master'!L217, ignore_flag)</f>
        <v>zzz_ignore</v>
      </c>
      <c r="M41" s="19" t="str">
        <f>IF(AND(NOT(ISBLANK('Gen Master'!M217)),OR('Gen Master'!$AM217=TRUE,'Gen Master'!$AM217="Enabled?")),'Gen Master'!M217, ignore_flag)</f>
        <v>zzz_ignore</v>
      </c>
      <c r="N41" s="19" t="str">
        <f>IF(AND(NOT(ISBLANK('Gen Master'!N217)),OR('Gen Master'!$AM217=TRUE,'Gen Master'!$AM217="Enabled?")),'Gen Master'!N217, ignore_flag)</f>
        <v>zzz_ignore</v>
      </c>
      <c r="O41" s="19" t="str">
        <f>IF(AND(NOT(ISBLANK('Gen Master'!O217)),OR('Gen Master'!$AM217=TRUE,'Gen Master'!$AM217="Enabled?")),'Gen Master'!O217, ignore_flag)</f>
        <v>zzz_ignore</v>
      </c>
      <c r="P41" s="19" t="str">
        <f>IF(AND(NOT(ISBLANK('Gen Master'!P217)),OR('Gen Master'!$AM217=TRUE,'Gen Master'!$AM217="Enabled?")),'Gen Master'!P217, ignore_flag)</f>
        <v>zzz_ignore</v>
      </c>
      <c r="Q41" s="19" t="str">
        <f>IF(AND(NOT(ISBLANK('Gen Master'!Q217)),OR('Gen Master'!$AM217=TRUE,'Gen Master'!$AM217="Enabled?")),'Gen Master'!Q217, ignore_flag)</f>
        <v>zzz_ignore</v>
      </c>
      <c r="R41" s="19" t="str">
        <f>IF(AND(NOT(ISBLANK('Gen Master'!R217)),OR('Gen Master'!$AM217=TRUE,'Gen Master'!$AM217="Enabled?")),'Gen Master'!R217, ignore_flag)</f>
        <v>zzz_ignore</v>
      </c>
      <c r="S41" s="19" t="str">
        <f>IF(AND(NOT(ISBLANK('Gen Master'!S217)),OR('Gen Master'!$AM217=TRUE,'Gen Master'!$AM217="Enabled?")),'Gen Master'!S217, ignore_flag)</f>
        <v>zzz_ignore</v>
      </c>
      <c r="T41" s="19" t="str">
        <f>IF(AND(NOT(ISBLANK('Gen Master'!T217)),OR('Gen Master'!$AM217=TRUE,'Gen Master'!$AM217="Enabled?")),'Gen Master'!T217, ignore_flag)</f>
        <v>zzz_ignore</v>
      </c>
      <c r="U41" s="19" t="str">
        <f>IF(AND(NOT(ISBLANK('Gen Master'!U217)),OR('Gen Master'!$AM217=TRUE,'Gen Master'!$AM217="Enabled?")),'Gen Master'!U217, ignore_flag)</f>
        <v>zzz_ignore</v>
      </c>
      <c r="V41" s="19" t="str">
        <f ca="1">IF(AND(NOT(ISBLANK('Gen Master'!V217)),OR('Gen Master'!$AM217=TRUE,'Gen Master'!$AM217="Enabled?")),'Gen Master'!V217, ignore_flag)</f>
        <v>zzz_ignore</v>
      </c>
      <c r="W41" s="19" t="str">
        <f>IF(AND(NOT(ISBLANK('Gen Master'!W217)),OR('Gen Master'!$AM217=TRUE,'Gen Master'!$AM217="Enabled?")),'Gen Master'!W217, ignore_flag)</f>
        <v>zzz_ignore</v>
      </c>
      <c r="X41" s="19" t="str">
        <f>IF(AND(NOT(ISBLANK('Gen Master'!X217)),OR('Gen Master'!$AM217=TRUE,'Gen Master'!$AM217="Enabled?")),'Gen Master'!X217, ignore_flag)</f>
        <v>zzz_ignore</v>
      </c>
      <c r="Y41" s="19" t="str">
        <f>IF(AND(NOT(ISBLANK('Gen Master'!Y217)),OR('Gen Master'!$AM217=TRUE,'Gen Master'!$AM217="Enabled?")),'Gen Master'!Y217, ignore_flag)</f>
        <v>zzz_ignore</v>
      </c>
    </row>
    <row r="42" spans="1:25" ht="60">
      <c r="A42" s="19">
        <f>'Gen Master'!A213</f>
        <v>182</v>
      </c>
      <c r="B42" s="19" t="str">
        <f>IF(AND(NOT(ISBLANK('Gen Master'!B213)),OR('Gen Master'!$AM213=TRUE,'Gen Master'!$AM213="Enabled?")),'Gen Master'!B213, ignore_flag)</f>
        <v>zzz_ignore</v>
      </c>
      <c r="C42" s="19" t="str">
        <f>IF(AND(NOT(ISBLANK('Gen Master'!C213)),OR('Gen Master'!$AM213=TRUE,'Gen Master'!$AM213="Enabled?")),'Gen Master'!C213, ignore_flag)</f>
        <v>zzz_ignore</v>
      </c>
      <c r="D42" s="19" t="str">
        <f>IF(AND(NOT(ISBLANK('Gen Master'!D213)),OR('Gen Master'!$AM213=TRUE,'Gen Master'!$AM213="Enabled?")),'Gen Master'!D213, ignore_flag)</f>
        <v>zzz_ignore</v>
      </c>
      <c r="E42" s="19" t="str">
        <f>IF(AND(NOT(ISBLANK('Gen Master'!E213)),OR('Gen Master'!$AM213=TRUE,'Gen Master'!$AM213="Enabled?")),'Gen Master'!E213, ignore_flag)</f>
        <v>zzz_ignore</v>
      </c>
      <c r="F42" s="19" t="str">
        <f>IF(AND(NOT(ISBLANK('Gen Master'!F213)),OR('Gen Master'!$AM213=TRUE,'Gen Master'!$AM213="Enabled?")),'Gen Master'!F213, ignore_flag)</f>
        <v>zzz_ignore</v>
      </c>
      <c r="G42" s="19" t="str">
        <f>IF(AND(NOT(ISBLANK('Gen Master'!G213)),OR('Gen Master'!$AM213=TRUE,'Gen Master'!$AM213="Enabled?")),'Gen Master'!G213, ignore_flag)</f>
        <v>zzz_ignore</v>
      </c>
      <c r="H42" s="19" t="str">
        <f>IF(AND(NOT(ISBLANK('Gen Master'!H213)),OR('Gen Master'!$AM213=TRUE,'Gen Master'!$AM213="Enabled?")),'Gen Master'!H213, ignore_flag)</f>
        <v>zzz_ignore</v>
      </c>
      <c r="I42" s="19" t="str">
        <f>IF(AND(NOT(ISBLANK('Gen Master'!I213)),OR('Gen Master'!$AM213=TRUE,'Gen Master'!$AM213="Enabled?")),'Gen Master'!I213, ignore_flag)</f>
        <v>zzz_ignore</v>
      </c>
      <c r="J42" s="19" t="str">
        <f>IF(AND(NOT(ISBLANK('Gen Master'!J213)),OR('Gen Master'!$AM213=TRUE,'Gen Master'!$AM213="Enabled?")),'Gen Master'!J213, ignore_flag)</f>
        <v>zzz_ignore</v>
      </c>
      <c r="K42" s="19" t="str">
        <f>IF(AND(NOT(ISBLANK('Gen Master'!K213)),OR('Gen Master'!$AM213=TRUE,'Gen Master'!$AM213="Enabled?")),'Gen Master'!K213, ignore_flag)</f>
        <v>zzz_ignore</v>
      </c>
      <c r="L42" s="19" t="str">
        <f>IF(AND(NOT(ISBLANK('Gen Master'!L213)),OR('Gen Master'!$AM213=TRUE,'Gen Master'!$AM213="Enabled?")),'Gen Master'!L213, ignore_flag)</f>
        <v>zzz_ignore</v>
      </c>
      <c r="M42" s="19" t="str">
        <f>IF(AND(NOT(ISBLANK('Gen Master'!M213)),OR('Gen Master'!$AM213=TRUE,'Gen Master'!$AM213="Enabled?")),'Gen Master'!M213, ignore_flag)</f>
        <v>zzz_ignore</v>
      </c>
      <c r="N42" s="19" t="str">
        <f>IF(AND(NOT(ISBLANK('Gen Master'!N213)),OR('Gen Master'!$AM213=TRUE,'Gen Master'!$AM213="Enabled?")),'Gen Master'!N213, ignore_flag)</f>
        <v>zzz_ignore</v>
      </c>
      <c r="O42" s="19" t="str">
        <f>IF(AND(NOT(ISBLANK('Gen Master'!O213)),OR('Gen Master'!$AM213=TRUE,'Gen Master'!$AM213="Enabled?")),'Gen Master'!O213, ignore_flag)</f>
        <v>zzz_ignore</v>
      </c>
      <c r="P42" s="19" t="str">
        <f>IF(AND(NOT(ISBLANK('Gen Master'!P213)),OR('Gen Master'!$AM213=TRUE,'Gen Master'!$AM213="Enabled?")),'Gen Master'!P213, ignore_flag)</f>
        <v>zzz_ignore</v>
      </c>
      <c r="Q42" s="19" t="str">
        <f>IF(AND(NOT(ISBLANK('Gen Master'!Q213)),OR('Gen Master'!$AM213=TRUE,'Gen Master'!$AM213="Enabled?")),'Gen Master'!Q213, ignore_flag)</f>
        <v>zzz_ignore</v>
      </c>
      <c r="R42" s="19" t="str">
        <f>IF(AND(NOT(ISBLANK('Gen Master'!R213)),OR('Gen Master'!$AM213=TRUE,'Gen Master'!$AM213="Enabled?")),'Gen Master'!R213, ignore_flag)</f>
        <v>zzz_ignore</v>
      </c>
      <c r="S42" s="19" t="str">
        <f>IF(AND(NOT(ISBLANK('Gen Master'!S213)),OR('Gen Master'!$AM213=TRUE,'Gen Master'!$AM213="Enabled?")),'Gen Master'!S213, ignore_flag)</f>
        <v>zzz_ignore</v>
      </c>
      <c r="T42" s="19" t="str">
        <f>IF(AND(NOT(ISBLANK('Gen Master'!T213)),OR('Gen Master'!$AM213=TRUE,'Gen Master'!$AM213="Enabled?")),'Gen Master'!T213, ignore_flag)</f>
        <v>zzz_ignore</v>
      </c>
      <c r="U42" s="19" t="str">
        <f>IF(AND(NOT(ISBLANK('Gen Master'!U213)),OR('Gen Master'!$AM213=TRUE,'Gen Master'!$AM213="Enabled?")),'Gen Master'!U213, ignore_flag)</f>
        <v>zzz_ignore</v>
      </c>
      <c r="V42" s="19" t="str">
        <f ca="1">IF(AND(NOT(ISBLANK('Gen Master'!V213)),OR('Gen Master'!$AM213=TRUE,'Gen Master'!$AM213="Enabled?")),'Gen Master'!V213, ignore_flag)</f>
        <v>zzz_ignore</v>
      </c>
      <c r="W42" s="19" t="str">
        <f>IF(AND(NOT(ISBLANK('Gen Master'!W213)),OR('Gen Master'!$AM213=TRUE,'Gen Master'!$AM213="Enabled?")),'Gen Master'!W213, ignore_flag)</f>
        <v>zzz_ignore</v>
      </c>
      <c r="X42" s="19" t="str">
        <f>IF(AND(NOT(ISBLANK('Gen Master'!X213)),OR('Gen Master'!$AM213=TRUE,'Gen Master'!$AM213="Enabled?")),'Gen Master'!X213, ignore_flag)</f>
        <v>zzz_ignore</v>
      </c>
      <c r="Y42" s="19" t="str">
        <f>IF(AND(NOT(ISBLANK('Gen Master'!Y213)),OR('Gen Master'!$AM213=TRUE,'Gen Master'!$AM213="Enabled?")),'Gen Master'!Y213, ignore_flag)</f>
        <v>zzz_ignore</v>
      </c>
    </row>
    <row r="43" spans="1:25" ht="60">
      <c r="A43" s="19">
        <f>'Gen Master'!A214</f>
        <v>183</v>
      </c>
      <c r="B43" s="19" t="str">
        <f>IF(AND(NOT(ISBLANK('Gen Master'!B214)),OR('Gen Master'!$AM214=TRUE,'Gen Master'!$AM214="Enabled?")),'Gen Master'!B214, ignore_flag)</f>
        <v>zzz_ignore</v>
      </c>
      <c r="C43" s="19" t="str">
        <f>IF(AND(NOT(ISBLANK('Gen Master'!C214)),OR('Gen Master'!$AM214=TRUE,'Gen Master'!$AM214="Enabled?")),'Gen Master'!C214, ignore_flag)</f>
        <v>zzz_ignore</v>
      </c>
      <c r="D43" s="19" t="str">
        <f>IF(AND(NOT(ISBLANK('Gen Master'!D214)),OR('Gen Master'!$AM214=TRUE,'Gen Master'!$AM214="Enabled?")),'Gen Master'!D214, ignore_flag)</f>
        <v>zzz_ignore</v>
      </c>
      <c r="E43" s="19" t="str">
        <f>IF(AND(NOT(ISBLANK('Gen Master'!E214)),OR('Gen Master'!$AM214=TRUE,'Gen Master'!$AM214="Enabled?")),'Gen Master'!E214, ignore_flag)</f>
        <v>zzz_ignore</v>
      </c>
      <c r="F43" s="19" t="str">
        <f>IF(AND(NOT(ISBLANK('Gen Master'!F214)),OR('Gen Master'!$AM214=TRUE,'Gen Master'!$AM214="Enabled?")),'Gen Master'!F214, ignore_flag)</f>
        <v>zzz_ignore</v>
      </c>
      <c r="G43" s="19" t="str">
        <f>IF(AND(NOT(ISBLANK('Gen Master'!G214)),OR('Gen Master'!$AM214=TRUE,'Gen Master'!$AM214="Enabled?")),'Gen Master'!G214, ignore_flag)</f>
        <v>zzz_ignore</v>
      </c>
      <c r="H43" s="19" t="str">
        <f>IF(AND(NOT(ISBLANK('Gen Master'!H214)),OR('Gen Master'!$AM214=TRUE,'Gen Master'!$AM214="Enabled?")),'Gen Master'!H214, ignore_flag)</f>
        <v>zzz_ignore</v>
      </c>
      <c r="I43" s="19" t="str">
        <f>IF(AND(NOT(ISBLANK('Gen Master'!I214)),OR('Gen Master'!$AM214=TRUE,'Gen Master'!$AM214="Enabled?")),'Gen Master'!I214, ignore_flag)</f>
        <v>zzz_ignore</v>
      </c>
      <c r="J43" s="19" t="str">
        <f>IF(AND(NOT(ISBLANK('Gen Master'!J214)),OR('Gen Master'!$AM214=TRUE,'Gen Master'!$AM214="Enabled?")),'Gen Master'!J214, ignore_flag)</f>
        <v>zzz_ignore</v>
      </c>
      <c r="K43" s="19" t="str">
        <f>IF(AND(NOT(ISBLANK('Gen Master'!K214)),OR('Gen Master'!$AM214=TRUE,'Gen Master'!$AM214="Enabled?")),'Gen Master'!K214, ignore_flag)</f>
        <v>zzz_ignore</v>
      </c>
      <c r="L43" s="19" t="str">
        <f>IF(AND(NOT(ISBLANK('Gen Master'!L214)),OR('Gen Master'!$AM214=TRUE,'Gen Master'!$AM214="Enabled?")),'Gen Master'!L214, ignore_flag)</f>
        <v>zzz_ignore</v>
      </c>
      <c r="M43" s="19" t="str">
        <f>IF(AND(NOT(ISBLANK('Gen Master'!M214)),OR('Gen Master'!$AM214=TRUE,'Gen Master'!$AM214="Enabled?")),'Gen Master'!M214, ignore_flag)</f>
        <v>zzz_ignore</v>
      </c>
      <c r="N43" s="19" t="str">
        <f>IF(AND(NOT(ISBLANK('Gen Master'!N214)),OR('Gen Master'!$AM214=TRUE,'Gen Master'!$AM214="Enabled?")),'Gen Master'!N214, ignore_flag)</f>
        <v>zzz_ignore</v>
      </c>
      <c r="O43" s="19" t="str">
        <f>IF(AND(NOT(ISBLANK('Gen Master'!O214)),OR('Gen Master'!$AM214=TRUE,'Gen Master'!$AM214="Enabled?")),'Gen Master'!O214, ignore_flag)</f>
        <v>zzz_ignore</v>
      </c>
      <c r="P43" s="19" t="str">
        <f>IF(AND(NOT(ISBLANK('Gen Master'!P214)),OR('Gen Master'!$AM214=TRUE,'Gen Master'!$AM214="Enabled?")),'Gen Master'!P214, ignore_flag)</f>
        <v>zzz_ignore</v>
      </c>
      <c r="Q43" s="19" t="str">
        <f>IF(AND(NOT(ISBLANK('Gen Master'!Q214)),OR('Gen Master'!$AM214=TRUE,'Gen Master'!$AM214="Enabled?")),'Gen Master'!Q214, ignore_flag)</f>
        <v>zzz_ignore</v>
      </c>
      <c r="R43" s="19" t="str">
        <f>IF(AND(NOT(ISBLANK('Gen Master'!R214)),OR('Gen Master'!$AM214=TRUE,'Gen Master'!$AM214="Enabled?")),'Gen Master'!R214, ignore_flag)</f>
        <v>zzz_ignore</v>
      </c>
      <c r="S43" s="19" t="str">
        <f>IF(AND(NOT(ISBLANK('Gen Master'!S214)),OR('Gen Master'!$AM214=TRUE,'Gen Master'!$AM214="Enabled?")),'Gen Master'!S214, ignore_flag)</f>
        <v>zzz_ignore</v>
      </c>
      <c r="T43" s="19" t="str">
        <f>IF(AND(NOT(ISBLANK('Gen Master'!T214)),OR('Gen Master'!$AM214=TRUE,'Gen Master'!$AM214="Enabled?")),'Gen Master'!T214, ignore_flag)</f>
        <v>zzz_ignore</v>
      </c>
      <c r="U43" s="19" t="str">
        <f>IF(AND(NOT(ISBLANK('Gen Master'!U214)),OR('Gen Master'!$AM214=TRUE,'Gen Master'!$AM214="Enabled?")),'Gen Master'!U214, ignore_flag)</f>
        <v>zzz_ignore</v>
      </c>
      <c r="V43" s="19" t="str">
        <f ca="1">IF(AND(NOT(ISBLANK('Gen Master'!V214)),OR('Gen Master'!$AM214=TRUE,'Gen Master'!$AM214="Enabled?")),'Gen Master'!V214, ignore_flag)</f>
        <v>zzz_ignore</v>
      </c>
      <c r="W43" s="19" t="str">
        <f>IF(AND(NOT(ISBLANK('Gen Master'!W214)),OR('Gen Master'!$AM214=TRUE,'Gen Master'!$AM214="Enabled?")),'Gen Master'!W214, ignore_flag)</f>
        <v>zzz_ignore</v>
      </c>
      <c r="X43" s="19" t="str">
        <f>IF(AND(NOT(ISBLANK('Gen Master'!X214)),OR('Gen Master'!$AM214=TRUE,'Gen Master'!$AM214="Enabled?")),'Gen Master'!X214, ignore_flag)</f>
        <v>zzz_ignore</v>
      </c>
      <c r="Y43" s="19" t="str">
        <f>IF(AND(NOT(ISBLANK('Gen Master'!Y214)),OR('Gen Master'!$AM214=TRUE,'Gen Master'!$AM214="Enabled?")),'Gen Master'!Y214, ignore_flag)</f>
        <v>zzz_ignore</v>
      </c>
    </row>
    <row r="44" spans="1:25" ht="60">
      <c r="A44" s="19">
        <f>'Gen Master'!A215</f>
        <v>184</v>
      </c>
      <c r="B44" s="19" t="str">
        <f>IF(AND(NOT(ISBLANK('Gen Master'!B215)),OR('Gen Master'!$AM215=TRUE,'Gen Master'!$AM215="Enabled?")),'Gen Master'!B215, ignore_flag)</f>
        <v>zzz_ignore</v>
      </c>
      <c r="C44" s="19" t="str">
        <f>IF(AND(NOT(ISBLANK('Gen Master'!C215)),OR('Gen Master'!$AM215=TRUE,'Gen Master'!$AM215="Enabled?")),'Gen Master'!C215, ignore_flag)</f>
        <v>zzz_ignore</v>
      </c>
      <c r="D44" s="19" t="str">
        <f>IF(AND(NOT(ISBLANK('Gen Master'!D215)),OR('Gen Master'!$AM215=TRUE,'Gen Master'!$AM215="Enabled?")),'Gen Master'!D215, ignore_flag)</f>
        <v>zzz_ignore</v>
      </c>
      <c r="E44" s="19" t="str">
        <f>IF(AND(NOT(ISBLANK('Gen Master'!E215)),OR('Gen Master'!$AM215=TRUE,'Gen Master'!$AM215="Enabled?")),'Gen Master'!E215, ignore_flag)</f>
        <v>zzz_ignore</v>
      </c>
      <c r="F44" s="19" t="str">
        <f>IF(AND(NOT(ISBLANK('Gen Master'!F215)),OR('Gen Master'!$AM215=TRUE,'Gen Master'!$AM215="Enabled?")),'Gen Master'!F215, ignore_flag)</f>
        <v>zzz_ignore</v>
      </c>
      <c r="G44" s="19" t="str">
        <f>IF(AND(NOT(ISBLANK('Gen Master'!G215)),OR('Gen Master'!$AM215=TRUE,'Gen Master'!$AM215="Enabled?")),'Gen Master'!G215, ignore_flag)</f>
        <v>zzz_ignore</v>
      </c>
      <c r="H44" s="19" t="str">
        <f>IF(AND(NOT(ISBLANK('Gen Master'!H215)),OR('Gen Master'!$AM215=TRUE,'Gen Master'!$AM215="Enabled?")),'Gen Master'!H215, ignore_flag)</f>
        <v>zzz_ignore</v>
      </c>
      <c r="I44" s="19" t="str">
        <f>IF(AND(NOT(ISBLANK('Gen Master'!I215)),OR('Gen Master'!$AM215=TRUE,'Gen Master'!$AM215="Enabled?")),'Gen Master'!I215, ignore_flag)</f>
        <v>zzz_ignore</v>
      </c>
      <c r="J44" s="19" t="str">
        <f>IF(AND(NOT(ISBLANK('Gen Master'!J215)),OR('Gen Master'!$AM215=TRUE,'Gen Master'!$AM215="Enabled?")),'Gen Master'!J215, ignore_flag)</f>
        <v>zzz_ignore</v>
      </c>
      <c r="K44" s="19" t="str">
        <f>IF(AND(NOT(ISBLANK('Gen Master'!K215)),OR('Gen Master'!$AM215=TRUE,'Gen Master'!$AM215="Enabled?")),'Gen Master'!K215, ignore_flag)</f>
        <v>zzz_ignore</v>
      </c>
      <c r="L44" s="19" t="str">
        <f>IF(AND(NOT(ISBLANK('Gen Master'!L215)),OR('Gen Master'!$AM215=TRUE,'Gen Master'!$AM215="Enabled?")),'Gen Master'!L215, ignore_flag)</f>
        <v>zzz_ignore</v>
      </c>
      <c r="M44" s="19" t="str">
        <f>IF(AND(NOT(ISBLANK('Gen Master'!M215)),OR('Gen Master'!$AM215=TRUE,'Gen Master'!$AM215="Enabled?")),'Gen Master'!M215, ignore_flag)</f>
        <v>zzz_ignore</v>
      </c>
      <c r="N44" s="19" t="str">
        <f>IF(AND(NOT(ISBLANK('Gen Master'!N215)),OR('Gen Master'!$AM215=TRUE,'Gen Master'!$AM215="Enabled?")),'Gen Master'!N215, ignore_flag)</f>
        <v>zzz_ignore</v>
      </c>
      <c r="O44" s="19" t="str">
        <f>IF(AND(NOT(ISBLANK('Gen Master'!O215)),OR('Gen Master'!$AM215=TRUE,'Gen Master'!$AM215="Enabled?")),'Gen Master'!O215, ignore_flag)</f>
        <v>zzz_ignore</v>
      </c>
      <c r="P44" s="19" t="str">
        <f>IF(AND(NOT(ISBLANK('Gen Master'!P215)),OR('Gen Master'!$AM215=TRUE,'Gen Master'!$AM215="Enabled?")),'Gen Master'!P215, ignore_flag)</f>
        <v>zzz_ignore</v>
      </c>
      <c r="Q44" s="19" t="str">
        <f>IF(AND(NOT(ISBLANK('Gen Master'!Q215)),OR('Gen Master'!$AM215=TRUE,'Gen Master'!$AM215="Enabled?")),'Gen Master'!Q215, ignore_flag)</f>
        <v>zzz_ignore</v>
      </c>
      <c r="R44" s="19" t="str">
        <f>IF(AND(NOT(ISBLANK('Gen Master'!R215)),OR('Gen Master'!$AM215=TRUE,'Gen Master'!$AM215="Enabled?")),'Gen Master'!R215, ignore_flag)</f>
        <v>zzz_ignore</v>
      </c>
      <c r="S44" s="19" t="str">
        <f>IF(AND(NOT(ISBLANK('Gen Master'!S215)),OR('Gen Master'!$AM215=TRUE,'Gen Master'!$AM215="Enabled?")),'Gen Master'!S215, ignore_flag)</f>
        <v>zzz_ignore</v>
      </c>
      <c r="T44" s="19" t="str">
        <f>IF(AND(NOT(ISBLANK('Gen Master'!T215)),OR('Gen Master'!$AM215=TRUE,'Gen Master'!$AM215="Enabled?")),'Gen Master'!T215, ignore_flag)</f>
        <v>zzz_ignore</v>
      </c>
      <c r="U44" s="19" t="str">
        <f>IF(AND(NOT(ISBLANK('Gen Master'!U215)),OR('Gen Master'!$AM215=TRUE,'Gen Master'!$AM215="Enabled?")),'Gen Master'!U215, ignore_flag)</f>
        <v>zzz_ignore</v>
      </c>
      <c r="V44" s="19" t="str">
        <f ca="1">IF(AND(NOT(ISBLANK('Gen Master'!V215)),OR('Gen Master'!$AM215=TRUE,'Gen Master'!$AM215="Enabled?")),'Gen Master'!V215, ignore_flag)</f>
        <v>zzz_ignore</v>
      </c>
      <c r="W44" s="19" t="str">
        <f>IF(AND(NOT(ISBLANK('Gen Master'!W215)),OR('Gen Master'!$AM215=TRUE,'Gen Master'!$AM215="Enabled?")),'Gen Master'!W215, ignore_flag)</f>
        <v>zzz_ignore</v>
      </c>
      <c r="X44" s="19" t="str">
        <f>IF(AND(NOT(ISBLANK('Gen Master'!X215)),OR('Gen Master'!$AM215=TRUE,'Gen Master'!$AM215="Enabled?")),'Gen Master'!X215, ignore_flag)</f>
        <v>zzz_ignore</v>
      </c>
      <c r="Y44" s="19" t="str">
        <f>IF(AND(NOT(ISBLANK('Gen Master'!Y215)),OR('Gen Master'!$AM215=TRUE,'Gen Master'!$AM215="Enabled?")),'Gen Master'!Y215, ignore_flag)</f>
        <v>zzz_ignore</v>
      </c>
    </row>
    <row r="45" spans="1:25" ht="60">
      <c r="A45" s="19">
        <f>'Gen Master'!A216</f>
        <v>185</v>
      </c>
      <c r="B45" s="19" t="str">
        <f>IF(AND(NOT(ISBLANK('Gen Master'!B216)),OR('Gen Master'!$AM216=TRUE,'Gen Master'!$AM216="Enabled?")),'Gen Master'!B216, ignore_flag)</f>
        <v>DeCordova_Steam_Electric_Station_CT4</v>
      </c>
      <c r="C45" s="19">
        <f>IF(AND(NOT(ISBLANK('Gen Master'!C216)),OR('Gen Master'!$AM216=TRUE,'Gen Master'!$AM216="Enabled?")),'Gen Master'!C216, ignore_flag)</f>
        <v>8.9400000000000007E-2</v>
      </c>
      <c r="D45" s="19" t="str">
        <f>IF(AND(NOT(ISBLANK('Gen Master'!D216)),OR('Gen Master'!$AM216=TRUE,'Gen Master'!$AM216="Enabled?")),'Gen Master'!D216, ignore_flag)</f>
        <v>ng</v>
      </c>
      <c r="E45" s="19" t="str">
        <f>IF(AND(NOT(ISBLANK('Gen Master'!E216)),OR('Gen Master'!$AM216=TRUE,'Gen Master'!$AM216="Enabled?")),'Gen Master'!E216, ignore_flag)</f>
        <v>gt</v>
      </c>
      <c r="F45" s="19" t="str">
        <f>IF(AND(NOT(ISBLANK('Gen Master'!F216)),OR('Gen Master'!$AM216=TRUE,'Gen Master'!$AM216="Enabled?")),'Gen Master'!F216, ignore_flag)</f>
        <v>ng_gt</v>
      </c>
      <c r="G45" s="19">
        <f>IF(AND(NOT(ISBLANK('Gen Master'!G216)),OR('Gen Master'!$AM216=TRUE,'Gen Master'!$AM216="Enabled?")),'Gen Master'!G216, ignore_flag)</f>
        <v>12.146722200000001</v>
      </c>
      <c r="H45" s="19">
        <f>IF(AND(NOT(ISBLANK('Gen Master'!H216)),OR('Gen Master'!$AM216=TRUE,'Gen Master'!$AM216="Enabled?")),'Gen Master'!H216, ignore_flag)</f>
        <v>1990</v>
      </c>
      <c r="I45" s="19" t="str">
        <f>IF(AND(NOT(ISBLANK('Gen Master'!I216)),OR('Gen Master'!$AM216=TRUE,'Gen Master'!$AM216="Enabled?")),'Gen Master'!I216, ignore_flag)</f>
        <v>OP</v>
      </c>
      <c r="J45" s="19" t="str">
        <f>IF(AND(NOT(ISBLANK('Gen Master'!J216)),OR('Gen Master'!$AM216=TRUE,'Gen Master'!$AM216="Enabled?")),'Gen Master'!J216, ignore_flag)</f>
        <v>N</v>
      </c>
      <c r="K45" s="19" t="str">
        <f>IF(AND(NOT(ISBLANK('Gen Master'!K216)),OR('Gen Master'!$AM216=TRUE,'Gen Master'!$AM216="Enabled?")),'Gen Master'!K216, ignore_flag)</f>
        <v>eGrid</v>
      </c>
      <c r="L45" s="19" t="str">
        <f>IF(AND(NOT(ISBLANK('Gen Master'!L216)),OR('Gen Master'!$AM216=TRUE,'Gen Master'!$AM216="Enabled?")),'Gen Master'!L216, ignore_flag)</f>
        <v>NG</v>
      </c>
      <c r="M45" s="19" t="str">
        <f>IF(AND(NOT(ISBLANK('Gen Master'!M216)),OR('Gen Master'!$AM216=TRUE,'Gen Master'!$AM216="Enabled?")),'Gen Master'!M216, ignore_flag)</f>
        <v>GT</v>
      </c>
      <c r="N45" s="19">
        <f>IF(AND(NOT(ISBLANK('Gen Master'!N216)),OR('Gen Master'!$AM216=TRUE,'Gen Master'!$AM216="Enabled?")),'Gen Master'!N216, ignore_flag)</f>
        <v>1.0859169646800002</v>
      </c>
      <c r="O45" s="19" t="str">
        <f>IF(AND(NOT(ISBLANK('Gen Master'!O216)),OR('Gen Master'!$AM216=TRUE,'Gen Master'!$AM216="Enabled?")),'Gen Master'!O216, ignore_flag)</f>
        <v>zzz_ignore</v>
      </c>
      <c r="P45" s="19" t="str">
        <f>IF(AND(NOT(ISBLANK('Gen Master'!P216)),OR('Gen Master'!$AM216=TRUE,'Gen Master'!$AM216="Enabled?")),'Gen Master'!P216, ignore_flag)</f>
        <v>zzz_ignore</v>
      </c>
      <c r="Q45" s="19" t="str">
        <f>IF(AND(NOT(ISBLANK('Gen Master'!Q216)),OR('Gen Master'!$AM216=TRUE,'Gen Master'!$AM216="Enabled?")),'Gen Master'!Q216, ignore_flag)</f>
        <v>zzz_ignore</v>
      </c>
      <c r="R45" s="19" t="str">
        <f>IF(AND(NOT(ISBLANK('Gen Master'!R216)),OR('Gen Master'!$AM216=TRUE,'Gen Master'!$AM216="Enabled?")),'Gen Master'!R216, ignore_flag)</f>
        <v>zzz_ignore</v>
      </c>
      <c r="S45" s="19" t="str">
        <f>IF(AND(NOT(ISBLANK('Gen Master'!S216)),OR('Gen Master'!$AM216=TRUE,'Gen Master'!$AM216="Enabled?")),'Gen Master'!S216, ignore_flag)</f>
        <v>zzz_ignore</v>
      </c>
      <c r="T45" s="19" t="str">
        <f>IF(AND(NOT(ISBLANK('Gen Master'!T216)),OR('Gen Master'!$AM216=TRUE,'Gen Master'!$AM216="Enabled?")),'Gen Master'!T216, ignore_flag)</f>
        <v>zzz_ignore</v>
      </c>
      <c r="U45" s="19" t="str">
        <f>IF(AND(NOT(ISBLANK('Gen Master'!U216)),OR('Gen Master'!$AM216=TRUE,'Gen Master'!$AM216="Enabled?")),'Gen Master'!U216, ignore_flag)</f>
        <v>zzz_ignore</v>
      </c>
      <c r="V45" s="19" t="str">
        <f ca="1">IF(AND(NOT(ISBLANK('Gen Master'!V216)),OR('Gen Master'!$AM216=TRUE,'Gen Master'!$AM216="Enabled?")),'Gen Master'!V216, ignore_flag)</f>
        <v>Y</v>
      </c>
      <c r="W45" s="19" t="str">
        <f>IF(AND(NOT(ISBLANK('Gen Master'!W216)),OR('Gen Master'!$AM216=TRUE,'Gen Master'!$AM216="Enabled?")),'Gen Master'!W216, ignore_flag)</f>
        <v>DeCordova_Steam_Electric_Station_GT</v>
      </c>
      <c r="X45" s="19">
        <f>IF(AND(NOT(ISBLANK('Gen Master'!X216)),OR('Gen Master'!$AM216=TRUE,'Gen Master'!$AM216="Enabled?")),'Gen Master'!X216, ignore_flag)</f>
        <v>4</v>
      </c>
      <c r="Y45" s="19" t="str">
        <f>IF(AND(NOT(ISBLANK('Gen Master'!Y216)),OR('Gen Master'!$AM216=TRUE,'Gen Master'!$AM216="Enabled?")),'Gen Master'!Y216, ignore_flag)</f>
        <v>zzz_ignore</v>
      </c>
    </row>
    <row r="46" spans="1:25" ht="45">
      <c r="A46" s="19">
        <f>'Gen Master'!A254</f>
        <v>223</v>
      </c>
      <c r="B46" s="19" t="str">
        <f>IF(AND(NOT(ISBLANK('Gen Master'!B254)),OR('Gen Master'!$AM254=TRUE,'Gen Master'!$AM254="Enabled?")),'Gen Master'!B254, ignore_flag)</f>
        <v>Ennis_Power_Company_Combined</v>
      </c>
      <c r="C46" s="19">
        <f>IF(AND(NOT(ISBLANK('Gen Master'!C254)),OR('Gen Master'!$AM254=TRUE,'Gen Master'!$AM254="Enabled?")),'Gen Master'!C254, ignore_flag)</f>
        <v>0.41799999999999998</v>
      </c>
      <c r="D46" s="19" t="str">
        <f>IF(AND(NOT(ISBLANK('Gen Master'!D254)),OR('Gen Master'!$AM254=TRUE,'Gen Master'!$AM254="Enabled?")),'Gen Master'!D254, ignore_flag)</f>
        <v>ng</v>
      </c>
      <c r="E46" s="19" t="str">
        <f>IF(AND(NOT(ISBLANK('Gen Master'!E254)),OR('Gen Master'!$AM254=TRUE,'Gen Master'!$AM254="Enabled?")),'Gen Master'!E254, ignore_flag)</f>
        <v>cc</v>
      </c>
      <c r="F46" s="19" t="str">
        <f>IF(AND(NOT(ISBLANK('Gen Master'!F254)),OR('Gen Master'!$AM254=TRUE,'Gen Master'!$AM254="Enabled?")),'Gen Master'!F254, ignore_flag)</f>
        <v>ng_cc</v>
      </c>
      <c r="G46" s="19">
        <f>IF(AND(NOT(ISBLANK('Gen Master'!G254)),OR('Gen Master'!$AM254=TRUE,'Gen Master'!$AM254="Enabled?")),'Gen Master'!G254, ignore_flag)</f>
        <v>7.3607479000000007</v>
      </c>
      <c r="H46" s="19">
        <f>IF(AND(NOT(ISBLANK('Gen Master'!H254)),OR('Gen Master'!$AM254=TRUE,'Gen Master'!$AM254="Enabled?")),'Gen Master'!H254, ignore_flag)</f>
        <v>2002</v>
      </c>
      <c r="I46" s="19" t="str">
        <f>IF(AND(NOT(ISBLANK('Gen Master'!I254)),OR('Gen Master'!$AM254=TRUE,'Gen Master'!$AM254="Enabled?")),'Gen Master'!I254, ignore_flag)</f>
        <v>OP</v>
      </c>
      <c r="J46" s="19" t="str">
        <f>IF(AND(NOT(ISBLANK('Gen Master'!J254)),OR('Gen Master'!$AM254=TRUE,'Gen Master'!$AM254="Enabled?")),'Gen Master'!J254, ignore_flag)</f>
        <v>N</v>
      </c>
      <c r="K46" s="19" t="str">
        <f>IF(AND(NOT(ISBLANK('Gen Master'!K254)),OR('Gen Master'!$AM254=TRUE,'Gen Master'!$AM254="Enabled?")),'Gen Master'!K254, ignore_flag)</f>
        <v>Combo</v>
      </c>
      <c r="L46" s="19" t="str">
        <f>IF(AND(NOT(ISBLANK('Gen Master'!L254)),OR('Gen Master'!$AM254=TRUE,'Gen Master'!$AM254="Enabled?")),'Gen Master'!L254, ignore_flag)</f>
        <v>NG</v>
      </c>
      <c r="M46" s="19" t="str">
        <f>IF(AND(NOT(ISBLANK('Gen Master'!M254)),OR('Gen Master'!$AM254=TRUE,'Gen Master'!$AM254="Enabled?")),'Gen Master'!M254, ignore_flag)</f>
        <v>CC</v>
      </c>
      <c r="N46" s="19">
        <f>IF(AND(NOT(ISBLANK('Gen Master'!N254)),OR('Gen Master'!$AM254=TRUE,'Gen Master'!$AM254="Enabled?")),'Gen Master'!N254, ignore_flag)</f>
        <v>3.0767926222000002</v>
      </c>
      <c r="O46" s="19" t="str">
        <f>IF(AND(NOT(ISBLANK('Gen Master'!O254)),OR('Gen Master'!$AM254=TRUE,'Gen Master'!$AM254="Enabled?")),'Gen Master'!O254, ignore_flag)</f>
        <v>zzz_ignore</v>
      </c>
      <c r="P46" s="19" t="str">
        <f>IF(AND(NOT(ISBLANK('Gen Master'!P254)),OR('Gen Master'!$AM254=TRUE,'Gen Master'!$AM254="Enabled?")),'Gen Master'!P254, ignore_flag)</f>
        <v>zzz_ignore</v>
      </c>
      <c r="Q46" s="19" t="str">
        <f>IF(AND(NOT(ISBLANK('Gen Master'!Q254)),OR('Gen Master'!$AM254=TRUE,'Gen Master'!$AM254="Enabled?")),'Gen Master'!Q254, ignore_flag)</f>
        <v>zzz_ignore</v>
      </c>
      <c r="R46" s="19" t="str">
        <f>IF(AND(NOT(ISBLANK('Gen Master'!R254)),OR('Gen Master'!$AM254=TRUE,'Gen Master'!$AM254="Enabled?")),'Gen Master'!R254, ignore_flag)</f>
        <v>zzz_ignore</v>
      </c>
      <c r="S46" s="19" t="str">
        <f>IF(AND(NOT(ISBLANK('Gen Master'!S254)),OR('Gen Master'!$AM254=TRUE,'Gen Master'!$AM254="Enabled?")),'Gen Master'!S254, ignore_flag)</f>
        <v>zzz_ignore</v>
      </c>
      <c r="T46" s="19" t="str">
        <f>IF(AND(NOT(ISBLANK('Gen Master'!T254)),OR('Gen Master'!$AM254=TRUE,'Gen Master'!$AM254="Enabled?")),'Gen Master'!T254, ignore_flag)</f>
        <v>Y</v>
      </c>
      <c r="U46" s="19" t="str">
        <f>IF(AND(NOT(ISBLANK('Gen Master'!U254)),OR('Gen Master'!$AM254=TRUE,'Gen Master'!$AM254="Enabled?")),'Gen Master'!U254, ignore_flag)</f>
        <v>CCGT</v>
      </c>
      <c r="V46" s="19" t="str">
        <f ca="1">IF(AND(NOT(ISBLANK('Gen Master'!V254)),OR('Gen Master'!$AM254=TRUE,'Gen Master'!$AM254="Enabled?")),'Gen Master'!V254, ignore_flag)</f>
        <v/>
      </c>
      <c r="W46" s="19" t="str">
        <f>IF(AND(NOT(ISBLANK('Gen Master'!W254)),OR('Gen Master'!$AM254=TRUE,'Gen Master'!$AM254="Enabled?")),'Gen Master'!W254, ignore_flag)</f>
        <v>Ennis_Power_Company_LLC</v>
      </c>
      <c r="X46" s="19">
        <f>IF(AND(NOT(ISBLANK('Gen Master'!X254)),OR('Gen Master'!$AM254=TRUE,'Gen Master'!$AM254="Enabled?")),'Gen Master'!X254, ignore_flag)</f>
        <v>1</v>
      </c>
      <c r="Y46" s="19" t="str">
        <f>IF(AND(NOT(ISBLANK('Gen Master'!Y254)),OR('Gen Master'!$AM254=TRUE,'Gen Master'!$AM254="Enabled?")),'Gen Master'!Y254, ignore_flag)</f>
        <v>zzz_ignore</v>
      </c>
    </row>
    <row r="47" spans="1:25" ht="60">
      <c r="A47" s="19">
        <f>'Gen Master'!A257</f>
        <v>226</v>
      </c>
      <c r="B47" s="19" t="str">
        <f>IF(AND(NOT(ISBLANK('Gen Master'!B257)),OR('Gen Master'!$AM257=TRUE,'Gen Master'!$AM257="Enabled?")),'Gen Master'!B257, ignore_flag)</f>
        <v>zzz_ignore</v>
      </c>
      <c r="C47" s="19" t="str">
        <f>IF(AND(NOT(ISBLANK('Gen Master'!C257)),OR('Gen Master'!$AM257=TRUE,'Gen Master'!$AM257="Enabled?")),'Gen Master'!C257, ignore_flag)</f>
        <v>zzz_ignore</v>
      </c>
      <c r="D47" s="19" t="str">
        <f>IF(AND(NOT(ISBLANK('Gen Master'!D257)),OR('Gen Master'!$AM257=TRUE,'Gen Master'!$AM257="Enabled?")),'Gen Master'!D257, ignore_flag)</f>
        <v>zzz_ignore</v>
      </c>
      <c r="E47" s="19" t="str">
        <f>IF(AND(NOT(ISBLANK('Gen Master'!E257)),OR('Gen Master'!$AM257=TRUE,'Gen Master'!$AM257="Enabled?")),'Gen Master'!E257, ignore_flag)</f>
        <v>zzz_ignore</v>
      </c>
      <c r="F47" s="19" t="str">
        <f>IF(AND(NOT(ISBLANK('Gen Master'!F257)),OR('Gen Master'!$AM257=TRUE,'Gen Master'!$AM257="Enabled?")),'Gen Master'!F257, ignore_flag)</f>
        <v>zzz_ignore</v>
      </c>
      <c r="G47" s="19" t="str">
        <f>IF(AND(NOT(ISBLANK('Gen Master'!G257)),OR('Gen Master'!$AM257=TRUE,'Gen Master'!$AM257="Enabled?")),'Gen Master'!G257, ignore_flag)</f>
        <v>zzz_ignore</v>
      </c>
      <c r="H47" s="19" t="str">
        <f>IF(AND(NOT(ISBLANK('Gen Master'!H257)),OR('Gen Master'!$AM257=TRUE,'Gen Master'!$AM257="Enabled?")),'Gen Master'!H257, ignore_flag)</f>
        <v>zzz_ignore</v>
      </c>
      <c r="I47" s="19" t="str">
        <f>IF(AND(NOT(ISBLANK('Gen Master'!I257)),OR('Gen Master'!$AM257=TRUE,'Gen Master'!$AM257="Enabled?")),'Gen Master'!I257, ignore_flag)</f>
        <v>zzz_ignore</v>
      </c>
      <c r="J47" s="19" t="str">
        <f>IF(AND(NOT(ISBLANK('Gen Master'!J257)),OR('Gen Master'!$AM257=TRUE,'Gen Master'!$AM257="Enabled?")),'Gen Master'!J257, ignore_flag)</f>
        <v>zzz_ignore</v>
      </c>
      <c r="K47" s="19" t="str">
        <f>IF(AND(NOT(ISBLANK('Gen Master'!K257)),OR('Gen Master'!$AM257=TRUE,'Gen Master'!$AM257="Enabled?")),'Gen Master'!K257, ignore_flag)</f>
        <v>zzz_ignore</v>
      </c>
      <c r="L47" s="19" t="str">
        <f>IF(AND(NOT(ISBLANK('Gen Master'!L257)),OR('Gen Master'!$AM257=TRUE,'Gen Master'!$AM257="Enabled?")),'Gen Master'!L257, ignore_flag)</f>
        <v>zzz_ignore</v>
      </c>
      <c r="M47" s="19" t="str">
        <f>IF(AND(NOT(ISBLANK('Gen Master'!M257)),OR('Gen Master'!$AM257=TRUE,'Gen Master'!$AM257="Enabled?")),'Gen Master'!M257, ignore_flag)</f>
        <v>zzz_ignore</v>
      </c>
      <c r="N47" s="19" t="str">
        <f>IF(AND(NOT(ISBLANK('Gen Master'!N257)),OR('Gen Master'!$AM257=TRUE,'Gen Master'!$AM257="Enabled?")),'Gen Master'!N257, ignore_flag)</f>
        <v>zzz_ignore</v>
      </c>
      <c r="O47" s="19" t="str">
        <f>IF(AND(NOT(ISBLANK('Gen Master'!O257)),OR('Gen Master'!$AM257=TRUE,'Gen Master'!$AM257="Enabled?")),'Gen Master'!O257, ignore_flag)</f>
        <v>zzz_ignore</v>
      </c>
      <c r="P47" s="19" t="str">
        <f>IF(AND(NOT(ISBLANK('Gen Master'!P257)),OR('Gen Master'!$AM257=TRUE,'Gen Master'!$AM257="Enabled?")),'Gen Master'!P257, ignore_flag)</f>
        <v>zzz_ignore</v>
      </c>
      <c r="Q47" s="19" t="str">
        <f>IF(AND(NOT(ISBLANK('Gen Master'!Q257)),OR('Gen Master'!$AM257=TRUE,'Gen Master'!$AM257="Enabled?")),'Gen Master'!Q257, ignore_flag)</f>
        <v>zzz_ignore</v>
      </c>
      <c r="R47" s="19" t="str">
        <f>IF(AND(NOT(ISBLANK('Gen Master'!R257)),OR('Gen Master'!$AM257=TRUE,'Gen Master'!$AM257="Enabled?")),'Gen Master'!R257, ignore_flag)</f>
        <v>zzz_ignore</v>
      </c>
      <c r="S47" s="19" t="str">
        <f>IF(AND(NOT(ISBLANK('Gen Master'!S257)),OR('Gen Master'!$AM257=TRUE,'Gen Master'!$AM257="Enabled?")),'Gen Master'!S257, ignore_flag)</f>
        <v>zzz_ignore</v>
      </c>
      <c r="T47" s="19" t="str">
        <f>IF(AND(NOT(ISBLANK('Gen Master'!T257)),OR('Gen Master'!$AM257=TRUE,'Gen Master'!$AM257="Enabled?")),'Gen Master'!T257, ignore_flag)</f>
        <v>zzz_ignore</v>
      </c>
      <c r="U47" s="19" t="str">
        <f>IF(AND(NOT(ISBLANK('Gen Master'!U257)),OR('Gen Master'!$AM257=TRUE,'Gen Master'!$AM257="Enabled?")),'Gen Master'!U257, ignore_flag)</f>
        <v>zzz_ignore</v>
      </c>
      <c r="V47" s="19" t="str">
        <f ca="1">IF(AND(NOT(ISBLANK('Gen Master'!V257)),OR('Gen Master'!$AM257=TRUE,'Gen Master'!$AM257="Enabled?")),'Gen Master'!V257, ignore_flag)</f>
        <v>zzz_ignore</v>
      </c>
      <c r="W47" s="19" t="str">
        <f>IF(AND(NOT(ISBLANK('Gen Master'!W257)),OR('Gen Master'!$AM257=TRUE,'Gen Master'!$AM257="Enabled?")),'Gen Master'!W257, ignore_flag)</f>
        <v>zzz_ignore</v>
      </c>
      <c r="X47" s="19" t="str">
        <f>IF(AND(NOT(ISBLANK('Gen Master'!X257)),OR('Gen Master'!$AM257=TRUE,'Gen Master'!$AM257="Enabled?")),'Gen Master'!X257, ignore_flag)</f>
        <v>zzz_ignore</v>
      </c>
      <c r="Y47" s="19" t="str">
        <f>IF(AND(NOT(ISBLANK('Gen Master'!Y257)),OR('Gen Master'!$AM257=TRUE,'Gen Master'!$AM257="Enabled?")),'Gen Master'!Y257, ignore_flag)</f>
        <v>zzz_ignore</v>
      </c>
    </row>
    <row r="48" spans="1:25" ht="60">
      <c r="A48" s="19">
        <f>'Gen Master'!A266</f>
        <v>235</v>
      </c>
      <c r="B48" s="19" t="str">
        <f>IF(AND(NOT(ISBLANK('Gen Master'!B266)),OR('Gen Master'!$AM266=TRUE,'Gen Master'!$AM266="Enabled?")),'Gen Master'!B266, ignore_flag)</f>
        <v>zzz_ignore</v>
      </c>
      <c r="C48" s="19" t="str">
        <f>IF(AND(NOT(ISBLANK('Gen Master'!C266)),OR('Gen Master'!$AM266=TRUE,'Gen Master'!$AM266="Enabled?")),'Gen Master'!C266, ignore_flag)</f>
        <v>zzz_ignore</v>
      </c>
      <c r="D48" s="19" t="str">
        <f>IF(AND(NOT(ISBLANK('Gen Master'!D266)),OR('Gen Master'!$AM266=TRUE,'Gen Master'!$AM266="Enabled?")),'Gen Master'!D266, ignore_flag)</f>
        <v>zzz_ignore</v>
      </c>
      <c r="E48" s="19" t="str">
        <f>IF(AND(NOT(ISBLANK('Gen Master'!E266)),OR('Gen Master'!$AM266=TRUE,'Gen Master'!$AM266="Enabled?")),'Gen Master'!E266, ignore_flag)</f>
        <v>zzz_ignore</v>
      </c>
      <c r="F48" s="19" t="str">
        <f>IF(AND(NOT(ISBLANK('Gen Master'!F266)),OR('Gen Master'!$AM266=TRUE,'Gen Master'!$AM266="Enabled?")),'Gen Master'!F266, ignore_flag)</f>
        <v>zzz_ignore</v>
      </c>
      <c r="G48" s="19" t="str">
        <f>IF(AND(NOT(ISBLANK('Gen Master'!G266)),OR('Gen Master'!$AM266=TRUE,'Gen Master'!$AM266="Enabled?")),'Gen Master'!G266, ignore_flag)</f>
        <v>zzz_ignore</v>
      </c>
      <c r="H48" s="19" t="str">
        <f>IF(AND(NOT(ISBLANK('Gen Master'!H266)),OR('Gen Master'!$AM266=TRUE,'Gen Master'!$AM266="Enabled?")),'Gen Master'!H266, ignore_flag)</f>
        <v>zzz_ignore</v>
      </c>
      <c r="I48" s="19" t="str">
        <f>IF(AND(NOT(ISBLANK('Gen Master'!I266)),OR('Gen Master'!$AM266=TRUE,'Gen Master'!$AM266="Enabled?")),'Gen Master'!I266, ignore_flag)</f>
        <v>zzz_ignore</v>
      </c>
      <c r="J48" s="19" t="str">
        <f>IF(AND(NOT(ISBLANK('Gen Master'!J266)),OR('Gen Master'!$AM266=TRUE,'Gen Master'!$AM266="Enabled?")),'Gen Master'!J266, ignore_flag)</f>
        <v>zzz_ignore</v>
      </c>
      <c r="K48" s="19" t="str">
        <f>IF(AND(NOT(ISBLANK('Gen Master'!K266)),OR('Gen Master'!$AM266=TRUE,'Gen Master'!$AM266="Enabled?")),'Gen Master'!K266, ignore_flag)</f>
        <v>zzz_ignore</v>
      </c>
      <c r="L48" s="19" t="str">
        <f>IF(AND(NOT(ISBLANK('Gen Master'!L266)),OR('Gen Master'!$AM266=TRUE,'Gen Master'!$AM266="Enabled?")),'Gen Master'!L266, ignore_flag)</f>
        <v>zzz_ignore</v>
      </c>
      <c r="M48" s="19" t="str">
        <f>IF(AND(NOT(ISBLANK('Gen Master'!M266)),OR('Gen Master'!$AM266=TRUE,'Gen Master'!$AM266="Enabled?")),'Gen Master'!M266, ignore_flag)</f>
        <v>zzz_ignore</v>
      </c>
      <c r="N48" s="19" t="str">
        <f>IF(AND(NOT(ISBLANK('Gen Master'!N266)),OR('Gen Master'!$AM266=TRUE,'Gen Master'!$AM266="Enabled?")),'Gen Master'!N266, ignore_flag)</f>
        <v>zzz_ignore</v>
      </c>
      <c r="O48" s="19" t="str">
        <f>IF(AND(NOT(ISBLANK('Gen Master'!O266)),OR('Gen Master'!$AM266=TRUE,'Gen Master'!$AM266="Enabled?")),'Gen Master'!O266, ignore_flag)</f>
        <v>zzz_ignore</v>
      </c>
      <c r="P48" s="19" t="str">
        <f>IF(AND(NOT(ISBLANK('Gen Master'!P266)),OR('Gen Master'!$AM266=TRUE,'Gen Master'!$AM266="Enabled?")),'Gen Master'!P266, ignore_flag)</f>
        <v>zzz_ignore</v>
      </c>
      <c r="Q48" s="19" t="str">
        <f>IF(AND(NOT(ISBLANK('Gen Master'!Q266)),OR('Gen Master'!$AM266=TRUE,'Gen Master'!$AM266="Enabled?")),'Gen Master'!Q266, ignore_flag)</f>
        <v>zzz_ignore</v>
      </c>
      <c r="R48" s="19" t="str">
        <f>IF(AND(NOT(ISBLANK('Gen Master'!R266)),OR('Gen Master'!$AM266=TRUE,'Gen Master'!$AM266="Enabled?")),'Gen Master'!R266, ignore_flag)</f>
        <v>zzz_ignore</v>
      </c>
      <c r="S48" s="19" t="str">
        <f>IF(AND(NOT(ISBLANK('Gen Master'!S266)),OR('Gen Master'!$AM266=TRUE,'Gen Master'!$AM266="Enabled?")),'Gen Master'!S266, ignore_flag)</f>
        <v>zzz_ignore</v>
      </c>
      <c r="T48" s="19" t="str">
        <f>IF(AND(NOT(ISBLANK('Gen Master'!T266)),OR('Gen Master'!$AM266=TRUE,'Gen Master'!$AM266="Enabled?")),'Gen Master'!T266, ignore_flag)</f>
        <v>zzz_ignore</v>
      </c>
      <c r="U48" s="19" t="str">
        <f>IF(AND(NOT(ISBLANK('Gen Master'!U266)),OR('Gen Master'!$AM266=TRUE,'Gen Master'!$AM266="Enabled?")),'Gen Master'!U266, ignore_flag)</f>
        <v>zzz_ignore</v>
      </c>
      <c r="V48" s="19" t="str">
        <f ca="1">IF(AND(NOT(ISBLANK('Gen Master'!V266)),OR('Gen Master'!$AM266=TRUE,'Gen Master'!$AM266="Enabled?")),'Gen Master'!V266, ignore_flag)</f>
        <v>zzz_ignore</v>
      </c>
      <c r="W48" s="19" t="str">
        <f>IF(AND(NOT(ISBLANK('Gen Master'!W266)),OR('Gen Master'!$AM266=TRUE,'Gen Master'!$AM266="Enabled?")),'Gen Master'!W266, ignore_flag)</f>
        <v>zzz_ignore</v>
      </c>
      <c r="X48" s="19" t="str">
        <f>IF(AND(NOT(ISBLANK('Gen Master'!X266)),OR('Gen Master'!$AM266=TRUE,'Gen Master'!$AM266="Enabled?")),'Gen Master'!X266, ignore_flag)</f>
        <v>zzz_ignore</v>
      </c>
      <c r="Y48" s="19" t="str">
        <f>IF(AND(NOT(ISBLANK('Gen Master'!Y266)),OR('Gen Master'!$AM266=TRUE,'Gen Master'!$AM266="Enabled?")),'Gen Master'!Y266, ignore_flag)</f>
        <v>zzz_ignore</v>
      </c>
    </row>
    <row r="49" spans="1:25" ht="60">
      <c r="A49" s="19">
        <f>'Gen Master'!A267</f>
        <v>236</v>
      </c>
      <c r="B49" s="19" t="str">
        <f>IF(AND(NOT(ISBLANK('Gen Master'!B267)),OR('Gen Master'!$AM267=TRUE,'Gen Master'!$AM267="Enabled?")),'Gen Master'!B267, ignore_flag)</f>
        <v>zzz_ignore</v>
      </c>
      <c r="C49" s="19" t="str">
        <f>IF(AND(NOT(ISBLANK('Gen Master'!C267)),OR('Gen Master'!$AM267=TRUE,'Gen Master'!$AM267="Enabled?")),'Gen Master'!C267, ignore_flag)</f>
        <v>zzz_ignore</v>
      </c>
      <c r="D49" s="19" t="str">
        <f>IF(AND(NOT(ISBLANK('Gen Master'!D267)),OR('Gen Master'!$AM267=TRUE,'Gen Master'!$AM267="Enabled?")),'Gen Master'!D267, ignore_flag)</f>
        <v>zzz_ignore</v>
      </c>
      <c r="E49" s="19" t="str">
        <f>IF(AND(NOT(ISBLANK('Gen Master'!E267)),OR('Gen Master'!$AM267=TRUE,'Gen Master'!$AM267="Enabled?")),'Gen Master'!E267, ignore_flag)</f>
        <v>zzz_ignore</v>
      </c>
      <c r="F49" s="19" t="str">
        <f>IF(AND(NOT(ISBLANK('Gen Master'!F267)),OR('Gen Master'!$AM267=TRUE,'Gen Master'!$AM267="Enabled?")),'Gen Master'!F267, ignore_flag)</f>
        <v>zzz_ignore</v>
      </c>
      <c r="G49" s="19" t="str">
        <f>IF(AND(NOT(ISBLANK('Gen Master'!G267)),OR('Gen Master'!$AM267=TRUE,'Gen Master'!$AM267="Enabled?")),'Gen Master'!G267, ignore_flag)</f>
        <v>zzz_ignore</v>
      </c>
      <c r="H49" s="19" t="str">
        <f>IF(AND(NOT(ISBLANK('Gen Master'!H267)),OR('Gen Master'!$AM267=TRUE,'Gen Master'!$AM267="Enabled?")),'Gen Master'!H267, ignore_flag)</f>
        <v>zzz_ignore</v>
      </c>
      <c r="I49" s="19" t="str">
        <f>IF(AND(NOT(ISBLANK('Gen Master'!I267)),OR('Gen Master'!$AM267=TRUE,'Gen Master'!$AM267="Enabled?")),'Gen Master'!I267, ignore_flag)</f>
        <v>zzz_ignore</v>
      </c>
      <c r="J49" s="19" t="str">
        <f>IF(AND(NOT(ISBLANK('Gen Master'!J267)),OR('Gen Master'!$AM267=TRUE,'Gen Master'!$AM267="Enabled?")),'Gen Master'!J267, ignore_flag)</f>
        <v>zzz_ignore</v>
      </c>
      <c r="K49" s="19" t="str">
        <f>IF(AND(NOT(ISBLANK('Gen Master'!K267)),OR('Gen Master'!$AM267=TRUE,'Gen Master'!$AM267="Enabled?")),'Gen Master'!K267, ignore_flag)</f>
        <v>zzz_ignore</v>
      </c>
      <c r="L49" s="19" t="str">
        <f>IF(AND(NOT(ISBLANK('Gen Master'!L267)),OR('Gen Master'!$AM267=TRUE,'Gen Master'!$AM267="Enabled?")),'Gen Master'!L267, ignore_flag)</f>
        <v>zzz_ignore</v>
      </c>
      <c r="M49" s="19" t="str">
        <f>IF(AND(NOT(ISBLANK('Gen Master'!M267)),OR('Gen Master'!$AM267=TRUE,'Gen Master'!$AM267="Enabled?")),'Gen Master'!M267, ignore_flag)</f>
        <v>zzz_ignore</v>
      </c>
      <c r="N49" s="19" t="str">
        <f>IF(AND(NOT(ISBLANK('Gen Master'!N267)),OR('Gen Master'!$AM267=TRUE,'Gen Master'!$AM267="Enabled?")),'Gen Master'!N267, ignore_flag)</f>
        <v>zzz_ignore</v>
      </c>
      <c r="O49" s="19" t="str">
        <f>IF(AND(NOT(ISBLANK('Gen Master'!O267)),OR('Gen Master'!$AM267=TRUE,'Gen Master'!$AM267="Enabled?")),'Gen Master'!O267, ignore_flag)</f>
        <v>zzz_ignore</v>
      </c>
      <c r="P49" s="19" t="str">
        <f>IF(AND(NOT(ISBLANK('Gen Master'!P267)),OR('Gen Master'!$AM267=TRUE,'Gen Master'!$AM267="Enabled?")),'Gen Master'!P267, ignore_flag)</f>
        <v>zzz_ignore</v>
      </c>
      <c r="Q49" s="19" t="str">
        <f>IF(AND(NOT(ISBLANK('Gen Master'!Q267)),OR('Gen Master'!$AM267=TRUE,'Gen Master'!$AM267="Enabled?")),'Gen Master'!Q267, ignore_flag)</f>
        <v>zzz_ignore</v>
      </c>
      <c r="R49" s="19" t="str">
        <f>IF(AND(NOT(ISBLANK('Gen Master'!R267)),OR('Gen Master'!$AM267=TRUE,'Gen Master'!$AM267="Enabled?")),'Gen Master'!R267, ignore_flag)</f>
        <v>zzz_ignore</v>
      </c>
      <c r="S49" s="19" t="str">
        <f>IF(AND(NOT(ISBLANK('Gen Master'!S267)),OR('Gen Master'!$AM267=TRUE,'Gen Master'!$AM267="Enabled?")),'Gen Master'!S267, ignore_flag)</f>
        <v>zzz_ignore</v>
      </c>
      <c r="T49" s="19" t="str">
        <f>IF(AND(NOT(ISBLANK('Gen Master'!T267)),OR('Gen Master'!$AM267=TRUE,'Gen Master'!$AM267="Enabled?")),'Gen Master'!T267, ignore_flag)</f>
        <v>zzz_ignore</v>
      </c>
      <c r="U49" s="19" t="str">
        <f>IF(AND(NOT(ISBLANK('Gen Master'!U267)),OR('Gen Master'!$AM267=TRUE,'Gen Master'!$AM267="Enabled?")),'Gen Master'!U267, ignore_flag)</f>
        <v>zzz_ignore</v>
      </c>
      <c r="V49" s="19" t="str">
        <f ca="1">IF(AND(NOT(ISBLANK('Gen Master'!V267)),OR('Gen Master'!$AM267=TRUE,'Gen Master'!$AM267="Enabled?")),'Gen Master'!V267, ignore_flag)</f>
        <v>zzz_ignore</v>
      </c>
      <c r="W49" s="19" t="str">
        <f>IF(AND(NOT(ISBLANK('Gen Master'!W267)),OR('Gen Master'!$AM267=TRUE,'Gen Master'!$AM267="Enabled?")),'Gen Master'!W267, ignore_flag)</f>
        <v>zzz_ignore</v>
      </c>
      <c r="X49" s="19" t="str">
        <f>IF(AND(NOT(ISBLANK('Gen Master'!X267)),OR('Gen Master'!$AM267=TRUE,'Gen Master'!$AM267="Enabled?")),'Gen Master'!X267, ignore_flag)</f>
        <v>zzz_ignore</v>
      </c>
      <c r="Y49" s="19" t="str">
        <f>IF(AND(NOT(ISBLANK('Gen Master'!Y267)),OR('Gen Master'!$AM267=TRUE,'Gen Master'!$AM267="Enabled?")),'Gen Master'!Y267, ignore_flag)</f>
        <v>zzz_ignore</v>
      </c>
    </row>
    <row r="50" spans="1:25" ht="60">
      <c r="A50" s="19">
        <f>'Gen Master'!A268</f>
        <v>237</v>
      </c>
      <c r="B50" s="19" t="str">
        <f>IF(AND(NOT(ISBLANK('Gen Master'!B268)),OR('Gen Master'!$AM268=TRUE,'Gen Master'!$AM268="Enabled?")),'Gen Master'!B268, ignore_flag)</f>
        <v>zzz_ignore</v>
      </c>
      <c r="C50" s="19" t="str">
        <f>IF(AND(NOT(ISBLANK('Gen Master'!C268)),OR('Gen Master'!$AM268=TRUE,'Gen Master'!$AM268="Enabled?")),'Gen Master'!C268, ignore_flag)</f>
        <v>zzz_ignore</v>
      </c>
      <c r="D50" s="19" t="str">
        <f>IF(AND(NOT(ISBLANK('Gen Master'!D268)),OR('Gen Master'!$AM268=TRUE,'Gen Master'!$AM268="Enabled?")),'Gen Master'!D268, ignore_flag)</f>
        <v>zzz_ignore</v>
      </c>
      <c r="E50" s="19" t="str">
        <f>IF(AND(NOT(ISBLANK('Gen Master'!E268)),OR('Gen Master'!$AM268=TRUE,'Gen Master'!$AM268="Enabled?")),'Gen Master'!E268, ignore_flag)</f>
        <v>zzz_ignore</v>
      </c>
      <c r="F50" s="19" t="str">
        <f>IF(AND(NOT(ISBLANK('Gen Master'!F268)),OR('Gen Master'!$AM268=TRUE,'Gen Master'!$AM268="Enabled?")),'Gen Master'!F268, ignore_flag)</f>
        <v>zzz_ignore</v>
      </c>
      <c r="G50" s="19" t="str">
        <f>IF(AND(NOT(ISBLANK('Gen Master'!G268)),OR('Gen Master'!$AM268=TRUE,'Gen Master'!$AM268="Enabled?")),'Gen Master'!G268, ignore_flag)</f>
        <v>zzz_ignore</v>
      </c>
      <c r="H50" s="19" t="str">
        <f>IF(AND(NOT(ISBLANK('Gen Master'!H268)),OR('Gen Master'!$AM268=TRUE,'Gen Master'!$AM268="Enabled?")),'Gen Master'!H268, ignore_flag)</f>
        <v>zzz_ignore</v>
      </c>
      <c r="I50" s="19" t="str">
        <f>IF(AND(NOT(ISBLANK('Gen Master'!I268)),OR('Gen Master'!$AM268=TRUE,'Gen Master'!$AM268="Enabled?")),'Gen Master'!I268, ignore_flag)</f>
        <v>zzz_ignore</v>
      </c>
      <c r="J50" s="19" t="str">
        <f>IF(AND(NOT(ISBLANK('Gen Master'!J268)),OR('Gen Master'!$AM268=TRUE,'Gen Master'!$AM268="Enabled?")),'Gen Master'!J268, ignore_flag)</f>
        <v>zzz_ignore</v>
      </c>
      <c r="K50" s="19" t="str">
        <f>IF(AND(NOT(ISBLANK('Gen Master'!K268)),OR('Gen Master'!$AM268=TRUE,'Gen Master'!$AM268="Enabled?")),'Gen Master'!K268, ignore_flag)</f>
        <v>zzz_ignore</v>
      </c>
      <c r="L50" s="19" t="str">
        <f>IF(AND(NOT(ISBLANK('Gen Master'!L268)),OR('Gen Master'!$AM268=TRUE,'Gen Master'!$AM268="Enabled?")),'Gen Master'!L268, ignore_flag)</f>
        <v>zzz_ignore</v>
      </c>
      <c r="M50" s="19" t="str">
        <f>IF(AND(NOT(ISBLANK('Gen Master'!M268)),OR('Gen Master'!$AM268=TRUE,'Gen Master'!$AM268="Enabled?")),'Gen Master'!M268, ignore_flag)</f>
        <v>zzz_ignore</v>
      </c>
      <c r="N50" s="19" t="str">
        <f>IF(AND(NOT(ISBLANK('Gen Master'!N268)),OR('Gen Master'!$AM268=TRUE,'Gen Master'!$AM268="Enabled?")),'Gen Master'!N268, ignore_flag)</f>
        <v>zzz_ignore</v>
      </c>
      <c r="O50" s="19" t="str">
        <f>IF(AND(NOT(ISBLANK('Gen Master'!O268)),OR('Gen Master'!$AM268=TRUE,'Gen Master'!$AM268="Enabled?")),'Gen Master'!O268, ignore_flag)</f>
        <v>zzz_ignore</v>
      </c>
      <c r="P50" s="19" t="str">
        <f>IF(AND(NOT(ISBLANK('Gen Master'!P268)),OR('Gen Master'!$AM268=TRUE,'Gen Master'!$AM268="Enabled?")),'Gen Master'!P268, ignore_flag)</f>
        <v>zzz_ignore</v>
      </c>
      <c r="Q50" s="19" t="str">
        <f>IF(AND(NOT(ISBLANK('Gen Master'!Q268)),OR('Gen Master'!$AM268=TRUE,'Gen Master'!$AM268="Enabled?")),'Gen Master'!Q268, ignore_flag)</f>
        <v>zzz_ignore</v>
      </c>
      <c r="R50" s="19" t="str">
        <f>IF(AND(NOT(ISBLANK('Gen Master'!R268)),OR('Gen Master'!$AM268=TRUE,'Gen Master'!$AM268="Enabled?")),'Gen Master'!R268, ignore_flag)</f>
        <v>zzz_ignore</v>
      </c>
      <c r="S50" s="19" t="str">
        <f>IF(AND(NOT(ISBLANK('Gen Master'!S268)),OR('Gen Master'!$AM268=TRUE,'Gen Master'!$AM268="Enabled?")),'Gen Master'!S268, ignore_flag)</f>
        <v>zzz_ignore</v>
      </c>
      <c r="T50" s="19" t="str">
        <f>IF(AND(NOT(ISBLANK('Gen Master'!T268)),OR('Gen Master'!$AM268=TRUE,'Gen Master'!$AM268="Enabled?")),'Gen Master'!T268, ignore_flag)</f>
        <v>zzz_ignore</v>
      </c>
      <c r="U50" s="19" t="str">
        <f>IF(AND(NOT(ISBLANK('Gen Master'!U268)),OR('Gen Master'!$AM268=TRUE,'Gen Master'!$AM268="Enabled?")),'Gen Master'!U268, ignore_flag)</f>
        <v>zzz_ignore</v>
      </c>
      <c r="V50" s="19" t="str">
        <f ca="1">IF(AND(NOT(ISBLANK('Gen Master'!V268)),OR('Gen Master'!$AM268=TRUE,'Gen Master'!$AM268="Enabled?")),'Gen Master'!V268, ignore_flag)</f>
        <v>zzz_ignore</v>
      </c>
      <c r="W50" s="19" t="str">
        <f>IF(AND(NOT(ISBLANK('Gen Master'!W268)),OR('Gen Master'!$AM268=TRUE,'Gen Master'!$AM268="Enabled?")),'Gen Master'!W268, ignore_flag)</f>
        <v>zzz_ignore</v>
      </c>
      <c r="X50" s="19" t="str">
        <f>IF(AND(NOT(ISBLANK('Gen Master'!X268)),OR('Gen Master'!$AM268=TRUE,'Gen Master'!$AM268="Enabled?")),'Gen Master'!X268, ignore_flag)</f>
        <v>zzz_ignore</v>
      </c>
      <c r="Y50" s="19" t="str">
        <f>IF(AND(NOT(ISBLANK('Gen Master'!Y268)),OR('Gen Master'!$AM268=TRUE,'Gen Master'!$AM268="Enabled?")),'Gen Master'!Y268, ignore_flag)</f>
        <v>zzz_ignore</v>
      </c>
    </row>
    <row r="51" spans="1:25" ht="45">
      <c r="A51" s="19">
        <f>'Gen Master'!A296</f>
        <v>265</v>
      </c>
      <c r="B51" s="19" t="str">
        <f>IF(AND(NOT(ISBLANK('Gen Master'!B296)),OR('Gen Master'!$AM296=TRUE,'Gen Master'!$AM296="Enabled?")),'Gen Master'!B296, ignore_flag)</f>
        <v>Fayette_Power_Project_1</v>
      </c>
      <c r="C51" s="19">
        <f>IF(AND(NOT(ISBLANK('Gen Master'!C296)),OR('Gen Master'!$AM296=TRUE,'Gen Master'!$AM296="Enabled?")),'Gen Master'!C296, ignore_flag)</f>
        <v>0.61499999999999999</v>
      </c>
      <c r="D51" s="19" t="str">
        <f>IF(AND(NOT(ISBLANK('Gen Master'!D296)),OR('Gen Master'!$AM296=TRUE,'Gen Master'!$AM296="Enabled?")),'Gen Master'!D296, ignore_flag)</f>
        <v>coal_sub</v>
      </c>
      <c r="E51" s="19" t="str">
        <f>IF(AND(NOT(ISBLANK('Gen Master'!E296)),OR('Gen Master'!$AM296=TRUE,'Gen Master'!$AM296="Enabled?")),'Gen Master'!E296, ignore_flag)</f>
        <v>st</v>
      </c>
      <c r="F51" s="19" t="str">
        <f>IF(AND(NOT(ISBLANK('Gen Master'!F296)),OR('Gen Master'!$AM296=TRUE,'Gen Master'!$AM296="Enabled?")),'Gen Master'!F296, ignore_flag)</f>
        <v>coal_sub_st</v>
      </c>
      <c r="G51" s="19">
        <f>IF(AND(NOT(ISBLANK('Gen Master'!G296)),OR('Gen Master'!$AM296=TRUE,'Gen Master'!$AM296="Enabled?")),'Gen Master'!G296, ignore_flag)</f>
        <v>10.678880400000001</v>
      </c>
      <c r="H51" s="19">
        <f>IF(AND(NOT(ISBLANK('Gen Master'!H296)),OR('Gen Master'!$AM296=TRUE,'Gen Master'!$AM296="Enabled?")),'Gen Master'!H296, ignore_flag)</f>
        <v>1979</v>
      </c>
      <c r="I51" s="19" t="str">
        <f>IF(AND(NOT(ISBLANK('Gen Master'!I296)),OR('Gen Master'!$AM296=TRUE,'Gen Master'!$AM296="Enabled?")),'Gen Master'!I296, ignore_flag)</f>
        <v>OP</v>
      </c>
      <c r="J51" s="19" t="str">
        <f>IF(AND(NOT(ISBLANK('Gen Master'!J296)),OR('Gen Master'!$AM296=TRUE,'Gen Master'!$AM296="Enabled?")),'Gen Master'!J296, ignore_flag)</f>
        <v>N</v>
      </c>
      <c r="K51" s="19" t="str">
        <f>IF(AND(NOT(ISBLANK('Gen Master'!K296)),OR('Gen Master'!$AM296=TRUE,'Gen Master'!$AM296="Enabled?")),'Gen Master'!K296, ignore_flag)</f>
        <v>eGrid</v>
      </c>
      <c r="L51" s="19" t="str">
        <f>IF(AND(NOT(ISBLANK('Gen Master'!L296)),OR('Gen Master'!$AM296=TRUE,'Gen Master'!$AM296="Enabled?")),'Gen Master'!L296, ignore_flag)</f>
        <v>SUB</v>
      </c>
      <c r="M51" s="19" t="str">
        <f>IF(AND(NOT(ISBLANK('Gen Master'!M296)),OR('Gen Master'!$AM296=TRUE,'Gen Master'!$AM296="Enabled?")),'Gen Master'!M296, ignore_flag)</f>
        <v>ST</v>
      </c>
      <c r="N51" s="19">
        <f>IF(AND(NOT(ISBLANK('Gen Master'!N296)),OR('Gen Master'!$AM296=TRUE,'Gen Master'!$AM296="Enabled?")),'Gen Master'!N296, ignore_flag)</f>
        <v>6.5675114460000001</v>
      </c>
      <c r="O51" s="19" t="str">
        <f>IF(AND(NOT(ISBLANK('Gen Master'!O296)),OR('Gen Master'!$AM296=TRUE,'Gen Master'!$AM296="Enabled?")),'Gen Master'!O296, ignore_flag)</f>
        <v>zzz_ignore</v>
      </c>
      <c r="P51" s="19" t="str">
        <f>IF(AND(NOT(ISBLANK('Gen Master'!P296)),OR('Gen Master'!$AM296=TRUE,'Gen Master'!$AM296="Enabled?")),'Gen Master'!P296, ignore_flag)</f>
        <v>zzz_ignore</v>
      </c>
      <c r="Q51" s="19" t="str">
        <f>IF(AND(NOT(ISBLANK('Gen Master'!Q296)),OR('Gen Master'!$AM296=TRUE,'Gen Master'!$AM296="Enabled?")),'Gen Master'!Q296, ignore_flag)</f>
        <v>zzz_ignore</v>
      </c>
      <c r="R51" s="19" t="str">
        <f>IF(AND(NOT(ISBLANK('Gen Master'!R296)),OR('Gen Master'!$AM296=TRUE,'Gen Master'!$AM296="Enabled?")),'Gen Master'!R296, ignore_flag)</f>
        <v>zzz_ignore</v>
      </c>
      <c r="S51" s="19" t="str">
        <f>IF(AND(NOT(ISBLANK('Gen Master'!S296)),OR('Gen Master'!$AM296=TRUE,'Gen Master'!$AM296="Enabled?")),'Gen Master'!S296, ignore_flag)</f>
        <v>zzz_ignore</v>
      </c>
      <c r="T51" s="19" t="str">
        <f>IF(AND(NOT(ISBLANK('Gen Master'!T296)),OR('Gen Master'!$AM296=TRUE,'Gen Master'!$AM296="Enabled?")),'Gen Master'!T296, ignore_flag)</f>
        <v>zzz_ignore</v>
      </c>
      <c r="U51" s="19" t="str">
        <f>IF(AND(NOT(ISBLANK('Gen Master'!U296)),OR('Gen Master'!$AM296=TRUE,'Gen Master'!$AM296="Enabled?")),'Gen Master'!U296, ignore_flag)</f>
        <v>zzz_ignore</v>
      </c>
      <c r="V51" s="19" t="str">
        <f ca="1">IF(AND(NOT(ISBLANK('Gen Master'!V296)),OR('Gen Master'!$AM296=TRUE,'Gen Master'!$AM296="Enabled?")),'Gen Master'!V296, ignore_flag)</f>
        <v>N</v>
      </c>
      <c r="W51" s="19" t="str">
        <f>IF(AND(NOT(ISBLANK('Gen Master'!W296)),OR('Gen Master'!$AM296=TRUE,'Gen Master'!$AM296="Enabled?")),'Gen Master'!W296, ignore_flag)</f>
        <v>Fayette_Power_Project</v>
      </c>
      <c r="X51" s="19">
        <f>IF(AND(NOT(ISBLANK('Gen Master'!X296)),OR('Gen Master'!$AM296=TRUE,'Gen Master'!$AM296="Enabled?")),'Gen Master'!X296, ignore_flag)</f>
        <v>3</v>
      </c>
      <c r="Y51" s="19" t="str">
        <f>IF(AND(NOT(ISBLANK('Gen Master'!Y296)),OR('Gen Master'!$AM296=TRUE,'Gen Master'!$AM296="Enabled?")),'Gen Master'!Y296, ignore_flag)</f>
        <v>zzz_ignore</v>
      </c>
    </row>
    <row r="52" spans="1:25" ht="45">
      <c r="A52" s="19">
        <f>'Gen Master'!A295</f>
        <v>264</v>
      </c>
      <c r="B52" s="19" t="str">
        <f>IF(AND(NOT(ISBLANK('Gen Master'!B295)),OR('Gen Master'!$AM295=TRUE,'Gen Master'!$AM295="Enabled?")),'Gen Master'!B295, ignore_flag)</f>
        <v>Fayette_Power_Project_2</v>
      </c>
      <c r="C52" s="19">
        <f>IF(AND(NOT(ISBLANK('Gen Master'!C295)),OR('Gen Master'!$AM295=TRUE,'Gen Master'!$AM295="Enabled?")),'Gen Master'!C295, ignore_flag)</f>
        <v>0.61499999999999999</v>
      </c>
      <c r="D52" s="19" t="str">
        <f>IF(AND(NOT(ISBLANK('Gen Master'!D295)),OR('Gen Master'!$AM295=TRUE,'Gen Master'!$AM295="Enabled?")),'Gen Master'!D295, ignore_flag)</f>
        <v>coal_sub</v>
      </c>
      <c r="E52" s="19" t="str">
        <f>IF(AND(NOT(ISBLANK('Gen Master'!E295)),OR('Gen Master'!$AM295=TRUE,'Gen Master'!$AM295="Enabled?")),'Gen Master'!E295, ignore_flag)</f>
        <v>st</v>
      </c>
      <c r="F52" s="19" t="str">
        <f>IF(AND(NOT(ISBLANK('Gen Master'!F295)),OR('Gen Master'!$AM295=TRUE,'Gen Master'!$AM295="Enabled?")),'Gen Master'!F295, ignore_flag)</f>
        <v>coal_sub_st</v>
      </c>
      <c r="G52" s="19">
        <f>IF(AND(NOT(ISBLANK('Gen Master'!G295)),OR('Gen Master'!$AM295=TRUE,'Gen Master'!$AM295="Enabled?")),'Gen Master'!G295, ignore_flag)</f>
        <v>10.678880400000001</v>
      </c>
      <c r="H52" s="19">
        <f>IF(AND(NOT(ISBLANK('Gen Master'!H295)),OR('Gen Master'!$AM295=TRUE,'Gen Master'!$AM295="Enabled?")),'Gen Master'!H295, ignore_flag)</f>
        <v>1980</v>
      </c>
      <c r="I52" s="19" t="str">
        <f>IF(AND(NOT(ISBLANK('Gen Master'!I295)),OR('Gen Master'!$AM295=TRUE,'Gen Master'!$AM295="Enabled?")),'Gen Master'!I295, ignore_flag)</f>
        <v>OP</v>
      </c>
      <c r="J52" s="19" t="str">
        <f>IF(AND(NOT(ISBLANK('Gen Master'!J295)),OR('Gen Master'!$AM295=TRUE,'Gen Master'!$AM295="Enabled?")),'Gen Master'!J295, ignore_flag)</f>
        <v>N</v>
      </c>
      <c r="K52" s="19" t="str">
        <f>IF(AND(NOT(ISBLANK('Gen Master'!K295)),OR('Gen Master'!$AM295=TRUE,'Gen Master'!$AM295="Enabled?")),'Gen Master'!K295, ignore_flag)</f>
        <v>eGrid</v>
      </c>
      <c r="L52" s="19" t="str">
        <f>IF(AND(NOT(ISBLANK('Gen Master'!L295)),OR('Gen Master'!$AM295=TRUE,'Gen Master'!$AM295="Enabled?")),'Gen Master'!L295, ignore_flag)</f>
        <v>SUB</v>
      </c>
      <c r="M52" s="19" t="str">
        <f>IF(AND(NOT(ISBLANK('Gen Master'!M295)),OR('Gen Master'!$AM295=TRUE,'Gen Master'!$AM295="Enabled?")),'Gen Master'!M295, ignore_flag)</f>
        <v>ST</v>
      </c>
      <c r="N52" s="19">
        <f>IF(AND(NOT(ISBLANK('Gen Master'!N295)),OR('Gen Master'!$AM295=TRUE,'Gen Master'!$AM295="Enabled?")),'Gen Master'!N295, ignore_flag)</f>
        <v>6.5675114460000001</v>
      </c>
      <c r="O52" s="19" t="str">
        <f>IF(AND(NOT(ISBLANK('Gen Master'!O295)),OR('Gen Master'!$AM295=TRUE,'Gen Master'!$AM295="Enabled?")),'Gen Master'!O295, ignore_flag)</f>
        <v>zzz_ignore</v>
      </c>
      <c r="P52" s="19" t="str">
        <f>IF(AND(NOT(ISBLANK('Gen Master'!P295)),OR('Gen Master'!$AM295=TRUE,'Gen Master'!$AM295="Enabled?")),'Gen Master'!P295, ignore_flag)</f>
        <v>zzz_ignore</v>
      </c>
      <c r="Q52" s="19" t="str">
        <f>IF(AND(NOT(ISBLANK('Gen Master'!Q295)),OR('Gen Master'!$AM295=TRUE,'Gen Master'!$AM295="Enabled?")),'Gen Master'!Q295, ignore_flag)</f>
        <v>zzz_ignore</v>
      </c>
      <c r="R52" s="19" t="str">
        <f>IF(AND(NOT(ISBLANK('Gen Master'!R295)),OR('Gen Master'!$AM295=TRUE,'Gen Master'!$AM295="Enabled?")),'Gen Master'!R295, ignore_flag)</f>
        <v>zzz_ignore</v>
      </c>
      <c r="S52" s="19" t="str">
        <f>IF(AND(NOT(ISBLANK('Gen Master'!S295)),OR('Gen Master'!$AM295=TRUE,'Gen Master'!$AM295="Enabled?")),'Gen Master'!S295, ignore_flag)</f>
        <v>zzz_ignore</v>
      </c>
      <c r="T52" s="19" t="str">
        <f>IF(AND(NOT(ISBLANK('Gen Master'!T295)),OR('Gen Master'!$AM295=TRUE,'Gen Master'!$AM295="Enabled?")),'Gen Master'!T295, ignore_flag)</f>
        <v>zzz_ignore</v>
      </c>
      <c r="U52" s="19" t="str">
        <f>IF(AND(NOT(ISBLANK('Gen Master'!U295)),OR('Gen Master'!$AM295=TRUE,'Gen Master'!$AM295="Enabled?")),'Gen Master'!U295, ignore_flag)</f>
        <v>zzz_ignore</v>
      </c>
      <c r="V52" s="19" t="str">
        <f ca="1">IF(AND(NOT(ISBLANK('Gen Master'!V295)),OR('Gen Master'!$AM295=TRUE,'Gen Master'!$AM295="Enabled?")),'Gen Master'!V295, ignore_flag)</f>
        <v>N</v>
      </c>
      <c r="W52" s="19" t="str">
        <f>IF(AND(NOT(ISBLANK('Gen Master'!W295)),OR('Gen Master'!$AM295=TRUE,'Gen Master'!$AM295="Enabled?")),'Gen Master'!W295, ignore_flag)</f>
        <v>Fayette_Power_Project</v>
      </c>
      <c r="X52" s="19">
        <f>IF(AND(NOT(ISBLANK('Gen Master'!X295)),OR('Gen Master'!$AM295=TRUE,'Gen Master'!$AM295="Enabled?")),'Gen Master'!X295, ignore_flag)</f>
        <v>3</v>
      </c>
      <c r="Y52" s="19" t="str">
        <f>IF(AND(NOT(ISBLANK('Gen Master'!Y295)),OR('Gen Master'!$AM295=TRUE,'Gen Master'!$AM295="Enabled?")),'Gen Master'!Y295, ignore_flag)</f>
        <v>zzz_ignore</v>
      </c>
    </row>
    <row r="53" spans="1:25" ht="45">
      <c r="A53" s="19">
        <f>'Gen Master'!A294</f>
        <v>263</v>
      </c>
      <c r="B53" s="19" t="str">
        <f>IF(AND(NOT(ISBLANK('Gen Master'!B294)),OR('Gen Master'!$AM294=TRUE,'Gen Master'!$AM294="Enabled?")),'Gen Master'!B294, ignore_flag)</f>
        <v>Fayette_Power_Project_3</v>
      </c>
      <c r="C53" s="19">
        <f>IF(AND(NOT(ISBLANK('Gen Master'!C294)),OR('Gen Master'!$AM294=TRUE,'Gen Master'!$AM294="Enabled?")),'Gen Master'!C294, ignore_flag)</f>
        <v>0.46</v>
      </c>
      <c r="D53" s="19" t="str">
        <f>IF(AND(NOT(ISBLANK('Gen Master'!D294)),OR('Gen Master'!$AM294=TRUE,'Gen Master'!$AM294="Enabled?")),'Gen Master'!D294, ignore_flag)</f>
        <v>coal_sub</v>
      </c>
      <c r="E53" s="19" t="str">
        <f>IF(AND(NOT(ISBLANK('Gen Master'!E294)),OR('Gen Master'!$AM294=TRUE,'Gen Master'!$AM294="Enabled?")),'Gen Master'!E294, ignore_flag)</f>
        <v>st</v>
      </c>
      <c r="F53" s="19" t="str">
        <f>IF(AND(NOT(ISBLANK('Gen Master'!F294)),OR('Gen Master'!$AM294=TRUE,'Gen Master'!$AM294="Enabled?")),'Gen Master'!F294, ignore_flag)</f>
        <v>coal_sub_st</v>
      </c>
      <c r="G53" s="19">
        <f>IF(AND(NOT(ISBLANK('Gen Master'!G294)),OR('Gen Master'!$AM294=TRUE,'Gen Master'!$AM294="Enabled?")),'Gen Master'!G294, ignore_flag)</f>
        <v>10.678880400000001</v>
      </c>
      <c r="H53" s="19">
        <f>IF(AND(NOT(ISBLANK('Gen Master'!H294)),OR('Gen Master'!$AM294=TRUE,'Gen Master'!$AM294="Enabled?")),'Gen Master'!H294, ignore_flag)</f>
        <v>1988</v>
      </c>
      <c r="I53" s="19" t="str">
        <f>IF(AND(NOT(ISBLANK('Gen Master'!I294)),OR('Gen Master'!$AM294=TRUE,'Gen Master'!$AM294="Enabled?")),'Gen Master'!I294, ignore_flag)</f>
        <v>OP</v>
      </c>
      <c r="J53" s="19" t="str">
        <f>IF(AND(NOT(ISBLANK('Gen Master'!J294)),OR('Gen Master'!$AM294=TRUE,'Gen Master'!$AM294="Enabled?")),'Gen Master'!J294, ignore_flag)</f>
        <v>N</v>
      </c>
      <c r="K53" s="19" t="str">
        <f>IF(AND(NOT(ISBLANK('Gen Master'!K294)),OR('Gen Master'!$AM294=TRUE,'Gen Master'!$AM294="Enabled?")),'Gen Master'!K294, ignore_flag)</f>
        <v>eGrid</v>
      </c>
      <c r="L53" s="19" t="str">
        <f>IF(AND(NOT(ISBLANK('Gen Master'!L294)),OR('Gen Master'!$AM294=TRUE,'Gen Master'!$AM294="Enabled?")),'Gen Master'!L294, ignore_flag)</f>
        <v>SUB</v>
      </c>
      <c r="M53" s="19" t="str">
        <f>IF(AND(NOT(ISBLANK('Gen Master'!M294)),OR('Gen Master'!$AM294=TRUE,'Gen Master'!$AM294="Enabled?")),'Gen Master'!M294, ignore_flag)</f>
        <v>ST</v>
      </c>
      <c r="N53" s="19">
        <f>IF(AND(NOT(ISBLANK('Gen Master'!N294)),OR('Gen Master'!$AM294=TRUE,'Gen Master'!$AM294="Enabled?")),'Gen Master'!N294, ignore_flag)</f>
        <v>4.9122849840000002</v>
      </c>
      <c r="O53" s="19" t="str">
        <f>IF(AND(NOT(ISBLANK('Gen Master'!O294)),OR('Gen Master'!$AM294=TRUE,'Gen Master'!$AM294="Enabled?")),'Gen Master'!O294, ignore_flag)</f>
        <v>zzz_ignore</v>
      </c>
      <c r="P53" s="19" t="str">
        <f>IF(AND(NOT(ISBLANK('Gen Master'!P294)),OR('Gen Master'!$AM294=TRUE,'Gen Master'!$AM294="Enabled?")),'Gen Master'!P294, ignore_flag)</f>
        <v>zzz_ignore</v>
      </c>
      <c r="Q53" s="19" t="str">
        <f>IF(AND(NOT(ISBLANK('Gen Master'!Q294)),OR('Gen Master'!$AM294=TRUE,'Gen Master'!$AM294="Enabled?")),'Gen Master'!Q294, ignore_flag)</f>
        <v>zzz_ignore</v>
      </c>
      <c r="R53" s="19" t="str">
        <f>IF(AND(NOT(ISBLANK('Gen Master'!R294)),OR('Gen Master'!$AM294=TRUE,'Gen Master'!$AM294="Enabled?")),'Gen Master'!R294, ignore_flag)</f>
        <v>zzz_ignore</v>
      </c>
      <c r="S53" s="19" t="str">
        <f>IF(AND(NOT(ISBLANK('Gen Master'!S294)),OR('Gen Master'!$AM294=TRUE,'Gen Master'!$AM294="Enabled?")),'Gen Master'!S294, ignore_flag)</f>
        <v>zzz_ignore</v>
      </c>
      <c r="T53" s="19" t="str">
        <f>IF(AND(NOT(ISBLANK('Gen Master'!T294)),OR('Gen Master'!$AM294=TRUE,'Gen Master'!$AM294="Enabled?")),'Gen Master'!T294, ignore_flag)</f>
        <v>zzz_ignore</v>
      </c>
      <c r="U53" s="19" t="str">
        <f>IF(AND(NOT(ISBLANK('Gen Master'!U294)),OR('Gen Master'!$AM294=TRUE,'Gen Master'!$AM294="Enabled?")),'Gen Master'!U294, ignore_flag)</f>
        <v>zzz_ignore</v>
      </c>
      <c r="V53" s="19" t="str">
        <f ca="1">IF(AND(NOT(ISBLANK('Gen Master'!V294)),OR('Gen Master'!$AM294=TRUE,'Gen Master'!$AM294="Enabled?")),'Gen Master'!V294, ignore_flag)</f>
        <v>N</v>
      </c>
      <c r="W53" s="19" t="str">
        <f>IF(AND(NOT(ISBLANK('Gen Master'!W294)),OR('Gen Master'!$AM294=TRUE,'Gen Master'!$AM294="Enabled?")),'Gen Master'!W294, ignore_flag)</f>
        <v>Fayette_Power_Project</v>
      </c>
      <c r="X53" s="19">
        <f>IF(AND(NOT(ISBLANK('Gen Master'!X294)),OR('Gen Master'!$AM294=TRUE,'Gen Master'!$AM294="Enabled?")),'Gen Master'!X294, ignore_flag)</f>
        <v>3</v>
      </c>
      <c r="Y53" s="19" t="str">
        <f>IF(AND(NOT(ISBLANK('Gen Master'!Y294)),OR('Gen Master'!$AM294=TRUE,'Gen Master'!$AM294="Enabled?")),'Gen Master'!Y294, ignore_flag)</f>
        <v>zzz_ignore</v>
      </c>
    </row>
    <row r="54" spans="1:25" ht="30">
      <c r="A54" s="19">
        <f>'Gen Master'!A308</f>
        <v>277</v>
      </c>
      <c r="B54" s="19" t="str">
        <f>IF(AND(NOT(ISBLANK('Gen Master'!B308)),OR('Gen Master'!$AM308=TRUE,'Gen Master'!$AM308="Enabled?")),'Gen Master'!B308, ignore_flag)</f>
        <v>zzz_ignore</v>
      </c>
      <c r="C54" s="19" t="str">
        <f>IF(AND(NOT(ISBLANK('Gen Master'!C308)),OR('Gen Master'!$AM308=TRUE,'Gen Master'!$AM308="Enabled?")),'Gen Master'!C308, ignore_flag)</f>
        <v>zzz_ignore</v>
      </c>
      <c r="D54" s="19" t="str">
        <f>IF(AND(NOT(ISBLANK('Gen Master'!D308)),OR('Gen Master'!$AM308=TRUE,'Gen Master'!$AM308="Enabled?")),'Gen Master'!D308, ignore_flag)</f>
        <v>zzz_ignore</v>
      </c>
      <c r="E54" s="19" t="str">
        <f>IF(AND(NOT(ISBLANK('Gen Master'!E308)),OR('Gen Master'!$AM308=TRUE,'Gen Master'!$AM308="Enabled?")),'Gen Master'!E308, ignore_flag)</f>
        <v>zzz_ignore</v>
      </c>
      <c r="F54" s="19" t="str">
        <f>IF(AND(NOT(ISBLANK('Gen Master'!F308)),OR('Gen Master'!$AM308=TRUE,'Gen Master'!$AM308="Enabled?")),'Gen Master'!F308, ignore_flag)</f>
        <v>zzz_ignore</v>
      </c>
      <c r="G54" s="19" t="str">
        <f>IF(AND(NOT(ISBLANK('Gen Master'!G308)),OR('Gen Master'!$AM308=TRUE,'Gen Master'!$AM308="Enabled?")),'Gen Master'!G308, ignore_flag)</f>
        <v>zzz_ignore</v>
      </c>
      <c r="H54" s="19" t="str">
        <f>IF(AND(NOT(ISBLANK('Gen Master'!H308)),OR('Gen Master'!$AM308=TRUE,'Gen Master'!$AM308="Enabled?")),'Gen Master'!H308, ignore_flag)</f>
        <v>zzz_ignore</v>
      </c>
      <c r="I54" s="19" t="str">
        <f>IF(AND(NOT(ISBLANK('Gen Master'!I308)),OR('Gen Master'!$AM308=TRUE,'Gen Master'!$AM308="Enabled?")),'Gen Master'!I308, ignore_flag)</f>
        <v>zzz_ignore</v>
      </c>
      <c r="J54" s="19" t="str">
        <f>IF(AND(NOT(ISBLANK('Gen Master'!J308)),OR('Gen Master'!$AM308=TRUE,'Gen Master'!$AM308="Enabled?")),'Gen Master'!J308, ignore_flag)</f>
        <v>zzz_ignore</v>
      </c>
      <c r="K54" s="19" t="str">
        <f>IF(AND(NOT(ISBLANK('Gen Master'!K308)),OR('Gen Master'!$AM308=TRUE,'Gen Master'!$AM308="Enabled?")),'Gen Master'!K308, ignore_flag)</f>
        <v>zzz_ignore</v>
      </c>
      <c r="L54" s="19" t="str">
        <f>IF(AND(NOT(ISBLANK('Gen Master'!L308)),OR('Gen Master'!$AM308=TRUE,'Gen Master'!$AM308="Enabled?")),'Gen Master'!L308, ignore_flag)</f>
        <v>zzz_ignore</v>
      </c>
      <c r="M54" s="19" t="str">
        <f>IF(AND(NOT(ISBLANK('Gen Master'!M308)),OR('Gen Master'!$AM308=TRUE,'Gen Master'!$AM308="Enabled?")),'Gen Master'!M308, ignore_flag)</f>
        <v>zzz_ignore</v>
      </c>
      <c r="N54" s="19" t="str">
        <f>IF(AND(NOT(ISBLANK('Gen Master'!N308)),OR('Gen Master'!$AM308=TRUE,'Gen Master'!$AM308="Enabled?")),'Gen Master'!N308, ignore_flag)</f>
        <v>zzz_ignore</v>
      </c>
      <c r="O54" s="19" t="str">
        <f>IF(AND(NOT(ISBLANK('Gen Master'!O308)),OR('Gen Master'!$AM308=TRUE,'Gen Master'!$AM308="Enabled?")),'Gen Master'!O308, ignore_flag)</f>
        <v>zzz_ignore</v>
      </c>
      <c r="P54" s="19" t="str">
        <f>IF(AND(NOT(ISBLANK('Gen Master'!P308)),OR('Gen Master'!$AM308=TRUE,'Gen Master'!$AM308="Enabled?")),'Gen Master'!P308, ignore_flag)</f>
        <v>zzz_ignore</v>
      </c>
      <c r="Q54" s="19" t="str">
        <f>IF(AND(NOT(ISBLANK('Gen Master'!Q308)),OR('Gen Master'!$AM308=TRUE,'Gen Master'!$AM308="Enabled?")),'Gen Master'!Q308, ignore_flag)</f>
        <v>zzz_ignore</v>
      </c>
      <c r="R54" s="19" t="str">
        <f>IF(AND(NOT(ISBLANK('Gen Master'!R308)),OR('Gen Master'!$AM308=TRUE,'Gen Master'!$AM308="Enabled?")),'Gen Master'!R308, ignore_flag)</f>
        <v>zzz_ignore</v>
      </c>
      <c r="S54" s="19" t="str">
        <f>IF(AND(NOT(ISBLANK('Gen Master'!S308)),OR('Gen Master'!$AM308=TRUE,'Gen Master'!$AM308="Enabled?")),'Gen Master'!S308, ignore_flag)</f>
        <v>zzz_ignore</v>
      </c>
      <c r="T54" s="19" t="str">
        <f>IF(AND(NOT(ISBLANK('Gen Master'!T308)),OR('Gen Master'!$AM308=TRUE,'Gen Master'!$AM308="Enabled?")),'Gen Master'!T308, ignore_flag)</f>
        <v>zzz_ignore</v>
      </c>
      <c r="U54" s="19" t="str">
        <f>IF(AND(NOT(ISBLANK('Gen Master'!U308)),OR('Gen Master'!$AM308=TRUE,'Gen Master'!$AM308="Enabled?")),'Gen Master'!U308, ignore_flag)</f>
        <v>zzz_ignore</v>
      </c>
      <c r="V54" s="19" t="str">
        <f ca="1">IF(AND(NOT(ISBLANK('Gen Master'!V308)),OR('Gen Master'!$AM308=TRUE,'Gen Master'!$AM308="Enabled?")),'Gen Master'!V308, ignore_flag)</f>
        <v>zzz_ignore</v>
      </c>
      <c r="W54" s="19" t="str">
        <f>IF(AND(NOT(ISBLANK('Gen Master'!W308)),OR('Gen Master'!$AM308=TRUE,'Gen Master'!$AM308="Enabled?")),'Gen Master'!W308, ignore_flag)</f>
        <v>zzz_ignore</v>
      </c>
      <c r="X54" s="19" t="str">
        <f>IF(AND(NOT(ISBLANK('Gen Master'!X308)),OR('Gen Master'!$AM308=TRUE,'Gen Master'!$AM308="Enabled?")),'Gen Master'!X308, ignore_flag)</f>
        <v>zzz_ignore</v>
      </c>
      <c r="Y54" s="19" t="str">
        <f>IF(AND(NOT(ISBLANK('Gen Master'!Y308)),OR('Gen Master'!$AM308=TRUE,'Gen Master'!$AM308="Enabled?")),'Gen Master'!Y308, ignore_flag)</f>
        <v>zzz_ignore</v>
      </c>
    </row>
    <row r="55" spans="1:25" ht="30">
      <c r="A55" s="19">
        <f>'Gen Master'!A309</f>
        <v>278</v>
      </c>
      <c r="B55" s="19" t="str">
        <f>IF(AND(NOT(ISBLANK('Gen Master'!B309)),OR('Gen Master'!$AM309=TRUE,'Gen Master'!$AM309="Enabled?")),'Gen Master'!B309, ignore_flag)</f>
        <v>zzz_ignore</v>
      </c>
      <c r="C55" s="19" t="str">
        <f>IF(AND(NOT(ISBLANK('Gen Master'!C309)),OR('Gen Master'!$AM309=TRUE,'Gen Master'!$AM309="Enabled?")),'Gen Master'!C309, ignore_flag)</f>
        <v>zzz_ignore</v>
      </c>
      <c r="D55" s="19" t="str">
        <f>IF(AND(NOT(ISBLANK('Gen Master'!D309)),OR('Gen Master'!$AM309=TRUE,'Gen Master'!$AM309="Enabled?")),'Gen Master'!D309, ignore_flag)</f>
        <v>zzz_ignore</v>
      </c>
      <c r="E55" s="19" t="str">
        <f>IF(AND(NOT(ISBLANK('Gen Master'!E309)),OR('Gen Master'!$AM309=TRUE,'Gen Master'!$AM309="Enabled?")),'Gen Master'!E309, ignore_flag)</f>
        <v>zzz_ignore</v>
      </c>
      <c r="F55" s="19" t="str">
        <f>IF(AND(NOT(ISBLANK('Gen Master'!F309)),OR('Gen Master'!$AM309=TRUE,'Gen Master'!$AM309="Enabled?")),'Gen Master'!F309, ignore_flag)</f>
        <v>zzz_ignore</v>
      </c>
      <c r="G55" s="19" t="str">
        <f>IF(AND(NOT(ISBLANK('Gen Master'!G309)),OR('Gen Master'!$AM309=TRUE,'Gen Master'!$AM309="Enabled?")),'Gen Master'!G309, ignore_flag)</f>
        <v>zzz_ignore</v>
      </c>
      <c r="H55" s="19" t="str">
        <f>IF(AND(NOT(ISBLANK('Gen Master'!H309)),OR('Gen Master'!$AM309=TRUE,'Gen Master'!$AM309="Enabled?")),'Gen Master'!H309, ignore_flag)</f>
        <v>zzz_ignore</v>
      </c>
      <c r="I55" s="19" t="str">
        <f>IF(AND(NOT(ISBLANK('Gen Master'!I309)),OR('Gen Master'!$AM309=TRUE,'Gen Master'!$AM309="Enabled?")),'Gen Master'!I309, ignore_flag)</f>
        <v>zzz_ignore</v>
      </c>
      <c r="J55" s="19" t="str">
        <f>IF(AND(NOT(ISBLANK('Gen Master'!J309)),OR('Gen Master'!$AM309=TRUE,'Gen Master'!$AM309="Enabled?")),'Gen Master'!J309, ignore_flag)</f>
        <v>zzz_ignore</v>
      </c>
      <c r="K55" s="19" t="str">
        <f>IF(AND(NOT(ISBLANK('Gen Master'!K309)),OR('Gen Master'!$AM309=TRUE,'Gen Master'!$AM309="Enabled?")),'Gen Master'!K309, ignore_flag)</f>
        <v>zzz_ignore</v>
      </c>
      <c r="L55" s="19" t="str">
        <f>IF(AND(NOT(ISBLANK('Gen Master'!L309)),OR('Gen Master'!$AM309=TRUE,'Gen Master'!$AM309="Enabled?")),'Gen Master'!L309, ignore_flag)</f>
        <v>zzz_ignore</v>
      </c>
      <c r="M55" s="19" t="str">
        <f>IF(AND(NOT(ISBLANK('Gen Master'!M309)),OR('Gen Master'!$AM309=TRUE,'Gen Master'!$AM309="Enabled?")),'Gen Master'!M309, ignore_flag)</f>
        <v>zzz_ignore</v>
      </c>
      <c r="N55" s="19" t="str">
        <f>IF(AND(NOT(ISBLANK('Gen Master'!N309)),OR('Gen Master'!$AM309=TRUE,'Gen Master'!$AM309="Enabled?")),'Gen Master'!N309, ignore_flag)</f>
        <v>zzz_ignore</v>
      </c>
      <c r="O55" s="19" t="str">
        <f>IF(AND(NOT(ISBLANK('Gen Master'!O309)),OR('Gen Master'!$AM309=TRUE,'Gen Master'!$AM309="Enabled?")),'Gen Master'!O309, ignore_flag)</f>
        <v>zzz_ignore</v>
      </c>
      <c r="P55" s="19" t="str">
        <f>IF(AND(NOT(ISBLANK('Gen Master'!P309)),OR('Gen Master'!$AM309=TRUE,'Gen Master'!$AM309="Enabled?")),'Gen Master'!P309, ignore_flag)</f>
        <v>zzz_ignore</v>
      </c>
      <c r="Q55" s="19" t="str">
        <f>IF(AND(NOT(ISBLANK('Gen Master'!Q309)),OR('Gen Master'!$AM309=TRUE,'Gen Master'!$AM309="Enabled?")),'Gen Master'!Q309, ignore_flag)</f>
        <v>zzz_ignore</v>
      </c>
      <c r="R55" s="19" t="str">
        <f>IF(AND(NOT(ISBLANK('Gen Master'!R309)),OR('Gen Master'!$AM309=TRUE,'Gen Master'!$AM309="Enabled?")),'Gen Master'!R309, ignore_flag)</f>
        <v>zzz_ignore</v>
      </c>
      <c r="S55" s="19" t="str">
        <f>IF(AND(NOT(ISBLANK('Gen Master'!S309)),OR('Gen Master'!$AM309=TRUE,'Gen Master'!$AM309="Enabled?")),'Gen Master'!S309, ignore_flag)</f>
        <v>zzz_ignore</v>
      </c>
      <c r="T55" s="19" t="str">
        <f>IF(AND(NOT(ISBLANK('Gen Master'!T309)),OR('Gen Master'!$AM309=TRUE,'Gen Master'!$AM309="Enabled?")),'Gen Master'!T309, ignore_flag)</f>
        <v>zzz_ignore</v>
      </c>
      <c r="U55" s="19" t="str">
        <f>IF(AND(NOT(ISBLANK('Gen Master'!U309)),OR('Gen Master'!$AM309=TRUE,'Gen Master'!$AM309="Enabled?")),'Gen Master'!U309, ignore_flag)</f>
        <v>zzz_ignore</v>
      </c>
      <c r="V55" s="19" t="str">
        <f ca="1">IF(AND(NOT(ISBLANK('Gen Master'!V309)),OR('Gen Master'!$AM309=TRUE,'Gen Master'!$AM309="Enabled?")),'Gen Master'!V309, ignore_flag)</f>
        <v>zzz_ignore</v>
      </c>
      <c r="W55" s="19" t="str">
        <f>IF(AND(NOT(ISBLANK('Gen Master'!W309)),OR('Gen Master'!$AM309=TRUE,'Gen Master'!$AM309="Enabled?")),'Gen Master'!W309, ignore_flag)</f>
        <v>zzz_ignore</v>
      </c>
      <c r="X55" s="19" t="str">
        <f>IF(AND(NOT(ISBLANK('Gen Master'!X309)),OR('Gen Master'!$AM309=TRUE,'Gen Master'!$AM309="Enabled?")),'Gen Master'!X309, ignore_flag)</f>
        <v>zzz_ignore</v>
      </c>
      <c r="Y55" s="19" t="str">
        <f>IF(AND(NOT(ISBLANK('Gen Master'!Y309)),OR('Gen Master'!$AM309=TRUE,'Gen Master'!$AM309="Enabled?")),'Gen Master'!Y309, ignore_flag)</f>
        <v>zzz_ignore</v>
      </c>
    </row>
    <row r="56" spans="1:25" ht="45">
      <c r="A56" s="19">
        <f>'Gen Master'!A318</f>
        <v>287</v>
      </c>
      <c r="B56" s="19" t="str">
        <f>IF(AND(NOT(ISBLANK('Gen Master'!B318)),OR('Gen Master'!$AM318=TRUE,'Gen Master'!$AM318="Enabled?")),'Gen Master'!B318, ignore_flag)</f>
        <v>zzz_ignore</v>
      </c>
      <c r="C56" s="19" t="str">
        <f>IF(AND(NOT(ISBLANK('Gen Master'!C318)),OR('Gen Master'!$AM318=TRUE,'Gen Master'!$AM318="Enabled?")),'Gen Master'!C318, ignore_flag)</f>
        <v>zzz_ignore</v>
      </c>
      <c r="D56" s="19" t="str">
        <f>IF(AND(NOT(ISBLANK('Gen Master'!D318)),OR('Gen Master'!$AM318=TRUE,'Gen Master'!$AM318="Enabled?")),'Gen Master'!D318, ignore_flag)</f>
        <v>zzz_ignore</v>
      </c>
      <c r="E56" s="19" t="str">
        <f>IF(AND(NOT(ISBLANK('Gen Master'!E318)),OR('Gen Master'!$AM318=TRUE,'Gen Master'!$AM318="Enabled?")),'Gen Master'!E318, ignore_flag)</f>
        <v>zzz_ignore</v>
      </c>
      <c r="F56" s="19" t="str">
        <f>IF(AND(NOT(ISBLANK('Gen Master'!F318)),OR('Gen Master'!$AM318=TRUE,'Gen Master'!$AM318="Enabled?")),'Gen Master'!F318, ignore_flag)</f>
        <v>zzz_ignore</v>
      </c>
      <c r="G56" s="19" t="str">
        <f>IF(AND(NOT(ISBLANK('Gen Master'!G318)),OR('Gen Master'!$AM318=TRUE,'Gen Master'!$AM318="Enabled?")),'Gen Master'!G318, ignore_flag)</f>
        <v>zzz_ignore</v>
      </c>
      <c r="H56" s="19" t="str">
        <f>IF(AND(NOT(ISBLANK('Gen Master'!H318)),OR('Gen Master'!$AM318=TRUE,'Gen Master'!$AM318="Enabled?")),'Gen Master'!H318, ignore_flag)</f>
        <v>zzz_ignore</v>
      </c>
      <c r="I56" s="19" t="str">
        <f>IF(AND(NOT(ISBLANK('Gen Master'!I318)),OR('Gen Master'!$AM318=TRUE,'Gen Master'!$AM318="Enabled?")),'Gen Master'!I318, ignore_flag)</f>
        <v>zzz_ignore</v>
      </c>
      <c r="J56" s="19" t="str">
        <f>IF(AND(NOT(ISBLANK('Gen Master'!J318)),OR('Gen Master'!$AM318=TRUE,'Gen Master'!$AM318="Enabled?")),'Gen Master'!J318, ignore_flag)</f>
        <v>zzz_ignore</v>
      </c>
      <c r="K56" s="19" t="str">
        <f>IF(AND(NOT(ISBLANK('Gen Master'!K318)),OR('Gen Master'!$AM318=TRUE,'Gen Master'!$AM318="Enabled?")),'Gen Master'!K318, ignore_flag)</f>
        <v>zzz_ignore</v>
      </c>
      <c r="L56" s="19" t="str">
        <f>IF(AND(NOT(ISBLANK('Gen Master'!L318)),OR('Gen Master'!$AM318=TRUE,'Gen Master'!$AM318="Enabled?")),'Gen Master'!L318, ignore_flag)</f>
        <v>zzz_ignore</v>
      </c>
      <c r="M56" s="19" t="str">
        <f>IF(AND(NOT(ISBLANK('Gen Master'!M318)),OR('Gen Master'!$AM318=TRUE,'Gen Master'!$AM318="Enabled?")),'Gen Master'!M318, ignore_flag)</f>
        <v>zzz_ignore</v>
      </c>
      <c r="N56" s="19" t="str">
        <f>IF(AND(NOT(ISBLANK('Gen Master'!N318)),OR('Gen Master'!$AM318=TRUE,'Gen Master'!$AM318="Enabled?")),'Gen Master'!N318, ignore_flag)</f>
        <v>zzz_ignore</v>
      </c>
      <c r="O56" s="19" t="str">
        <f>IF(AND(NOT(ISBLANK('Gen Master'!O318)),OR('Gen Master'!$AM318=TRUE,'Gen Master'!$AM318="Enabled?")),'Gen Master'!O318, ignore_flag)</f>
        <v>zzz_ignore</v>
      </c>
      <c r="P56" s="19" t="str">
        <f>IF(AND(NOT(ISBLANK('Gen Master'!P318)),OR('Gen Master'!$AM318=TRUE,'Gen Master'!$AM318="Enabled?")),'Gen Master'!P318, ignore_flag)</f>
        <v>zzz_ignore</v>
      </c>
      <c r="Q56" s="19" t="str">
        <f>IF(AND(NOT(ISBLANK('Gen Master'!Q318)),OR('Gen Master'!$AM318=TRUE,'Gen Master'!$AM318="Enabled?")),'Gen Master'!Q318, ignore_flag)</f>
        <v>zzz_ignore</v>
      </c>
      <c r="R56" s="19" t="str">
        <f>IF(AND(NOT(ISBLANK('Gen Master'!R318)),OR('Gen Master'!$AM318=TRUE,'Gen Master'!$AM318="Enabled?")),'Gen Master'!R318, ignore_flag)</f>
        <v>zzz_ignore</v>
      </c>
      <c r="S56" s="19" t="str">
        <f>IF(AND(NOT(ISBLANK('Gen Master'!S318)),OR('Gen Master'!$AM318=TRUE,'Gen Master'!$AM318="Enabled?")),'Gen Master'!S318, ignore_flag)</f>
        <v>zzz_ignore</v>
      </c>
      <c r="T56" s="19" t="str">
        <f>IF(AND(NOT(ISBLANK('Gen Master'!T318)),OR('Gen Master'!$AM318=TRUE,'Gen Master'!$AM318="Enabled?")),'Gen Master'!T318, ignore_flag)</f>
        <v>zzz_ignore</v>
      </c>
      <c r="U56" s="19" t="str">
        <f>IF(AND(NOT(ISBLANK('Gen Master'!U318)),OR('Gen Master'!$AM318=TRUE,'Gen Master'!$AM318="Enabled?")),'Gen Master'!U318, ignore_flag)</f>
        <v>zzz_ignore</v>
      </c>
      <c r="V56" s="19" t="str">
        <f ca="1">IF(AND(NOT(ISBLANK('Gen Master'!V318)),OR('Gen Master'!$AM318=TRUE,'Gen Master'!$AM318="Enabled?")),'Gen Master'!V318, ignore_flag)</f>
        <v>zzz_ignore</v>
      </c>
      <c r="W56" s="19" t="str">
        <f>IF(AND(NOT(ISBLANK('Gen Master'!W318)),OR('Gen Master'!$AM318=TRUE,'Gen Master'!$AM318="Enabled?")),'Gen Master'!W318, ignore_flag)</f>
        <v>zzz_ignore</v>
      </c>
      <c r="X56" s="19" t="str">
        <f>IF(AND(NOT(ISBLANK('Gen Master'!X318)),OR('Gen Master'!$AM318=TRUE,'Gen Master'!$AM318="Enabled?")),'Gen Master'!X318, ignore_flag)</f>
        <v>zzz_ignore</v>
      </c>
      <c r="Y56" s="19" t="str">
        <f>IF(AND(NOT(ISBLANK('Gen Master'!Y318)),OR('Gen Master'!$AM318=TRUE,'Gen Master'!$AM318="Enabled?")),'Gen Master'!Y318, ignore_flag)</f>
        <v>zzz_ignore</v>
      </c>
    </row>
    <row r="57" spans="1:25" ht="45">
      <c r="A57" s="19">
        <f>'Gen Master'!A319</f>
        <v>288</v>
      </c>
      <c r="B57" s="19" t="str">
        <f>IF(AND(NOT(ISBLANK('Gen Master'!B319)),OR('Gen Master'!$AM319=TRUE,'Gen Master'!$AM319="Enabled?")),'Gen Master'!B319, ignore_flag)</f>
        <v>zzz_ignore</v>
      </c>
      <c r="C57" s="19" t="str">
        <f>IF(AND(NOT(ISBLANK('Gen Master'!C319)),OR('Gen Master'!$AM319=TRUE,'Gen Master'!$AM319="Enabled?")),'Gen Master'!C319, ignore_flag)</f>
        <v>zzz_ignore</v>
      </c>
      <c r="D57" s="19" t="str">
        <f>IF(AND(NOT(ISBLANK('Gen Master'!D319)),OR('Gen Master'!$AM319=TRUE,'Gen Master'!$AM319="Enabled?")),'Gen Master'!D319, ignore_flag)</f>
        <v>zzz_ignore</v>
      </c>
      <c r="E57" s="19" t="str">
        <f>IF(AND(NOT(ISBLANK('Gen Master'!E319)),OR('Gen Master'!$AM319=TRUE,'Gen Master'!$AM319="Enabled?")),'Gen Master'!E319, ignore_flag)</f>
        <v>zzz_ignore</v>
      </c>
      <c r="F57" s="19" t="str">
        <f>IF(AND(NOT(ISBLANK('Gen Master'!F319)),OR('Gen Master'!$AM319=TRUE,'Gen Master'!$AM319="Enabled?")),'Gen Master'!F319, ignore_flag)</f>
        <v>zzz_ignore</v>
      </c>
      <c r="G57" s="19" t="str">
        <f>IF(AND(NOT(ISBLANK('Gen Master'!G319)),OR('Gen Master'!$AM319=TRUE,'Gen Master'!$AM319="Enabled?")),'Gen Master'!G319, ignore_flag)</f>
        <v>zzz_ignore</v>
      </c>
      <c r="H57" s="19" t="str">
        <f>IF(AND(NOT(ISBLANK('Gen Master'!H319)),OR('Gen Master'!$AM319=TRUE,'Gen Master'!$AM319="Enabled?")),'Gen Master'!H319, ignore_flag)</f>
        <v>zzz_ignore</v>
      </c>
      <c r="I57" s="19" t="str">
        <f>IF(AND(NOT(ISBLANK('Gen Master'!I319)),OR('Gen Master'!$AM319=TRUE,'Gen Master'!$AM319="Enabled?")),'Gen Master'!I319, ignore_flag)</f>
        <v>zzz_ignore</v>
      </c>
      <c r="J57" s="19" t="str">
        <f>IF(AND(NOT(ISBLANK('Gen Master'!J319)),OR('Gen Master'!$AM319=TRUE,'Gen Master'!$AM319="Enabled?")),'Gen Master'!J319, ignore_flag)</f>
        <v>zzz_ignore</v>
      </c>
      <c r="K57" s="19" t="str">
        <f>IF(AND(NOT(ISBLANK('Gen Master'!K319)),OR('Gen Master'!$AM319=TRUE,'Gen Master'!$AM319="Enabled?")),'Gen Master'!K319, ignore_flag)</f>
        <v>zzz_ignore</v>
      </c>
      <c r="L57" s="19" t="str">
        <f>IF(AND(NOT(ISBLANK('Gen Master'!L319)),OR('Gen Master'!$AM319=TRUE,'Gen Master'!$AM319="Enabled?")),'Gen Master'!L319, ignore_flag)</f>
        <v>zzz_ignore</v>
      </c>
      <c r="M57" s="19" t="str">
        <f>IF(AND(NOT(ISBLANK('Gen Master'!M319)),OR('Gen Master'!$AM319=TRUE,'Gen Master'!$AM319="Enabled?")),'Gen Master'!M319, ignore_flag)</f>
        <v>zzz_ignore</v>
      </c>
      <c r="N57" s="19" t="str">
        <f>IF(AND(NOT(ISBLANK('Gen Master'!N319)),OR('Gen Master'!$AM319=TRUE,'Gen Master'!$AM319="Enabled?")),'Gen Master'!N319, ignore_flag)</f>
        <v>zzz_ignore</v>
      </c>
      <c r="O57" s="19" t="str">
        <f>IF(AND(NOT(ISBLANK('Gen Master'!O319)),OR('Gen Master'!$AM319=TRUE,'Gen Master'!$AM319="Enabled?")),'Gen Master'!O319, ignore_flag)</f>
        <v>zzz_ignore</v>
      </c>
      <c r="P57" s="19" t="str">
        <f>IF(AND(NOT(ISBLANK('Gen Master'!P319)),OR('Gen Master'!$AM319=TRUE,'Gen Master'!$AM319="Enabled?")),'Gen Master'!P319, ignore_flag)</f>
        <v>zzz_ignore</v>
      </c>
      <c r="Q57" s="19" t="str">
        <f>IF(AND(NOT(ISBLANK('Gen Master'!Q319)),OR('Gen Master'!$AM319=TRUE,'Gen Master'!$AM319="Enabled?")),'Gen Master'!Q319, ignore_flag)</f>
        <v>zzz_ignore</v>
      </c>
      <c r="R57" s="19" t="str">
        <f>IF(AND(NOT(ISBLANK('Gen Master'!R319)),OR('Gen Master'!$AM319=TRUE,'Gen Master'!$AM319="Enabled?")),'Gen Master'!R319, ignore_flag)</f>
        <v>zzz_ignore</v>
      </c>
      <c r="S57" s="19" t="str">
        <f>IF(AND(NOT(ISBLANK('Gen Master'!S319)),OR('Gen Master'!$AM319=TRUE,'Gen Master'!$AM319="Enabled?")),'Gen Master'!S319, ignore_flag)</f>
        <v>zzz_ignore</v>
      </c>
      <c r="T57" s="19" t="str">
        <f>IF(AND(NOT(ISBLANK('Gen Master'!T319)),OR('Gen Master'!$AM319=TRUE,'Gen Master'!$AM319="Enabled?")),'Gen Master'!T319, ignore_flag)</f>
        <v>zzz_ignore</v>
      </c>
      <c r="U57" s="19" t="str">
        <f>IF(AND(NOT(ISBLANK('Gen Master'!U319)),OR('Gen Master'!$AM319=TRUE,'Gen Master'!$AM319="Enabled?")),'Gen Master'!U319, ignore_flag)</f>
        <v>zzz_ignore</v>
      </c>
      <c r="V57" s="19" t="str">
        <f ca="1">IF(AND(NOT(ISBLANK('Gen Master'!V319)),OR('Gen Master'!$AM319=TRUE,'Gen Master'!$AM319="Enabled?")),'Gen Master'!V319, ignore_flag)</f>
        <v>zzz_ignore</v>
      </c>
      <c r="W57" s="19" t="str">
        <f>IF(AND(NOT(ISBLANK('Gen Master'!W319)),OR('Gen Master'!$AM319=TRUE,'Gen Master'!$AM319="Enabled?")),'Gen Master'!W319, ignore_flag)</f>
        <v>zzz_ignore</v>
      </c>
      <c r="X57" s="19" t="str">
        <f>IF(AND(NOT(ISBLANK('Gen Master'!X319)),OR('Gen Master'!$AM319=TRUE,'Gen Master'!$AM319="Enabled?")),'Gen Master'!X319, ignore_flag)</f>
        <v>zzz_ignore</v>
      </c>
      <c r="Y57" s="19" t="str">
        <f>IF(AND(NOT(ISBLANK('Gen Master'!Y319)),OR('Gen Master'!$AM319=TRUE,'Gen Master'!$AM319="Enabled?")),'Gen Master'!Y319, ignore_flag)</f>
        <v>zzz_ignore</v>
      </c>
    </row>
    <row r="58" spans="1:25" ht="45">
      <c r="A58" s="19">
        <f>'Gen Master'!A326</f>
        <v>295</v>
      </c>
      <c r="B58" s="19" t="str">
        <f>IF(AND(NOT(ISBLANK('Gen Master'!B326)),OR('Gen Master'!$AM326=TRUE,'Gen Master'!$AM326="Enabled?")),'Gen Master'!B326, ignore_flag)</f>
        <v>zzz_ignore</v>
      </c>
      <c r="C58" s="19" t="str">
        <f>IF(AND(NOT(ISBLANK('Gen Master'!C326)),OR('Gen Master'!$AM326=TRUE,'Gen Master'!$AM326="Enabled?")),'Gen Master'!C326, ignore_flag)</f>
        <v>zzz_ignore</v>
      </c>
      <c r="D58" s="19" t="str">
        <f>IF(AND(NOT(ISBLANK('Gen Master'!D326)),OR('Gen Master'!$AM326=TRUE,'Gen Master'!$AM326="Enabled?")),'Gen Master'!D326, ignore_flag)</f>
        <v>zzz_ignore</v>
      </c>
      <c r="E58" s="19" t="str">
        <f>IF(AND(NOT(ISBLANK('Gen Master'!E326)),OR('Gen Master'!$AM326=TRUE,'Gen Master'!$AM326="Enabled?")),'Gen Master'!E326, ignore_flag)</f>
        <v>zzz_ignore</v>
      </c>
      <c r="F58" s="19" t="str">
        <f>IF(AND(NOT(ISBLANK('Gen Master'!F326)),OR('Gen Master'!$AM326=TRUE,'Gen Master'!$AM326="Enabled?")),'Gen Master'!F326, ignore_flag)</f>
        <v>zzz_ignore</v>
      </c>
      <c r="G58" s="19" t="str">
        <f>IF(AND(NOT(ISBLANK('Gen Master'!G326)),OR('Gen Master'!$AM326=TRUE,'Gen Master'!$AM326="Enabled?")),'Gen Master'!G326, ignore_flag)</f>
        <v>zzz_ignore</v>
      </c>
      <c r="H58" s="19" t="str">
        <f>IF(AND(NOT(ISBLANK('Gen Master'!H326)),OR('Gen Master'!$AM326=TRUE,'Gen Master'!$AM326="Enabled?")),'Gen Master'!H326, ignore_flag)</f>
        <v>zzz_ignore</v>
      </c>
      <c r="I58" s="19" t="str">
        <f>IF(AND(NOT(ISBLANK('Gen Master'!I326)),OR('Gen Master'!$AM326=TRUE,'Gen Master'!$AM326="Enabled?")),'Gen Master'!I326, ignore_flag)</f>
        <v>zzz_ignore</v>
      </c>
      <c r="J58" s="19" t="str">
        <f>IF(AND(NOT(ISBLANK('Gen Master'!J326)),OR('Gen Master'!$AM326=TRUE,'Gen Master'!$AM326="Enabled?")),'Gen Master'!J326, ignore_flag)</f>
        <v>zzz_ignore</v>
      </c>
      <c r="K58" s="19" t="str">
        <f>IF(AND(NOT(ISBLANK('Gen Master'!K326)),OR('Gen Master'!$AM326=TRUE,'Gen Master'!$AM326="Enabled?")),'Gen Master'!K326, ignore_flag)</f>
        <v>zzz_ignore</v>
      </c>
      <c r="L58" s="19" t="str">
        <f>IF(AND(NOT(ISBLANK('Gen Master'!L326)),OR('Gen Master'!$AM326=TRUE,'Gen Master'!$AM326="Enabled?")),'Gen Master'!L326, ignore_flag)</f>
        <v>zzz_ignore</v>
      </c>
      <c r="M58" s="19" t="str">
        <f>IF(AND(NOT(ISBLANK('Gen Master'!M326)),OR('Gen Master'!$AM326=TRUE,'Gen Master'!$AM326="Enabled?")),'Gen Master'!M326, ignore_flag)</f>
        <v>zzz_ignore</v>
      </c>
      <c r="N58" s="19" t="str">
        <f>IF(AND(NOT(ISBLANK('Gen Master'!N326)),OR('Gen Master'!$AM326=TRUE,'Gen Master'!$AM326="Enabled?")),'Gen Master'!N326, ignore_flag)</f>
        <v>zzz_ignore</v>
      </c>
      <c r="O58" s="19" t="str">
        <f>IF(AND(NOT(ISBLANK('Gen Master'!O326)),OR('Gen Master'!$AM326=TRUE,'Gen Master'!$AM326="Enabled?")),'Gen Master'!O326, ignore_flag)</f>
        <v>zzz_ignore</v>
      </c>
      <c r="P58" s="19" t="str">
        <f>IF(AND(NOT(ISBLANK('Gen Master'!P326)),OR('Gen Master'!$AM326=TRUE,'Gen Master'!$AM326="Enabled?")),'Gen Master'!P326, ignore_flag)</f>
        <v>zzz_ignore</v>
      </c>
      <c r="Q58" s="19" t="str">
        <f>IF(AND(NOT(ISBLANK('Gen Master'!Q326)),OR('Gen Master'!$AM326=TRUE,'Gen Master'!$AM326="Enabled?")),'Gen Master'!Q326, ignore_flag)</f>
        <v>zzz_ignore</v>
      </c>
      <c r="R58" s="19" t="str">
        <f>IF(AND(NOT(ISBLANK('Gen Master'!R326)),OR('Gen Master'!$AM326=TRUE,'Gen Master'!$AM326="Enabled?")),'Gen Master'!R326, ignore_flag)</f>
        <v>zzz_ignore</v>
      </c>
      <c r="S58" s="19" t="str">
        <f>IF(AND(NOT(ISBLANK('Gen Master'!S326)),OR('Gen Master'!$AM326=TRUE,'Gen Master'!$AM326="Enabled?")),'Gen Master'!S326, ignore_flag)</f>
        <v>zzz_ignore</v>
      </c>
      <c r="T58" s="19" t="str">
        <f>IF(AND(NOT(ISBLANK('Gen Master'!T326)),OR('Gen Master'!$AM326=TRUE,'Gen Master'!$AM326="Enabled?")),'Gen Master'!T326, ignore_flag)</f>
        <v>zzz_ignore</v>
      </c>
      <c r="U58" s="19" t="str">
        <f>IF(AND(NOT(ISBLANK('Gen Master'!U326)),OR('Gen Master'!$AM326=TRUE,'Gen Master'!$AM326="Enabled?")),'Gen Master'!U326, ignore_flag)</f>
        <v>zzz_ignore</v>
      </c>
      <c r="V58" s="19" t="str">
        <f ca="1">IF(AND(NOT(ISBLANK('Gen Master'!V326)),OR('Gen Master'!$AM326=TRUE,'Gen Master'!$AM326="Enabled?")),'Gen Master'!V326, ignore_flag)</f>
        <v>zzz_ignore</v>
      </c>
      <c r="W58" s="19" t="str">
        <f>IF(AND(NOT(ISBLANK('Gen Master'!W326)),OR('Gen Master'!$AM326=TRUE,'Gen Master'!$AM326="Enabled?")),'Gen Master'!W326, ignore_flag)</f>
        <v>zzz_ignore</v>
      </c>
      <c r="X58" s="19" t="str">
        <f>IF(AND(NOT(ISBLANK('Gen Master'!X326)),OR('Gen Master'!$AM326=TRUE,'Gen Master'!$AM326="Enabled?")),'Gen Master'!X326, ignore_flag)</f>
        <v>zzz_ignore</v>
      </c>
      <c r="Y58" s="19" t="str">
        <f>IF(AND(NOT(ISBLANK('Gen Master'!Y326)),OR('Gen Master'!$AM326=TRUE,'Gen Master'!$AM326="Enabled?")),'Gen Master'!Y326, ignore_flag)</f>
        <v>zzz_ignore</v>
      </c>
    </row>
    <row r="59" spans="1:25" ht="30">
      <c r="A59" s="19">
        <f>'Gen Master'!A330</f>
        <v>299</v>
      </c>
      <c r="B59" s="19" t="str">
        <f>IF(AND(NOT(ISBLANK('Gen Master'!B330)),OR('Gen Master'!$AM330=TRUE,'Gen Master'!$AM330="Enabled?")),'Gen Master'!B330, ignore_flag)</f>
        <v>zzz_ignore</v>
      </c>
      <c r="C59" s="19" t="str">
        <f>IF(AND(NOT(ISBLANK('Gen Master'!C330)),OR('Gen Master'!$AM330=TRUE,'Gen Master'!$AM330="Enabled?")),'Gen Master'!C330, ignore_flag)</f>
        <v>zzz_ignore</v>
      </c>
      <c r="D59" s="19" t="str">
        <f>IF(AND(NOT(ISBLANK('Gen Master'!D330)),OR('Gen Master'!$AM330=TRUE,'Gen Master'!$AM330="Enabled?")),'Gen Master'!D330, ignore_flag)</f>
        <v>zzz_ignore</v>
      </c>
      <c r="E59" s="19" t="str">
        <f>IF(AND(NOT(ISBLANK('Gen Master'!E330)),OR('Gen Master'!$AM330=TRUE,'Gen Master'!$AM330="Enabled?")),'Gen Master'!E330, ignore_flag)</f>
        <v>zzz_ignore</v>
      </c>
      <c r="F59" s="19" t="str">
        <f>IF(AND(NOT(ISBLANK('Gen Master'!F330)),OR('Gen Master'!$AM330=TRUE,'Gen Master'!$AM330="Enabled?")),'Gen Master'!F330, ignore_flag)</f>
        <v>zzz_ignore</v>
      </c>
      <c r="G59" s="19" t="str">
        <f>IF(AND(NOT(ISBLANK('Gen Master'!G330)),OR('Gen Master'!$AM330=TRUE,'Gen Master'!$AM330="Enabled?")),'Gen Master'!G330, ignore_flag)</f>
        <v>zzz_ignore</v>
      </c>
      <c r="H59" s="19" t="str">
        <f>IF(AND(NOT(ISBLANK('Gen Master'!H330)),OR('Gen Master'!$AM330=TRUE,'Gen Master'!$AM330="Enabled?")),'Gen Master'!H330, ignore_flag)</f>
        <v>zzz_ignore</v>
      </c>
      <c r="I59" s="19" t="str">
        <f>IF(AND(NOT(ISBLANK('Gen Master'!I330)),OR('Gen Master'!$AM330=TRUE,'Gen Master'!$AM330="Enabled?")),'Gen Master'!I330, ignore_flag)</f>
        <v>zzz_ignore</v>
      </c>
      <c r="J59" s="19" t="str">
        <f>IF(AND(NOT(ISBLANK('Gen Master'!J330)),OR('Gen Master'!$AM330=TRUE,'Gen Master'!$AM330="Enabled?")),'Gen Master'!J330, ignore_flag)</f>
        <v>zzz_ignore</v>
      </c>
      <c r="K59" s="19" t="str">
        <f>IF(AND(NOT(ISBLANK('Gen Master'!K330)),OR('Gen Master'!$AM330=TRUE,'Gen Master'!$AM330="Enabled?")),'Gen Master'!K330, ignore_flag)</f>
        <v>zzz_ignore</v>
      </c>
      <c r="L59" s="19" t="str">
        <f>IF(AND(NOT(ISBLANK('Gen Master'!L330)),OR('Gen Master'!$AM330=TRUE,'Gen Master'!$AM330="Enabled?")),'Gen Master'!L330, ignore_flag)</f>
        <v>zzz_ignore</v>
      </c>
      <c r="M59" s="19" t="str">
        <f>IF(AND(NOT(ISBLANK('Gen Master'!M330)),OR('Gen Master'!$AM330=TRUE,'Gen Master'!$AM330="Enabled?")),'Gen Master'!M330, ignore_flag)</f>
        <v>zzz_ignore</v>
      </c>
      <c r="N59" s="19" t="str">
        <f>IF(AND(NOT(ISBLANK('Gen Master'!N330)),OR('Gen Master'!$AM330=TRUE,'Gen Master'!$AM330="Enabled?")),'Gen Master'!N330, ignore_flag)</f>
        <v>zzz_ignore</v>
      </c>
      <c r="O59" s="19" t="str">
        <f>IF(AND(NOT(ISBLANK('Gen Master'!O330)),OR('Gen Master'!$AM330=TRUE,'Gen Master'!$AM330="Enabled?")),'Gen Master'!O330, ignore_flag)</f>
        <v>zzz_ignore</v>
      </c>
      <c r="P59" s="19" t="str">
        <f>IF(AND(NOT(ISBLANK('Gen Master'!P330)),OR('Gen Master'!$AM330=TRUE,'Gen Master'!$AM330="Enabled?")),'Gen Master'!P330, ignore_flag)</f>
        <v>zzz_ignore</v>
      </c>
      <c r="Q59" s="19" t="str">
        <f>IF(AND(NOT(ISBLANK('Gen Master'!Q330)),OR('Gen Master'!$AM330=TRUE,'Gen Master'!$AM330="Enabled?")),'Gen Master'!Q330, ignore_flag)</f>
        <v>zzz_ignore</v>
      </c>
      <c r="R59" s="19" t="str">
        <f>IF(AND(NOT(ISBLANK('Gen Master'!R330)),OR('Gen Master'!$AM330=TRUE,'Gen Master'!$AM330="Enabled?")),'Gen Master'!R330, ignore_flag)</f>
        <v>zzz_ignore</v>
      </c>
      <c r="S59" s="19" t="str">
        <f>IF(AND(NOT(ISBLANK('Gen Master'!S330)),OR('Gen Master'!$AM330=TRUE,'Gen Master'!$AM330="Enabled?")),'Gen Master'!S330, ignore_flag)</f>
        <v>zzz_ignore</v>
      </c>
      <c r="T59" s="19" t="str">
        <f>IF(AND(NOT(ISBLANK('Gen Master'!T330)),OR('Gen Master'!$AM330=TRUE,'Gen Master'!$AM330="Enabled?")),'Gen Master'!T330, ignore_flag)</f>
        <v>zzz_ignore</v>
      </c>
      <c r="U59" s="19" t="str">
        <f>IF(AND(NOT(ISBLANK('Gen Master'!U330)),OR('Gen Master'!$AM330=TRUE,'Gen Master'!$AM330="Enabled?")),'Gen Master'!U330, ignore_flag)</f>
        <v>zzz_ignore</v>
      </c>
      <c r="V59" s="19" t="str">
        <f ca="1">IF(AND(NOT(ISBLANK('Gen Master'!V330)),OR('Gen Master'!$AM330=TRUE,'Gen Master'!$AM330="Enabled?")),'Gen Master'!V330, ignore_flag)</f>
        <v>zzz_ignore</v>
      </c>
      <c r="W59" s="19" t="str">
        <f>IF(AND(NOT(ISBLANK('Gen Master'!W330)),OR('Gen Master'!$AM330=TRUE,'Gen Master'!$AM330="Enabled?")),'Gen Master'!W330, ignore_flag)</f>
        <v>zzz_ignore</v>
      </c>
      <c r="X59" s="19" t="str">
        <f>IF(AND(NOT(ISBLANK('Gen Master'!X330)),OR('Gen Master'!$AM330=TRUE,'Gen Master'!$AM330="Enabled?")),'Gen Master'!X330, ignore_flag)</f>
        <v>zzz_ignore</v>
      </c>
      <c r="Y59" s="19" t="str">
        <f>IF(AND(NOT(ISBLANK('Gen Master'!Y330)),OR('Gen Master'!$AM330=TRUE,'Gen Master'!$AM330="Enabled?")),'Gen Master'!Y330, ignore_flag)</f>
        <v>zzz_ignore</v>
      </c>
    </row>
    <row r="60" spans="1:25">
      <c r="A60" s="19">
        <f>'Gen Master'!A337</f>
        <v>306</v>
      </c>
      <c r="B60" s="19" t="str">
        <f>IF(AND(NOT(ISBLANK('Gen Master'!B337)),OR('Gen Master'!$AM337=TRUE,'Gen Master'!$AM337="Enabled?")),'Gen Master'!B337, ignore_flag)</f>
        <v>zzz_ignore</v>
      </c>
      <c r="C60" s="19" t="str">
        <f>IF(AND(NOT(ISBLANK('Gen Master'!C337)),OR('Gen Master'!$AM337=TRUE,'Gen Master'!$AM337="Enabled?")),'Gen Master'!C337, ignore_flag)</f>
        <v>zzz_ignore</v>
      </c>
      <c r="D60" s="19" t="str">
        <f>IF(AND(NOT(ISBLANK('Gen Master'!D337)),OR('Gen Master'!$AM337=TRUE,'Gen Master'!$AM337="Enabled?")),'Gen Master'!D337, ignore_flag)</f>
        <v>zzz_ignore</v>
      </c>
      <c r="E60" s="19" t="str">
        <f>IF(AND(NOT(ISBLANK('Gen Master'!E337)),OR('Gen Master'!$AM337=TRUE,'Gen Master'!$AM337="Enabled?")),'Gen Master'!E337, ignore_flag)</f>
        <v>zzz_ignore</v>
      </c>
      <c r="F60" s="19" t="str">
        <f>IF(AND(NOT(ISBLANK('Gen Master'!F337)),OR('Gen Master'!$AM337=TRUE,'Gen Master'!$AM337="Enabled?")),'Gen Master'!F337, ignore_flag)</f>
        <v>zzz_ignore</v>
      </c>
      <c r="G60" s="19" t="str">
        <f>IF(AND(NOT(ISBLANK('Gen Master'!G337)),OR('Gen Master'!$AM337=TRUE,'Gen Master'!$AM337="Enabled?")),'Gen Master'!G337, ignore_flag)</f>
        <v>zzz_ignore</v>
      </c>
      <c r="H60" s="19" t="str">
        <f>IF(AND(NOT(ISBLANK('Gen Master'!H337)),OR('Gen Master'!$AM337=TRUE,'Gen Master'!$AM337="Enabled?")),'Gen Master'!H337, ignore_flag)</f>
        <v>zzz_ignore</v>
      </c>
      <c r="I60" s="19" t="str">
        <f>IF(AND(NOT(ISBLANK('Gen Master'!I337)),OR('Gen Master'!$AM337=TRUE,'Gen Master'!$AM337="Enabled?")),'Gen Master'!I337, ignore_flag)</f>
        <v>zzz_ignore</v>
      </c>
      <c r="J60" s="19" t="str">
        <f>IF(AND(NOT(ISBLANK('Gen Master'!J337)),OR('Gen Master'!$AM337=TRUE,'Gen Master'!$AM337="Enabled?")),'Gen Master'!J337, ignore_flag)</f>
        <v>zzz_ignore</v>
      </c>
      <c r="K60" s="19" t="str">
        <f>IF(AND(NOT(ISBLANK('Gen Master'!K337)),OR('Gen Master'!$AM337=TRUE,'Gen Master'!$AM337="Enabled?")),'Gen Master'!K337, ignore_flag)</f>
        <v>zzz_ignore</v>
      </c>
      <c r="L60" s="19" t="str">
        <f>IF(AND(NOT(ISBLANK('Gen Master'!L337)),OR('Gen Master'!$AM337=TRUE,'Gen Master'!$AM337="Enabled?")),'Gen Master'!L337, ignore_flag)</f>
        <v>zzz_ignore</v>
      </c>
      <c r="M60" s="19" t="str">
        <f>IF(AND(NOT(ISBLANK('Gen Master'!M337)),OR('Gen Master'!$AM337=TRUE,'Gen Master'!$AM337="Enabled?")),'Gen Master'!M337, ignore_flag)</f>
        <v>zzz_ignore</v>
      </c>
      <c r="N60" s="19" t="str">
        <f>IF(AND(NOT(ISBLANK('Gen Master'!N337)),OR('Gen Master'!$AM337=TRUE,'Gen Master'!$AM337="Enabled?")),'Gen Master'!N337, ignore_flag)</f>
        <v>zzz_ignore</v>
      </c>
      <c r="O60" s="19" t="str">
        <f>IF(AND(NOT(ISBLANK('Gen Master'!O337)),OR('Gen Master'!$AM337=TRUE,'Gen Master'!$AM337="Enabled?")),'Gen Master'!O337, ignore_flag)</f>
        <v>zzz_ignore</v>
      </c>
      <c r="P60" s="19" t="str">
        <f>IF(AND(NOT(ISBLANK('Gen Master'!P337)),OR('Gen Master'!$AM337=TRUE,'Gen Master'!$AM337="Enabled?")),'Gen Master'!P337, ignore_flag)</f>
        <v>zzz_ignore</v>
      </c>
      <c r="Q60" s="19" t="str">
        <f>IF(AND(NOT(ISBLANK('Gen Master'!Q337)),OR('Gen Master'!$AM337=TRUE,'Gen Master'!$AM337="Enabled?")),'Gen Master'!Q337, ignore_flag)</f>
        <v>zzz_ignore</v>
      </c>
      <c r="R60" s="19" t="str">
        <f>IF(AND(NOT(ISBLANK('Gen Master'!R337)),OR('Gen Master'!$AM337=TRUE,'Gen Master'!$AM337="Enabled?")),'Gen Master'!R337, ignore_flag)</f>
        <v>zzz_ignore</v>
      </c>
      <c r="S60" s="19" t="str">
        <f>IF(AND(NOT(ISBLANK('Gen Master'!S337)),OR('Gen Master'!$AM337=TRUE,'Gen Master'!$AM337="Enabled?")),'Gen Master'!S337, ignore_flag)</f>
        <v>zzz_ignore</v>
      </c>
      <c r="T60" s="19" t="str">
        <f>IF(AND(NOT(ISBLANK('Gen Master'!T337)),OR('Gen Master'!$AM337=TRUE,'Gen Master'!$AM337="Enabled?")),'Gen Master'!T337, ignore_flag)</f>
        <v>zzz_ignore</v>
      </c>
      <c r="U60" s="19" t="str">
        <f>IF(AND(NOT(ISBLANK('Gen Master'!U337)),OR('Gen Master'!$AM337=TRUE,'Gen Master'!$AM337="Enabled?")),'Gen Master'!U337, ignore_flag)</f>
        <v>zzz_ignore</v>
      </c>
      <c r="V60" s="19" t="str">
        <f ca="1">IF(AND(NOT(ISBLANK('Gen Master'!V337)),OR('Gen Master'!$AM337=TRUE,'Gen Master'!$AM337="Enabled?")),'Gen Master'!V337, ignore_flag)</f>
        <v>zzz_ignore</v>
      </c>
      <c r="W60" s="19" t="str">
        <f>IF(AND(NOT(ISBLANK('Gen Master'!W337)),OR('Gen Master'!$AM337=TRUE,'Gen Master'!$AM337="Enabled?")),'Gen Master'!W337, ignore_flag)</f>
        <v>zzz_ignore</v>
      </c>
      <c r="X60" s="19" t="str">
        <f>IF(AND(NOT(ISBLANK('Gen Master'!X337)),OR('Gen Master'!$AM337=TRUE,'Gen Master'!$AM337="Enabled?")),'Gen Master'!X337, ignore_flag)</f>
        <v>zzz_ignore</v>
      </c>
      <c r="Y60" s="19" t="str">
        <f>IF(AND(NOT(ISBLANK('Gen Master'!Y337)),OR('Gen Master'!$AM337=TRUE,'Gen Master'!$AM337="Enabled?")),'Gen Master'!Y337, ignore_flag)</f>
        <v>zzz_ignore</v>
      </c>
    </row>
    <row r="61" spans="1:25">
      <c r="A61" s="19">
        <f>'Gen Master'!A336</f>
        <v>305</v>
      </c>
      <c r="B61" s="19" t="str">
        <f>IF(AND(NOT(ISBLANK('Gen Master'!B336)),OR('Gen Master'!$AM336=TRUE,'Gen Master'!$AM336="Enabled?")),'Gen Master'!B336, ignore_flag)</f>
        <v>zzz_ignore</v>
      </c>
      <c r="C61" s="19" t="str">
        <f>IF(AND(NOT(ISBLANK('Gen Master'!C336)),OR('Gen Master'!$AM336=TRUE,'Gen Master'!$AM336="Enabled?")),'Gen Master'!C336, ignore_flag)</f>
        <v>zzz_ignore</v>
      </c>
      <c r="D61" s="19" t="str">
        <f>IF(AND(NOT(ISBLANK('Gen Master'!D336)),OR('Gen Master'!$AM336=TRUE,'Gen Master'!$AM336="Enabled?")),'Gen Master'!D336, ignore_flag)</f>
        <v>zzz_ignore</v>
      </c>
      <c r="E61" s="19" t="str">
        <f>IF(AND(NOT(ISBLANK('Gen Master'!E336)),OR('Gen Master'!$AM336=TRUE,'Gen Master'!$AM336="Enabled?")),'Gen Master'!E336, ignore_flag)</f>
        <v>zzz_ignore</v>
      </c>
      <c r="F61" s="19" t="str">
        <f>IF(AND(NOT(ISBLANK('Gen Master'!F336)),OR('Gen Master'!$AM336=TRUE,'Gen Master'!$AM336="Enabled?")),'Gen Master'!F336, ignore_flag)</f>
        <v>zzz_ignore</v>
      </c>
      <c r="G61" s="19" t="str">
        <f>IF(AND(NOT(ISBLANK('Gen Master'!G336)),OR('Gen Master'!$AM336=TRUE,'Gen Master'!$AM336="Enabled?")),'Gen Master'!G336, ignore_flag)</f>
        <v>zzz_ignore</v>
      </c>
      <c r="H61" s="19" t="str">
        <f>IF(AND(NOT(ISBLANK('Gen Master'!H336)),OR('Gen Master'!$AM336=TRUE,'Gen Master'!$AM336="Enabled?")),'Gen Master'!H336, ignore_flag)</f>
        <v>zzz_ignore</v>
      </c>
      <c r="I61" s="19" t="str">
        <f>IF(AND(NOT(ISBLANK('Gen Master'!I336)),OR('Gen Master'!$AM336=TRUE,'Gen Master'!$AM336="Enabled?")),'Gen Master'!I336, ignore_flag)</f>
        <v>zzz_ignore</v>
      </c>
      <c r="J61" s="19" t="str">
        <f>IF(AND(NOT(ISBLANK('Gen Master'!J336)),OR('Gen Master'!$AM336=TRUE,'Gen Master'!$AM336="Enabled?")),'Gen Master'!J336, ignore_flag)</f>
        <v>zzz_ignore</v>
      </c>
      <c r="K61" s="19" t="str">
        <f>IF(AND(NOT(ISBLANK('Gen Master'!K336)),OR('Gen Master'!$AM336=TRUE,'Gen Master'!$AM336="Enabled?")),'Gen Master'!K336, ignore_flag)</f>
        <v>zzz_ignore</v>
      </c>
      <c r="L61" s="19" t="str">
        <f>IF(AND(NOT(ISBLANK('Gen Master'!L336)),OR('Gen Master'!$AM336=TRUE,'Gen Master'!$AM336="Enabled?")),'Gen Master'!L336, ignore_flag)</f>
        <v>zzz_ignore</v>
      </c>
      <c r="M61" s="19" t="str">
        <f>IF(AND(NOT(ISBLANK('Gen Master'!M336)),OR('Gen Master'!$AM336=TRUE,'Gen Master'!$AM336="Enabled?")),'Gen Master'!M336, ignore_flag)</f>
        <v>zzz_ignore</v>
      </c>
      <c r="N61" s="19" t="str">
        <f>IF(AND(NOT(ISBLANK('Gen Master'!N336)),OR('Gen Master'!$AM336=TRUE,'Gen Master'!$AM336="Enabled?")),'Gen Master'!N336, ignore_flag)</f>
        <v>zzz_ignore</v>
      </c>
      <c r="O61" s="19" t="str">
        <f>IF(AND(NOT(ISBLANK('Gen Master'!O336)),OR('Gen Master'!$AM336=TRUE,'Gen Master'!$AM336="Enabled?")),'Gen Master'!O336, ignore_flag)</f>
        <v>zzz_ignore</v>
      </c>
      <c r="P61" s="19" t="str">
        <f>IF(AND(NOT(ISBLANK('Gen Master'!P336)),OR('Gen Master'!$AM336=TRUE,'Gen Master'!$AM336="Enabled?")),'Gen Master'!P336, ignore_flag)</f>
        <v>zzz_ignore</v>
      </c>
      <c r="Q61" s="19" t="str">
        <f>IF(AND(NOT(ISBLANK('Gen Master'!Q336)),OR('Gen Master'!$AM336=TRUE,'Gen Master'!$AM336="Enabled?")),'Gen Master'!Q336, ignore_flag)</f>
        <v>zzz_ignore</v>
      </c>
      <c r="R61" s="19" t="str">
        <f>IF(AND(NOT(ISBLANK('Gen Master'!R336)),OR('Gen Master'!$AM336=TRUE,'Gen Master'!$AM336="Enabled?")),'Gen Master'!R336, ignore_flag)</f>
        <v>zzz_ignore</v>
      </c>
      <c r="S61" s="19" t="str">
        <f>IF(AND(NOT(ISBLANK('Gen Master'!S336)),OR('Gen Master'!$AM336=TRUE,'Gen Master'!$AM336="Enabled?")),'Gen Master'!S336, ignore_flag)</f>
        <v>zzz_ignore</v>
      </c>
      <c r="T61" s="19" t="str">
        <f>IF(AND(NOT(ISBLANK('Gen Master'!T336)),OR('Gen Master'!$AM336=TRUE,'Gen Master'!$AM336="Enabled?")),'Gen Master'!T336, ignore_flag)</f>
        <v>zzz_ignore</v>
      </c>
      <c r="U61" s="19" t="str">
        <f>IF(AND(NOT(ISBLANK('Gen Master'!U336)),OR('Gen Master'!$AM336=TRUE,'Gen Master'!$AM336="Enabled?")),'Gen Master'!U336, ignore_flag)</f>
        <v>zzz_ignore</v>
      </c>
      <c r="V61" s="19" t="str">
        <f ca="1">IF(AND(NOT(ISBLANK('Gen Master'!V336)),OR('Gen Master'!$AM336=TRUE,'Gen Master'!$AM336="Enabled?")),'Gen Master'!V336, ignore_flag)</f>
        <v>zzz_ignore</v>
      </c>
      <c r="W61" s="19" t="str">
        <f>IF(AND(NOT(ISBLANK('Gen Master'!W336)),OR('Gen Master'!$AM336=TRUE,'Gen Master'!$AM336="Enabled?")),'Gen Master'!W336, ignore_flag)</f>
        <v>zzz_ignore</v>
      </c>
      <c r="X61" s="19" t="str">
        <f>IF(AND(NOT(ISBLANK('Gen Master'!X336)),OR('Gen Master'!$AM336=TRUE,'Gen Master'!$AM336="Enabled?")),'Gen Master'!X336, ignore_flag)</f>
        <v>zzz_ignore</v>
      </c>
      <c r="Y61" s="19" t="str">
        <f>IF(AND(NOT(ISBLANK('Gen Master'!Y336)),OR('Gen Master'!$AM336=TRUE,'Gen Master'!$AM336="Enabled?")),'Gen Master'!Y336, ignore_flag)</f>
        <v>zzz_ignore</v>
      </c>
    </row>
    <row r="62" spans="1:25" ht="30">
      <c r="A62" s="19">
        <f>'Gen Master'!A350</f>
        <v>319</v>
      </c>
      <c r="B62" s="19" t="str">
        <f>IF(AND(NOT(ISBLANK('Gen Master'!B350)),OR('Gen Master'!$AM350=TRUE,'Gen Master'!$AM350="Enabled?")),'Gen Master'!B350, ignore_flag)</f>
        <v>zzz_ignore</v>
      </c>
      <c r="C62" s="19" t="str">
        <f>IF(AND(NOT(ISBLANK('Gen Master'!C350)),OR('Gen Master'!$AM350=TRUE,'Gen Master'!$AM350="Enabled?")),'Gen Master'!C350, ignore_flag)</f>
        <v>zzz_ignore</v>
      </c>
      <c r="D62" s="19" t="str">
        <f>IF(AND(NOT(ISBLANK('Gen Master'!D350)),OR('Gen Master'!$AM350=TRUE,'Gen Master'!$AM350="Enabled?")),'Gen Master'!D350, ignore_flag)</f>
        <v>zzz_ignore</v>
      </c>
      <c r="E62" s="19" t="str">
        <f>IF(AND(NOT(ISBLANK('Gen Master'!E350)),OR('Gen Master'!$AM350=TRUE,'Gen Master'!$AM350="Enabled?")),'Gen Master'!E350, ignore_flag)</f>
        <v>zzz_ignore</v>
      </c>
      <c r="F62" s="19" t="str">
        <f>IF(AND(NOT(ISBLANK('Gen Master'!F350)),OR('Gen Master'!$AM350=TRUE,'Gen Master'!$AM350="Enabled?")),'Gen Master'!F350, ignore_flag)</f>
        <v>zzz_ignore</v>
      </c>
      <c r="G62" s="19" t="str">
        <f>IF(AND(NOT(ISBLANK('Gen Master'!G350)),OR('Gen Master'!$AM350=TRUE,'Gen Master'!$AM350="Enabled?")),'Gen Master'!G350, ignore_flag)</f>
        <v>zzz_ignore</v>
      </c>
      <c r="H62" s="19" t="str">
        <f>IF(AND(NOT(ISBLANK('Gen Master'!H350)),OR('Gen Master'!$AM350=TRUE,'Gen Master'!$AM350="Enabled?")),'Gen Master'!H350, ignore_flag)</f>
        <v>zzz_ignore</v>
      </c>
      <c r="I62" s="19" t="str">
        <f>IF(AND(NOT(ISBLANK('Gen Master'!I350)),OR('Gen Master'!$AM350=TRUE,'Gen Master'!$AM350="Enabled?")),'Gen Master'!I350, ignore_flag)</f>
        <v>zzz_ignore</v>
      </c>
      <c r="J62" s="19" t="str">
        <f>IF(AND(NOT(ISBLANK('Gen Master'!J350)),OR('Gen Master'!$AM350=TRUE,'Gen Master'!$AM350="Enabled?")),'Gen Master'!J350, ignore_flag)</f>
        <v>zzz_ignore</v>
      </c>
      <c r="K62" s="19" t="str">
        <f>IF(AND(NOT(ISBLANK('Gen Master'!K350)),OR('Gen Master'!$AM350=TRUE,'Gen Master'!$AM350="Enabled?")),'Gen Master'!K350, ignore_flag)</f>
        <v>zzz_ignore</v>
      </c>
      <c r="L62" s="19" t="str">
        <f>IF(AND(NOT(ISBLANK('Gen Master'!L350)),OR('Gen Master'!$AM350=TRUE,'Gen Master'!$AM350="Enabled?")),'Gen Master'!L350, ignore_flag)</f>
        <v>zzz_ignore</v>
      </c>
      <c r="M62" s="19" t="str">
        <f>IF(AND(NOT(ISBLANK('Gen Master'!M350)),OR('Gen Master'!$AM350=TRUE,'Gen Master'!$AM350="Enabled?")),'Gen Master'!M350, ignore_flag)</f>
        <v>zzz_ignore</v>
      </c>
      <c r="N62" s="19" t="str">
        <f>IF(AND(NOT(ISBLANK('Gen Master'!N350)),OR('Gen Master'!$AM350=TRUE,'Gen Master'!$AM350="Enabled?")),'Gen Master'!N350, ignore_flag)</f>
        <v>zzz_ignore</v>
      </c>
      <c r="O62" s="19" t="str">
        <f>IF(AND(NOT(ISBLANK('Gen Master'!O350)),OR('Gen Master'!$AM350=TRUE,'Gen Master'!$AM350="Enabled?")),'Gen Master'!O350, ignore_flag)</f>
        <v>zzz_ignore</v>
      </c>
      <c r="P62" s="19" t="str">
        <f>IF(AND(NOT(ISBLANK('Gen Master'!P350)),OR('Gen Master'!$AM350=TRUE,'Gen Master'!$AM350="Enabled?")),'Gen Master'!P350, ignore_flag)</f>
        <v>zzz_ignore</v>
      </c>
      <c r="Q62" s="19" t="str">
        <f>IF(AND(NOT(ISBLANK('Gen Master'!Q350)),OR('Gen Master'!$AM350=TRUE,'Gen Master'!$AM350="Enabled?")),'Gen Master'!Q350, ignore_flag)</f>
        <v>zzz_ignore</v>
      </c>
      <c r="R62" s="19" t="str">
        <f>IF(AND(NOT(ISBLANK('Gen Master'!R350)),OR('Gen Master'!$AM350=TRUE,'Gen Master'!$AM350="Enabled?")),'Gen Master'!R350, ignore_flag)</f>
        <v>zzz_ignore</v>
      </c>
      <c r="S62" s="19" t="str">
        <f>IF(AND(NOT(ISBLANK('Gen Master'!S350)),OR('Gen Master'!$AM350=TRUE,'Gen Master'!$AM350="Enabled?")),'Gen Master'!S350, ignore_flag)</f>
        <v>zzz_ignore</v>
      </c>
      <c r="T62" s="19" t="str">
        <f>IF(AND(NOT(ISBLANK('Gen Master'!T350)),OR('Gen Master'!$AM350=TRUE,'Gen Master'!$AM350="Enabled?")),'Gen Master'!T350, ignore_flag)</f>
        <v>zzz_ignore</v>
      </c>
      <c r="U62" s="19" t="str">
        <f>IF(AND(NOT(ISBLANK('Gen Master'!U350)),OR('Gen Master'!$AM350=TRUE,'Gen Master'!$AM350="Enabled?")),'Gen Master'!U350, ignore_flag)</f>
        <v>zzz_ignore</v>
      </c>
      <c r="V62" s="19" t="str">
        <f ca="1">IF(AND(NOT(ISBLANK('Gen Master'!V350)),OR('Gen Master'!$AM350=TRUE,'Gen Master'!$AM350="Enabled?")),'Gen Master'!V350, ignore_flag)</f>
        <v>zzz_ignore</v>
      </c>
      <c r="W62" s="19" t="str">
        <f>IF(AND(NOT(ISBLANK('Gen Master'!W350)),OR('Gen Master'!$AM350=TRUE,'Gen Master'!$AM350="Enabled?")),'Gen Master'!W350, ignore_flag)</f>
        <v>zzz_ignore</v>
      </c>
      <c r="X62" s="19" t="str">
        <f>IF(AND(NOT(ISBLANK('Gen Master'!X350)),OR('Gen Master'!$AM350=TRUE,'Gen Master'!$AM350="Enabled?")),'Gen Master'!X350, ignore_flag)</f>
        <v>zzz_ignore</v>
      </c>
      <c r="Y62" s="19" t="str">
        <f>IF(AND(NOT(ISBLANK('Gen Master'!Y350)),OR('Gen Master'!$AM350=TRUE,'Gen Master'!$AM350="Enabled?")),'Gen Master'!Y350, ignore_flag)</f>
        <v>zzz_ignore</v>
      </c>
    </row>
    <row r="63" spans="1:25" ht="30">
      <c r="A63" s="19">
        <f>'Gen Master'!A344</f>
        <v>313</v>
      </c>
      <c r="B63" s="19" t="str">
        <f>IF(AND(NOT(ISBLANK('Gen Master'!B344)),OR('Gen Master'!$AM344=TRUE,'Gen Master'!$AM344="Enabled?")),'Gen Master'!B344, ignore_flag)</f>
        <v>zzz_ignore</v>
      </c>
      <c r="C63" s="19" t="str">
        <f>IF(AND(NOT(ISBLANK('Gen Master'!C344)),OR('Gen Master'!$AM344=TRUE,'Gen Master'!$AM344="Enabled?")),'Gen Master'!C344, ignore_flag)</f>
        <v>zzz_ignore</v>
      </c>
      <c r="D63" s="19" t="str">
        <f>IF(AND(NOT(ISBLANK('Gen Master'!D344)),OR('Gen Master'!$AM344=TRUE,'Gen Master'!$AM344="Enabled?")),'Gen Master'!D344, ignore_flag)</f>
        <v>zzz_ignore</v>
      </c>
      <c r="E63" s="19" t="str">
        <f>IF(AND(NOT(ISBLANK('Gen Master'!E344)),OR('Gen Master'!$AM344=TRUE,'Gen Master'!$AM344="Enabled?")),'Gen Master'!E344, ignore_flag)</f>
        <v>zzz_ignore</v>
      </c>
      <c r="F63" s="19" t="str">
        <f>IF(AND(NOT(ISBLANK('Gen Master'!F344)),OR('Gen Master'!$AM344=TRUE,'Gen Master'!$AM344="Enabled?")),'Gen Master'!F344, ignore_flag)</f>
        <v>zzz_ignore</v>
      </c>
      <c r="G63" s="19" t="str">
        <f>IF(AND(NOT(ISBLANK('Gen Master'!G344)),OR('Gen Master'!$AM344=TRUE,'Gen Master'!$AM344="Enabled?")),'Gen Master'!G344, ignore_flag)</f>
        <v>zzz_ignore</v>
      </c>
      <c r="H63" s="19" t="str">
        <f>IF(AND(NOT(ISBLANK('Gen Master'!H344)),OR('Gen Master'!$AM344=TRUE,'Gen Master'!$AM344="Enabled?")),'Gen Master'!H344, ignore_flag)</f>
        <v>zzz_ignore</v>
      </c>
      <c r="I63" s="19" t="str">
        <f>IF(AND(NOT(ISBLANK('Gen Master'!I344)),OR('Gen Master'!$AM344=TRUE,'Gen Master'!$AM344="Enabled?")),'Gen Master'!I344, ignore_flag)</f>
        <v>zzz_ignore</v>
      </c>
      <c r="J63" s="19" t="str">
        <f>IF(AND(NOT(ISBLANK('Gen Master'!J344)),OR('Gen Master'!$AM344=TRUE,'Gen Master'!$AM344="Enabled?")),'Gen Master'!J344, ignore_flag)</f>
        <v>zzz_ignore</v>
      </c>
      <c r="K63" s="19" t="str">
        <f>IF(AND(NOT(ISBLANK('Gen Master'!K344)),OR('Gen Master'!$AM344=TRUE,'Gen Master'!$AM344="Enabled?")),'Gen Master'!K344, ignore_flag)</f>
        <v>zzz_ignore</v>
      </c>
      <c r="L63" s="19" t="str">
        <f>IF(AND(NOT(ISBLANK('Gen Master'!L344)),OR('Gen Master'!$AM344=TRUE,'Gen Master'!$AM344="Enabled?")),'Gen Master'!L344, ignore_flag)</f>
        <v>zzz_ignore</v>
      </c>
      <c r="M63" s="19" t="str">
        <f>IF(AND(NOT(ISBLANK('Gen Master'!M344)),OR('Gen Master'!$AM344=TRUE,'Gen Master'!$AM344="Enabled?")),'Gen Master'!M344, ignore_flag)</f>
        <v>zzz_ignore</v>
      </c>
      <c r="N63" s="19" t="str">
        <f>IF(AND(NOT(ISBLANK('Gen Master'!N344)),OR('Gen Master'!$AM344=TRUE,'Gen Master'!$AM344="Enabled?")),'Gen Master'!N344, ignore_flag)</f>
        <v>zzz_ignore</v>
      </c>
      <c r="O63" s="19" t="str">
        <f>IF(AND(NOT(ISBLANK('Gen Master'!O344)),OR('Gen Master'!$AM344=TRUE,'Gen Master'!$AM344="Enabled?")),'Gen Master'!O344, ignore_flag)</f>
        <v>zzz_ignore</v>
      </c>
      <c r="P63" s="19" t="str">
        <f>IF(AND(NOT(ISBLANK('Gen Master'!P344)),OR('Gen Master'!$AM344=TRUE,'Gen Master'!$AM344="Enabled?")),'Gen Master'!P344, ignore_flag)</f>
        <v>zzz_ignore</v>
      </c>
      <c r="Q63" s="19" t="str">
        <f>IF(AND(NOT(ISBLANK('Gen Master'!Q344)),OR('Gen Master'!$AM344=TRUE,'Gen Master'!$AM344="Enabled?")),'Gen Master'!Q344, ignore_flag)</f>
        <v>zzz_ignore</v>
      </c>
      <c r="R63" s="19" t="str">
        <f>IF(AND(NOT(ISBLANK('Gen Master'!R344)),OR('Gen Master'!$AM344=TRUE,'Gen Master'!$AM344="Enabled?")),'Gen Master'!R344, ignore_flag)</f>
        <v>zzz_ignore</v>
      </c>
      <c r="S63" s="19" t="str">
        <f>IF(AND(NOT(ISBLANK('Gen Master'!S344)),OR('Gen Master'!$AM344=TRUE,'Gen Master'!$AM344="Enabled?")),'Gen Master'!S344, ignore_flag)</f>
        <v>zzz_ignore</v>
      </c>
      <c r="T63" s="19" t="str">
        <f>IF(AND(NOT(ISBLANK('Gen Master'!T344)),OR('Gen Master'!$AM344=TRUE,'Gen Master'!$AM344="Enabled?")),'Gen Master'!T344, ignore_flag)</f>
        <v>zzz_ignore</v>
      </c>
      <c r="U63" s="19" t="str">
        <f>IF(AND(NOT(ISBLANK('Gen Master'!U344)),OR('Gen Master'!$AM344=TRUE,'Gen Master'!$AM344="Enabled?")),'Gen Master'!U344, ignore_flag)</f>
        <v>zzz_ignore</v>
      </c>
      <c r="V63" s="19" t="str">
        <f ca="1">IF(AND(NOT(ISBLANK('Gen Master'!V344)),OR('Gen Master'!$AM344=TRUE,'Gen Master'!$AM344="Enabled?")),'Gen Master'!V344, ignore_flag)</f>
        <v>zzz_ignore</v>
      </c>
      <c r="W63" s="19" t="str">
        <f>IF(AND(NOT(ISBLANK('Gen Master'!W344)),OR('Gen Master'!$AM344=TRUE,'Gen Master'!$AM344="Enabled?")),'Gen Master'!W344, ignore_flag)</f>
        <v>zzz_ignore</v>
      </c>
      <c r="X63" s="19" t="str">
        <f>IF(AND(NOT(ISBLANK('Gen Master'!X344)),OR('Gen Master'!$AM344=TRUE,'Gen Master'!$AM344="Enabled?")),'Gen Master'!X344, ignore_flag)</f>
        <v>zzz_ignore</v>
      </c>
      <c r="Y63" s="19" t="str">
        <f>IF(AND(NOT(ISBLANK('Gen Master'!Y344)),OR('Gen Master'!$AM344=TRUE,'Gen Master'!$AM344="Enabled?")),'Gen Master'!Y344, ignore_flag)</f>
        <v>zzz_ignore</v>
      </c>
    </row>
    <row r="64" spans="1:25" ht="30">
      <c r="A64" s="19">
        <f>'Gen Master'!A345</f>
        <v>314</v>
      </c>
      <c r="B64" s="19" t="str">
        <f>IF(AND(NOT(ISBLANK('Gen Master'!B345)),OR('Gen Master'!$AM345=TRUE,'Gen Master'!$AM345="Enabled?")),'Gen Master'!B345, ignore_flag)</f>
        <v>zzz_ignore</v>
      </c>
      <c r="C64" s="19" t="str">
        <f>IF(AND(NOT(ISBLANK('Gen Master'!C345)),OR('Gen Master'!$AM345=TRUE,'Gen Master'!$AM345="Enabled?")),'Gen Master'!C345, ignore_flag)</f>
        <v>zzz_ignore</v>
      </c>
      <c r="D64" s="19" t="str">
        <f>IF(AND(NOT(ISBLANK('Gen Master'!D345)),OR('Gen Master'!$AM345=TRUE,'Gen Master'!$AM345="Enabled?")),'Gen Master'!D345, ignore_flag)</f>
        <v>zzz_ignore</v>
      </c>
      <c r="E64" s="19" t="str">
        <f>IF(AND(NOT(ISBLANK('Gen Master'!E345)),OR('Gen Master'!$AM345=TRUE,'Gen Master'!$AM345="Enabled?")),'Gen Master'!E345, ignore_flag)</f>
        <v>zzz_ignore</v>
      </c>
      <c r="F64" s="19" t="str">
        <f>IF(AND(NOT(ISBLANK('Gen Master'!F345)),OR('Gen Master'!$AM345=TRUE,'Gen Master'!$AM345="Enabled?")),'Gen Master'!F345, ignore_flag)</f>
        <v>zzz_ignore</v>
      </c>
      <c r="G64" s="19" t="str">
        <f>IF(AND(NOT(ISBLANK('Gen Master'!G345)),OR('Gen Master'!$AM345=TRUE,'Gen Master'!$AM345="Enabled?")),'Gen Master'!G345, ignore_flag)</f>
        <v>zzz_ignore</v>
      </c>
      <c r="H64" s="19" t="str">
        <f>IF(AND(NOT(ISBLANK('Gen Master'!H345)),OR('Gen Master'!$AM345=TRUE,'Gen Master'!$AM345="Enabled?")),'Gen Master'!H345, ignore_flag)</f>
        <v>zzz_ignore</v>
      </c>
      <c r="I64" s="19" t="str">
        <f>IF(AND(NOT(ISBLANK('Gen Master'!I345)),OR('Gen Master'!$AM345=TRUE,'Gen Master'!$AM345="Enabled?")),'Gen Master'!I345, ignore_flag)</f>
        <v>zzz_ignore</v>
      </c>
      <c r="J64" s="19" t="str">
        <f>IF(AND(NOT(ISBLANK('Gen Master'!J345)),OR('Gen Master'!$AM345=TRUE,'Gen Master'!$AM345="Enabled?")),'Gen Master'!J345, ignore_flag)</f>
        <v>zzz_ignore</v>
      </c>
      <c r="K64" s="19" t="str">
        <f>IF(AND(NOT(ISBLANK('Gen Master'!K345)),OR('Gen Master'!$AM345=TRUE,'Gen Master'!$AM345="Enabled?")),'Gen Master'!K345, ignore_flag)</f>
        <v>zzz_ignore</v>
      </c>
      <c r="L64" s="19" t="str">
        <f>IF(AND(NOT(ISBLANK('Gen Master'!L345)),OR('Gen Master'!$AM345=TRUE,'Gen Master'!$AM345="Enabled?")),'Gen Master'!L345, ignore_flag)</f>
        <v>zzz_ignore</v>
      </c>
      <c r="M64" s="19" t="str">
        <f>IF(AND(NOT(ISBLANK('Gen Master'!M345)),OR('Gen Master'!$AM345=TRUE,'Gen Master'!$AM345="Enabled?")),'Gen Master'!M345, ignore_flag)</f>
        <v>zzz_ignore</v>
      </c>
      <c r="N64" s="19" t="str">
        <f>IF(AND(NOT(ISBLANK('Gen Master'!N345)),OR('Gen Master'!$AM345=TRUE,'Gen Master'!$AM345="Enabled?")),'Gen Master'!N345, ignore_flag)</f>
        <v>zzz_ignore</v>
      </c>
      <c r="O64" s="19" t="str">
        <f>IF(AND(NOT(ISBLANK('Gen Master'!O345)),OR('Gen Master'!$AM345=TRUE,'Gen Master'!$AM345="Enabled?")),'Gen Master'!O345, ignore_flag)</f>
        <v>zzz_ignore</v>
      </c>
      <c r="P64" s="19" t="str">
        <f>IF(AND(NOT(ISBLANK('Gen Master'!P345)),OR('Gen Master'!$AM345=TRUE,'Gen Master'!$AM345="Enabled?")),'Gen Master'!P345, ignore_flag)</f>
        <v>zzz_ignore</v>
      </c>
      <c r="Q64" s="19" t="str">
        <f>IF(AND(NOT(ISBLANK('Gen Master'!Q345)),OR('Gen Master'!$AM345=TRUE,'Gen Master'!$AM345="Enabled?")),'Gen Master'!Q345, ignore_flag)</f>
        <v>zzz_ignore</v>
      </c>
      <c r="R64" s="19" t="str">
        <f>IF(AND(NOT(ISBLANK('Gen Master'!R345)),OR('Gen Master'!$AM345=TRUE,'Gen Master'!$AM345="Enabled?")),'Gen Master'!R345, ignore_flag)</f>
        <v>zzz_ignore</v>
      </c>
      <c r="S64" s="19" t="str">
        <f>IF(AND(NOT(ISBLANK('Gen Master'!S345)),OR('Gen Master'!$AM345=TRUE,'Gen Master'!$AM345="Enabled?")),'Gen Master'!S345, ignore_flag)</f>
        <v>zzz_ignore</v>
      </c>
      <c r="T64" s="19" t="str">
        <f>IF(AND(NOT(ISBLANK('Gen Master'!T345)),OR('Gen Master'!$AM345=TRUE,'Gen Master'!$AM345="Enabled?")),'Gen Master'!T345, ignore_flag)</f>
        <v>zzz_ignore</v>
      </c>
      <c r="U64" s="19" t="str">
        <f>IF(AND(NOT(ISBLANK('Gen Master'!U345)),OR('Gen Master'!$AM345=TRUE,'Gen Master'!$AM345="Enabled?")),'Gen Master'!U345, ignore_flag)</f>
        <v>zzz_ignore</v>
      </c>
      <c r="V64" s="19" t="str">
        <f ca="1">IF(AND(NOT(ISBLANK('Gen Master'!V345)),OR('Gen Master'!$AM345=TRUE,'Gen Master'!$AM345="Enabled?")),'Gen Master'!V345, ignore_flag)</f>
        <v>zzz_ignore</v>
      </c>
      <c r="W64" s="19" t="str">
        <f>IF(AND(NOT(ISBLANK('Gen Master'!W345)),OR('Gen Master'!$AM345=TRUE,'Gen Master'!$AM345="Enabled?")),'Gen Master'!W345, ignore_flag)</f>
        <v>zzz_ignore</v>
      </c>
      <c r="X64" s="19" t="str">
        <f>IF(AND(NOT(ISBLANK('Gen Master'!X345)),OR('Gen Master'!$AM345=TRUE,'Gen Master'!$AM345="Enabled?")),'Gen Master'!X345, ignore_flag)</f>
        <v>zzz_ignore</v>
      </c>
      <c r="Y64" s="19" t="str">
        <f>IF(AND(NOT(ISBLANK('Gen Master'!Y345)),OR('Gen Master'!$AM345=TRUE,'Gen Master'!$AM345="Enabled?")),'Gen Master'!Y345, ignore_flag)</f>
        <v>zzz_ignore</v>
      </c>
    </row>
    <row r="65" spans="1:25" ht="30">
      <c r="A65" s="19">
        <f>'Gen Master'!A346</f>
        <v>315</v>
      </c>
      <c r="B65" s="19" t="str">
        <f>IF(AND(NOT(ISBLANK('Gen Master'!B346)),OR('Gen Master'!$AM346=TRUE,'Gen Master'!$AM346="Enabled?")),'Gen Master'!B346, ignore_flag)</f>
        <v>zzz_ignore</v>
      </c>
      <c r="C65" s="19" t="str">
        <f>IF(AND(NOT(ISBLANK('Gen Master'!C346)),OR('Gen Master'!$AM346=TRUE,'Gen Master'!$AM346="Enabled?")),'Gen Master'!C346, ignore_flag)</f>
        <v>zzz_ignore</v>
      </c>
      <c r="D65" s="19" t="str">
        <f>IF(AND(NOT(ISBLANK('Gen Master'!D346)),OR('Gen Master'!$AM346=TRUE,'Gen Master'!$AM346="Enabled?")),'Gen Master'!D346, ignore_flag)</f>
        <v>zzz_ignore</v>
      </c>
      <c r="E65" s="19" t="str">
        <f>IF(AND(NOT(ISBLANK('Gen Master'!E346)),OR('Gen Master'!$AM346=TRUE,'Gen Master'!$AM346="Enabled?")),'Gen Master'!E346, ignore_flag)</f>
        <v>zzz_ignore</v>
      </c>
      <c r="F65" s="19" t="str">
        <f>IF(AND(NOT(ISBLANK('Gen Master'!F346)),OR('Gen Master'!$AM346=TRUE,'Gen Master'!$AM346="Enabled?")),'Gen Master'!F346, ignore_flag)</f>
        <v>zzz_ignore</v>
      </c>
      <c r="G65" s="19" t="str">
        <f>IF(AND(NOT(ISBLANK('Gen Master'!G346)),OR('Gen Master'!$AM346=TRUE,'Gen Master'!$AM346="Enabled?")),'Gen Master'!G346, ignore_flag)</f>
        <v>zzz_ignore</v>
      </c>
      <c r="H65" s="19" t="str">
        <f>IF(AND(NOT(ISBLANK('Gen Master'!H346)),OR('Gen Master'!$AM346=TRUE,'Gen Master'!$AM346="Enabled?")),'Gen Master'!H346, ignore_flag)</f>
        <v>zzz_ignore</v>
      </c>
      <c r="I65" s="19" t="str">
        <f>IF(AND(NOT(ISBLANK('Gen Master'!I346)),OR('Gen Master'!$AM346=TRUE,'Gen Master'!$AM346="Enabled?")),'Gen Master'!I346, ignore_flag)</f>
        <v>zzz_ignore</v>
      </c>
      <c r="J65" s="19" t="str">
        <f>IF(AND(NOT(ISBLANK('Gen Master'!J346)),OR('Gen Master'!$AM346=TRUE,'Gen Master'!$AM346="Enabled?")),'Gen Master'!J346, ignore_flag)</f>
        <v>zzz_ignore</v>
      </c>
      <c r="K65" s="19" t="str">
        <f>IF(AND(NOT(ISBLANK('Gen Master'!K346)),OR('Gen Master'!$AM346=TRUE,'Gen Master'!$AM346="Enabled?")),'Gen Master'!K346, ignore_flag)</f>
        <v>zzz_ignore</v>
      </c>
      <c r="L65" s="19" t="str">
        <f>IF(AND(NOT(ISBLANK('Gen Master'!L346)),OR('Gen Master'!$AM346=TRUE,'Gen Master'!$AM346="Enabled?")),'Gen Master'!L346, ignore_flag)</f>
        <v>zzz_ignore</v>
      </c>
      <c r="M65" s="19" t="str">
        <f>IF(AND(NOT(ISBLANK('Gen Master'!M346)),OR('Gen Master'!$AM346=TRUE,'Gen Master'!$AM346="Enabled?")),'Gen Master'!M346, ignore_flag)</f>
        <v>zzz_ignore</v>
      </c>
      <c r="N65" s="19" t="str">
        <f>IF(AND(NOT(ISBLANK('Gen Master'!N346)),OR('Gen Master'!$AM346=TRUE,'Gen Master'!$AM346="Enabled?")),'Gen Master'!N346, ignore_flag)</f>
        <v>zzz_ignore</v>
      </c>
      <c r="O65" s="19" t="str">
        <f>IF(AND(NOT(ISBLANK('Gen Master'!O346)),OR('Gen Master'!$AM346=TRUE,'Gen Master'!$AM346="Enabled?")),'Gen Master'!O346, ignore_flag)</f>
        <v>zzz_ignore</v>
      </c>
      <c r="P65" s="19" t="str">
        <f>IF(AND(NOT(ISBLANK('Gen Master'!P346)),OR('Gen Master'!$AM346=TRUE,'Gen Master'!$AM346="Enabled?")),'Gen Master'!P346, ignore_flag)</f>
        <v>zzz_ignore</v>
      </c>
      <c r="Q65" s="19" t="str">
        <f>IF(AND(NOT(ISBLANK('Gen Master'!Q346)),OR('Gen Master'!$AM346=TRUE,'Gen Master'!$AM346="Enabled?")),'Gen Master'!Q346, ignore_flag)</f>
        <v>zzz_ignore</v>
      </c>
      <c r="R65" s="19" t="str">
        <f>IF(AND(NOT(ISBLANK('Gen Master'!R346)),OR('Gen Master'!$AM346=TRUE,'Gen Master'!$AM346="Enabled?")),'Gen Master'!R346, ignore_flag)</f>
        <v>zzz_ignore</v>
      </c>
      <c r="S65" s="19" t="str">
        <f>IF(AND(NOT(ISBLANK('Gen Master'!S346)),OR('Gen Master'!$AM346=TRUE,'Gen Master'!$AM346="Enabled?")),'Gen Master'!S346, ignore_flag)</f>
        <v>zzz_ignore</v>
      </c>
      <c r="T65" s="19" t="str">
        <f>IF(AND(NOT(ISBLANK('Gen Master'!T346)),OR('Gen Master'!$AM346=TRUE,'Gen Master'!$AM346="Enabled?")),'Gen Master'!T346, ignore_flag)</f>
        <v>zzz_ignore</v>
      </c>
      <c r="U65" s="19" t="str">
        <f>IF(AND(NOT(ISBLANK('Gen Master'!U346)),OR('Gen Master'!$AM346=TRUE,'Gen Master'!$AM346="Enabled?")),'Gen Master'!U346, ignore_flag)</f>
        <v>zzz_ignore</v>
      </c>
      <c r="V65" s="19" t="str">
        <f ca="1">IF(AND(NOT(ISBLANK('Gen Master'!V346)),OR('Gen Master'!$AM346=TRUE,'Gen Master'!$AM346="Enabled?")),'Gen Master'!V346, ignore_flag)</f>
        <v>zzz_ignore</v>
      </c>
      <c r="W65" s="19" t="str">
        <f>IF(AND(NOT(ISBLANK('Gen Master'!W346)),OR('Gen Master'!$AM346=TRUE,'Gen Master'!$AM346="Enabled?")),'Gen Master'!W346, ignore_flag)</f>
        <v>zzz_ignore</v>
      </c>
      <c r="X65" s="19" t="str">
        <f>IF(AND(NOT(ISBLANK('Gen Master'!X346)),OR('Gen Master'!$AM346=TRUE,'Gen Master'!$AM346="Enabled?")),'Gen Master'!X346, ignore_flag)</f>
        <v>zzz_ignore</v>
      </c>
      <c r="Y65" s="19" t="str">
        <f>IF(AND(NOT(ISBLANK('Gen Master'!Y346)),OR('Gen Master'!$AM346=TRUE,'Gen Master'!$AM346="Enabled?")),'Gen Master'!Y346, ignore_flag)</f>
        <v>zzz_ignore</v>
      </c>
    </row>
    <row r="66" spans="1:25" ht="30">
      <c r="A66" s="19">
        <f>'Gen Master'!A347</f>
        <v>316</v>
      </c>
      <c r="B66" s="19" t="str">
        <f>IF(AND(NOT(ISBLANK('Gen Master'!B347)),OR('Gen Master'!$AM347=TRUE,'Gen Master'!$AM347="Enabled?")),'Gen Master'!B347, ignore_flag)</f>
        <v>zzz_ignore</v>
      </c>
      <c r="C66" s="19" t="str">
        <f>IF(AND(NOT(ISBLANK('Gen Master'!C347)),OR('Gen Master'!$AM347=TRUE,'Gen Master'!$AM347="Enabled?")),'Gen Master'!C347, ignore_flag)</f>
        <v>zzz_ignore</v>
      </c>
      <c r="D66" s="19" t="str">
        <f>IF(AND(NOT(ISBLANK('Gen Master'!D347)),OR('Gen Master'!$AM347=TRUE,'Gen Master'!$AM347="Enabled?")),'Gen Master'!D347, ignore_flag)</f>
        <v>zzz_ignore</v>
      </c>
      <c r="E66" s="19" t="str">
        <f>IF(AND(NOT(ISBLANK('Gen Master'!E347)),OR('Gen Master'!$AM347=TRUE,'Gen Master'!$AM347="Enabled?")),'Gen Master'!E347, ignore_flag)</f>
        <v>zzz_ignore</v>
      </c>
      <c r="F66" s="19" t="str">
        <f>IF(AND(NOT(ISBLANK('Gen Master'!F347)),OR('Gen Master'!$AM347=TRUE,'Gen Master'!$AM347="Enabled?")),'Gen Master'!F347, ignore_flag)</f>
        <v>zzz_ignore</v>
      </c>
      <c r="G66" s="19" t="str">
        <f>IF(AND(NOT(ISBLANK('Gen Master'!G347)),OR('Gen Master'!$AM347=TRUE,'Gen Master'!$AM347="Enabled?")),'Gen Master'!G347, ignore_flag)</f>
        <v>zzz_ignore</v>
      </c>
      <c r="H66" s="19" t="str">
        <f>IF(AND(NOT(ISBLANK('Gen Master'!H347)),OR('Gen Master'!$AM347=TRUE,'Gen Master'!$AM347="Enabled?")),'Gen Master'!H347, ignore_flag)</f>
        <v>zzz_ignore</v>
      </c>
      <c r="I66" s="19" t="str">
        <f>IF(AND(NOT(ISBLANK('Gen Master'!I347)),OR('Gen Master'!$AM347=TRUE,'Gen Master'!$AM347="Enabled?")),'Gen Master'!I347, ignore_flag)</f>
        <v>zzz_ignore</v>
      </c>
      <c r="J66" s="19" t="str">
        <f>IF(AND(NOT(ISBLANK('Gen Master'!J347)),OR('Gen Master'!$AM347=TRUE,'Gen Master'!$AM347="Enabled?")),'Gen Master'!J347, ignore_flag)</f>
        <v>zzz_ignore</v>
      </c>
      <c r="K66" s="19" t="str">
        <f>IF(AND(NOT(ISBLANK('Gen Master'!K347)),OR('Gen Master'!$AM347=TRUE,'Gen Master'!$AM347="Enabled?")),'Gen Master'!K347, ignore_flag)</f>
        <v>zzz_ignore</v>
      </c>
      <c r="L66" s="19" t="str">
        <f>IF(AND(NOT(ISBLANK('Gen Master'!L347)),OR('Gen Master'!$AM347=TRUE,'Gen Master'!$AM347="Enabled?")),'Gen Master'!L347, ignore_flag)</f>
        <v>zzz_ignore</v>
      </c>
      <c r="M66" s="19" t="str">
        <f>IF(AND(NOT(ISBLANK('Gen Master'!M347)),OR('Gen Master'!$AM347=TRUE,'Gen Master'!$AM347="Enabled?")),'Gen Master'!M347, ignore_flag)</f>
        <v>zzz_ignore</v>
      </c>
      <c r="N66" s="19" t="str">
        <f>IF(AND(NOT(ISBLANK('Gen Master'!N347)),OR('Gen Master'!$AM347=TRUE,'Gen Master'!$AM347="Enabled?")),'Gen Master'!N347, ignore_flag)</f>
        <v>zzz_ignore</v>
      </c>
      <c r="O66" s="19" t="str">
        <f>IF(AND(NOT(ISBLANK('Gen Master'!O347)),OR('Gen Master'!$AM347=TRUE,'Gen Master'!$AM347="Enabled?")),'Gen Master'!O347, ignore_flag)</f>
        <v>zzz_ignore</v>
      </c>
      <c r="P66" s="19" t="str">
        <f>IF(AND(NOT(ISBLANK('Gen Master'!P347)),OR('Gen Master'!$AM347=TRUE,'Gen Master'!$AM347="Enabled?")),'Gen Master'!P347, ignore_flag)</f>
        <v>zzz_ignore</v>
      </c>
      <c r="Q66" s="19" t="str">
        <f>IF(AND(NOT(ISBLANK('Gen Master'!Q347)),OR('Gen Master'!$AM347=TRUE,'Gen Master'!$AM347="Enabled?")),'Gen Master'!Q347, ignore_flag)</f>
        <v>zzz_ignore</v>
      </c>
      <c r="R66" s="19" t="str">
        <f>IF(AND(NOT(ISBLANK('Gen Master'!R347)),OR('Gen Master'!$AM347=TRUE,'Gen Master'!$AM347="Enabled?")),'Gen Master'!R347, ignore_flag)</f>
        <v>zzz_ignore</v>
      </c>
      <c r="S66" s="19" t="str">
        <f>IF(AND(NOT(ISBLANK('Gen Master'!S347)),OR('Gen Master'!$AM347=TRUE,'Gen Master'!$AM347="Enabled?")),'Gen Master'!S347, ignore_flag)</f>
        <v>zzz_ignore</v>
      </c>
      <c r="T66" s="19" t="str">
        <f>IF(AND(NOT(ISBLANK('Gen Master'!T347)),OR('Gen Master'!$AM347=TRUE,'Gen Master'!$AM347="Enabled?")),'Gen Master'!T347, ignore_flag)</f>
        <v>zzz_ignore</v>
      </c>
      <c r="U66" s="19" t="str">
        <f>IF(AND(NOT(ISBLANK('Gen Master'!U347)),OR('Gen Master'!$AM347=TRUE,'Gen Master'!$AM347="Enabled?")),'Gen Master'!U347, ignore_flag)</f>
        <v>zzz_ignore</v>
      </c>
      <c r="V66" s="19" t="str">
        <f ca="1">IF(AND(NOT(ISBLANK('Gen Master'!V347)),OR('Gen Master'!$AM347=TRUE,'Gen Master'!$AM347="Enabled?")),'Gen Master'!V347, ignore_flag)</f>
        <v>zzz_ignore</v>
      </c>
      <c r="W66" s="19" t="str">
        <f>IF(AND(NOT(ISBLANK('Gen Master'!W347)),OR('Gen Master'!$AM347=TRUE,'Gen Master'!$AM347="Enabled?")),'Gen Master'!W347, ignore_flag)</f>
        <v>zzz_ignore</v>
      </c>
      <c r="X66" s="19" t="str">
        <f>IF(AND(NOT(ISBLANK('Gen Master'!X347)),OR('Gen Master'!$AM347=TRUE,'Gen Master'!$AM347="Enabled?")),'Gen Master'!X347, ignore_flag)</f>
        <v>zzz_ignore</v>
      </c>
      <c r="Y66" s="19" t="str">
        <f>IF(AND(NOT(ISBLANK('Gen Master'!Y347)),OR('Gen Master'!$AM347=TRUE,'Gen Master'!$AM347="Enabled?")),'Gen Master'!Y347, ignore_flag)</f>
        <v>zzz_ignore</v>
      </c>
    </row>
    <row r="67" spans="1:25" ht="30">
      <c r="A67" s="19">
        <f>'Gen Master'!A348</f>
        <v>317</v>
      </c>
      <c r="B67" s="19" t="str">
        <f>IF(AND(NOT(ISBLANK('Gen Master'!B348)),OR('Gen Master'!$AM348=TRUE,'Gen Master'!$AM348="Enabled?")),'Gen Master'!B348, ignore_flag)</f>
        <v>zzz_ignore</v>
      </c>
      <c r="C67" s="19" t="str">
        <f>IF(AND(NOT(ISBLANK('Gen Master'!C348)),OR('Gen Master'!$AM348=TRUE,'Gen Master'!$AM348="Enabled?")),'Gen Master'!C348, ignore_flag)</f>
        <v>zzz_ignore</v>
      </c>
      <c r="D67" s="19" t="str">
        <f>IF(AND(NOT(ISBLANK('Gen Master'!D348)),OR('Gen Master'!$AM348=TRUE,'Gen Master'!$AM348="Enabled?")),'Gen Master'!D348, ignore_flag)</f>
        <v>zzz_ignore</v>
      </c>
      <c r="E67" s="19" t="str">
        <f>IF(AND(NOT(ISBLANK('Gen Master'!E348)),OR('Gen Master'!$AM348=TRUE,'Gen Master'!$AM348="Enabled?")),'Gen Master'!E348, ignore_flag)</f>
        <v>zzz_ignore</v>
      </c>
      <c r="F67" s="19" t="str">
        <f>IF(AND(NOT(ISBLANK('Gen Master'!F348)),OR('Gen Master'!$AM348=TRUE,'Gen Master'!$AM348="Enabled?")),'Gen Master'!F348, ignore_flag)</f>
        <v>zzz_ignore</v>
      </c>
      <c r="G67" s="19" t="str">
        <f>IF(AND(NOT(ISBLANK('Gen Master'!G348)),OR('Gen Master'!$AM348=TRUE,'Gen Master'!$AM348="Enabled?")),'Gen Master'!G348, ignore_flag)</f>
        <v>zzz_ignore</v>
      </c>
      <c r="H67" s="19" t="str">
        <f>IF(AND(NOT(ISBLANK('Gen Master'!H348)),OR('Gen Master'!$AM348=TRUE,'Gen Master'!$AM348="Enabled?")),'Gen Master'!H348, ignore_flag)</f>
        <v>zzz_ignore</v>
      </c>
      <c r="I67" s="19" t="str">
        <f>IF(AND(NOT(ISBLANK('Gen Master'!I348)),OR('Gen Master'!$AM348=TRUE,'Gen Master'!$AM348="Enabled?")),'Gen Master'!I348, ignore_flag)</f>
        <v>zzz_ignore</v>
      </c>
      <c r="J67" s="19" t="str">
        <f>IF(AND(NOT(ISBLANK('Gen Master'!J348)),OR('Gen Master'!$AM348=TRUE,'Gen Master'!$AM348="Enabled?")),'Gen Master'!J348, ignore_flag)</f>
        <v>zzz_ignore</v>
      </c>
      <c r="K67" s="19" t="str">
        <f>IF(AND(NOT(ISBLANK('Gen Master'!K348)),OR('Gen Master'!$AM348=TRUE,'Gen Master'!$AM348="Enabled?")),'Gen Master'!K348, ignore_flag)</f>
        <v>zzz_ignore</v>
      </c>
      <c r="L67" s="19" t="str">
        <f>IF(AND(NOT(ISBLANK('Gen Master'!L348)),OR('Gen Master'!$AM348=TRUE,'Gen Master'!$AM348="Enabled?")),'Gen Master'!L348, ignore_flag)</f>
        <v>zzz_ignore</v>
      </c>
      <c r="M67" s="19" t="str">
        <f>IF(AND(NOT(ISBLANK('Gen Master'!M348)),OR('Gen Master'!$AM348=TRUE,'Gen Master'!$AM348="Enabled?")),'Gen Master'!M348, ignore_flag)</f>
        <v>zzz_ignore</v>
      </c>
      <c r="N67" s="19" t="str">
        <f>IF(AND(NOT(ISBLANK('Gen Master'!N348)),OR('Gen Master'!$AM348=TRUE,'Gen Master'!$AM348="Enabled?")),'Gen Master'!N348, ignore_flag)</f>
        <v>zzz_ignore</v>
      </c>
      <c r="O67" s="19" t="str">
        <f>IF(AND(NOT(ISBLANK('Gen Master'!O348)),OR('Gen Master'!$AM348=TRUE,'Gen Master'!$AM348="Enabled?")),'Gen Master'!O348, ignore_flag)</f>
        <v>zzz_ignore</v>
      </c>
      <c r="P67" s="19" t="str">
        <f>IF(AND(NOT(ISBLANK('Gen Master'!P348)),OR('Gen Master'!$AM348=TRUE,'Gen Master'!$AM348="Enabled?")),'Gen Master'!P348, ignore_flag)</f>
        <v>zzz_ignore</v>
      </c>
      <c r="Q67" s="19" t="str">
        <f>IF(AND(NOT(ISBLANK('Gen Master'!Q348)),OR('Gen Master'!$AM348=TRUE,'Gen Master'!$AM348="Enabled?")),'Gen Master'!Q348, ignore_flag)</f>
        <v>zzz_ignore</v>
      </c>
      <c r="R67" s="19" t="str">
        <f>IF(AND(NOT(ISBLANK('Gen Master'!R348)),OR('Gen Master'!$AM348=TRUE,'Gen Master'!$AM348="Enabled?")),'Gen Master'!R348, ignore_flag)</f>
        <v>zzz_ignore</v>
      </c>
      <c r="S67" s="19" t="str">
        <f>IF(AND(NOT(ISBLANK('Gen Master'!S348)),OR('Gen Master'!$AM348=TRUE,'Gen Master'!$AM348="Enabled?")),'Gen Master'!S348, ignore_flag)</f>
        <v>zzz_ignore</v>
      </c>
      <c r="T67" s="19" t="str">
        <f>IF(AND(NOT(ISBLANK('Gen Master'!T348)),OR('Gen Master'!$AM348=TRUE,'Gen Master'!$AM348="Enabled?")),'Gen Master'!T348, ignore_flag)</f>
        <v>zzz_ignore</v>
      </c>
      <c r="U67" s="19" t="str">
        <f>IF(AND(NOT(ISBLANK('Gen Master'!U348)),OR('Gen Master'!$AM348=TRUE,'Gen Master'!$AM348="Enabled?")),'Gen Master'!U348, ignore_flag)</f>
        <v>zzz_ignore</v>
      </c>
      <c r="V67" s="19" t="str">
        <f ca="1">IF(AND(NOT(ISBLANK('Gen Master'!V348)),OR('Gen Master'!$AM348=TRUE,'Gen Master'!$AM348="Enabled?")),'Gen Master'!V348, ignore_flag)</f>
        <v>zzz_ignore</v>
      </c>
      <c r="W67" s="19" t="str">
        <f>IF(AND(NOT(ISBLANK('Gen Master'!W348)),OR('Gen Master'!$AM348=TRUE,'Gen Master'!$AM348="Enabled?")),'Gen Master'!W348, ignore_flag)</f>
        <v>zzz_ignore</v>
      </c>
      <c r="X67" s="19" t="str">
        <f>IF(AND(NOT(ISBLANK('Gen Master'!X348)),OR('Gen Master'!$AM348=TRUE,'Gen Master'!$AM348="Enabled?")),'Gen Master'!X348, ignore_flag)</f>
        <v>zzz_ignore</v>
      </c>
      <c r="Y67" s="19" t="str">
        <f>IF(AND(NOT(ISBLANK('Gen Master'!Y348)),OR('Gen Master'!$AM348=TRUE,'Gen Master'!$AM348="Enabled?")),'Gen Master'!Y348, ignore_flag)</f>
        <v>zzz_ignore</v>
      </c>
    </row>
    <row r="68" spans="1:25" ht="30">
      <c r="A68" s="19">
        <f>'Gen Master'!A349</f>
        <v>318</v>
      </c>
      <c r="B68" s="19" t="str">
        <f>IF(AND(NOT(ISBLANK('Gen Master'!B349)),OR('Gen Master'!$AM349=TRUE,'Gen Master'!$AM349="Enabled?")),'Gen Master'!B349, ignore_flag)</f>
        <v>zzz_ignore</v>
      </c>
      <c r="C68" s="19" t="str">
        <f>IF(AND(NOT(ISBLANK('Gen Master'!C349)),OR('Gen Master'!$AM349=TRUE,'Gen Master'!$AM349="Enabled?")),'Gen Master'!C349, ignore_flag)</f>
        <v>zzz_ignore</v>
      </c>
      <c r="D68" s="19" t="str">
        <f>IF(AND(NOT(ISBLANK('Gen Master'!D349)),OR('Gen Master'!$AM349=TRUE,'Gen Master'!$AM349="Enabled?")),'Gen Master'!D349, ignore_flag)</f>
        <v>zzz_ignore</v>
      </c>
      <c r="E68" s="19" t="str">
        <f>IF(AND(NOT(ISBLANK('Gen Master'!E349)),OR('Gen Master'!$AM349=TRUE,'Gen Master'!$AM349="Enabled?")),'Gen Master'!E349, ignore_flag)</f>
        <v>zzz_ignore</v>
      </c>
      <c r="F68" s="19" t="str">
        <f>IF(AND(NOT(ISBLANK('Gen Master'!F349)),OR('Gen Master'!$AM349=TRUE,'Gen Master'!$AM349="Enabled?")),'Gen Master'!F349, ignore_flag)</f>
        <v>zzz_ignore</v>
      </c>
      <c r="G68" s="19" t="str">
        <f>IF(AND(NOT(ISBLANK('Gen Master'!G349)),OR('Gen Master'!$AM349=TRUE,'Gen Master'!$AM349="Enabled?")),'Gen Master'!G349, ignore_flag)</f>
        <v>zzz_ignore</v>
      </c>
      <c r="H68" s="19" t="str">
        <f>IF(AND(NOT(ISBLANK('Gen Master'!H349)),OR('Gen Master'!$AM349=TRUE,'Gen Master'!$AM349="Enabled?")),'Gen Master'!H349, ignore_flag)</f>
        <v>zzz_ignore</v>
      </c>
      <c r="I68" s="19" t="str">
        <f>IF(AND(NOT(ISBLANK('Gen Master'!I349)),OR('Gen Master'!$AM349=TRUE,'Gen Master'!$AM349="Enabled?")),'Gen Master'!I349, ignore_flag)</f>
        <v>zzz_ignore</v>
      </c>
      <c r="J68" s="19" t="str">
        <f>IF(AND(NOT(ISBLANK('Gen Master'!J349)),OR('Gen Master'!$AM349=TRUE,'Gen Master'!$AM349="Enabled?")),'Gen Master'!J349, ignore_flag)</f>
        <v>zzz_ignore</v>
      </c>
      <c r="K68" s="19" t="str">
        <f>IF(AND(NOT(ISBLANK('Gen Master'!K349)),OR('Gen Master'!$AM349=TRUE,'Gen Master'!$AM349="Enabled?")),'Gen Master'!K349, ignore_flag)</f>
        <v>zzz_ignore</v>
      </c>
      <c r="L68" s="19" t="str">
        <f>IF(AND(NOT(ISBLANK('Gen Master'!L349)),OR('Gen Master'!$AM349=TRUE,'Gen Master'!$AM349="Enabled?")),'Gen Master'!L349, ignore_flag)</f>
        <v>zzz_ignore</v>
      </c>
      <c r="M68" s="19" t="str">
        <f>IF(AND(NOT(ISBLANK('Gen Master'!M349)),OR('Gen Master'!$AM349=TRUE,'Gen Master'!$AM349="Enabled?")),'Gen Master'!M349, ignore_flag)</f>
        <v>zzz_ignore</v>
      </c>
      <c r="N68" s="19" t="str">
        <f>IF(AND(NOT(ISBLANK('Gen Master'!N349)),OR('Gen Master'!$AM349=TRUE,'Gen Master'!$AM349="Enabled?")),'Gen Master'!N349, ignore_flag)</f>
        <v>zzz_ignore</v>
      </c>
      <c r="O68" s="19" t="str">
        <f>IF(AND(NOT(ISBLANK('Gen Master'!O349)),OR('Gen Master'!$AM349=TRUE,'Gen Master'!$AM349="Enabled?")),'Gen Master'!O349, ignore_flag)</f>
        <v>zzz_ignore</v>
      </c>
      <c r="P68" s="19" t="str">
        <f>IF(AND(NOT(ISBLANK('Gen Master'!P349)),OR('Gen Master'!$AM349=TRUE,'Gen Master'!$AM349="Enabled?")),'Gen Master'!P349, ignore_flag)</f>
        <v>zzz_ignore</v>
      </c>
      <c r="Q68" s="19" t="str">
        <f>IF(AND(NOT(ISBLANK('Gen Master'!Q349)),OR('Gen Master'!$AM349=TRUE,'Gen Master'!$AM349="Enabled?")),'Gen Master'!Q349, ignore_flag)</f>
        <v>zzz_ignore</v>
      </c>
      <c r="R68" s="19" t="str">
        <f>IF(AND(NOT(ISBLANK('Gen Master'!R349)),OR('Gen Master'!$AM349=TRUE,'Gen Master'!$AM349="Enabled?")),'Gen Master'!R349, ignore_flag)</f>
        <v>zzz_ignore</v>
      </c>
      <c r="S68" s="19" t="str">
        <f>IF(AND(NOT(ISBLANK('Gen Master'!S349)),OR('Gen Master'!$AM349=TRUE,'Gen Master'!$AM349="Enabled?")),'Gen Master'!S349, ignore_flag)</f>
        <v>zzz_ignore</v>
      </c>
      <c r="T68" s="19" t="str">
        <f>IF(AND(NOT(ISBLANK('Gen Master'!T349)),OR('Gen Master'!$AM349=TRUE,'Gen Master'!$AM349="Enabled?")),'Gen Master'!T349, ignore_flag)</f>
        <v>zzz_ignore</v>
      </c>
      <c r="U68" s="19" t="str">
        <f>IF(AND(NOT(ISBLANK('Gen Master'!U349)),OR('Gen Master'!$AM349=TRUE,'Gen Master'!$AM349="Enabled?")),'Gen Master'!U349, ignore_flag)</f>
        <v>zzz_ignore</v>
      </c>
      <c r="V68" s="19" t="str">
        <f ca="1">IF(AND(NOT(ISBLANK('Gen Master'!V349)),OR('Gen Master'!$AM349=TRUE,'Gen Master'!$AM349="Enabled?")),'Gen Master'!V349, ignore_flag)</f>
        <v>zzz_ignore</v>
      </c>
      <c r="W68" s="19" t="str">
        <f>IF(AND(NOT(ISBLANK('Gen Master'!W349)),OR('Gen Master'!$AM349=TRUE,'Gen Master'!$AM349="Enabled?")),'Gen Master'!W349, ignore_flag)</f>
        <v>zzz_ignore</v>
      </c>
      <c r="X68" s="19" t="str">
        <f>IF(AND(NOT(ISBLANK('Gen Master'!X349)),OR('Gen Master'!$AM349=TRUE,'Gen Master'!$AM349="Enabled?")),'Gen Master'!X349, ignore_flag)</f>
        <v>zzz_ignore</v>
      </c>
      <c r="Y68" s="19" t="str">
        <f>IF(AND(NOT(ISBLANK('Gen Master'!Y349)),OR('Gen Master'!$AM349=TRUE,'Gen Master'!$AM349="Enabled?")),'Gen Master'!Y349, ignore_flag)</f>
        <v>zzz_ignore</v>
      </c>
    </row>
    <row r="69" spans="1:25" ht="45">
      <c r="A69" s="19">
        <f>'Gen Master'!A354</f>
        <v>323</v>
      </c>
      <c r="B69" s="19" t="str">
        <f>IF(AND(NOT(ISBLANK('Gen Master'!B354)),OR('Gen Master'!$AM354=TRUE,'Gen Master'!$AM354="Enabled?")),'Gen Master'!B354, ignore_flag)</f>
        <v>zzz_ignore</v>
      </c>
      <c r="C69" s="19" t="str">
        <f>IF(AND(NOT(ISBLANK('Gen Master'!C354)),OR('Gen Master'!$AM354=TRUE,'Gen Master'!$AM354="Enabled?")),'Gen Master'!C354, ignore_flag)</f>
        <v>zzz_ignore</v>
      </c>
      <c r="D69" s="19" t="str">
        <f>IF(AND(NOT(ISBLANK('Gen Master'!D354)),OR('Gen Master'!$AM354=TRUE,'Gen Master'!$AM354="Enabled?")),'Gen Master'!D354, ignore_flag)</f>
        <v>zzz_ignore</v>
      </c>
      <c r="E69" s="19" t="str">
        <f>IF(AND(NOT(ISBLANK('Gen Master'!E354)),OR('Gen Master'!$AM354=TRUE,'Gen Master'!$AM354="Enabled?")),'Gen Master'!E354, ignore_flag)</f>
        <v>zzz_ignore</v>
      </c>
      <c r="F69" s="19" t="str">
        <f>IF(AND(NOT(ISBLANK('Gen Master'!F354)),OR('Gen Master'!$AM354=TRUE,'Gen Master'!$AM354="Enabled?")),'Gen Master'!F354, ignore_flag)</f>
        <v>zzz_ignore</v>
      </c>
      <c r="G69" s="19" t="str">
        <f>IF(AND(NOT(ISBLANK('Gen Master'!G354)),OR('Gen Master'!$AM354=TRUE,'Gen Master'!$AM354="Enabled?")),'Gen Master'!G354, ignore_flag)</f>
        <v>zzz_ignore</v>
      </c>
      <c r="H69" s="19" t="str">
        <f>IF(AND(NOT(ISBLANK('Gen Master'!H354)),OR('Gen Master'!$AM354=TRUE,'Gen Master'!$AM354="Enabled?")),'Gen Master'!H354, ignore_flag)</f>
        <v>zzz_ignore</v>
      </c>
      <c r="I69" s="19" t="str">
        <f>IF(AND(NOT(ISBLANK('Gen Master'!I354)),OR('Gen Master'!$AM354=TRUE,'Gen Master'!$AM354="Enabled?")),'Gen Master'!I354, ignore_flag)</f>
        <v>zzz_ignore</v>
      </c>
      <c r="J69" s="19" t="str">
        <f>IF(AND(NOT(ISBLANK('Gen Master'!J354)),OR('Gen Master'!$AM354=TRUE,'Gen Master'!$AM354="Enabled?")),'Gen Master'!J354, ignore_flag)</f>
        <v>zzz_ignore</v>
      </c>
      <c r="K69" s="19" t="str">
        <f>IF(AND(NOT(ISBLANK('Gen Master'!K354)),OR('Gen Master'!$AM354=TRUE,'Gen Master'!$AM354="Enabled?")),'Gen Master'!K354, ignore_flag)</f>
        <v>zzz_ignore</v>
      </c>
      <c r="L69" s="19" t="str">
        <f>IF(AND(NOT(ISBLANK('Gen Master'!L354)),OR('Gen Master'!$AM354=TRUE,'Gen Master'!$AM354="Enabled?")),'Gen Master'!L354, ignore_flag)</f>
        <v>zzz_ignore</v>
      </c>
      <c r="M69" s="19" t="str">
        <f>IF(AND(NOT(ISBLANK('Gen Master'!M354)),OR('Gen Master'!$AM354=TRUE,'Gen Master'!$AM354="Enabled?")),'Gen Master'!M354, ignore_flag)</f>
        <v>zzz_ignore</v>
      </c>
      <c r="N69" s="19" t="str">
        <f>IF(AND(NOT(ISBLANK('Gen Master'!N354)),OR('Gen Master'!$AM354=TRUE,'Gen Master'!$AM354="Enabled?")),'Gen Master'!N354, ignore_flag)</f>
        <v>zzz_ignore</v>
      </c>
      <c r="O69" s="19" t="str">
        <f>IF(AND(NOT(ISBLANK('Gen Master'!O354)),OR('Gen Master'!$AM354=TRUE,'Gen Master'!$AM354="Enabled?")),'Gen Master'!O354, ignore_flag)</f>
        <v>zzz_ignore</v>
      </c>
      <c r="P69" s="19" t="str">
        <f>IF(AND(NOT(ISBLANK('Gen Master'!P354)),OR('Gen Master'!$AM354=TRUE,'Gen Master'!$AM354="Enabled?")),'Gen Master'!P354, ignore_flag)</f>
        <v>zzz_ignore</v>
      </c>
      <c r="Q69" s="19" t="str">
        <f>IF(AND(NOT(ISBLANK('Gen Master'!Q354)),OR('Gen Master'!$AM354=TRUE,'Gen Master'!$AM354="Enabled?")),'Gen Master'!Q354, ignore_flag)</f>
        <v>zzz_ignore</v>
      </c>
      <c r="R69" s="19" t="str">
        <f>IF(AND(NOT(ISBLANK('Gen Master'!R354)),OR('Gen Master'!$AM354=TRUE,'Gen Master'!$AM354="Enabled?")),'Gen Master'!R354, ignore_flag)</f>
        <v>zzz_ignore</v>
      </c>
      <c r="S69" s="19" t="str">
        <f>IF(AND(NOT(ISBLANK('Gen Master'!S354)),OR('Gen Master'!$AM354=TRUE,'Gen Master'!$AM354="Enabled?")),'Gen Master'!S354, ignore_flag)</f>
        <v>zzz_ignore</v>
      </c>
      <c r="T69" s="19" t="str">
        <f>IF(AND(NOT(ISBLANK('Gen Master'!T354)),OR('Gen Master'!$AM354=TRUE,'Gen Master'!$AM354="Enabled?")),'Gen Master'!T354, ignore_flag)</f>
        <v>zzz_ignore</v>
      </c>
      <c r="U69" s="19" t="str">
        <f>IF(AND(NOT(ISBLANK('Gen Master'!U354)),OR('Gen Master'!$AM354=TRUE,'Gen Master'!$AM354="Enabled?")),'Gen Master'!U354, ignore_flag)</f>
        <v>zzz_ignore</v>
      </c>
      <c r="V69" s="19" t="str">
        <f ca="1">IF(AND(NOT(ISBLANK('Gen Master'!V354)),OR('Gen Master'!$AM354=TRUE,'Gen Master'!$AM354="Enabled?")),'Gen Master'!V354, ignore_flag)</f>
        <v>zzz_ignore</v>
      </c>
      <c r="W69" s="19" t="str">
        <f>IF(AND(NOT(ISBLANK('Gen Master'!W354)),OR('Gen Master'!$AM354=TRUE,'Gen Master'!$AM354="Enabled?")),'Gen Master'!W354, ignore_flag)</f>
        <v>zzz_ignore</v>
      </c>
      <c r="X69" s="19" t="str">
        <f>IF(AND(NOT(ISBLANK('Gen Master'!X354)),OR('Gen Master'!$AM354=TRUE,'Gen Master'!$AM354="Enabled?")),'Gen Master'!X354, ignore_flag)</f>
        <v>zzz_ignore</v>
      </c>
      <c r="Y69" s="19" t="str">
        <f>IF(AND(NOT(ISBLANK('Gen Master'!Y354)),OR('Gen Master'!$AM354=TRUE,'Gen Master'!$AM354="Enabled?")),'Gen Master'!Y354, ignore_flag)</f>
        <v>zzz_ignore</v>
      </c>
    </row>
    <row r="70" spans="1:25" ht="45">
      <c r="A70" s="19">
        <f>'Gen Master'!A355</f>
        <v>324</v>
      </c>
      <c r="B70" s="19" t="str">
        <f>IF(AND(NOT(ISBLANK('Gen Master'!B355)),OR('Gen Master'!$AM355=TRUE,'Gen Master'!$AM355="Enabled?")),'Gen Master'!B355, ignore_flag)</f>
        <v>zzz_ignore</v>
      </c>
      <c r="C70" s="19" t="str">
        <f>IF(AND(NOT(ISBLANK('Gen Master'!C355)),OR('Gen Master'!$AM355=TRUE,'Gen Master'!$AM355="Enabled?")),'Gen Master'!C355, ignore_flag)</f>
        <v>zzz_ignore</v>
      </c>
      <c r="D70" s="19" t="str">
        <f>IF(AND(NOT(ISBLANK('Gen Master'!D355)),OR('Gen Master'!$AM355=TRUE,'Gen Master'!$AM355="Enabled?")),'Gen Master'!D355, ignore_flag)</f>
        <v>zzz_ignore</v>
      </c>
      <c r="E70" s="19" t="str">
        <f>IF(AND(NOT(ISBLANK('Gen Master'!E355)),OR('Gen Master'!$AM355=TRUE,'Gen Master'!$AM355="Enabled?")),'Gen Master'!E355, ignore_flag)</f>
        <v>zzz_ignore</v>
      </c>
      <c r="F70" s="19" t="str">
        <f>IF(AND(NOT(ISBLANK('Gen Master'!F355)),OR('Gen Master'!$AM355=TRUE,'Gen Master'!$AM355="Enabled?")),'Gen Master'!F355, ignore_flag)</f>
        <v>zzz_ignore</v>
      </c>
      <c r="G70" s="19" t="str">
        <f>IF(AND(NOT(ISBLANK('Gen Master'!G355)),OR('Gen Master'!$AM355=TRUE,'Gen Master'!$AM355="Enabled?")),'Gen Master'!G355, ignore_flag)</f>
        <v>zzz_ignore</v>
      </c>
      <c r="H70" s="19" t="str">
        <f>IF(AND(NOT(ISBLANK('Gen Master'!H355)),OR('Gen Master'!$AM355=TRUE,'Gen Master'!$AM355="Enabled?")),'Gen Master'!H355, ignore_flag)</f>
        <v>zzz_ignore</v>
      </c>
      <c r="I70" s="19" t="str">
        <f>IF(AND(NOT(ISBLANK('Gen Master'!I355)),OR('Gen Master'!$AM355=TRUE,'Gen Master'!$AM355="Enabled?")),'Gen Master'!I355, ignore_flag)</f>
        <v>zzz_ignore</v>
      </c>
      <c r="J70" s="19" t="str">
        <f>IF(AND(NOT(ISBLANK('Gen Master'!J355)),OR('Gen Master'!$AM355=TRUE,'Gen Master'!$AM355="Enabled?")),'Gen Master'!J355, ignore_flag)</f>
        <v>zzz_ignore</v>
      </c>
      <c r="K70" s="19" t="str">
        <f>IF(AND(NOT(ISBLANK('Gen Master'!K355)),OR('Gen Master'!$AM355=TRUE,'Gen Master'!$AM355="Enabled?")),'Gen Master'!K355, ignore_flag)</f>
        <v>zzz_ignore</v>
      </c>
      <c r="L70" s="19" t="str">
        <f>IF(AND(NOT(ISBLANK('Gen Master'!L355)),OR('Gen Master'!$AM355=TRUE,'Gen Master'!$AM355="Enabled?")),'Gen Master'!L355, ignore_flag)</f>
        <v>zzz_ignore</v>
      </c>
      <c r="M70" s="19" t="str">
        <f>IF(AND(NOT(ISBLANK('Gen Master'!M355)),OR('Gen Master'!$AM355=TRUE,'Gen Master'!$AM355="Enabled?")),'Gen Master'!M355, ignore_flag)</f>
        <v>zzz_ignore</v>
      </c>
      <c r="N70" s="19" t="str">
        <f>IF(AND(NOT(ISBLANK('Gen Master'!N355)),OR('Gen Master'!$AM355=TRUE,'Gen Master'!$AM355="Enabled?")),'Gen Master'!N355, ignore_flag)</f>
        <v>zzz_ignore</v>
      </c>
      <c r="O70" s="19" t="str">
        <f>IF(AND(NOT(ISBLANK('Gen Master'!O355)),OR('Gen Master'!$AM355=TRUE,'Gen Master'!$AM355="Enabled?")),'Gen Master'!O355, ignore_flag)</f>
        <v>zzz_ignore</v>
      </c>
      <c r="P70" s="19" t="str">
        <f>IF(AND(NOT(ISBLANK('Gen Master'!P355)),OR('Gen Master'!$AM355=TRUE,'Gen Master'!$AM355="Enabled?")),'Gen Master'!P355, ignore_flag)</f>
        <v>zzz_ignore</v>
      </c>
      <c r="Q70" s="19" t="str">
        <f>IF(AND(NOT(ISBLANK('Gen Master'!Q355)),OR('Gen Master'!$AM355=TRUE,'Gen Master'!$AM355="Enabled?")),'Gen Master'!Q355, ignore_flag)</f>
        <v>zzz_ignore</v>
      </c>
      <c r="R70" s="19" t="str">
        <f>IF(AND(NOT(ISBLANK('Gen Master'!R355)),OR('Gen Master'!$AM355=TRUE,'Gen Master'!$AM355="Enabled?")),'Gen Master'!R355, ignore_flag)</f>
        <v>zzz_ignore</v>
      </c>
      <c r="S70" s="19" t="str">
        <f>IF(AND(NOT(ISBLANK('Gen Master'!S355)),OR('Gen Master'!$AM355=TRUE,'Gen Master'!$AM355="Enabled?")),'Gen Master'!S355, ignore_flag)</f>
        <v>zzz_ignore</v>
      </c>
      <c r="T70" s="19" t="str">
        <f>IF(AND(NOT(ISBLANK('Gen Master'!T355)),OR('Gen Master'!$AM355=TRUE,'Gen Master'!$AM355="Enabled?")),'Gen Master'!T355, ignore_flag)</f>
        <v>zzz_ignore</v>
      </c>
      <c r="U70" s="19" t="str">
        <f>IF(AND(NOT(ISBLANK('Gen Master'!U355)),OR('Gen Master'!$AM355=TRUE,'Gen Master'!$AM355="Enabled?")),'Gen Master'!U355, ignore_flag)</f>
        <v>zzz_ignore</v>
      </c>
      <c r="V70" s="19" t="str">
        <f ca="1">IF(AND(NOT(ISBLANK('Gen Master'!V355)),OR('Gen Master'!$AM355=TRUE,'Gen Master'!$AM355="Enabled?")),'Gen Master'!V355, ignore_flag)</f>
        <v>zzz_ignore</v>
      </c>
      <c r="W70" s="19" t="str">
        <f>IF(AND(NOT(ISBLANK('Gen Master'!W355)),OR('Gen Master'!$AM355=TRUE,'Gen Master'!$AM355="Enabled?")),'Gen Master'!W355, ignore_flag)</f>
        <v>zzz_ignore</v>
      </c>
      <c r="X70" s="19" t="str">
        <f>IF(AND(NOT(ISBLANK('Gen Master'!X355)),OR('Gen Master'!$AM355=TRUE,'Gen Master'!$AM355="Enabled?")),'Gen Master'!X355, ignore_flag)</f>
        <v>zzz_ignore</v>
      </c>
      <c r="Y70" s="19" t="str">
        <f>IF(AND(NOT(ISBLANK('Gen Master'!Y355)),OR('Gen Master'!$AM355=TRUE,'Gen Master'!$AM355="Enabled?")),'Gen Master'!Y355, ignore_flag)</f>
        <v>zzz_ignore</v>
      </c>
    </row>
    <row r="71" spans="1:25">
      <c r="A71" s="19">
        <f>'Gen Master'!A373</f>
        <v>342</v>
      </c>
      <c r="B71" s="19" t="str">
        <f>IF(AND(NOT(ISBLANK('Gen Master'!B373)),OR('Gen Master'!$AM373=TRUE,'Gen Master'!$AM373="Enabled?")),'Gen Master'!B373, ignore_flag)</f>
        <v>zzz_ignore</v>
      </c>
      <c r="C71" s="19" t="str">
        <f>IF(AND(NOT(ISBLANK('Gen Master'!C373)),OR('Gen Master'!$AM373=TRUE,'Gen Master'!$AM373="Enabled?")),'Gen Master'!C373, ignore_flag)</f>
        <v>zzz_ignore</v>
      </c>
      <c r="D71" s="19" t="str">
        <f>IF(AND(NOT(ISBLANK('Gen Master'!D373)),OR('Gen Master'!$AM373=TRUE,'Gen Master'!$AM373="Enabled?")),'Gen Master'!D373, ignore_flag)</f>
        <v>zzz_ignore</v>
      </c>
      <c r="E71" s="19" t="str">
        <f>IF(AND(NOT(ISBLANK('Gen Master'!E373)),OR('Gen Master'!$AM373=TRUE,'Gen Master'!$AM373="Enabled?")),'Gen Master'!E373, ignore_flag)</f>
        <v>zzz_ignore</v>
      </c>
      <c r="F71" s="19" t="str">
        <f>IF(AND(NOT(ISBLANK('Gen Master'!F373)),OR('Gen Master'!$AM373=TRUE,'Gen Master'!$AM373="Enabled?")),'Gen Master'!F373, ignore_flag)</f>
        <v>zzz_ignore</v>
      </c>
      <c r="G71" s="19" t="str">
        <f>IF(AND(NOT(ISBLANK('Gen Master'!G373)),OR('Gen Master'!$AM373=TRUE,'Gen Master'!$AM373="Enabled?")),'Gen Master'!G373, ignore_flag)</f>
        <v>zzz_ignore</v>
      </c>
      <c r="H71" s="19" t="str">
        <f>IF(AND(NOT(ISBLANK('Gen Master'!H373)),OR('Gen Master'!$AM373=TRUE,'Gen Master'!$AM373="Enabled?")),'Gen Master'!H373, ignore_flag)</f>
        <v>zzz_ignore</v>
      </c>
      <c r="I71" s="19" t="str">
        <f>IF(AND(NOT(ISBLANK('Gen Master'!I373)),OR('Gen Master'!$AM373=TRUE,'Gen Master'!$AM373="Enabled?")),'Gen Master'!I373, ignore_flag)</f>
        <v>zzz_ignore</v>
      </c>
      <c r="J71" s="19" t="str">
        <f>IF(AND(NOT(ISBLANK('Gen Master'!J373)),OR('Gen Master'!$AM373=TRUE,'Gen Master'!$AM373="Enabled?")),'Gen Master'!J373, ignore_flag)</f>
        <v>zzz_ignore</v>
      </c>
      <c r="K71" s="19" t="str">
        <f>IF(AND(NOT(ISBLANK('Gen Master'!K373)),OR('Gen Master'!$AM373=TRUE,'Gen Master'!$AM373="Enabled?")),'Gen Master'!K373, ignore_flag)</f>
        <v>zzz_ignore</v>
      </c>
      <c r="L71" s="19" t="str">
        <f>IF(AND(NOT(ISBLANK('Gen Master'!L373)),OR('Gen Master'!$AM373=TRUE,'Gen Master'!$AM373="Enabled?")),'Gen Master'!L373, ignore_flag)</f>
        <v>zzz_ignore</v>
      </c>
      <c r="M71" s="19" t="str">
        <f>IF(AND(NOT(ISBLANK('Gen Master'!M373)),OR('Gen Master'!$AM373=TRUE,'Gen Master'!$AM373="Enabled?")),'Gen Master'!M373, ignore_flag)</f>
        <v>zzz_ignore</v>
      </c>
      <c r="N71" s="19" t="str">
        <f>IF(AND(NOT(ISBLANK('Gen Master'!N373)),OR('Gen Master'!$AM373=TRUE,'Gen Master'!$AM373="Enabled?")),'Gen Master'!N373, ignore_flag)</f>
        <v>zzz_ignore</v>
      </c>
      <c r="O71" s="19" t="str">
        <f>IF(AND(NOT(ISBLANK('Gen Master'!O373)),OR('Gen Master'!$AM373=TRUE,'Gen Master'!$AM373="Enabled?")),'Gen Master'!O373, ignore_flag)</f>
        <v>zzz_ignore</v>
      </c>
      <c r="P71" s="19" t="str">
        <f>IF(AND(NOT(ISBLANK('Gen Master'!P373)),OR('Gen Master'!$AM373=TRUE,'Gen Master'!$AM373="Enabled?")),'Gen Master'!P373, ignore_flag)</f>
        <v>zzz_ignore</v>
      </c>
      <c r="Q71" s="19" t="str">
        <f>IF(AND(NOT(ISBLANK('Gen Master'!Q373)),OR('Gen Master'!$AM373=TRUE,'Gen Master'!$AM373="Enabled?")),'Gen Master'!Q373, ignore_flag)</f>
        <v>zzz_ignore</v>
      </c>
      <c r="R71" s="19" t="str">
        <f>IF(AND(NOT(ISBLANK('Gen Master'!R373)),OR('Gen Master'!$AM373=TRUE,'Gen Master'!$AM373="Enabled?")),'Gen Master'!R373, ignore_flag)</f>
        <v>zzz_ignore</v>
      </c>
      <c r="S71" s="19" t="str">
        <f>IF(AND(NOT(ISBLANK('Gen Master'!S373)),OR('Gen Master'!$AM373=TRUE,'Gen Master'!$AM373="Enabled?")),'Gen Master'!S373, ignore_flag)</f>
        <v>zzz_ignore</v>
      </c>
      <c r="T71" s="19" t="str">
        <f>IF(AND(NOT(ISBLANK('Gen Master'!T373)),OR('Gen Master'!$AM373=TRUE,'Gen Master'!$AM373="Enabled?")),'Gen Master'!T373, ignore_flag)</f>
        <v>zzz_ignore</v>
      </c>
      <c r="U71" s="19" t="str">
        <f>IF(AND(NOT(ISBLANK('Gen Master'!U373)),OR('Gen Master'!$AM373=TRUE,'Gen Master'!$AM373="Enabled?")),'Gen Master'!U373, ignore_flag)</f>
        <v>zzz_ignore</v>
      </c>
      <c r="V71" s="19" t="str">
        <f ca="1">IF(AND(NOT(ISBLANK('Gen Master'!V373)),OR('Gen Master'!$AM373=TRUE,'Gen Master'!$AM373="Enabled?")),'Gen Master'!V373, ignore_flag)</f>
        <v>zzz_ignore</v>
      </c>
      <c r="W71" s="19" t="str">
        <f>IF(AND(NOT(ISBLANK('Gen Master'!W373)),OR('Gen Master'!$AM373=TRUE,'Gen Master'!$AM373="Enabled?")),'Gen Master'!W373, ignore_flag)</f>
        <v>zzz_ignore</v>
      </c>
      <c r="X71" s="19" t="str">
        <f>IF(AND(NOT(ISBLANK('Gen Master'!X373)),OR('Gen Master'!$AM373=TRUE,'Gen Master'!$AM373="Enabled?")),'Gen Master'!X373, ignore_flag)</f>
        <v>zzz_ignore</v>
      </c>
      <c r="Y71" s="19" t="str">
        <f>IF(AND(NOT(ISBLANK('Gen Master'!Y373)),OR('Gen Master'!$AM373=TRUE,'Gen Master'!$AM373="Enabled?")),'Gen Master'!Y373, ignore_flag)</f>
        <v>zzz_ignore</v>
      </c>
    </row>
    <row r="72" spans="1:25">
      <c r="A72" s="19">
        <f>'Gen Master'!A372</f>
        <v>341</v>
      </c>
      <c r="B72" s="19" t="str">
        <f>IF(AND(NOT(ISBLANK('Gen Master'!B372)),OR('Gen Master'!$AM372=TRUE,'Gen Master'!$AM372="Enabled?")),'Gen Master'!B372, ignore_flag)</f>
        <v>zzz_ignore</v>
      </c>
      <c r="C72" s="19" t="str">
        <f>IF(AND(NOT(ISBLANK('Gen Master'!C372)),OR('Gen Master'!$AM372=TRUE,'Gen Master'!$AM372="Enabled?")),'Gen Master'!C372, ignore_flag)</f>
        <v>zzz_ignore</v>
      </c>
      <c r="D72" s="19" t="str">
        <f>IF(AND(NOT(ISBLANK('Gen Master'!D372)),OR('Gen Master'!$AM372=TRUE,'Gen Master'!$AM372="Enabled?")),'Gen Master'!D372, ignore_flag)</f>
        <v>zzz_ignore</v>
      </c>
      <c r="E72" s="19" t="str">
        <f>IF(AND(NOT(ISBLANK('Gen Master'!E372)),OR('Gen Master'!$AM372=TRUE,'Gen Master'!$AM372="Enabled?")),'Gen Master'!E372, ignore_flag)</f>
        <v>zzz_ignore</v>
      </c>
      <c r="F72" s="19" t="str">
        <f>IF(AND(NOT(ISBLANK('Gen Master'!F372)),OR('Gen Master'!$AM372=TRUE,'Gen Master'!$AM372="Enabled?")),'Gen Master'!F372, ignore_flag)</f>
        <v>zzz_ignore</v>
      </c>
      <c r="G72" s="19" t="str">
        <f>IF(AND(NOT(ISBLANK('Gen Master'!G372)),OR('Gen Master'!$AM372=TRUE,'Gen Master'!$AM372="Enabled?")),'Gen Master'!G372, ignore_flag)</f>
        <v>zzz_ignore</v>
      </c>
      <c r="H72" s="19" t="str">
        <f>IF(AND(NOT(ISBLANK('Gen Master'!H372)),OR('Gen Master'!$AM372=TRUE,'Gen Master'!$AM372="Enabled?")),'Gen Master'!H372, ignore_flag)</f>
        <v>zzz_ignore</v>
      </c>
      <c r="I72" s="19" t="str">
        <f>IF(AND(NOT(ISBLANK('Gen Master'!I372)),OR('Gen Master'!$AM372=TRUE,'Gen Master'!$AM372="Enabled?")),'Gen Master'!I372, ignore_flag)</f>
        <v>zzz_ignore</v>
      </c>
      <c r="J72" s="19" t="str">
        <f>IF(AND(NOT(ISBLANK('Gen Master'!J372)),OR('Gen Master'!$AM372=TRUE,'Gen Master'!$AM372="Enabled?")),'Gen Master'!J372, ignore_flag)</f>
        <v>zzz_ignore</v>
      </c>
      <c r="K72" s="19" t="str">
        <f>IF(AND(NOT(ISBLANK('Gen Master'!K372)),OR('Gen Master'!$AM372=TRUE,'Gen Master'!$AM372="Enabled?")),'Gen Master'!K372, ignore_flag)</f>
        <v>zzz_ignore</v>
      </c>
      <c r="L72" s="19" t="str">
        <f>IF(AND(NOT(ISBLANK('Gen Master'!L372)),OR('Gen Master'!$AM372=TRUE,'Gen Master'!$AM372="Enabled?")),'Gen Master'!L372, ignore_flag)</f>
        <v>zzz_ignore</v>
      </c>
      <c r="M72" s="19" t="str">
        <f>IF(AND(NOT(ISBLANK('Gen Master'!M372)),OR('Gen Master'!$AM372=TRUE,'Gen Master'!$AM372="Enabled?")),'Gen Master'!M372, ignore_flag)</f>
        <v>zzz_ignore</v>
      </c>
      <c r="N72" s="19" t="str">
        <f>IF(AND(NOT(ISBLANK('Gen Master'!N372)),OR('Gen Master'!$AM372=TRUE,'Gen Master'!$AM372="Enabled?")),'Gen Master'!N372, ignore_flag)</f>
        <v>zzz_ignore</v>
      </c>
      <c r="O72" s="19" t="str">
        <f>IF(AND(NOT(ISBLANK('Gen Master'!O372)),OR('Gen Master'!$AM372=TRUE,'Gen Master'!$AM372="Enabled?")),'Gen Master'!O372, ignore_flag)</f>
        <v>zzz_ignore</v>
      </c>
      <c r="P72" s="19" t="str">
        <f>IF(AND(NOT(ISBLANK('Gen Master'!P372)),OR('Gen Master'!$AM372=TRUE,'Gen Master'!$AM372="Enabled?")),'Gen Master'!P372, ignore_flag)</f>
        <v>zzz_ignore</v>
      </c>
      <c r="Q72" s="19" t="str">
        <f>IF(AND(NOT(ISBLANK('Gen Master'!Q372)),OR('Gen Master'!$AM372=TRUE,'Gen Master'!$AM372="Enabled?")),'Gen Master'!Q372, ignore_flag)</f>
        <v>zzz_ignore</v>
      </c>
      <c r="R72" s="19" t="str">
        <f>IF(AND(NOT(ISBLANK('Gen Master'!R372)),OR('Gen Master'!$AM372=TRUE,'Gen Master'!$AM372="Enabled?")),'Gen Master'!R372, ignore_flag)</f>
        <v>zzz_ignore</v>
      </c>
      <c r="S72" s="19" t="str">
        <f>IF(AND(NOT(ISBLANK('Gen Master'!S372)),OR('Gen Master'!$AM372=TRUE,'Gen Master'!$AM372="Enabled?")),'Gen Master'!S372, ignore_flag)</f>
        <v>zzz_ignore</v>
      </c>
      <c r="T72" s="19" t="str">
        <f>IF(AND(NOT(ISBLANK('Gen Master'!T372)),OR('Gen Master'!$AM372=TRUE,'Gen Master'!$AM372="Enabled?")),'Gen Master'!T372, ignore_flag)</f>
        <v>zzz_ignore</v>
      </c>
      <c r="U72" s="19" t="str">
        <f>IF(AND(NOT(ISBLANK('Gen Master'!U372)),OR('Gen Master'!$AM372=TRUE,'Gen Master'!$AM372="Enabled?")),'Gen Master'!U372, ignore_flag)</f>
        <v>zzz_ignore</v>
      </c>
      <c r="V72" s="19" t="str">
        <f ca="1">IF(AND(NOT(ISBLANK('Gen Master'!V372)),OR('Gen Master'!$AM372=TRUE,'Gen Master'!$AM372="Enabled?")),'Gen Master'!V372, ignore_flag)</f>
        <v>zzz_ignore</v>
      </c>
      <c r="W72" s="19" t="str">
        <f>IF(AND(NOT(ISBLANK('Gen Master'!W372)),OR('Gen Master'!$AM372=TRUE,'Gen Master'!$AM372="Enabled?")),'Gen Master'!W372, ignore_flag)</f>
        <v>zzz_ignore</v>
      </c>
      <c r="X72" s="19" t="str">
        <f>IF(AND(NOT(ISBLANK('Gen Master'!X372)),OR('Gen Master'!$AM372=TRUE,'Gen Master'!$AM372="Enabled?")),'Gen Master'!X372, ignore_flag)</f>
        <v>zzz_ignore</v>
      </c>
      <c r="Y72" s="19" t="str">
        <f>IF(AND(NOT(ISBLANK('Gen Master'!Y372)),OR('Gen Master'!$AM372=TRUE,'Gen Master'!$AM372="Enabled?")),'Gen Master'!Y372, ignore_flag)</f>
        <v>zzz_ignore</v>
      </c>
    </row>
    <row r="73" spans="1:25">
      <c r="A73" s="19">
        <f>'Gen Master'!A371</f>
        <v>340</v>
      </c>
      <c r="B73" s="19" t="str">
        <f>IF(AND(NOT(ISBLANK('Gen Master'!B371)),OR('Gen Master'!$AM371=TRUE,'Gen Master'!$AM371="Enabled?")),'Gen Master'!B371, ignore_flag)</f>
        <v>zzz_ignore</v>
      </c>
      <c r="C73" s="19" t="str">
        <f>IF(AND(NOT(ISBLANK('Gen Master'!C371)),OR('Gen Master'!$AM371=TRUE,'Gen Master'!$AM371="Enabled?")),'Gen Master'!C371, ignore_flag)</f>
        <v>zzz_ignore</v>
      </c>
      <c r="D73" s="19" t="str">
        <f>IF(AND(NOT(ISBLANK('Gen Master'!D371)),OR('Gen Master'!$AM371=TRUE,'Gen Master'!$AM371="Enabled?")),'Gen Master'!D371, ignore_flag)</f>
        <v>zzz_ignore</v>
      </c>
      <c r="E73" s="19" t="str">
        <f>IF(AND(NOT(ISBLANK('Gen Master'!E371)),OR('Gen Master'!$AM371=TRUE,'Gen Master'!$AM371="Enabled?")),'Gen Master'!E371, ignore_flag)</f>
        <v>zzz_ignore</v>
      </c>
      <c r="F73" s="19" t="str">
        <f>IF(AND(NOT(ISBLANK('Gen Master'!F371)),OR('Gen Master'!$AM371=TRUE,'Gen Master'!$AM371="Enabled?")),'Gen Master'!F371, ignore_flag)</f>
        <v>zzz_ignore</v>
      </c>
      <c r="G73" s="19" t="str">
        <f>IF(AND(NOT(ISBLANK('Gen Master'!G371)),OR('Gen Master'!$AM371=TRUE,'Gen Master'!$AM371="Enabled?")),'Gen Master'!G371, ignore_flag)</f>
        <v>zzz_ignore</v>
      </c>
      <c r="H73" s="19" t="str">
        <f>IF(AND(NOT(ISBLANK('Gen Master'!H371)),OR('Gen Master'!$AM371=TRUE,'Gen Master'!$AM371="Enabled?")),'Gen Master'!H371, ignore_flag)</f>
        <v>zzz_ignore</v>
      </c>
      <c r="I73" s="19" t="str">
        <f>IF(AND(NOT(ISBLANK('Gen Master'!I371)),OR('Gen Master'!$AM371=TRUE,'Gen Master'!$AM371="Enabled?")),'Gen Master'!I371, ignore_flag)</f>
        <v>zzz_ignore</v>
      </c>
      <c r="J73" s="19" t="str">
        <f>IF(AND(NOT(ISBLANK('Gen Master'!J371)),OR('Gen Master'!$AM371=TRUE,'Gen Master'!$AM371="Enabled?")),'Gen Master'!J371, ignore_flag)</f>
        <v>zzz_ignore</v>
      </c>
      <c r="K73" s="19" t="str">
        <f>IF(AND(NOT(ISBLANK('Gen Master'!K371)),OR('Gen Master'!$AM371=TRUE,'Gen Master'!$AM371="Enabled?")),'Gen Master'!K371, ignore_flag)</f>
        <v>zzz_ignore</v>
      </c>
      <c r="L73" s="19" t="str">
        <f>IF(AND(NOT(ISBLANK('Gen Master'!L371)),OR('Gen Master'!$AM371=TRUE,'Gen Master'!$AM371="Enabled?")),'Gen Master'!L371, ignore_flag)</f>
        <v>zzz_ignore</v>
      </c>
      <c r="M73" s="19" t="str">
        <f>IF(AND(NOT(ISBLANK('Gen Master'!M371)),OR('Gen Master'!$AM371=TRUE,'Gen Master'!$AM371="Enabled?")),'Gen Master'!M371, ignore_flag)</f>
        <v>zzz_ignore</v>
      </c>
      <c r="N73" s="19" t="str">
        <f>IF(AND(NOT(ISBLANK('Gen Master'!N371)),OR('Gen Master'!$AM371=TRUE,'Gen Master'!$AM371="Enabled?")),'Gen Master'!N371, ignore_flag)</f>
        <v>zzz_ignore</v>
      </c>
      <c r="O73" s="19" t="str">
        <f>IF(AND(NOT(ISBLANK('Gen Master'!O371)),OR('Gen Master'!$AM371=TRUE,'Gen Master'!$AM371="Enabled?")),'Gen Master'!O371, ignore_flag)</f>
        <v>zzz_ignore</v>
      </c>
      <c r="P73" s="19" t="str">
        <f>IF(AND(NOT(ISBLANK('Gen Master'!P371)),OR('Gen Master'!$AM371=TRUE,'Gen Master'!$AM371="Enabled?")),'Gen Master'!P371, ignore_flag)</f>
        <v>zzz_ignore</v>
      </c>
      <c r="Q73" s="19" t="str">
        <f>IF(AND(NOT(ISBLANK('Gen Master'!Q371)),OR('Gen Master'!$AM371=TRUE,'Gen Master'!$AM371="Enabled?")),'Gen Master'!Q371, ignore_flag)</f>
        <v>zzz_ignore</v>
      </c>
      <c r="R73" s="19" t="str">
        <f>IF(AND(NOT(ISBLANK('Gen Master'!R371)),OR('Gen Master'!$AM371=TRUE,'Gen Master'!$AM371="Enabled?")),'Gen Master'!R371, ignore_flag)</f>
        <v>zzz_ignore</v>
      </c>
      <c r="S73" s="19" t="str">
        <f>IF(AND(NOT(ISBLANK('Gen Master'!S371)),OR('Gen Master'!$AM371=TRUE,'Gen Master'!$AM371="Enabled?")),'Gen Master'!S371, ignore_flag)</f>
        <v>zzz_ignore</v>
      </c>
      <c r="T73" s="19" t="str">
        <f>IF(AND(NOT(ISBLANK('Gen Master'!T371)),OR('Gen Master'!$AM371=TRUE,'Gen Master'!$AM371="Enabled?")),'Gen Master'!T371, ignore_flag)</f>
        <v>zzz_ignore</v>
      </c>
      <c r="U73" s="19" t="str">
        <f>IF(AND(NOT(ISBLANK('Gen Master'!U371)),OR('Gen Master'!$AM371=TRUE,'Gen Master'!$AM371="Enabled?")),'Gen Master'!U371, ignore_flag)</f>
        <v>zzz_ignore</v>
      </c>
      <c r="V73" s="19" t="str">
        <f ca="1">IF(AND(NOT(ISBLANK('Gen Master'!V371)),OR('Gen Master'!$AM371=TRUE,'Gen Master'!$AM371="Enabled?")),'Gen Master'!V371, ignore_flag)</f>
        <v>zzz_ignore</v>
      </c>
      <c r="W73" s="19" t="str">
        <f>IF(AND(NOT(ISBLANK('Gen Master'!W371)),OR('Gen Master'!$AM371=TRUE,'Gen Master'!$AM371="Enabled?")),'Gen Master'!W371, ignore_flag)</f>
        <v>zzz_ignore</v>
      </c>
      <c r="X73" s="19" t="str">
        <f>IF(AND(NOT(ISBLANK('Gen Master'!X371)),OR('Gen Master'!$AM371=TRUE,'Gen Master'!$AM371="Enabled?")),'Gen Master'!X371, ignore_flag)</f>
        <v>zzz_ignore</v>
      </c>
      <c r="Y73" s="19" t="str">
        <f>IF(AND(NOT(ISBLANK('Gen Master'!Y371)),OR('Gen Master'!$AM371=TRUE,'Gen Master'!$AM371="Enabled?")),'Gen Master'!Y371, ignore_flag)</f>
        <v>zzz_ignore</v>
      </c>
    </row>
    <row r="74" spans="1:25">
      <c r="A74" s="19">
        <f>'Gen Master'!A370</f>
        <v>339</v>
      </c>
      <c r="B74" s="19" t="str">
        <f>IF(AND(NOT(ISBLANK('Gen Master'!B370)),OR('Gen Master'!$AM370=TRUE,'Gen Master'!$AM370="Enabled?")),'Gen Master'!B370, ignore_flag)</f>
        <v>zzz_ignore</v>
      </c>
      <c r="C74" s="19" t="str">
        <f>IF(AND(NOT(ISBLANK('Gen Master'!C370)),OR('Gen Master'!$AM370=TRUE,'Gen Master'!$AM370="Enabled?")),'Gen Master'!C370, ignore_flag)</f>
        <v>zzz_ignore</v>
      </c>
      <c r="D74" s="19" t="str">
        <f>IF(AND(NOT(ISBLANK('Gen Master'!D370)),OR('Gen Master'!$AM370=TRUE,'Gen Master'!$AM370="Enabled?")),'Gen Master'!D370, ignore_flag)</f>
        <v>zzz_ignore</v>
      </c>
      <c r="E74" s="19" t="str">
        <f>IF(AND(NOT(ISBLANK('Gen Master'!E370)),OR('Gen Master'!$AM370=TRUE,'Gen Master'!$AM370="Enabled?")),'Gen Master'!E370, ignore_flag)</f>
        <v>zzz_ignore</v>
      </c>
      <c r="F74" s="19" t="str">
        <f>IF(AND(NOT(ISBLANK('Gen Master'!F370)),OR('Gen Master'!$AM370=TRUE,'Gen Master'!$AM370="Enabled?")),'Gen Master'!F370, ignore_flag)</f>
        <v>zzz_ignore</v>
      </c>
      <c r="G74" s="19" t="str">
        <f>IF(AND(NOT(ISBLANK('Gen Master'!G370)),OR('Gen Master'!$AM370=TRUE,'Gen Master'!$AM370="Enabled?")),'Gen Master'!G370, ignore_flag)</f>
        <v>zzz_ignore</v>
      </c>
      <c r="H74" s="19" t="str">
        <f>IF(AND(NOT(ISBLANK('Gen Master'!H370)),OR('Gen Master'!$AM370=TRUE,'Gen Master'!$AM370="Enabled?")),'Gen Master'!H370, ignore_flag)</f>
        <v>zzz_ignore</v>
      </c>
      <c r="I74" s="19" t="str">
        <f>IF(AND(NOT(ISBLANK('Gen Master'!I370)),OR('Gen Master'!$AM370=TRUE,'Gen Master'!$AM370="Enabled?")),'Gen Master'!I370, ignore_flag)</f>
        <v>zzz_ignore</v>
      </c>
      <c r="J74" s="19" t="str">
        <f>IF(AND(NOT(ISBLANK('Gen Master'!J370)),OR('Gen Master'!$AM370=TRUE,'Gen Master'!$AM370="Enabled?")),'Gen Master'!J370, ignore_flag)</f>
        <v>zzz_ignore</v>
      </c>
      <c r="K74" s="19" t="str">
        <f>IF(AND(NOT(ISBLANK('Gen Master'!K370)),OR('Gen Master'!$AM370=TRUE,'Gen Master'!$AM370="Enabled?")),'Gen Master'!K370, ignore_flag)</f>
        <v>zzz_ignore</v>
      </c>
      <c r="L74" s="19" t="str">
        <f>IF(AND(NOT(ISBLANK('Gen Master'!L370)),OR('Gen Master'!$AM370=TRUE,'Gen Master'!$AM370="Enabled?")),'Gen Master'!L370, ignore_flag)</f>
        <v>zzz_ignore</v>
      </c>
      <c r="M74" s="19" t="str">
        <f>IF(AND(NOT(ISBLANK('Gen Master'!M370)),OR('Gen Master'!$AM370=TRUE,'Gen Master'!$AM370="Enabled?")),'Gen Master'!M370, ignore_flag)</f>
        <v>zzz_ignore</v>
      </c>
      <c r="N74" s="19" t="str">
        <f>IF(AND(NOT(ISBLANK('Gen Master'!N370)),OR('Gen Master'!$AM370=TRUE,'Gen Master'!$AM370="Enabled?")),'Gen Master'!N370, ignore_flag)</f>
        <v>zzz_ignore</v>
      </c>
      <c r="O74" s="19" t="str">
        <f>IF(AND(NOT(ISBLANK('Gen Master'!O370)),OR('Gen Master'!$AM370=TRUE,'Gen Master'!$AM370="Enabled?")),'Gen Master'!O370, ignore_flag)</f>
        <v>zzz_ignore</v>
      </c>
      <c r="P74" s="19" t="str">
        <f>IF(AND(NOT(ISBLANK('Gen Master'!P370)),OR('Gen Master'!$AM370=TRUE,'Gen Master'!$AM370="Enabled?")),'Gen Master'!P370, ignore_flag)</f>
        <v>zzz_ignore</v>
      </c>
      <c r="Q74" s="19" t="str">
        <f>IF(AND(NOT(ISBLANK('Gen Master'!Q370)),OR('Gen Master'!$AM370=TRUE,'Gen Master'!$AM370="Enabled?")),'Gen Master'!Q370, ignore_flag)</f>
        <v>zzz_ignore</v>
      </c>
      <c r="R74" s="19" t="str">
        <f>IF(AND(NOT(ISBLANK('Gen Master'!R370)),OR('Gen Master'!$AM370=TRUE,'Gen Master'!$AM370="Enabled?")),'Gen Master'!R370, ignore_flag)</f>
        <v>zzz_ignore</v>
      </c>
      <c r="S74" s="19" t="str">
        <f>IF(AND(NOT(ISBLANK('Gen Master'!S370)),OR('Gen Master'!$AM370=TRUE,'Gen Master'!$AM370="Enabled?")),'Gen Master'!S370, ignore_flag)</f>
        <v>zzz_ignore</v>
      </c>
      <c r="T74" s="19" t="str">
        <f>IF(AND(NOT(ISBLANK('Gen Master'!T370)),OR('Gen Master'!$AM370=TRUE,'Gen Master'!$AM370="Enabled?")),'Gen Master'!T370, ignore_flag)</f>
        <v>zzz_ignore</v>
      </c>
      <c r="U74" s="19" t="str">
        <f>IF(AND(NOT(ISBLANK('Gen Master'!U370)),OR('Gen Master'!$AM370=TRUE,'Gen Master'!$AM370="Enabled?")),'Gen Master'!U370, ignore_flag)</f>
        <v>zzz_ignore</v>
      </c>
      <c r="V74" s="19" t="str">
        <f ca="1">IF(AND(NOT(ISBLANK('Gen Master'!V370)),OR('Gen Master'!$AM370=TRUE,'Gen Master'!$AM370="Enabled?")),'Gen Master'!V370, ignore_flag)</f>
        <v>zzz_ignore</v>
      </c>
      <c r="W74" s="19" t="str">
        <f>IF(AND(NOT(ISBLANK('Gen Master'!W370)),OR('Gen Master'!$AM370=TRUE,'Gen Master'!$AM370="Enabled?")),'Gen Master'!W370, ignore_flag)</f>
        <v>zzz_ignore</v>
      </c>
      <c r="X74" s="19" t="str">
        <f>IF(AND(NOT(ISBLANK('Gen Master'!X370)),OR('Gen Master'!$AM370=TRUE,'Gen Master'!$AM370="Enabled?")),'Gen Master'!X370, ignore_flag)</f>
        <v>zzz_ignore</v>
      </c>
      <c r="Y74" s="19" t="str">
        <f>IF(AND(NOT(ISBLANK('Gen Master'!Y370)),OR('Gen Master'!$AM370=TRUE,'Gen Master'!$AM370="Enabled?")),'Gen Master'!Y370, ignore_flag)</f>
        <v>zzz_ignore</v>
      </c>
    </row>
    <row r="75" spans="1:25" ht="30">
      <c r="A75" s="19">
        <f>'Gen Master'!A381</f>
        <v>350</v>
      </c>
      <c r="B75" s="19" t="str">
        <f>IF(AND(NOT(ISBLANK('Gen Master'!B381)),OR('Gen Master'!$AM381=TRUE,'Gen Master'!$AM381="Enabled?")),'Gen Master'!B381, ignore_flag)</f>
        <v>zzz_ignore</v>
      </c>
      <c r="C75" s="19" t="str">
        <f>IF(AND(NOT(ISBLANK('Gen Master'!C381)),OR('Gen Master'!$AM381=TRUE,'Gen Master'!$AM381="Enabled?")),'Gen Master'!C381, ignore_flag)</f>
        <v>zzz_ignore</v>
      </c>
      <c r="D75" s="19" t="str">
        <f>IF(AND(NOT(ISBLANK('Gen Master'!D381)),OR('Gen Master'!$AM381=TRUE,'Gen Master'!$AM381="Enabled?")),'Gen Master'!D381, ignore_flag)</f>
        <v>zzz_ignore</v>
      </c>
      <c r="E75" s="19" t="str">
        <f>IF(AND(NOT(ISBLANK('Gen Master'!E381)),OR('Gen Master'!$AM381=TRUE,'Gen Master'!$AM381="Enabled?")),'Gen Master'!E381, ignore_flag)</f>
        <v>zzz_ignore</v>
      </c>
      <c r="F75" s="19" t="str">
        <f>IF(AND(NOT(ISBLANK('Gen Master'!F381)),OR('Gen Master'!$AM381=TRUE,'Gen Master'!$AM381="Enabled?")),'Gen Master'!F381, ignore_flag)</f>
        <v>zzz_ignore</v>
      </c>
      <c r="G75" s="19" t="str">
        <f>IF(AND(NOT(ISBLANK('Gen Master'!G381)),OR('Gen Master'!$AM381=TRUE,'Gen Master'!$AM381="Enabled?")),'Gen Master'!G381, ignore_flag)</f>
        <v>zzz_ignore</v>
      </c>
      <c r="H75" s="19" t="str">
        <f>IF(AND(NOT(ISBLANK('Gen Master'!H381)),OR('Gen Master'!$AM381=TRUE,'Gen Master'!$AM381="Enabled?")),'Gen Master'!H381, ignore_flag)</f>
        <v>zzz_ignore</v>
      </c>
      <c r="I75" s="19" t="str">
        <f>IF(AND(NOT(ISBLANK('Gen Master'!I381)),OR('Gen Master'!$AM381=TRUE,'Gen Master'!$AM381="Enabled?")),'Gen Master'!I381, ignore_flag)</f>
        <v>zzz_ignore</v>
      </c>
      <c r="J75" s="19" t="str">
        <f>IF(AND(NOT(ISBLANK('Gen Master'!J381)),OR('Gen Master'!$AM381=TRUE,'Gen Master'!$AM381="Enabled?")),'Gen Master'!J381, ignore_flag)</f>
        <v>zzz_ignore</v>
      </c>
      <c r="K75" s="19" t="str">
        <f>IF(AND(NOT(ISBLANK('Gen Master'!K381)),OR('Gen Master'!$AM381=TRUE,'Gen Master'!$AM381="Enabled?")),'Gen Master'!K381, ignore_flag)</f>
        <v>zzz_ignore</v>
      </c>
      <c r="L75" s="19" t="str">
        <f>IF(AND(NOT(ISBLANK('Gen Master'!L381)),OR('Gen Master'!$AM381=TRUE,'Gen Master'!$AM381="Enabled?")),'Gen Master'!L381, ignore_flag)</f>
        <v>zzz_ignore</v>
      </c>
      <c r="M75" s="19" t="str">
        <f>IF(AND(NOT(ISBLANK('Gen Master'!M381)),OR('Gen Master'!$AM381=TRUE,'Gen Master'!$AM381="Enabled?")),'Gen Master'!M381, ignore_flag)</f>
        <v>zzz_ignore</v>
      </c>
      <c r="N75" s="19" t="str">
        <f>IF(AND(NOT(ISBLANK('Gen Master'!N381)),OR('Gen Master'!$AM381=TRUE,'Gen Master'!$AM381="Enabled?")),'Gen Master'!N381, ignore_flag)</f>
        <v>zzz_ignore</v>
      </c>
      <c r="O75" s="19" t="str">
        <f>IF(AND(NOT(ISBLANK('Gen Master'!O381)),OR('Gen Master'!$AM381=TRUE,'Gen Master'!$AM381="Enabled?")),'Gen Master'!O381, ignore_flag)</f>
        <v>zzz_ignore</v>
      </c>
      <c r="P75" s="19" t="str">
        <f>IF(AND(NOT(ISBLANK('Gen Master'!P381)),OR('Gen Master'!$AM381=TRUE,'Gen Master'!$AM381="Enabled?")),'Gen Master'!P381, ignore_flag)</f>
        <v>zzz_ignore</v>
      </c>
      <c r="Q75" s="19" t="str">
        <f>IF(AND(NOT(ISBLANK('Gen Master'!Q381)),OR('Gen Master'!$AM381=TRUE,'Gen Master'!$AM381="Enabled?")),'Gen Master'!Q381, ignore_flag)</f>
        <v>zzz_ignore</v>
      </c>
      <c r="R75" s="19" t="str">
        <f>IF(AND(NOT(ISBLANK('Gen Master'!R381)),OR('Gen Master'!$AM381=TRUE,'Gen Master'!$AM381="Enabled?")),'Gen Master'!R381, ignore_flag)</f>
        <v>zzz_ignore</v>
      </c>
      <c r="S75" s="19" t="str">
        <f>IF(AND(NOT(ISBLANK('Gen Master'!S381)),OR('Gen Master'!$AM381=TRUE,'Gen Master'!$AM381="Enabled?")),'Gen Master'!S381, ignore_flag)</f>
        <v>zzz_ignore</v>
      </c>
      <c r="T75" s="19" t="str">
        <f>IF(AND(NOT(ISBLANK('Gen Master'!T381)),OR('Gen Master'!$AM381=TRUE,'Gen Master'!$AM381="Enabled?")),'Gen Master'!T381, ignore_flag)</f>
        <v>zzz_ignore</v>
      </c>
      <c r="U75" s="19" t="str">
        <f>IF(AND(NOT(ISBLANK('Gen Master'!U381)),OR('Gen Master'!$AM381=TRUE,'Gen Master'!$AM381="Enabled?")),'Gen Master'!U381, ignore_flag)</f>
        <v>zzz_ignore</v>
      </c>
      <c r="V75" s="19" t="str">
        <f ca="1">IF(AND(NOT(ISBLANK('Gen Master'!V381)),OR('Gen Master'!$AM381=TRUE,'Gen Master'!$AM381="Enabled?")),'Gen Master'!V381, ignore_flag)</f>
        <v>zzz_ignore</v>
      </c>
      <c r="W75" s="19" t="str">
        <f>IF(AND(NOT(ISBLANK('Gen Master'!W381)),OR('Gen Master'!$AM381=TRUE,'Gen Master'!$AM381="Enabled?")),'Gen Master'!W381, ignore_flag)</f>
        <v>zzz_ignore</v>
      </c>
      <c r="X75" s="19" t="str">
        <f>IF(AND(NOT(ISBLANK('Gen Master'!X381)),OR('Gen Master'!$AM381=TRUE,'Gen Master'!$AM381="Enabled?")),'Gen Master'!X381, ignore_flag)</f>
        <v>zzz_ignore</v>
      </c>
      <c r="Y75" s="19" t="str">
        <f>IF(AND(NOT(ISBLANK('Gen Master'!Y381)),OR('Gen Master'!$AM381=TRUE,'Gen Master'!$AM381="Enabled?")),'Gen Master'!Y381, ignore_flag)</f>
        <v>zzz_ignore</v>
      </c>
    </row>
    <row r="76" spans="1:25" ht="30">
      <c r="A76" s="19">
        <f>'Gen Master'!A382</f>
        <v>351</v>
      </c>
      <c r="B76" s="19" t="str">
        <f>IF(AND(NOT(ISBLANK('Gen Master'!B382)),OR('Gen Master'!$AM382=TRUE,'Gen Master'!$AM382="Enabled?")),'Gen Master'!B382, ignore_flag)</f>
        <v>zzz_ignore</v>
      </c>
      <c r="C76" s="19" t="str">
        <f>IF(AND(NOT(ISBLANK('Gen Master'!C382)),OR('Gen Master'!$AM382=TRUE,'Gen Master'!$AM382="Enabled?")),'Gen Master'!C382, ignore_flag)</f>
        <v>zzz_ignore</v>
      </c>
      <c r="D76" s="19" t="str">
        <f>IF(AND(NOT(ISBLANK('Gen Master'!D382)),OR('Gen Master'!$AM382=TRUE,'Gen Master'!$AM382="Enabled?")),'Gen Master'!D382, ignore_flag)</f>
        <v>zzz_ignore</v>
      </c>
      <c r="E76" s="19" t="str">
        <f>IF(AND(NOT(ISBLANK('Gen Master'!E382)),OR('Gen Master'!$AM382=TRUE,'Gen Master'!$AM382="Enabled?")),'Gen Master'!E382, ignore_flag)</f>
        <v>zzz_ignore</v>
      </c>
      <c r="F76" s="19" t="str">
        <f>IF(AND(NOT(ISBLANK('Gen Master'!F382)),OR('Gen Master'!$AM382=TRUE,'Gen Master'!$AM382="Enabled?")),'Gen Master'!F382, ignore_flag)</f>
        <v>zzz_ignore</v>
      </c>
      <c r="G76" s="19" t="str">
        <f>IF(AND(NOT(ISBLANK('Gen Master'!G382)),OR('Gen Master'!$AM382=TRUE,'Gen Master'!$AM382="Enabled?")),'Gen Master'!G382, ignore_flag)</f>
        <v>zzz_ignore</v>
      </c>
      <c r="H76" s="19" t="str">
        <f>IF(AND(NOT(ISBLANK('Gen Master'!H382)),OR('Gen Master'!$AM382=TRUE,'Gen Master'!$AM382="Enabled?")),'Gen Master'!H382, ignore_flag)</f>
        <v>zzz_ignore</v>
      </c>
      <c r="I76" s="19" t="str">
        <f>IF(AND(NOT(ISBLANK('Gen Master'!I382)),OR('Gen Master'!$AM382=TRUE,'Gen Master'!$AM382="Enabled?")),'Gen Master'!I382, ignore_flag)</f>
        <v>zzz_ignore</v>
      </c>
      <c r="J76" s="19" t="str">
        <f>IF(AND(NOT(ISBLANK('Gen Master'!J382)),OR('Gen Master'!$AM382=TRUE,'Gen Master'!$AM382="Enabled?")),'Gen Master'!J382, ignore_flag)</f>
        <v>zzz_ignore</v>
      </c>
      <c r="K76" s="19" t="str">
        <f>IF(AND(NOT(ISBLANK('Gen Master'!K382)),OR('Gen Master'!$AM382=TRUE,'Gen Master'!$AM382="Enabled?")),'Gen Master'!K382, ignore_flag)</f>
        <v>zzz_ignore</v>
      </c>
      <c r="L76" s="19" t="str">
        <f>IF(AND(NOT(ISBLANK('Gen Master'!L382)),OR('Gen Master'!$AM382=TRUE,'Gen Master'!$AM382="Enabled?")),'Gen Master'!L382, ignore_flag)</f>
        <v>zzz_ignore</v>
      </c>
      <c r="M76" s="19" t="str">
        <f>IF(AND(NOT(ISBLANK('Gen Master'!M382)),OR('Gen Master'!$AM382=TRUE,'Gen Master'!$AM382="Enabled?")),'Gen Master'!M382, ignore_flag)</f>
        <v>zzz_ignore</v>
      </c>
      <c r="N76" s="19" t="str">
        <f>IF(AND(NOT(ISBLANK('Gen Master'!N382)),OR('Gen Master'!$AM382=TRUE,'Gen Master'!$AM382="Enabled?")),'Gen Master'!N382, ignore_flag)</f>
        <v>zzz_ignore</v>
      </c>
      <c r="O76" s="19" t="str">
        <f>IF(AND(NOT(ISBLANK('Gen Master'!O382)),OR('Gen Master'!$AM382=TRUE,'Gen Master'!$AM382="Enabled?")),'Gen Master'!O382, ignore_flag)</f>
        <v>zzz_ignore</v>
      </c>
      <c r="P76" s="19" t="str">
        <f>IF(AND(NOT(ISBLANK('Gen Master'!P382)),OR('Gen Master'!$AM382=TRUE,'Gen Master'!$AM382="Enabled?")),'Gen Master'!P382, ignore_flag)</f>
        <v>zzz_ignore</v>
      </c>
      <c r="Q76" s="19" t="str">
        <f>IF(AND(NOT(ISBLANK('Gen Master'!Q382)),OR('Gen Master'!$AM382=TRUE,'Gen Master'!$AM382="Enabled?")),'Gen Master'!Q382, ignore_flag)</f>
        <v>zzz_ignore</v>
      </c>
      <c r="R76" s="19" t="str">
        <f>IF(AND(NOT(ISBLANK('Gen Master'!R382)),OR('Gen Master'!$AM382=TRUE,'Gen Master'!$AM382="Enabled?")),'Gen Master'!R382, ignore_flag)</f>
        <v>zzz_ignore</v>
      </c>
      <c r="S76" s="19" t="str">
        <f>IF(AND(NOT(ISBLANK('Gen Master'!S382)),OR('Gen Master'!$AM382=TRUE,'Gen Master'!$AM382="Enabled?")),'Gen Master'!S382, ignore_flag)</f>
        <v>zzz_ignore</v>
      </c>
      <c r="T76" s="19" t="str">
        <f>IF(AND(NOT(ISBLANK('Gen Master'!T382)),OR('Gen Master'!$AM382=TRUE,'Gen Master'!$AM382="Enabled?")),'Gen Master'!T382, ignore_flag)</f>
        <v>zzz_ignore</v>
      </c>
      <c r="U76" s="19" t="str">
        <f>IF(AND(NOT(ISBLANK('Gen Master'!U382)),OR('Gen Master'!$AM382=TRUE,'Gen Master'!$AM382="Enabled?")),'Gen Master'!U382, ignore_flag)</f>
        <v>zzz_ignore</v>
      </c>
      <c r="V76" s="19" t="str">
        <f ca="1">IF(AND(NOT(ISBLANK('Gen Master'!V382)),OR('Gen Master'!$AM382=TRUE,'Gen Master'!$AM382="Enabled?")),'Gen Master'!V382, ignore_flag)</f>
        <v>zzz_ignore</v>
      </c>
      <c r="W76" s="19" t="str">
        <f>IF(AND(NOT(ISBLANK('Gen Master'!W382)),OR('Gen Master'!$AM382=TRUE,'Gen Master'!$AM382="Enabled?")),'Gen Master'!W382, ignore_flag)</f>
        <v>zzz_ignore</v>
      </c>
      <c r="X76" s="19" t="str">
        <f>IF(AND(NOT(ISBLANK('Gen Master'!X382)),OR('Gen Master'!$AM382=TRUE,'Gen Master'!$AM382="Enabled?")),'Gen Master'!X382, ignore_flag)</f>
        <v>zzz_ignore</v>
      </c>
      <c r="Y76" s="19" t="str">
        <f>IF(AND(NOT(ISBLANK('Gen Master'!Y382)),OR('Gen Master'!$AM382=TRUE,'Gen Master'!$AM382="Enabled?")),'Gen Master'!Y382, ignore_flag)</f>
        <v>zzz_ignore</v>
      </c>
    </row>
    <row r="77" spans="1:25" ht="30">
      <c r="A77" s="19">
        <f>'Gen Master'!A383</f>
        <v>352</v>
      </c>
      <c r="B77" s="19" t="str">
        <f>IF(AND(NOT(ISBLANK('Gen Master'!B383)),OR('Gen Master'!$AM383=TRUE,'Gen Master'!$AM383="Enabled?")),'Gen Master'!B383, ignore_flag)</f>
        <v>zzz_ignore</v>
      </c>
      <c r="C77" s="19" t="str">
        <f>IF(AND(NOT(ISBLANK('Gen Master'!C383)),OR('Gen Master'!$AM383=TRUE,'Gen Master'!$AM383="Enabled?")),'Gen Master'!C383, ignore_flag)</f>
        <v>zzz_ignore</v>
      </c>
      <c r="D77" s="19" t="str">
        <f>IF(AND(NOT(ISBLANK('Gen Master'!D383)),OR('Gen Master'!$AM383=TRUE,'Gen Master'!$AM383="Enabled?")),'Gen Master'!D383, ignore_flag)</f>
        <v>zzz_ignore</v>
      </c>
      <c r="E77" s="19" t="str">
        <f>IF(AND(NOT(ISBLANK('Gen Master'!E383)),OR('Gen Master'!$AM383=TRUE,'Gen Master'!$AM383="Enabled?")),'Gen Master'!E383, ignore_flag)</f>
        <v>zzz_ignore</v>
      </c>
      <c r="F77" s="19" t="str">
        <f>IF(AND(NOT(ISBLANK('Gen Master'!F383)),OR('Gen Master'!$AM383=TRUE,'Gen Master'!$AM383="Enabled?")),'Gen Master'!F383, ignore_flag)</f>
        <v>zzz_ignore</v>
      </c>
      <c r="G77" s="19" t="str">
        <f>IF(AND(NOT(ISBLANK('Gen Master'!G383)),OR('Gen Master'!$AM383=TRUE,'Gen Master'!$AM383="Enabled?")),'Gen Master'!G383, ignore_flag)</f>
        <v>zzz_ignore</v>
      </c>
      <c r="H77" s="19" t="str">
        <f>IF(AND(NOT(ISBLANK('Gen Master'!H383)),OR('Gen Master'!$AM383=TRUE,'Gen Master'!$AM383="Enabled?")),'Gen Master'!H383, ignore_flag)</f>
        <v>zzz_ignore</v>
      </c>
      <c r="I77" s="19" t="str">
        <f>IF(AND(NOT(ISBLANK('Gen Master'!I383)),OR('Gen Master'!$AM383=TRUE,'Gen Master'!$AM383="Enabled?")),'Gen Master'!I383, ignore_flag)</f>
        <v>zzz_ignore</v>
      </c>
      <c r="J77" s="19" t="str">
        <f>IF(AND(NOT(ISBLANK('Gen Master'!J383)),OR('Gen Master'!$AM383=TRUE,'Gen Master'!$AM383="Enabled?")),'Gen Master'!J383, ignore_flag)</f>
        <v>zzz_ignore</v>
      </c>
      <c r="K77" s="19" t="str">
        <f>IF(AND(NOT(ISBLANK('Gen Master'!K383)),OR('Gen Master'!$AM383=TRUE,'Gen Master'!$AM383="Enabled?")),'Gen Master'!K383, ignore_flag)</f>
        <v>zzz_ignore</v>
      </c>
      <c r="L77" s="19" t="str">
        <f>IF(AND(NOT(ISBLANK('Gen Master'!L383)),OR('Gen Master'!$AM383=TRUE,'Gen Master'!$AM383="Enabled?")),'Gen Master'!L383, ignore_flag)</f>
        <v>zzz_ignore</v>
      </c>
      <c r="M77" s="19" t="str">
        <f>IF(AND(NOT(ISBLANK('Gen Master'!M383)),OR('Gen Master'!$AM383=TRUE,'Gen Master'!$AM383="Enabled?")),'Gen Master'!M383, ignore_flag)</f>
        <v>zzz_ignore</v>
      </c>
      <c r="N77" s="19" t="str">
        <f>IF(AND(NOT(ISBLANK('Gen Master'!N383)),OR('Gen Master'!$AM383=TRUE,'Gen Master'!$AM383="Enabled?")),'Gen Master'!N383, ignore_flag)</f>
        <v>zzz_ignore</v>
      </c>
      <c r="O77" s="19" t="str">
        <f>IF(AND(NOT(ISBLANK('Gen Master'!O383)),OR('Gen Master'!$AM383=TRUE,'Gen Master'!$AM383="Enabled?")),'Gen Master'!O383, ignore_flag)</f>
        <v>zzz_ignore</v>
      </c>
      <c r="P77" s="19" t="str">
        <f>IF(AND(NOT(ISBLANK('Gen Master'!P383)),OR('Gen Master'!$AM383=TRUE,'Gen Master'!$AM383="Enabled?")),'Gen Master'!P383, ignore_flag)</f>
        <v>zzz_ignore</v>
      </c>
      <c r="Q77" s="19" t="str">
        <f>IF(AND(NOT(ISBLANK('Gen Master'!Q383)),OR('Gen Master'!$AM383=TRUE,'Gen Master'!$AM383="Enabled?")),'Gen Master'!Q383, ignore_flag)</f>
        <v>zzz_ignore</v>
      </c>
      <c r="R77" s="19" t="str">
        <f>IF(AND(NOT(ISBLANK('Gen Master'!R383)),OR('Gen Master'!$AM383=TRUE,'Gen Master'!$AM383="Enabled?")),'Gen Master'!R383, ignore_flag)</f>
        <v>zzz_ignore</v>
      </c>
      <c r="S77" s="19" t="str">
        <f>IF(AND(NOT(ISBLANK('Gen Master'!S383)),OR('Gen Master'!$AM383=TRUE,'Gen Master'!$AM383="Enabled?")),'Gen Master'!S383, ignore_flag)</f>
        <v>zzz_ignore</v>
      </c>
      <c r="T77" s="19" t="str">
        <f>IF(AND(NOT(ISBLANK('Gen Master'!T383)),OR('Gen Master'!$AM383=TRUE,'Gen Master'!$AM383="Enabled?")),'Gen Master'!T383, ignore_flag)</f>
        <v>zzz_ignore</v>
      </c>
      <c r="U77" s="19" t="str">
        <f>IF(AND(NOT(ISBLANK('Gen Master'!U383)),OR('Gen Master'!$AM383=TRUE,'Gen Master'!$AM383="Enabled?")),'Gen Master'!U383, ignore_flag)</f>
        <v>zzz_ignore</v>
      </c>
      <c r="V77" s="19" t="str">
        <f ca="1">IF(AND(NOT(ISBLANK('Gen Master'!V383)),OR('Gen Master'!$AM383=TRUE,'Gen Master'!$AM383="Enabled?")),'Gen Master'!V383, ignore_flag)</f>
        <v>zzz_ignore</v>
      </c>
      <c r="W77" s="19" t="str">
        <f>IF(AND(NOT(ISBLANK('Gen Master'!W383)),OR('Gen Master'!$AM383=TRUE,'Gen Master'!$AM383="Enabled?")),'Gen Master'!W383, ignore_flag)</f>
        <v>zzz_ignore</v>
      </c>
      <c r="X77" s="19" t="str">
        <f>IF(AND(NOT(ISBLANK('Gen Master'!X383)),OR('Gen Master'!$AM383=TRUE,'Gen Master'!$AM383="Enabled?")),'Gen Master'!X383, ignore_flag)</f>
        <v>zzz_ignore</v>
      </c>
      <c r="Y77" s="19" t="str">
        <f>IF(AND(NOT(ISBLANK('Gen Master'!Y383)),OR('Gen Master'!$AM383=TRUE,'Gen Master'!$AM383="Enabled?")),'Gen Master'!Y383, ignore_flag)</f>
        <v>zzz_ignore</v>
      </c>
    </row>
    <row r="78" spans="1:25" ht="30">
      <c r="A78" s="19">
        <f>'Gen Master'!A384</f>
        <v>353</v>
      </c>
      <c r="B78" s="19" t="str">
        <f>IF(AND(NOT(ISBLANK('Gen Master'!B384)),OR('Gen Master'!$AM384=TRUE,'Gen Master'!$AM384="Enabled?")),'Gen Master'!B384, ignore_flag)</f>
        <v>zzz_ignore</v>
      </c>
      <c r="C78" s="19" t="str">
        <f>IF(AND(NOT(ISBLANK('Gen Master'!C384)),OR('Gen Master'!$AM384=TRUE,'Gen Master'!$AM384="Enabled?")),'Gen Master'!C384, ignore_flag)</f>
        <v>zzz_ignore</v>
      </c>
      <c r="D78" s="19" t="str">
        <f>IF(AND(NOT(ISBLANK('Gen Master'!D384)),OR('Gen Master'!$AM384=TRUE,'Gen Master'!$AM384="Enabled?")),'Gen Master'!D384, ignore_flag)</f>
        <v>zzz_ignore</v>
      </c>
      <c r="E78" s="19" t="str">
        <f>IF(AND(NOT(ISBLANK('Gen Master'!E384)),OR('Gen Master'!$AM384=TRUE,'Gen Master'!$AM384="Enabled?")),'Gen Master'!E384, ignore_flag)</f>
        <v>zzz_ignore</v>
      </c>
      <c r="F78" s="19" t="str">
        <f>IF(AND(NOT(ISBLANK('Gen Master'!F384)),OR('Gen Master'!$AM384=TRUE,'Gen Master'!$AM384="Enabled?")),'Gen Master'!F384, ignore_flag)</f>
        <v>zzz_ignore</v>
      </c>
      <c r="G78" s="19" t="str">
        <f>IF(AND(NOT(ISBLANK('Gen Master'!G384)),OR('Gen Master'!$AM384=TRUE,'Gen Master'!$AM384="Enabled?")),'Gen Master'!G384, ignore_flag)</f>
        <v>zzz_ignore</v>
      </c>
      <c r="H78" s="19" t="str">
        <f>IF(AND(NOT(ISBLANK('Gen Master'!H384)),OR('Gen Master'!$AM384=TRUE,'Gen Master'!$AM384="Enabled?")),'Gen Master'!H384, ignore_flag)</f>
        <v>zzz_ignore</v>
      </c>
      <c r="I78" s="19" t="str">
        <f>IF(AND(NOT(ISBLANK('Gen Master'!I384)),OR('Gen Master'!$AM384=TRUE,'Gen Master'!$AM384="Enabled?")),'Gen Master'!I384, ignore_flag)</f>
        <v>zzz_ignore</v>
      </c>
      <c r="J78" s="19" t="str">
        <f>IF(AND(NOT(ISBLANK('Gen Master'!J384)),OR('Gen Master'!$AM384=TRUE,'Gen Master'!$AM384="Enabled?")),'Gen Master'!J384, ignore_flag)</f>
        <v>zzz_ignore</v>
      </c>
      <c r="K78" s="19" t="str">
        <f>IF(AND(NOT(ISBLANK('Gen Master'!K384)),OR('Gen Master'!$AM384=TRUE,'Gen Master'!$AM384="Enabled?")),'Gen Master'!K384, ignore_flag)</f>
        <v>zzz_ignore</v>
      </c>
      <c r="L78" s="19" t="str">
        <f>IF(AND(NOT(ISBLANK('Gen Master'!L384)),OR('Gen Master'!$AM384=TRUE,'Gen Master'!$AM384="Enabled?")),'Gen Master'!L384, ignore_flag)</f>
        <v>zzz_ignore</v>
      </c>
      <c r="M78" s="19" t="str">
        <f>IF(AND(NOT(ISBLANK('Gen Master'!M384)),OR('Gen Master'!$AM384=TRUE,'Gen Master'!$AM384="Enabled?")),'Gen Master'!M384, ignore_flag)</f>
        <v>zzz_ignore</v>
      </c>
      <c r="N78" s="19" t="str">
        <f>IF(AND(NOT(ISBLANK('Gen Master'!N384)),OR('Gen Master'!$AM384=TRUE,'Gen Master'!$AM384="Enabled?")),'Gen Master'!N384, ignore_flag)</f>
        <v>zzz_ignore</v>
      </c>
      <c r="O78" s="19" t="str">
        <f>IF(AND(NOT(ISBLANK('Gen Master'!O384)),OR('Gen Master'!$AM384=TRUE,'Gen Master'!$AM384="Enabled?")),'Gen Master'!O384, ignore_flag)</f>
        <v>zzz_ignore</v>
      </c>
      <c r="P78" s="19" t="str">
        <f>IF(AND(NOT(ISBLANK('Gen Master'!P384)),OR('Gen Master'!$AM384=TRUE,'Gen Master'!$AM384="Enabled?")),'Gen Master'!P384, ignore_flag)</f>
        <v>zzz_ignore</v>
      </c>
      <c r="Q78" s="19" t="str">
        <f>IF(AND(NOT(ISBLANK('Gen Master'!Q384)),OR('Gen Master'!$AM384=TRUE,'Gen Master'!$AM384="Enabled?")),'Gen Master'!Q384, ignore_flag)</f>
        <v>zzz_ignore</v>
      </c>
      <c r="R78" s="19" t="str">
        <f>IF(AND(NOT(ISBLANK('Gen Master'!R384)),OR('Gen Master'!$AM384=TRUE,'Gen Master'!$AM384="Enabled?")),'Gen Master'!R384, ignore_flag)</f>
        <v>zzz_ignore</v>
      </c>
      <c r="S78" s="19" t="str">
        <f>IF(AND(NOT(ISBLANK('Gen Master'!S384)),OR('Gen Master'!$AM384=TRUE,'Gen Master'!$AM384="Enabled?")),'Gen Master'!S384, ignore_flag)</f>
        <v>zzz_ignore</v>
      </c>
      <c r="T78" s="19" t="str">
        <f>IF(AND(NOT(ISBLANK('Gen Master'!T384)),OR('Gen Master'!$AM384=TRUE,'Gen Master'!$AM384="Enabled?")),'Gen Master'!T384, ignore_flag)</f>
        <v>zzz_ignore</v>
      </c>
      <c r="U78" s="19" t="str">
        <f>IF(AND(NOT(ISBLANK('Gen Master'!U384)),OR('Gen Master'!$AM384=TRUE,'Gen Master'!$AM384="Enabled?")),'Gen Master'!U384, ignore_flag)</f>
        <v>zzz_ignore</v>
      </c>
      <c r="V78" s="19" t="str">
        <f ca="1">IF(AND(NOT(ISBLANK('Gen Master'!V384)),OR('Gen Master'!$AM384=TRUE,'Gen Master'!$AM384="Enabled?")),'Gen Master'!V384, ignore_flag)</f>
        <v>zzz_ignore</v>
      </c>
      <c r="W78" s="19" t="str">
        <f>IF(AND(NOT(ISBLANK('Gen Master'!W384)),OR('Gen Master'!$AM384=TRUE,'Gen Master'!$AM384="Enabled?")),'Gen Master'!W384, ignore_flag)</f>
        <v>zzz_ignore</v>
      </c>
      <c r="X78" s="19" t="str">
        <f>IF(AND(NOT(ISBLANK('Gen Master'!X384)),OR('Gen Master'!$AM384=TRUE,'Gen Master'!$AM384="Enabled?")),'Gen Master'!X384, ignore_flag)</f>
        <v>zzz_ignore</v>
      </c>
      <c r="Y78" s="19" t="str">
        <f>IF(AND(NOT(ISBLANK('Gen Master'!Y384)),OR('Gen Master'!$AM384=TRUE,'Gen Master'!$AM384="Enabled?")),'Gen Master'!Y384, ignore_flag)</f>
        <v>zzz_ignore</v>
      </c>
    </row>
    <row r="79" spans="1:25" ht="45">
      <c r="A79" s="19">
        <f>'Gen Master'!A385</f>
        <v>354</v>
      </c>
      <c r="B79" s="19" t="str">
        <f>IF(AND(NOT(ISBLANK('Gen Master'!B385)),OR('Gen Master'!$AM385=TRUE,'Gen Master'!$AM385="Enabled?")),'Gen Master'!B385, ignore_flag)</f>
        <v>zzz_ignore</v>
      </c>
      <c r="C79" s="19" t="str">
        <f>IF(AND(NOT(ISBLANK('Gen Master'!C385)),OR('Gen Master'!$AM385=TRUE,'Gen Master'!$AM385="Enabled?")),'Gen Master'!C385, ignore_flag)</f>
        <v>zzz_ignore</v>
      </c>
      <c r="D79" s="19" t="str">
        <f>IF(AND(NOT(ISBLANK('Gen Master'!D385)),OR('Gen Master'!$AM385=TRUE,'Gen Master'!$AM385="Enabled?")),'Gen Master'!D385, ignore_flag)</f>
        <v>zzz_ignore</v>
      </c>
      <c r="E79" s="19" t="str">
        <f>IF(AND(NOT(ISBLANK('Gen Master'!E385)),OR('Gen Master'!$AM385=TRUE,'Gen Master'!$AM385="Enabled?")),'Gen Master'!E385, ignore_flag)</f>
        <v>zzz_ignore</v>
      </c>
      <c r="F79" s="19" t="str">
        <f>IF(AND(NOT(ISBLANK('Gen Master'!F385)),OR('Gen Master'!$AM385=TRUE,'Gen Master'!$AM385="Enabled?")),'Gen Master'!F385, ignore_flag)</f>
        <v>zzz_ignore</v>
      </c>
      <c r="G79" s="19" t="str">
        <f>IF(AND(NOT(ISBLANK('Gen Master'!G385)),OR('Gen Master'!$AM385=TRUE,'Gen Master'!$AM385="Enabled?")),'Gen Master'!G385, ignore_flag)</f>
        <v>zzz_ignore</v>
      </c>
      <c r="H79" s="19" t="str">
        <f>IF(AND(NOT(ISBLANK('Gen Master'!H385)),OR('Gen Master'!$AM385=TRUE,'Gen Master'!$AM385="Enabled?")),'Gen Master'!H385, ignore_flag)</f>
        <v>zzz_ignore</v>
      </c>
      <c r="I79" s="19" t="str">
        <f>IF(AND(NOT(ISBLANK('Gen Master'!I385)),OR('Gen Master'!$AM385=TRUE,'Gen Master'!$AM385="Enabled?")),'Gen Master'!I385, ignore_flag)</f>
        <v>zzz_ignore</v>
      </c>
      <c r="J79" s="19" t="str">
        <f>IF(AND(NOT(ISBLANK('Gen Master'!J385)),OR('Gen Master'!$AM385=TRUE,'Gen Master'!$AM385="Enabled?")),'Gen Master'!J385, ignore_flag)</f>
        <v>zzz_ignore</v>
      </c>
      <c r="K79" s="19" t="str">
        <f>IF(AND(NOT(ISBLANK('Gen Master'!K385)),OR('Gen Master'!$AM385=TRUE,'Gen Master'!$AM385="Enabled?")),'Gen Master'!K385, ignore_flag)</f>
        <v>zzz_ignore</v>
      </c>
      <c r="L79" s="19" t="str">
        <f>IF(AND(NOT(ISBLANK('Gen Master'!L385)),OR('Gen Master'!$AM385=TRUE,'Gen Master'!$AM385="Enabled?")),'Gen Master'!L385, ignore_flag)</f>
        <v>zzz_ignore</v>
      </c>
      <c r="M79" s="19" t="str">
        <f>IF(AND(NOT(ISBLANK('Gen Master'!M385)),OR('Gen Master'!$AM385=TRUE,'Gen Master'!$AM385="Enabled?")),'Gen Master'!M385, ignore_flag)</f>
        <v>zzz_ignore</v>
      </c>
      <c r="N79" s="19" t="str">
        <f>IF(AND(NOT(ISBLANK('Gen Master'!N385)),OR('Gen Master'!$AM385=TRUE,'Gen Master'!$AM385="Enabled?")),'Gen Master'!N385, ignore_flag)</f>
        <v>zzz_ignore</v>
      </c>
      <c r="O79" s="19" t="str">
        <f>IF(AND(NOT(ISBLANK('Gen Master'!O385)),OR('Gen Master'!$AM385=TRUE,'Gen Master'!$AM385="Enabled?")),'Gen Master'!O385, ignore_flag)</f>
        <v>zzz_ignore</v>
      </c>
      <c r="P79" s="19" t="str">
        <f>IF(AND(NOT(ISBLANK('Gen Master'!P385)),OR('Gen Master'!$AM385=TRUE,'Gen Master'!$AM385="Enabled?")),'Gen Master'!P385, ignore_flag)</f>
        <v>zzz_ignore</v>
      </c>
      <c r="Q79" s="19" t="str">
        <f>IF(AND(NOT(ISBLANK('Gen Master'!Q385)),OR('Gen Master'!$AM385=TRUE,'Gen Master'!$AM385="Enabled?")),'Gen Master'!Q385, ignore_flag)</f>
        <v>zzz_ignore</v>
      </c>
      <c r="R79" s="19" t="str">
        <f>IF(AND(NOT(ISBLANK('Gen Master'!R385)),OR('Gen Master'!$AM385=TRUE,'Gen Master'!$AM385="Enabled?")),'Gen Master'!R385, ignore_flag)</f>
        <v>zzz_ignore</v>
      </c>
      <c r="S79" s="19" t="str">
        <f>IF(AND(NOT(ISBLANK('Gen Master'!S385)),OR('Gen Master'!$AM385=TRUE,'Gen Master'!$AM385="Enabled?")),'Gen Master'!S385, ignore_flag)</f>
        <v>zzz_ignore</v>
      </c>
      <c r="T79" s="19" t="str">
        <f>IF(AND(NOT(ISBLANK('Gen Master'!T385)),OR('Gen Master'!$AM385=TRUE,'Gen Master'!$AM385="Enabled?")),'Gen Master'!T385, ignore_flag)</f>
        <v>zzz_ignore</v>
      </c>
      <c r="U79" s="19" t="str">
        <f>IF(AND(NOT(ISBLANK('Gen Master'!U385)),OR('Gen Master'!$AM385=TRUE,'Gen Master'!$AM385="Enabled?")),'Gen Master'!U385, ignore_flag)</f>
        <v>zzz_ignore</v>
      </c>
      <c r="V79" s="19" t="str">
        <f ca="1">IF(AND(NOT(ISBLANK('Gen Master'!V385)),OR('Gen Master'!$AM385=TRUE,'Gen Master'!$AM385="Enabled?")),'Gen Master'!V385, ignore_flag)</f>
        <v>zzz_ignore</v>
      </c>
      <c r="W79" s="19" t="str">
        <f>IF(AND(NOT(ISBLANK('Gen Master'!W385)),OR('Gen Master'!$AM385=TRUE,'Gen Master'!$AM385="Enabled?")),'Gen Master'!W385, ignore_flag)</f>
        <v>zzz_ignore</v>
      </c>
      <c r="X79" s="19" t="str">
        <f>IF(AND(NOT(ISBLANK('Gen Master'!X385)),OR('Gen Master'!$AM385=TRUE,'Gen Master'!$AM385="Enabled?")),'Gen Master'!X385, ignore_flag)</f>
        <v>zzz_ignore</v>
      </c>
      <c r="Y79" s="19" t="str">
        <f>IF(AND(NOT(ISBLANK('Gen Master'!Y385)),OR('Gen Master'!$AM385=TRUE,'Gen Master'!$AM385="Enabled?")),'Gen Master'!Y385, ignore_flag)</f>
        <v>zzz_ignore</v>
      </c>
    </row>
    <row r="80" spans="1:25">
      <c r="A80" s="19">
        <f>'Gen Master'!A410</f>
        <v>379</v>
      </c>
      <c r="B80" s="19" t="str">
        <f>IF(AND(NOT(ISBLANK('Gen Master'!B410)),OR('Gen Master'!$AM410=TRUE,'Gen Master'!$AM410="Enabled?")),'Gen Master'!B410, ignore_flag)</f>
        <v>zzz_ignore</v>
      </c>
      <c r="C80" s="19" t="str">
        <f>IF(AND(NOT(ISBLANK('Gen Master'!C410)),OR('Gen Master'!$AM410=TRUE,'Gen Master'!$AM410="Enabled?")),'Gen Master'!C410, ignore_flag)</f>
        <v>zzz_ignore</v>
      </c>
      <c r="D80" s="19" t="str">
        <f>IF(AND(NOT(ISBLANK('Gen Master'!D410)),OR('Gen Master'!$AM410=TRUE,'Gen Master'!$AM410="Enabled?")),'Gen Master'!D410, ignore_flag)</f>
        <v>zzz_ignore</v>
      </c>
      <c r="E80" s="19" t="str">
        <f>IF(AND(NOT(ISBLANK('Gen Master'!E410)),OR('Gen Master'!$AM410=TRUE,'Gen Master'!$AM410="Enabled?")),'Gen Master'!E410, ignore_flag)</f>
        <v>zzz_ignore</v>
      </c>
      <c r="F80" s="19" t="str">
        <f>IF(AND(NOT(ISBLANK('Gen Master'!F410)),OR('Gen Master'!$AM410=TRUE,'Gen Master'!$AM410="Enabled?")),'Gen Master'!F410, ignore_flag)</f>
        <v>zzz_ignore</v>
      </c>
      <c r="G80" s="19" t="str">
        <f>IF(AND(NOT(ISBLANK('Gen Master'!G410)),OR('Gen Master'!$AM410=TRUE,'Gen Master'!$AM410="Enabled?")),'Gen Master'!G410, ignore_flag)</f>
        <v>zzz_ignore</v>
      </c>
      <c r="H80" s="19" t="str">
        <f>IF(AND(NOT(ISBLANK('Gen Master'!H410)),OR('Gen Master'!$AM410=TRUE,'Gen Master'!$AM410="Enabled?")),'Gen Master'!H410, ignore_flag)</f>
        <v>zzz_ignore</v>
      </c>
      <c r="I80" s="19" t="str">
        <f>IF(AND(NOT(ISBLANK('Gen Master'!I410)),OR('Gen Master'!$AM410=TRUE,'Gen Master'!$AM410="Enabled?")),'Gen Master'!I410, ignore_flag)</f>
        <v>zzz_ignore</v>
      </c>
      <c r="J80" s="19" t="str">
        <f>IF(AND(NOT(ISBLANK('Gen Master'!J410)),OR('Gen Master'!$AM410=TRUE,'Gen Master'!$AM410="Enabled?")),'Gen Master'!J410, ignore_flag)</f>
        <v>zzz_ignore</v>
      </c>
      <c r="K80" s="19" t="str">
        <f>IF(AND(NOT(ISBLANK('Gen Master'!K410)),OR('Gen Master'!$AM410=TRUE,'Gen Master'!$AM410="Enabled?")),'Gen Master'!K410, ignore_flag)</f>
        <v>zzz_ignore</v>
      </c>
      <c r="L80" s="19" t="str">
        <f>IF(AND(NOT(ISBLANK('Gen Master'!L410)),OR('Gen Master'!$AM410=TRUE,'Gen Master'!$AM410="Enabled?")),'Gen Master'!L410, ignore_flag)</f>
        <v>zzz_ignore</v>
      </c>
      <c r="M80" s="19" t="str">
        <f>IF(AND(NOT(ISBLANK('Gen Master'!M410)),OR('Gen Master'!$AM410=TRUE,'Gen Master'!$AM410="Enabled?")),'Gen Master'!M410, ignore_flag)</f>
        <v>zzz_ignore</v>
      </c>
      <c r="N80" s="19" t="str">
        <f>IF(AND(NOT(ISBLANK('Gen Master'!N410)),OR('Gen Master'!$AM410=TRUE,'Gen Master'!$AM410="Enabled?")),'Gen Master'!N410, ignore_flag)</f>
        <v>zzz_ignore</v>
      </c>
      <c r="O80" s="19" t="str">
        <f>IF(AND(NOT(ISBLANK('Gen Master'!O410)),OR('Gen Master'!$AM410=TRUE,'Gen Master'!$AM410="Enabled?")),'Gen Master'!O410, ignore_flag)</f>
        <v>zzz_ignore</v>
      </c>
      <c r="P80" s="19" t="str">
        <f>IF(AND(NOT(ISBLANK('Gen Master'!P410)),OR('Gen Master'!$AM410=TRUE,'Gen Master'!$AM410="Enabled?")),'Gen Master'!P410, ignore_flag)</f>
        <v>zzz_ignore</v>
      </c>
      <c r="Q80" s="19" t="str">
        <f>IF(AND(NOT(ISBLANK('Gen Master'!Q410)),OR('Gen Master'!$AM410=TRUE,'Gen Master'!$AM410="Enabled?")),'Gen Master'!Q410, ignore_flag)</f>
        <v>zzz_ignore</v>
      </c>
      <c r="R80" s="19" t="str">
        <f>IF(AND(NOT(ISBLANK('Gen Master'!R410)),OR('Gen Master'!$AM410=TRUE,'Gen Master'!$AM410="Enabled?")),'Gen Master'!R410, ignore_flag)</f>
        <v>zzz_ignore</v>
      </c>
      <c r="S80" s="19" t="str">
        <f>IF(AND(NOT(ISBLANK('Gen Master'!S410)),OR('Gen Master'!$AM410=TRUE,'Gen Master'!$AM410="Enabled?")),'Gen Master'!S410, ignore_flag)</f>
        <v>zzz_ignore</v>
      </c>
      <c r="T80" s="19" t="str">
        <f>IF(AND(NOT(ISBLANK('Gen Master'!T410)),OR('Gen Master'!$AM410=TRUE,'Gen Master'!$AM410="Enabled?")),'Gen Master'!T410, ignore_flag)</f>
        <v>zzz_ignore</v>
      </c>
      <c r="U80" s="19" t="str">
        <f>IF(AND(NOT(ISBLANK('Gen Master'!U410)),OR('Gen Master'!$AM410=TRUE,'Gen Master'!$AM410="Enabled?")),'Gen Master'!U410, ignore_flag)</f>
        <v>zzz_ignore</v>
      </c>
      <c r="V80" s="19" t="str">
        <f ca="1">IF(AND(NOT(ISBLANK('Gen Master'!V410)),OR('Gen Master'!$AM410=TRUE,'Gen Master'!$AM410="Enabled?")),'Gen Master'!V410, ignore_flag)</f>
        <v>zzz_ignore</v>
      </c>
      <c r="W80" s="19" t="str">
        <f>IF(AND(NOT(ISBLANK('Gen Master'!W410)),OR('Gen Master'!$AM410=TRUE,'Gen Master'!$AM410="Enabled?")),'Gen Master'!W410, ignore_flag)</f>
        <v>zzz_ignore</v>
      </c>
      <c r="X80" s="19" t="str">
        <f>IF(AND(NOT(ISBLANK('Gen Master'!X410)),OR('Gen Master'!$AM410=TRUE,'Gen Master'!$AM410="Enabled?")),'Gen Master'!X410, ignore_flag)</f>
        <v>zzz_ignore</v>
      </c>
      <c r="Y80" s="19" t="str">
        <f>IF(AND(NOT(ISBLANK('Gen Master'!Y410)),OR('Gen Master'!$AM410=TRUE,'Gen Master'!$AM410="Enabled?")),'Gen Master'!Y410, ignore_flag)</f>
        <v>zzz_ignore</v>
      </c>
    </row>
    <row r="81" spans="1:25">
      <c r="A81" s="19">
        <f>'Gen Master'!A409</f>
        <v>378</v>
      </c>
      <c r="B81" s="19" t="str">
        <f>IF(AND(NOT(ISBLANK('Gen Master'!B409)),OR('Gen Master'!$AM409=TRUE,'Gen Master'!$AM409="Enabled?")),'Gen Master'!B409, ignore_flag)</f>
        <v>zzz_ignore</v>
      </c>
      <c r="C81" s="19" t="str">
        <f>IF(AND(NOT(ISBLANK('Gen Master'!C409)),OR('Gen Master'!$AM409=TRUE,'Gen Master'!$AM409="Enabled?")),'Gen Master'!C409, ignore_flag)</f>
        <v>zzz_ignore</v>
      </c>
      <c r="D81" s="19" t="str">
        <f>IF(AND(NOT(ISBLANK('Gen Master'!D409)),OR('Gen Master'!$AM409=TRUE,'Gen Master'!$AM409="Enabled?")),'Gen Master'!D409, ignore_flag)</f>
        <v>zzz_ignore</v>
      </c>
      <c r="E81" s="19" t="str">
        <f>IF(AND(NOT(ISBLANK('Gen Master'!E409)),OR('Gen Master'!$AM409=TRUE,'Gen Master'!$AM409="Enabled?")),'Gen Master'!E409, ignore_flag)</f>
        <v>zzz_ignore</v>
      </c>
      <c r="F81" s="19" t="str">
        <f>IF(AND(NOT(ISBLANK('Gen Master'!F409)),OR('Gen Master'!$AM409=TRUE,'Gen Master'!$AM409="Enabled?")),'Gen Master'!F409, ignore_flag)</f>
        <v>zzz_ignore</v>
      </c>
      <c r="G81" s="19" t="str">
        <f>IF(AND(NOT(ISBLANK('Gen Master'!G409)),OR('Gen Master'!$AM409=TRUE,'Gen Master'!$AM409="Enabled?")),'Gen Master'!G409, ignore_flag)</f>
        <v>zzz_ignore</v>
      </c>
      <c r="H81" s="19" t="str">
        <f>IF(AND(NOT(ISBLANK('Gen Master'!H409)),OR('Gen Master'!$AM409=TRUE,'Gen Master'!$AM409="Enabled?")),'Gen Master'!H409, ignore_flag)</f>
        <v>zzz_ignore</v>
      </c>
      <c r="I81" s="19" t="str">
        <f>IF(AND(NOT(ISBLANK('Gen Master'!I409)),OR('Gen Master'!$AM409=TRUE,'Gen Master'!$AM409="Enabled?")),'Gen Master'!I409, ignore_flag)</f>
        <v>zzz_ignore</v>
      </c>
      <c r="J81" s="19" t="str">
        <f>IF(AND(NOT(ISBLANK('Gen Master'!J409)),OR('Gen Master'!$AM409=TRUE,'Gen Master'!$AM409="Enabled?")),'Gen Master'!J409, ignore_flag)</f>
        <v>zzz_ignore</v>
      </c>
      <c r="K81" s="19" t="str">
        <f>IF(AND(NOT(ISBLANK('Gen Master'!K409)),OR('Gen Master'!$AM409=TRUE,'Gen Master'!$AM409="Enabled?")),'Gen Master'!K409, ignore_flag)</f>
        <v>zzz_ignore</v>
      </c>
      <c r="L81" s="19" t="str">
        <f>IF(AND(NOT(ISBLANK('Gen Master'!L409)),OR('Gen Master'!$AM409=TRUE,'Gen Master'!$AM409="Enabled?")),'Gen Master'!L409, ignore_flag)</f>
        <v>zzz_ignore</v>
      </c>
      <c r="M81" s="19" t="str">
        <f>IF(AND(NOT(ISBLANK('Gen Master'!M409)),OR('Gen Master'!$AM409=TRUE,'Gen Master'!$AM409="Enabled?")),'Gen Master'!M409, ignore_flag)</f>
        <v>zzz_ignore</v>
      </c>
      <c r="N81" s="19" t="str">
        <f>IF(AND(NOT(ISBLANK('Gen Master'!N409)),OR('Gen Master'!$AM409=TRUE,'Gen Master'!$AM409="Enabled?")),'Gen Master'!N409, ignore_flag)</f>
        <v>zzz_ignore</v>
      </c>
      <c r="O81" s="19" t="str">
        <f>IF(AND(NOT(ISBLANK('Gen Master'!O409)),OR('Gen Master'!$AM409=TRUE,'Gen Master'!$AM409="Enabled?")),'Gen Master'!O409, ignore_flag)</f>
        <v>zzz_ignore</v>
      </c>
      <c r="P81" s="19" t="str">
        <f>IF(AND(NOT(ISBLANK('Gen Master'!P409)),OR('Gen Master'!$AM409=TRUE,'Gen Master'!$AM409="Enabled?")),'Gen Master'!P409, ignore_flag)</f>
        <v>zzz_ignore</v>
      </c>
      <c r="Q81" s="19" t="str">
        <f>IF(AND(NOT(ISBLANK('Gen Master'!Q409)),OR('Gen Master'!$AM409=TRUE,'Gen Master'!$AM409="Enabled?")),'Gen Master'!Q409, ignore_flag)</f>
        <v>zzz_ignore</v>
      </c>
      <c r="R81" s="19" t="str">
        <f>IF(AND(NOT(ISBLANK('Gen Master'!R409)),OR('Gen Master'!$AM409=TRUE,'Gen Master'!$AM409="Enabled?")),'Gen Master'!R409, ignore_flag)</f>
        <v>zzz_ignore</v>
      </c>
      <c r="S81" s="19" t="str">
        <f>IF(AND(NOT(ISBLANK('Gen Master'!S409)),OR('Gen Master'!$AM409=TRUE,'Gen Master'!$AM409="Enabled?")),'Gen Master'!S409, ignore_flag)</f>
        <v>zzz_ignore</v>
      </c>
      <c r="T81" s="19" t="str">
        <f>IF(AND(NOT(ISBLANK('Gen Master'!T409)),OR('Gen Master'!$AM409=TRUE,'Gen Master'!$AM409="Enabled?")),'Gen Master'!T409, ignore_flag)</f>
        <v>zzz_ignore</v>
      </c>
      <c r="U81" s="19" t="str">
        <f>IF(AND(NOT(ISBLANK('Gen Master'!U409)),OR('Gen Master'!$AM409=TRUE,'Gen Master'!$AM409="Enabled?")),'Gen Master'!U409, ignore_flag)</f>
        <v>zzz_ignore</v>
      </c>
      <c r="V81" s="19" t="str">
        <f ca="1">IF(AND(NOT(ISBLANK('Gen Master'!V409)),OR('Gen Master'!$AM409=TRUE,'Gen Master'!$AM409="Enabled?")),'Gen Master'!V409, ignore_flag)</f>
        <v>zzz_ignore</v>
      </c>
      <c r="W81" s="19" t="str">
        <f>IF(AND(NOT(ISBLANK('Gen Master'!W409)),OR('Gen Master'!$AM409=TRUE,'Gen Master'!$AM409="Enabled?")),'Gen Master'!W409, ignore_flag)</f>
        <v>zzz_ignore</v>
      </c>
      <c r="X81" s="19" t="str">
        <f>IF(AND(NOT(ISBLANK('Gen Master'!X409)),OR('Gen Master'!$AM409=TRUE,'Gen Master'!$AM409="Enabled?")),'Gen Master'!X409, ignore_flag)</f>
        <v>zzz_ignore</v>
      </c>
      <c r="Y81" s="19" t="str">
        <f>IF(AND(NOT(ISBLANK('Gen Master'!Y409)),OR('Gen Master'!$AM409=TRUE,'Gen Master'!$AM409="Enabled?")),'Gen Master'!Y409, ignore_flag)</f>
        <v>zzz_ignore</v>
      </c>
    </row>
    <row r="82" spans="1:25">
      <c r="A82" s="19">
        <f>'Gen Master'!A417</f>
        <v>386</v>
      </c>
      <c r="B82" s="19" t="str">
        <f>IF(AND(NOT(ISBLANK('Gen Master'!B417)),OR('Gen Master'!$AM417=TRUE,'Gen Master'!$AM417="Enabled?")),'Gen Master'!B417, ignore_flag)</f>
        <v>zzz_ignore</v>
      </c>
      <c r="C82" s="19" t="str">
        <f>IF(AND(NOT(ISBLANK('Gen Master'!C417)),OR('Gen Master'!$AM417=TRUE,'Gen Master'!$AM417="Enabled?")),'Gen Master'!C417, ignore_flag)</f>
        <v>zzz_ignore</v>
      </c>
      <c r="D82" s="19" t="str">
        <f>IF(AND(NOT(ISBLANK('Gen Master'!D417)),OR('Gen Master'!$AM417=TRUE,'Gen Master'!$AM417="Enabled?")),'Gen Master'!D417, ignore_flag)</f>
        <v>zzz_ignore</v>
      </c>
      <c r="E82" s="19" t="str">
        <f>IF(AND(NOT(ISBLANK('Gen Master'!E417)),OR('Gen Master'!$AM417=TRUE,'Gen Master'!$AM417="Enabled?")),'Gen Master'!E417, ignore_flag)</f>
        <v>zzz_ignore</v>
      </c>
      <c r="F82" s="19" t="str">
        <f>IF(AND(NOT(ISBLANK('Gen Master'!F417)),OR('Gen Master'!$AM417=TRUE,'Gen Master'!$AM417="Enabled?")),'Gen Master'!F417, ignore_flag)</f>
        <v>zzz_ignore</v>
      </c>
      <c r="G82" s="19" t="str">
        <f>IF(AND(NOT(ISBLANK('Gen Master'!G417)),OR('Gen Master'!$AM417=TRUE,'Gen Master'!$AM417="Enabled?")),'Gen Master'!G417, ignore_flag)</f>
        <v>zzz_ignore</v>
      </c>
      <c r="H82" s="19" t="str">
        <f>IF(AND(NOT(ISBLANK('Gen Master'!H417)),OR('Gen Master'!$AM417=TRUE,'Gen Master'!$AM417="Enabled?")),'Gen Master'!H417, ignore_flag)</f>
        <v>zzz_ignore</v>
      </c>
      <c r="I82" s="19" t="str">
        <f>IF(AND(NOT(ISBLANK('Gen Master'!I417)),OR('Gen Master'!$AM417=TRUE,'Gen Master'!$AM417="Enabled?")),'Gen Master'!I417, ignore_flag)</f>
        <v>zzz_ignore</v>
      </c>
      <c r="J82" s="19" t="str">
        <f>IF(AND(NOT(ISBLANK('Gen Master'!J417)),OR('Gen Master'!$AM417=TRUE,'Gen Master'!$AM417="Enabled?")),'Gen Master'!J417, ignore_flag)</f>
        <v>zzz_ignore</v>
      </c>
      <c r="K82" s="19" t="str">
        <f>IF(AND(NOT(ISBLANK('Gen Master'!K417)),OR('Gen Master'!$AM417=TRUE,'Gen Master'!$AM417="Enabled?")),'Gen Master'!K417, ignore_flag)</f>
        <v>zzz_ignore</v>
      </c>
      <c r="L82" s="19" t="str">
        <f>IF(AND(NOT(ISBLANK('Gen Master'!L417)),OR('Gen Master'!$AM417=TRUE,'Gen Master'!$AM417="Enabled?")),'Gen Master'!L417, ignore_flag)</f>
        <v>zzz_ignore</v>
      </c>
      <c r="M82" s="19" t="str">
        <f>IF(AND(NOT(ISBLANK('Gen Master'!M417)),OR('Gen Master'!$AM417=TRUE,'Gen Master'!$AM417="Enabled?")),'Gen Master'!M417, ignore_flag)</f>
        <v>zzz_ignore</v>
      </c>
      <c r="N82" s="19" t="str">
        <f>IF(AND(NOT(ISBLANK('Gen Master'!N417)),OR('Gen Master'!$AM417=TRUE,'Gen Master'!$AM417="Enabled?")),'Gen Master'!N417, ignore_flag)</f>
        <v>zzz_ignore</v>
      </c>
      <c r="O82" s="19" t="str">
        <f>IF(AND(NOT(ISBLANK('Gen Master'!O417)),OR('Gen Master'!$AM417=TRUE,'Gen Master'!$AM417="Enabled?")),'Gen Master'!O417, ignore_flag)</f>
        <v>zzz_ignore</v>
      </c>
      <c r="P82" s="19" t="str">
        <f>IF(AND(NOT(ISBLANK('Gen Master'!P417)),OR('Gen Master'!$AM417=TRUE,'Gen Master'!$AM417="Enabled?")),'Gen Master'!P417, ignore_flag)</f>
        <v>zzz_ignore</v>
      </c>
      <c r="Q82" s="19" t="str">
        <f>IF(AND(NOT(ISBLANK('Gen Master'!Q417)),OR('Gen Master'!$AM417=TRUE,'Gen Master'!$AM417="Enabled?")),'Gen Master'!Q417, ignore_flag)</f>
        <v>zzz_ignore</v>
      </c>
      <c r="R82" s="19" t="str">
        <f>IF(AND(NOT(ISBLANK('Gen Master'!R417)),OR('Gen Master'!$AM417=TRUE,'Gen Master'!$AM417="Enabled?")),'Gen Master'!R417, ignore_flag)</f>
        <v>zzz_ignore</v>
      </c>
      <c r="S82" s="19" t="str">
        <f>IF(AND(NOT(ISBLANK('Gen Master'!S417)),OR('Gen Master'!$AM417=TRUE,'Gen Master'!$AM417="Enabled?")),'Gen Master'!S417, ignore_flag)</f>
        <v>zzz_ignore</v>
      </c>
      <c r="T82" s="19" t="str">
        <f>IF(AND(NOT(ISBLANK('Gen Master'!T417)),OR('Gen Master'!$AM417=TRUE,'Gen Master'!$AM417="Enabled?")),'Gen Master'!T417, ignore_flag)</f>
        <v>zzz_ignore</v>
      </c>
      <c r="U82" s="19" t="str">
        <f>IF(AND(NOT(ISBLANK('Gen Master'!U417)),OR('Gen Master'!$AM417=TRUE,'Gen Master'!$AM417="Enabled?")),'Gen Master'!U417, ignore_flag)</f>
        <v>zzz_ignore</v>
      </c>
      <c r="V82" s="19" t="str">
        <f ca="1">IF(AND(NOT(ISBLANK('Gen Master'!V417)),OR('Gen Master'!$AM417=TRUE,'Gen Master'!$AM417="Enabled?")),'Gen Master'!V417, ignore_flag)</f>
        <v>zzz_ignore</v>
      </c>
      <c r="W82" s="19" t="str">
        <f>IF(AND(NOT(ISBLANK('Gen Master'!W417)),OR('Gen Master'!$AM417=TRUE,'Gen Master'!$AM417="Enabled?")),'Gen Master'!W417, ignore_flag)</f>
        <v>zzz_ignore</v>
      </c>
      <c r="X82" s="19" t="str">
        <f>IF(AND(NOT(ISBLANK('Gen Master'!X417)),OR('Gen Master'!$AM417=TRUE,'Gen Master'!$AM417="Enabled?")),'Gen Master'!X417, ignore_flag)</f>
        <v>zzz_ignore</v>
      </c>
      <c r="Y82" s="19" t="str">
        <f>IF(AND(NOT(ISBLANK('Gen Master'!Y417)),OR('Gen Master'!$AM417=TRUE,'Gen Master'!$AM417="Enabled?")),'Gen Master'!Y417, ignore_flag)</f>
        <v>zzz_ignore</v>
      </c>
    </row>
    <row r="83" spans="1:25">
      <c r="A83" s="19">
        <f>'Gen Master'!A416</f>
        <v>385</v>
      </c>
      <c r="B83" s="19" t="str">
        <f>IF(AND(NOT(ISBLANK('Gen Master'!B416)),OR('Gen Master'!$AM416=TRUE,'Gen Master'!$AM416="Enabled?")),'Gen Master'!B416, ignore_flag)</f>
        <v>zzz_ignore</v>
      </c>
      <c r="C83" s="19" t="str">
        <f>IF(AND(NOT(ISBLANK('Gen Master'!C416)),OR('Gen Master'!$AM416=TRUE,'Gen Master'!$AM416="Enabled?")),'Gen Master'!C416, ignore_flag)</f>
        <v>zzz_ignore</v>
      </c>
      <c r="D83" s="19" t="str">
        <f>IF(AND(NOT(ISBLANK('Gen Master'!D416)),OR('Gen Master'!$AM416=TRUE,'Gen Master'!$AM416="Enabled?")),'Gen Master'!D416, ignore_flag)</f>
        <v>zzz_ignore</v>
      </c>
      <c r="E83" s="19" t="str">
        <f>IF(AND(NOT(ISBLANK('Gen Master'!E416)),OR('Gen Master'!$AM416=TRUE,'Gen Master'!$AM416="Enabled?")),'Gen Master'!E416, ignore_flag)</f>
        <v>zzz_ignore</v>
      </c>
      <c r="F83" s="19" t="str">
        <f>IF(AND(NOT(ISBLANK('Gen Master'!F416)),OR('Gen Master'!$AM416=TRUE,'Gen Master'!$AM416="Enabled?")),'Gen Master'!F416, ignore_flag)</f>
        <v>zzz_ignore</v>
      </c>
      <c r="G83" s="19" t="str">
        <f>IF(AND(NOT(ISBLANK('Gen Master'!G416)),OR('Gen Master'!$AM416=TRUE,'Gen Master'!$AM416="Enabled?")),'Gen Master'!G416, ignore_flag)</f>
        <v>zzz_ignore</v>
      </c>
      <c r="H83" s="19" t="str">
        <f>IF(AND(NOT(ISBLANK('Gen Master'!H416)),OR('Gen Master'!$AM416=TRUE,'Gen Master'!$AM416="Enabled?")),'Gen Master'!H416, ignore_flag)</f>
        <v>zzz_ignore</v>
      </c>
      <c r="I83" s="19" t="str">
        <f>IF(AND(NOT(ISBLANK('Gen Master'!I416)),OR('Gen Master'!$AM416=TRUE,'Gen Master'!$AM416="Enabled?")),'Gen Master'!I416, ignore_flag)</f>
        <v>zzz_ignore</v>
      </c>
      <c r="J83" s="19" t="str">
        <f>IF(AND(NOT(ISBLANK('Gen Master'!J416)),OR('Gen Master'!$AM416=TRUE,'Gen Master'!$AM416="Enabled?")),'Gen Master'!J416, ignore_flag)</f>
        <v>zzz_ignore</v>
      </c>
      <c r="K83" s="19" t="str">
        <f>IF(AND(NOT(ISBLANK('Gen Master'!K416)),OR('Gen Master'!$AM416=TRUE,'Gen Master'!$AM416="Enabled?")),'Gen Master'!K416, ignore_flag)</f>
        <v>zzz_ignore</v>
      </c>
      <c r="L83" s="19" t="str">
        <f>IF(AND(NOT(ISBLANK('Gen Master'!L416)),OR('Gen Master'!$AM416=TRUE,'Gen Master'!$AM416="Enabled?")),'Gen Master'!L416, ignore_flag)</f>
        <v>zzz_ignore</v>
      </c>
      <c r="M83" s="19" t="str">
        <f>IF(AND(NOT(ISBLANK('Gen Master'!M416)),OR('Gen Master'!$AM416=TRUE,'Gen Master'!$AM416="Enabled?")),'Gen Master'!M416, ignore_flag)</f>
        <v>zzz_ignore</v>
      </c>
      <c r="N83" s="19" t="str">
        <f>IF(AND(NOT(ISBLANK('Gen Master'!N416)),OR('Gen Master'!$AM416=TRUE,'Gen Master'!$AM416="Enabled?")),'Gen Master'!N416, ignore_flag)</f>
        <v>zzz_ignore</v>
      </c>
      <c r="O83" s="19" t="str">
        <f>IF(AND(NOT(ISBLANK('Gen Master'!O416)),OR('Gen Master'!$AM416=TRUE,'Gen Master'!$AM416="Enabled?")),'Gen Master'!O416, ignore_flag)</f>
        <v>zzz_ignore</v>
      </c>
      <c r="P83" s="19" t="str">
        <f>IF(AND(NOT(ISBLANK('Gen Master'!P416)),OR('Gen Master'!$AM416=TRUE,'Gen Master'!$AM416="Enabled?")),'Gen Master'!P416, ignore_flag)</f>
        <v>zzz_ignore</v>
      </c>
      <c r="Q83" s="19" t="str">
        <f>IF(AND(NOT(ISBLANK('Gen Master'!Q416)),OR('Gen Master'!$AM416=TRUE,'Gen Master'!$AM416="Enabled?")),'Gen Master'!Q416, ignore_flag)</f>
        <v>zzz_ignore</v>
      </c>
      <c r="R83" s="19" t="str">
        <f>IF(AND(NOT(ISBLANK('Gen Master'!R416)),OR('Gen Master'!$AM416=TRUE,'Gen Master'!$AM416="Enabled?")),'Gen Master'!R416, ignore_flag)</f>
        <v>zzz_ignore</v>
      </c>
      <c r="S83" s="19" t="str">
        <f>IF(AND(NOT(ISBLANK('Gen Master'!S416)),OR('Gen Master'!$AM416=TRUE,'Gen Master'!$AM416="Enabled?")),'Gen Master'!S416, ignore_flag)</f>
        <v>zzz_ignore</v>
      </c>
      <c r="T83" s="19" t="str">
        <f>IF(AND(NOT(ISBLANK('Gen Master'!T416)),OR('Gen Master'!$AM416=TRUE,'Gen Master'!$AM416="Enabled?")),'Gen Master'!T416, ignore_flag)</f>
        <v>zzz_ignore</v>
      </c>
      <c r="U83" s="19" t="str">
        <f>IF(AND(NOT(ISBLANK('Gen Master'!U416)),OR('Gen Master'!$AM416=TRUE,'Gen Master'!$AM416="Enabled?")),'Gen Master'!U416, ignore_flag)</f>
        <v>zzz_ignore</v>
      </c>
      <c r="V83" s="19" t="str">
        <f ca="1">IF(AND(NOT(ISBLANK('Gen Master'!V416)),OR('Gen Master'!$AM416=TRUE,'Gen Master'!$AM416="Enabled?")),'Gen Master'!V416, ignore_flag)</f>
        <v>zzz_ignore</v>
      </c>
      <c r="W83" s="19" t="str">
        <f>IF(AND(NOT(ISBLANK('Gen Master'!W416)),OR('Gen Master'!$AM416=TRUE,'Gen Master'!$AM416="Enabled?")),'Gen Master'!W416, ignore_flag)</f>
        <v>zzz_ignore</v>
      </c>
      <c r="X83" s="19" t="str">
        <f>IF(AND(NOT(ISBLANK('Gen Master'!X416)),OR('Gen Master'!$AM416=TRUE,'Gen Master'!$AM416="Enabled?")),'Gen Master'!X416, ignore_flag)</f>
        <v>zzz_ignore</v>
      </c>
      <c r="Y83" s="19" t="str">
        <f>IF(AND(NOT(ISBLANK('Gen Master'!Y416)),OR('Gen Master'!$AM416=TRUE,'Gen Master'!$AM416="Enabled?")),'Gen Master'!Y416, ignore_flag)</f>
        <v>zzz_ignore</v>
      </c>
    </row>
    <row r="84" spans="1:25" ht="30">
      <c r="A84" s="19">
        <f>'Gen Master'!A418</f>
        <v>387</v>
      </c>
      <c r="B84" s="19" t="str">
        <f>IF(AND(NOT(ISBLANK('Gen Master'!B418)),OR('Gen Master'!$AM418=TRUE,'Gen Master'!$AM418="Enabled?")),'Gen Master'!B418, ignore_flag)</f>
        <v>zzz_ignore</v>
      </c>
      <c r="C84" s="19" t="str">
        <f>IF(AND(NOT(ISBLANK('Gen Master'!C418)),OR('Gen Master'!$AM418=TRUE,'Gen Master'!$AM418="Enabled?")),'Gen Master'!C418, ignore_flag)</f>
        <v>zzz_ignore</v>
      </c>
      <c r="D84" s="19" t="str">
        <f>IF(AND(NOT(ISBLANK('Gen Master'!D418)),OR('Gen Master'!$AM418=TRUE,'Gen Master'!$AM418="Enabled?")),'Gen Master'!D418, ignore_flag)</f>
        <v>zzz_ignore</v>
      </c>
      <c r="E84" s="19" t="str">
        <f>IF(AND(NOT(ISBLANK('Gen Master'!E418)),OR('Gen Master'!$AM418=TRUE,'Gen Master'!$AM418="Enabled?")),'Gen Master'!E418, ignore_flag)</f>
        <v>zzz_ignore</v>
      </c>
      <c r="F84" s="19" t="str">
        <f>IF(AND(NOT(ISBLANK('Gen Master'!F418)),OR('Gen Master'!$AM418=TRUE,'Gen Master'!$AM418="Enabled?")),'Gen Master'!F418, ignore_flag)</f>
        <v>zzz_ignore</v>
      </c>
      <c r="G84" s="19" t="str">
        <f>IF(AND(NOT(ISBLANK('Gen Master'!G418)),OR('Gen Master'!$AM418=TRUE,'Gen Master'!$AM418="Enabled?")),'Gen Master'!G418, ignore_flag)</f>
        <v>zzz_ignore</v>
      </c>
      <c r="H84" s="19" t="str">
        <f>IF(AND(NOT(ISBLANK('Gen Master'!H418)),OR('Gen Master'!$AM418=TRUE,'Gen Master'!$AM418="Enabled?")),'Gen Master'!H418, ignore_flag)</f>
        <v>zzz_ignore</v>
      </c>
      <c r="I84" s="19" t="str">
        <f>IF(AND(NOT(ISBLANK('Gen Master'!I418)),OR('Gen Master'!$AM418=TRUE,'Gen Master'!$AM418="Enabled?")),'Gen Master'!I418, ignore_flag)</f>
        <v>zzz_ignore</v>
      </c>
      <c r="J84" s="19" t="str">
        <f>IF(AND(NOT(ISBLANK('Gen Master'!J418)),OR('Gen Master'!$AM418=TRUE,'Gen Master'!$AM418="Enabled?")),'Gen Master'!J418, ignore_flag)</f>
        <v>zzz_ignore</v>
      </c>
      <c r="K84" s="19" t="str">
        <f>IF(AND(NOT(ISBLANK('Gen Master'!K418)),OR('Gen Master'!$AM418=TRUE,'Gen Master'!$AM418="Enabled?")),'Gen Master'!K418, ignore_flag)</f>
        <v>zzz_ignore</v>
      </c>
      <c r="L84" s="19" t="str">
        <f>IF(AND(NOT(ISBLANK('Gen Master'!L418)),OR('Gen Master'!$AM418=TRUE,'Gen Master'!$AM418="Enabled?")),'Gen Master'!L418, ignore_flag)</f>
        <v>zzz_ignore</v>
      </c>
      <c r="M84" s="19" t="str">
        <f>IF(AND(NOT(ISBLANK('Gen Master'!M418)),OR('Gen Master'!$AM418=TRUE,'Gen Master'!$AM418="Enabled?")),'Gen Master'!M418, ignore_flag)</f>
        <v>zzz_ignore</v>
      </c>
      <c r="N84" s="19" t="str">
        <f>IF(AND(NOT(ISBLANK('Gen Master'!N418)),OR('Gen Master'!$AM418=TRUE,'Gen Master'!$AM418="Enabled?")),'Gen Master'!N418, ignore_flag)</f>
        <v>zzz_ignore</v>
      </c>
      <c r="O84" s="19" t="str">
        <f>IF(AND(NOT(ISBLANK('Gen Master'!O418)),OR('Gen Master'!$AM418=TRUE,'Gen Master'!$AM418="Enabled?")),'Gen Master'!O418, ignore_flag)</f>
        <v>zzz_ignore</v>
      </c>
      <c r="P84" s="19" t="str">
        <f>IF(AND(NOT(ISBLANK('Gen Master'!P418)),OR('Gen Master'!$AM418=TRUE,'Gen Master'!$AM418="Enabled?")),'Gen Master'!P418, ignore_flag)</f>
        <v>zzz_ignore</v>
      </c>
      <c r="Q84" s="19" t="str">
        <f>IF(AND(NOT(ISBLANK('Gen Master'!Q418)),OR('Gen Master'!$AM418=TRUE,'Gen Master'!$AM418="Enabled?")),'Gen Master'!Q418, ignore_flag)</f>
        <v>zzz_ignore</v>
      </c>
      <c r="R84" s="19" t="str">
        <f>IF(AND(NOT(ISBLANK('Gen Master'!R418)),OR('Gen Master'!$AM418=TRUE,'Gen Master'!$AM418="Enabled?")),'Gen Master'!R418, ignore_flag)</f>
        <v>zzz_ignore</v>
      </c>
      <c r="S84" s="19" t="str">
        <f>IF(AND(NOT(ISBLANK('Gen Master'!S418)),OR('Gen Master'!$AM418=TRUE,'Gen Master'!$AM418="Enabled?")),'Gen Master'!S418, ignore_flag)</f>
        <v>zzz_ignore</v>
      </c>
      <c r="T84" s="19" t="str">
        <f>IF(AND(NOT(ISBLANK('Gen Master'!T418)),OR('Gen Master'!$AM418=TRUE,'Gen Master'!$AM418="Enabled?")),'Gen Master'!T418, ignore_flag)</f>
        <v>zzz_ignore</v>
      </c>
      <c r="U84" s="19" t="str">
        <f>IF(AND(NOT(ISBLANK('Gen Master'!U418)),OR('Gen Master'!$AM418=TRUE,'Gen Master'!$AM418="Enabled?")),'Gen Master'!U418, ignore_flag)</f>
        <v>zzz_ignore</v>
      </c>
      <c r="V84" s="19" t="str">
        <f ca="1">IF(AND(NOT(ISBLANK('Gen Master'!V418)),OR('Gen Master'!$AM418=TRUE,'Gen Master'!$AM418="Enabled?")),'Gen Master'!V418, ignore_flag)</f>
        <v>zzz_ignore</v>
      </c>
      <c r="W84" s="19" t="str">
        <f>IF(AND(NOT(ISBLANK('Gen Master'!W418)),OR('Gen Master'!$AM418=TRUE,'Gen Master'!$AM418="Enabled?")),'Gen Master'!W418, ignore_flag)</f>
        <v>zzz_ignore</v>
      </c>
      <c r="X84" s="19" t="str">
        <f>IF(AND(NOT(ISBLANK('Gen Master'!X418)),OR('Gen Master'!$AM418=TRUE,'Gen Master'!$AM418="Enabled?")),'Gen Master'!X418, ignore_flag)</f>
        <v>zzz_ignore</v>
      </c>
      <c r="Y84" s="19" t="str">
        <f>IF(AND(NOT(ISBLANK('Gen Master'!Y418)),OR('Gen Master'!$AM418=TRUE,'Gen Master'!$AM418="Enabled?")),'Gen Master'!Y418, ignore_flag)</f>
        <v>zzz_ignore</v>
      </c>
    </row>
    <row r="85" spans="1:25" ht="45">
      <c r="A85" s="19">
        <f>'Gen Master'!A910</f>
        <v>879</v>
      </c>
      <c r="B85" s="19" t="str">
        <f>IF(AND(NOT(ISBLANK('Gen Master'!B910)),OR('Gen Master'!$AM910=TRUE,'Gen Master'!$AM910="Enabled?")),'Gen Master'!B910, ignore_flag)</f>
        <v>zzz_ignore</v>
      </c>
      <c r="C85" s="19" t="str">
        <f>IF(AND(NOT(ISBLANK('Gen Master'!C910)),OR('Gen Master'!$AM910=TRUE,'Gen Master'!$AM910="Enabled?")),'Gen Master'!C910, ignore_flag)</f>
        <v>zzz_ignore</v>
      </c>
      <c r="D85" s="19" t="str">
        <f>IF(AND(NOT(ISBLANK('Gen Master'!D910)),OR('Gen Master'!$AM910=TRUE,'Gen Master'!$AM910="Enabled?")),'Gen Master'!D910, ignore_flag)</f>
        <v>zzz_ignore</v>
      </c>
      <c r="E85" s="19" t="str">
        <f>IF(AND(NOT(ISBLANK('Gen Master'!E910)),OR('Gen Master'!$AM910=TRUE,'Gen Master'!$AM910="Enabled?")),'Gen Master'!E910, ignore_flag)</f>
        <v>zzz_ignore</v>
      </c>
      <c r="F85" s="19" t="str">
        <f>IF(AND(NOT(ISBLANK('Gen Master'!F910)),OR('Gen Master'!$AM910=TRUE,'Gen Master'!$AM910="Enabled?")),'Gen Master'!F910, ignore_flag)</f>
        <v>zzz_ignore</v>
      </c>
      <c r="G85" s="19" t="str">
        <f>IF(AND(NOT(ISBLANK('Gen Master'!G910)),OR('Gen Master'!$AM910=TRUE,'Gen Master'!$AM910="Enabled?")),'Gen Master'!G910, ignore_flag)</f>
        <v>zzz_ignore</v>
      </c>
      <c r="H85" s="19" t="str">
        <f>IF(AND(NOT(ISBLANK('Gen Master'!H910)),OR('Gen Master'!$AM910=TRUE,'Gen Master'!$AM910="Enabled?")),'Gen Master'!H910, ignore_flag)</f>
        <v>zzz_ignore</v>
      </c>
      <c r="I85" s="19" t="str">
        <f>IF(AND(NOT(ISBLANK('Gen Master'!I910)),OR('Gen Master'!$AM910=TRUE,'Gen Master'!$AM910="Enabled?")),'Gen Master'!I910, ignore_flag)</f>
        <v>zzz_ignore</v>
      </c>
      <c r="J85" s="19" t="str">
        <f>IF(AND(NOT(ISBLANK('Gen Master'!J910)),OR('Gen Master'!$AM910=TRUE,'Gen Master'!$AM910="Enabled?")),'Gen Master'!J910, ignore_flag)</f>
        <v>zzz_ignore</v>
      </c>
      <c r="K85" s="19" t="str">
        <f>IF(AND(NOT(ISBLANK('Gen Master'!K910)),OR('Gen Master'!$AM910=TRUE,'Gen Master'!$AM910="Enabled?")),'Gen Master'!K910, ignore_flag)</f>
        <v>zzz_ignore</v>
      </c>
      <c r="L85" s="19" t="str">
        <f>IF(AND(NOT(ISBLANK('Gen Master'!L910)),OR('Gen Master'!$AM910=TRUE,'Gen Master'!$AM910="Enabled?")),'Gen Master'!L910, ignore_flag)</f>
        <v>zzz_ignore</v>
      </c>
      <c r="M85" s="19" t="str">
        <f>IF(AND(NOT(ISBLANK('Gen Master'!M910)),OR('Gen Master'!$AM910=TRUE,'Gen Master'!$AM910="Enabled?")),'Gen Master'!M910, ignore_flag)</f>
        <v>zzz_ignore</v>
      </c>
      <c r="N85" s="19" t="str">
        <f>IF(AND(NOT(ISBLANK('Gen Master'!N910)),OR('Gen Master'!$AM910=TRUE,'Gen Master'!$AM910="Enabled?")),'Gen Master'!N910, ignore_flag)</f>
        <v>zzz_ignore</v>
      </c>
      <c r="O85" s="19" t="str">
        <f>IF(AND(NOT(ISBLANK('Gen Master'!O910)),OR('Gen Master'!$AM910=TRUE,'Gen Master'!$AM910="Enabled?")),'Gen Master'!O910, ignore_flag)</f>
        <v>zzz_ignore</v>
      </c>
      <c r="P85" s="19" t="str">
        <f>IF(AND(NOT(ISBLANK('Gen Master'!P910)),OR('Gen Master'!$AM910=TRUE,'Gen Master'!$AM910="Enabled?")),'Gen Master'!P910, ignore_flag)</f>
        <v>zzz_ignore</v>
      </c>
      <c r="Q85" s="19" t="str">
        <f>IF(AND(NOT(ISBLANK('Gen Master'!Q910)),OR('Gen Master'!$AM910=TRUE,'Gen Master'!$AM910="Enabled?")),'Gen Master'!Q910, ignore_flag)</f>
        <v>zzz_ignore</v>
      </c>
      <c r="R85" s="19" t="str">
        <f>IF(AND(NOT(ISBLANK('Gen Master'!R910)),OR('Gen Master'!$AM910=TRUE,'Gen Master'!$AM910="Enabled?")),'Gen Master'!R910, ignore_flag)</f>
        <v>zzz_ignore</v>
      </c>
      <c r="S85" s="19" t="str">
        <f>IF(AND(NOT(ISBLANK('Gen Master'!S910)),OR('Gen Master'!$AM910=TRUE,'Gen Master'!$AM910="Enabled?")),'Gen Master'!S910, ignore_flag)</f>
        <v>zzz_ignore</v>
      </c>
      <c r="T85" s="19" t="str">
        <f>IF(AND(NOT(ISBLANK('Gen Master'!T910)),OR('Gen Master'!$AM910=TRUE,'Gen Master'!$AM910="Enabled?")),'Gen Master'!T910, ignore_flag)</f>
        <v>zzz_ignore</v>
      </c>
      <c r="U85" s="19" t="str">
        <f>IF(AND(NOT(ISBLANK('Gen Master'!U910)),OR('Gen Master'!$AM910=TRUE,'Gen Master'!$AM910="Enabled?")),'Gen Master'!U910, ignore_flag)</f>
        <v>zzz_ignore</v>
      </c>
      <c r="V85" s="19" t="str">
        <f ca="1">IF(AND(NOT(ISBLANK('Gen Master'!V910)),OR('Gen Master'!$AM910=TRUE,'Gen Master'!$AM910="Enabled?")),'Gen Master'!V910, ignore_flag)</f>
        <v>zzz_ignore</v>
      </c>
      <c r="W85" s="19" t="str">
        <f>IF(AND(NOT(ISBLANK('Gen Master'!W910)),OR('Gen Master'!$AM910=TRUE,'Gen Master'!$AM910="Enabled?")),'Gen Master'!W910, ignore_flag)</f>
        <v>zzz_ignore</v>
      </c>
      <c r="X85" s="19" t="str">
        <f>IF(AND(NOT(ISBLANK('Gen Master'!X910)),OR('Gen Master'!$AM910=TRUE,'Gen Master'!$AM910="Enabled?")),'Gen Master'!X910, ignore_flag)</f>
        <v>zzz_ignore</v>
      </c>
      <c r="Y85" s="19" t="str">
        <f>IF(AND(NOT(ISBLANK('Gen Master'!Y910)),OR('Gen Master'!$AM910=TRUE,'Gen Master'!$AM910="Enabled?")),'Gen Master'!Y910, ignore_flag)</f>
        <v>zzz_ignore</v>
      </c>
    </row>
    <row r="86" spans="1:25" ht="45">
      <c r="A86" s="19">
        <f>'Gen Master'!A911</f>
        <v>880</v>
      </c>
      <c r="B86" s="19" t="str">
        <f>IF(AND(NOT(ISBLANK('Gen Master'!B911)),OR('Gen Master'!$AM911=TRUE,'Gen Master'!$AM911="Enabled?")),'Gen Master'!B911, ignore_flag)</f>
        <v>zzz_ignore</v>
      </c>
      <c r="C86" s="19" t="str">
        <f>IF(AND(NOT(ISBLANK('Gen Master'!C911)),OR('Gen Master'!$AM911=TRUE,'Gen Master'!$AM911="Enabled?")),'Gen Master'!C911, ignore_flag)</f>
        <v>zzz_ignore</v>
      </c>
      <c r="D86" s="19" t="str">
        <f>IF(AND(NOT(ISBLANK('Gen Master'!D911)),OR('Gen Master'!$AM911=TRUE,'Gen Master'!$AM911="Enabled?")),'Gen Master'!D911, ignore_flag)</f>
        <v>zzz_ignore</v>
      </c>
      <c r="E86" s="19" t="str">
        <f>IF(AND(NOT(ISBLANK('Gen Master'!E911)),OR('Gen Master'!$AM911=TRUE,'Gen Master'!$AM911="Enabled?")),'Gen Master'!E911, ignore_flag)</f>
        <v>zzz_ignore</v>
      </c>
      <c r="F86" s="19" t="str">
        <f>IF(AND(NOT(ISBLANK('Gen Master'!F911)),OR('Gen Master'!$AM911=TRUE,'Gen Master'!$AM911="Enabled?")),'Gen Master'!F911, ignore_flag)</f>
        <v>zzz_ignore</v>
      </c>
      <c r="G86" s="19" t="str">
        <f>IF(AND(NOT(ISBLANK('Gen Master'!G911)),OR('Gen Master'!$AM911=TRUE,'Gen Master'!$AM911="Enabled?")),'Gen Master'!G911, ignore_flag)</f>
        <v>zzz_ignore</v>
      </c>
      <c r="H86" s="19" t="str">
        <f>IF(AND(NOT(ISBLANK('Gen Master'!H911)),OR('Gen Master'!$AM911=TRUE,'Gen Master'!$AM911="Enabled?")),'Gen Master'!H911, ignore_flag)</f>
        <v>zzz_ignore</v>
      </c>
      <c r="I86" s="19" t="str">
        <f>IF(AND(NOT(ISBLANK('Gen Master'!I911)),OR('Gen Master'!$AM911=TRUE,'Gen Master'!$AM911="Enabled?")),'Gen Master'!I911, ignore_flag)</f>
        <v>zzz_ignore</v>
      </c>
      <c r="J86" s="19" t="str">
        <f>IF(AND(NOT(ISBLANK('Gen Master'!J911)),OR('Gen Master'!$AM911=TRUE,'Gen Master'!$AM911="Enabled?")),'Gen Master'!J911, ignore_flag)</f>
        <v>zzz_ignore</v>
      </c>
      <c r="K86" s="19" t="str">
        <f>IF(AND(NOT(ISBLANK('Gen Master'!K911)),OR('Gen Master'!$AM911=TRUE,'Gen Master'!$AM911="Enabled?")),'Gen Master'!K911, ignore_flag)</f>
        <v>zzz_ignore</v>
      </c>
      <c r="L86" s="19" t="str">
        <f>IF(AND(NOT(ISBLANK('Gen Master'!L911)),OR('Gen Master'!$AM911=TRUE,'Gen Master'!$AM911="Enabled?")),'Gen Master'!L911, ignore_flag)</f>
        <v>zzz_ignore</v>
      </c>
      <c r="M86" s="19" t="str">
        <f>IF(AND(NOT(ISBLANK('Gen Master'!M911)),OR('Gen Master'!$AM911=TRUE,'Gen Master'!$AM911="Enabled?")),'Gen Master'!M911, ignore_flag)</f>
        <v>zzz_ignore</v>
      </c>
      <c r="N86" s="19" t="str">
        <f>IF(AND(NOT(ISBLANK('Gen Master'!N911)),OR('Gen Master'!$AM911=TRUE,'Gen Master'!$AM911="Enabled?")),'Gen Master'!N911, ignore_flag)</f>
        <v>zzz_ignore</v>
      </c>
      <c r="O86" s="19" t="str">
        <f>IF(AND(NOT(ISBLANK('Gen Master'!O911)),OR('Gen Master'!$AM911=TRUE,'Gen Master'!$AM911="Enabled?")),'Gen Master'!O911, ignore_flag)</f>
        <v>zzz_ignore</v>
      </c>
      <c r="P86" s="19" t="str">
        <f>IF(AND(NOT(ISBLANK('Gen Master'!P911)),OR('Gen Master'!$AM911=TRUE,'Gen Master'!$AM911="Enabled?")),'Gen Master'!P911, ignore_flag)</f>
        <v>zzz_ignore</v>
      </c>
      <c r="Q86" s="19" t="str">
        <f>IF(AND(NOT(ISBLANK('Gen Master'!Q911)),OR('Gen Master'!$AM911=TRUE,'Gen Master'!$AM911="Enabled?")),'Gen Master'!Q911, ignore_flag)</f>
        <v>zzz_ignore</v>
      </c>
      <c r="R86" s="19" t="str">
        <f>IF(AND(NOT(ISBLANK('Gen Master'!R911)),OR('Gen Master'!$AM911=TRUE,'Gen Master'!$AM911="Enabled?")),'Gen Master'!R911, ignore_flag)</f>
        <v>zzz_ignore</v>
      </c>
      <c r="S86" s="19" t="str">
        <f>IF(AND(NOT(ISBLANK('Gen Master'!S911)),OR('Gen Master'!$AM911=TRUE,'Gen Master'!$AM911="Enabled?")),'Gen Master'!S911, ignore_flag)</f>
        <v>zzz_ignore</v>
      </c>
      <c r="T86" s="19" t="str">
        <f>IF(AND(NOT(ISBLANK('Gen Master'!T911)),OR('Gen Master'!$AM911=TRUE,'Gen Master'!$AM911="Enabled?")),'Gen Master'!T911, ignore_flag)</f>
        <v>zzz_ignore</v>
      </c>
      <c r="U86" s="19" t="str">
        <f>IF(AND(NOT(ISBLANK('Gen Master'!U911)),OR('Gen Master'!$AM911=TRUE,'Gen Master'!$AM911="Enabled?")),'Gen Master'!U911, ignore_flag)</f>
        <v>zzz_ignore</v>
      </c>
      <c r="V86" s="19" t="str">
        <f ca="1">IF(AND(NOT(ISBLANK('Gen Master'!V911)),OR('Gen Master'!$AM911=TRUE,'Gen Master'!$AM911="Enabled?")),'Gen Master'!V911, ignore_flag)</f>
        <v>zzz_ignore</v>
      </c>
      <c r="W86" s="19" t="str">
        <f>IF(AND(NOT(ISBLANK('Gen Master'!W911)),OR('Gen Master'!$AM911=TRUE,'Gen Master'!$AM911="Enabled?")),'Gen Master'!W911, ignore_flag)</f>
        <v>zzz_ignore</v>
      </c>
      <c r="X86" s="19" t="str">
        <f>IF(AND(NOT(ISBLANK('Gen Master'!X911)),OR('Gen Master'!$AM911=TRUE,'Gen Master'!$AM911="Enabled?")),'Gen Master'!X911, ignore_flag)</f>
        <v>zzz_ignore</v>
      </c>
      <c r="Y86" s="19" t="str">
        <f>IF(AND(NOT(ISBLANK('Gen Master'!Y911)),OR('Gen Master'!$AM911=TRUE,'Gen Master'!$AM911="Enabled?")),'Gen Master'!Y911, ignore_flag)</f>
        <v>zzz_ignore</v>
      </c>
    </row>
    <row r="87" spans="1:25" ht="30">
      <c r="A87" s="19">
        <f>'Gen Master'!A445</f>
        <v>414</v>
      </c>
      <c r="B87" s="19" t="str">
        <f>IF(AND(NOT(ISBLANK('Gen Master'!B445)),OR('Gen Master'!$AM445=TRUE,'Gen Master'!$AM445="Enabled?")),'Gen Master'!B445, ignore_flag)</f>
        <v>zzz_ignore</v>
      </c>
      <c r="C87" s="19" t="str">
        <f>IF(AND(NOT(ISBLANK('Gen Master'!C445)),OR('Gen Master'!$AM445=TRUE,'Gen Master'!$AM445="Enabled?")),'Gen Master'!C445, ignore_flag)</f>
        <v>zzz_ignore</v>
      </c>
      <c r="D87" s="19" t="str">
        <f>IF(AND(NOT(ISBLANK('Gen Master'!D445)),OR('Gen Master'!$AM445=TRUE,'Gen Master'!$AM445="Enabled?")),'Gen Master'!D445, ignore_flag)</f>
        <v>zzz_ignore</v>
      </c>
      <c r="E87" s="19" t="str">
        <f>IF(AND(NOT(ISBLANK('Gen Master'!E445)),OR('Gen Master'!$AM445=TRUE,'Gen Master'!$AM445="Enabled?")),'Gen Master'!E445, ignore_flag)</f>
        <v>zzz_ignore</v>
      </c>
      <c r="F87" s="19" t="str">
        <f>IF(AND(NOT(ISBLANK('Gen Master'!F445)),OR('Gen Master'!$AM445=TRUE,'Gen Master'!$AM445="Enabled?")),'Gen Master'!F445, ignore_flag)</f>
        <v>zzz_ignore</v>
      </c>
      <c r="G87" s="19" t="str">
        <f>IF(AND(NOT(ISBLANK('Gen Master'!G445)),OR('Gen Master'!$AM445=TRUE,'Gen Master'!$AM445="Enabled?")),'Gen Master'!G445, ignore_flag)</f>
        <v>zzz_ignore</v>
      </c>
      <c r="H87" s="19" t="str">
        <f>IF(AND(NOT(ISBLANK('Gen Master'!H445)),OR('Gen Master'!$AM445=TRUE,'Gen Master'!$AM445="Enabled?")),'Gen Master'!H445, ignore_flag)</f>
        <v>zzz_ignore</v>
      </c>
      <c r="I87" s="19" t="str">
        <f>IF(AND(NOT(ISBLANK('Gen Master'!I445)),OR('Gen Master'!$AM445=TRUE,'Gen Master'!$AM445="Enabled?")),'Gen Master'!I445, ignore_flag)</f>
        <v>zzz_ignore</v>
      </c>
      <c r="J87" s="19" t="str">
        <f>IF(AND(NOT(ISBLANK('Gen Master'!J445)),OR('Gen Master'!$AM445=TRUE,'Gen Master'!$AM445="Enabled?")),'Gen Master'!J445, ignore_flag)</f>
        <v>zzz_ignore</v>
      </c>
      <c r="K87" s="19" t="str">
        <f>IF(AND(NOT(ISBLANK('Gen Master'!K445)),OR('Gen Master'!$AM445=TRUE,'Gen Master'!$AM445="Enabled?")),'Gen Master'!K445, ignore_flag)</f>
        <v>zzz_ignore</v>
      </c>
      <c r="L87" s="19" t="str">
        <f>IF(AND(NOT(ISBLANK('Gen Master'!L445)),OR('Gen Master'!$AM445=TRUE,'Gen Master'!$AM445="Enabled?")),'Gen Master'!L445, ignore_flag)</f>
        <v>zzz_ignore</v>
      </c>
      <c r="M87" s="19" t="str">
        <f>IF(AND(NOT(ISBLANK('Gen Master'!M445)),OR('Gen Master'!$AM445=TRUE,'Gen Master'!$AM445="Enabled?")),'Gen Master'!M445, ignore_flag)</f>
        <v>zzz_ignore</v>
      </c>
      <c r="N87" s="19" t="str">
        <f>IF(AND(NOT(ISBLANK('Gen Master'!N445)),OR('Gen Master'!$AM445=TRUE,'Gen Master'!$AM445="Enabled?")),'Gen Master'!N445, ignore_flag)</f>
        <v>zzz_ignore</v>
      </c>
      <c r="O87" s="19" t="str">
        <f>IF(AND(NOT(ISBLANK('Gen Master'!O445)),OR('Gen Master'!$AM445=TRUE,'Gen Master'!$AM445="Enabled?")),'Gen Master'!O445, ignore_flag)</f>
        <v>zzz_ignore</v>
      </c>
      <c r="P87" s="19" t="str">
        <f>IF(AND(NOT(ISBLANK('Gen Master'!P445)),OR('Gen Master'!$AM445=TRUE,'Gen Master'!$AM445="Enabled?")),'Gen Master'!P445, ignore_flag)</f>
        <v>zzz_ignore</v>
      </c>
      <c r="Q87" s="19" t="str">
        <f>IF(AND(NOT(ISBLANK('Gen Master'!Q445)),OR('Gen Master'!$AM445=TRUE,'Gen Master'!$AM445="Enabled?")),'Gen Master'!Q445, ignore_flag)</f>
        <v>zzz_ignore</v>
      </c>
      <c r="R87" s="19" t="str">
        <f>IF(AND(NOT(ISBLANK('Gen Master'!R445)),OR('Gen Master'!$AM445=TRUE,'Gen Master'!$AM445="Enabled?")),'Gen Master'!R445, ignore_flag)</f>
        <v>zzz_ignore</v>
      </c>
      <c r="S87" s="19" t="str">
        <f>IF(AND(NOT(ISBLANK('Gen Master'!S445)),OR('Gen Master'!$AM445=TRUE,'Gen Master'!$AM445="Enabled?")),'Gen Master'!S445, ignore_flag)</f>
        <v>zzz_ignore</v>
      </c>
      <c r="T87" s="19" t="str">
        <f>IF(AND(NOT(ISBLANK('Gen Master'!T445)),OR('Gen Master'!$AM445=TRUE,'Gen Master'!$AM445="Enabled?")),'Gen Master'!T445, ignore_flag)</f>
        <v>zzz_ignore</v>
      </c>
      <c r="U87" s="19" t="str">
        <f>IF(AND(NOT(ISBLANK('Gen Master'!U445)),OR('Gen Master'!$AM445=TRUE,'Gen Master'!$AM445="Enabled?")),'Gen Master'!U445, ignore_flag)</f>
        <v>zzz_ignore</v>
      </c>
      <c r="V87" s="19" t="str">
        <f ca="1">IF(AND(NOT(ISBLANK('Gen Master'!V445)),OR('Gen Master'!$AM445=TRUE,'Gen Master'!$AM445="Enabled?")),'Gen Master'!V445, ignore_flag)</f>
        <v>zzz_ignore</v>
      </c>
      <c r="W87" s="19" t="str">
        <f>IF(AND(NOT(ISBLANK('Gen Master'!W445)),OR('Gen Master'!$AM445=TRUE,'Gen Master'!$AM445="Enabled?")),'Gen Master'!W445, ignore_flag)</f>
        <v>zzz_ignore</v>
      </c>
      <c r="X87" s="19" t="str">
        <f>IF(AND(NOT(ISBLANK('Gen Master'!X445)),OR('Gen Master'!$AM445=TRUE,'Gen Master'!$AM445="Enabled?")),'Gen Master'!X445, ignore_flag)</f>
        <v>zzz_ignore</v>
      </c>
      <c r="Y87" s="19" t="str">
        <f>IF(AND(NOT(ISBLANK('Gen Master'!Y445)),OR('Gen Master'!$AM445=TRUE,'Gen Master'!$AM445="Enabled?")),'Gen Master'!Y445, ignore_flag)</f>
        <v>zzz_ignore</v>
      </c>
    </row>
    <row r="88" spans="1:25" ht="30">
      <c r="A88" s="19">
        <f>'Gen Master'!A444</f>
        <v>413</v>
      </c>
      <c r="B88" s="19" t="str">
        <f>IF(AND(NOT(ISBLANK('Gen Master'!B444)),OR('Gen Master'!$AM444=TRUE,'Gen Master'!$AM444="Enabled?")),'Gen Master'!B444, ignore_flag)</f>
        <v>zzz_ignore</v>
      </c>
      <c r="C88" s="19" t="str">
        <f>IF(AND(NOT(ISBLANK('Gen Master'!C444)),OR('Gen Master'!$AM444=TRUE,'Gen Master'!$AM444="Enabled?")),'Gen Master'!C444, ignore_flag)</f>
        <v>zzz_ignore</v>
      </c>
      <c r="D88" s="19" t="str">
        <f>IF(AND(NOT(ISBLANK('Gen Master'!D444)),OR('Gen Master'!$AM444=TRUE,'Gen Master'!$AM444="Enabled?")),'Gen Master'!D444, ignore_flag)</f>
        <v>zzz_ignore</v>
      </c>
      <c r="E88" s="19" t="str">
        <f>IF(AND(NOT(ISBLANK('Gen Master'!E444)),OR('Gen Master'!$AM444=TRUE,'Gen Master'!$AM444="Enabled?")),'Gen Master'!E444, ignore_flag)</f>
        <v>zzz_ignore</v>
      </c>
      <c r="F88" s="19" t="str">
        <f>IF(AND(NOT(ISBLANK('Gen Master'!F444)),OR('Gen Master'!$AM444=TRUE,'Gen Master'!$AM444="Enabled?")),'Gen Master'!F444, ignore_flag)</f>
        <v>zzz_ignore</v>
      </c>
      <c r="G88" s="19" t="str">
        <f>IF(AND(NOT(ISBLANK('Gen Master'!G444)),OR('Gen Master'!$AM444=TRUE,'Gen Master'!$AM444="Enabled?")),'Gen Master'!G444, ignore_flag)</f>
        <v>zzz_ignore</v>
      </c>
      <c r="H88" s="19" t="str">
        <f>IF(AND(NOT(ISBLANK('Gen Master'!H444)),OR('Gen Master'!$AM444=TRUE,'Gen Master'!$AM444="Enabled?")),'Gen Master'!H444, ignore_flag)</f>
        <v>zzz_ignore</v>
      </c>
      <c r="I88" s="19" t="str">
        <f>IF(AND(NOT(ISBLANK('Gen Master'!I444)),OR('Gen Master'!$AM444=TRUE,'Gen Master'!$AM444="Enabled?")),'Gen Master'!I444, ignore_flag)</f>
        <v>zzz_ignore</v>
      </c>
      <c r="J88" s="19" t="str">
        <f>IF(AND(NOT(ISBLANK('Gen Master'!J444)),OR('Gen Master'!$AM444=TRUE,'Gen Master'!$AM444="Enabled?")),'Gen Master'!J444, ignore_flag)</f>
        <v>zzz_ignore</v>
      </c>
      <c r="K88" s="19" t="str">
        <f>IF(AND(NOT(ISBLANK('Gen Master'!K444)),OR('Gen Master'!$AM444=TRUE,'Gen Master'!$AM444="Enabled?")),'Gen Master'!K444, ignore_flag)</f>
        <v>zzz_ignore</v>
      </c>
      <c r="L88" s="19" t="str">
        <f>IF(AND(NOT(ISBLANK('Gen Master'!L444)),OR('Gen Master'!$AM444=TRUE,'Gen Master'!$AM444="Enabled?")),'Gen Master'!L444, ignore_flag)</f>
        <v>zzz_ignore</v>
      </c>
      <c r="M88" s="19" t="str">
        <f>IF(AND(NOT(ISBLANK('Gen Master'!M444)),OR('Gen Master'!$AM444=TRUE,'Gen Master'!$AM444="Enabled?")),'Gen Master'!M444, ignore_flag)</f>
        <v>zzz_ignore</v>
      </c>
      <c r="N88" s="19" t="str">
        <f>IF(AND(NOT(ISBLANK('Gen Master'!N444)),OR('Gen Master'!$AM444=TRUE,'Gen Master'!$AM444="Enabled?")),'Gen Master'!N444, ignore_flag)</f>
        <v>zzz_ignore</v>
      </c>
      <c r="O88" s="19" t="str">
        <f>IF(AND(NOT(ISBLANK('Gen Master'!O444)),OR('Gen Master'!$AM444=TRUE,'Gen Master'!$AM444="Enabled?")),'Gen Master'!O444, ignore_flag)</f>
        <v>zzz_ignore</v>
      </c>
      <c r="P88" s="19" t="str">
        <f>IF(AND(NOT(ISBLANK('Gen Master'!P444)),OR('Gen Master'!$AM444=TRUE,'Gen Master'!$AM444="Enabled?")),'Gen Master'!P444, ignore_flag)</f>
        <v>zzz_ignore</v>
      </c>
      <c r="Q88" s="19" t="str">
        <f>IF(AND(NOT(ISBLANK('Gen Master'!Q444)),OR('Gen Master'!$AM444=TRUE,'Gen Master'!$AM444="Enabled?")),'Gen Master'!Q444, ignore_flag)</f>
        <v>zzz_ignore</v>
      </c>
      <c r="R88" s="19" t="str">
        <f>IF(AND(NOT(ISBLANK('Gen Master'!R444)),OR('Gen Master'!$AM444=TRUE,'Gen Master'!$AM444="Enabled?")),'Gen Master'!R444, ignore_flag)</f>
        <v>zzz_ignore</v>
      </c>
      <c r="S88" s="19" t="str">
        <f>IF(AND(NOT(ISBLANK('Gen Master'!S444)),OR('Gen Master'!$AM444=TRUE,'Gen Master'!$AM444="Enabled?")),'Gen Master'!S444, ignore_flag)</f>
        <v>zzz_ignore</v>
      </c>
      <c r="T88" s="19" t="str">
        <f>IF(AND(NOT(ISBLANK('Gen Master'!T444)),OR('Gen Master'!$AM444=TRUE,'Gen Master'!$AM444="Enabled?")),'Gen Master'!T444, ignore_flag)</f>
        <v>zzz_ignore</v>
      </c>
      <c r="U88" s="19" t="str">
        <f>IF(AND(NOT(ISBLANK('Gen Master'!U444)),OR('Gen Master'!$AM444=TRUE,'Gen Master'!$AM444="Enabled?")),'Gen Master'!U444, ignore_flag)</f>
        <v>zzz_ignore</v>
      </c>
      <c r="V88" s="19" t="str">
        <f ca="1">IF(AND(NOT(ISBLANK('Gen Master'!V444)),OR('Gen Master'!$AM444=TRUE,'Gen Master'!$AM444="Enabled?")),'Gen Master'!V444, ignore_flag)</f>
        <v>zzz_ignore</v>
      </c>
      <c r="W88" s="19" t="str">
        <f>IF(AND(NOT(ISBLANK('Gen Master'!W444)),OR('Gen Master'!$AM444=TRUE,'Gen Master'!$AM444="Enabled?")),'Gen Master'!W444, ignore_flag)</f>
        <v>zzz_ignore</v>
      </c>
      <c r="X88" s="19" t="str">
        <f>IF(AND(NOT(ISBLANK('Gen Master'!X444)),OR('Gen Master'!$AM444=TRUE,'Gen Master'!$AM444="Enabled?")),'Gen Master'!X444, ignore_flag)</f>
        <v>zzz_ignore</v>
      </c>
      <c r="Y88" s="19" t="str">
        <f>IF(AND(NOT(ISBLANK('Gen Master'!Y444)),OR('Gen Master'!$AM444=TRUE,'Gen Master'!$AM444="Enabled?")),'Gen Master'!Y444, ignore_flag)</f>
        <v>zzz_ignore</v>
      </c>
    </row>
    <row r="89" spans="1:25" ht="30">
      <c r="A89" s="19">
        <f>'Gen Master'!A447</f>
        <v>416</v>
      </c>
      <c r="B89" s="19" t="str">
        <f>IF(AND(NOT(ISBLANK('Gen Master'!B447)),OR('Gen Master'!$AM447=TRUE,'Gen Master'!$AM447="Enabled?")),'Gen Master'!B447, ignore_flag)</f>
        <v>zzz_ignore</v>
      </c>
      <c r="C89" s="19" t="str">
        <f>IF(AND(NOT(ISBLANK('Gen Master'!C447)),OR('Gen Master'!$AM447=TRUE,'Gen Master'!$AM447="Enabled?")),'Gen Master'!C447, ignore_flag)</f>
        <v>zzz_ignore</v>
      </c>
      <c r="D89" s="19" t="str">
        <f>IF(AND(NOT(ISBLANK('Gen Master'!D447)),OR('Gen Master'!$AM447=TRUE,'Gen Master'!$AM447="Enabled?")),'Gen Master'!D447, ignore_flag)</f>
        <v>zzz_ignore</v>
      </c>
      <c r="E89" s="19" t="str">
        <f>IF(AND(NOT(ISBLANK('Gen Master'!E447)),OR('Gen Master'!$AM447=TRUE,'Gen Master'!$AM447="Enabled?")),'Gen Master'!E447, ignore_flag)</f>
        <v>zzz_ignore</v>
      </c>
      <c r="F89" s="19" t="str">
        <f>IF(AND(NOT(ISBLANK('Gen Master'!F447)),OR('Gen Master'!$AM447=TRUE,'Gen Master'!$AM447="Enabled?")),'Gen Master'!F447, ignore_flag)</f>
        <v>zzz_ignore</v>
      </c>
      <c r="G89" s="19" t="str">
        <f>IF(AND(NOT(ISBLANK('Gen Master'!G447)),OR('Gen Master'!$AM447=TRUE,'Gen Master'!$AM447="Enabled?")),'Gen Master'!G447, ignore_flag)</f>
        <v>zzz_ignore</v>
      </c>
      <c r="H89" s="19" t="str">
        <f>IF(AND(NOT(ISBLANK('Gen Master'!H447)),OR('Gen Master'!$AM447=TRUE,'Gen Master'!$AM447="Enabled?")),'Gen Master'!H447, ignore_flag)</f>
        <v>zzz_ignore</v>
      </c>
      <c r="I89" s="19" t="str">
        <f>IF(AND(NOT(ISBLANK('Gen Master'!I447)),OR('Gen Master'!$AM447=TRUE,'Gen Master'!$AM447="Enabled?")),'Gen Master'!I447, ignore_flag)</f>
        <v>zzz_ignore</v>
      </c>
      <c r="J89" s="19" t="str">
        <f>IF(AND(NOT(ISBLANK('Gen Master'!J447)),OR('Gen Master'!$AM447=TRUE,'Gen Master'!$AM447="Enabled?")),'Gen Master'!J447, ignore_flag)</f>
        <v>zzz_ignore</v>
      </c>
      <c r="K89" s="19" t="str">
        <f>IF(AND(NOT(ISBLANK('Gen Master'!K447)),OR('Gen Master'!$AM447=TRUE,'Gen Master'!$AM447="Enabled?")),'Gen Master'!K447, ignore_flag)</f>
        <v>zzz_ignore</v>
      </c>
      <c r="L89" s="19" t="str">
        <f>IF(AND(NOT(ISBLANK('Gen Master'!L447)),OR('Gen Master'!$AM447=TRUE,'Gen Master'!$AM447="Enabled?")),'Gen Master'!L447, ignore_flag)</f>
        <v>zzz_ignore</v>
      </c>
      <c r="M89" s="19" t="str">
        <f>IF(AND(NOT(ISBLANK('Gen Master'!M447)),OR('Gen Master'!$AM447=TRUE,'Gen Master'!$AM447="Enabled?")),'Gen Master'!M447, ignore_flag)</f>
        <v>zzz_ignore</v>
      </c>
      <c r="N89" s="19" t="str">
        <f>IF(AND(NOT(ISBLANK('Gen Master'!N447)),OR('Gen Master'!$AM447=TRUE,'Gen Master'!$AM447="Enabled?")),'Gen Master'!N447, ignore_flag)</f>
        <v>zzz_ignore</v>
      </c>
      <c r="O89" s="19" t="str">
        <f>IF(AND(NOT(ISBLANK('Gen Master'!O447)),OR('Gen Master'!$AM447=TRUE,'Gen Master'!$AM447="Enabled?")),'Gen Master'!O447, ignore_flag)</f>
        <v>zzz_ignore</v>
      </c>
      <c r="P89" s="19" t="str">
        <f>IF(AND(NOT(ISBLANK('Gen Master'!P447)),OR('Gen Master'!$AM447=TRUE,'Gen Master'!$AM447="Enabled?")),'Gen Master'!P447, ignore_flag)</f>
        <v>zzz_ignore</v>
      </c>
      <c r="Q89" s="19" t="str">
        <f>IF(AND(NOT(ISBLANK('Gen Master'!Q447)),OR('Gen Master'!$AM447=TRUE,'Gen Master'!$AM447="Enabled?")),'Gen Master'!Q447, ignore_flag)</f>
        <v>zzz_ignore</v>
      </c>
      <c r="R89" s="19" t="str">
        <f>IF(AND(NOT(ISBLANK('Gen Master'!R447)),OR('Gen Master'!$AM447=TRUE,'Gen Master'!$AM447="Enabled?")),'Gen Master'!R447, ignore_flag)</f>
        <v>zzz_ignore</v>
      </c>
      <c r="S89" s="19" t="str">
        <f>IF(AND(NOT(ISBLANK('Gen Master'!S447)),OR('Gen Master'!$AM447=TRUE,'Gen Master'!$AM447="Enabled?")),'Gen Master'!S447, ignore_flag)</f>
        <v>zzz_ignore</v>
      </c>
      <c r="T89" s="19" t="str">
        <f>IF(AND(NOT(ISBLANK('Gen Master'!T447)),OR('Gen Master'!$AM447=TRUE,'Gen Master'!$AM447="Enabled?")),'Gen Master'!T447, ignore_flag)</f>
        <v>zzz_ignore</v>
      </c>
      <c r="U89" s="19" t="str">
        <f>IF(AND(NOT(ISBLANK('Gen Master'!U447)),OR('Gen Master'!$AM447=TRUE,'Gen Master'!$AM447="Enabled?")),'Gen Master'!U447, ignore_flag)</f>
        <v>zzz_ignore</v>
      </c>
      <c r="V89" s="19" t="str">
        <f ca="1">IF(AND(NOT(ISBLANK('Gen Master'!V447)),OR('Gen Master'!$AM447=TRUE,'Gen Master'!$AM447="Enabled?")),'Gen Master'!V447, ignore_flag)</f>
        <v>zzz_ignore</v>
      </c>
      <c r="W89" s="19" t="str">
        <f>IF(AND(NOT(ISBLANK('Gen Master'!W447)),OR('Gen Master'!$AM447=TRUE,'Gen Master'!$AM447="Enabled?")),'Gen Master'!W447, ignore_flag)</f>
        <v>zzz_ignore</v>
      </c>
      <c r="X89" s="19" t="str">
        <f>IF(AND(NOT(ISBLANK('Gen Master'!X447)),OR('Gen Master'!$AM447=TRUE,'Gen Master'!$AM447="Enabled?")),'Gen Master'!X447, ignore_flag)</f>
        <v>zzz_ignore</v>
      </c>
      <c r="Y89" s="19" t="str">
        <f>IF(AND(NOT(ISBLANK('Gen Master'!Y447)),OR('Gen Master'!$AM447=TRUE,'Gen Master'!$AM447="Enabled?")),'Gen Master'!Y447, ignore_flag)</f>
        <v>zzz_ignore</v>
      </c>
    </row>
    <row r="90" spans="1:25" ht="30">
      <c r="A90" s="19">
        <f>'Gen Master'!A446</f>
        <v>415</v>
      </c>
      <c r="B90" s="19" t="str">
        <f>IF(AND(NOT(ISBLANK('Gen Master'!B446)),OR('Gen Master'!$AM446=TRUE,'Gen Master'!$AM446="Enabled?")),'Gen Master'!B446, ignore_flag)</f>
        <v>zzz_ignore</v>
      </c>
      <c r="C90" s="19" t="str">
        <f>IF(AND(NOT(ISBLANK('Gen Master'!C446)),OR('Gen Master'!$AM446=TRUE,'Gen Master'!$AM446="Enabled?")),'Gen Master'!C446, ignore_flag)</f>
        <v>zzz_ignore</v>
      </c>
      <c r="D90" s="19" t="str">
        <f>IF(AND(NOT(ISBLANK('Gen Master'!D446)),OR('Gen Master'!$AM446=TRUE,'Gen Master'!$AM446="Enabled?")),'Gen Master'!D446, ignore_flag)</f>
        <v>zzz_ignore</v>
      </c>
      <c r="E90" s="19" t="str">
        <f>IF(AND(NOT(ISBLANK('Gen Master'!E446)),OR('Gen Master'!$AM446=TRUE,'Gen Master'!$AM446="Enabled?")),'Gen Master'!E446, ignore_flag)</f>
        <v>zzz_ignore</v>
      </c>
      <c r="F90" s="19" t="str">
        <f>IF(AND(NOT(ISBLANK('Gen Master'!F446)),OR('Gen Master'!$AM446=TRUE,'Gen Master'!$AM446="Enabled?")),'Gen Master'!F446, ignore_flag)</f>
        <v>zzz_ignore</v>
      </c>
      <c r="G90" s="19" t="str">
        <f>IF(AND(NOT(ISBLANK('Gen Master'!G446)),OR('Gen Master'!$AM446=TRUE,'Gen Master'!$AM446="Enabled?")),'Gen Master'!G446, ignore_flag)</f>
        <v>zzz_ignore</v>
      </c>
      <c r="H90" s="19" t="str">
        <f>IF(AND(NOT(ISBLANK('Gen Master'!H446)),OR('Gen Master'!$AM446=TRUE,'Gen Master'!$AM446="Enabled?")),'Gen Master'!H446, ignore_flag)</f>
        <v>zzz_ignore</v>
      </c>
      <c r="I90" s="19" t="str">
        <f>IF(AND(NOT(ISBLANK('Gen Master'!I446)),OR('Gen Master'!$AM446=TRUE,'Gen Master'!$AM446="Enabled?")),'Gen Master'!I446, ignore_flag)</f>
        <v>zzz_ignore</v>
      </c>
      <c r="J90" s="19" t="str">
        <f>IF(AND(NOT(ISBLANK('Gen Master'!J446)),OR('Gen Master'!$AM446=TRUE,'Gen Master'!$AM446="Enabled?")),'Gen Master'!J446, ignore_flag)</f>
        <v>zzz_ignore</v>
      </c>
      <c r="K90" s="19" t="str">
        <f>IF(AND(NOT(ISBLANK('Gen Master'!K446)),OR('Gen Master'!$AM446=TRUE,'Gen Master'!$AM446="Enabled?")),'Gen Master'!K446, ignore_flag)</f>
        <v>zzz_ignore</v>
      </c>
      <c r="L90" s="19" t="str">
        <f>IF(AND(NOT(ISBLANK('Gen Master'!L446)),OR('Gen Master'!$AM446=TRUE,'Gen Master'!$AM446="Enabled?")),'Gen Master'!L446, ignore_flag)</f>
        <v>zzz_ignore</v>
      </c>
      <c r="M90" s="19" t="str">
        <f>IF(AND(NOT(ISBLANK('Gen Master'!M446)),OR('Gen Master'!$AM446=TRUE,'Gen Master'!$AM446="Enabled?")),'Gen Master'!M446, ignore_flag)</f>
        <v>zzz_ignore</v>
      </c>
      <c r="N90" s="19" t="str">
        <f>IF(AND(NOT(ISBLANK('Gen Master'!N446)),OR('Gen Master'!$AM446=TRUE,'Gen Master'!$AM446="Enabled?")),'Gen Master'!N446, ignore_flag)</f>
        <v>zzz_ignore</v>
      </c>
      <c r="O90" s="19" t="str">
        <f>IF(AND(NOT(ISBLANK('Gen Master'!O446)),OR('Gen Master'!$AM446=TRUE,'Gen Master'!$AM446="Enabled?")),'Gen Master'!O446, ignore_flag)</f>
        <v>zzz_ignore</v>
      </c>
      <c r="P90" s="19" t="str">
        <f>IF(AND(NOT(ISBLANK('Gen Master'!P446)),OR('Gen Master'!$AM446=TRUE,'Gen Master'!$AM446="Enabled?")),'Gen Master'!P446, ignore_flag)</f>
        <v>zzz_ignore</v>
      </c>
      <c r="Q90" s="19" t="str">
        <f>IF(AND(NOT(ISBLANK('Gen Master'!Q446)),OR('Gen Master'!$AM446=TRUE,'Gen Master'!$AM446="Enabled?")),'Gen Master'!Q446, ignore_flag)</f>
        <v>zzz_ignore</v>
      </c>
      <c r="R90" s="19" t="str">
        <f>IF(AND(NOT(ISBLANK('Gen Master'!R446)),OR('Gen Master'!$AM446=TRUE,'Gen Master'!$AM446="Enabled?")),'Gen Master'!R446, ignore_flag)</f>
        <v>zzz_ignore</v>
      </c>
      <c r="S90" s="19" t="str">
        <f>IF(AND(NOT(ISBLANK('Gen Master'!S446)),OR('Gen Master'!$AM446=TRUE,'Gen Master'!$AM446="Enabled?")),'Gen Master'!S446, ignore_flag)</f>
        <v>zzz_ignore</v>
      </c>
      <c r="T90" s="19" t="str">
        <f>IF(AND(NOT(ISBLANK('Gen Master'!T446)),OR('Gen Master'!$AM446=TRUE,'Gen Master'!$AM446="Enabled?")),'Gen Master'!T446, ignore_flag)</f>
        <v>zzz_ignore</v>
      </c>
      <c r="U90" s="19" t="str">
        <f>IF(AND(NOT(ISBLANK('Gen Master'!U446)),OR('Gen Master'!$AM446=TRUE,'Gen Master'!$AM446="Enabled?")),'Gen Master'!U446, ignore_flag)</f>
        <v>zzz_ignore</v>
      </c>
      <c r="V90" s="19" t="str">
        <f ca="1">IF(AND(NOT(ISBLANK('Gen Master'!V446)),OR('Gen Master'!$AM446=TRUE,'Gen Master'!$AM446="Enabled?")),'Gen Master'!V446, ignore_flag)</f>
        <v>zzz_ignore</v>
      </c>
      <c r="W90" s="19" t="str">
        <f>IF(AND(NOT(ISBLANK('Gen Master'!W446)),OR('Gen Master'!$AM446=TRUE,'Gen Master'!$AM446="Enabled?")),'Gen Master'!W446, ignore_flag)</f>
        <v>zzz_ignore</v>
      </c>
      <c r="X90" s="19" t="str">
        <f>IF(AND(NOT(ISBLANK('Gen Master'!X446)),OR('Gen Master'!$AM446=TRUE,'Gen Master'!$AM446="Enabled?")),'Gen Master'!X446, ignore_flag)</f>
        <v>zzz_ignore</v>
      </c>
      <c r="Y90" s="19" t="str">
        <f>IF(AND(NOT(ISBLANK('Gen Master'!Y446)),OR('Gen Master'!$AM446=TRUE,'Gen Master'!$AM446="Enabled?")),'Gen Master'!Y446, ignore_flag)</f>
        <v>zzz_ignore</v>
      </c>
    </row>
    <row r="91" spans="1:25" ht="30">
      <c r="A91" s="19">
        <f>'Gen Master'!A448</f>
        <v>417</v>
      </c>
      <c r="B91" s="19" t="str">
        <f>IF(AND(NOT(ISBLANK('Gen Master'!B448)),OR('Gen Master'!$AM448=TRUE,'Gen Master'!$AM448="Enabled?")),'Gen Master'!B448, ignore_flag)</f>
        <v>zzz_ignore</v>
      </c>
      <c r="C91" s="19" t="str">
        <f>IF(AND(NOT(ISBLANK('Gen Master'!C448)),OR('Gen Master'!$AM448=TRUE,'Gen Master'!$AM448="Enabled?")),'Gen Master'!C448, ignore_flag)</f>
        <v>zzz_ignore</v>
      </c>
      <c r="D91" s="19" t="str">
        <f>IF(AND(NOT(ISBLANK('Gen Master'!D448)),OR('Gen Master'!$AM448=TRUE,'Gen Master'!$AM448="Enabled?")),'Gen Master'!D448, ignore_flag)</f>
        <v>zzz_ignore</v>
      </c>
      <c r="E91" s="19" t="str">
        <f>IF(AND(NOT(ISBLANK('Gen Master'!E448)),OR('Gen Master'!$AM448=TRUE,'Gen Master'!$AM448="Enabled?")),'Gen Master'!E448, ignore_flag)</f>
        <v>zzz_ignore</v>
      </c>
      <c r="F91" s="19" t="str">
        <f>IF(AND(NOT(ISBLANK('Gen Master'!F448)),OR('Gen Master'!$AM448=TRUE,'Gen Master'!$AM448="Enabled?")),'Gen Master'!F448, ignore_flag)</f>
        <v>zzz_ignore</v>
      </c>
      <c r="G91" s="19" t="str">
        <f>IF(AND(NOT(ISBLANK('Gen Master'!G448)),OR('Gen Master'!$AM448=TRUE,'Gen Master'!$AM448="Enabled?")),'Gen Master'!G448, ignore_flag)</f>
        <v>zzz_ignore</v>
      </c>
      <c r="H91" s="19" t="str">
        <f>IF(AND(NOT(ISBLANK('Gen Master'!H448)),OR('Gen Master'!$AM448=TRUE,'Gen Master'!$AM448="Enabled?")),'Gen Master'!H448, ignore_flag)</f>
        <v>zzz_ignore</v>
      </c>
      <c r="I91" s="19" t="str">
        <f>IF(AND(NOT(ISBLANK('Gen Master'!I448)),OR('Gen Master'!$AM448=TRUE,'Gen Master'!$AM448="Enabled?")),'Gen Master'!I448, ignore_flag)</f>
        <v>zzz_ignore</v>
      </c>
      <c r="J91" s="19" t="str">
        <f>IF(AND(NOT(ISBLANK('Gen Master'!J448)),OR('Gen Master'!$AM448=TRUE,'Gen Master'!$AM448="Enabled?")),'Gen Master'!J448, ignore_flag)</f>
        <v>zzz_ignore</v>
      </c>
      <c r="K91" s="19" t="str">
        <f>IF(AND(NOT(ISBLANK('Gen Master'!K448)),OR('Gen Master'!$AM448=TRUE,'Gen Master'!$AM448="Enabled?")),'Gen Master'!K448, ignore_flag)</f>
        <v>zzz_ignore</v>
      </c>
      <c r="L91" s="19" t="str">
        <f>IF(AND(NOT(ISBLANK('Gen Master'!L448)),OR('Gen Master'!$AM448=TRUE,'Gen Master'!$AM448="Enabled?")),'Gen Master'!L448, ignore_flag)</f>
        <v>zzz_ignore</v>
      </c>
      <c r="M91" s="19" t="str">
        <f>IF(AND(NOT(ISBLANK('Gen Master'!M448)),OR('Gen Master'!$AM448=TRUE,'Gen Master'!$AM448="Enabled?")),'Gen Master'!M448, ignore_flag)</f>
        <v>zzz_ignore</v>
      </c>
      <c r="N91" s="19" t="str">
        <f>IF(AND(NOT(ISBLANK('Gen Master'!N448)),OR('Gen Master'!$AM448=TRUE,'Gen Master'!$AM448="Enabled?")),'Gen Master'!N448, ignore_flag)</f>
        <v>zzz_ignore</v>
      </c>
      <c r="O91" s="19" t="str">
        <f>IF(AND(NOT(ISBLANK('Gen Master'!O448)),OR('Gen Master'!$AM448=TRUE,'Gen Master'!$AM448="Enabled?")),'Gen Master'!O448, ignore_flag)</f>
        <v>zzz_ignore</v>
      </c>
      <c r="P91" s="19" t="str">
        <f>IF(AND(NOT(ISBLANK('Gen Master'!P448)),OR('Gen Master'!$AM448=TRUE,'Gen Master'!$AM448="Enabled?")),'Gen Master'!P448, ignore_flag)</f>
        <v>zzz_ignore</v>
      </c>
      <c r="Q91" s="19" t="str">
        <f>IF(AND(NOT(ISBLANK('Gen Master'!Q448)),OR('Gen Master'!$AM448=TRUE,'Gen Master'!$AM448="Enabled?")),'Gen Master'!Q448, ignore_flag)</f>
        <v>zzz_ignore</v>
      </c>
      <c r="R91" s="19" t="str">
        <f>IF(AND(NOT(ISBLANK('Gen Master'!R448)),OR('Gen Master'!$AM448=TRUE,'Gen Master'!$AM448="Enabled?")),'Gen Master'!R448, ignore_flag)</f>
        <v>zzz_ignore</v>
      </c>
      <c r="S91" s="19" t="str">
        <f>IF(AND(NOT(ISBLANK('Gen Master'!S448)),OR('Gen Master'!$AM448=TRUE,'Gen Master'!$AM448="Enabled?")),'Gen Master'!S448, ignore_flag)</f>
        <v>zzz_ignore</v>
      </c>
      <c r="T91" s="19" t="str">
        <f>IF(AND(NOT(ISBLANK('Gen Master'!T448)),OR('Gen Master'!$AM448=TRUE,'Gen Master'!$AM448="Enabled?")),'Gen Master'!T448, ignore_flag)</f>
        <v>zzz_ignore</v>
      </c>
      <c r="U91" s="19" t="str">
        <f>IF(AND(NOT(ISBLANK('Gen Master'!U448)),OR('Gen Master'!$AM448=TRUE,'Gen Master'!$AM448="Enabled?")),'Gen Master'!U448, ignore_flag)</f>
        <v>zzz_ignore</v>
      </c>
      <c r="V91" s="19" t="str">
        <f ca="1">IF(AND(NOT(ISBLANK('Gen Master'!V448)),OR('Gen Master'!$AM448=TRUE,'Gen Master'!$AM448="Enabled?")),'Gen Master'!V448, ignore_flag)</f>
        <v>zzz_ignore</v>
      </c>
      <c r="W91" s="19" t="str">
        <f>IF(AND(NOT(ISBLANK('Gen Master'!W448)),OR('Gen Master'!$AM448=TRUE,'Gen Master'!$AM448="Enabled?")),'Gen Master'!W448, ignore_flag)</f>
        <v>zzz_ignore</v>
      </c>
      <c r="X91" s="19" t="str">
        <f>IF(AND(NOT(ISBLANK('Gen Master'!X448)),OR('Gen Master'!$AM448=TRUE,'Gen Master'!$AM448="Enabled?")),'Gen Master'!X448, ignore_flag)</f>
        <v>zzz_ignore</v>
      </c>
      <c r="Y91" s="19" t="str">
        <f>IF(AND(NOT(ISBLANK('Gen Master'!Y448)),OR('Gen Master'!$AM448=TRUE,'Gen Master'!$AM448="Enabled?")),'Gen Master'!Y448, ignore_flag)</f>
        <v>zzz_ignore</v>
      </c>
    </row>
    <row r="92" spans="1:25" ht="30">
      <c r="A92" s="19">
        <f>'Gen Master'!A449</f>
        <v>418</v>
      </c>
      <c r="B92" s="19" t="str">
        <f>IF(AND(NOT(ISBLANK('Gen Master'!B449)),OR('Gen Master'!$AM449=TRUE,'Gen Master'!$AM449="Enabled?")),'Gen Master'!B449, ignore_flag)</f>
        <v>zzz_ignore</v>
      </c>
      <c r="C92" s="19" t="str">
        <f>IF(AND(NOT(ISBLANK('Gen Master'!C449)),OR('Gen Master'!$AM449=TRUE,'Gen Master'!$AM449="Enabled?")),'Gen Master'!C449, ignore_flag)</f>
        <v>zzz_ignore</v>
      </c>
      <c r="D92" s="19" t="str">
        <f>IF(AND(NOT(ISBLANK('Gen Master'!D449)),OR('Gen Master'!$AM449=TRUE,'Gen Master'!$AM449="Enabled?")),'Gen Master'!D449, ignore_flag)</f>
        <v>zzz_ignore</v>
      </c>
      <c r="E92" s="19" t="str">
        <f>IF(AND(NOT(ISBLANK('Gen Master'!E449)),OR('Gen Master'!$AM449=TRUE,'Gen Master'!$AM449="Enabled?")),'Gen Master'!E449, ignore_flag)</f>
        <v>zzz_ignore</v>
      </c>
      <c r="F92" s="19" t="str">
        <f>IF(AND(NOT(ISBLANK('Gen Master'!F449)),OR('Gen Master'!$AM449=TRUE,'Gen Master'!$AM449="Enabled?")),'Gen Master'!F449, ignore_flag)</f>
        <v>zzz_ignore</v>
      </c>
      <c r="G92" s="19" t="str">
        <f>IF(AND(NOT(ISBLANK('Gen Master'!G449)),OR('Gen Master'!$AM449=TRUE,'Gen Master'!$AM449="Enabled?")),'Gen Master'!G449, ignore_flag)</f>
        <v>zzz_ignore</v>
      </c>
      <c r="H92" s="19" t="str">
        <f>IF(AND(NOT(ISBLANK('Gen Master'!H449)),OR('Gen Master'!$AM449=TRUE,'Gen Master'!$AM449="Enabled?")),'Gen Master'!H449, ignore_flag)</f>
        <v>zzz_ignore</v>
      </c>
      <c r="I92" s="19" t="str">
        <f>IF(AND(NOT(ISBLANK('Gen Master'!I449)),OR('Gen Master'!$AM449=TRUE,'Gen Master'!$AM449="Enabled?")),'Gen Master'!I449, ignore_flag)</f>
        <v>zzz_ignore</v>
      </c>
      <c r="J92" s="19" t="str">
        <f>IF(AND(NOT(ISBLANK('Gen Master'!J449)),OR('Gen Master'!$AM449=TRUE,'Gen Master'!$AM449="Enabled?")),'Gen Master'!J449, ignore_flag)</f>
        <v>zzz_ignore</v>
      </c>
      <c r="K92" s="19" t="str">
        <f>IF(AND(NOT(ISBLANK('Gen Master'!K449)),OR('Gen Master'!$AM449=TRUE,'Gen Master'!$AM449="Enabled?")),'Gen Master'!K449, ignore_flag)</f>
        <v>zzz_ignore</v>
      </c>
      <c r="L92" s="19" t="str">
        <f>IF(AND(NOT(ISBLANK('Gen Master'!L449)),OR('Gen Master'!$AM449=TRUE,'Gen Master'!$AM449="Enabled?")),'Gen Master'!L449, ignore_flag)</f>
        <v>zzz_ignore</v>
      </c>
      <c r="M92" s="19" t="str">
        <f>IF(AND(NOT(ISBLANK('Gen Master'!M449)),OR('Gen Master'!$AM449=TRUE,'Gen Master'!$AM449="Enabled?")),'Gen Master'!M449, ignore_flag)</f>
        <v>zzz_ignore</v>
      </c>
      <c r="N92" s="19" t="str">
        <f>IF(AND(NOT(ISBLANK('Gen Master'!N449)),OR('Gen Master'!$AM449=TRUE,'Gen Master'!$AM449="Enabled?")),'Gen Master'!N449, ignore_flag)</f>
        <v>zzz_ignore</v>
      </c>
      <c r="O92" s="19" t="str">
        <f>IF(AND(NOT(ISBLANK('Gen Master'!O449)),OR('Gen Master'!$AM449=TRUE,'Gen Master'!$AM449="Enabled?")),'Gen Master'!O449, ignore_flag)</f>
        <v>zzz_ignore</v>
      </c>
      <c r="P92" s="19" t="str">
        <f>IF(AND(NOT(ISBLANK('Gen Master'!P449)),OR('Gen Master'!$AM449=TRUE,'Gen Master'!$AM449="Enabled?")),'Gen Master'!P449, ignore_flag)</f>
        <v>zzz_ignore</v>
      </c>
      <c r="Q92" s="19" t="str">
        <f>IF(AND(NOT(ISBLANK('Gen Master'!Q449)),OR('Gen Master'!$AM449=TRUE,'Gen Master'!$AM449="Enabled?")),'Gen Master'!Q449, ignore_flag)</f>
        <v>zzz_ignore</v>
      </c>
      <c r="R92" s="19" t="str">
        <f>IF(AND(NOT(ISBLANK('Gen Master'!R449)),OR('Gen Master'!$AM449=TRUE,'Gen Master'!$AM449="Enabled?")),'Gen Master'!R449, ignore_flag)</f>
        <v>zzz_ignore</v>
      </c>
      <c r="S92" s="19" t="str">
        <f>IF(AND(NOT(ISBLANK('Gen Master'!S449)),OR('Gen Master'!$AM449=TRUE,'Gen Master'!$AM449="Enabled?")),'Gen Master'!S449, ignore_flag)</f>
        <v>zzz_ignore</v>
      </c>
      <c r="T92" s="19" t="str">
        <f>IF(AND(NOT(ISBLANK('Gen Master'!T449)),OR('Gen Master'!$AM449=TRUE,'Gen Master'!$AM449="Enabled?")),'Gen Master'!T449, ignore_flag)</f>
        <v>zzz_ignore</v>
      </c>
      <c r="U92" s="19" t="str">
        <f>IF(AND(NOT(ISBLANK('Gen Master'!U449)),OR('Gen Master'!$AM449=TRUE,'Gen Master'!$AM449="Enabled?")),'Gen Master'!U449, ignore_flag)</f>
        <v>zzz_ignore</v>
      </c>
      <c r="V92" s="19" t="str">
        <f ca="1">IF(AND(NOT(ISBLANK('Gen Master'!V449)),OR('Gen Master'!$AM449=TRUE,'Gen Master'!$AM449="Enabled?")),'Gen Master'!V449, ignore_flag)</f>
        <v>zzz_ignore</v>
      </c>
      <c r="W92" s="19" t="str">
        <f>IF(AND(NOT(ISBLANK('Gen Master'!W449)),OR('Gen Master'!$AM449=TRUE,'Gen Master'!$AM449="Enabled?")),'Gen Master'!W449, ignore_flag)</f>
        <v>zzz_ignore</v>
      </c>
      <c r="X92" s="19" t="str">
        <f>IF(AND(NOT(ISBLANK('Gen Master'!X449)),OR('Gen Master'!$AM449=TRUE,'Gen Master'!$AM449="Enabled?")),'Gen Master'!X449, ignore_flag)</f>
        <v>zzz_ignore</v>
      </c>
      <c r="Y92" s="19" t="str">
        <f>IF(AND(NOT(ISBLANK('Gen Master'!Y449)),OR('Gen Master'!$AM449=TRUE,'Gen Master'!$AM449="Enabled?")),'Gen Master'!Y449, ignore_flag)</f>
        <v>zzz_ignore</v>
      </c>
    </row>
    <row r="93" spans="1:25">
      <c r="A93" s="19">
        <f>'Gen Master'!A456</f>
        <v>425</v>
      </c>
      <c r="B93" s="19" t="str">
        <f>IF(AND(NOT(ISBLANK('Gen Master'!B456)),OR('Gen Master'!$AM456=TRUE,'Gen Master'!$AM456="Enabled?")),'Gen Master'!B456, ignore_flag)</f>
        <v>zzz_ignore</v>
      </c>
      <c r="C93" s="19" t="str">
        <f>IF(AND(NOT(ISBLANK('Gen Master'!C456)),OR('Gen Master'!$AM456=TRUE,'Gen Master'!$AM456="Enabled?")),'Gen Master'!C456, ignore_flag)</f>
        <v>zzz_ignore</v>
      </c>
      <c r="D93" s="19" t="str">
        <f>IF(AND(NOT(ISBLANK('Gen Master'!D456)),OR('Gen Master'!$AM456=TRUE,'Gen Master'!$AM456="Enabled?")),'Gen Master'!D456, ignore_flag)</f>
        <v>zzz_ignore</v>
      </c>
      <c r="E93" s="19" t="str">
        <f>IF(AND(NOT(ISBLANK('Gen Master'!E456)),OR('Gen Master'!$AM456=TRUE,'Gen Master'!$AM456="Enabled?")),'Gen Master'!E456, ignore_flag)</f>
        <v>zzz_ignore</v>
      </c>
      <c r="F93" s="19" t="str">
        <f>IF(AND(NOT(ISBLANK('Gen Master'!F456)),OR('Gen Master'!$AM456=TRUE,'Gen Master'!$AM456="Enabled?")),'Gen Master'!F456, ignore_flag)</f>
        <v>zzz_ignore</v>
      </c>
      <c r="G93" s="19" t="str">
        <f>IF(AND(NOT(ISBLANK('Gen Master'!G456)),OR('Gen Master'!$AM456=TRUE,'Gen Master'!$AM456="Enabled?")),'Gen Master'!G456, ignore_flag)</f>
        <v>zzz_ignore</v>
      </c>
      <c r="H93" s="19" t="str">
        <f>IF(AND(NOT(ISBLANK('Gen Master'!H456)),OR('Gen Master'!$AM456=TRUE,'Gen Master'!$AM456="Enabled?")),'Gen Master'!H456, ignore_flag)</f>
        <v>zzz_ignore</v>
      </c>
      <c r="I93" s="19" t="str">
        <f>IF(AND(NOT(ISBLANK('Gen Master'!I456)),OR('Gen Master'!$AM456=TRUE,'Gen Master'!$AM456="Enabled?")),'Gen Master'!I456, ignore_flag)</f>
        <v>zzz_ignore</v>
      </c>
      <c r="J93" s="19" t="str">
        <f>IF(AND(NOT(ISBLANK('Gen Master'!J456)),OR('Gen Master'!$AM456=TRUE,'Gen Master'!$AM456="Enabled?")),'Gen Master'!J456, ignore_flag)</f>
        <v>zzz_ignore</v>
      </c>
      <c r="K93" s="19" t="str">
        <f>IF(AND(NOT(ISBLANK('Gen Master'!K456)),OR('Gen Master'!$AM456=TRUE,'Gen Master'!$AM456="Enabled?")),'Gen Master'!K456, ignore_flag)</f>
        <v>zzz_ignore</v>
      </c>
      <c r="L93" s="19" t="str">
        <f>IF(AND(NOT(ISBLANK('Gen Master'!L456)),OR('Gen Master'!$AM456=TRUE,'Gen Master'!$AM456="Enabled?")),'Gen Master'!L456, ignore_flag)</f>
        <v>zzz_ignore</v>
      </c>
      <c r="M93" s="19" t="str">
        <f>IF(AND(NOT(ISBLANK('Gen Master'!M456)),OR('Gen Master'!$AM456=TRUE,'Gen Master'!$AM456="Enabled?")),'Gen Master'!M456, ignore_flag)</f>
        <v>zzz_ignore</v>
      </c>
      <c r="N93" s="19" t="str">
        <f>IF(AND(NOT(ISBLANK('Gen Master'!N456)),OR('Gen Master'!$AM456=TRUE,'Gen Master'!$AM456="Enabled?")),'Gen Master'!N456, ignore_flag)</f>
        <v>zzz_ignore</v>
      </c>
      <c r="O93" s="19" t="str">
        <f>IF(AND(NOT(ISBLANK('Gen Master'!O456)),OR('Gen Master'!$AM456=TRUE,'Gen Master'!$AM456="Enabled?")),'Gen Master'!O456, ignore_flag)</f>
        <v>zzz_ignore</v>
      </c>
      <c r="P93" s="19" t="str">
        <f>IF(AND(NOT(ISBLANK('Gen Master'!P456)),OR('Gen Master'!$AM456=TRUE,'Gen Master'!$AM456="Enabled?")),'Gen Master'!P456, ignore_flag)</f>
        <v>zzz_ignore</v>
      </c>
      <c r="Q93" s="19" t="str">
        <f>IF(AND(NOT(ISBLANK('Gen Master'!Q456)),OR('Gen Master'!$AM456=TRUE,'Gen Master'!$AM456="Enabled?")),'Gen Master'!Q456, ignore_flag)</f>
        <v>zzz_ignore</v>
      </c>
      <c r="R93" s="19" t="str">
        <f>IF(AND(NOT(ISBLANK('Gen Master'!R456)),OR('Gen Master'!$AM456=TRUE,'Gen Master'!$AM456="Enabled?")),'Gen Master'!R456, ignore_flag)</f>
        <v>zzz_ignore</v>
      </c>
      <c r="S93" s="19" t="str">
        <f>IF(AND(NOT(ISBLANK('Gen Master'!S456)),OR('Gen Master'!$AM456=TRUE,'Gen Master'!$AM456="Enabled?")),'Gen Master'!S456, ignore_flag)</f>
        <v>zzz_ignore</v>
      </c>
      <c r="T93" s="19" t="str">
        <f>IF(AND(NOT(ISBLANK('Gen Master'!T456)),OR('Gen Master'!$AM456=TRUE,'Gen Master'!$AM456="Enabled?")),'Gen Master'!T456, ignore_flag)</f>
        <v>zzz_ignore</v>
      </c>
      <c r="U93" s="19" t="str">
        <f>IF(AND(NOT(ISBLANK('Gen Master'!U456)),OR('Gen Master'!$AM456=TRUE,'Gen Master'!$AM456="Enabled?")),'Gen Master'!U456, ignore_flag)</f>
        <v>zzz_ignore</v>
      </c>
      <c r="V93" s="19" t="str">
        <f ca="1">IF(AND(NOT(ISBLANK('Gen Master'!V456)),OR('Gen Master'!$AM456=TRUE,'Gen Master'!$AM456="Enabled?")),'Gen Master'!V456, ignore_flag)</f>
        <v>zzz_ignore</v>
      </c>
      <c r="W93" s="19" t="str">
        <f>IF(AND(NOT(ISBLANK('Gen Master'!W456)),OR('Gen Master'!$AM456=TRUE,'Gen Master'!$AM456="Enabled?")),'Gen Master'!W456, ignore_flag)</f>
        <v>zzz_ignore</v>
      </c>
      <c r="X93" s="19" t="str">
        <f>IF(AND(NOT(ISBLANK('Gen Master'!X456)),OR('Gen Master'!$AM456=TRUE,'Gen Master'!$AM456="Enabled?")),'Gen Master'!X456, ignore_flag)</f>
        <v>zzz_ignore</v>
      </c>
      <c r="Y93" s="19" t="str">
        <f>IF(AND(NOT(ISBLANK('Gen Master'!Y456)),OR('Gen Master'!$AM456=TRUE,'Gen Master'!$AM456="Enabled?")),'Gen Master'!Y456, ignore_flag)</f>
        <v>zzz_ignore</v>
      </c>
    </row>
    <row r="94" spans="1:25">
      <c r="A94" s="19">
        <f>'Gen Master'!A464</f>
        <v>433</v>
      </c>
      <c r="B94" s="19" t="str">
        <f>IF(AND(NOT(ISBLANK('Gen Master'!B464)),OR('Gen Master'!$AM464=TRUE,'Gen Master'!$AM464="Enabled?")),'Gen Master'!B464, ignore_flag)</f>
        <v>zzz_ignore</v>
      </c>
      <c r="C94" s="19" t="str">
        <f>IF(AND(NOT(ISBLANK('Gen Master'!C464)),OR('Gen Master'!$AM464=TRUE,'Gen Master'!$AM464="Enabled?")),'Gen Master'!C464, ignore_flag)</f>
        <v>zzz_ignore</v>
      </c>
      <c r="D94" s="19" t="str">
        <f>IF(AND(NOT(ISBLANK('Gen Master'!D464)),OR('Gen Master'!$AM464=TRUE,'Gen Master'!$AM464="Enabled?")),'Gen Master'!D464, ignore_flag)</f>
        <v>zzz_ignore</v>
      </c>
      <c r="E94" s="19" t="str">
        <f>IF(AND(NOT(ISBLANK('Gen Master'!E464)),OR('Gen Master'!$AM464=TRUE,'Gen Master'!$AM464="Enabled?")),'Gen Master'!E464, ignore_flag)</f>
        <v>zzz_ignore</v>
      </c>
      <c r="F94" s="19" t="str">
        <f>IF(AND(NOT(ISBLANK('Gen Master'!F464)),OR('Gen Master'!$AM464=TRUE,'Gen Master'!$AM464="Enabled?")),'Gen Master'!F464, ignore_flag)</f>
        <v>zzz_ignore</v>
      </c>
      <c r="G94" s="19" t="str">
        <f>IF(AND(NOT(ISBLANK('Gen Master'!G464)),OR('Gen Master'!$AM464=TRUE,'Gen Master'!$AM464="Enabled?")),'Gen Master'!G464, ignore_flag)</f>
        <v>zzz_ignore</v>
      </c>
      <c r="H94" s="19" t="str">
        <f>IF(AND(NOT(ISBLANK('Gen Master'!H464)),OR('Gen Master'!$AM464=TRUE,'Gen Master'!$AM464="Enabled?")),'Gen Master'!H464, ignore_flag)</f>
        <v>zzz_ignore</v>
      </c>
      <c r="I94" s="19" t="str">
        <f>IF(AND(NOT(ISBLANK('Gen Master'!I464)),OR('Gen Master'!$AM464=TRUE,'Gen Master'!$AM464="Enabled?")),'Gen Master'!I464, ignore_flag)</f>
        <v>zzz_ignore</v>
      </c>
      <c r="J94" s="19" t="str">
        <f>IF(AND(NOT(ISBLANK('Gen Master'!J464)),OR('Gen Master'!$AM464=TRUE,'Gen Master'!$AM464="Enabled?")),'Gen Master'!J464, ignore_flag)</f>
        <v>zzz_ignore</v>
      </c>
      <c r="K94" s="19" t="str">
        <f>IF(AND(NOT(ISBLANK('Gen Master'!K464)),OR('Gen Master'!$AM464=TRUE,'Gen Master'!$AM464="Enabled?")),'Gen Master'!K464, ignore_flag)</f>
        <v>zzz_ignore</v>
      </c>
      <c r="L94" s="19" t="str">
        <f>IF(AND(NOT(ISBLANK('Gen Master'!L464)),OR('Gen Master'!$AM464=TRUE,'Gen Master'!$AM464="Enabled?")),'Gen Master'!L464, ignore_flag)</f>
        <v>zzz_ignore</v>
      </c>
      <c r="M94" s="19" t="str">
        <f>IF(AND(NOT(ISBLANK('Gen Master'!M464)),OR('Gen Master'!$AM464=TRUE,'Gen Master'!$AM464="Enabled?")),'Gen Master'!M464, ignore_flag)</f>
        <v>zzz_ignore</v>
      </c>
      <c r="N94" s="19" t="str">
        <f>IF(AND(NOT(ISBLANK('Gen Master'!N464)),OR('Gen Master'!$AM464=TRUE,'Gen Master'!$AM464="Enabled?")),'Gen Master'!N464, ignore_flag)</f>
        <v>zzz_ignore</v>
      </c>
      <c r="O94" s="19" t="str">
        <f>IF(AND(NOT(ISBLANK('Gen Master'!O464)),OR('Gen Master'!$AM464=TRUE,'Gen Master'!$AM464="Enabled?")),'Gen Master'!O464, ignore_flag)</f>
        <v>zzz_ignore</v>
      </c>
      <c r="P94" s="19" t="str">
        <f>IF(AND(NOT(ISBLANK('Gen Master'!P464)),OR('Gen Master'!$AM464=TRUE,'Gen Master'!$AM464="Enabled?")),'Gen Master'!P464, ignore_flag)</f>
        <v>zzz_ignore</v>
      </c>
      <c r="Q94" s="19" t="str">
        <f>IF(AND(NOT(ISBLANK('Gen Master'!Q464)),OR('Gen Master'!$AM464=TRUE,'Gen Master'!$AM464="Enabled?")),'Gen Master'!Q464, ignore_flag)</f>
        <v>zzz_ignore</v>
      </c>
      <c r="R94" s="19" t="str">
        <f>IF(AND(NOT(ISBLANK('Gen Master'!R464)),OR('Gen Master'!$AM464=TRUE,'Gen Master'!$AM464="Enabled?")),'Gen Master'!R464, ignore_flag)</f>
        <v>zzz_ignore</v>
      </c>
      <c r="S94" s="19" t="str">
        <f>IF(AND(NOT(ISBLANK('Gen Master'!S464)),OR('Gen Master'!$AM464=TRUE,'Gen Master'!$AM464="Enabled?")),'Gen Master'!S464, ignore_flag)</f>
        <v>zzz_ignore</v>
      </c>
      <c r="T94" s="19" t="str">
        <f>IF(AND(NOT(ISBLANK('Gen Master'!T464)),OR('Gen Master'!$AM464=TRUE,'Gen Master'!$AM464="Enabled?")),'Gen Master'!T464, ignore_flag)</f>
        <v>zzz_ignore</v>
      </c>
      <c r="U94" s="19" t="str">
        <f>IF(AND(NOT(ISBLANK('Gen Master'!U464)),OR('Gen Master'!$AM464=TRUE,'Gen Master'!$AM464="Enabled?")),'Gen Master'!U464, ignore_flag)</f>
        <v>zzz_ignore</v>
      </c>
      <c r="V94" s="19" t="str">
        <f ca="1">IF(AND(NOT(ISBLANK('Gen Master'!V464)),OR('Gen Master'!$AM464=TRUE,'Gen Master'!$AM464="Enabled?")),'Gen Master'!V464, ignore_flag)</f>
        <v>zzz_ignore</v>
      </c>
      <c r="W94" s="19" t="str">
        <f>IF(AND(NOT(ISBLANK('Gen Master'!W464)),OR('Gen Master'!$AM464=TRUE,'Gen Master'!$AM464="Enabled?")),'Gen Master'!W464, ignore_flag)</f>
        <v>zzz_ignore</v>
      </c>
      <c r="X94" s="19" t="str">
        <f>IF(AND(NOT(ISBLANK('Gen Master'!X464)),OR('Gen Master'!$AM464=TRUE,'Gen Master'!$AM464="Enabled?")),'Gen Master'!X464, ignore_flag)</f>
        <v>zzz_ignore</v>
      </c>
      <c r="Y94" s="19" t="str">
        <f>IF(AND(NOT(ISBLANK('Gen Master'!Y464)),OR('Gen Master'!$AM464=TRUE,'Gen Master'!$AM464="Enabled?")),'Gen Master'!Y464, ignore_flag)</f>
        <v>zzz_ignore</v>
      </c>
    </row>
    <row r="95" spans="1:25">
      <c r="A95" s="19">
        <f>'Gen Master'!A463</f>
        <v>432</v>
      </c>
      <c r="B95" s="19" t="str">
        <f>IF(AND(NOT(ISBLANK('Gen Master'!B463)),OR('Gen Master'!$AM463=TRUE,'Gen Master'!$AM463="Enabled?")),'Gen Master'!B463, ignore_flag)</f>
        <v>zzz_ignore</v>
      </c>
      <c r="C95" s="19" t="str">
        <f>IF(AND(NOT(ISBLANK('Gen Master'!C463)),OR('Gen Master'!$AM463=TRUE,'Gen Master'!$AM463="Enabled?")),'Gen Master'!C463, ignore_flag)</f>
        <v>zzz_ignore</v>
      </c>
      <c r="D95" s="19" t="str">
        <f>IF(AND(NOT(ISBLANK('Gen Master'!D463)),OR('Gen Master'!$AM463=TRUE,'Gen Master'!$AM463="Enabled?")),'Gen Master'!D463, ignore_flag)</f>
        <v>zzz_ignore</v>
      </c>
      <c r="E95" s="19" t="str">
        <f>IF(AND(NOT(ISBLANK('Gen Master'!E463)),OR('Gen Master'!$AM463=TRUE,'Gen Master'!$AM463="Enabled?")),'Gen Master'!E463, ignore_flag)</f>
        <v>zzz_ignore</v>
      </c>
      <c r="F95" s="19" t="str">
        <f>IF(AND(NOT(ISBLANK('Gen Master'!F463)),OR('Gen Master'!$AM463=TRUE,'Gen Master'!$AM463="Enabled?")),'Gen Master'!F463, ignore_flag)</f>
        <v>zzz_ignore</v>
      </c>
      <c r="G95" s="19" t="str">
        <f>IF(AND(NOT(ISBLANK('Gen Master'!G463)),OR('Gen Master'!$AM463=TRUE,'Gen Master'!$AM463="Enabled?")),'Gen Master'!G463, ignore_flag)</f>
        <v>zzz_ignore</v>
      </c>
      <c r="H95" s="19" t="str">
        <f>IF(AND(NOT(ISBLANK('Gen Master'!H463)),OR('Gen Master'!$AM463=TRUE,'Gen Master'!$AM463="Enabled?")),'Gen Master'!H463, ignore_flag)</f>
        <v>zzz_ignore</v>
      </c>
      <c r="I95" s="19" t="str">
        <f>IF(AND(NOT(ISBLANK('Gen Master'!I463)),OR('Gen Master'!$AM463=TRUE,'Gen Master'!$AM463="Enabled?")),'Gen Master'!I463, ignore_flag)</f>
        <v>zzz_ignore</v>
      </c>
      <c r="J95" s="19" t="str">
        <f>IF(AND(NOT(ISBLANK('Gen Master'!J463)),OR('Gen Master'!$AM463=TRUE,'Gen Master'!$AM463="Enabled?")),'Gen Master'!J463, ignore_flag)</f>
        <v>zzz_ignore</v>
      </c>
      <c r="K95" s="19" t="str">
        <f>IF(AND(NOT(ISBLANK('Gen Master'!K463)),OR('Gen Master'!$AM463=TRUE,'Gen Master'!$AM463="Enabled?")),'Gen Master'!K463, ignore_flag)</f>
        <v>zzz_ignore</v>
      </c>
      <c r="L95" s="19" t="str">
        <f>IF(AND(NOT(ISBLANK('Gen Master'!L463)),OR('Gen Master'!$AM463=TRUE,'Gen Master'!$AM463="Enabled?")),'Gen Master'!L463, ignore_flag)</f>
        <v>zzz_ignore</v>
      </c>
      <c r="M95" s="19" t="str">
        <f>IF(AND(NOT(ISBLANK('Gen Master'!M463)),OR('Gen Master'!$AM463=TRUE,'Gen Master'!$AM463="Enabled?")),'Gen Master'!M463, ignore_flag)</f>
        <v>zzz_ignore</v>
      </c>
      <c r="N95" s="19" t="str">
        <f>IF(AND(NOT(ISBLANK('Gen Master'!N463)),OR('Gen Master'!$AM463=TRUE,'Gen Master'!$AM463="Enabled?")),'Gen Master'!N463, ignore_flag)</f>
        <v>zzz_ignore</v>
      </c>
      <c r="O95" s="19" t="str">
        <f>IF(AND(NOT(ISBLANK('Gen Master'!O463)),OR('Gen Master'!$AM463=TRUE,'Gen Master'!$AM463="Enabled?")),'Gen Master'!O463, ignore_flag)</f>
        <v>zzz_ignore</v>
      </c>
      <c r="P95" s="19" t="str">
        <f>IF(AND(NOT(ISBLANK('Gen Master'!P463)),OR('Gen Master'!$AM463=TRUE,'Gen Master'!$AM463="Enabled?")),'Gen Master'!P463, ignore_flag)</f>
        <v>zzz_ignore</v>
      </c>
      <c r="Q95" s="19" t="str">
        <f>IF(AND(NOT(ISBLANK('Gen Master'!Q463)),OR('Gen Master'!$AM463=TRUE,'Gen Master'!$AM463="Enabled?")),'Gen Master'!Q463, ignore_flag)</f>
        <v>zzz_ignore</v>
      </c>
      <c r="R95" s="19" t="str">
        <f>IF(AND(NOT(ISBLANK('Gen Master'!R463)),OR('Gen Master'!$AM463=TRUE,'Gen Master'!$AM463="Enabled?")),'Gen Master'!R463, ignore_flag)</f>
        <v>zzz_ignore</v>
      </c>
      <c r="S95" s="19" t="str">
        <f>IF(AND(NOT(ISBLANK('Gen Master'!S463)),OR('Gen Master'!$AM463=TRUE,'Gen Master'!$AM463="Enabled?")),'Gen Master'!S463, ignore_flag)</f>
        <v>zzz_ignore</v>
      </c>
      <c r="T95" s="19" t="str">
        <f>IF(AND(NOT(ISBLANK('Gen Master'!T463)),OR('Gen Master'!$AM463=TRUE,'Gen Master'!$AM463="Enabled?")),'Gen Master'!T463, ignore_flag)</f>
        <v>zzz_ignore</v>
      </c>
      <c r="U95" s="19" t="str">
        <f>IF(AND(NOT(ISBLANK('Gen Master'!U463)),OR('Gen Master'!$AM463=TRUE,'Gen Master'!$AM463="Enabled?")),'Gen Master'!U463, ignore_flag)</f>
        <v>zzz_ignore</v>
      </c>
      <c r="V95" s="19" t="str">
        <f ca="1">IF(AND(NOT(ISBLANK('Gen Master'!V463)),OR('Gen Master'!$AM463=TRUE,'Gen Master'!$AM463="Enabled?")),'Gen Master'!V463, ignore_flag)</f>
        <v>zzz_ignore</v>
      </c>
      <c r="W95" s="19" t="str">
        <f>IF(AND(NOT(ISBLANK('Gen Master'!W463)),OR('Gen Master'!$AM463=TRUE,'Gen Master'!$AM463="Enabled?")),'Gen Master'!W463, ignore_flag)</f>
        <v>zzz_ignore</v>
      </c>
      <c r="X95" s="19" t="str">
        <f>IF(AND(NOT(ISBLANK('Gen Master'!X463)),OR('Gen Master'!$AM463=TRUE,'Gen Master'!$AM463="Enabled?")),'Gen Master'!X463, ignore_flag)</f>
        <v>zzz_ignore</v>
      </c>
      <c r="Y95" s="19" t="str">
        <f>IF(AND(NOT(ISBLANK('Gen Master'!Y463)),OR('Gen Master'!$AM463=TRUE,'Gen Master'!$AM463="Enabled?")),'Gen Master'!Y463, ignore_flag)</f>
        <v>zzz_ignore</v>
      </c>
    </row>
    <row r="96" spans="1:25">
      <c r="A96" s="19">
        <f>'Gen Master'!A459</f>
        <v>428</v>
      </c>
      <c r="B96" s="19" t="str">
        <f>IF(AND(NOT(ISBLANK('Gen Master'!B459)),OR('Gen Master'!$AM459=TRUE,'Gen Master'!$AM459="Enabled?")),'Gen Master'!B459, ignore_flag)</f>
        <v>zzz_ignore</v>
      </c>
      <c r="C96" s="19" t="str">
        <f>IF(AND(NOT(ISBLANK('Gen Master'!C459)),OR('Gen Master'!$AM459=TRUE,'Gen Master'!$AM459="Enabled?")),'Gen Master'!C459, ignore_flag)</f>
        <v>zzz_ignore</v>
      </c>
      <c r="D96" s="19" t="str">
        <f>IF(AND(NOT(ISBLANK('Gen Master'!D459)),OR('Gen Master'!$AM459=TRUE,'Gen Master'!$AM459="Enabled?")),'Gen Master'!D459, ignore_flag)</f>
        <v>zzz_ignore</v>
      </c>
      <c r="E96" s="19" t="str">
        <f>IF(AND(NOT(ISBLANK('Gen Master'!E459)),OR('Gen Master'!$AM459=TRUE,'Gen Master'!$AM459="Enabled?")),'Gen Master'!E459, ignore_flag)</f>
        <v>zzz_ignore</v>
      </c>
      <c r="F96" s="19" t="str">
        <f>IF(AND(NOT(ISBLANK('Gen Master'!F459)),OR('Gen Master'!$AM459=TRUE,'Gen Master'!$AM459="Enabled?")),'Gen Master'!F459, ignore_flag)</f>
        <v>zzz_ignore</v>
      </c>
      <c r="G96" s="19" t="str">
        <f>IF(AND(NOT(ISBLANK('Gen Master'!G459)),OR('Gen Master'!$AM459=TRUE,'Gen Master'!$AM459="Enabled?")),'Gen Master'!G459, ignore_flag)</f>
        <v>zzz_ignore</v>
      </c>
      <c r="H96" s="19" t="str">
        <f>IF(AND(NOT(ISBLANK('Gen Master'!H459)),OR('Gen Master'!$AM459=TRUE,'Gen Master'!$AM459="Enabled?")),'Gen Master'!H459, ignore_flag)</f>
        <v>zzz_ignore</v>
      </c>
      <c r="I96" s="19" t="str">
        <f>IF(AND(NOT(ISBLANK('Gen Master'!I459)),OR('Gen Master'!$AM459=TRUE,'Gen Master'!$AM459="Enabled?")),'Gen Master'!I459, ignore_flag)</f>
        <v>zzz_ignore</v>
      </c>
      <c r="J96" s="19" t="str">
        <f>IF(AND(NOT(ISBLANK('Gen Master'!J459)),OR('Gen Master'!$AM459=TRUE,'Gen Master'!$AM459="Enabled?")),'Gen Master'!J459, ignore_flag)</f>
        <v>zzz_ignore</v>
      </c>
      <c r="K96" s="19" t="str">
        <f>IF(AND(NOT(ISBLANK('Gen Master'!K459)),OR('Gen Master'!$AM459=TRUE,'Gen Master'!$AM459="Enabled?")),'Gen Master'!K459, ignore_flag)</f>
        <v>zzz_ignore</v>
      </c>
      <c r="L96" s="19" t="str">
        <f>IF(AND(NOT(ISBLANK('Gen Master'!L459)),OR('Gen Master'!$AM459=TRUE,'Gen Master'!$AM459="Enabled?")),'Gen Master'!L459, ignore_flag)</f>
        <v>zzz_ignore</v>
      </c>
      <c r="M96" s="19" t="str">
        <f>IF(AND(NOT(ISBLANK('Gen Master'!M459)),OR('Gen Master'!$AM459=TRUE,'Gen Master'!$AM459="Enabled?")),'Gen Master'!M459, ignore_flag)</f>
        <v>zzz_ignore</v>
      </c>
      <c r="N96" s="19" t="str">
        <f>IF(AND(NOT(ISBLANK('Gen Master'!N459)),OR('Gen Master'!$AM459=TRUE,'Gen Master'!$AM459="Enabled?")),'Gen Master'!N459, ignore_flag)</f>
        <v>zzz_ignore</v>
      </c>
      <c r="O96" s="19" t="str">
        <f>IF(AND(NOT(ISBLANK('Gen Master'!O459)),OR('Gen Master'!$AM459=TRUE,'Gen Master'!$AM459="Enabled?")),'Gen Master'!O459, ignore_flag)</f>
        <v>zzz_ignore</v>
      </c>
      <c r="P96" s="19" t="str">
        <f>IF(AND(NOT(ISBLANK('Gen Master'!P459)),OR('Gen Master'!$AM459=TRUE,'Gen Master'!$AM459="Enabled?")),'Gen Master'!P459, ignore_flag)</f>
        <v>zzz_ignore</v>
      </c>
      <c r="Q96" s="19" t="str">
        <f>IF(AND(NOT(ISBLANK('Gen Master'!Q459)),OR('Gen Master'!$AM459=TRUE,'Gen Master'!$AM459="Enabled?")),'Gen Master'!Q459, ignore_flag)</f>
        <v>zzz_ignore</v>
      </c>
      <c r="R96" s="19" t="str">
        <f>IF(AND(NOT(ISBLANK('Gen Master'!R459)),OR('Gen Master'!$AM459=TRUE,'Gen Master'!$AM459="Enabled?")),'Gen Master'!R459, ignore_flag)</f>
        <v>zzz_ignore</v>
      </c>
      <c r="S96" s="19" t="str">
        <f>IF(AND(NOT(ISBLANK('Gen Master'!S459)),OR('Gen Master'!$AM459=TRUE,'Gen Master'!$AM459="Enabled?")),'Gen Master'!S459, ignore_flag)</f>
        <v>zzz_ignore</v>
      </c>
      <c r="T96" s="19" t="str">
        <f>IF(AND(NOT(ISBLANK('Gen Master'!T459)),OR('Gen Master'!$AM459=TRUE,'Gen Master'!$AM459="Enabled?")),'Gen Master'!T459, ignore_flag)</f>
        <v>zzz_ignore</v>
      </c>
      <c r="U96" s="19" t="str">
        <f>IF(AND(NOT(ISBLANK('Gen Master'!U459)),OR('Gen Master'!$AM459=TRUE,'Gen Master'!$AM459="Enabled?")),'Gen Master'!U459, ignore_flag)</f>
        <v>zzz_ignore</v>
      </c>
      <c r="V96" s="19" t="str">
        <f ca="1">IF(AND(NOT(ISBLANK('Gen Master'!V459)),OR('Gen Master'!$AM459=TRUE,'Gen Master'!$AM459="Enabled?")),'Gen Master'!V459, ignore_flag)</f>
        <v>zzz_ignore</v>
      </c>
      <c r="W96" s="19" t="str">
        <f>IF(AND(NOT(ISBLANK('Gen Master'!W459)),OR('Gen Master'!$AM459=TRUE,'Gen Master'!$AM459="Enabled?")),'Gen Master'!W459, ignore_flag)</f>
        <v>zzz_ignore</v>
      </c>
      <c r="X96" s="19" t="str">
        <f>IF(AND(NOT(ISBLANK('Gen Master'!X459)),OR('Gen Master'!$AM459=TRUE,'Gen Master'!$AM459="Enabled?")),'Gen Master'!X459, ignore_flag)</f>
        <v>zzz_ignore</v>
      </c>
      <c r="Y96" s="19" t="str">
        <f>IF(AND(NOT(ISBLANK('Gen Master'!Y459)),OR('Gen Master'!$AM459=TRUE,'Gen Master'!$AM459="Enabled?")),'Gen Master'!Y459, ignore_flag)</f>
        <v>zzz_ignore</v>
      </c>
    </row>
    <row r="97" spans="1:25">
      <c r="A97" s="19">
        <f>'Gen Master'!A460</f>
        <v>429</v>
      </c>
      <c r="B97" s="19" t="str">
        <f>IF(AND(NOT(ISBLANK('Gen Master'!B460)),OR('Gen Master'!$AM460=TRUE,'Gen Master'!$AM460="Enabled?")),'Gen Master'!B460, ignore_flag)</f>
        <v>zzz_ignore</v>
      </c>
      <c r="C97" s="19" t="str">
        <f>IF(AND(NOT(ISBLANK('Gen Master'!C460)),OR('Gen Master'!$AM460=TRUE,'Gen Master'!$AM460="Enabled?")),'Gen Master'!C460, ignore_flag)</f>
        <v>zzz_ignore</v>
      </c>
      <c r="D97" s="19" t="str">
        <f>IF(AND(NOT(ISBLANK('Gen Master'!D460)),OR('Gen Master'!$AM460=TRUE,'Gen Master'!$AM460="Enabled?")),'Gen Master'!D460, ignore_flag)</f>
        <v>zzz_ignore</v>
      </c>
      <c r="E97" s="19" t="str">
        <f>IF(AND(NOT(ISBLANK('Gen Master'!E460)),OR('Gen Master'!$AM460=TRUE,'Gen Master'!$AM460="Enabled?")),'Gen Master'!E460, ignore_flag)</f>
        <v>zzz_ignore</v>
      </c>
      <c r="F97" s="19" t="str">
        <f>IF(AND(NOT(ISBLANK('Gen Master'!F460)),OR('Gen Master'!$AM460=TRUE,'Gen Master'!$AM460="Enabled?")),'Gen Master'!F460, ignore_flag)</f>
        <v>zzz_ignore</v>
      </c>
      <c r="G97" s="19" t="str">
        <f>IF(AND(NOT(ISBLANK('Gen Master'!G460)),OR('Gen Master'!$AM460=TRUE,'Gen Master'!$AM460="Enabled?")),'Gen Master'!G460, ignore_flag)</f>
        <v>zzz_ignore</v>
      </c>
      <c r="H97" s="19" t="str">
        <f>IF(AND(NOT(ISBLANK('Gen Master'!H460)),OR('Gen Master'!$AM460=TRUE,'Gen Master'!$AM460="Enabled?")),'Gen Master'!H460, ignore_flag)</f>
        <v>zzz_ignore</v>
      </c>
      <c r="I97" s="19" t="str">
        <f>IF(AND(NOT(ISBLANK('Gen Master'!I460)),OR('Gen Master'!$AM460=TRUE,'Gen Master'!$AM460="Enabled?")),'Gen Master'!I460, ignore_flag)</f>
        <v>zzz_ignore</v>
      </c>
      <c r="J97" s="19" t="str">
        <f>IF(AND(NOT(ISBLANK('Gen Master'!J460)),OR('Gen Master'!$AM460=TRUE,'Gen Master'!$AM460="Enabled?")),'Gen Master'!J460, ignore_flag)</f>
        <v>zzz_ignore</v>
      </c>
      <c r="K97" s="19" t="str">
        <f>IF(AND(NOT(ISBLANK('Gen Master'!K460)),OR('Gen Master'!$AM460=TRUE,'Gen Master'!$AM460="Enabled?")),'Gen Master'!K460, ignore_flag)</f>
        <v>zzz_ignore</v>
      </c>
      <c r="L97" s="19" t="str">
        <f>IF(AND(NOT(ISBLANK('Gen Master'!L460)),OR('Gen Master'!$AM460=TRUE,'Gen Master'!$AM460="Enabled?")),'Gen Master'!L460, ignore_flag)</f>
        <v>zzz_ignore</v>
      </c>
      <c r="M97" s="19" t="str">
        <f>IF(AND(NOT(ISBLANK('Gen Master'!M460)),OR('Gen Master'!$AM460=TRUE,'Gen Master'!$AM460="Enabled?")),'Gen Master'!M460, ignore_flag)</f>
        <v>zzz_ignore</v>
      </c>
      <c r="N97" s="19" t="str">
        <f>IF(AND(NOT(ISBLANK('Gen Master'!N460)),OR('Gen Master'!$AM460=TRUE,'Gen Master'!$AM460="Enabled?")),'Gen Master'!N460, ignore_flag)</f>
        <v>zzz_ignore</v>
      </c>
      <c r="O97" s="19" t="str">
        <f>IF(AND(NOT(ISBLANK('Gen Master'!O460)),OR('Gen Master'!$AM460=TRUE,'Gen Master'!$AM460="Enabled?")),'Gen Master'!O460, ignore_flag)</f>
        <v>zzz_ignore</v>
      </c>
      <c r="P97" s="19" t="str">
        <f>IF(AND(NOT(ISBLANK('Gen Master'!P460)),OR('Gen Master'!$AM460=TRUE,'Gen Master'!$AM460="Enabled?")),'Gen Master'!P460, ignore_flag)</f>
        <v>zzz_ignore</v>
      </c>
      <c r="Q97" s="19" t="str">
        <f>IF(AND(NOT(ISBLANK('Gen Master'!Q460)),OR('Gen Master'!$AM460=TRUE,'Gen Master'!$AM460="Enabled?")),'Gen Master'!Q460, ignore_flag)</f>
        <v>zzz_ignore</v>
      </c>
      <c r="R97" s="19" t="str">
        <f>IF(AND(NOT(ISBLANK('Gen Master'!R460)),OR('Gen Master'!$AM460=TRUE,'Gen Master'!$AM460="Enabled?")),'Gen Master'!R460, ignore_flag)</f>
        <v>zzz_ignore</v>
      </c>
      <c r="S97" s="19" t="str">
        <f>IF(AND(NOT(ISBLANK('Gen Master'!S460)),OR('Gen Master'!$AM460=TRUE,'Gen Master'!$AM460="Enabled?")),'Gen Master'!S460, ignore_flag)</f>
        <v>zzz_ignore</v>
      </c>
      <c r="T97" s="19" t="str">
        <f>IF(AND(NOT(ISBLANK('Gen Master'!T460)),OR('Gen Master'!$AM460=TRUE,'Gen Master'!$AM460="Enabled?")),'Gen Master'!T460, ignore_flag)</f>
        <v>zzz_ignore</v>
      </c>
      <c r="U97" s="19" t="str">
        <f>IF(AND(NOT(ISBLANK('Gen Master'!U460)),OR('Gen Master'!$AM460=TRUE,'Gen Master'!$AM460="Enabled?")),'Gen Master'!U460, ignore_flag)</f>
        <v>zzz_ignore</v>
      </c>
      <c r="V97" s="19" t="str">
        <f ca="1">IF(AND(NOT(ISBLANK('Gen Master'!V460)),OR('Gen Master'!$AM460=TRUE,'Gen Master'!$AM460="Enabled?")),'Gen Master'!V460, ignore_flag)</f>
        <v>zzz_ignore</v>
      </c>
      <c r="W97" s="19" t="str">
        <f>IF(AND(NOT(ISBLANK('Gen Master'!W460)),OR('Gen Master'!$AM460=TRUE,'Gen Master'!$AM460="Enabled?")),'Gen Master'!W460, ignore_flag)</f>
        <v>zzz_ignore</v>
      </c>
      <c r="X97" s="19" t="str">
        <f>IF(AND(NOT(ISBLANK('Gen Master'!X460)),OR('Gen Master'!$AM460=TRUE,'Gen Master'!$AM460="Enabled?")),'Gen Master'!X460, ignore_flag)</f>
        <v>zzz_ignore</v>
      </c>
      <c r="Y97" s="19" t="str">
        <f>IF(AND(NOT(ISBLANK('Gen Master'!Y460)),OR('Gen Master'!$AM460=TRUE,'Gen Master'!$AM460="Enabled?")),'Gen Master'!Y460, ignore_flag)</f>
        <v>zzz_ignore</v>
      </c>
    </row>
    <row r="98" spans="1:25">
      <c r="A98" s="19">
        <f>'Gen Master'!A461</f>
        <v>430</v>
      </c>
      <c r="B98" s="19" t="str">
        <f>IF(AND(NOT(ISBLANK('Gen Master'!B461)),OR('Gen Master'!$AM461=TRUE,'Gen Master'!$AM461="Enabled?")),'Gen Master'!B461, ignore_flag)</f>
        <v>zzz_ignore</v>
      </c>
      <c r="C98" s="19" t="str">
        <f>IF(AND(NOT(ISBLANK('Gen Master'!C461)),OR('Gen Master'!$AM461=TRUE,'Gen Master'!$AM461="Enabled?")),'Gen Master'!C461, ignore_flag)</f>
        <v>zzz_ignore</v>
      </c>
      <c r="D98" s="19" t="str">
        <f>IF(AND(NOT(ISBLANK('Gen Master'!D461)),OR('Gen Master'!$AM461=TRUE,'Gen Master'!$AM461="Enabled?")),'Gen Master'!D461, ignore_flag)</f>
        <v>zzz_ignore</v>
      </c>
      <c r="E98" s="19" t="str">
        <f>IF(AND(NOT(ISBLANK('Gen Master'!E461)),OR('Gen Master'!$AM461=TRUE,'Gen Master'!$AM461="Enabled?")),'Gen Master'!E461, ignore_flag)</f>
        <v>zzz_ignore</v>
      </c>
      <c r="F98" s="19" t="str">
        <f>IF(AND(NOT(ISBLANK('Gen Master'!F461)),OR('Gen Master'!$AM461=TRUE,'Gen Master'!$AM461="Enabled?")),'Gen Master'!F461, ignore_flag)</f>
        <v>zzz_ignore</v>
      </c>
      <c r="G98" s="19" t="str">
        <f>IF(AND(NOT(ISBLANK('Gen Master'!G461)),OR('Gen Master'!$AM461=TRUE,'Gen Master'!$AM461="Enabled?")),'Gen Master'!G461, ignore_flag)</f>
        <v>zzz_ignore</v>
      </c>
      <c r="H98" s="19" t="str">
        <f>IF(AND(NOT(ISBLANK('Gen Master'!H461)),OR('Gen Master'!$AM461=TRUE,'Gen Master'!$AM461="Enabled?")),'Gen Master'!H461, ignore_flag)</f>
        <v>zzz_ignore</v>
      </c>
      <c r="I98" s="19" t="str">
        <f>IF(AND(NOT(ISBLANK('Gen Master'!I461)),OR('Gen Master'!$AM461=TRUE,'Gen Master'!$AM461="Enabled?")),'Gen Master'!I461, ignore_flag)</f>
        <v>zzz_ignore</v>
      </c>
      <c r="J98" s="19" t="str">
        <f>IF(AND(NOT(ISBLANK('Gen Master'!J461)),OR('Gen Master'!$AM461=TRUE,'Gen Master'!$AM461="Enabled?")),'Gen Master'!J461, ignore_flag)</f>
        <v>zzz_ignore</v>
      </c>
      <c r="K98" s="19" t="str">
        <f>IF(AND(NOT(ISBLANK('Gen Master'!K461)),OR('Gen Master'!$AM461=TRUE,'Gen Master'!$AM461="Enabled?")),'Gen Master'!K461, ignore_flag)</f>
        <v>zzz_ignore</v>
      </c>
      <c r="L98" s="19" t="str">
        <f>IF(AND(NOT(ISBLANK('Gen Master'!L461)),OR('Gen Master'!$AM461=TRUE,'Gen Master'!$AM461="Enabled?")),'Gen Master'!L461, ignore_flag)</f>
        <v>zzz_ignore</v>
      </c>
      <c r="M98" s="19" t="str">
        <f>IF(AND(NOT(ISBLANK('Gen Master'!M461)),OR('Gen Master'!$AM461=TRUE,'Gen Master'!$AM461="Enabled?")),'Gen Master'!M461, ignore_flag)</f>
        <v>zzz_ignore</v>
      </c>
      <c r="N98" s="19" t="str">
        <f>IF(AND(NOT(ISBLANK('Gen Master'!N461)),OR('Gen Master'!$AM461=TRUE,'Gen Master'!$AM461="Enabled?")),'Gen Master'!N461, ignore_flag)</f>
        <v>zzz_ignore</v>
      </c>
      <c r="O98" s="19" t="str">
        <f>IF(AND(NOT(ISBLANK('Gen Master'!O461)),OR('Gen Master'!$AM461=TRUE,'Gen Master'!$AM461="Enabled?")),'Gen Master'!O461, ignore_flag)</f>
        <v>zzz_ignore</v>
      </c>
      <c r="P98" s="19" t="str">
        <f>IF(AND(NOT(ISBLANK('Gen Master'!P461)),OR('Gen Master'!$AM461=TRUE,'Gen Master'!$AM461="Enabled?")),'Gen Master'!P461, ignore_flag)</f>
        <v>zzz_ignore</v>
      </c>
      <c r="Q98" s="19" t="str">
        <f>IF(AND(NOT(ISBLANK('Gen Master'!Q461)),OR('Gen Master'!$AM461=TRUE,'Gen Master'!$AM461="Enabled?")),'Gen Master'!Q461, ignore_flag)</f>
        <v>zzz_ignore</v>
      </c>
      <c r="R98" s="19" t="str">
        <f>IF(AND(NOT(ISBLANK('Gen Master'!R461)),OR('Gen Master'!$AM461=TRUE,'Gen Master'!$AM461="Enabled?")),'Gen Master'!R461, ignore_flag)</f>
        <v>zzz_ignore</v>
      </c>
      <c r="S98" s="19" t="str">
        <f>IF(AND(NOT(ISBLANK('Gen Master'!S461)),OR('Gen Master'!$AM461=TRUE,'Gen Master'!$AM461="Enabled?")),'Gen Master'!S461, ignore_flag)</f>
        <v>zzz_ignore</v>
      </c>
      <c r="T98" s="19" t="str">
        <f>IF(AND(NOT(ISBLANK('Gen Master'!T461)),OR('Gen Master'!$AM461=TRUE,'Gen Master'!$AM461="Enabled?")),'Gen Master'!T461, ignore_flag)</f>
        <v>zzz_ignore</v>
      </c>
      <c r="U98" s="19" t="str">
        <f>IF(AND(NOT(ISBLANK('Gen Master'!U461)),OR('Gen Master'!$AM461=TRUE,'Gen Master'!$AM461="Enabled?")),'Gen Master'!U461, ignore_flag)</f>
        <v>zzz_ignore</v>
      </c>
      <c r="V98" s="19" t="str">
        <f ca="1">IF(AND(NOT(ISBLANK('Gen Master'!V461)),OR('Gen Master'!$AM461=TRUE,'Gen Master'!$AM461="Enabled?")),'Gen Master'!V461, ignore_flag)</f>
        <v>zzz_ignore</v>
      </c>
      <c r="W98" s="19" t="str">
        <f>IF(AND(NOT(ISBLANK('Gen Master'!W461)),OR('Gen Master'!$AM461=TRUE,'Gen Master'!$AM461="Enabled?")),'Gen Master'!W461, ignore_flag)</f>
        <v>zzz_ignore</v>
      </c>
      <c r="X98" s="19" t="str">
        <f>IF(AND(NOT(ISBLANK('Gen Master'!X461)),OR('Gen Master'!$AM461=TRUE,'Gen Master'!$AM461="Enabled?")),'Gen Master'!X461, ignore_flag)</f>
        <v>zzz_ignore</v>
      </c>
      <c r="Y98" s="19" t="str">
        <f>IF(AND(NOT(ISBLANK('Gen Master'!Y461)),OR('Gen Master'!$AM461=TRUE,'Gen Master'!$AM461="Enabled?")),'Gen Master'!Y461, ignore_flag)</f>
        <v>zzz_ignore</v>
      </c>
    </row>
    <row r="99" spans="1:25">
      <c r="A99" s="19">
        <f>'Gen Master'!A462</f>
        <v>431</v>
      </c>
      <c r="B99" s="19" t="str">
        <f>IF(AND(NOT(ISBLANK('Gen Master'!B462)),OR('Gen Master'!$AM462=TRUE,'Gen Master'!$AM462="Enabled?")),'Gen Master'!B462, ignore_flag)</f>
        <v>zzz_ignore</v>
      </c>
      <c r="C99" s="19" t="str">
        <f>IF(AND(NOT(ISBLANK('Gen Master'!C462)),OR('Gen Master'!$AM462=TRUE,'Gen Master'!$AM462="Enabled?")),'Gen Master'!C462, ignore_flag)</f>
        <v>zzz_ignore</v>
      </c>
      <c r="D99" s="19" t="str">
        <f>IF(AND(NOT(ISBLANK('Gen Master'!D462)),OR('Gen Master'!$AM462=TRUE,'Gen Master'!$AM462="Enabled?")),'Gen Master'!D462, ignore_flag)</f>
        <v>zzz_ignore</v>
      </c>
      <c r="E99" s="19" t="str">
        <f>IF(AND(NOT(ISBLANK('Gen Master'!E462)),OR('Gen Master'!$AM462=TRUE,'Gen Master'!$AM462="Enabled?")),'Gen Master'!E462, ignore_flag)</f>
        <v>zzz_ignore</v>
      </c>
      <c r="F99" s="19" t="str">
        <f>IF(AND(NOT(ISBLANK('Gen Master'!F462)),OR('Gen Master'!$AM462=TRUE,'Gen Master'!$AM462="Enabled?")),'Gen Master'!F462, ignore_flag)</f>
        <v>zzz_ignore</v>
      </c>
      <c r="G99" s="19" t="str">
        <f>IF(AND(NOT(ISBLANK('Gen Master'!G462)),OR('Gen Master'!$AM462=TRUE,'Gen Master'!$AM462="Enabled?")),'Gen Master'!G462, ignore_flag)</f>
        <v>zzz_ignore</v>
      </c>
      <c r="H99" s="19" t="str">
        <f>IF(AND(NOT(ISBLANK('Gen Master'!H462)),OR('Gen Master'!$AM462=TRUE,'Gen Master'!$AM462="Enabled?")),'Gen Master'!H462, ignore_flag)</f>
        <v>zzz_ignore</v>
      </c>
      <c r="I99" s="19" t="str">
        <f>IF(AND(NOT(ISBLANK('Gen Master'!I462)),OR('Gen Master'!$AM462=TRUE,'Gen Master'!$AM462="Enabled?")),'Gen Master'!I462, ignore_flag)</f>
        <v>zzz_ignore</v>
      </c>
      <c r="J99" s="19" t="str">
        <f>IF(AND(NOT(ISBLANK('Gen Master'!J462)),OR('Gen Master'!$AM462=TRUE,'Gen Master'!$AM462="Enabled?")),'Gen Master'!J462, ignore_flag)</f>
        <v>zzz_ignore</v>
      </c>
      <c r="K99" s="19" t="str">
        <f>IF(AND(NOT(ISBLANK('Gen Master'!K462)),OR('Gen Master'!$AM462=TRUE,'Gen Master'!$AM462="Enabled?")),'Gen Master'!K462, ignore_flag)</f>
        <v>zzz_ignore</v>
      </c>
      <c r="L99" s="19" t="str">
        <f>IF(AND(NOT(ISBLANK('Gen Master'!L462)),OR('Gen Master'!$AM462=TRUE,'Gen Master'!$AM462="Enabled?")),'Gen Master'!L462, ignore_flag)</f>
        <v>zzz_ignore</v>
      </c>
      <c r="M99" s="19" t="str">
        <f>IF(AND(NOT(ISBLANK('Gen Master'!M462)),OR('Gen Master'!$AM462=TRUE,'Gen Master'!$AM462="Enabled?")),'Gen Master'!M462, ignore_flag)</f>
        <v>zzz_ignore</v>
      </c>
      <c r="N99" s="19" t="str">
        <f>IF(AND(NOT(ISBLANK('Gen Master'!N462)),OR('Gen Master'!$AM462=TRUE,'Gen Master'!$AM462="Enabled?")),'Gen Master'!N462, ignore_flag)</f>
        <v>zzz_ignore</v>
      </c>
      <c r="O99" s="19" t="str">
        <f>IF(AND(NOT(ISBLANK('Gen Master'!O462)),OR('Gen Master'!$AM462=TRUE,'Gen Master'!$AM462="Enabled?")),'Gen Master'!O462, ignore_flag)</f>
        <v>zzz_ignore</v>
      </c>
      <c r="P99" s="19" t="str">
        <f>IF(AND(NOT(ISBLANK('Gen Master'!P462)),OR('Gen Master'!$AM462=TRUE,'Gen Master'!$AM462="Enabled?")),'Gen Master'!P462, ignore_flag)</f>
        <v>zzz_ignore</v>
      </c>
      <c r="Q99" s="19" t="str">
        <f>IF(AND(NOT(ISBLANK('Gen Master'!Q462)),OR('Gen Master'!$AM462=TRUE,'Gen Master'!$AM462="Enabled?")),'Gen Master'!Q462, ignore_flag)</f>
        <v>zzz_ignore</v>
      </c>
      <c r="R99" s="19" t="str">
        <f>IF(AND(NOT(ISBLANK('Gen Master'!R462)),OR('Gen Master'!$AM462=TRUE,'Gen Master'!$AM462="Enabled?")),'Gen Master'!R462, ignore_flag)</f>
        <v>zzz_ignore</v>
      </c>
      <c r="S99" s="19" t="str">
        <f>IF(AND(NOT(ISBLANK('Gen Master'!S462)),OR('Gen Master'!$AM462=TRUE,'Gen Master'!$AM462="Enabled?")),'Gen Master'!S462, ignore_flag)</f>
        <v>zzz_ignore</v>
      </c>
      <c r="T99" s="19" t="str">
        <f>IF(AND(NOT(ISBLANK('Gen Master'!T462)),OR('Gen Master'!$AM462=TRUE,'Gen Master'!$AM462="Enabled?")),'Gen Master'!T462, ignore_flag)</f>
        <v>zzz_ignore</v>
      </c>
      <c r="U99" s="19" t="str">
        <f>IF(AND(NOT(ISBLANK('Gen Master'!U462)),OR('Gen Master'!$AM462=TRUE,'Gen Master'!$AM462="Enabled?")),'Gen Master'!U462, ignore_flag)</f>
        <v>zzz_ignore</v>
      </c>
      <c r="V99" s="19" t="str">
        <f ca="1">IF(AND(NOT(ISBLANK('Gen Master'!V462)),OR('Gen Master'!$AM462=TRUE,'Gen Master'!$AM462="Enabled?")),'Gen Master'!V462, ignore_flag)</f>
        <v>zzz_ignore</v>
      </c>
      <c r="W99" s="19" t="str">
        <f>IF(AND(NOT(ISBLANK('Gen Master'!W462)),OR('Gen Master'!$AM462=TRUE,'Gen Master'!$AM462="Enabled?")),'Gen Master'!W462, ignore_flag)</f>
        <v>zzz_ignore</v>
      </c>
      <c r="X99" s="19" t="str">
        <f>IF(AND(NOT(ISBLANK('Gen Master'!X462)),OR('Gen Master'!$AM462=TRUE,'Gen Master'!$AM462="Enabled?")),'Gen Master'!X462, ignore_flag)</f>
        <v>zzz_ignore</v>
      </c>
      <c r="Y99" s="19" t="str">
        <f>IF(AND(NOT(ISBLANK('Gen Master'!Y462)),OR('Gen Master'!$AM462=TRUE,'Gen Master'!$AM462="Enabled?")),'Gen Master'!Y462, ignore_flag)</f>
        <v>zzz_ignore</v>
      </c>
    </row>
    <row r="100" spans="1:25">
      <c r="A100" s="19">
        <f>'Gen Master'!A469</f>
        <v>438</v>
      </c>
      <c r="B100" s="19" t="str">
        <f>IF(AND(NOT(ISBLANK('Gen Master'!B469)),OR('Gen Master'!$AM469=TRUE,'Gen Master'!$AM469="Enabled?")),'Gen Master'!B469, ignore_flag)</f>
        <v>zzz_ignore</v>
      </c>
      <c r="C100" s="19" t="str">
        <f>IF(AND(NOT(ISBLANK('Gen Master'!C469)),OR('Gen Master'!$AM469=TRUE,'Gen Master'!$AM469="Enabled?")),'Gen Master'!C469, ignore_flag)</f>
        <v>zzz_ignore</v>
      </c>
      <c r="D100" s="19" t="str">
        <f>IF(AND(NOT(ISBLANK('Gen Master'!D469)),OR('Gen Master'!$AM469=TRUE,'Gen Master'!$AM469="Enabled?")),'Gen Master'!D469, ignore_flag)</f>
        <v>zzz_ignore</v>
      </c>
      <c r="E100" s="19" t="str">
        <f>IF(AND(NOT(ISBLANK('Gen Master'!E469)),OR('Gen Master'!$AM469=TRUE,'Gen Master'!$AM469="Enabled?")),'Gen Master'!E469, ignore_flag)</f>
        <v>zzz_ignore</v>
      </c>
      <c r="F100" s="19" t="str">
        <f>IF(AND(NOT(ISBLANK('Gen Master'!F469)),OR('Gen Master'!$AM469=TRUE,'Gen Master'!$AM469="Enabled?")),'Gen Master'!F469, ignore_flag)</f>
        <v>zzz_ignore</v>
      </c>
      <c r="G100" s="19" t="str">
        <f>IF(AND(NOT(ISBLANK('Gen Master'!G469)),OR('Gen Master'!$AM469=TRUE,'Gen Master'!$AM469="Enabled?")),'Gen Master'!G469, ignore_flag)</f>
        <v>zzz_ignore</v>
      </c>
      <c r="H100" s="19" t="str">
        <f>IF(AND(NOT(ISBLANK('Gen Master'!H469)),OR('Gen Master'!$AM469=TRUE,'Gen Master'!$AM469="Enabled?")),'Gen Master'!H469, ignore_flag)</f>
        <v>zzz_ignore</v>
      </c>
      <c r="I100" s="19" t="str">
        <f>IF(AND(NOT(ISBLANK('Gen Master'!I469)),OR('Gen Master'!$AM469=TRUE,'Gen Master'!$AM469="Enabled?")),'Gen Master'!I469, ignore_flag)</f>
        <v>zzz_ignore</v>
      </c>
      <c r="J100" s="19" t="str">
        <f>IF(AND(NOT(ISBLANK('Gen Master'!J469)),OR('Gen Master'!$AM469=TRUE,'Gen Master'!$AM469="Enabled?")),'Gen Master'!J469, ignore_flag)</f>
        <v>zzz_ignore</v>
      </c>
      <c r="K100" s="19" t="str">
        <f>IF(AND(NOT(ISBLANK('Gen Master'!K469)),OR('Gen Master'!$AM469=TRUE,'Gen Master'!$AM469="Enabled?")),'Gen Master'!K469, ignore_flag)</f>
        <v>zzz_ignore</v>
      </c>
      <c r="L100" s="19" t="str">
        <f>IF(AND(NOT(ISBLANK('Gen Master'!L469)),OR('Gen Master'!$AM469=TRUE,'Gen Master'!$AM469="Enabled?")),'Gen Master'!L469, ignore_flag)</f>
        <v>zzz_ignore</v>
      </c>
      <c r="M100" s="19" t="str">
        <f>IF(AND(NOT(ISBLANK('Gen Master'!M469)),OR('Gen Master'!$AM469=TRUE,'Gen Master'!$AM469="Enabled?")),'Gen Master'!M469, ignore_flag)</f>
        <v>zzz_ignore</v>
      </c>
      <c r="N100" s="19" t="str">
        <f>IF(AND(NOT(ISBLANK('Gen Master'!N469)),OR('Gen Master'!$AM469=TRUE,'Gen Master'!$AM469="Enabled?")),'Gen Master'!N469, ignore_flag)</f>
        <v>zzz_ignore</v>
      </c>
      <c r="O100" s="19" t="str">
        <f>IF(AND(NOT(ISBLANK('Gen Master'!O469)),OR('Gen Master'!$AM469=TRUE,'Gen Master'!$AM469="Enabled?")),'Gen Master'!O469, ignore_flag)</f>
        <v>zzz_ignore</v>
      </c>
      <c r="P100" s="19" t="str">
        <f>IF(AND(NOT(ISBLANK('Gen Master'!P469)),OR('Gen Master'!$AM469=TRUE,'Gen Master'!$AM469="Enabled?")),'Gen Master'!P469, ignore_flag)</f>
        <v>zzz_ignore</v>
      </c>
      <c r="Q100" s="19" t="str">
        <f>IF(AND(NOT(ISBLANK('Gen Master'!Q469)),OR('Gen Master'!$AM469=TRUE,'Gen Master'!$AM469="Enabled?")),'Gen Master'!Q469, ignore_flag)</f>
        <v>zzz_ignore</v>
      </c>
      <c r="R100" s="19" t="str">
        <f>IF(AND(NOT(ISBLANK('Gen Master'!R469)),OR('Gen Master'!$AM469=TRUE,'Gen Master'!$AM469="Enabled?")),'Gen Master'!R469, ignore_flag)</f>
        <v>zzz_ignore</v>
      </c>
      <c r="S100" s="19" t="str">
        <f>IF(AND(NOT(ISBLANK('Gen Master'!S469)),OR('Gen Master'!$AM469=TRUE,'Gen Master'!$AM469="Enabled?")),'Gen Master'!S469, ignore_flag)</f>
        <v>zzz_ignore</v>
      </c>
      <c r="T100" s="19" t="str">
        <f>IF(AND(NOT(ISBLANK('Gen Master'!T469)),OR('Gen Master'!$AM469=TRUE,'Gen Master'!$AM469="Enabled?")),'Gen Master'!T469, ignore_flag)</f>
        <v>zzz_ignore</v>
      </c>
      <c r="U100" s="19" t="str">
        <f>IF(AND(NOT(ISBLANK('Gen Master'!U469)),OR('Gen Master'!$AM469=TRUE,'Gen Master'!$AM469="Enabled?")),'Gen Master'!U469, ignore_flag)</f>
        <v>zzz_ignore</v>
      </c>
      <c r="V100" s="19" t="str">
        <f ca="1">IF(AND(NOT(ISBLANK('Gen Master'!V469)),OR('Gen Master'!$AM469=TRUE,'Gen Master'!$AM469="Enabled?")),'Gen Master'!V469, ignore_flag)</f>
        <v>zzz_ignore</v>
      </c>
      <c r="W100" s="19" t="str">
        <f>IF(AND(NOT(ISBLANK('Gen Master'!W469)),OR('Gen Master'!$AM469=TRUE,'Gen Master'!$AM469="Enabled?")),'Gen Master'!W469, ignore_flag)</f>
        <v>zzz_ignore</v>
      </c>
      <c r="X100" s="19" t="str">
        <f>IF(AND(NOT(ISBLANK('Gen Master'!X469)),OR('Gen Master'!$AM469=TRUE,'Gen Master'!$AM469="Enabled?")),'Gen Master'!X469, ignore_flag)</f>
        <v>zzz_ignore</v>
      </c>
      <c r="Y100" s="19" t="str">
        <f>IF(AND(NOT(ISBLANK('Gen Master'!Y469)),OR('Gen Master'!$AM469=TRUE,'Gen Master'!$AM469="Enabled?")),'Gen Master'!Y469, ignore_flag)</f>
        <v>zzz_ignore</v>
      </c>
    </row>
    <row r="101" spans="1:25">
      <c r="A101" s="19">
        <f>'Gen Master'!A468</f>
        <v>437</v>
      </c>
      <c r="B101" s="19" t="str">
        <f>IF(AND(NOT(ISBLANK('Gen Master'!B468)),OR('Gen Master'!$AM468=TRUE,'Gen Master'!$AM468="Enabled?")),'Gen Master'!B468, ignore_flag)</f>
        <v>zzz_ignore</v>
      </c>
      <c r="C101" s="19" t="str">
        <f>IF(AND(NOT(ISBLANK('Gen Master'!C468)),OR('Gen Master'!$AM468=TRUE,'Gen Master'!$AM468="Enabled?")),'Gen Master'!C468, ignore_flag)</f>
        <v>zzz_ignore</v>
      </c>
      <c r="D101" s="19" t="str">
        <f>IF(AND(NOT(ISBLANK('Gen Master'!D468)),OR('Gen Master'!$AM468=TRUE,'Gen Master'!$AM468="Enabled?")),'Gen Master'!D468, ignore_flag)</f>
        <v>zzz_ignore</v>
      </c>
      <c r="E101" s="19" t="str">
        <f>IF(AND(NOT(ISBLANK('Gen Master'!E468)),OR('Gen Master'!$AM468=TRUE,'Gen Master'!$AM468="Enabled?")),'Gen Master'!E468, ignore_flag)</f>
        <v>zzz_ignore</v>
      </c>
      <c r="F101" s="19" t="str">
        <f>IF(AND(NOT(ISBLANK('Gen Master'!F468)),OR('Gen Master'!$AM468=TRUE,'Gen Master'!$AM468="Enabled?")),'Gen Master'!F468, ignore_flag)</f>
        <v>zzz_ignore</v>
      </c>
      <c r="G101" s="19" t="str">
        <f>IF(AND(NOT(ISBLANK('Gen Master'!G468)),OR('Gen Master'!$AM468=TRUE,'Gen Master'!$AM468="Enabled?")),'Gen Master'!G468, ignore_flag)</f>
        <v>zzz_ignore</v>
      </c>
      <c r="H101" s="19" t="str">
        <f>IF(AND(NOT(ISBLANK('Gen Master'!H468)),OR('Gen Master'!$AM468=TRUE,'Gen Master'!$AM468="Enabled?")),'Gen Master'!H468, ignore_flag)</f>
        <v>zzz_ignore</v>
      </c>
      <c r="I101" s="19" t="str">
        <f>IF(AND(NOT(ISBLANK('Gen Master'!I468)),OR('Gen Master'!$AM468=TRUE,'Gen Master'!$AM468="Enabled?")),'Gen Master'!I468, ignore_flag)</f>
        <v>zzz_ignore</v>
      </c>
      <c r="J101" s="19" t="str">
        <f>IF(AND(NOT(ISBLANK('Gen Master'!J468)),OR('Gen Master'!$AM468=TRUE,'Gen Master'!$AM468="Enabled?")),'Gen Master'!J468, ignore_flag)</f>
        <v>zzz_ignore</v>
      </c>
      <c r="K101" s="19" t="str">
        <f>IF(AND(NOT(ISBLANK('Gen Master'!K468)),OR('Gen Master'!$AM468=TRUE,'Gen Master'!$AM468="Enabled?")),'Gen Master'!K468, ignore_flag)</f>
        <v>zzz_ignore</v>
      </c>
      <c r="L101" s="19" t="str">
        <f>IF(AND(NOT(ISBLANK('Gen Master'!L468)),OR('Gen Master'!$AM468=TRUE,'Gen Master'!$AM468="Enabled?")),'Gen Master'!L468, ignore_flag)</f>
        <v>zzz_ignore</v>
      </c>
      <c r="M101" s="19" t="str">
        <f>IF(AND(NOT(ISBLANK('Gen Master'!M468)),OR('Gen Master'!$AM468=TRUE,'Gen Master'!$AM468="Enabled?")),'Gen Master'!M468, ignore_flag)</f>
        <v>zzz_ignore</v>
      </c>
      <c r="N101" s="19" t="str">
        <f>IF(AND(NOT(ISBLANK('Gen Master'!N468)),OR('Gen Master'!$AM468=TRUE,'Gen Master'!$AM468="Enabled?")),'Gen Master'!N468, ignore_flag)</f>
        <v>zzz_ignore</v>
      </c>
      <c r="O101" s="19" t="str">
        <f>IF(AND(NOT(ISBLANK('Gen Master'!O468)),OR('Gen Master'!$AM468=TRUE,'Gen Master'!$AM468="Enabled?")),'Gen Master'!O468, ignore_flag)</f>
        <v>zzz_ignore</v>
      </c>
      <c r="P101" s="19" t="str">
        <f>IF(AND(NOT(ISBLANK('Gen Master'!P468)),OR('Gen Master'!$AM468=TRUE,'Gen Master'!$AM468="Enabled?")),'Gen Master'!P468, ignore_flag)</f>
        <v>zzz_ignore</v>
      </c>
      <c r="Q101" s="19" t="str">
        <f>IF(AND(NOT(ISBLANK('Gen Master'!Q468)),OR('Gen Master'!$AM468=TRUE,'Gen Master'!$AM468="Enabled?")),'Gen Master'!Q468, ignore_flag)</f>
        <v>zzz_ignore</v>
      </c>
      <c r="R101" s="19" t="str">
        <f>IF(AND(NOT(ISBLANK('Gen Master'!R468)),OR('Gen Master'!$AM468=TRUE,'Gen Master'!$AM468="Enabled?")),'Gen Master'!R468, ignore_flag)</f>
        <v>zzz_ignore</v>
      </c>
      <c r="S101" s="19" t="str">
        <f>IF(AND(NOT(ISBLANK('Gen Master'!S468)),OR('Gen Master'!$AM468=TRUE,'Gen Master'!$AM468="Enabled?")),'Gen Master'!S468, ignore_flag)</f>
        <v>zzz_ignore</v>
      </c>
      <c r="T101" s="19" t="str">
        <f>IF(AND(NOT(ISBLANK('Gen Master'!T468)),OR('Gen Master'!$AM468=TRUE,'Gen Master'!$AM468="Enabled?")),'Gen Master'!T468, ignore_flag)</f>
        <v>zzz_ignore</v>
      </c>
      <c r="U101" s="19" t="str">
        <f>IF(AND(NOT(ISBLANK('Gen Master'!U468)),OR('Gen Master'!$AM468=TRUE,'Gen Master'!$AM468="Enabled?")),'Gen Master'!U468, ignore_flag)</f>
        <v>zzz_ignore</v>
      </c>
      <c r="V101" s="19" t="str">
        <f ca="1">IF(AND(NOT(ISBLANK('Gen Master'!V468)),OR('Gen Master'!$AM468=TRUE,'Gen Master'!$AM468="Enabled?")),'Gen Master'!V468, ignore_flag)</f>
        <v>zzz_ignore</v>
      </c>
      <c r="W101" s="19" t="str">
        <f>IF(AND(NOT(ISBLANK('Gen Master'!W468)),OR('Gen Master'!$AM468=TRUE,'Gen Master'!$AM468="Enabled?")),'Gen Master'!W468, ignore_flag)</f>
        <v>zzz_ignore</v>
      </c>
      <c r="X101" s="19" t="str">
        <f>IF(AND(NOT(ISBLANK('Gen Master'!X468)),OR('Gen Master'!$AM468=TRUE,'Gen Master'!$AM468="Enabled?")),'Gen Master'!X468, ignore_flag)</f>
        <v>zzz_ignore</v>
      </c>
      <c r="Y101" s="19" t="str">
        <f>IF(AND(NOT(ISBLANK('Gen Master'!Y468)),OR('Gen Master'!$AM468=TRUE,'Gen Master'!$AM468="Enabled?")),'Gen Master'!Y468, ignore_flag)</f>
        <v>zzz_ignore</v>
      </c>
    </row>
    <row r="102" spans="1:25" ht="45">
      <c r="A102" s="19">
        <f>'Gen Master'!A472</f>
        <v>441</v>
      </c>
      <c r="B102" s="19" t="str">
        <f>IF(AND(NOT(ISBLANK('Gen Master'!B472)),OR('Gen Master'!$AM472=TRUE,'Gen Master'!$AM472="Enabled?")),'Gen Master'!B472, ignore_flag)</f>
        <v>zzz_ignore</v>
      </c>
      <c r="C102" s="19" t="str">
        <f>IF(AND(NOT(ISBLANK('Gen Master'!C472)),OR('Gen Master'!$AM472=TRUE,'Gen Master'!$AM472="Enabled?")),'Gen Master'!C472, ignore_flag)</f>
        <v>zzz_ignore</v>
      </c>
      <c r="D102" s="19" t="str">
        <f>IF(AND(NOT(ISBLANK('Gen Master'!D472)),OR('Gen Master'!$AM472=TRUE,'Gen Master'!$AM472="Enabled?")),'Gen Master'!D472, ignore_flag)</f>
        <v>zzz_ignore</v>
      </c>
      <c r="E102" s="19" t="str">
        <f>IF(AND(NOT(ISBLANK('Gen Master'!E472)),OR('Gen Master'!$AM472=TRUE,'Gen Master'!$AM472="Enabled?")),'Gen Master'!E472, ignore_flag)</f>
        <v>zzz_ignore</v>
      </c>
      <c r="F102" s="19" t="str">
        <f>IF(AND(NOT(ISBLANK('Gen Master'!F472)),OR('Gen Master'!$AM472=TRUE,'Gen Master'!$AM472="Enabled?")),'Gen Master'!F472, ignore_flag)</f>
        <v>zzz_ignore</v>
      </c>
      <c r="G102" s="19" t="str">
        <f>IF(AND(NOT(ISBLANK('Gen Master'!G472)),OR('Gen Master'!$AM472=TRUE,'Gen Master'!$AM472="Enabled?")),'Gen Master'!G472, ignore_flag)</f>
        <v>zzz_ignore</v>
      </c>
      <c r="H102" s="19" t="str">
        <f>IF(AND(NOT(ISBLANK('Gen Master'!H472)),OR('Gen Master'!$AM472=TRUE,'Gen Master'!$AM472="Enabled?")),'Gen Master'!H472, ignore_flag)</f>
        <v>zzz_ignore</v>
      </c>
      <c r="I102" s="19" t="str">
        <f>IF(AND(NOT(ISBLANK('Gen Master'!I472)),OR('Gen Master'!$AM472=TRUE,'Gen Master'!$AM472="Enabled?")),'Gen Master'!I472, ignore_flag)</f>
        <v>zzz_ignore</v>
      </c>
      <c r="J102" s="19" t="str">
        <f>IF(AND(NOT(ISBLANK('Gen Master'!J472)),OR('Gen Master'!$AM472=TRUE,'Gen Master'!$AM472="Enabled?")),'Gen Master'!J472, ignore_flag)</f>
        <v>zzz_ignore</v>
      </c>
      <c r="K102" s="19" t="str">
        <f>IF(AND(NOT(ISBLANK('Gen Master'!K472)),OR('Gen Master'!$AM472=TRUE,'Gen Master'!$AM472="Enabled?")),'Gen Master'!K472, ignore_flag)</f>
        <v>zzz_ignore</v>
      </c>
      <c r="L102" s="19" t="str">
        <f>IF(AND(NOT(ISBLANK('Gen Master'!L472)),OR('Gen Master'!$AM472=TRUE,'Gen Master'!$AM472="Enabled?")),'Gen Master'!L472, ignore_flag)</f>
        <v>zzz_ignore</v>
      </c>
      <c r="M102" s="19" t="str">
        <f>IF(AND(NOT(ISBLANK('Gen Master'!M472)),OR('Gen Master'!$AM472=TRUE,'Gen Master'!$AM472="Enabled?")),'Gen Master'!M472, ignore_flag)</f>
        <v>zzz_ignore</v>
      </c>
      <c r="N102" s="19" t="str">
        <f>IF(AND(NOT(ISBLANK('Gen Master'!N472)),OR('Gen Master'!$AM472=TRUE,'Gen Master'!$AM472="Enabled?")),'Gen Master'!N472, ignore_flag)</f>
        <v>zzz_ignore</v>
      </c>
      <c r="O102" s="19" t="str">
        <f>IF(AND(NOT(ISBLANK('Gen Master'!O472)),OR('Gen Master'!$AM472=TRUE,'Gen Master'!$AM472="Enabled?")),'Gen Master'!O472, ignore_flag)</f>
        <v>zzz_ignore</v>
      </c>
      <c r="P102" s="19" t="str">
        <f>IF(AND(NOT(ISBLANK('Gen Master'!P472)),OR('Gen Master'!$AM472=TRUE,'Gen Master'!$AM472="Enabled?")),'Gen Master'!P472, ignore_flag)</f>
        <v>zzz_ignore</v>
      </c>
      <c r="Q102" s="19" t="str">
        <f>IF(AND(NOT(ISBLANK('Gen Master'!Q472)),OR('Gen Master'!$AM472=TRUE,'Gen Master'!$AM472="Enabled?")),'Gen Master'!Q472, ignore_flag)</f>
        <v>zzz_ignore</v>
      </c>
      <c r="R102" s="19" t="str">
        <f>IF(AND(NOT(ISBLANK('Gen Master'!R472)),OR('Gen Master'!$AM472=TRUE,'Gen Master'!$AM472="Enabled?")),'Gen Master'!R472, ignore_flag)</f>
        <v>zzz_ignore</v>
      </c>
      <c r="S102" s="19" t="str">
        <f>IF(AND(NOT(ISBLANK('Gen Master'!S472)),OR('Gen Master'!$AM472=TRUE,'Gen Master'!$AM472="Enabled?")),'Gen Master'!S472, ignore_flag)</f>
        <v>zzz_ignore</v>
      </c>
      <c r="T102" s="19" t="str">
        <f>IF(AND(NOT(ISBLANK('Gen Master'!T472)),OR('Gen Master'!$AM472=TRUE,'Gen Master'!$AM472="Enabled?")),'Gen Master'!T472, ignore_flag)</f>
        <v>zzz_ignore</v>
      </c>
      <c r="U102" s="19" t="str">
        <f>IF(AND(NOT(ISBLANK('Gen Master'!U472)),OR('Gen Master'!$AM472=TRUE,'Gen Master'!$AM472="Enabled?")),'Gen Master'!U472, ignore_flag)</f>
        <v>zzz_ignore</v>
      </c>
      <c r="V102" s="19" t="str">
        <f ca="1">IF(AND(NOT(ISBLANK('Gen Master'!V472)),OR('Gen Master'!$AM472=TRUE,'Gen Master'!$AM472="Enabled?")),'Gen Master'!V472, ignore_flag)</f>
        <v>zzz_ignore</v>
      </c>
      <c r="W102" s="19" t="str">
        <f>IF(AND(NOT(ISBLANK('Gen Master'!W472)),OR('Gen Master'!$AM472=TRUE,'Gen Master'!$AM472="Enabled?")),'Gen Master'!W472, ignore_flag)</f>
        <v>zzz_ignore</v>
      </c>
      <c r="X102" s="19" t="str">
        <f>IF(AND(NOT(ISBLANK('Gen Master'!X472)),OR('Gen Master'!$AM472=TRUE,'Gen Master'!$AM472="Enabled?")),'Gen Master'!X472, ignore_flag)</f>
        <v>zzz_ignore</v>
      </c>
      <c r="Y102" s="19" t="str">
        <f>IF(AND(NOT(ISBLANK('Gen Master'!Y472)),OR('Gen Master'!$AM472=TRUE,'Gen Master'!$AM472="Enabled?")),'Gen Master'!Y472, ignore_flag)</f>
        <v>zzz_ignore</v>
      </c>
    </row>
    <row r="103" spans="1:25" ht="45">
      <c r="A103" s="19">
        <f>'Gen Master'!A476</f>
        <v>445</v>
      </c>
      <c r="B103" s="19" t="str">
        <f>IF(AND(NOT(ISBLANK('Gen Master'!B476)),OR('Gen Master'!$AM476=TRUE,'Gen Master'!$AM476="Enabled?")),'Gen Master'!B476, ignore_flag)</f>
        <v>zzz_ignore</v>
      </c>
      <c r="C103" s="19" t="str">
        <f>IF(AND(NOT(ISBLANK('Gen Master'!C476)),OR('Gen Master'!$AM476=TRUE,'Gen Master'!$AM476="Enabled?")),'Gen Master'!C476, ignore_flag)</f>
        <v>zzz_ignore</v>
      </c>
      <c r="D103" s="19" t="str">
        <f>IF(AND(NOT(ISBLANK('Gen Master'!D476)),OR('Gen Master'!$AM476=TRUE,'Gen Master'!$AM476="Enabled?")),'Gen Master'!D476, ignore_flag)</f>
        <v>zzz_ignore</v>
      </c>
      <c r="E103" s="19" t="str">
        <f>IF(AND(NOT(ISBLANK('Gen Master'!E476)),OR('Gen Master'!$AM476=TRUE,'Gen Master'!$AM476="Enabled?")),'Gen Master'!E476, ignore_flag)</f>
        <v>zzz_ignore</v>
      </c>
      <c r="F103" s="19" t="str">
        <f>IF(AND(NOT(ISBLANK('Gen Master'!F476)),OR('Gen Master'!$AM476=TRUE,'Gen Master'!$AM476="Enabled?")),'Gen Master'!F476, ignore_flag)</f>
        <v>zzz_ignore</v>
      </c>
      <c r="G103" s="19" t="str">
        <f>IF(AND(NOT(ISBLANK('Gen Master'!G476)),OR('Gen Master'!$AM476=TRUE,'Gen Master'!$AM476="Enabled?")),'Gen Master'!G476, ignore_flag)</f>
        <v>zzz_ignore</v>
      </c>
      <c r="H103" s="19" t="str">
        <f>IF(AND(NOT(ISBLANK('Gen Master'!H476)),OR('Gen Master'!$AM476=TRUE,'Gen Master'!$AM476="Enabled?")),'Gen Master'!H476, ignore_flag)</f>
        <v>zzz_ignore</v>
      </c>
      <c r="I103" s="19" t="str">
        <f>IF(AND(NOT(ISBLANK('Gen Master'!I476)),OR('Gen Master'!$AM476=TRUE,'Gen Master'!$AM476="Enabled?")),'Gen Master'!I476, ignore_flag)</f>
        <v>zzz_ignore</v>
      </c>
      <c r="J103" s="19" t="str">
        <f>IF(AND(NOT(ISBLANK('Gen Master'!J476)),OR('Gen Master'!$AM476=TRUE,'Gen Master'!$AM476="Enabled?")),'Gen Master'!J476, ignore_flag)</f>
        <v>zzz_ignore</v>
      </c>
      <c r="K103" s="19" t="str">
        <f>IF(AND(NOT(ISBLANK('Gen Master'!K476)),OR('Gen Master'!$AM476=TRUE,'Gen Master'!$AM476="Enabled?")),'Gen Master'!K476, ignore_flag)</f>
        <v>zzz_ignore</v>
      </c>
      <c r="L103" s="19" t="str">
        <f>IF(AND(NOT(ISBLANK('Gen Master'!L476)),OR('Gen Master'!$AM476=TRUE,'Gen Master'!$AM476="Enabled?")),'Gen Master'!L476, ignore_flag)</f>
        <v>zzz_ignore</v>
      </c>
      <c r="M103" s="19" t="str">
        <f>IF(AND(NOT(ISBLANK('Gen Master'!M476)),OR('Gen Master'!$AM476=TRUE,'Gen Master'!$AM476="Enabled?")),'Gen Master'!M476, ignore_flag)</f>
        <v>zzz_ignore</v>
      </c>
      <c r="N103" s="19" t="str">
        <f>IF(AND(NOT(ISBLANK('Gen Master'!N476)),OR('Gen Master'!$AM476=TRUE,'Gen Master'!$AM476="Enabled?")),'Gen Master'!N476, ignore_flag)</f>
        <v>zzz_ignore</v>
      </c>
      <c r="O103" s="19" t="str">
        <f>IF(AND(NOT(ISBLANK('Gen Master'!O476)),OR('Gen Master'!$AM476=TRUE,'Gen Master'!$AM476="Enabled?")),'Gen Master'!O476, ignore_flag)</f>
        <v>zzz_ignore</v>
      </c>
      <c r="P103" s="19" t="str">
        <f>IF(AND(NOT(ISBLANK('Gen Master'!P476)),OR('Gen Master'!$AM476=TRUE,'Gen Master'!$AM476="Enabled?")),'Gen Master'!P476, ignore_flag)</f>
        <v>zzz_ignore</v>
      </c>
      <c r="Q103" s="19" t="str">
        <f>IF(AND(NOT(ISBLANK('Gen Master'!Q476)),OR('Gen Master'!$AM476=TRUE,'Gen Master'!$AM476="Enabled?")),'Gen Master'!Q476, ignore_flag)</f>
        <v>zzz_ignore</v>
      </c>
      <c r="R103" s="19" t="str">
        <f>IF(AND(NOT(ISBLANK('Gen Master'!R476)),OR('Gen Master'!$AM476=TRUE,'Gen Master'!$AM476="Enabled?")),'Gen Master'!R476, ignore_flag)</f>
        <v>zzz_ignore</v>
      </c>
      <c r="S103" s="19" t="str">
        <f>IF(AND(NOT(ISBLANK('Gen Master'!S476)),OR('Gen Master'!$AM476=TRUE,'Gen Master'!$AM476="Enabled?")),'Gen Master'!S476, ignore_flag)</f>
        <v>zzz_ignore</v>
      </c>
      <c r="T103" s="19" t="str">
        <f>IF(AND(NOT(ISBLANK('Gen Master'!T476)),OR('Gen Master'!$AM476=TRUE,'Gen Master'!$AM476="Enabled?")),'Gen Master'!T476, ignore_flag)</f>
        <v>zzz_ignore</v>
      </c>
      <c r="U103" s="19" t="str">
        <f>IF(AND(NOT(ISBLANK('Gen Master'!U476)),OR('Gen Master'!$AM476=TRUE,'Gen Master'!$AM476="Enabled?")),'Gen Master'!U476, ignore_flag)</f>
        <v>zzz_ignore</v>
      </c>
      <c r="V103" s="19" t="str">
        <f ca="1">IF(AND(NOT(ISBLANK('Gen Master'!V476)),OR('Gen Master'!$AM476=TRUE,'Gen Master'!$AM476="Enabled?")),'Gen Master'!V476, ignore_flag)</f>
        <v>zzz_ignore</v>
      </c>
      <c r="W103" s="19" t="str">
        <f>IF(AND(NOT(ISBLANK('Gen Master'!W476)),OR('Gen Master'!$AM476=TRUE,'Gen Master'!$AM476="Enabled?")),'Gen Master'!W476, ignore_flag)</f>
        <v>zzz_ignore</v>
      </c>
      <c r="X103" s="19" t="str">
        <f>IF(AND(NOT(ISBLANK('Gen Master'!X476)),OR('Gen Master'!$AM476=TRUE,'Gen Master'!$AM476="Enabled?")),'Gen Master'!X476, ignore_flag)</f>
        <v>zzz_ignore</v>
      </c>
      <c r="Y103" s="19" t="str">
        <f>IF(AND(NOT(ISBLANK('Gen Master'!Y476)),OR('Gen Master'!$AM476=TRUE,'Gen Master'!$AM476="Enabled?")),'Gen Master'!Y476, ignore_flag)</f>
        <v>zzz_ignore</v>
      </c>
    </row>
    <row r="104" spans="1:25" ht="30">
      <c r="A104" s="19">
        <f>'Gen Master'!A487</f>
        <v>456</v>
      </c>
      <c r="B104" s="19" t="str">
        <f>IF(AND(NOT(ISBLANK('Gen Master'!B487)),OR('Gen Master'!$AM487=TRUE,'Gen Master'!$AM487="Enabled?")),'Gen Master'!B487, ignore_flag)</f>
        <v>zzz_ignore</v>
      </c>
      <c r="C104" s="19" t="str">
        <f>IF(AND(NOT(ISBLANK('Gen Master'!C487)),OR('Gen Master'!$AM487=TRUE,'Gen Master'!$AM487="Enabled?")),'Gen Master'!C487, ignore_flag)</f>
        <v>zzz_ignore</v>
      </c>
      <c r="D104" s="19" t="str">
        <f>IF(AND(NOT(ISBLANK('Gen Master'!D487)),OR('Gen Master'!$AM487=TRUE,'Gen Master'!$AM487="Enabled?")),'Gen Master'!D487, ignore_flag)</f>
        <v>zzz_ignore</v>
      </c>
      <c r="E104" s="19" t="str">
        <f>IF(AND(NOT(ISBLANK('Gen Master'!E487)),OR('Gen Master'!$AM487=TRUE,'Gen Master'!$AM487="Enabled?")),'Gen Master'!E487, ignore_flag)</f>
        <v>zzz_ignore</v>
      </c>
      <c r="F104" s="19" t="str">
        <f>IF(AND(NOT(ISBLANK('Gen Master'!F487)),OR('Gen Master'!$AM487=TRUE,'Gen Master'!$AM487="Enabled?")),'Gen Master'!F487, ignore_flag)</f>
        <v>zzz_ignore</v>
      </c>
      <c r="G104" s="19" t="str">
        <f>IF(AND(NOT(ISBLANK('Gen Master'!G487)),OR('Gen Master'!$AM487=TRUE,'Gen Master'!$AM487="Enabled?")),'Gen Master'!G487, ignore_flag)</f>
        <v>zzz_ignore</v>
      </c>
      <c r="H104" s="19" t="str">
        <f>IF(AND(NOT(ISBLANK('Gen Master'!H487)),OR('Gen Master'!$AM487=TRUE,'Gen Master'!$AM487="Enabled?")),'Gen Master'!H487, ignore_flag)</f>
        <v>zzz_ignore</v>
      </c>
      <c r="I104" s="19" t="str">
        <f>IF(AND(NOT(ISBLANK('Gen Master'!I487)),OR('Gen Master'!$AM487=TRUE,'Gen Master'!$AM487="Enabled?")),'Gen Master'!I487, ignore_flag)</f>
        <v>zzz_ignore</v>
      </c>
      <c r="J104" s="19" t="str">
        <f>IF(AND(NOT(ISBLANK('Gen Master'!J487)),OR('Gen Master'!$AM487=TRUE,'Gen Master'!$AM487="Enabled?")),'Gen Master'!J487, ignore_flag)</f>
        <v>zzz_ignore</v>
      </c>
      <c r="K104" s="19" t="str">
        <f>IF(AND(NOT(ISBLANK('Gen Master'!K487)),OR('Gen Master'!$AM487=TRUE,'Gen Master'!$AM487="Enabled?")),'Gen Master'!K487, ignore_flag)</f>
        <v>zzz_ignore</v>
      </c>
      <c r="L104" s="19" t="str">
        <f>IF(AND(NOT(ISBLANK('Gen Master'!L487)),OR('Gen Master'!$AM487=TRUE,'Gen Master'!$AM487="Enabled?")),'Gen Master'!L487, ignore_flag)</f>
        <v>zzz_ignore</v>
      </c>
      <c r="M104" s="19" t="str">
        <f>IF(AND(NOT(ISBLANK('Gen Master'!M487)),OR('Gen Master'!$AM487=TRUE,'Gen Master'!$AM487="Enabled?")),'Gen Master'!M487, ignore_flag)</f>
        <v>zzz_ignore</v>
      </c>
      <c r="N104" s="19" t="str">
        <f>IF(AND(NOT(ISBLANK('Gen Master'!N487)),OR('Gen Master'!$AM487=TRUE,'Gen Master'!$AM487="Enabled?")),'Gen Master'!N487, ignore_flag)</f>
        <v>zzz_ignore</v>
      </c>
      <c r="O104" s="19" t="str">
        <f>IF(AND(NOT(ISBLANK('Gen Master'!O487)),OR('Gen Master'!$AM487=TRUE,'Gen Master'!$AM487="Enabled?")),'Gen Master'!O487, ignore_flag)</f>
        <v>zzz_ignore</v>
      </c>
      <c r="P104" s="19" t="str">
        <f>IF(AND(NOT(ISBLANK('Gen Master'!P487)),OR('Gen Master'!$AM487=TRUE,'Gen Master'!$AM487="Enabled?")),'Gen Master'!P487, ignore_flag)</f>
        <v>zzz_ignore</v>
      </c>
      <c r="Q104" s="19" t="str">
        <f>IF(AND(NOT(ISBLANK('Gen Master'!Q487)),OR('Gen Master'!$AM487=TRUE,'Gen Master'!$AM487="Enabled?")),'Gen Master'!Q487, ignore_flag)</f>
        <v>zzz_ignore</v>
      </c>
      <c r="R104" s="19" t="str">
        <f>IF(AND(NOT(ISBLANK('Gen Master'!R487)),OR('Gen Master'!$AM487=TRUE,'Gen Master'!$AM487="Enabled?")),'Gen Master'!R487, ignore_flag)</f>
        <v>zzz_ignore</v>
      </c>
      <c r="S104" s="19" t="str">
        <f>IF(AND(NOT(ISBLANK('Gen Master'!S487)),OR('Gen Master'!$AM487=TRUE,'Gen Master'!$AM487="Enabled?")),'Gen Master'!S487, ignore_flag)</f>
        <v>zzz_ignore</v>
      </c>
      <c r="T104" s="19" t="str">
        <f>IF(AND(NOT(ISBLANK('Gen Master'!T487)),OR('Gen Master'!$AM487=TRUE,'Gen Master'!$AM487="Enabled?")),'Gen Master'!T487, ignore_flag)</f>
        <v>zzz_ignore</v>
      </c>
      <c r="U104" s="19" t="str">
        <f>IF(AND(NOT(ISBLANK('Gen Master'!U487)),OR('Gen Master'!$AM487=TRUE,'Gen Master'!$AM487="Enabled?")),'Gen Master'!U487, ignore_flag)</f>
        <v>zzz_ignore</v>
      </c>
      <c r="V104" s="19" t="str">
        <f ca="1">IF(AND(NOT(ISBLANK('Gen Master'!V487)),OR('Gen Master'!$AM487=TRUE,'Gen Master'!$AM487="Enabled?")),'Gen Master'!V487, ignore_flag)</f>
        <v>zzz_ignore</v>
      </c>
      <c r="W104" s="19" t="str">
        <f>IF(AND(NOT(ISBLANK('Gen Master'!W487)),OR('Gen Master'!$AM487=TRUE,'Gen Master'!$AM487="Enabled?")),'Gen Master'!W487, ignore_flag)</f>
        <v>zzz_ignore</v>
      </c>
      <c r="X104" s="19" t="str">
        <f>IF(AND(NOT(ISBLANK('Gen Master'!X487)),OR('Gen Master'!$AM487=TRUE,'Gen Master'!$AM487="Enabled?")),'Gen Master'!X487, ignore_flag)</f>
        <v>zzz_ignore</v>
      </c>
      <c r="Y104" s="19" t="str">
        <f>IF(AND(NOT(ISBLANK('Gen Master'!Y487)),OR('Gen Master'!$AM487=TRUE,'Gen Master'!$AM487="Enabled?")),'Gen Master'!Y487, ignore_flag)</f>
        <v>zzz_ignore</v>
      </c>
    </row>
    <row r="105" spans="1:25" ht="30">
      <c r="A105" s="19">
        <f>'Gen Master'!A486</f>
        <v>455</v>
      </c>
      <c r="B105" s="19" t="str">
        <f>IF(AND(NOT(ISBLANK('Gen Master'!B486)),OR('Gen Master'!$AM486=TRUE,'Gen Master'!$AM486="Enabled?")),'Gen Master'!B486, ignore_flag)</f>
        <v>zzz_ignore</v>
      </c>
      <c r="C105" s="19" t="str">
        <f>IF(AND(NOT(ISBLANK('Gen Master'!C486)),OR('Gen Master'!$AM486=TRUE,'Gen Master'!$AM486="Enabled?")),'Gen Master'!C486, ignore_flag)</f>
        <v>zzz_ignore</v>
      </c>
      <c r="D105" s="19" t="str">
        <f>IF(AND(NOT(ISBLANK('Gen Master'!D486)),OR('Gen Master'!$AM486=TRUE,'Gen Master'!$AM486="Enabled?")),'Gen Master'!D486, ignore_flag)</f>
        <v>zzz_ignore</v>
      </c>
      <c r="E105" s="19" t="str">
        <f>IF(AND(NOT(ISBLANK('Gen Master'!E486)),OR('Gen Master'!$AM486=TRUE,'Gen Master'!$AM486="Enabled?")),'Gen Master'!E486, ignore_flag)</f>
        <v>zzz_ignore</v>
      </c>
      <c r="F105" s="19" t="str">
        <f>IF(AND(NOT(ISBLANK('Gen Master'!F486)),OR('Gen Master'!$AM486=TRUE,'Gen Master'!$AM486="Enabled?")),'Gen Master'!F486, ignore_flag)</f>
        <v>zzz_ignore</v>
      </c>
      <c r="G105" s="19" t="str">
        <f>IF(AND(NOT(ISBLANK('Gen Master'!G486)),OR('Gen Master'!$AM486=TRUE,'Gen Master'!$AM486="Enabled?")),'Gen Master'!G486, ignore_flag)</f>
        <v>zzz_ignore</v>
      </c>
      <c r="H105" s="19" t="str">
        <f>IF(AND(NOT(ISBLANK('Gen Master'!H486)),OR('Gen Master'!$AM486=TRUE,'Gen Master'!$AM486="Enabled?")),'Gen Master'!H486, ignore_flag)</f>
        <v>zzz_ignore</v>
      </c>
      <c r="I105" s="19" t="str">
        <f>IF(AND(NOT(ISBLANK('Gen Master'!I486)),OR('Gen Master'!$AM486=TRUE,'Gen Master'!$AM486="Enabled?")),'Gen Master'!I486, ignore_flag)</f>
        <v>zzz_ignore</v>
      </c>
      <c r="J105" s="19" t="str">
        <f>IF(AND(NOT(ISBLANK('Gen Master'!J486)),OR('Gen Master'!$AM486=TRUE,'Gen Master'!$AM486="Enabled?")),'Gen Master'!J486, ignore_flag)</f>
        <v>zzz_ignore</v>
      </c>
      <c r="K105" s="19" t="str">
        <f>IF(AND(NOT(ISBLANK('Gen Master'!K486)),OR('Gen Master'!$AM486=TRUE,'Gen Master'!$AM486="Enabled?")),'Gen Master'!K486, ignore_flag)</f>
        <v>zzz_ignore</v>
      </c>
      <c r="L105" s="19" t="str">
        <f>IF(AND(NOT(ISBLANK('Gen Master'!L486)),OR('Gen Master'!$AM486=TRUE,'Gen Master'!$AM486="Enabled?")),'Gen Master'!L486, ignore_flag)</f>
        <v>zzz_ignore</v>
      </c>
      <c r="M105" s="19" t="str">
        <f>IF(AND(NOT(ISBLANK('Gen Master'!M486)),OR('Gen Master'!$AM486=TRUE,'Gen Master'!$AM486="Enabled?")),'Gen Master'!M486, ignore_flag)</f>
        <v>zzz_ignore</v>
      </c>
      <c r="N105" s="19" t="str">
        <f>IF(AND(NOT(ISBLANK('Gen Master'!N486)),OR('Gen Master'!$AM486=TRUE,'Gen Master'!$AM486="Enabled?")),'Gen Master'!N486, ignore_flag)</f>
        <v>zzz_ignore</v>
      </c>
      <c r="O105" s="19" t="str">
        <f>IF(AND(NOT(ISBLANK('Gen Master'!O486)),OR('Gen Master'!$AM486=TRUE,'Gen Master'!$AM486="Enabled?")),'Gen Master'!O486, ignore_flag)</f>
        <v>zzz_ignore</v>
      </c>
      <c r="P105" s="19" t="str">
        <f>IF(AND(NOT(ISBLANK('Gen Master'!P486)),OR('Gen Master'!$AM486=TRUE,'Gen Master'!$AM486="Enabled?")),'Gen Master'!P486, ignore_flag)</f>
        <v>zzz_ignore</v>
      </c>
      <c r="Q105" s="19" t="str">
        <f>IF(AND(NOT(ISBLANK('Gen Master'!Q486)),OR('Gen Master'!$AM486=TRUE,'Gen Master'!$AM486="Enabled?")),'Gen Master'!Q486, ignore_flag)</f>
        <v>zzz_ignore</v>
      </c>
      <c r="R105" s="19" t="str">
        <f>IF(AND(NOT(ISBLANK('Gen Master'!R486)),OR('Gen Master'!$AM486=TRUE,'Gen Master'!$AM486="Enabled?")),'Gen Master'!R486, ignore_flag)</f>
        <v>zzz_ignore</v>
      </c>
      <c r="S105" s="19" t="str">
        <f>IF(AND(NOT(ISBLANK('Gen Master'!S486)),OR('Gen Master'!$AM486=TRUE,'Gen Master'!$AM486="Enabled?")),'Gen Master'!S486, ignore_flag)</f>
        <v>zzz_ignore</v>
      </c>
      <c r="T105" s="19" t="str">
        <f>IF(AND(NOT(ISBLANK('Gen Master'!T486)),OR('Gen Master'!$AM486=TRUE,'Gen Master'!$AM486="Enabled?")),'Gen Master'!T486, ignore_flag)</f>
        <v>zzz_ignore</v>
      </c>
      <c r="U105" s="19" t="str">
        <f>IF(AND(NOT(ISBLANK('Gen Master'!U486)),OR('Gen Master'!$AM486=TRUE,'Gen Master'!$AM486="Enabled?")),'Gen Master'!U486, ignore_flag)</f>
        <v>zzz_ignore</v>
      </c>
      <c r="V105" s="19" t="str">
        <f ca="1">IF(AND(NOT(ISBLANK('Gen Master'!V486)),OR('Gen Master'!$AM486=TRUE,'Gen Master'!$AM486="Enabled?")),'Gen Master'!V486, ignore_flag)</f>
        <v>zzz_ignore</v>
      </c>
      <c r="W105" s="19" t="str">
        <f>IF(AND(NOT(ISBLANK('Gen Master'!W486)),OR('Gen Master'!$AM486=TRUE,'Gen Master'!$AM486="Enabled?")),'Gen Master'!W486, ignore_flag)</f>
        <v>zzz_ignore</v>
      </c>
      <c r="X105" s="19" t="str">
        <f>IF(AND(NOT(ISBLANK('Gen Master'!X486)),OR('Gen Master'!$AM486=TRUE,'Gen Master'!$AM486="Enabled?")),'Gen Master'!X486, ignore_flag)</f>
        <v>zzz_ignore</v>
      </c>
      <c r="Y105" s="19" t="str">
        <f>IF(AND(NOT(ISBLANK('Gen Master'!Y486)),OR('Gen Master'!$AM486=TRUE,'Gen Master'!$AM486="Enabled?")),'Gen Master'!Y486, ignore_flag)</f>
        <v>zzz_ignore</v>
      </c>
    </row>
    <row r="106" spans="1:25" ht="30">
      <c r="A106" s="19">
        <f>'Gen Master'!A485</f>
        <v>454</v>
      </c>
      <c r="B106" s="19" t="str">
        <f>IF(AND(NOT(ISBLANK('Gen Master'!B485)),OR('Gen Master'!$AM485=TRUE,'Gen Master'!$AM485="Enabled?")),'Gen Master'!B485, ignore_flag)</f>
        <v>zzz_ignore</v>
      </c>
      <c r="C106" s="19" t="str">
        <f>IF(AND(NOT(ISBLANK('Gen Master'!C485)),OR('Gen Master'!$AM485=TRUE,'Gen Master'!$AM485="Enabled?")),'Gen Master'!C485, ignore_flag)</f>
        <v>zzz_ignore</v>
      </c>
      <c r="D106" s="19" t="str">
        <f>IF(AND(NOT(ISBLANK('Gen Master'!D485)),OR('Gen Master'!$AM485=TRUE,'Gen Master'!$AM485="Enabled?")),'Gen Master'!D485, ignore_flag)</f>
        <v>zzz_ignore</v>
      </c>
      <c r="E106" s="19" t="str">
        <f>IF(AND(NOT(ISBLANK('Gen Master'!E485)),OR('Gen Master'!$AM485=TRUE,'Gen Master'!$AM485="Enabled?")),'Gen Master'!E485, ignore_flag)</f>
        <v>zzz_ignore</v>
      </c>
      <c r="F106" s="19" t="str">
        <f>IF(AND(NOT(ISBLANK('Gen Master'!F485)),OR('Gen Master'!$AM485=TRUE,'Gen Master'!$AM485="Enabled?")),'Gen Master'!F485, ignore_flag)</f>
        <v>zzz_ignore</v>
      </c>
      <c r="G106" s="19" t="str">
        <f>IF(AND(NOT(ISBLANK('Gen Master'!G485)),OR('Gen Master'!$AM485=TRUE,'Gen Master'!$AM485="Enabled?")),'Gen Master'!G485, ignore_flag)</f>
        <v>zzz_ignore</v>
      </c>
      <c r="H106" s="19" t="str">
        <f>IF(AND(NOT(ISBLANK('Gen Master'!H485)),OR('Gen Master'!$AM485=TRUE,'Gen Master'!$AM485="Enabled?")),'Gen Master'!H485, ignore_flag)</f>
        <v>zzz_ignore</v>
      </c>
      <c r="I106" s="19" t="str">
        <f>IF(AND(NOT(ISBLANK('Gen Master'!I485)),OR('Gen Master'!$AM485=TRUE,'Gen Master'!$AM485="Enabled?")),'Gen Master'!I485, ignore_flag)</f>
        <v>zzz_ignore</v>
      </c>
      <c r="J106" s="19" t="str">
        <f>IF(AND(NOT(ISBLANK('Gen Master'!J485)),OR('Gen Master'!$AM485=TRUE,'Gen Master'!$AM485="Enabled?")),'Gen Master'!J485, ignore_flag)</f>
        <v>zzz_ignore</v>
      </c>
      <c r="K106" s="19" t="str">
        <f>IF(AND(NOT(ISBLANK('Gen Master'!K485)),OR('Gen Master'!$AM485=TRUE,'Gen Master'!$AM485="Enabled?")),'Gen Master'!K485, ignore_flag)</f>
        <v>zzz_ignore</v>
      </c>
      <c r="L106" s="19" t="str">
        <f>IF(AND(NOT(ISBLANK('Gen Master'!L485)),OR('Gen Master'!$AM485=TRUE,'Gen Master'!$AM485="Enabled?")),'Gen Master'!L485, ignore_flag)</f>
        <v>zzz_ignore</v>
      </c>
      <c r="M106" s="19" t="str">
        <f>IF(AND(NOT(ISBLANK('Gen Master'!M485)),OR('Gen Master'!$AM485=TRUE,'Gen Master'!$AM485="Enabled?")),'Gen Master'!M485, ignore_flag)</f>
        <v>zzz_ignore</v>
      </c>
      <c r="N106" s="19" t="str">
        <f>IF(AND(NOT(ISBLANK('Gen Master'!N485)),OR('Gen Master'!$AM485=TRUE,'Gen Master'!$AM485="Enabled?")),'Gen Master'!N485, ignore_flag)</f>
        <v>zzz_ignore</v>
      </c>
      <c r="O106" s="19" t="str">
        <f>IF(AND(NOT(ISBLANK('Gen Master'!O485)),OR('Gen Master'!$AM485=TRUE,'Gen Master'!$AM485="Enabled?")),'Gen Master'!O485, ignore_flag)</f>
        <v>zzz_ignore</v>
      </c>
      <c r="P106" s="19" t="str">
        <f>IF(AND(NOT(ISBLANK('Gen Master'!P485)),OR('Gen Master'!$AM485=TRUE,'Gen Master'!$AM485="Enabled?")),'Gen Master'!P485, ignore_flag)</f>
        <v>zzz_ignore</v>
      </c>
      <c r="Q106" s="19" t="str">
        <f>IF(AND(NOT(ISBLANK('Gen Master'!Q485)),OR('Gen Master'!$AM485=TRUE,'Gen Master'!$AM485="Enabled?")),'Gen Master'!Q485, ignore_flag)</f>
        <v>zzz_ignore</v>
      </c>
      <c r="R106" s="19" t="str">
        <f>IF(AND(NOT(ISBLANK('Gen Master'!R485)),OR('Gen Master'!$AM485=TRUE,'Gen Master'!$AM485="Enabled?")),'Gen Master'!R485, ignore_flag)</f>
        <v>zzz_ignore</v>
      </c>
      <c r="S106" s="19" t="str">
        <f>IF(AND(NOT(ISBLANK('Gen Master'!S485)),OR('Gen Master'!$AM485=TRUE,'Gen Master'!$AM485="Enabled?")),'Gen Master'!S485, ignore_flag)</f>
        <v>zzz_ignore</v>
      </c>
      <c r="T106" s="19" t="str">
        <f>IF(AND(NOT(ISBLANK('Gen Master'!T485)),OR('Gen Master'!$AM485=TRUE,'Gen Master'!$AM485="Enabled?")),'Gen Master'!T485, ignore_flag)</f>
        <v>zzz_ignore</v>
      </c>
      <c r="U106" s="19" t="str">
        <f>IF(AND(NOT(ISBLANK('Gen Master'!U485)),OR('Gen Master'!$AM485=TRUE,'Gen Master'!$AM485="Enabled?")),'Gen Master'!U485, ignore_flag)</f>
        <v>zzz_ignore</v>
      </c>
      <c r="V106" s="19" t="str">
        <f ca="1">IF(AND(NOT(ISBLANK('Gen Master'!V485)),OR('Gen Master'!$AM485=TRUE,'Gen Master'!$AM485="Enabled?")),'Gen Master'!V485, ignore_flag)</f>
        <v>zzz_ignore</v>
      </c>
      <c r="W106" s="19" t="str">
        <f>IF(AND(NOT(ISBLANK('Gen Master'!W485)),OR('Gen Master'!$AM485=TRUE,'Gen Master'!$AM485="Enabled?")),'Gen Master'!W485, ignore_flag)</f>
        <v>zzz_ignore</v>
      </c>
      <c r="X106" s="19" t="str">
        <f>IF(AND(NOT(ISBLANK('Gen Master'!X485)),OR('Gen Master'!$AM485=TRUE,'Gen Master'!$AM485="Enabled?")),'Gen Master'!X485, ignore_flag)</f>
        <v>zzz_ignore</v>
      </c>
      <c r="Y106" s="19" t="str">
        <f>IF(AND(NOT(ISBLANK('Gen Master'!Y485)),OR('Gen Master'!$AM485=TRUE,'Gen Master'!$AM485="Enabled?")),'Gen Master'!Y485, ignore_flag)</f>
        <v>zzz_ignore</v>
      </c>
    </row>
    <row r="107" spans="1:25" ht="45">
      <c r="A107" s="19">
        <f>'Gen Master'!A497</f>
        <v>466</v>
      </c>
      <c r="B107" s="19" t="str">
        <f>IF(AND(NOT(ISBLANK('Gen Master'!B497)),OR('Gen Master'!$AM497=TRUE,'Gen Master'!$AM497="Enabled?")),'Gen Master'!B497, ignore_flag)</f>
        <v>zzz_ignore</v>
      </c>
      <c r="C107" s="19" t="str">
        <f>IF(AND(NOT(ISBLANK('Gen Master'!C497)),OR('Gen Master'!$AM497=TRUE,'Gen Master'!$AM497="Enabled?")),'Gen Master'!C497, ignore_flag)</f>
        <v>zzz_ignore</v>
      </c>
      <c r="D107" s="19" t="str">
        <f>IF(AND(NOT(ISBLANK('Gen Master'!D497)),OR('Gen Master'!$AM497=TRUE,'Gen Master'!$AM497="Enabled?")),'Gen Master'!D497, ignore_flag)</f>
        <v>zzz_ignore</v>
      </c>
      <c r="E107" s="19" t="str">
        <f>IF(AND(NOT(ISBLANK('Gen Master'!E497)),OR('Gen Master'!$AM497=TRUE,'Gen Master'!$AM497="Enabled?")),'Gen Master'!E497, ignore_flag)</f>
        <v>zzz_ignore</v>
      </c>
      <c r="F107" s="19" t="str">
        <f>IF(AND(NOT(ISBLANK('Gen Master'!F497)),OR('Gen Master'!$AM497=TRUE,'Gen Master'!$AM497="Enabled?")),'Gen Master'!F497, ignore_flag)</f>
        <v>zzz_ignore</v>
      </c>
      <c r="G107" s="19" t="str">
        <f>IF(AND(NOT(ISBLANK('Gen Master'!G497)),OR('Gen Master'!$AM497=TRUE,'Gen Master'!$AM497="Enabled?")),'Gen Master'!G497, ignore_flag)</f>
        <v>zzz_ignore</v>
      </c>
      <c r="H107" s="19" t="str">
        <f>IF(AND(NOT(ISBLANK('Gen Master'!H497)),OR('Gen Master'!$AM497=TRUE,'Gen Master'!$AM497="Enabled?")),'Gen Master'!H497, ignore_flag)</f>
        <v>zzz_ignore</v>
      </c>
      <c r="I107" s="19" t="str">
        <f>IF(AND(NOT(ISBLANK('Gen Master'!I497)),OR('Gen Master'!$AM497=TRUE,'Gen Master'!$AM497="Enabled?")),'Gen Master'!I497, ignore_flag)</f>
        <v>zzz_ignore</v>
      </c>
      <c r="J107" s="19" t="str">
        <f>IF(AND(NOT(ISBLANK('Gen Master'!J497)),OR('Gen Master'!$AM497=TRUE,'Gen Master'!$AM497="Enabled?")),'Gen Master'!J497, ignore_flag)</f>
        <v>zzz_ignore</v>
      </c>
      <c r="K107" s="19" t="str">
        <f>IF(AND(NOT(ISBLANK('Gen Master'!K497)),OR('Gen Master'!$AM497=TRUE,'Gen Master'!$AM497="Enabled?")),'Gen Master'!K497, ignore_flag)</f>
        <v>zzz_ignore</v>
      </c>
      <c r="L107" s="19" t="str">
        <f>IF(AND(NOT(ISBLANK('Gen Master'!L497)),OR('Gen Master'!$AM497=TRUE,'Gen Master'!$AM497="Enabled?")),'Gen Master'!L497, ignore_flag)</f>
        <v>zzz_ignore</v>
      </c>
      <c r="M107" s="19" t="str">
        <f>IF(AND(NOT(ISBLANK('Gen Master'!M497)),OR('Gen Master'!$AM497=TRUE,'Gen Master'!$AM497="Enabled?")),'Gen Master'!M497, ignore_flag)</f>
        <v>zzz_ignore</v>
      </c>
      <c r="N107" s="19" t="str">
        <f>IF(AND(NOT(ISBLANK('Gen Master'!N497)),OR('Gen Master'!$AM497=TRUE,'Gen Master'!$AM497="Enabled?")),'Gen Master'!N497, ignore_flag)</f>
        <v>zzz_ignore</v>
      </c>
      <c r="O107" s="19" t="str">
        <f>IF(AND(NOT(ISBLANK('Gen Master'!O497)),OR('Gen Master'!$AM497=TRUE,'Gen Master'!$AM497="Enabled?")),'Gen Master'!O497, ignore_flag)</f>
        <v>zzz_ignore</v>
      </c>
      <c r="P107" s="19" t="str">
        <f>IF(AND(NOT(ISBLANK('Gen Master'!P497)),OR('Gen Master'!$AM497=TRUE,'Gen Master'!$AM497="Enabled?")),'Gen Master'!P497, ignore_flag)</f>
        <v>zzz_ignore</v>
      </c>
      <c r="Q107" s="19" t="str">
        <f>IF(AND(NOT(ISBLANK('Gen Master'!Q497)),OR('Gen Master'!$AM497=TRUE,'Gen Master'!$AM497="Enabled?")),'Gen Master'!Q497, ignore_flag)</f>
        <v>zzz_ignore</v>
      </c>
      <c r="R107" s="19" t="str">
        <f>IF(AND(NOT(ISBLANK('Gen Master'!R497)),OR('Gen Master'!$AM497=TRUE,'Gen Master'!$AM497="Enabled?")),'Gen Master'!R497, ignore_flag)</f>
        <v>zzz_ignore</v>
      </c>
      <c r="S107" s="19" t="str">
        <f>IF(AND(NOT(ISBLANK('Gen Master'!S497)),OR('Gen Master'!$AM497=TRUE,'Gen Master'!$AM497="Enabled?")),'Gen Master'!S497, ignore_flag)</f>
        <v>zzz_ignore</v>
      </c>
      <c r="T107" s="19" t="str">
        <f>IF(AND(NOT(ISBLANK('Gen Master'!T497)),OR('Gen Master'!$AM497=TRUE,'Gen Master'!$AM497="Enabled?")),'Gen Master'!T497, ignore_flag)</f>
        <v>zzz_ignore</v>
      </c>
      <c r="U107" s="19" t="str">
        <f>IF(AND(NOT(ISBLANK('Gen Master'!U497)),OR('Gen Master'!$AM497=TRUE,'Gen Master'!$AM497="Enabled?")),'Gen Master'!U497, ignore_flag)</f>
        <v>zzz_ignore</v>
      </c>
      <c r="V107" s="19" t="str">
        <f ca="1">IF(AND(NOT(ISBLANK('Gen Master'!V497)),OR('Gen Master'!$AM497=TRUE,'Gen Master'!$AM497="Enabled?")),'Gen Master'!V497, ignore_flag)</f>
        <v>zzz_ignore</v>
      </c>
      <c r="W107" s="19" t="str">
        <f>IF(AND(NOT(ISBLANK('Gen Master'!W497)),OR('Gen Master'!$AM497=TRUE,'Gen Master'!$AM497="Enabled?")),'Gen Master'!W497, ignore_flag)</f>
        <v>zzz_ignore</v>
      </c>
      <c r="X107" s="19" t="str">
        <f>IF(AND(NOT(ISBLANK('Gen Master'!X497)),OR('Gen Master'!$AM497=TRUE,'Gen Master'!$AM497="Enabled?")),'Gen Master'!X497, ignore_flag)</f>
        <v>zzz_ignore</v>
      </c>
      <c r="Y107" s="19" t="str">
        <f>IF(AND(NOT(ISBLANK('Gen Master'!Y497)),OR('Gen Master'!$AM497=TRUE,'Gen Master'!$AM497="Enabled?")),'Gen Master'!Y497, ignore_flag)</f>
        <v>zzz_ignore</v>
      </c>
    </row>
    <row r="108" spans="1:25" ht="45">
      <c r="A108" s="19">
        <f>'Gen Master'!A498</f>
        <v>467</v>
      </c>
      <c r="B108" s="19" t="str">
        <f>IF(AND(NOT(ISBLANK('Gen Master'!B498)),OR('Gen Master'!$AM498=TRUE,'Gen Master'!$AM498="Enabled?")),'Gen Master'!B498, ignore_flag)</f>
        <v>zzz_ignore</v>
      </c>
      <c r="C108" s="19" t="str">
        <f>IF(AND(NOT(ISBLANK('Gen Master'!C498)),OR('Gen Master'!$AM498=TRUE,'Gen Master'!$AM498="Enabled?")),'Gen Master'!C498, ignore_flag)</f>
        <v>zzz_ignore</v>
      </c>
      <c r="D108" s="19" t="str">
        <f>IF(AND(NOT(ISBLANK('Gen Master'!D498)),OR('Gen Master'!$AM498=TRUE,'Gen Master'!$AM498="Enabled?")),'Gen Master'!D498, ignore_flag)</f>
        <v>zzz_ignore</v>
      </c>
      <c r="E108" s="19" t="str">
        <f>IF(AND(NOT(ISBLANK('Gen Master'!E498)),OR('Gen Master'!$AM498=TRUE,'Gen Master'!$AM498="Enabled?")),'Gen Master'!E498, ignore_flag)</f>
        <v>zzz_ignore</v>
      </c>
      <c r="F108" s="19" t="str">
        <f>IF(AND(NOT(ISBLANK('Gen Master'!F498)),OR('Gen Master'!$AM498=TRUE,'Gen Master'!$AM498="Enabled?")),'Gen Master'!F498, ignore_flag)</f>
        <v>zzz_ignore</v>
      </c>
      <c r="G108" s="19" t="str">
        <f>IF(AND(NOT(ISBLANK('Gen Master'!G498)),OR('Gen Master'!$AM498=TRUE,'Gen Master'!$AM498="Enabled?")),'Gen Master'!G498, ignore_flag)</f>
        <v>zzz_ignore</v>
      </c>
      <c r="H108" s="19" t="str">
        <f>IF(AND(NOT(ISBLANK('Gen Master'!H498)),OR('Gen Master'!$AM498=TRUE,'Gen Master'!$AM498="Enabled?")),'Gen Master'!H498, ignore_flag)</f>
        <v>zzz_ignore</v>
      </c>
      <c r="I108" s="19" t="str">
        <f>IF(AND(NOT(ISBLANK('Gen Master'!I498)),OR('Gen Master'!$AM498=TRUE,'Gen Master'!$AM498="Enabled?")),'Gen Master'!I498, ignore_flag)</f>
        <v>zzz_ignore</v>
      </c>
      <c r="J108" s="19" t="str">
        <f>IF(AND(NOT(ISBLANK('Gen Master'!J498)),OR('Gen Master'!$AM498=TRUE,'Gen Master'!$AM498="Enabled?")),'Gen Master'!J498, ignore_flag)</f>
        <v>zzz_ignore</v>
      </c>
      <c r="K108" s="19" t="str">
        <f>IF(AND(NOT(ISBLANK('Gen Master'!K498)),OR('Gen Master'!$AM498=TRUE,'Gen Master'!$AM498="Enabled?")),'Gen Master'!K498, ignore_flag)</f>
        <v>zzz_ignore</v>
      </c>
      <c r="L108" s="19" t="str">
        <f>IF(AND(NOT(ISBLANK('Gen Master'!L498)),OR('Gen Master'!$AM498=TRUE,'Gen Master'!$AM498="Enabled?")),'Gen Master'!L498, ignore_flag)</f>
        <v>zzz_ignore</v>
      </c>
      <c r="M108" s="19" t="str">
        <f>IF(AND(NOT(ISBLANK('Gen Master'!M498)),OR('Gen Master'!$AM498=TRUE,'Gen Master'!$AM498="Enabled?")),'Gen Master'!M498, ignore_flag)</f>
        <v>zzz_ignore</v>
      </c>
      <c r="N108" s="19" t="str">
        <f>IF(AND(NOT(ISBLANK('Gen Master'!N498)),OR('Gen Master'!$AM498=TRUE,'Gen Master'!$AM498="Enabled?")),'Gen Master'!N498, ignore_flag)</f>
        <v>zzz_ignore</v>
      </c>
      <c r="O108" s="19" t="str">
        <f>IF(AND(NOT(ISBLANK('Gen Master'!O498)),OR('Gen Master'!$AM498=TRUE,'Gen Master'!$AM498="Enabled?")),'Gen Master'!O498, ignore_flag)</f>
        <v>zzz_ignore</v>
      </c>
      <c r="P108" s="19" t="str">
        <f>IF(AND(NOT(ISBLANK('Gen Master'!P498)),OR('Gen Master'!$AM498=TRUE,'Gen Master'!$AM498="Enabled?")),'Gen Master'!P498, ignore_flag)</f>
        <v>zzz_ignore</v>
      </c>
      <c r="Q108" s="19" t="str">
        <f>IF(AND(NOT(ISBLANK('Gen Master'!Q498)),OR('Gen Master'!$AM498=TRUE,'Gen Master'!$AM498="Enabled?")),'Gen Master'!Q498, ignore_flag)</f>
        <v>zzz_ignore</v>
      </c>
      <c r="R108" s="19" t="str">
        <f>IF(AND(NOT(ISBLANK('Gen Master'!R498)),OR('Gen Master'!$AM498=TRUE,'Gen Master'!$AM498="Enabled?")),'Gen Master'!R498, ignore_flag)</f>
        <v>zzz_ignore</v>
      </c>
      <c r="S108" s="19" t="str">
        <f>IF(AND(NOT(ISBLANK('Gen Master'!S498)),OR('Gen Master'!$AM498=TRUE,'Gen Master'!$AM498="Enabled?")),'Gen Master'!S498, ignore_flag)</f>
        <v>zzz_ignore</v>
      </c>
      <c r="T108" s="19" t="str">
        <f>IF(AND(NOT(ISBLANK('Gen Master'!T498)),OR('Gen Master'!$AM498=TRUE,'Gen Master'!$AM498="Enabled?")),'Gen Master'!T498, ignore_flag)</f>
        <v>zzz_ignore</v>
      </c>
      <c r="U108" s="19" t="str">
        <f>IF(AND(NOT(ISBLANK('Gen Master'!U498)),OR('Gen Master'!$AM498=TRUE,'Gen Master'!$AM498="Enabled?")),'Gen Master'!U498, ignore_flag)</f>
        <v>zzz_ignore</v>
      </c>
      <c r="V108" s="19" t="str">
        <f ca="1">IF(AND(NOT(ISBLANK('Gen Master'!V498)),OR('Gen Master'!$AM498=TRUE,'Gen Master'!$AM498="Enabled?")),'Gen Master'!V498, ignore_flag)</f>
        <v>zzz_ignore</v>
      </c>
      <c r="W108" s="19" t="str">
        <f>IF(AND(NOT(ISBLANK('Gen Master'!W498)),OR('Gen Master'!$AM498=TRUE,'Gen Master'!$AM498="Enabled?")),'Gen Master'!W498, ignore_flag)</f>
        <v>zzz_ignore</v>
      </c>
      <c r="X108" s="19" t="str">
        <f>IF(AND(NOT(ISBLANK('Gen Master'!X498)),OR('Gen Master'!$AM498=TRUE,'Gen Master'!$AM498="Enabled?")),'Gen Master'!X498, ignore_flag)</f>
        <v>zzz_ignore</v>
      </c>
      <c r="Y108" s="19" t="str">
        <f>IF(AND(NOT(ISBLANK('Gen Master'!Y498)),OR('Gen Master'!$AM498=TRUE,'Gen Master'!$AM498="Enabled?")),'Gen Master'!Y498, ignore_flag)</f>
        <v>zzz_ignore</v>
      </c>
    </row>
    <row r="109" spans="1:25" ht="45">
      <c r="A109" s="19">
        <f>'Gen Master'!A499</f>
        <v>468</v>
      </c>
      <c r="B109" s="19" t="str">
        <f>IF(AND(NOT(ISBLANK('Gen Master'!B499)),OR('Gen Master'!$AM499=TRUE,'Gen Master'!$AM499="Enabled?")),'Gen Master'!B499, ignore_flag)</f>
        <v>zzz_ignore</v>
      </c>
      <c r="C109" s="19" t="str">
        <f>IF(AND(NOT(ISBLANK('Gen Master'!C499)),OR('Gen Master'!$AM499=TRUE,'Gen Master'!$AM499="Enabled?")),'Gen Master'!C499, ignore_flag)</f>
        <v>zzz_ignore</v>
      </c>
      <c r="D109" s="19" t="str">
        <f>IF(AND(NOT(ISBLANK('Gen Master'!D499)),OR('Gen Master'!$AM499=TRUE,'Gen Master'!$AM499="Enabled?")),'Gen Master'!D499, ignore_flag)</f>
        <v>zzz_ignore</v>
      </c>
      <c r="E109" s="19" t="str">
        <f>IF(AND(NOT(ISBLANK('Gen Master'!E499)),OR('Gen Master'!$AM499=TRUE,'Gen Master'!$AM499="Enabled?")),'Gen Master'!E499, ignore_flag)</f>
        <v>zzz_ignore</v>
      </c>
      <c r="F109" s="19" t="str">
        <f>IF(AND(NOT(ISBLANK('Gen Master'!F499)),OR('Gen Master'!$AM499=TRUE,'Gen Master'!$AM499="Enabled?")),'Gen Master'!F499, ignore_flag)</f>
        <v>zzz_ignore</v>
      </c>
      <c r="G109" s="19" t="str">
        <f>IF(AND(NOT(ISBLANK('Gen Master'!G499)),OR('Gen Master'!$AM499=TRUE,'Gen Master'!$AM499="Enabled?")),'Gen Master'!G499, ignore_flag)</f>
        <v>zzz_ignore</v>
      </c>
      <c r="H109" s="19" t="str">
        <f>IF(AND(NOT(ISBLANK('Gen Master'!H499)),OR('Gen Master'!$AM499=TRUE,'Gen Master'!$AM499="Enabled?")),'Gen Master'!H499, ignore_flag)</f>
        <v>zzz_ignore</v>
      </c>
      <c r="I109" s="19" t="str">
        <f>IF(AND(NOT(ISBLANK('Gen Master'!I499)),OR('Gen Master'!$AM499=TRUE,'Gen Master'!$AM499="Enabled?")),'Gen Master'!I499, ignore_flag)</f>
        <v>zzz_ignore</v>
      </c>
      <c r="J109" s="19" t="str">
        <f>IF(AND(NOT(ISBLANK('Gen Master'!J499)),OR('Gen Master'!$AM499=TRUE,'Gen Master'!$AM499="Enabled?")),'Gen Master'!J499, ignore_flag)</f>
        <v>zzz_ignore</v>
      </c>
      <c r="K109" s="19" t="str">
        <f>IF(AND(NOT(ISBLANK('Gen Master'!K499)),OR('Gen Master'!$AM499=TRUE,'Gen Master'!$AM499="Enabled?")),'Gen Master'!K499, ignore_flag)</f>
        <v>zzz_ignore</v>
      </c>
      <c r="L109" s="19" t="str">
        <f>IF(AND(NOT(ISBLANK('Gen Master'!L499)),OR('Gen Master'!$AM499=TRUE,'Gen Master'!$AM499="Enabled?")),'Gen Master'!L499, ignore_flag)</f>
        <v>zzz_ignore</v>
      </c>
      <c r="M109" s="19" t="str">
        <f>IF(AND(NOT(ISBLANK('Gen Master'!M499)),OR('Gen Master'!$AM499=TRUE,'Gen Master'!$AM499="Enabled?")),'Gen Master'!M499, ignore_flag)</f>
        <v>zzz_ignore</v>
      </c>
      <c r="N109" s="19" t="str">
        <f>IF(AND(NOT(ISBLANK('Gen Master'!N499)),OR('Gen Master'!$AM499=TRUE,'Gen Master'!$AM499="Enabled?")),'Gen Master'!N499, ignore_flag)</f>
        <v>zzz_ignore</v>
      </c>
      <c r="O109" s="19" t="str">
        <f>IF(AND(NOT(ISBLANK('Gen Master'!O499)),OR('Gen Master'!$AM499=TRUE,'Gen Master'!$AM499="Enabled?")),'Gen Master'!O499, ignore_flag)</f>
        <v>zzz_ignore</v>
      </c>
      <c r="P109" s="19" t="str">
        <f>IF(AND(NOT(ISBLANK('Gen Master'!P499)),OR('Gen Master'!$AM499=TRUE,'Gen Master'!$AM499="Enabled?")),'Gen Master'!P499, ignore_flag)</f>
        <v>zzz_ignore</v>
      </c>
      <c r="Q109" s="19" t="str">
        <f>IF(AND(NOT(ISBLANK('Gen Master'!Q499)),OR('Gen Master'!$AM499=TRUE,'Gen Master'!$AM499="Enabled?")),'Gen Master'!Q499, ignore_flag)</f>
        <v>zzz_ignore</v>
      </c>
      <c r="R109" s="19" t="str">
        <f>IF(AND(NOT(ISBLANK('Gen Master'!R499)),OR('Gen Master'!$AM499=TRUE,'Gen Master'!$AM499="Enabled?")),'Gen Master'!R499, ignore_flag)</f>
        <v>zzz_ignore</v>
      </c>
      <c r="S109" s="19" t="str">
        <f>IF(AND(NOT(ISBLANK('Gen Master'!S499)),OR('Gen Master'!$AM499=TRUE,'Gen Master'!$AM499="Enabled?")),'Gen Master'!S499, ignore_flag)</f>
        <v>zzz_ignore</v>
      </c>
      <c r="T109" s="19" t="str">
        <f>IF(AND(NOT(ISBLANK('Gen Master'!T499)),OR('Gen Master'!$AM499=TRUE,'Gen Master'!$AM499="Enabled?")),'Gen Master'!T499, ignore_flag)</f>
        <v>zzz_ignore</v>
      </c>
      <c r="U109" s="19" t="str">
        <f>IF(AND(NOT(ISBLANK('Gen Master'!U499)),OR('Gen Master'!$AM499=TRUE,'Gen Master'!$AM499="Enabled?")),'Gen Master'!U499, ignore_flag)</f>
        <v>zzz_ignore</v>
      </c>
      <c r="V109" s="19" t="str">
        <f ca="1">IF(AND(NOT(ISBLANK('Gen Master'!V499)),OR('Gen Master'!$AM499=TRUE,'Gen Master'!$AM499="Enabled?")),'Gen Master'!V499, ignore_flag)</f>
        <v>zzz_ignore</v>
      </c>
      <c r="W109" s="19" t="str">
        <f>IF(AND(NOT(ISBLANK('Gen Master'!W499)),OR('Gen Master'!$AM499=TRUE,'Gen Master'!$AM499="Enabled?")),'Gen Master'!W499, ignore_flag)</f>
        <v>zzz_ignore</v>
      </c>
      <c r="X109" s="19" t="str">
        <f>IF(AND(NOT(ISBLANK('Gen Master'!X499)),OR('Gen Master'!$AM499=TRUE,'Gen Master'!$AM499="Enabled?")),'Gen Master'!X499, ignore_flag)</f>
        <v>zzz_ignore</v>
      </c>
      <c r="Y109" s="19" t="str">
        <f>IF(AND(NOT(ISBLANK('Gen Master'!Y499)),OR('Gen Master'!$AM499=TRUE,'Gen Master'!$AM499="Enabled?")),'Gen Master'!Y499, ignore_flag)</f>
        <v>zzz_ignore</v>
      </c>
    </row>
    <row r="110" spans="1:25" ht="45">
      <c r="A110" s="19">
        <f>'Gen Master'!A500</f>
        <v>469</v>
      </c>
      <c r="B110" s="19" t="str">
        <f>IF(AND(NOT(ISBLANK('Gen Master'!B500)),OR('Gen Master'!$AM500=TRUE,'Gen Master'!$AM500="Enabled?")),'Gen Master'!B500, ignore_flag)</f>
        <v>zzz_ignore</v>
      </c>
      <c r="C110" s="19" t="str">
        <f>IF(AND(NOT(ISBLANK('Gen Master'!C500)),OR('Gen Master'!$AM500=TRUE,'Gen Master'!$AM500="Enabled?")),'Gen Master'!C500, ignore_flag)</f>
        <v>zzz_ignore</v>
      </c>
      <c r="D110" s="19" t="str">
        <f>IF(AND(NOT(ISBLANK('Gen Master'!D500)),OR('Gen Master'!$AM500=TRUE,'Gen Master'!$AM500="Enabled?")),'Gen Master'!D500, ignore_flag)</f>
        <v>zzz_ignore</v>
      </c>
      <c r="E110" s="19" t="str">
        <f>IF(AND(NOT(ISBLANK('Gen Master'!E500)),OR('Gen Master'!$AM500=TRUE,'Gen Master'!$AM500="Enabled?")),'Gen Master'!E500, ignore_flag)</f>
        <v>zzz_ignore</v>
      </c>
      <c r="F110" s="19" t="str">
        <f>IF(AND(NOT(ISBLANK('Gen Master'!F500)),OR('Gen Master'!$AM500=TRUE,'Gen Master'!$AM500="Enabled?")),'Gen Master'!F500, ignore_flag)</f>
        <v>zzz_ignore</v>
      </c>
      <c r="G110" s="19" t="str">
        <f>IF(AND(NOT(ISBLANK('Gen Master'!G500)),OR('Gen Master'!$AM500=TRUE,'Gen Master'!$AM500="Enabled?")),'Gen Master'!G500, ignore_flag)</f>
        <v>zzz_ignore</v>
      </c>
      <c r="H110" s="19" t="str">
        <f>IF(AND(NOT(ISBLANK('Gen Master'!H500)),OR('Gen Master'!$AM500=TRUE,'Gen Master'!$AM500="Enabled?")),'Gen Master'!H500, ignore_flag)</f>
        <v>zzz_ignore</v>
      </c>
      <c r="I110" s="19" t="str">
        <f>IF(AND(NOT(ISBLANK('Gen Master'!I500)),OR('Gen Master'!$AM500=TRUE,'Gen Master'!$AM500="Enabled?")),'Gen Master'!I500, ignore_flag)</f>
        <v>zzz_ignore</v>
      </c>
      <c r="J110" s="19" t="str">
        <f>IF(AND(NOT(ISBLANK('Gen Master'!J500)),OR('Gen Master'!$AM500=TRUE,'Gen Master'!$AM500="Enabled?")),'Gen Master'!J500, ignore_flag)</f>
        <v>zzz_ignore</v>
      </c>
      <c r="K110" s="19" t="str">
        <f>IF(AND(NOT(ISBLANK('Gen Master'!K500)),OR('Gen Master'!$AM500=TRUE,'Gen Master'!$AM500="Enabled?")),'Gen Master'!K500, ignore_flag)</f>
        <v>zzz_ignore</v>
      </c>
      <c r="L110" s="19" t="str">
        <f>IF(AND(NOT(ISBLANK('Gen Master'!L500)),OR('Gen Master'!$AM500=TRUE,'Gen Master'!$AM500="Enabled?")),'Gen Master'!L500, ignore_flag)</f>
        <v>zzz_ignore</v>
      </c>
      <c r="M110" s="19" t="str">
        <f>IF(AND(NOT(ISBLANK('Gen Master'!M500)),OR('Gen Master'!$AM500=TRUE,'Gen Master'!$AM500="Enabled?")),'Gen Master'!M500, ignore_flag)</f>
        <v>zzz_ignore</v>
      </c>
      <c r="N110" s="19" t="str">
        <f>IF(AND(NOT(ISBLANK('Gen Master'!N500)),OR('Gen Master'!$AM500=TRUE,'Gen Master'!$AM500="Enabled?")),'Gen Master'!N500, ignore_flag)</f>
        <v>zzz_ignore</v>
      </c>
      <c r="O110" s="19" t="str">
        <f>IF(AND(NOT(ISBLANK('Gen Master'!O500)),OR('Gen Master'!$AM500=TRUE,'Gen Master'!$AM500="Enabled?")),'Gen Master'!O500, ignore_flag)</f>
        <v>zzz_ignore</v>
      </c>
      <c r="P110" s="19" t="str">
        <f>IF(AND(NOT(ISBLANK('Gen Master'!P500)),OR('Gen Master'!$AM500=TRUE,'Gen Master'!$AM500="Enabled?")),'Gen Master'!P500, ignore_flag)</f>
        <v>zzz_ignore</v>
      </c>
      <c r="Q110" s="19" t="str">
        <f>IF(AND(NOT(ISBLANK('Gen Master'!Q500)),OR('Gen Master'!$AM500=TRUE,'Gen Master'!$AM500="Enabled?")),'Gen Master'!Q500, ignore_flag)</f>
        <v>zzz_ignore</v>
      </c>
      <c r="R110" s="19" t="str">
        <f>IF(AND(NOT(ISBLANK('Gen Master'!R500)),OR('Gen Master'!$AM500=TRUE,'Gen Master'!$AM500="Enabled?")),'Gen Master'!R500, ignore_flag)</f>
        <v>zzz_ignore</v>
      </c>
      <c r="S110" s="19" t="str">
        <f>IF(AND(NOT(ISBLANK('Gen Master'!S500)),OR('Gen Master'!$AM500=TRUE,'Gen Master'!$AM500="Enabled?")),'Gen Master'!S500, ignore_flag)</f>
        <v>zzz_ignore</v>
      </c>
      <c r="T110" s="19" t="str">
        <f>IF(AND(NOT(ISBLANK('Gen Master'!T500)),OR('Gen Master'!$AM500=TRUE,'Gen Master'!$AM500="Enabled?")),'Gen Master'!T500, ignore_flag)</f>
        <v>zzz_ignore</v>
      </c>
      <c r="U110" s="19" t="str">
        <f>IF(AND(NOT(ISBLANK('Gen Master'!U500)),OR('Gen Master'!$AM500=TRUE,'Gen Master'!$AM500="Enabled?")),'Gen Master'!U500, ignore_flag)</f>
        <v>zzz_ignore</v>
      </c>
      <c r="V110" s="19" t="str">
        <f ca="1">IF(AND(NOT(ISBLANK('Gen Master'!V500)),OR('Gen Master'!$AM500=TRUE,'Gen Master'!$AM500="Enabled?")),'Gen Master'!V500, ignore_flag)</f>
        <v>zzz_ignore</v>
      </c>
      <c r="W110" s="19" t="str">
        <f>IF(AND(NOT(ISBLANK('Gen Master'!W500)),OR('Gen Master'!$AM500=TRUE,'Gen Master'!$AM500="Enabled?")),'Gen Master'!W500, ignore_flag)</f>
        <v>zzz_ignore</v>
      </c>
      <c r="X110" s="19" t="str">
        <f>IF(AND(NOT(ISBLANK('Gen Master'!X500)),OR('Gen Master'!$AM500=TRUE,'Gen Master'!$AM500="Enabled?")),'Gen Master'!X500, ignore_flag)</f>
        <v>zzz_ignore</v>
      </c>
      <c r="Y110" s="19" t="str">
        <f>IF(AND(NOT(ISBLANK('Gen Master'!Y500)),OR('Gen Master'!$AM500=TRUE,'Gen Master'!$AM500="Enabled?")),'Gen Master'!Y500, ignore_flag)</f>
        <v>zzz_ignore</v>
      </c>
    </row>
    <row r="111" spans="1:25" ht="45">
      <c r="A111" s="19">
        <f>'Gen Master'!A495</f>
        <v>464</v>
      </c>
      <c r="B111" s="19" t="str">
        <f>IF(AND(NOT(ISBLANK('Gen Master'!B495)),OR('Gen Master'!$AM495=TRUE,'Gen Master'!$AM495="Enabled?")),'Gen Master'!B495, ignore_flag)</f>
        <v>zzz_ignore</v>
      </c>
      <c r="C111" s="19" t="str">
        <f>IF(AND(NOT(ISBLANK('Gen Master'!C495)),OR('Gen Master'!$AM495=TRUE,'Gen Master'!$AM495="Enabled?")),'Gen Master'!C495, ignore_flag)</f>
        <v>zzz_ignore</v>
      </c>
      <c r="D111" s="19" t="str">
        <f>IF(AND(NOT(ISBLANK('Gen Master'!D495)),OR('Gen Master'!$AM495=TRUE,'Gen Master'!$AM495="Enabled?")),'Gen Master'!D495, ignore_flag)</f>
        <v>zzz_ignore</v>
      </c>
      <c r="E111" s="19" t="str">
        <f>IF(AND(NOT(ISBLANK('Gen Master'!E495)),OR('Gen Master'!$AM495=TRUE,'Gen Master'!$AM495="Enabled?")),'Gen Master'!E495, ignore_flag)</f>
        <v>zzz_ignore</v>
      </c>
      <c r="F111" s="19" t="str">
        <f>IF(AND(NOT(ISBLANK('Gen Master'!F495)),OR('Gen Master'!$AM495=TRUE,'Gen Master'!$AM495="Enabled?")),'Gen Master'!F495, ignore_flag)</f>
        <v>zzz_ignore</v>
      </c>
      <c r="G111" s="19" t="str">
        <f>IF(AND(NOT(ISBLANK('Gen Master'!G495)),OR('Gen Master'!$AM495=TRUE,'Gen Master'!$AM495="Enabled?")),'Gen Master'!G495, ignore_flag)</f>
        <v>zzz_ignore</v>
      </c>
      <c r="H111" s="19" t="str">
        <f>IF(AND(NOT(ISBLANK('Gen Master'!H495)),OR('Gen Master'!$AM495=TRUE,'Gen Master'!$AM495="Enabled?")),'Gen Master'!H495, ignore_flag)</f>
        <v>zzz_ignore</v>
      </c>
      <c r="I111" s="19" t="str">
        <f>IF(AND(NOT(ISBLANK('Gen Master'!I495)),OR('Gen Master'!$AM495=TRUE,'Gen Master'!$AM495="Enabled?")),'Gen Master'!I495, ignore_flag)</f>
        <v>zzz_ignore</v>
      </c>
      <c r="J111" s="19" t="str">
        <f>IF(AND(NOT(ISBLANK('Gen Master'!J495)),OR('Gen Master'!$AM495=TRUE,'Gen Master'!$AM495="Enabled?")),'Gen Master'!J495, ignore_flag)</f>
        <v>zzz_ignore</v>
      </c>
      <c r="K111" s="19" t="str">
        <f>IF(AND(NOT(ISBLANK('Gen Master'!K495)),OR('Gen Master'!$AM495=TRUE,'Gen Master'!$AM495="Enabled?")),'Gen Master'!K495, ignore_flag)</f>
        <v>zzz_ignore</v>
      </c>
      <c r="L111" s="19" t="str">
        <f>IF(AND(NOT(ISBLANK('Gen Master'!L495)),OR('Gen Master'!$AM495=TRUE,'Gen Master'!$AM495="Enabled?")),'Gen Master'!L495, ignore_flag)</f>
        <v>zzz_ignore</v>
      </c>
      <c r="M111" s="19" t="str">
        <f>IF(AND(NOT(ISBLANK('Gen Master'!M495)),OR('Gen Master'!$AM495=TRUE,'Gen Master'!$AM495="Enabled?")),'Gen Master'!M495, ignore_flag)</f>
        <v>zzz_ignore</v>
      </c>
      <c r="N111" s="19" t="str">
        <f>IF(AND(NOT(ISBLANK('Gen Master'!N495)),OR('Gen Master'!$AM495=TRUE,'Gen Master'!$AM495="Enabled?")),'Gen Master'!N495, ignore_flag)</f>
        <v>zzz_ignore</v>
      </c>
      <c r="O111" s="19" t="str">
        <f>IF(AND(NOT(ISBLANK('Gen Master'!O495)),OR('Gen Master'!$AM495=TRUE,'Gen Master'!$AM495="Enabled?")),'Gen Master'!O495, ignore_flag)</f>
        <v>zzz_ignore</v>
      </c>
      <c r="P111" s="19" t="str">
        <f>IF(AND(NOT(ISBLANK('Gen Master'!P495)),OR('Gen Master'!$AM495=TRUE,'Gen Master'!$AM495="Enabled?")),'Gen Master'!P495, ignore_flag)</f>
        <v>zzz_ignore</v>
      </c>
      <c r="Q111" s="19" t="str">
        <f>IF(AND(NOT(ISBLANK('Gen Master'!Q495)),OR('Gen Master'!$AM495=TRUE,'Gen Master'!$AM495="Enabled?")),'Gen Master'!Q495, ignore_flag)</f>
        <v>zzz_ignore</v>
      </c>
      <c r="R111" s="19" t="str">
        <f>IF(AND(NOT(ISBLANK('Gen Master'!R495)),OR('Gen Master'!$AM495=TRUE,'Gen Master'!$AM495="Enabled?")),'Gen Master'!R495, ignore_flag)</f>
        <v>zzz_ignore</v>
      </c>
      <c r="S111" s="19" t="str">
        <f>IF(AND(NOT(ISBLANK('Gen Master'!S495)),OR('Gen Master'!$AM495=TRUE,'Gen Master'!$AM495="Enabled?")),'Gen Master'!S495, ignore_flag)</f>
        <v>zzz_ignore</v>
      </c>
      <c r="T111" s="19" t="str">
        <f>IF(AND(NOT(ISBLANK('Gen Master'!T495)),OR('Gen Master'!$AM495=TRUE,'Gen Master'!$AM495="Enabled?")),'Gen Master'!T495, ignore_flag)</f>
        <v>zzz_ignore</v>
      </c>
      <c r="U111" s="19" t="str">
        <f>IF(AND(NOT(ISBLANK('Gen Master'!U495)),OR('Gen Master'!$AM495=TRUE,'Gen Master'!$AM495="Enabled?")),'Gen Master'!U495, ignore_flag)</f>
        <v>zzz_ignore</v>
      </c>
      <c r="V111" s="19" t="str">
        <f ca="1">IF(AND(NOT(ISBLANK('Gen Master'!V495)),OR('Gen Master'!$AM495=TRUE,'Gen Master'!$AM495="Enabled?")),'Gen Master'!V495, ignore_flag)</f>
        <v>zzz_ignore</v>
      </c>
      <c r="W111" s="19" t="str">
        <f>IF(AND(NOT(ISBLANK('Gen Master'!W495)),OR('Gen Master'!$AM495=TRUE,'Gen Master'!$AM495="Enabled?")),'Gen Master'!W495, ignore_flag)</f>
        <v>zzz_ignore</v>
      </c>
      <c r="X111" s="19" t="str">
        <f>IF(AND(NOT(ISBLANK('Gen Master'!X495)),OR('Gen Master'!$AM495=TRUE,'Gen Master'!$AM495="Enabled?")),'Gen Master'!X495, ignore_flag)</f>
        <v>zzz_ignore</v>
      </c>
      <c r="Y111" s="19" t="str">
        <f>IF(AND(NOT(ISBLANK('Gen Master'!Y495)),OR('Gen Master'!$AM495=TRUE,'Gen Master'!$AM495="Enabled?")),'Gen Master'!Y495, ignore_flag)</f>
        <v>zzz_ignore</v>
      </c>
    </row>
    <row r="112" spans="1:25" ht="45">
      <c r="A112" s="19">
        <f>'Gen Master'!A496</f>
        <v>465</v>
      </c>
      <c r="B112" s="19" t="str">
        <f>IF(AND(NOT(ISBLANK('Gen Master'!B496)),OR('Gen Master'!$AM496=TRUE,'Gen Master'!$AM496="Enabled?")),'Gen Master'!B496, ignore_flag)</f>
        <v>zzz_ignore</v>
      </c>
      <c r="C112" s="19" t="str">
        <f>IF(AND(NOT(ISBLANK('Gen Master'!C496)),OR('Gen Master'!$AM496=TRUE,'Gen Master'!$AM496="Enabled?")),'Gen Master'!C496, ignore_flag)</f>
        <v>zzz_ignore</v>
      </c>
      <c r="D112" s="19" t="str">
        <f>IF(AND(NOT(ISBLANK('Gen Master'!D496)),OR('Gen Master'!$AM496=TRUE,'Gen Master'!$AM496="Enabled?")),'Gen Master'!D496, ignore_flag)</f>
        <v>zzz_ignore</v>
      </c>
      <c r="E112" s="19" t="str">
        <f>IF(AND(NOT(ISBLANK('Gen Master'!E496)),OR('Gen Master'!$AM496=TRUE,'Gen Master'!$AM496="Enabled?")),'Gen Master'!E496, ignore_flag)</f>
        <v>zzz_ignore</v>
      </c>
      <c r="F112" s="19" t="str">
        <f>IF(AND(NOT(ISBLANK('Gen Master'!F496)),OR('Gen Master'!$AM496=TRUE,'Gen Master'!$AM496="Enabled?")),'Gen Master'!F496, ignore_flag)</f>
        <v>zzz_ignore</v>
      </c>
      <c r="G112" s="19" t="str">
        <f>IF(AND(NOT(ISBLANK('Gen Master'!G496)),OR('Gen Master'!$AM496=TRUE,'Gen Master'!$AM496="Enabled?")),'Gen Master'!G496, ignore_flag)</f>
        <v>zzz_ignore</v>
      </c>
      <c r="H112" s="19" t="str">
        <f>IF(AND(NOT(ISBLANK('Gen Master'!H496)),OR('Gen Master'!$AM496=TRUE,'Gen Master'!$AM496="Enabled?")),'Gen Master'!H496, ignore_flag)</f>
        <v>zzz_ignore</v>
      </c>
      <c r="I112" s="19" t="str">
        <f>IF(AND(NOT(ISBLANK('Gen Master'!I496)),OR('Gen Master'!$AM496=TRUE,'Gen Master'!$AM496="Enabled?")),'Gen Master'!I496, ignore_flag)</f>
        <v>zzz_ignore</v>
      </c>
      <c r="J112" s="19" t="str">
        <f>IF(AND(NOT(ISBLANK('Gen Master'!J496)),OR('Gen Master'!$AM496=TRUE,'Gen Master'!$AM496="Enabled?")),'Gen Master'!J496, ignore_flag)</f>
        <v>zzz_ignore</v>
      </c>
      <c r="K112" s="19" t="str">
        <f>IF(AND(NOT(ISBLANK('Gen Master'!K496)),OR('Gen Master'!$AM496=TRUE,'Gen Master'!$AM496="Enabled?")),'Gen Master'!K496, ignore_flag)</f>
        <v>zzz_ignore</v>
      </c>
      <c r="L112" s="19" t="str">
        <f>IF(AND(NOT(ISBLANK('Gen Master'!L496)),OR('Gen Master'!$AM496=TRUE,'Gen Master'!$AM496="Enabled?")),'Gen Master'!L496, ignore_flag)</f>
        <v>zzz_ignore</v>
      </c>
      <c r="M112" s="19" t="str">
        <f>IF(AND(NOT(ISBLANK('Gen Master'!M496)),OR('Gen Master'!$AM496=TRUE,'Gen Master'!$AM496="Enabled?")),'Gen Master'!M496, ignore_flag)</f>
        <v>zzz_ignore</v>
      </c>
      <c r="N112" s="19" t="str">
        <f>IF(AND(NOT(ISBLANK('Gen Master'!N496)),OR('Gen Master'!$AM496=TRUE,'Gen Master'!$AM496="Enabled?")),'Gen Master'!N496, ignore_flag)</f>
        <v>zzz_ignore</v>
      </c>
      <c r="O112" s="19" t="str">
        <f>IF(AND(NOT(ISBLANK('Gen Master'!O496)),OR('Gen Master'!$AM496=TRUE,'Gen Master'!$AM496="Enabled?")),'Gen Master'!O496, ignore_flag)</f>
        <v>zzz_ignore</v>
      </c>
      <c r="P112" s="19" t="str">
        <f>IF(AND(NOT(ISBLANK('Gen Master'!P496)),OR('Gen Master'!$AM496=TRUE,'Gen Master'!$AM496="Enabled?")),'Gen Master'!P496, ignore_flag)</f>
        <v>zzz_ignore</v>
      </c>
      <c r="Q112" s="19" t="str">
        <f>IF(AND(NOT(ISBLANK('Gen Master'!Q496)),OR('Gen Master'!$AM496=TRUE,'Gen Master'!$AM496="Enabled?")),'Gen Master'!Q496, ignore_flag)</f>
        <v>zzz_ignore</v>
      </c>
      <c r="R112" s="19" t="str">
        <f>IF(AND(NOT(ISBLANK('Gen Master'!R496)),OR('Gen Master'!$AM496=TRUE,'Gen Master'!$AM496="Enabled?")),'Gen Master'!R496, ignore_flag)</f>
        <v>zzz_ignore</v>
      </c>
      <c r="S112" s="19" t="str">
        <f>IF(AND(NOT(ISBLANK('Gen Master'!S496)),OR('Gen Master'!$AM496=TRUE,'Gen Master'!$AM496="Enabled?")),'Gen Master'!S496, ignore_flag)</f>
        <v>zzz_ignore</v>
      </c>
      <c r="T112" s="19" t="str">
        <f>IF(AND(NOT(ISBLANK('Gen Master'!T496)),OR('Gen Master'!$AM496=TRUE,'Gen Master'!$AM496="Enabled?")),'Gen Master'!T496, ignore_flag)</f>
        <v>zzz_ignore</v>
      </c>
      <c r="U112" s="19" t="str">
        <f>IF(AND(NOT(ISBLANK('Gen Master'!U496)),OR('Gen Master'!$AM496=TRUE,'Gen Master'!$AM496="Enabled?")),'Gen Master'!U496, ignore_flag)</f>
        <v>zzz_ignore</v>
      </c>
      <c r="V112" s="19" t="str">
        <f ca="1">IF(AND(NOT(ISBLANK('Gen Master'!V496)),OR('Gen Master'!$AM496=TRUE,'Gen Master'!$AM496="Enabled?")),'Gen Master'!V496, ignore_flag)</f>
        <v>zzz_ignore</v>
      </c>
      <c r="W112" s="19" t="str">
        <f>IF(AND(NOT(ISBLANK('Gen Master'!W496)),OR('Gen Master'!$AM496=TRUE,'Gen Master'!$AM496="Enabled?")),'Gen Master'!W496, ignore_flag)</f>
        <v>zzz_ignore</v>
      </c>
      <c r="X112" s="19" t="str">
        <f>IF(AND(NOT(ISBLANK('Gen Master'!X496)),OR('Gen Master'!$AM496=TRUE,'Gen Master'!$AM496="Enabled?")),'Gen Master'!X496, ignore_flag)</f>
        <v>zzz_ignore</v>
      </c>
      <c r="Y112" s="19" t="str">
        <f>IF(AND(NOT(ISBLANK('Gen Master'!Y496)),OR('Gen Master'!$AM496=TRUE,'Gen Master'!$AM496="Enabled?")),'Gen Master'!Y496, ignore_flag)</f>
        <v>zzz_ignore</v>
      </c>
    </row>
    <row r="113" spans="1:25">
      <c r="A113" s="19">
        <f>'Gen Master'!A503</f>
        <v>472</v>
      </c>
      <c r="B113" s="19" t="str">
        <f>IF(AND(NOT(ISBLANK('Gen Master'!B503)),OR('Gen Master'!$AM503=TRUE,'Gen Master'!$AM503="Enabled?")),'Gen Master'!B503, ignore_flag)</f>
        <v>zzz_ignore</v>
      </c>
      <c r="C113" s="19" t="str">
        <f>IF(AND(NOT(ISBLANK('Gen Master'!C503)),OR('Gen Master'!$AM503=TRUE,'Gen Master'!$AM503="Enabled?")),'Gen Master'!C503, ignore_flag)</f>
        <v>zzz_ignore</v>
      </c>
      <c r="D113" s="19" t="str">
        <f>IF(AND(NOT(ISBLANK('Gen Master'!D503)),OR('Gen Master'!$AM503=TRUE,'Gen Master'!$AM503="Enabled?")),'Gen Master'!D503, ignore_flag)</f>
        <v>zzz_ignore</v>
      </c>
      <c r="E113" s="19" t="str">
        <f>IF(AND(NOT(ISBLANK('Gen Master'!E503)),OR('Gen Master'!$AM503=TRUE,'Gen Master'!$AM503="Enabled?")),'Gen Master'!E503, ignore_flag)</f>
        <v>zzz_ignore</v>
      </c>
      <c r="F113" s="19" t="str">
        <f>IF(AND(NOT(ISBLANK('Gen Master'!F503)),OR('Gen Master'!$AM503=TRUE,'Gen Master'!$AM503="Enabled?")),'Gen Master'!F503, ignore_flag)</f>
        <v>zzz_ignore</v>
      </c>
      <c r="G113" s="19" t="str">
        <f>IF(AND(NOT(ISBLANK('Gen Master'!G503)),OR('Gen Master'!$AM503=TRUE,'Gen Master'!$AM503="Enabled?")),'Gen Master'!G503, ignore_flag)</f>
        <v>zzz_ignore</v>
      </c>
      <c r="H113" s="19" t="str">
        <f>IF(AND(NOT(ISBLANK('Gen Master'!H503)),OR('Gen Master'!$AM503=TRUE,'Gen Master'!$AM503="Enabled?")),'Gen Master'!H503, ignore_flag)</f>
        <v>zzz_ignore</v>
      </c>
      <c r="I113" s="19" t="str">
        <f>IF(AND(NOT(ISBLANK('Gen Master'!I503)),OR('Gen Master'!$AM503=TRUE,'Gen Master'!$AM503="Enabled?")),'Gen Master'!I503, ignore_flag)</f>
        <v>zzz_ignore</v>
      </c>
      <c r="J113" s="19" t="str">
        <f>IF(AND(NOT(ISBLANK('Gen Master'!J503)),OR('Gen Master'!$AM503=TRUE,'Gen Master'!$AM503="Enabled?")),'Gen Master'!J503, ignore_flag)</f>
        <v>zzz_ignore</v>
      </c>
      <c r="K113" s="19" t="str">
        <f>IF(AND(NOT(ISBLANK('Gen Master'!K503)),OR('Gen Master'!$AM503=TRUE,'Gen Master'!$AM503="Enabled?")),'Gen Master'!K503, ignore_flag)</f>
        <v>zzz_ignore</v>
      </c>
      <c r="L113" s="19" t="str">
        <f>IF(AND(NOT(ISBLANK('Gen Master'!L503)),OR('Gen Master'!$AM503=TRUE,'Gen Master'!$AM503="Enabled?")),'Gen Master'!L503, ignore_flag)</f>
        <v>zzz_ignore</v>
      </c>
      <c r="M113" s="19" t="str">
        <f>IF(AND(NOT(ISBLANK('Gen Master'!M503)),OR('Gen Master'!$AM503=TRUE,'Gen Master'!$AM503="Enabled?")),'Gen Master'!M503, ignore_flag)</f>
        <v>zzz_ignore</v>
      </c>
      <c r="N113" s="19" t="str">
        <f>IF(AND(NOT(ISBLANK('Gen Master'!N503)),OR('Gen Master'!$AM503=TRUE,'Gen Master'!$AM503="Enabled?")),'Gen Master'!N503, ignore_flag)</f>
        <v>zzz_ignore</v>
      </c>
      <c r="O113" s="19" t="str">
        <f>IF(AND(NOT(ISBLANK('Gen Master'!O503)),OR('Gen Master'!$AM503=TRUE,'Gen Master'!$AM503="Enabled?")),'Gen Master'!O503, ignore_flag)</f>
        <v>zzz_ignore</v>
      </c>
      <c r="P113" s="19" t="str">
        <f>IF(AND(NOT(ISBLANK('Gen Master'!P503)),OR('Gen Master'!$AM503=TRUE,'Gen Master'!$AM503="Enabled?")),'Gen Master'!P503, ignore_flag)</f>
        <v>zzz_ignore</v>
      </c>
      <c r="Q113" s="19" t="str">
        <f>IF(AND(NOT(ISBLANK('Gen Master'!Q503)),OR('Gen Master'!$AM503=TRUE,'Gen Master'!$AM503="Enabled?")),'Gen Master'!Q503, ignore_flag)</f>
        <v>zzz_ignore</v>
      </c>
      <c r="R113" s="19" t="str">
        <f>IF(AND(NOT(ISBLANK('Gen Master'!R503)),OR('Gen Master'!$AM503=TRUE,'Gen Master'!$AM503="Enabled?")),'Gen Master'!R503, ignore_flag)</f>
        <v>zzz_ignore</v>
      </c>
      <c r="S113" s="19" t="str">
        <f>IF(AND(NOT(ISBLANK('Gen Master'!S503)),OR('Gen Master'!$AM503=TRUE,'Gen Master'!$AM503="Enabled?")),'Gen Master'!S503, ignore_flag)</f>
        <v>zzz_ignore</v>
      </c>
      <c r="T113" s="19" t="str">
        <f>IF(AND(NOT(ISBLANK('Gen Master'!T503)),OR('Gen Master'!$AM503=TRUE,'Gen Master'!$AM503="Enabled?")),'Gen Master'!T503, ignore_flag)</f>
        <v>zzz_ignore</v>
      </c>
      <c r="U113" s="19" t="str">
        <f>IF(AND(NOT(ISBLANK('Gen Master'!U503)),OR('Gen Master'!$AM503=TRUE,'Gen Master'!$AM503="Enabled?")),'Gen Master'!U503, ignore_flag)</f>
        <v>zzz_ignore</v>
      </c>
      <c r="V113" s="19" t="str">
        <f ca="1">IF(AND(NOT(ISBLANK('Gen Master'!V503)),OR('Gen Master'!$AM503=TRUE,'Gen Master'!$AM503="Enabled?")),'Gen Master'!V503, ignore_flag)</f>
        <v>zzz_ignore</v>
      </c>
      <c r="W113" s="19" t="str">
        <f>IF(AND(NOT(ISBLANK('Gen Master'!W503)),OR('Gen Master'!$AM503=TRUE,'Gen Master'!$AM503="Enabled?")),'Gen Master'!W503, ignore_flag)</f>
        <v>zzz_ignore</v>
      </c>
      <c r="X113" s="19" t="str">
        <f>IF(AND(NOT(ISBLANK('Gen Master'!X503)),OR('Gen Master'!$AM503=TRUE,'Gen Master'!$AM503="Enabled?")),'Gen Master'!X503, ignore_flag)</f>
        <v>zzz_ignore</v>
      </c>
      <c r="Y113" s="19" t="str">
        <f>IF(AND(NOT(ISBLANK('Gen Master'!Y503)),OR('Gen Master'!$AM503=TRUE,'Gen Master'!$AM503="Enabled?")),'Gen Master'!Y503, ignore_flag)</f>
        <v>zzz_ignore</v>
      </c>
    </row>
    <row r="114" spans="1:25">
      <c r="A114" s="19">
        <f>'Gen Master'!A502</f>
        <v>471</v>
      </c>
      <c r="B114" s="19" t="str">
        <f>IF(AND(NOT(ISBLANK('Gen Master'!B502)),OR('Gen Master'!$AM502=TRUE,'Gen Master'!$AM502="Enabled?")),'Gen Master'!B502, ignore_flag)</f>
        <v>zzz_ignore</v>
      </c>
      <c r="C114" s="19" t="str">
        <f>IF(AND(NOT(ISBLANK('Gen Master'!C502)),OR('Gen Master'!$AM502=TRUE,'Gen Master'!$AM502="Enabled?")),'Gen Master'!C502, ignore_flag)</f>
        <v>zzz_ignore</v>
      </c>
      <c r="D114" s="19" t="str">
        <f>IF(AND(NOT(ISBLANK('Gen Master'!D502)),OR('Gen Master'!$AM502=TRUE,'Gen Master'!$AM502="Enabled?")),'Gen Master'!D502, ignore_flag)</f>
        <v>zzz_ignore</v>
      </c>
      <c r="E114" s="19" t="str">
        <f>IF(AND(NOT(ISBLANK('Gen Master'!E502)),OR('Gen Master'!$AM502=TRUE,'Gen Master'!$AM502="Enabled?")),'Gen Master'!E502, ignore_flag)</f>
        <v>zzz_ignore</v>
      </c>
      <c r="F114" s="19" t="str">
        <f>IF(AND(NOT(ISBLANK('Gen Master'!F502)),OR('Gen Master'!$AM502=TRUE,'Gen Master'!$AM502="Enabled?")),'Gen Master'!F502, ignore_flag)</f>
        <v>zzz_ignore</v>
      </c>
      <c r="G114" s="19" t="str">
        <f>IF(AND(NOT(ISBLANK('Gen Master'!G502)),OR('Gen Master'!$AM502=TRUE,'Gen Master'!$AM502="Enabled?")),'Gen Master'!G502, ignore_flag)</f>
        <v>zzz_ignore</v>
      </c>
      <c r="H114" s="19" t="str">
        <f>IF(AND(NOT(ISBLANK('Gen Master'!H502)),OR('Gen Master'!$AM502=TRUE,'Gen Master'!$AM502="Enabled?")),'Gen Master'!H502, ignore_flag)</f>
        <v>zzz_ignore</v>
      </c>
      <c r="I114" s="19" t="str">
        <f>IF(AND(NOT(ISBLANK('Gen Master'!I502)),OR('Gen Master'!$AM502=TRUE,'Gen Master'!$AM502="Enabled?")),'Gen Master'!I502, ignore_flag)</f>
        <v>zzz_ignore</v>
      </c>
      <c r="J114" s="19" t="str">
        <f>IF(AND(NOT(ISBLANK('Gen Master'!J502)),OR('Gen Master'!$AM502=TRUE,'Gen Master'!$AM502="Enabled?")),'Gen Master'!J502, ignore_flag)</f>
        <v>zzz_ignore</v>
      </c>
      <c r="K114" s="19" t="str">
        <f>IF(AND(NOT(ISBLANK('Gen Master'!K502)),OR('Gen Master'!$AM502=TRUE,'Gen Master'!$AM502="Enabled?")),'Gen Master'!K502, ignore_flag)</f>
        <v>zzz_ignore</v>
      </c>
      <c r="L114" s="19" t="str">
        <f>IF(AND(NOT(ISBLANK('Gen Master'!L502)),OR('Gen Master'!$AM502=TRUE,'Gen Master'!$AM502="Enabled?")),'Gen Master'!L502, ignore_flag)</f>
        <v>zzz_ignore</v>
      </c>
      <c r="M114" s="19" t="str">
        <f>IF(AND(NOT(ISBLANK('Gen Master'!M502)),OR('Gen Master'!$AM502=TRUE,'Gen Master'!$AM502="Enabled?")),'Gen Master'!M502, ignore_flag)</f>
        <v>zzz_ignore</v>
      </c>
      <c r="N114" s="19" t="str">
        <f>IF(AND(NOT(ISBLANK('Gen Master'!N502)),OR('Gen Master'!$AM502=TRUE,'Gen Master'!$AM502="Enabled?")),'Gen Master'!N502, ignore_flag)</f>
        <v>zzz_ignore</v>
      </c>
      <c r="O114" s="19" t="str">
        <f>IF(AND(NOT(ISBLANK('Gen Master'!O502)),OR('Gen Master'!$AM502=TRUE,'Gen Master'!$AM502="Enabled?")),'Gen Master'!O502, ignore_flag)</f>
        <v>zzz_ignore</v>
      </c>
      <c r="P114" s="19" t="str">
        <f>IF(AND(NOT(ISBLANK('Gen Master'!P502)),OR('Gen Master'!$AM502=TRUE,'Gen Master'!$AM502="Enabled?")),'Gen Master'!P502, ignore_flag)</f>
        <v>zzz_ignore</v>
      </c>
      <c r="Q114" s="19" t="str">
        <f>IF(AND(NOT(ISBLANK('Gen Master'!Q502)),OR('Gen Master'!$AM502=TRUE,'Gen Master'!$AM502="Enabled?")),'Gen Master'!Q502, ignore_flag)</f>
        <v>zzz_ignore</v>
      </c>
      <c r="R114" s="19" t="str">
        <f>IF(AND(NOT(ISBLANK('Gen Master'!R502)),OR('Gen Master'!$AM502=TRUE,'Gen Master'!$AM502="Enabled?")),'Gen Master'!R502, ignore_flag)</f>
        <v>zzz_ignore</v>
      </c>
      <c r="S114" s="19" t="str">
        <f>IF(AND(NOT(ISBLANK('Gen Master'!S502)),OR('Gen Master'!$AM502=TRUE,'Gen Master'!$AM502="Enabled?")),'Gen Master'!S502, ignore_flag)</f>
        <v>zzz_ignore</v>
      </c>
      <c r="T114" s="19" t="str">
        <f>IF(AND(NOT(ISBLANK('Gen Master'!T502)),OR('Gen Master'!$AM502=TRUE,'Gen Master'!$AM502="Enabled?")),'Gen Master'!T502, ignore_flag)</f>
        <v>zzz_ignore</v>
      </c>
      <c r="U114" s="19" t="str">
        <f>IF(AND(NOT(ISBLANK('Gen Master'!U502)),OR('Gen Master'!$AM502=TRUE,'Gen Master'!$AM502="Enabled?")),'Gen Master'!U502, ignore_flag)</f>
        <v>zzz_ignore</v>
      </c>
      <c r="V114" s="19" t="str">
        <f ca="1">IF(AND(NOT(ISBLANK('Gen Master'!V502)),OR('Gen Master'!$AM502=TRUE,'Gen Master'!$AM502="Enabled?")),'Gen Master'!V502, ignore_flag)</f>
        <v>zzz_ignore</v>
      </c>
      <c r="W114" s="19" t="str">
        <f>IF(AND(NOT(ISBLANK('Gen Master'!W502)),OR('Gen Master'!$AM502=TRUE,'Gen Master'!$AM502="Enabled?")),'Gen Master'!W502, ignore_flag)</f>
        <v>zzz_ignore</v>
      </c>
      <c r="X114" s="19" t="str">
        <f>IF(AND(NOT(ISBLANK('Gen Master'!X502)),OR('Gen Master'!$AM502=TRUE,'Gen Master'!$AM502="Enabled?")),'Gen Master'!X502, ignore_flag)</f>
        <v>zzz_ignore</v>
      </c>
      <c r="Y114" s="19" t="str">
        <f>IF(AND(NOT(ISBLANK('Gen Master'!Y502)),OR('Gen Master'!$AM502=TRUE,'Gen Master'!$AM502="Enabled?")),'Gen Master'!Y502, ignore_flag)</f>
        <v>zzz_ignore</v>
      </c>
    </row>
    <row r="115" spans="1:25">
      <c r="A115" s="19">
        <f>'Gen Master'!A501</f>
        <v>470</v>
      </c>
      <c r="B115" s="19" t="str">
        <f>IF(AND(NOT(ISBLANK('Gen Master'!B501)),OR('Gen Master'!$AM501=TRUE,'Gen Master'!$AM501="Enabled?")),'Gen Master'!B501, ignore_flag)</f>
        <v>zzz_ignore</v>
      </c>
      <c r="C115" s="19" t="str">
        <f>IF(AND(NOT(ISBLANK('Gen Master'!C501)),OR('Gen Master'!$AM501=TRUE,'Gen Master'!$AM501="Enabled?")),'Gen Master'!C501, ignore_flag)</f>
        <v>zzz_ignore</v>
      </c>
      <c r="D115" s="19" t="str">
        <f>IF(AND(NOT(ISBLANK('Gen Master'!D501)),OR('Gen Master'!$AM501=TRUE,'Gen Master'!$AM501="Enabled?")),'Gen Master'!D501, ignore_flag)</f>
        <v>zzz_ignore</v>
      </c>
      <c r="E115" s="19" t="str">
        <f>IF(AND(NOT(ISBLANK('Gen Master'!E501)),OR('Gen Master'!$AM501=TRUE,'Gen Master'!$AM501="Enabled?")),'Gen Master'!E501, ignore_flag)</f>
        <v>zzz_ignore</v>
      </c>
      <c r="F115" s="19" t="str">
        <f>IF(AND(NOT(ISBLANK('Gen Master'!F501)),OR('Gen Master'!$AM501=TRUE,'Gen Master'!$AM501="Enabled?")),'Gen Master'!F501, ignore_flag)</f>
        <v>zzz_ignore</v>
      </c>
      <c r="G115" s="19" t="str">
        <f>IF(AND(NOT(ISBLANK('Gen Master'!G501)),OR('Gen Master'!$AM501=TRUE,'Gen Master'!$AM501="Enabled?")),'Gen Master'!G501, ignore_flag)</f>
        <v>zzz_ignore</v>
      </c>
      <c r="H115" s="19" t="str">
        <f>IF(AND(NOT(ISBLANK('Gen Master'!H501)),OR('Gen Master'!$AM501=TRUE,'Gen Master'!$AM501="Enabled?")),'Gen Master'!H501, ignore_flag)</f>
        <v>zzz_ignore</v>
      </c>
      <c r="I115" s="19" t="str">
        <f>IF(AND(NOT(ISBLANK('Gen Master'!I501)),OR('Gen Master'!$AM501=TRUE,'Gen Master'!$AM501="Enabled?")),'Gen Master'!I501, ignore_flag)</f>
        <v>zzz_ignore</v>
      </c>
      <c r="J115" s="19" t="str">
        <f>IF(AND(NOT(ISBLANK('Gen Master'!J501)),OR('Gen Master'!$AM501=TRUE,'Gen Master'!$AM501="Enabled?")),'Gen Master'!J501, ignore_flag)</f>
        <v>zzz_ignore</v>
      </c>
      <c r="K115" s="19" t="str">
        <f>IF(AND(NOT(ISBLANK('Gen Master'!K501)),OR('Gen Master'!$AM501=TRUE,'Gen Master'!$AM501="Enabled?")),'Gen Master'!K501, ignore_flag)</f>
        <v>zzz_ignore</v>
      </c>
      <c r="L115" s="19" t="str">
        <f>IF(AND(NOT(ISBLANK('Gen Master'!L501)),OR('Gen Master'!$AM501=TRUE,'Gen Master'!$AM501="Enabled?")),'Gen Master'!L501, ignore_flag)</f>
        <v>zzz_ignore</v>
      </c>
      <c r="M115" s="19" t="str">
        <f>IF(AND(NOT(ISBLANK('Gen Master'!M501)),OR('Gen Master'!$AM501=TRUE,'Gen Master'!$AM501="Enabled?")),'Gen Master'!M501, ignore_flag)</f>
        <v>zzz_ignore</v>
      </c>
      <c r="N115" s="19" t="str">
        <f>IF(AND(NOT(ISBLANK('Gen Master'!N501)),OR('Gen Master'!$AM501=TRUE,'Gen Master'!$AM501="Enabled?")),'Gen Master'!N501, ignore_flag)</f>
        <v>zzz_ignore</v>
      </c>
      <c r="O115" s="19" t="str">
        <f>IF(AND(NOT(ISBLANK('Gen Master'!O501)),OR('Gen Master'!$AM501=TRUE,'Gen Master'!$AM501="Enabled?")),'Gen Master'!O501, ignore_flag)</f>
        <v>zzz_ignore</v>
      </c>
      <c r="P115" s="19" t="str">
        <f>IF(AND(NOT(ISBLANK('Gen Master'!P501)),OR('Gen Master'!$AM501=TRUE,'Gen Master'!$AM501="Enabled?")),'Gen Master'!P501, ignore_flag)</f>
        <v>zzz_ignore</v>
      </c>
      <c r="Q115" s="19" t="str">
        <f>IF(AND(NOT(ISBLANK('Gen Master'!Q501)),OR('Gen Master'!$AM501=TRUE,'Gen Master'!$AM501="Enabled?")),'Gen Master'!Q501, ignore_flag)</f>
        <v>zzz_ignore</v>
      </c>
      <c r="R115" s="19" t="str">
        <f>IF(AND(NOT(ISBLANK('Gen Master'!R501)),OR('Gen Master'!$AM501=TRUE,'Gen Master'!$AM501="Enabled?")),'Gen Master'!R501, ignore_flag)</f>
        <v>zzz_ignore</v>
      </c>
      <c r="S115" s="19" t="str">
        <f>IF(AND(NOT(ISBLANK('Gen Master'!S501)),OR('Gen Master'!$AM501=TRUE,'Gen Master'!$AM501="Enabled?")),'Gen Master'!S501, ignore_flag)</f>
        <v>zzz_ignore</v>
      </c>
      <c r="T115" s="19" t="str">
        <f>IF(AND(NOT(ISBLANK('Gen Master'!T501)),OR('Gen Master'!$AM501=TRUE,'Gen Master'!$AM501="Enabled?")),'Gen Master'!T501, ignore_flag)</f>
        <v>zzz_ignore</v>
      </c>
      <c r="U115" s="19" t="str">
        <f>IF(AND(NOT(ISBLANK('Gen Master'!U501)),OR('Gen Master'!$AM501=TRUE,'Gen Master'!$AM501="Enabled?")),'Gen Master'!U501, ignore_flag)</f>
        <v>zzz_ignore</v>
      </c>
      <c r="V115" s="19" t="str">
        <f ca="1">IF(AND(NOT(ISBLANK('Gen Master'!V501)),OR('Gen Master'!$AM501=TRUE,'Gen Master'!$AM501="Enabled?")),'Gen Master'!V501, ignore_flag)</f>
        <v>zzz_ignore</v>
      </c>
      <c r="W115" s="19" t="str">
        <f>IF(AND(NOT(ISBLANK('Gen Master'!W501)),OR('Gen Master'!$AM501=TRUE,'Gen Master'!$AM501="Enabled?")),'Gen Master'!W501, ignore_flag)</f>
        <v>zzz_ignore</v>
      </c>
      <c r="X115" s="19" t="str">
        <f>IF(AND(NOT(ISBLANK('Gen Master'!X501)),OR('Gen Master'!$AM501=TRUE,'Gen Master'!$AM501="Enabled?")),'Gen Master'!X501, ignore_flag)</f>
        <v>zzz_ignore</v>
      </c>
      <c r="Y115" s="19" t="str">
        <f>IF(AND(NOT(ISBLANK('Gen Master'!Y501)),OR('Gen Master'!$AM501=TRUE,'Gen Master'!$AM501="Enabled?")),'Gen Master'!Y501, ignore_flag)</f>
        <v>zzz_ignore</v>
      </c>
    </row>
    <row r="116" spans="1:25" ht="30">
      <c r="A116" s="19">
        <f>'Gen Master'!A512</f>
        <v>481</v>
      </c>
      <c r="B116" s="19" t="str">
        <f>IF(AND(NOT(ISBLANK('Gen Master'!B512)),OR('Gen Master'!$AM512=TRUE,'Gen Master'!$AM512="Enabled?")),'Gen Master'!B512, ignore_flag)</f>
        <v>zzz_ignore</v>
      </c>
      <c r="C116" s="19" t="str">
        <f>IF(AND(NOT(ISBLANK('Gen Master'!C512)),OR('Gen Master'!$AM512=TRUE,'Gen Master'!$AM512="Enabled?")),'Gen Master'!C512, ignore_flag)</f>
        <v>zzz_ignore</v>
      </c>
      <c r="D116" s="19" t="str">
        <f>IF(AND(NOT(ISBLANK('Gen Master'!D512)),OR('Gen Master'!$AM512=TRUE,'Gen Master'!$AM512="Enabled?")),'Gen Master'!D512, ignore_flag)</f>
        <v>zzz_ignore</v>
      </c>
      <c r="E116" s="19" t="str">
        <f>IF(AND(NOT(ISBLANK('Gen Master'!E512)),OR('Gen Master'!$AM512=TRUE,'Gen Master'!$AM512="Enabled?")),'Gen Master'!E512, ignore_flag)</f>
        <v>zzz_ignore</v>
      </c>
      <c r="F116" s="19" t="str">
        <f>IF(AND(NOT(ISBLANK('Gen Master'!F512)),OR('Gen Master'!$AM512=TRUE,'Gen Master'!$AM512="Enabled?")),'Gen Master'!F512, ignore_flag)</f>
        <v>zzz_ignore</v>
      </c>
      <c r="G116" s="19" t="str">
        <f>IF(AND(NOT(ISBLANK('Gen Master'!G512)),OR('Gen Master'!$AM512=TRUE,'Gen Master'!$AM512="Enabled?")),'Gen Master'!G512, ignore_flag)</f>
        <v>zzz_ignore</v>
      </c>
      <c r="H116" s="19" t="str">
        <f>IF(AND(NOT(ISBLANK('Gen Master'!H512)),OR('Gen Master'!$AM512=TRUE,'Gen Master'!$AM512="Enabled?")),'Gen Master'!H512, ignore_flag)</f>
        <v>zzz_ignore</v>
      </c>
      <c r="I116" s="19" t="str">
        <f>IF(AND(NOT(ISBLANK('Gen Master'!I512)),OR('Gen Master'!$AM512=TRUE,'Gen Master'!$AM512="Enabled?")),'Gen Master'!I512, ignore_flag)</f>
        <v>zzz_ignore</v>
      </c>
      <c r="J116" s="19" t="str">
        <f>IF(AND(NOT(ISBLANK('Gen Master'!J512)),OR('Gen Master'!$AM512=TRUE,'Gen Master'!$AM512="Enabled?")),'Gen Master'!J512, ignore_flag)</f>
        <v>zzz_ignore</v>
      </c>
      <c r="K116" s="19" t="str">
        <f>IF(AND(NOT(ISBLANK('Gen Master'!K512)),OR('Gen Master'!$AM512=TRUE,'Gen Master'!$AM512="Enabled?")),'Gen Master'!K512, ignore_flag)</f>
        <v>zzz_ignore</v>
      </c>
      <c r="L116" s="19" t="str">
        <f>IF(AND(NOT(ISBLANK('Gen Master'!L512)),OR('Gen Master'!$AM512=TRUE,'Gen Master'!$AM512="Enabled?")),'Gen Master'!L512, ignore_flag)</f>
        <v>zzz_ignore</v>
      </c>
      <c r="M116" s="19" t="str">
        <f>IF(AND(NOT(ISBLANK('Gen Master'!M512)),OR('Gen Master'!$AM512=TRUE,'Gen Master'!$AM512="Enabled?")),'Gen Master'!M512, ignore_flag)</f>
        <v>zzz_ignore</v>
      </c>
      <c r="N116" s="19" t="str">
        <f>IF(AND(NOT(ISBLANK('Gen Master'!N512)),OR('Gen Master'!$AM512=TRUE,'Gen Master'!$AM512="Enabled?")),'Gen Master'!N512, ignore_flag)</f>
        <v>zzz_ignore</v>
      </c>
      <c r="O116" s="19" t="str">
        <f>IF(AND(NOT(ISBLANK('Gen Master'!O512)),OR('Gen Master'!$AM512=TRUE,'Gen Master'!$AM512="Enabled?")),'Gen Master'!O512, ignore_flag)</f>
        <v>zzz_ignore</v>
      </c>
      <c r="P116" s="19" t="str">
        <f>IF(AND(NOT(ISBLANK('Gen Master'!P512)),OR('Gen Master'!$AM512=TRUE,'Gen Master'!$AM512="Enabled?")),'Gen Master'!P512, ignore_flag)</f>
        <v>zzz_ignore</v>
      </c>
      <c r="Q116" s="19" t="str">
        <f>IF(AND(NOT(ISBLANK('Gen Master'!Q512)),OR('Gen Master'!$AM512=TRUE,'Gen Master'!$AM512="Enabled?")),'Gen Master'!Q512, ignore_flag)</f>
        <v>zzz_ignore</v>
      </c>
      <c r="R116" s="19" t="str">
        <f>IF(AND(NOT(ISBLANK('Gen Master'!R512)),OR('Gen Master'!$AM512=TRUE,'Gen Master'!$AM512="Enabled?")),'Gen Master'!R512, ignore_flag)</f>
        <v>zzz_ignore</v>
      </c>
      <c r="S116" s="19" t="str">
        <f>IF(AND(NOT(ISBLANK('Gen Master'!S512)),OR('Gen Master'!$AM512=TRUE,'Gen Master'!$AM512="Enabled?")),'Gen Master'!S512, ignore_flag)</f>
        <v>zzz_ignore</v>
      </c>
      <c r="T116" s="19" t="str">
        <f>IF(AND(NOT(ISBLANK('Gen Master'!T512)),OR('Gen Master'!$AM512=TRUE,'Gen Master'!$AM512="Enabled?")),'Gen Master'!T512, ignore_flag)</f>
        <v>zzz_ignore</v>
      </c>
      <c r="U116" s="19" t="str">
        <f>IF(AND(NOT(ISBLANK('Gen Master'!U512)),OR('Gen Master'!$AM512=TRUE,'Gen Master'!$AM512="Enabled?")),'Gen Master'!U512, ignore_flag)</f>
        <v>zzz_ignore</v>
      </c>
      <c r="V116" s="19" t="str">
        <f ca="1">IF(AND(NOT(ISBLANK('Gen Master'!V512)),OR('Gen Master'!$AM512=TRUE,'Gen Master'!$AM512="Enabled?")),'Gen Master'!V512, ignore_flag)</f>
        <v>zzz_ignore</v>
      </c>
      <c r="W116" s="19" t="str">
        <f>IF(AND(NOT(ISBLANK('Gen Master'!W512)),OR('Gen Master'!$AM512=TRUE,'Gen Master'!$AM512="Enabled?")),'Gen Master'!W512, ignore_flag)</f>
        <v>zzz_ignore</v>
      </c>
      <c r="X116" s="19" t="str">
        <f>IF(AND(NOT(ISBLANK('Gen Master'!X512)),OR('Gen Master'!$AM512=TRUE,'Gen Master'!$AM512="Enabled?")),'Gen Master'!X512, ignore_flag)</f>
        <v>zzz_ignore</v>
      </c>
      <c r="Y116" s="19" t="str">
        <f>IF(AND(NOT(ISBLANK('Gen Master'!Y512)),OR('Gen Master'!$AM512=TRUE,'Gen Master'!$AM512="Enabled?")),'Gen Master'!Y512, ignore_flag)</f>
        <v>zzz_ignore</v>
      </c>
    </row>
    <row r="117" spans="1:25" ht="30">
      <c r="A117" s="19">
        <f>'Gen Master'!A511</f>
        <v>480</v>
      </c>
      <c r="B117" s="19" t="str">
        <f>IF(AND(NOT(ISBLANK('Gen Master'!B511)),OR('Gen Master'!$AM511=TRUE,'Gen Master'!$AM511="Enabled?")),'Gen Master'!B511, ignore_flag)</f>
        <v>zzz_ignore</v>
      </c>
      <c r="C117" s="19" t="str">
        <f>IF(AND(NOT(ISBLANK('Gen Master'!C511)),OR('Gen Master'!$AM511=TRUE,'Gen Master'!$AM511="Enabled?")),'Gen Master'!C511, ignore_flag)</f>
        <v>zzz_ignore</v>
      </c>
      <c r="D117" s="19" t="str">
        <f>IF(AND(NOT(ISBLANK('Gen Master'!D511)),OR('Gen Master'!$AM511=TRUE,'Gen Master'!$AM511="Enabled?")),'Gen Master'!D511, ignore_flag)</f>
        <v>zzz_ignore</v>
      </c>
      <c r="E117" s="19" t="str">
        <f>IF(AND(NOT(ISBLANK('Gen Master'!E511)),OR('Gen Master'!$AM511=TRUE,'Gen Master'!$AM511="Enabled?")),'Gen Master'!E511, ignore_flag)</f>
        <v>zzz_ignore</v>
      </c>
      <c r="F117" s="19" t="str">
        <f>IF(AND(NOT(ISBLANK('Gen Master'!F511)),OR('Gen Master'!$AM511=TRUE,'Gen Master'!$AM511="Enabled?")),'Gen Master'!F511, ignore_flag)</f>
        <v>zzz_ignore</v>
      </c>
      <c r="G117" s="19" t="str">
        <f>IF(AND(NOT(ISBLANK('Gen Master'!G511)),OR('Gen Master'!$AM511=TRUE,'Gen Master'!$AM511="Enabled?")),'Gen Master'!G511, ignore_flag)</f>
        <v>zzz_ignore</v>
      </c>
      <c r="H117" s="19" t="str">
        <f>IF(AND(NOT(ISBLANK('Gen Master'!H511)),OR('Gen Master'!$AM511=TRUE,'Gen Master'!$AM511="Enabled?")),'Gen Master'!H511, ignore_flag)</f>
        <v>zzz_ignore</v>
      </c>
      <c r="I117" s="19" t="str">
        <f>IF(AND(NOT(ISBLANK('Gen Master'!I511)),OR('Gen Master'!$AM511=TRUE,'Gen Master'!$AM511="Enabled?")),'Gen Master'!I511, ignore_flag)</f>
        <v>zzz_ignore</v>
      </c>
      <c r="J117" s="19" t="str">
        <f>IF(AND(NOT(ISBLANK('Gen Master'!J511)),OR('Gen Master'!$AM511=TRUE,'Gen Master'!$AM511="Enabled?")),'Gen Master'!J511, ignore_flag)</f>
        <v>zzz_ignore</v>
      </c>
      <c r="K117" s="19" t="str">
        <f>IF(AND(NOT(ISBLANK('Gen Master'!K511)),OR('Gen Master'!$AM511=TRUE,'Gen Master'!$AM511="Enabled?")),'Gen Master'!K511, ignore_flag)</f>
        <v>zzz_ignore</v>
      </c>
      <c r="L117" s="19" t="str">
        <f>IF(AND(NOT(ISBLANK('Gen Master'!L511)),OR('Gen Master'!$AM511=TRUE,'Gen Master'!$AM511="Enabled?")),'Gen Master'!L511, ignore_flag)</f>
        <v>zzz_ignore</v>
      </c>
      <c r="M117" s="19" t="str">
        <f>IF(AND(NOT(ISBLANK('Gen Master'!M511)),OR('Gen Master'!$AM511=TRUE,'Gen Master'!$AM511="Enabled?")),'Gen Master'!M511, ignore_flag)</f>
        <v>zzz_ignore</v>
      </c>
      <c r="N117" s="19" t="str">
        <f>IF(AND(NOT(ISBLANK('Gen Master'!N511)),OR('Gen Master'!$AM511=TRUE,'Gen Master'!$AM511="Enabled?")),'Gen Master'!N511, ignore_flag)</f>
        <v>zzz_ignore</v>
      </c>
      <c r="O117" s="19" t="str">
        <f>IF(AND(NOT(ISBLANK('Gen Master'!O511)),OR('Gen Master'!$AM511=TRUE,'Gen Master'!$AM511="Enabled?")),'Gen Master'!O511, ignore_flag)</f>
        <v>zzz_ignore</v>
      </c>
      <c r="P117" s="19" t="str">
        <f>IF(AND(NOT(ISBLANK('Gen Master'!P511)),OR('Gen Master'!$AM511=TRUE,'Gen Master'!$AM511="Enabled?")),'Gen Master'!P511, ignore_flag)</f>
        <v>zzz_ignore</v>
      </c>
      <c r="Q117" s="19" t="str">
        <f>IF(AND(NOT(ISBLANK('Gen Master'!Q511)),OR('Gen Master'!$AM511=TRUE,'Gen Master'!$AM511="Enabled?")),'Gen Master'!Q511, ignore_flag)</f>
        <v>zzz_ignore</v>
      </c>
      <c r="R117" s="19" t="str">
        <f>IF(AND(NOT(ISBLANK('Gen Master'!R511)),OR('Gen Master'!$AM511=TRUE,'Gen Master'!$AM511="Enabled?")),'Gen Master'!R511, ignore_flag)</f>
        <v>zzz_ignore</v>
      </c>
      <c r="S117" s="19" t="str">
        <f>IF(AND(NOT(ISBLANK('Gen Master'!S511)),OR('Gen Master'!$AM511=TRUE,'Gen Master'!$AM511="Enabled?")),'Gen Master'!S511, ignore_flag)</f>
        <v>zzz_ignore</v>
      </c>
      <c r="T117" s="19" t="str">
        <f>IF(AND(NOT(ISBLANK('Gen Master'!T511)),OR('Gen Master'!$AM511=TRUE,'Gen Master'!$AM511="Enabled?")),'Gen Master'!T511, ignore_flag)</f>
        <v>zzz_ignore</v>
      </c>
      <c r="U117" s="19" t="str">
        <f>IF(AND(NOT(ISBLANK('Gen Master'!U511)),OR('Gen Master'!$AM511=TRUE,'Gen Master'!$AM511="Enabled?")),'Gen Master'!U511, ignore_flag)</f>
        <v>zzz_ignore</v>
      </c>
      <c r="V117" s="19" t="str">
        <f ca="1">IF(AND(NOT(ISBLANK('Gen Master'!V511)),OR('Gen Master'!$AM511=TRUE,'Gen Master'!$AM511="Enabled?")),'Gen Master'!V511, ignore_flag)</f>
        <v>zzz_ignore</v>
      </c>
      <c r="W117" s="19" t="str">
        <f>IF(AND(NOT(ISBLANK('Gen Master'!W511)),OR('Gen Master'!$AM511=TRUE,'Gen Master'!$AM511="Enabled?")),'Gen Master'!W511, ignore_flag)</f>
        <v>zzz_ignore</v>
      </c>
      <c r="X117" s="19" t="str">
        <f>IF(AND(NOT(ISBLANK('Gen Master'!X511)),OR('Gen Master'!$AM511=TRUE,'Gen Master'!$AM511="Enabled?")),'Gen Master'!X511, ignore_flag)</f>
        <v>zzz_ignore</v>
      </c>
      <c r="Y117" s="19" t="str">
        <f>IF(AND(NOT(ISBLANK('Gen Master'!Y511)),OR('Gen Master'!$AM511=TRUE,'Gen Master'!$AM511="Enabled?")),'Gen Master'!Y511, ignore_flag)</f>
        <v>zzz_ignore</v>
      </c>
    </row>
    <row r="118" spans="1:25" ht="30">
      <c r="A118" s="19">
        <f>'Gen Master'!A505</f>
        <v>474</v>
      </c>
      <c r="B118" s="19" t="str">
        <f>IF(AND(NOT(ISBLANK('Gen Master'!B505)),OR('Gen Master'!$AM505=TRUE,'Gen Master'!$AM505="Enabled?")),'Gen Master'!B505, ignore_flag)</f>
        <v>zzz_ignore</v>
      </c>
      <c r="C118" s="19" t="str">
        <f>IF(AND(NOT(ISBLANK('Gen Master'!C505)),OR('Gen Master'!$AM505=TRUE,'Gen Master'!$AM505="Enabled?")),'Gen Master'!C505, ignore_flag)</f>
        <v>zzz_ignore</v>
      </c>
      <c r="D118" s="19" t="str">
        <f>IF(AND(NOT(ISBLANK('Gen Master'!D505)),OR('Gen Master'!$AM505=TRUE,'Gen Master'!$AM505="Enabled?")),'Gen Master'!D505, ignore_flag)</f>
        <v>zzz_ignore</v>
      </c>
      <c r="E118" s="19" t="str">
        <f>IF(AND(NOT(ISBLANK('Gen Master'!E505)),OR('Gen Master'!$AM505=TRUE,'Gen Master'!$AM505="Enabled?")),'Gen Master'!E505, ignore_flag)</f>
        <v>zzz_ignore</v>
      </c>
      <c r="F118" s="19" t="str">
        <f>IF(AND(NOT(ISBLANK('Gen Master'!F505)),OR('Gen Master'!$AM505=TRUE,'Gen Master'!$AM505="Enabled?")),'Gen Master'!F505, ignore_flag)</f>
        <v>zzz_ignore</v>
      </c>
      <c r="G118" s="19" t="str">
        <f>IF(AND(NOT(ISBLANK('Gen Master'!G505)),OR('Gen Master'!$AM505=TRUE,'Gen Master'!$AM505="Enabled?")),'Gen Master'!G505, ignore_flag)</f>
        <v>zzz_ignore</v>
      </c>
      <c r="H118" s="19" t="str">
        <f>IF(AND(NOT(ISBLANK('Gen Master'!H505)),OR('Gen Master'!$AM505=TRUE,'Gen Master'!$AM505="Enabled?")),'Gen Master'!H505, ignore_flag)</f>
        <v>zzz_ignore</v>
      </c>
      <c r="I118" s="19" t="str">
        <f>IF(AND(NOT(ISBLANK('Gen Master'!I505)),OR('Gen Master'!$AM505=TRUE,'Gen Master'!$AM505="Enabled?")),'Gen Master'!I505, ignore_flag)</f>
        <v>zzz_ignore</v>
      </c>
      <c r="J118" s="19" t="str">
        <f>IF(AND(NOT(ISBLANK('Gen Master'!J505)),OR('Gen Master'!$AM505=TRUE,'Gen Master'!$AM505="Enabled?")),'Gen Master'!J505, ignore_flag)</f>
        <v>zzz_ignore</v>
      </c>
      <c r="K118" s="19" t="str">
        <f>IF(AND(NOT(ISBLANK('Gen Master'!K505)),OR('Gen Master'!$AM505=TRUE,'Gen Master'!$AM505="Enabled?")),'Gen Master'!K505, ignore_flag)</f>
        <v>zzz_ignore</v>
      </c>
      <c r="L118" s="19" t="str">
        <f>IF(AND(NOT(ISBLANK('Gen Master'!L505)),OR('Gen Master'!$AM505=TRUE,'Gen Master'!$AM505="Enabled?")),'Gen Master'!L505, ignore_flag)</f>
        <v>zzz_ignore</v>
      </c>
      <c r="M118" s="19" t="str">
        <f>IF(AND(NOT(ISBLANK('Gen Master'!M505)),OR('Gen Master'!$AM505=TRUE,'Gen Master'!$AM505="Enabled?")),'Gen Master'!M505, ignore_flag)</f>
        <v>zzz_ignore</v>
      </c>
      <c r="N118" s="19" t="str">
        <f>IF(AND(NOT(ISBLANK('Gen Master'!N505)),OR('Gen Master'!$AM505=TRUE,'Gen Master'!$AM505="Enabled?")),'Gen Master'!N505, ignore_flag)</f>
        <v>zzz_ignore</v>
      </c>
      <c r="O118" s="19" t="str">
        <f>IF(AND(NOT(ISBLANK('Gen Master'!O505)),OR('Gen Master'!$AM505=TRUE,'Gen Master'!$AM505="Enabled?")),'Gen Master'!O505, ignore_flag)</f>
        <v>zzz_ignore</v>
      </c>
      <c r="P118" s="19" t="str">
        <f>IF(AND(NOT(ISBLANK('Gen Master'!P505)),OR('Gen Master'!$AM505=TRUE,'Gen Master'!$AM505="Enabled?")),'Gen Master'!P505, ignore_flag)</f>
        <v>zzz_ignore</v>
      </c>
      <c r="Q118" s="19" t="str">
        <f>IF(AND(NOT(ISBLANK('Gen Master'!Q505)),OR('Gen Master'!$AM505=TRUE,'Gen Master'!$AM505="Enabled?")),'Gen Master'!Q505, ignore_flag)</f>
        <v>zzz_ignore</v>
      </c>
      <c r="R118" s="19" t="str">
        <f>IF(AND(NOT(ISBLANK('Gen Master'!R505)),OR('Gen Master'!$AM505=TRUE,'Gen Master'!$AM505="Enabled?")),'Gen Master'!R505, ignore_flag)</f>
        <v>zzz_ignore</v>
      </c>
      <c r="S118" s="19" t="str">
        <f>IF(AND(NOT(ISBLANK('Gen Master'!S505)),OR('Gen Master'!$AM505=TRUE,'Gen Master'!$AM505="Enabled?")),'Gen Master'!S505, ignore_flag)</f>
        <v>zzz_ignore</v>
      </c>
      <c r="T118" s="19" t="str">
        <f>IF(AND(NOT(ISBLANK('Gen Master'!T505)),OR('Gen Master'!$AM505=TRUE,'Gen Master'!$AM505="Enabled?")),'Gen Master'!T505, ignore_flag)</f>
        <v>zzz_ignore</v>
      </c>
      <c r="U118" s="19" t="str">
        <f>IF(AND(NOT(ISBLANK('Gen Master'!U505)),OR('Gen Master'!$AM505=TRUE,'Gen Master'!$AM505="Enabled?")),'Gen Master'!U505, ignore_flag)</f>
        <v>zzz_ignore</v>
      </c>
      <c r="V118" s="19" t="str">
        <f ca="1">IF(AND(NOT(ISBLANK('Gen Master'!V505)),OR('Gen Master'!$AM505=TRUE,'Gen Master'!$AM505="Enabled?")),'Gen Master'!V505, ignore_flag)</f>
        <v>zzz_ignore</v>
      </c>
      <c r="W118" s="19" t="str">
        <f>IF(AND(NOT(ISBLANK('Gen Master'!W505)),OR('Gen Master'!$AM505=TRUE,'Gen Master'!$AM505="Enabled?")),'Gen Master'!W505, ignore_flag)</f>
        <v>zzz_ignore</v>
      </c>
      <c r="X118" s="19" t="str">
        <f>IF(AND(NOT(ISBLANK('Gen Master'!X505)),OR('Gen Master'!$AM505=TRUE,'Gen Master'!$AM505="Enabled?")),'Gen Master'!X505, ignore_flag)</f>
        <v>zzz_ignore</v>
      </c>
      <c r="Y118" s="19" t="str">
        <f>IF(AND(NOT(ISBLANK('Gen Master'!Y505)),OR('Gen Master'!$AM505=TRUE,'Gen Master'!$AM505="Enabled?")),'Gen Master'!Y505, ignore_flag)</f>
        <v>zzz_ignore</v>
      </c>
    </row>
    <row r="119" spans="1:25" ht="30">
      <c r="A119" s="19">
        <f>'Gen Master'!A506</f>
        <v>475</v>
      </c>
      <c r="B119" s="19" t="str">
        <f>IF(AND(NOT(ISBLANK('Gen Master'!B506)),OR('Gen Master'!$AM506=TRUE,'Gen Master'!$AM506="Enabled?")),'Gen Master'!B506, ignore_flag)</f>
        <v>zzz_ignore</v>
      </c>
      <c r="C119" s="19" t="str">
        <f>IF(AND(NOT(ISBLANK('Gen Master'!C506)),OR('Gen Master'!$AM506=TRUE,'Gen Master'!$AM506="Enabled?")),'Gen Master'!C506, ignore_flag)</f>
        <v>zzz_ignore</v>
      </c>
      <c r="D119" s="19" t="str">
        <f>IF(AND(NOT(ISBLANK('Gen Master'!D506)),OR('Gen Master'!$AM506=TRUE,'Gen Master'!$AM506="Enabled?")),'Gen Master'!D506, ignore_flag)</f>
        <v>zzz_ignore</v>
      </c>
      <c r="E119" s="19" t="str">
        <f>IF(AND(NOT(ISBLANK('Gen Master'!E506)),OR('Gen Master'!$AM506=TRUE,'Gen Master'!$AM506="Enabled?")),'Gen Master'!E506, ignore_flag)</f>
        <v>zzz_ignore</v>
      </c>
      <c r="F119" s="19" t="str">
        <f>IF(AND(NOT(ISBLANK('Gen Master'!F506)),OR('Gen Master'!$AM506=TRUE,'Gen Master'!$AM506="Enabled?")),'Gen Master'!F506, ignore_flag)</f>
        <v>zzz_ignore</v>
      </c>
      <c r="G119" s="19" t="str">
        <f>IF(AND(NOT(ISBLANK('Gen Master'!G506)),OR('Gen Master'!$AM506=TRUE,'Gen Master'!$AM506="Enabled?")),'Gen Master'!G506, ignore_flag)</f>
        <v>zzz_ignore</v>
      </c>
      <c r="H119" s="19" t="str">
        <f>IF(AND(NOT(ISBLANK('Gen Master'!H506)),OR('Gen Master'!$AM506=TRUE,'Gen Master'!$AM506="Enabled?")),'Gen Master'!H506, ignore_flag)</f>
        <v>zzz_ignore</v>
      </c>
      <c r="I119" s="19" t="str">
        <f>IF(AND(NOT(ISBLANK('Gen Master'!I506)),OR('Gen Master'!$AM506=TRUE,'Gen Master'!$AM506="Enabled?")),'Gen Master'!I506, ignore_flag)</f>
        <v>zzz_ignore</v>
      </c>
      <c r="J119" s="19" t="str">
        <f>IF(AND(NOT(ISBLANK('Gen Master'!J506)),OR('Gen Master'!$AM506=TRUE,'Gen Master'!$AM506="Enabled?")),'Gen Master'!J506, ignore_flag)</f>
        <v>zzz_ignore</v>
      </c>
      <c r="K119" s="19" t="str">
        <f>IF(AND(NOT(ISBLANK('Gen Master'!K506)),OR('Gen Master'!$AM506=TRUE,'Gen Master'!$AM506="Enabled?")),'Gen Master'!K506, ignore_flag)</f>
        <v>zzz_ignore</v>
      </c>
      <c r="L119" s="19" t="str">
        <f>IF(AND(NOT(ISBLANK('Gen Master'!L506)),OR('Gen Master'!$AM506=TRUE,'Gen Master'!$AM506="Enabled?")),'Gen Master'!L506, ignore_flag)</f>
        <v>zzz_ignore</v>
      </c>
      <c r="M119" s="19" t="str">
        <f>IF(AND(NOT(ISBLANK('Gen Master'!M506)),OR('Gen Master'!$AM506=TRUE,'Gen Master'!$AM506="Enabled?")),'Gen Master'!M506, ignore_flag)</f>
        <v>zzz_ignore</v>
      </c>
      <c r="N119" s="19" t="str">
        <f>IF(AND(NOT(ISBLANK('Gen Master'!N506)),OR('Gen Master'!$AM506=TRUE,'Gen Master'!$AM506="Enabled?")),'Gen Master'!N506, ignore_flag)</f>
        <v>zzz_ignore</v>
      </c>
      <c r="O119" s="19" t="str">
        <f>IF(AND(NOT(ISBLANK('Gen Master'!O506)),OR('Gen Master'!$AM506=TRUE,'Gen Master'!$AM506="Enabled?")),'Gen Master'!O506, ignore_flag)</f>
        <v>zzz_ignore</v>
      </c>
      <c r="P119" s="19" t="str">
        <f>IF(AND(NOT(ISBLANK('Gen Master'!P506)),OR('Gen Master'!$AM506=TRUE,'Gen Master'!$AM506="Enabled?")),'Gen Master'!P506, ignore_flag)</f>
        <v>zzz_ignore</v>
      </c>
      <c r="Q119" s="19" t="str">
        <f>IF(AND(NOT(ISBLANK('Gen Master'!Q506)),OR('Gen Master'!$AM506=TRUE,'Gen Master'!$AM506="Enabled?")),'Gen Master'!Q506, ignore_flag)</f>
        <v>zzz_ignore</v>
      </c>
      <c r="R119" s="19" t="str">
        <f>IF(AND(NOT(ISBLANK('Gen Master'!R506)),OR('Gen Master'!$AM506=TRUE,'Gen Master'!$AM506="Enabled?")),'Gen Master'!R506, ignore_flag)</f>
        <v>zzz_ignore</v>
      </c>
      <c r="S119" s="19" t="str">
        <f>IF(AND(NOT(ISBLANK('Gen Master'!S506)),OR('Gen Master'!$AM506=TRUE,'Gen Master'!$AM506="Enabled?")),'Gen Master'!S506, ignore_flag)</f>
        <v>zzz_ignore</v>
      </c>
      <c r="T119" s="19" t="str">
        <f>IF(AND(NOT(ISBLANK('Gen Master'!T506)),OR('Gen Master'!$AM506=TRUE,'Gen Master'!$AM506="Enabled?")),'Gen Master'!T506, ignore_flag)</f>
        <v>zzz_ignore</v>
      </c>
      <c r="U119" s="19" t="str">
        <f>IF(AND(NOT(ISBLANK('Gen Master'!U506)),OR('Gen Master'!$AM506=TRUE,'Gen Master'!$AM506="Enabled?")),'Gen Master'!U506, ignore_flag)</f>
        <v>zzz_ignore</v>
      </c>
      <c r="V119" s="19" t="str">
        <f ca="1">IF(AND(NOT(ISBLANK('Gen Master'!V506)),OR('Gen Master'!$AM506=TRUE,'Gen Master'!$AM506="Enabled?")),'Gen Master'!V506, ignore_flag)</f>
        <v>zzz_ignore</v>
      </c>
      <c r="W119" s="19" t="str">
        <f>IF(AND(NOT(ISBLANK('Gen Master'!W506)),OR('Gen Master'!$AM506=TRUE,'Gen Master'!$AM506="Enabled?")),'Gen Master'!W506, ignore_flag)</f>
        <v>zzz_ignore</v>
      </c>
      <c r="X119" s="19" t="str">
        <f>IF(AND(NOT(ISBLANK('Gen Master'!X506)),OR('Gen Master'!$AM506=TRUE,'Gen Master'!$AM506="Enabled?")),'Gen Master'!X506, ignore_flag)</f>
        <v>zzz_ignore</v>
      </c>
      <c r="Y119" s="19" t="str">
        <f>IF(AND(NOT(ISBLANK('Gen Master'!Y506)),OR('Gen Master'!$AM506=TRUE,'Gen Master'!$AM506="Enabled?")),'Gen Master'!Y506, ignore_flag)</f>
        <v>zzz_ignore</v>
      </c>
    </row>
    <row r="120" spans="1:25" ht="30">
      <c r="A120" s="19">
        <f>'Gen Master'!A507</f>
        <v>476</v>
      </c>
      <c r="B120" s="19" t="str">
        <f>IF(AND(NOT(ISBLANK('Gen Master'!B507)),OR('Gen Master'!$AM507=TRUE,'Gen Master'!$AM507="Enabled?")),'Gen Master'!B507, ignore_flag)</f>
        <v>zzz_ignore</v>
      </c>
      <c r="C120" s="19" t="str">
        <f>IF(AND(NOT(ISBLANK('Gen Master'!C507)),OR('Gen Master'!$AM507=TRUE,'Gen Master'!$AM507="Enabled?")),'Gen Master'!C507, ignore_flag)</f>
        <v>zzz_ignore</v>
      </c>
      <c r="D120" s="19" t="str">
        <f>IF(AND(NOT(ISBLANK('Gen Master'!D507)),OR('Gen Master'!$AM507=TRUE,'Gen Master'!$AM507="Enabled?")),'Gen Master'!D507, ignore_flag)</f>
        <v>zzz_ignore</v>
      </c>
      <c r="E120" s="19" t="str">
        <f>IF(AND(NOT(ISBLANK('Gen Master'!E507)),OR('Gen Master'!$AM507=TRUE,'Gen Master'!$AM507="Enabled?")),'Gen Master'!E507, ignore_flag)</f>
        <v>zzz_ignore</v>
      </c>
      <c r="F120" s="19" t="str">
        <f>IF(AND(NOT(ISBLANK('Gen Master'!F507)),OR('Gen Master'!$AM507=TRUE,'Gen Master'!$AM507="Enabled?")),'Gen Master'!F507, ignore_flag)</f>
        <v>zzz_ignore</v>
      </c>
      <c r="G120" s="19" t="str">
        <f>IF(AND(NOT(ISBLANK('Gen Master'!G507)),OR('Gen Master'!$AM507=TRUE,'Gen Master'!$AM507="Enabled?")),'Gen Master'!G507, ignore_flag)</f>
        <v>zzz_ignore</v>
      </c>
      <c r="H120" s="19" t="str">
        <f>IF(AND(NOT(ISBLANK('Gen Master'!H507)),OR('Gen Master'!$AM507=TRUE,'Gen Master'!$AM507="Enabled?")),'Gen Master'!H507, ignore_flag)</f>
        <v>zzz_ignore</v>
      </c>
      <c r="I120" s="19" t="str">
        <f>IF(AND(NOT(ISBLANK('Gen Master'!I507)),OR('Gen Master'!$AM507=TRUE,'Gen Master'!$AM507="Enabled?")),'Gen Master'!I507, ignore_flag)</f>
        <v>zzz_ignore</v>
      </c>
      <c r="J120" s="19" t="str">
        <f>IF(AND(NOT(ISBLANK('Gen Master'!J507)),OR('Gen Master'!$AM507=TRUE,'Gen Master'!$AM507="Enabled?")),'Gen Master'!J507, ignore_flag)</f>
        <v>zzz_ignore</v>
      </c>
      <c r="K120" s="19" t="str">
        <f>IF(AND(NOT(ISBLANK('Gen Master'!K507)),OR('Gen Master'!$AM507=TRUE,'Gen Master'!$AM507="Enabled?")),'Gen Master'!K507, ignore_flag)</f>
        <v>zzz_ignore</v>
      </c>
      <c r="L120" s="19" t="str">
        <f>IF(AND(NOT(ISBLANK('Gen Master'!L507)),OR('Gen Master'!$AM507=TRUE,'Gen Master'!$AM507="Enabled?")),'Gen Master'!L507, ignore_flag)</f>
        <v>zzz_ignore</v>
      </c>
      <c r="M120" s="19" t="str">
        <f>IF(AND(NOT(ISBLANK('Gen Master'!M507)),OR('Gen Master'!$AM507=TRUE,'Gen Master'!$AM507="Enabled?")),'Gen Master'!M507, ignore_flag)</f>
        <v>zzz_ignore</v>
      </c>
      <c r="N120" s="19" t="str">
        <f>IF(AND(NOT(ISBLANK('Gen Master'!N507)),OR('Gen Master'!$AM507=TRUE,'Gen Master'!$AM507="Enabled?")),'Gen Master'!N507, ignore_flag)</f>
        <v>zzz_ignore</v>
      </c>
      <c r="O120" s="19" t="str">
        <f>IF(AND(NOT(ISBLANK('Gen Master'!O507)),OR('Gen Master'!$AM507=TRUE,'Gen Master'!$AM507="Enabled?")),'Gen Master'!O507, ignore_flag)</f>
        <v>zzz_ignore</v>
      </c>
      <c r="P120" s="19" t="str">
        <f>IF(AND(NOT(ISBLANK('Gen Master'!P507)),OR('Gen Master'!$AM507=TRUE,'Gen Master'!$AM507="Enabled?")),'Gen Master'!P507, ignore_flag)</f>
        <v>zzz_ignore</v>
      </c>
      <c r="Q120" s="19" t="str">
        <f>IF(AND(NOT(ISBLANK('Gen Master'!Q507)),OR('Gen Master'!$AM507=TRUE,'Gen Master'!$AM507="Enabled?")),'Gen Master'!Q507, ignore_flag)</f>
        <v>zzz_ignore</v>
      </c>
      <c r="R120" s="19" t="str">
        <f>IF(AND(NOT(ISBLANK('Gen Master'!R507)),OR('Gen Master'!$AM507=TRUE,'Gen Master'!$AM507="Enabled?")),'Gen Master'!R507, ignore_flag)</f>
        <v>zzz_ignore</v>
      </c>
      <c r="S120" s="19" t="str">
        <f>IF(AND(NOT(ISBLANK('Gen Master'!S507)),OR('Gen Master'!$AM507=TRUE,'Gen Master'!$AM507="Enabled?")),'Gen Master'!S507, ignore_flag)</f>
        <v>zzz_ignore</v>
      </c>
      <c r="T120" s="19" t="str">
        <f>IF(AND(NOT(ISBLANK('Gen Master'!T507)),OR('Gen Master'!$AM507=TRUE,'Gen Master'!$AM507="Enabled?")),'Gen Master'!T507, ignore_flag)</f>
        <v>zzz_ignore</v>
      </c>
      <c r="U120" s="19" t="str">
        <f>IF(AND(NOT(ISBLANK('Gen Master'!U507)),OR('Gen Master'!$AM507=TRUE,'Gen Master'!$AM507="Enabled?")),'Gen Master'!U507, ignore_flag)</f>
        <v>zzz_ignore</v>
      </c>
      <c r="V120" s="19" t="str">
        <f ca="1">IF(AND(NOT(ISBLANK('Gen Master'!V507)),OR('Gen Master'!$AM507=TRUE,'Gen Master'!$AM507="Enabled?")),'Gen Master'!V507, ignore_flag)</f>
        <v>zzz_ignore</v>
      </c>
      <c r="W120" s="19" t="str">
        <f>IF(AND(NOT(ISBLANK('Gen Master'!W507)),OR('Gen Master'!$AM507=TRUE,'Gen Master'!$AM507="Enabled?")),'Gen Master'!W507, ignore_flag)</f>
        <v>zzz_ignore</v>
      </c>
      <c r="X120" s="19" t="str">
        <f>IF(AND(NOT(ISBLANK('Gen Master'!X507)),OR('Gen Master'!$AM507=TRUE,'Gen Master'!$AM507="Enabled?")),'Gen Master'!X507, ignore_flag)</f>
        <v>zzz_ignore</v>
      </c>
      <c r="Y120" s="19" t="str">
        <f>IF(AND(NOT(ISBLANK('Gen Master'!Y507)),OR('Gen Master'!$AM507=TRUE,'Gen Master'!$AM507="Enabled?")),'Gen Master'!Y507, ignore_flag)</f>
        <v>zzz_ignore</v>
      </c>
    </row>
    <row r="121" spans="1:25" ht="30">
      <c r="A121" s="19">
        <f>'Gen Master'!A508</f>
        <v>477</v>
      </c>
      <c r="B121" s="19" t="str">
        <f>IF(AND(NOT(ISBLANK('Gen Master'!B508)),OR('Gen Master'!$AM508=TRUE,'Gen Master'!$AM508="Enabled?")),'Gen Master'!B508, ignore_flag)</f>
        <v>zzz_ignore</v>
      </c>
      <c r="C121" s="19" t="str">
        <f>IF(AND(NOT(ISBLANK('Gen Master'!C508)),OR('Gen Master'!$AM508=TRUE,'Gen Master'!$AM508="Enabled?")),'Gen Master'!C508, ignore_flag)</f>
        <v>zzz_ignore</v>
      </c>
      <c r="D121" s="19" t="str">
        <f>IF(AND(NOT(ISBLANK('Gen Master'!D508)),OR('Gen Master'!$AM508=TRUE,'Gen Master'!$AM508="Enabled?")),'Gen Master'!D508, ignore_flag)</f>
        <v>zzz_ignore</v>
      </c>
      <c r="E121" s="19" t="str">
        <f>IF(AND(NOT(ISBLANK('Gen Master'!E508)),OR('Gen Master'!$AM508=TRUE,'Gen Master'!$AM508="Enabled?")),'Gen Master'!E508, ignore_flag)</f>
        <v>zzz_ignore</v>
      </c>
      <c r="F121" s="19" t="str">
        <f>IF(AND(NOT(ISBLANK('Gen Master'!F508)),OR('Gen Master'!$AM508=TRUE,'Gen Master'!$AM508="Enabled?")),'Gen Master'!F508, ignore_flag)</f>
        <v>zzz_ignore</v>
      </c>
      <c r="G121" s="19" t="str">
        <f>IF(AND(NOT(ISBLANK('Gen Master'!G508)),OR('Gen Master'!$AM508=TRUE,'Gen Master'!$AM508="Enabled?")),'Gen Master'!G508, ignore_flag)</f>
        <v>zzz_ignore</v>
      </c>
      <c r="H121" s="19" t="str">
        <f>IF(AND(NOT(ISBLANK('Gen Master'!H508)),OR('Gen Master'!$AM508=TRUE,'Gen Master'!$AM508="Enabled?")),'Gen Master'!H508, ignore_flag)</f>
        <v>zzz_ignore</v>
      </c>
      <c r="I121" s="19" t="str">
        <f>IF(AND(NOT(ISBLANK('Gen Master'!I508)),OR('Gen Master'!$AM508=TRUE,'Gen Master'!$AM508="Enabled?")),'Gen Master'!I508, ignore_flag)</f>
        <v>zzz_ignore</v>
      </c>
      <c r="J121" s="19" t="str">
        <f>IF(AND(NOT(ISBLANK('Gen Master'!J508)),OR('Gen Master'!$AM508=TRUE,'Gen Master'!$AM508="Enabled?")),'Gen Master'!J508, ignore_flag)</f>
        <v>zzz_ignore</v>
      </c>
      <c r="K121" s="19" t="str">
        <f>IF(AND(NOT(ISBLANK('Gen Master'!K508)),OR('Gen Master'!$AM508=TRUE,'Gen Master'!$AM508="Enabled?")),'Gen Master'!K508, ignore_flag)</f>
        <v>zzz_ignore</v>
      </c>
      <c r="L121" s="19" t="str">
        <f>IF(AND(NOT(ISBLANK('Gen Master'!L508)),OR('Gen Master'!$AM508=TRUE,'Gen Master'!$AM508="Enabled?")),'Gen Master'!L508, ignore_flag)</f>
        <v>zzz_ignore</v>
      </c>
      <c r="M121" s="19" t="str">
        <f>IF(AND(NOT(ISBLANK('Gen Master'!M508)),OR('Gen Master'!$AM508=TRUE,'Gen Master'!$AM508="Enabled?")),'Gen Master'!M508, ignore_flag)</f>
        <v>zzz_ignore</v>
      </c>
      <c r="N121" s="19" t="str">
        <f>IF(AND(NOT(ISBLANK('Gen Master'!N508)),OR('Gen Master'!$AM508=TRUE,'Gen Master'!$AM508="Enabled?")),'Gen Master'!N508, ignore_flag)</f>
        <v>zzz_ignore</v>
      </c>
      <c r="O121" s="19" t="str">
        <f>IF(AND(NOT(ISBLANK('Gen Master'!O508)),OR('Gen Master'!$AM508=TRUE,'Gen Master'!$AM508="Enabled?")),'Gen Master'!O508, ignore_flag)</f>
        <v>zzz_ignore</v>
      </c>
      <c r="P121" s="19" t="str">
        <f>IF(AND(NOT(ISBLANK('Gen Master'!P508)),OR('Gen Master'!$AM508=TRUE,'Gen Master'!$AM508="Enabled?")),'Gen Master'!P508, ignore_flag)</f>
        <v>zzz_ignore</v>
      </c>
      <c r="Q121" s="19" t="str">
        <f>IF(AND(NOT(ISBLANK('Gen Master'!Q508)),OR('Gen Master'!$AM508=TRUE,'Gen Master'!$AM508="Enabled?")),'Gen Master'!Q508, ignore_flag)</f>
        <v>zzz_ignore</v>
      </c>
      <c r="R121" s="19" t="str">
        <f>IF(AND(NOT(ISBLANK('Gen Master'!R508)),OR('Gen Master'!$AM508=TRUE,'Gen Master'!$AM508="Enabled?")),'Gen Master'!R508, ignore_flag)</f>
        <v>zzz_ignore</v>
      </c>
      <c r="S121" s="19" t="str">
        <f>IF(AND(NOT(ISBLANK('Gen Master'!S508)),OR('Gen Master'!$AM508=TRUE,'Gen Master'!$AM508="Enabled?")),'Gen Master'!S508, ignore_flag)</f>
        <v>zzz_ignore</v>
      </c>
      <c r="T121" s="19" t="str">
        <f>IF(AND(NOT(ISBLANK('Gen Master'!T508)),OR('Gen Master'!$AM508=TRUE,'Gen Master'!$AM508="Enabled?")),'Gen Master'!T508, ignore_flag)</f>
        <v>zzz_ignore</v>
      </c>
      <c r="U121" s="19" t="str">
        <f>IF(AND(NOT(ISBLANK('Gen Master'!U508)),OR('Gen Master'!$AM508=TRUE,'Gen Master'!$AM508="Enabled?")),'Gen Master'!U508, ignore_flag)</f>
        <v>zzz_ignore</v>
      </c>
      <c r="V121" s="19" t="str">
        <f ca="1">IF(AND(NOT(ISBLANK('Gen Master'!V508)),OR('Gen Master'!$AM508=TRUE,'Gen Master'!$AM508="Enabled?")),'Gen Master'!V508, ignore_flag)</f>
        <v>zzz_ignore</v>
      </c>
      <c r="W121" s="19" t="str">
        <f>IF(AND(NOT(ISBLANK('Gen Master'!W508)),OR('Gen Master'!$AM508=TRUE,'Gen Master'!$AM508="Enabled?")),'Gen Master'!W508, ignore_flag)</f>
        <v>zzz_ignore</v>
      </c>
      <c r="X121" s="19" t="str">
        <f>IF(AND(NOT(ISBLANK('Gen Master'!X508)),OR('Gen Master'!$AM508=TRUE,'Gen Master'!$AM508="Enabled?")),'Gen Master'!X508, ignore_flag)</f>
        <v>zzz_ignore</v>
      </c>
      <c r="Y121" s="19" t="str">
        <f>IF(AND(NOT(ISBLANK('Gen Master'!Y508)),OR('Gen Master'!$AM508=TRUE,'Gen Master'!$AM508="Enabled?")),'Gen Master'!Y508, ignore_flag)</f>
        <v>zzz_ignore</v>
      </c>
    </row>
    <row r="122" spans="1:25" ht="30">
      <c r="A122" s="19">
        <f>'Gen Master'!A509</f>
        <v>478</v>
      </c>
      <c r="B122" s="19" t="str">
        <f>IF(AND(NOT(ISBLANK('Gen Master'!B509)),OR('Gen Master'!$AM509=TRUE,'Gen Master'!$AM509="Enabled?")),'Gen Master'!B509, ignore_flag)</f>
        <v>zzz_ignore</v>
      </c>
      <c r="C122" s="19" t="str">
        <f>IF(AND(NOT(ISBLANK('Gen Master'!C509)),OR('Gen Master'!$AM509=TRUE,'Gen Master'!$AM509="Enabled?")),'Gen Master'!C509, ignore_flag)</f>
        <v>zzz_ignore</v>
      </c>
      <c r="D122" s="19" t="str">
        <f>IF(AND(NOT(ISBLANK('Gen Master'!D509)),OR('Gen Master'!$AM509=TRUE,'Gen Master'!$AM509="Enabled?")),'Gen Master'!D509, ignore_flag)</f>
        <v>zzz_ignore</v>
      </c>
      <c r="E122" s="19" t="str">
        <f>IF(AND(NOT(ISBLANK('Gen Master'!E509)),OR('Gen Master'!$AM509=TRUE,'Gen Master'!$AM509="Enabled?")),'Gen Master'!E509, ignore_flag)</f>
        <v>zzz_ignore</v>
      </c>
      <c r="F122" s="19" t="str">
        <f>IF(AND(NOT(ISBLANK('Gen Master'!F509)),OR('Gen Master'!$AM509=TRUE,'Gen Master'!$AM509="Enabled?")),'Gen Master'!F509, ignore_flag)</f>
        <v>zzz_ignore</v>
      </c>
      <c r="G122" s="19" t="str">
        <f>IF(AND(NOT(ISBLANK('Gen Master'!G509)),OR('Gen Master'!$AM509=TRUE,'Gen Master'!$AM509="Enabled?")),'Gen Master'!G509, ignore_flag)</f>
        <v>zzz_ignore</v>
      </c>
      <c r="H122" s="19" t="str">
        <f>IF(AND(NOT(ISBLANK('Gen Master'!H509)),OR('Gen Master'!$AM509=TRUE,'Gen Master'!$AM509="Enabled?")),'Gen Master'!H509, ignore_flag)</f>
        <v>zzz_ignore</v>
      </c>
      <c r="I122" s="19" t="str">
        <f>IF(AND(NOT(ISBLANK('Gen Master'!I509)),OR('Gen Master'!$AM509=TRUE,'Gen Master'!$AM509="Enabled?")),'Gen Master'!I509, ignore_flag)</f>
        <v>zzz_ignore</v>
      </c>
      <c r="J122" s="19" t="str">
        <f>IF(AND(NOT(ISBLANK('Gen Master'!J509)),OR('Gen Master'!$AM509=TRUE,'Gen Master'!$AM509="Enabled?")),'Gen Master'!J509, ignore_flag)</f>
        <v>zzz_ignore</v>
      </c>
      <c r="K122" s="19" t="str">
        <f>IF(AND(NOT(ISBLANK('Gen Master'!K509)),OR('Gen Master'!$AM509=TRUE,'Gen Master'!$AM509="Enabled?")),'Gen Master'!K509, ignore_flag)</f>
        <v>zzz_ignore</v>
      </c>
      <c r="L122" s="19" t="str">
        <f>IF(AND(NOT(ISBLANK('Gen Master'!L509)),OR('Gen Master'!$AM509=TRUE,'Gen Master'!$AM509="Enabled?")),'Gen Master'!L509, ignore_flag)</f>
        <v>zzz_ignore</v>
      </c>
      <c r="M122" s="19" t="str">
        <f>IF(AND(NOT(ISBLANK('Gen Master'!M509)),OR('Gen Master'!$AM509=TRUE,'Gen Master'!$AM509="Enabled?")),'Gen Master'!M509, ignore_flag)</f>
        <v>zzz_ignore</v>
      </c>
      <c r="N122" s="19" t="str">
        <f>IF(AND(NOT(ISBLANK('Gen Master'!N509)),OR('Gen Master'!$AM509=TRUE,'Gen Master'!$AM509="Enabled?")),'Gen Master'!N509, ignore_flag)</f>
        <v>zzz_ignore</v>
      </c>
      <c r="O122" s="19" t="str">
        <f>IF(AND(NOT(ISBLANK('Gen Master'!O509)),OR('Gen Master'!$AM509=TRUE,'Gen Master'!$AM509="Enabled?")),'Gen Master'!O509, ignore_flag)</f>
        <v>zzz_ignore</v>
      </c>
      <c r="P122" s="19" t="str">
        <f>IF(AND(NOT(ISBLANK('Gen Master'!P509)),OR('Gen Master'!$AM509=TRUE,'Gen Master'!$AM509="Enabled?")),'Gen Master'!P509, ignore_flag)</f>
        <v>zzz_ignore</v>
      </c>
      <c r="Q122" s="19" t="str">
        <f>IF(AND(NOT(ISBLANK('Gen Master'!Q509)),OR('Gen Master'!$AM509=TRUE,'Gen Master'!$AM509="Enabled?")),'Gen Master'!Q509, ignore_flag)</f>
        <v>zzz_ignore</v>
      </c>
      <c r="R122" s="19" t="str">
        <f>IF(AND(NOT(ISBLANK('Gen Master'!R509)),OR('Gen Master'!$AM509=TRUE,'Gen Master'!$AM509="Enabled?")),'Gen Master'!R509, ignore_flag)</f>
        <v>zzz_ignore</v>
      </c>
      <c r="S122" s="19" t="str">
        <f>IF(AND(NOT(ISBLANK('Gen Master'!S509)),OR('Gen Master'!$AM509=TRUE,'Gen Master'!$AM509="Enabled?")),'Gen Master'!S509, ignore_flag)</f>
        <v>zzz_ignore</v>
      </c>
      <c r="T122" s="19" t="str">
        <f>IF(AND(NOT(ISBLANK('Gen Master'!T509)),OR('Gen Master'!$AM509=TRUE,'Gen Master'!$AM509="Enabled?")),'Gen Master'!T509, ignore_flag)</f>
        <v>zzz_ignore</v>
      </c>
      <c r="U122" s="19" t="str">
        <f>IF(AND(NOT(ISBLANK('Gen Master'!U509)),OR('Gen Master'!$AM509=TRUE,'Gen Master'!$AM509="Enabled?")),'Gen Master'!U509, ignore_flag)</f>
        <v>zzz_ignore</v>
      </c>
      <c r="V122" s="19" t="str">
        <f ca="1">IF(AND(NOT(ISBLANK('Gen Master'!V509)),OR('Gen Master'!$AM509=TRUE,'Gen Master'!$AM509="Enabled?")),'Gen Master'!V509, ignore_flag)</f>
        <v>zzz_ignore</v>
      </c>
      <c r="W122" s="19" t="str">
        <f>IF(AND(NOT(ISBLANK('Gen Master'!W509)),OR('Gen Master'!$AM509=TRUE,'Gen Master'!$AM509="Enabled?")),'Gen Master'!W509, ignore_flag)</f>
        <v>zzz_ignore</v>
      </c>
      <c r="X122" s="19" t="str">
        <f>IF(AND(NOT(ISBLANK('Gen Master'!X509)),OR('Gen Master'!$AM509=TRUE,'Gen Master'!$AM509="Enabled?")),'Gen Master'!X509, ignore_flag)</f>
        <v>zzz_ignore</v>
      </c>
      <c r="Y122" s="19" t="str">
        <f>IF(AND(NOT(ISBLANK('Gen Master'!Y509)),OR('Gen Master'!$AM509=TRUE,'Gen Master'!$AM509="Enabled?")),'Gen Master'!Y509, ignore_flag)</f>
        <v>zzz_ignore</v>
      </c>
    </row>
    <row r="123" spans="1:25" ht="30">
      <c r="A123" s="19">
        <f>'Gen Master'!A510</f>
        <v>479</v>
      </c>
      <c r="B123" s="19" t="str">
        <f>IF(AND(NOT(ISBLANK('Gen Master'!B510)),OR('Gen Master'!$AM510=TRUE,'Gen Master'!$AM510="Enabled?")),'Gen Master'!B510, ignore_flag)</f>
        <v>zzz_ignore</v>
      </c>
      <c r="C123" s="19" t="str">
        <f>IF(AND(NOT(ISBLANK('Gen Master'!C510)),OR('Gen Master'!$AM510=TRUE,'Gen Master'!$AM510="Enabled?")),'Gen Master'!C510, ignore_flag)</f>
        <v>zzz_ignore</v>
      </c>
      <c r="D123" s="19" t="str">
        <f>IF(AND(NOT(ISBLANK('Gen Master'!D510)),OR('Gen Master'!$AM510=TRUE,'Gen Master'!$AM510="Enabled?")),'Gen Master'!D510, ignore_flag)</f>
        <v>zzz_ignore</v>
      </c>
      <c r="E123" s="19" t="str">
        <f>IF(AND(NOT(ISBLANK('Gen Master'!E510)),OR('Gen Master'!$AM510=TRUE,'Gen Master'!$AM510="Enabled?")),'Gen Master'!E510, ignore_flag)</f>
        <v>zzz_ignore</v>
      </c>
      <c r="F123" s="19" t="str">
        <f>IF(AND(NOT(ISBLANK('Gen Master'!F510)),OR('Gen Master'!$AM510=TRUE,'Gen Master'!$AM510="Enabled?")),'Gen Master'!F510, ignore_flag)</f>
        <v>zzz_ignore</v>
      </c>
      <c r="G123" s="19" t="str">
        <f>IF(AND(NOT(ISBLANK('Gen Master'!G510)),OR('Gen Master'!$AM510=TRUE,'Gen Master'!$AM510="Enabled?")),'Gen Master'!G510, ignore_flag)</f>
        <v>zzz_ignore</v>
      </c>
      <c r="H123" s="19" t="str">
        <f>IF(AND(NOT(ISBLANK('Gen Master'!H510)),OR('Gen Master'!$AM510=TRUE,'Gen Master'!$AM510="Enabled?")),'Gen Master'!H510, ignore_flag)</f>
        <v>zzz_ignore</v>
      </c>
      <c r="I123" s="19" t="str">
        <f>IF(AND(NOT(ISBLANK('Gen Master'!I510)),OR('Gen Master'!$AM510=TRUE,'Gen Master'!$AM510="Enabled?")),'Gen Master'!I510, ignore_flag)</f>
        <v>zzz_ignore</v>
      </c>
      <c r="J123" s="19" t="str">
        <f>IF(AND(NOT(ISBLANK('Gen Master'!J510)),OR('Gen Master'!$AM510=TRUE,'Gen Master'!$AM510="Enabled?")),'Gen Master'!J510, ignore_flag)</f>
        <v>zzz_ignore</v>
      </c>
      <c r="K123" s="19" t="str">
        <f>IF(AND(NOT(ISBLANK('Gen Master'!K510)),OR('Gen Master'!$AM510=TRUE,'Gen Master'!$AM510="Enabled?")),'Gen Master'!K510, ignore_flag)</f>
        <v>zzz_ignore</v>
      </c>
      <c r="L123" s="19" t="str">
        <f>IF(AND(NOT(ISBLANK('Gen Master'!L510)),OR('Gen Master'!$AM510=TRUE,'Gen Master'!$AM510="Enabled?")),'Gen Master'!L510, ignore_flag)</f>
        <v>zzz_ignore</v>
      </c>
      <c r="M123" s="19" t="str">
        <f>IF(AND(NOT(ISBLANK('Gen Master'!M510)),OR('Gen Master'!$AM510=TRUE,'Gen Master'!$AM510="Enabled?")),'Gen Master'!M510, ignore_flag)</f>
        <v>zzz_ignore</v>
      </c>
      <c r="N123" s="19" t="str">
        <f>IF(AND(NOT(ISBLANK('Gen Master'!N510)),OR('Gen Master'!$AM510=TRUE,'Gen Master'!$AM510="Enabled?")),'Gen Master'!N510, ignore_flag)</f>
        <v>zzz_ignore</v>
      </c>
      <c r="O123" s="19" t="str">
        <f>IF(AND(NOT(ISBLANK('Gen Master'!O510)),OR('Gen Master'!$AM510=TRUE,'Gen Master'!$AM510="Enabled?")),'Gen Master'!O510, ignore_flag)</f>
        <v>zzz_ignore</v>
      </c>
      <c r="P123" s="19" t="str">
        <f>IF(AND(NOT(ISBLANK('Gen Master'!P510)),OR('Gen Master'!$AM510=TRUE,'Gen Master'!$AM510="Enabled?")),'Gen Master'!P510, ignore_flag)</f>
        <v>zzz_ignore</v>
      </c>
      <c r="Q123" s="19" t="str">
        <f>IF(AND(NOT(ISBLANK('Gen Master'!Q510)),OR('Gen Master'!$AM510=TRUE,'Gen Master'!$AM510="Enabled?")),'Gen Master'!Q510, ignore_flag)</f>
        <v>zzz_ignore</v>
      </c>
      <c r="R123" s="19" t="str">
        <f>IF(AND(NOT(ISBLANK('Gen Master'!R510)),OR('Gen Master'!$AM510=TRUE,'Gen Master'!$AM510="Enabled?")),'Gen Master'!R510, ignore_flag)</f>
        <v>zzz_ignore</v>
      </c>
      <c r="S123" s="19" t="str">
        <f>IF(AND(NOT(ISBLANK('Gen Master'!S510)),OR('Gen Master'!$AM510=TRUE,'Gen Master'!$AM510="Enabled?")),'Gen Master'!S510, ignore_flag)</f>
        <v>zzz_ignore</v>
      </c>
      <c r="T123" s="19" t="str">
        <f>IF(AND(NOT(ISBLANK('Gen Master'!T510)),OR('Gen Master'!$AM510=TRUE,'Gen Master'!$AM510="Enabled?")),'Gen Master'!T510, ignore_flag)</f>
        <v>zzz_ignore</v>
      </c>
      <c r="U123" s="19" t="str">
        <f>IF(AND(NOT(ISBLANK('Gen Master'!U510)),OR('Gen Master'!$AM510=TRUE,'Gen Master'!$AM510="Enabled?")),'Gen Master'!U510, ignore_flag)</f>
        <v>zzz_ignore</v>
      </c>
      <c r="V123" s="19" t="str">
        <f ca="1">IF(AND(NOT(ISBLANK('Gen Master'!V510)),OR('Gen Master'!$AM510=TRUE,'Gen Master'!$AM510="Enabled?")),'Gen Master'!V510, ignore_flag)</f>
        <v>zzz_ignore</v>
      </c>
      <c r="W123" s="19" t="str">
        <f>IF(AND(NOT(ISBLANK('Gen Master'!W510)),OR('Gen Master'!$AM510=TRUE,'Gen Master'!$AM510="Enabled?")),'Gen Master'!W510, ignore_flag)</f>
        <v>zzz_ignore</v>
      </c>
      <c r="X123" s="19" t="str">
        <f>IF(AND(NOT(ISBLANK('Gen Master'!X510)),OR('Gen Master'!$AM510=TRUE,'Gen Master'!$AM510="Enabled?")),'Gen Master'!X510, ignore_flag)</f>
        <v>zzz_ignore</v>
      </c>
      <c r="Y123" s="19" t="str">
        <f>IF(AND(NOT(ISBLANK('Gen Master'!Y510)),OR('Gen Master'!$AM510=TRUE,'Gen Master'!$AM510="Enabled?")),'Gen Master'!Y510, ignore_flag)</f>
        <v>zzz_ignore</v>
      </c>
    </row>
    <row r="124" spans="1:25" ht="30">
      <c r="A124" s="19">
        <f>'Gen Master'!A518</f>
        <v>487</v>
      </c>
      <c r="B124" s="19" t="str">
        <f>IF(AND(NOT(ISBLANK('Gen Master'!B518)),OR('Gen Master'!$AM518=TRUE,'Gen Master'!$AM518="Enabled?")),'Gen Master'!B518, ignore_flag)</f>
        <v>zzz_ignore</v>
      </c>
      <c r="C124" s="19" t="str">
        <f>IF(AND(NOT(ISBLANK('Gen Master'!C518)),OR('Gen Master'!$AM518=TRUE,'Gen Master'!$AM518="Enabled?")),'Gen Master'!C518, ignore_flag)</f>
        <v>zzz_ignore</v>
      </c>
      <c r="D124" s="19" t="str">
        <f>IF(AND(NOT(ISBLANK('Gen Master'!D518)),OR('Gen Master'!$AM518=TRUE,'Gen Master'!$AM518="Enabled?")),'Gen Master'!D518, ignore_flag)</f>
        <v>zzz_ignore</v>
      </c>
      <c r="E124" s="19" t="str">
        <f>IF(AND(NOT(ISBLANK('Gen Master'!E518)),OR('Gen Master'!$AM518=TRUE,'Gen Master'!$AM518="Enabled?")),'Gen Master'!E518, ignore_flag)</f>
        <v>zzz_ignore</v>
      </c>
      <c r="F124" s="19" t="str">
        <f>IF(AND(NOT(ISBLANK('Gen Master'!F518)),OR('Gen Master'!$AM518=TRUE,'Gen Master'!$AM518="Enabled?")),'Gen Master'!F518, ignore_flag)</f>
        <v>zzz_ignore</v>
      </c>
      <c r="G124" s="19" t="str">
        <f>IF(AND(NOT(ISBLANK('Gen Master'!G518)),OR('Gen Master'!$AM518=TRUE,'Gen Master'!$AM518="Enabled?")),'Gen Master'!G518, ignore_flag)</f>
        <v>zzz_ignore</v>
      </c>
      <c r="H124" s="19" t="str">
        <f>IF(AND(NOT(ISBLANK('Gen Master'!H518)),OR('Gen Master'!$AM518=TRUE,'Gen Master'!$AM518="Enabled?")),'Gen Master'!H518, ignore_flag)</f>
        <v>zzz_ignore</v>
      </c>
      <c r="I124" s="19" t="str">
        <f>IF(AND(NOT(ISBLANK('Gen Master'!I518)),OR('Gen Master'!$AM518=TRUE,'Gen Master'!$AM518="Enabled?")),'Gen Master'!I518, ignore_flag)</f>
        <v>zzz_ignore</v>
      </c>
      <c r="J124" s="19" t="str">
        <f>IF(AND(NOT(ISBLANK('Gen Master'!J518)),OR('Gen Master'!$AM518=TRUE,'Gen Master'!$AM518="Enabled?")),'Gen Master'!J518, ignore_flag)</f>
        <v>zzz_ignore</v>
      </c>
      <c r="K124" s="19" t="str">
        <f>IF(AND(NOT(ISBLANK('Gen Master'!K518)),OR('Gen Master'!$AM518=TRUE,'Gen Master'!$AM518="Enabled?")),'Gen Master'!K518, ignore_flag)</f>
        <v>zzz_ignore</v>
      </c>
      <c r="L124" s="19" t="str">
        <f>IF(AND(NOT(ISBLANK('Gen Master'!L518)),OR('Gen Master'!$AM518=TRUE,'Gen Master'!$AM518="Enabled?")),'Gen Master'!L518, ignore_flag)</f>
        <v>zzz_ignore</v>
      </c>
      <c r="M124" s="19" t="str">
        <f>IF(AND(NOT(ISBLANK('Gen Master'!M518)),OR('Gen Master'!$AM518=TRUE,'Gen Master'!$AM518="Enabled?")),'Gen Master'!M518, ignore_flag)</f>
        <v>zzz_ignore</v>
      </c>
      <c r="N124" s="19" t="str">
        <f>IF(AND(NOT(ISBLANK('Gen Master'!N518)),OR('Gen Master'!$AM518=TRUE,'Gen Master'!$AM518="Enabled?")),'Gen Master'!N518, ignore_flag)</f>
        <v>zzz_ignore</v>
      </c>
      <c r="O124" s="19" t="str">
        <f>IF(AND(NOT(ISBLANK('Gen Master'!O518)),OR('Gen Master'!$AM518=TRUE,'Gen Master'!$AM518="Enabled?")),'Gen Master'!O518, ignore_flag)</f>
        <v>zzz_ignore</v>
      </c>
      <c r="P124" s="19" t="str">
        <f>IF(AND(NOT(ISBLANK('Gen Master'!P518)),OR('Gen Master'!$AM518=TRUE,'Gen Master'!$AM518="Enabled?")),'Gen Master'!P518, ignore_flag)</f>
        <v>zzz_ignore</v>
      </c>
      <c r="Q124" s="19" t="str">
        <f>IF(AND(NOT(ISBLANK('Gen Master'!Q518)),OR('Gen Master'!$AM518=TRUE,'Gen Master'!$AM518="Enabled?")),'Gen Master'!Q518, ignore_flag)</f>
        <v>zzz_ignore</v>
      </c>
      <c r="R124" s="19" t="str">
        <f>IF(AND(NOT(ISBLANK('Gen Master'!R518)),OR('Gen Master'!$AM518=TRUE,'Gen Master'!$AM518="Enabled?")),'Gen Master'!R518, ignore_flag)</f>
        <v>zzz_ignore</v>
      </c>
      <c r="S124" s="19" t="str">
        <f>IF(AND(NOT(ISBLANK('Gen Master'!S518)),OR('Gen Master'!$AM518=TRUE,'Gen Master'!$AM518="Enabled?")),'Gen Master'!S518, ignore_flag)</f>
        <v>zzz_ignore</v>
      </c>
      <c r="T124" s="19" t="str">
        <f>IF(AND(NOT(ISBLANK('Gen Master'!T518)),OR('Gen Master'!$AM518=TRUE,'Gen Master'!$AM518="Enabled?")),'Gen Master'!T518, ignore_flag)</f>
        <v>zzz_ignore</v>
      </c>
      <c r="U124" s="19" t="str">
        <f>IF(AND(NOT(ISBLANK('Gen Master'!U518)),OR('Gen Master'!$AM518=TRUE,'Gen Master'!$AM518="Enabled?")),'Gen Master'!U518, ignore_flag)</f>
        <v>zzz_ignore</v>
      </c>
      <c r="V124" s="19" t="str">
        <f ca="1">IF(AND(NOT(ISBLANK('Gen Master'!V518)),OR('Gen Master'!$AM518=TRUE,'Gen Master'!$AM518="Enabled?")),'Gen Master'!V518, ignore_flag)</f>
        <v>zzz_ignore</v>
      </c>
      <c r="W124" s="19" t="str">
        <f>IF(AND(NOT(ISBLANK('Gen Master'!W518)),OR('Gen Master'!$AM518=TRUE,'Gen Master'!$AM518="Enabled?")),'Gen Master'!W518, ignore_flag)</f>
        <v>zzz_ignore</v>
      </c>
      <c r="X124" s="19" t="str">
        <f>IF(AND(NOT(ISBLANK('Gen Master'!X518)),OR('Gen Master'!$AM518=TRUE,'Gen Master'!$AM518="Enabled?")),'Gen Master'!X518, ignore_flag)</f>
        <v>zzz_ignore</v>
      </c>
      <c r="Y124" s="19" t="str">
        <f>IF(AND(NOT(ISBLANK('Gen Master'!Y518)),OR('Gen Master'!$AM518=TRUE,'Gen Master'!$AM518="Enabled?")),'Gen Master'!Y518, ignore_flag)</f>
        <v>zzz_ignore</v>
      </c>
    </row>
    <row r="125" spans="1:25" ht="30">
      <c r="A125" s="19">
        <f>'Gen Master'!A517</f>
        <v>486</v>
      </c>
      <c r="B125" s="19" t="str">
        <f>IF(AND(NOT(ISBLANK('Gen Master'!B517)),OR('Gen Master'!$AM517=TRUE,'Gen Master'!$AM517="Enabled?")),'Gen Master'!B517, ignore_flag)</f>
        <v>zzz_ignore</v>
      </c>
      <c r="C125" s="19" t="str">
        <f>IF(AND(NOT(ISBLANK('Gen Master'!C517)),OR('Gen Master'!$AM517=TRUE,'Gen Master'!$AM517="Enabled?")),'Gen Master'!C517, ignore_flag)</f>
        <v>zzz_ignore</v>
      </c>
      <c r="D125" s="19" t="str">
        <f>IF(AND(NOT(ISBLANK('Gen Master'!D517)),OR('Gen Master'!$AM517=TRUE,'Gen Master'!$AM517="Enabled?")),'Gen Master'!D517, ignore_flag)</f>
        <v>zzz_ignore</v>
      </c>
      <c r="E125" s="19" t="str">
        <f>IF(AND(NOT(ISBLANK('Gen Master'!E517)),OR('Gen Master'!$AM517=TRUE,'Gen Master'!$AM517="Enabled?")),'Gen Master'!E517, ignore_flag)</f>
        <v>zzz_ignore</v>
      </c>
      <c r="F125" s="19" t="str">
        <f>IF(AND(NOT(ISBLANK('Gen Master'!F517)),OR('Gen Master'!$AM517=TRUE,'Gen Master'!$AM517="Enabled?")),'Gen Master'!F517, ignore_flag)</f>
        <v>zzz_ignore</v>
      </c>
      <c r="G125" s="19" t="str">
        <f>IF(AND(NOT(ISBLANK('Gen Master'!G517)),OR('Gen Master'!$AM517=TRUE,'Gen Master'!$AM517="Enabled?")),'Gen Master'!G517, ignore_flag)</f>
        <v>zzz_ignore</v>
      </c>
      <c r="H125" s="19" t="str">
        <f>IF(AND(NOT(ISBLANK('Gen Master'!H517)),OR('Gen Master'!$AM517=TRUE,'Gen Master'!$AM517="Enabled?")),'Gen Master'!H517, ignore_flag)</f>
        <v>zzz_ignore</v>
      </c>
      <c r="I125" s="19" t="str">
        <f>IF(AND(NOT(ISBLANK('Gen Master'!I517)),OR('Gen Master'!$AM517=TRUE,'Gen Master'!$AM517="Enabled?")),'Gen Master'!I517, ignore_flag)</f>
        <v>zzz_ignore</v>
      </c>
      <c r="J125" s="19" t="str">
        <f>IF(AND(NOT(ISBLANK('Gen Master'!J517)),OR('Gen Master'!$AM517=TRUE,'Gen Master'!$AM517="Enabled?")),'Gen Master'!J517, ignore_flag)</f>
        <v>zzz_ignore</v>
      </c>
      <c r="K125" s="19" t="str">
        <f>IF(AND(NOT(ISBLANK('Gen Master'!K517)),OR('Gen Master'!$AM517=TRUE,'Gen Master'!$AM517="Enabled?")),'Gen Master'!K517, ignore_flag)</f>
        <v>zzz_ignore</v>
      </c>
      <c r="L125" s="19" t="str">
        <f>IF(AND(NOT(ISBLANK('Gen Master'!L517)),OR('Gen Master'!$AM517=TRUE,'Gen Master'!$AM517="Enabled?")),'Gen Master'!L517, ignore_flag)</f>
        <v>zzz_ignore</v>
      </c>
      <c r="M125" s="19" t="str">
        <f>IF(AND(NOT(ISBLANK('Gen Master'!M517)),OR('Gen Master'!$AM517=TRUE,'Gen Master'!$AM517="Enabled?")),'Gen Master'!M517, ignore_flag)</f>
        <v>zzz_ignore</v>
      </c>
      <c r="N125" s="19" t="str">
        <f>IF(AND(NOT(ISBLANK('Gen Master'!N517)),OR('Gen Master'!$AM517=TRUE,'Gen Master'!$AM517="Enabled?")),'Gen Master'!N517, ignore_flag)</f>
        <v>zzz_ignore</v>
      </c>
      <c r="O125" s="19" t="str">
        <f>IF(AND(NOT(ISBLANK('Gen Master'!O517)),OR('Gen Master'!$AM517=TRUE,'Gen Master'!$AM517="Enabled?")),'Gen Master'!O517, ignore_flag)</f>
        <v>zzz_ignore</v>
      </c>
      <c r="P125" s="19" t="str">
        <f>IF(AND(NOT(ISBLANK('Gen Master'!P517)),OR('Gen Master'!$AM517=TRUE,'Gen Master'!$AM517="Enabled?")),'Gen Master'!P517, ignore_flag)</f>
        <v>zzz_ignore</v>
      </c>
      <c r="Q125" s="19" t="str">
        <f>IF(AND(NOT(ISBLANK('Gen Master'!Q517)),OR('Gen Master'!$AM517=TRUE,'Gen Master'!$AM517="Enabled?")),'Gen Master'!Q517, ignore_flag)</f>
        <v>zzz_ignore</v>
      </c>
      <c r="R125" s="19" t="str">
        <f>IF(AND(NOT(ISBLANK('Gen Master'!R517)),OR('Gen Master'!$AM517=TRUE,'Gen Master'!$AM517="Enabled?")),'Gen Master'!R517, ignore_flag)</f>
        <v>zzz_ignore</v>
      </c>
      <c r="S125" s="19" t="str">
        <f>IF(AND(NOT(ISBLANK('Gen Master'!S517)),OR('Gen Master'!$AM517=TRUE,'Gen Master'!$AM517="Enabled?")),'Gen Master'!S517, ignore_flag)</f>
        <v>zzz_ignore</v>
      </c>
      <c r="T125" s="19" t="str">
        <f>IF(AND(NOT(ISBLANK('Gen Master'!T517)),OR('Gen Master'!$AM517=TRUE,'Gen Master'!$AM517="Enabled?")),'Gen Master'!T517, ignore_flag)</f>
        <v>zzz_ignore</v>
      </c>
      <c r="U125" s="19" t="str">
        <f>IF(AND(NOT(ISBLANK('Gen Master'!U517)),OR('Gen Master'!$AM517=TRUE,'Gen Master'!$AM517="Enabled?")),'Gen Master'!U517, ignore_flag)</f>
        <v>zzz_ignore</v>
      </c>
      <c r="V125" s="19" t="str">
        <f ca="1">IF(AND(NOT(ISBLANK('Gen Master'!V517)),OR('Gen Master'!$AM517=TRUE,'Gen Master'!$AM517="Enabled?")),'Gen Master'!V517, ignore_flag)</f>
        <v>zzz_ignore</v>
      </c>
      <c r="W125" s="19" t="str">
        <f>IF(AND(NOT(ISBLANK('Gen Master'!W517)),OR('Gen Master'!$AM517=TRUE,'Gen Master'!$AM517="Enabled?")),'Gen Master'!W517, ignore_flag)</f>
        <v>zzz_ignore</v>
      </c>
      <c r="X125" s="19" t="str">
        <f>IF(AND(NOT(ISBLANK('Gen Master'!X517)),OR('Gen Master'!$AM517=TRUE,'Gen Master'!$AM517="Enabled?")),'Gen Master'!X517, ignore_flag)</f>
        <v>zzz_ignore</v>
      </c>
      <c r="Y125" s="19" t="str">
        <f>IF(AND(NOT(ISBLANK('Gen Master'!Y517)),OR('Gen Master'!$AM517=TRUE,'Gen Master'!$AM517="Enabled?")),'Gen Master'!Y517, ignore_flag)</f>
        <v>zzz_ignore</v>
      </c>
    </row>
    <row r="126" spans="1:25" ht="30">
      <c r="A126" s="19">
        <f>'Gen Master'!A516</f>
        <v>485</v>
      </c>
      <c r="B126" s="19" t="str">
        <f>IF(AND(NOT(ISBLANK('Gen Master'!B516)),OR('Gen Master'!$AM516=TRUE,'Gen Master'!$AM516="Enabled?")),'Gen Master'!B516, ignore_flag)</f>
        <v>zzz_ignore</v>
      </c>
      <c r="C126" s="19" t="str">
        <f>IF(AND(NOT(ISBLANK('Gen Master'!C516)),OR('Gen Master'!$AM516=TRUE,'Gen Master'!$AM516="Enabled?")),'Gen Master'!C516, ignore_flag)</f>
        <v>zzz_ignore</v>
      </c>
      <c r="D126" s="19" t="str">
        <f>IF(AND(NOT(ISBLANK('Gen Master'!D516)),OR('Gen Master'!$AM516=TRUE,'Gen Master'!$AM516="Enabled?")),'Gen Master'!D516, ignore_flag)</f>
        <v>zzz_ignore</v>
      </c>
      <c r="E126" s="19" t="str">
        <f>IF(AND(NOT(ISBLANK('Gen Master'!E516)),OR('Gen Master'!$AM516=TRUE,'Gen Master'!$AM516="Enabled?")),'Gen Master'!E516, ignore_flag)</f>
        <v>zzz_ignore</v>
      </c>
      <c r="F126" s="19" t="str">
        <f>IF(AND(NOT(ISBLANK('Gen Master'!F516)),OR('Gen Master'!$AM516=TRUE,'Gen Master'!$AM516="Enabled?")),'Gen Master'!F516, ignore_flag)</f>
        <v>zzz_ignore</v>
      </c>
      <c r="G126" s="19" t="str">
        <f>IF(AND(NOT(ISBLANK('Gen Master'!G516)),OR('Gen Master'!$AM516=TRUE,'Gen Master'!$AM516="Enabled?")),'Gen Master'!G516, ignore_flag)</f>
        <v>zzz_ignore</v>
      </c>
      <c r="H126" s="19" t="str">
        <f>IF(AND(NOT(ISBLANK('Gen Master'!H516)),OR('Gen Master'!$AM516=TRUE,'Gen Master'!$AM516="Enabled?")),'Gen Master'!H516, ignore_flag)</f>
        <v>zzz_ignore</v>
      </c>
      <c r="I126" s="19" t="str">
        <f>IF(AND(NOT(ISBLANK('Gen Master'!I516)),OR('Gen Master'!$AM516=TRUE,'Gen Master'!$AM516="Enabled?")),'Gen Master'!I516, ignore_flag)</f>
        <v>zzz_ignore</v>
      </c>
      <c r="J126" s="19" t="str">
        <f>IF(AND(NOT(ISBLANK('Gen Master'!J516)),OR('Gen Master'!$AM516=TRUE,'Gen Master'!$AM516="Enabled?")),'Gen Master'!J516, ignore_flag)</f>
        <v>zzz_ignore</v>
      </c>
      <c r="K126" s="19" t="str">
        <f>IF(AND(NOT(ISBLANK('Gen Master'!K516)),OR('Gen Master'!$AM516=TRUE,'Gen Master'!$AM516="Enabled?")),'Gen Master'!K516, ignore_flag)</f>
        <v>zzz_ignore</v>
      </c>
      <c r="L126" s="19" t="str">
        <f>IF(AND(NOT(ISBLANK('Gen Master'!L516)),OR('Gen Master'!$AM516=TRUE,'Gen Master'!$AM516="Enabled?")),'Gen Master'!L516, ignore_flag)</f>
        <v>zzz_ignore</v>
      </c>
      <c r="M126" s="19" t="str">
        <f>IF(AND(NOT(ISBLANK('Gen Master'!M516)),OR('Gen Master'!$AM516=TRUE,'Gen Master'!$AM516="Enabled?")),'Gen Master'!M516, ignore_flag)</f>
        <v>zzz_ignore</v>
      </c>
      <c r="N126" s="19" t="str">
        <f>IF(AND(NOT(ISBLANK('Gen Master'!N516)),OR('Gen Master'!$AM516=TRUE,'Gen Master'!$AM516="Enabled?")),'Gen Master'!N516, ignore_flag)</f>
        <v>zzz_ignore</v>
      </c>
      <c r="O126" s="19" t="str">
        <f>IF(AND(NOT(ISBLANK('Gen Master'!O516)),OR('Gen Master'!$AM516=TRUE,'Gen Master'!$AM516="Enabled?")),'Gen Master'!O516, ignore_flag)</f>
        <v>zzz_ignore</v>
      </c>
      <c r="P126" s="19" t="str">
        <f>IF(AND(NOT(ISBLANK('Gen Master'!P516)),OR('Gen Master'!$AM516=TRUE,'Gen Master'!$AM516="Enabled?")),'Gen Master'!P516, ignore_flag)</f>
        <v>zzz_ignore</v>
      </c>
      <c r="Q126" s="19" t="str">
        <f>IF(AND(NOT(ISBLANK('Gen Master'!Q516)),OR('Gen Master'!$AM516=TRUE,'Gen Master'!$AM516="Enabled?")),'Gen Master'!Q516, ignore_flag)</f>
        <v>zzz_ignore</v>
      </c>
      <c r="R126" s="19" t="str">
        <f>IF(AND(NOT(ISBLANK('Gen Master'!R516)),OR('Gen Master'!$AM516=TRUE,'Gen Master'!$AM516="Enabled?")),'Gen Master'!R516, ignore_flag)</f>
        <v>zzz_ignore</v>
      </c>
      <c r="S126" s="19" t="str">
        <f>IF(AND(NOT(ISBLANK('Gen Master'!S516)),OR('Gen Master'!$AM516=TRUE,'Gen Master'!$AM516="Enabled?")),'Gen Master'!S516, ignore_flag)</f>
        <v>zzz_ignore</v>
      </c>
      <c r="T126" s="19" t="str">
        <f>IF(AND(NOT(ISBLANK('Gen Master'!T516)),OR('Gen Master'!$AM516=TRUE,'Gen Master'!$AM516="Enabled?")),'Gen Master'!T516, ignore_flag)</f>
        <v>zzz_ignore</v>
      </c>
      <c r="U126" s="19" t="str">
        <f>IF(AND(NOT(ISBLANK('Gen Master'!U516)),OR('Gen Master'!$AM516=TRUE,'Gen Master'!$AM516="Enabled?")),'Gen Master'!U516, ignore_flag)</f>
        <v>zzz_ignore</v>
      </c>
      <c r="V126" s="19" t="str">
        <f ca="1">IF(AND(NOT(ISBLANK('Gen Master'!V516)),OR('Gen Master'!$AM516=TRUE,'Gen Master'!$AM516="Enabled?")),'Gen Master'!V516, ignore_flag)</f>
        <v>zzz_ignore</v>
      </c>
      <c r="W126" s="19" t="str">
        <f>IF(AND(NOT(ISBLANK('Gen Master'!W516)),OR('Gen Master'!$AM516=TRUE,'Gen Master'!$AM516="Enabled?")),'Gen Master'!W516, ignore_flag)</f>
        <v>zzz_ignore</v>
      </c>
      <c r="X126" s="19" t="str">
        <f>IF(AND(NOT(ISBLANK('Gen Master'!X516)),OR('Gen Master'!$AM516=TRUE,'Gen Master'!$AM516="Enabled?")),'Gen Master'!X516, ignore_flag)</f>
        <v>zzz_ignore</v>
      </c>
      <c r="Y126" s="19" t="str">
        <f>IF(AND(NOT(ISBLANK('Gen Master'!Y516)),OR('Gen Master'!$AM516=TRUE,'Gen Master'!$AM516="Enabled?")),'Gen Master'!Y516, ignore_flag)</f>
        <v>zzz_ignore</v>
      </c>
    </row>
    <row r="127" spans="1:25" ht="30">
      <c r="A127" s="19">
        <f>'Gen Master'!A515</f>
        <v>484</v>
      </c>
      <c r="B127" s="19" t="str">
        <f>IF(AND(NOT(ISBLANK('Gen Master'!B515)),OR('Gen Master'!$AM515=TRUE,'Gen Master'!$AM515="Enabled?")),'Gen Master'!B515, ignore_flag)</f>
        <v>zzz_ignore</v>
      </c>
      <c r="C127" s="19" t="str">
        <f>IF(AND(NOT(ISBLANK('Gen Master'!C515)),OR('Gen Master'!$AM515=TRUE,'Gen Master'!$AM515="Enabled?")),'Gen Master'!C515, ignore_flag)</f>
        <v>zzz_ignore</v>
      </c>
      <c r="D127" s="19" t="str">
        <f>IF(AND(NOT(ISBLANK('Gen Master'!D515)),OR('Gen Master'!$AM515=TRUE,'Gen Master'!$AM515="Enabled?")),'Gen Master'!D515, ignore_flag)</f>
        <v>zzz_ignore</v>
      </c>
      <c r="E127" s="19" t="str">
        <f>IF(AND(NOT(ISBLANK('Gen Master'!E515)),OR('Gen Master'!$AM515=TRUE,'Gen Master'!$AM515="Enabled?")),'Gen Master'!E515, ignore_flag)</f>
        <v>zzz_ignore</v>
      </c>
      <c r="F127" s="19" t="str">
        <f>IF(AND(NOT(ISBLANK('Gen Master'!F515)),OR('Gen Master'!$AM515=TRUE,'Gen Master'!$AM515="Enabled?")),'Gen Master'!F515, ignore_flag)</f>
        <v>zzz_ignore</v>
      </c>
      <c r="G127" s="19" t="str">
        <f>IF(AND(NOT(ISBLANK('Gen Master'!G515)),OR('Gen Master'!$AM515=TRUE,'Gen Master'!$AM515="Enabled?")),'Gen Master'!G515, ignore_flag)</f>
        <v>zzz_ignore</v>
      </c>
      <c r="H127" s="19" t="str">
        <f>IF(AND(NOT(ISBLANK('Gen Master'!H515)),OR('Gen Master'!$AM515=TRUE,'Gen Master'!$AM515="Enabled?")),'Gen Master'!H515, ignore_flag)</f>
        <v>zzz_ignore</v>
      </c>
      <c r="I127" s="19" t="str">
        <f>IF(AND(NOT(ISBLANK('Gen Master'!I515)),OR('Gen Master'!$AM515=TRUE,'Gen Master'!$AM515="Enabled?")),'Gen Master'!I515, ignore_flag)</f>
        <v>zzz_ignore</v>
      </c>
      <c r="J127" s="19" t="str">
        <f>IF(AND(NOT(ISBLANK('Gen Master'!J515)),OR('Gen Master'!$AM515=TRUE,'Gen Master'!$AM515="Enabled?")),'Gen Master'!J515, ignore_flag)</f>
        <v>zzz_ignore</v>
      </c>
      <c r="K127" s="19" t="str">
        <f>IF(AND(NOT(ISBLANK('Gen Master'!K515)),OR('Gen Master'!$AM515=TRUE,'Gen Master'!$AM515="Enabled?")),'Gen Master'!K515, ignore_flag)</f>
        <v>zzz_ignore</v>
      </c>
      <c r="L127" s="19" t="str">
        <f>IF(AND(NOT(ISBLANK('Gen Master'!L515)),OR('Gen Master'!$AM515=TRUE,'Gen Master'!$AM515="Enabled?")),'Gen Master'!L515, ignore_flag)</f>
        <v>zzz_ignore</v>
      </c>
      <c r="M127" s="19" t="str">
        <f>IF(AND(NOT(ISBLANK('Gen Master'!M515)),OR('Gen Master'!$AM515=TRUE,'Gen Master'!$AM515="Enabled?")),'Gen Master'!M515, ignore_flag)</f>
        <v>zzz_ignore</v>
      </c>
      <c r="N127" s="19" t="str">
        <f>IF(AND(NOT(ISBLANK('Gen Master'!N515)),OR('Gen Master'!$AM515=TRUE,'Gen Master'!$AM515="Enabled?")),'Gen Master'!N515, ignore_flag)</f>
        <v>zzz_ignore</v>
      </c>
      <c r="O127" s="19" t="str">
        <f>IF(AND(NOT(ISBLANK('Gen Master'!O515)),OR('Gen Master'!$AM515=TRUE,'Gen Master'!$AM515="Enabled?")),'Gen Master'!O515, ignore_flag)</f>
        <v>zzz_ignore</v>
      </c>
      <c r="P127" s="19" t="str">
        <f>IF(AND(NOT(ISBLANK('Gen Master'!P515)),OR('Gen Master'!$AM515=TRUE,'Gen Master'!$AM515="Enabled?")),'Gen Master'!P515, ignore_flag)</f>
        <v>zzz_ignore</v>
      </c>
      <c r="Q127" s="19" t="str">
        <f>IF(AND(NOT(ISBLANK('Gen Master'!Q515)),OR('Gen Master'!$AM515=TRUE,'Gen Master'!$AM515="Enabled?")),'Gen Master'!Q515, ignore_flag)</f>
        <v>zzz_ignore</v>
      </c>
      <c r="R127" s="19" t="str">
        <f>IF(AND(NOT(ISBLANK('Gen Master'!R515)),OR('Gen Master'!$AM515=TRUE,'Gen Master'!$AM515="Enabled?")),'Gen Master'!R515, ignore_flag)</f>
        <v>zzz_ignore</v>
      </c>
      <c r="S127" s="19" t="str">
        <f>IF(AND(NOT(ISBLANK('Gen Master'!S515)),OR('Gen Master'!$AM515=TRUE,'Gen Master'!$AM515="Enabled?")),'Gen Master'!S515, ignore_flag)</f>
        <v>zzz_ignore</v>
      </c>
      <c r="T127" s="19" t="str">
        <f>IF(AND(NOT(ISBLANK('Gen Master'!T515)),OR('Gen Master'!$AM515=TRUE,'Gen Master'!$AM515="Enabled?")),'Gen Master'!T515, ignore_flag)</f>
        <v>zzz_ignore</v>
      </c>
      <c r="U127" s="19" t="str">
        <f>IF(AND(NOT(ISBLANK('Gen Master'!U515)),OR('Gen Master'!$AM515=TRUE,'Gen Master'!$AM515="Enabled?")),'Gen Master'!U515, ignore_flag)</f>
        <v>zzz_ignore</v>
      </c>
      <c r="V127" s="19" t="str">
        <f ca="1">IF(AND(NOT(ISBLANK('Gen Master'!V515)),OR('Gen Master'!$AM515=TRUE,'Gen Master'!$AM515="Enabled?")),'Gen Master'!V515, ignore_flag)</f>
        <v>zzz_ignore</v>
      </c>
      <c r="W127" s="19" t="str">
        <f>IF(AND(NOT(ISBLANK('Gen Master'!W515)),OR('Gen Master'!$AM515=TRUE,'Gen Master'!$AM515="Enabled?")),'Gen Master'!W515, ignore_flag)</f>
        <v>zzz_ignore</v>
      </c>
      <c r="X127" s="19" t="str">
        <f>IF(AND(NOT(ISBLANK('Gen Master'!X515)),OR('Gen Master'!$AM515=TRUE,'Gen Master'!$AM515="Enabled?")),'Gen Master'!X515, ignore_flag)</f>
        <v>zzz_ignore</v>
      </c>
      <c r="Y127" s="19" t="str">
        <f>IF(AND(NOT(ISBLANK('Gen Master'!Y515)),OR('Gen Master'!$AM515=TRUE,'Gen Master'!$AM515="Enabled?")),'Gen Master'!Y515, ignore_flag)</f>
        <v>zzz_ignore</v>
      </c>
    </row>
    <row r="128" spans="1:25" ht="30">
      <c r="A128" s="19">
        <f>'Gen Master'!A527</f>
        <v>496</v>
      </c>
      <c r="B128" s="19" t="str">
        <f>IF(AND(NOT(ISBLANK('Gen Master'!B527)),OR('Gen Master'!$AM527=TRUE,'Gen Master'!$AM527="Enabled?")),'Gen Master'!B527, ignore_flag)</f>
        <v>zzz_ignore</v>
      </c>
      <c r="C128" s="19" t="str">
        <f>IF(AND(NOT(ISBLANK('Gen Master'!C527)),OR('Gen Master'!$AM527=TRUE,'Gen Master'!$AM527="Enabled?")),'Gen Master'!C527, ignore_flag)</f>
        <v>zzz_ignore</v>
      </c>
      <c r="D128" s="19" t="str">
        <f>IF(AND(NOT(ISBLANK('Gen Master'!D527)),OR('Gen Master'!$AM527=TRUE,'Gen Master'!$AM527="Enabled?")),'Gen Master'!D527, ignore_flag)</f>
        <v>zzz_ignore</v>
      </c>
      <c r="E128" s="19" t="str">
        <f>IF(AND(NOT(ISBLANK('Gen Master'!E527)),OR('Gen Master'!$AM527=TRUE,'Gen Master'!$AM527="Enabled?")),'Gen Master'!E527, ignore_flag)</f>
        <v>zzz_ignore</v>
      </c>
      <c r="F128" s="19" t="str">
        <f>IF(AND(NOT(ISBLANK('Gen Master'!F527)),OR('Gen Master'!$AM527=TRUE,'Gen Master'!$AM527="Enabled?")),'Gen Master'!F527, ignore_flag)</f>
        <v>zzz_ignore</v>
      </c>
      <c r="G128" s="19" t="str">
        <f>IF(AND(NOT(ISBLANK('Gen Master'!G527)),OR('Gen Master'!$AM527=TRUE,'Gen Master'!$AM527="Enabled?")),'Gen Master'!G527, ignore_flag)</f>
        <v>zzz_ignore</v>
      </c>
      <c r="H128" s="19" t="str">
        <f>IF(AND(NOT(ISBLANK('Gen Master'!H527)),OR('Gen Master'!$AM527=TRUE,'Gen Master'!$AM527="Enabled?")),'Gen Master'!H527, ignore_flag)</f>
        <v>zzz_ignore</v>
      </c>
      <c r="I128" s="19" t="str">
        <f>IF(AND(NOT(ISBLANK('Gen Master'!I527)),OR('Gen Master'!$AM527=TRUE,'Gen Master'!$AM527="Enabled?")),'Gen Master'!I527, ignore_flag)</f>
        <v>zzz_ignore</v>
      </c>
      <c r="J128" s="19" t="str">
        <f>IF(AND(NOT(ISBLANK('Gen Master'!J527)),OR('Gen Master'!$AM527=TRUE,'Gen Master'!$AM527="Enabled?")),'Gen Master'!J527, ignore_flag)</f>
        <v>zzz_ignore</v>
      </c>
      <c r="K128" s="19" t="str">
        <f>IF(AND(NOT(ISBLANK('Gen Master'!K527)),OR('Gen Master'!$AM527=TRUE,'Gen Master'!$AM527="Enabled?")),'Gen Master'!K527, ignore_flag)</f>
        <v>zzz_ignore</v>
      </c>
      <c r="L128" s="19" t="str">
        <f>IF(AND(NOT(ISBLANK('Gen Master'!L527)),OR('Gen Master'!$AM527=TRUE,'Gen Master'!$AM527="Enabled?")),'Gen Master'!L527, ignore_flag)</f>
        <v>zzz_ignore</v>
      </c>
      <c r="M128" s="19" t="str">
        <f>IF(AND(NOT(ISBLANK('Gen Master'!M527)),OR('Gen Master'!$AM527=TRUE,'Gen Master'!$AM527="Enabled?")),'Gen Master'!M527, ignore_flag)</f>
        <v>zzz_ignore</v>
      </c>
      <c r="N128" s="19" t="str">
        <f>IF(AND(NOT(ISBLANK('Gen Master'!N527)),OR('Gen Master'!$AM527=TRUE,'Gen Master'!$AM527="Enabled?")),'Gen Master'!N527, ignore_flag)</f>
        <v>zzz_ignore</v>
      </c>
      <c r="O128" s="19" t="str">
        <f>IF(AND(NOT(ISBLANK('Gen Master'!O527)),OR('Gen Master'!$AM527=TRUE,'Gen Master'!$AM527="Enabled?")),'Gen Master'!O527, ignore_flag)</f>
        <v>zzz_ignore</v>
      </c>
      <c r="P128" s="19" t="str">
        <f>IF(AND(NOT(ISBLANK('Gen Master'!P527)),OR('Gen Master'!$AM527=TRUE,'Gen Master'!$AM527="Enabled?")),'Gen Master'!P527, ignore_flag)</f>
        <v>zzz_ignore</v>
      </c>
      <c r="Q128" s="19" t="str">
        <f>IF(AND(NOT(ISBLANK('Gen Master'!Q527)),OR('Gen Master'!$AM527=TRUE,'Gen Master'!$AM527="Enabled?")),'Gen Master'!Q527, ignore_flag)</f>
        <v>zzz_ignore</v>
      </c>
      <c r="R128" s="19" t="str">
        <f>IF(AND(NOT(ISBLANK('Gen Master'!R527)),OR('Gen Master'!$AM527=TRUE,'Gen Master'!$AM527="Enabled?")),'Gen Master'!R527, ignore_flag)</f>
        <v>zzz_ignore</v>
      </c>
      <c r="S128" s="19" t="str">
        <f>IF(AND(NOT(ISBLANK('Gen Master'!S527)),OR('Gen Master'!$AM527=TRUE,'Gen Master'!$AM527="Enabled?")),'Gen Master'!S527, ignore_flag)</f>
        <v>zzz_ignore</v>
      </c>
      <c r="T128" s="19" t="str">
        <f>IF(AND(NOT(ISBLANK('Gen Master'!T527)),OR('Gen Master'!$AM527=TRUE,'Gen Master'!$AM527="Enabled?")),'Gen Master'!T527, ignore_flag)</f>
        <v>zzz_ignore</v>
      </c>
      <c r="U128" s="19" t="str">
        <f>IF(AND(NOT(ISBLANK('Gen Master'!U527)),OR('Gen Master'!$AM527=TRUE,'Gen Master'!$AM527="Enabled?")),'Gen Master'!U527, ignore_flag)</f>
        <v>zzz_ignore</v>
      </c>
      <c r="V128" s="19" t="str">
        <f ca="1">IF(AND(NOT(ISBLANK('Gen Master'!V527)),OR('Gen Master'!$AM527=TRUE,'Gen Master'!$AM527="Enabled?")),'Gen Master'!V527, ignore_flag)</f>
        <v>zzz_ignore</v>
      </c>
      <c r="W128" s="19" t="str">
        <f>IF(AND(NOT(ISBLANK('Gen Master'!W527)),OR('Gen Master'!$AM527=TRUE,'Gen Master'!$AM527="Enabled?")),'Gen Master'!W527, ignore_flag)</f>
        <v>zzz_ignore</v>
      </c>
      <c r="X128" s="19" t="str">
        <f>IF(AND(NOT(ISBLANK('Gen Master'!X527)),OR('Gen Master'!$AM527=TRUE,'Gen Master'!$AM527="Enabled?")),'Gen Master'!X527, ignore_flag)</f>
        <v>zzz_ignore</v>
      </c>
      <c r="Y128" s="19" t="str">
        <f>IF(AND(NOT(ISBLANK('Gen Master'!Y527)),OR('Gen Master'!$AM527=TRUE,'Gen Master'!$AM527="Enabled?")),'Gen Master'!Y527, ignore_flag)</f>
        <v>zzz_ignore</v>
      </c>
    </row>
    <row r="129" spans="1:25">
      <c r="A129" s="19">
        <f>'Gen Master'!A542</f>
        <v>511</v>
      </c>
      <c r="B129" s="19" t="str">
        <f>IF(AND(NOT(ISBLANK('Gen Master'!B542)),OR('Gen Master'!$AM542=TRUE,'Gen Master'!$AM542="Enabled?")),'Gen Master'!B542, ignore_flag)</f>
        <v>zzz_ignore</v>
      </c>
      <c r="C129" s="19" t="str">
        <f>IF(AND(NOT(ISBLANK('Gen Master'!C542)),OR('Gen Master'!$AM542=TRUE,'Gen Master'!$AM542="Enabled?")),'Gen Master'!C542, ignore_flag)</f>
        <v>zzz_ignore</v>
      </c>
      <c r="D129" s="19" t="str">
        <f>IF(AND(NOT(ISBLANK('Gen Master'!D542)),OR('Gen Master'!$AM542=TRUE,'Gen Master'!$AM542="Enabled?")),'Gen Master'!D542, ignore_flag)</f>
        <v>zzz_ignore</v>
      </c>
      <c r="E129" s="19" t="str">
        <f>IF(AND(NOT(ISBLANK('Gen Master'!E542)),OR('Gen Master'!$AM542=TRUE,'Gen Master'!$AM542="Enabled?")),'Gen Master'!E542, ignore_flag)</f>
        <v>zzz_ignore</v>
      </c>
      <c r="F129" s="19" t="str">
        <f>IF(AND(NOT(ISBLANK('Gen Master'!F542)),OR('Gen Master'!$AM542=TRUE,'Gen Master'!$AM542="Enabled?")),'Gen Master'!F542, ignore_flag)</f>
        <v>zzz_ignore</v>
      </c>
      <c r="G129" s="19" t="str">
        <f>IF(AND(NOT(ISBLANK('Gen Master'!G542)),OR('Gen Master'!$AM542=TRUE,'Gen Master'!$AM542="Enabled?")),'Gen Master'!G542, ignore_flag)</f>
        <v>zzz_ignore</v>
      </c>
      <c r="H129" s="19" t="str">
        <f>IF(AND(NOT(ISBLANK('Gen Master'!H542)),OR('Gen Master'!$AM542=TRUE,'Gen Master'!$AM542="Enabled?")),'Gen Master'!H542, ignore_flag)</f>
        <v>zzz_ignore</v>
      </c>
      <c r="I129" s="19" t="str">
        <f>IF(AND(NOT(ISBLANK('Gen Master'!I542)),OR('Gen Master'!$AM542=TRUE,'Gen Master'!$AM542="Enabled?")),'Gen Master'!I542, ignore_flag)</f>
        <v>zzz_ignore</v>
      </c>
      <c r="J129" s="19" t="str">
        <f>IF(AND(NOT(ISBLANK('Gen Master'!J542)),OR('Gen Master'!$AM542=TRUE,'Gen Master'!$AM542="Enabled?")),'Gen Master'!J542, ignore_flag)</f>
        <v>zzz_ignore</v>
      </c>
      <c r="K129" s="19" t="str">
        <f>IF(AND(NOT(ISBLANK('Gen Master'!K542)),OR('Gen Master'!$AM542=TRUE,'Gen Master'!$AM542="Enabled?")),'Gen Master'!K542, ignore_flag)</f>
        <v>zzz_ignore</v>
      </c>
      <c r="L129" s="19" t="str">
        <f>IF(AND(NOT(ISBLANK('Gen Master'!L542)),OR('Gen Master'!$AM542=TRUE,'Gen Master'!$AM542="Enabled?")),'Gen Master'!L542, ignore_flag)</f>
        <v>zzz_ignore</v>
      </c>
      <c r="M129" s="19" t="str">
        <f>IF(AND(NOT(ISBLANK('Gen Master'!M542)),OR('Gen Master'!$AM542=TRUE,'Gen Master'!$AM542="Enabled?")),'Gen Master'!M542, ignore_flag)</f>
        <v>zzz_ignore</v>
      </c>
      <c r="N129" s="19" t="str">
        <f>IF(AND(NOT(ISBLANK('Gen Master'!N542)),OR('Gen Master'!$AM542=TRUE,'Gen Master'!$AM542="Enabled?")),'Gen Master'!N542, ignore_flag)</f>
        <v>zzz_ignore</v>
      </c>
      <c r="O129" s="19" t="str">
        <f>IF(AND(NOT(ISBLANK('Gen Master'!O542)),OR('Gen Master'!$AM542=TRUE,'Gen Master'!$AM542="Enabled?")),'Gen Master'!O542, ignore_flag)</f>
        <v>zzz_ignore</v>
      </c>
      <c r="P129" s="19" t="str">
        <f>IF(AND(NOT(ISBLANK('Gen Master'!P542)),OR('Gen Master'!$AM542=TRUE,'Gen Master'!$AM542="Enabled?")),'Gen Master'!P542, ignore_flag)</f>
        <v>zzz_ignore</v>
      </c>
      <c r="Q129" s="19" t="str">
        <f>IF(AND(NOT(ISBLANK('Gen Master'!Q542)),OR('Gen Master'!$AM542=TRUE,'Gen Master'!$AM542="Enabled?")),'Gen Master'!Q542, ignore_flag)</f>
        <v>zzz_ignore</v>
      </c>
      <c r="R129" s="19" t="str">
        <f>IF(AND(NOT(ISBLANK('Gen Master'!R542)),OR('Gen Master'!$AM542=TRUE,'Gen Master'!$AM542="Enabled?")),'Gen Master'!R542, ignore_flag)</f>
        <v>zzz_ignore</v>
      </c>
      <c r="S129" s="19" t="str">
        <f>IF(AND(NOT(ISBLANK('Gen Master'!S542)),OR('Gen Master'!$AM542=TRUE,'Gen Master'!$AM542="Enabled?")),'Gen Master'!S542, ignore_flag)</f>
        <v>zzz_ignore</v>
      </c>
      <c r="T129" s="19" t="str">
        <f>IF(AND(NOT(ISBLANK('Gen Master'!T542)),OR('Gen Master'!$AM542=TRUE,'Gen Master'!$AM542="Enabled?")),'Gen Master'!T542, ignore_flag)</f>
        <v>zzz_ignore</v>
      </c>
      <c r="U129" s="19" t="str">
        <f>IF(AND(NOT(ISBLANK('Gen Master'!U542)),OR('Gen Master'!$AM542=TRUE,'Gen Master'!$AM542="Enabled?")),'Gen Master'!U542, ignore_flag)</f>
        <v>zzz_ignore</v>
      </c>
      <c r="V129" s="19" t="str">
        <f ca="1">IF(AND(NOT(ISBLANK('Gen Master'!V542)),OR('Gen Master'!$AM542=TRUE,'Gen Master'!$AM542="Enabled?")),'Gen Master'!V542, ignore_flag)</f>
        <v>zzz_ignore</v>
      </c>
      <c r="W129" s="19" t="str">
        <f>IF(AND(NOT(ISBLANK('Gen Master'!W542)),OR('Gen Master'!$AM542=TRUE,'Gen Master'!$AM542="Enabled?")),'Gen Master'!W542, ignore_flag)</f>
        <v>zzz_ignore</v>
      </c>
      <c r="X129" s="19" t="str">
        <f>IF(AND(NOT(ISBLANK('Gen Master'!X542)),OR('Gen Master'!$AM542=TRUE,'Gen Master'!$AM542="Enabled?")),'Gen Master'!X542, ignore_flag)</f>
        <v>zzz_ignore</v>
      </c>
      <c r="Y129" s="19" t="str">
        <f>IF(AND(NOT(ISBLANK('Gen Master'!Y542)),OR('Gen Master'!$AM542=TRUE,'Gen Master'!$AM542="Enabled?")),'Gen Master'!Y542, ignore_flag)</f>
        <v>zzz_ignore</v>
      </c>
    </row>
    <row r="130" spans="1:25">
      <c r="A130" s="19">
        <f>'Gen Master'!A541</f>
        <v>510</v>
      </c>
      <c r="B130" s="19" t="str">
        <f>IF(AND(NOT(ISBLANK('Gen Master'!B541)),OR('Gen Master'!$AM541=TRUE,'Gen Master'!$AM541="Enabled?")),'Gen Master'!B541, ignore_flag)</f>
        <v>zzz_ignore</v>
      </c>
      <c r="C130" s="19" t="str">
        <f>IF(AND(NOT(ISBLANK('Gen Master'!C541)),OR('Gen Master'!$AM541=TRUE,'Gen Master'!$AM541="Enabled?")),'Gen Master'!C541, ignore_flag)</f>
        <v>zzz_ignore</v>
      </c>
      <c r="D130" s="19" t="str">
        <f>IF(AND(NOT(ISBLANK('Gen Master'!D541)),OR('Gen Master'!$AM541=TRUE,'Gen Master'!$AM541="Enabled?")),'Gen Master'!D541, ignore_flag)</f>
        <v>zzz_ignore</v>
      </c>
      <c r="E130" s="19" t="str">
        <f>IF(AND(NOT(ISBLANK('Gen Master'!E541)),OR('Gen Master'!$AM541=TRUE,'Gen Master'!$AM541="Enabled?")),'Gen Master'!E541, ignore_flag)</f>
        <v>zzz_ignore</v>
      </c>
      <c r="F130" s="19" t="str">
        <f>IF(AND(NOT(ISBLANK('Gen Master'!F541)),OR('Gen Master'!$AM541=TRUE,'Gen Master'!$AM541="Enabled?")),'Gen Master'!F541, ignore_flag)</f>
        <v>zzz_ignore</v>
      </c>
      <c r="G130" s="19" t="str">
        <f>IF(AND(NOT(ISBLANK('Gen Master'!G541)),OR('Gen Master'!$AM541=TRUE,'Gen Master'!$AM541="Enabled?")),'Gen Master'!G541, ignore_flag)</f>
        <v>zzz_ignore</v>
      </c>
      <c r="H130" s="19" t="str">
        <f>IF(AND(NOT(ISBLANK('Gen Master'!H541)),OR('Gen Master'!$AM541=TRUE,'Gen Master'!$AM541="Enabled?")),'Gen Master'!H541, ignore_flag)</f>
        <v>zzz_ignore</v>
      </c>
      <c r="I130" s="19" t="str">
        <f>IF(AND(NOT(ISBLANK('Gen Master'!I541)),OR('Gen Master'!$AM541=TRUE,'Gen Master'!$AM541="Enabled?")),'Gen Master'!I541, ignore_flag)</f>
        <v>zzz_ignore</v>
      </c>
      <c r="J130" s="19" t="str">
        <f>IF(AND(NOT(ISBLANK('Gen Master'!J541)),OR('Gen Master'!$AM541=TRUE,'Gen Master'!$AM541="Enabled?")),'Gen Master'!J541, ignore_flag)</f>
        <v>zzz_ignore</v>
      </c>
      <c r="K130" s="19" t="str">
        <f>IF(AND(NOT(ISBLANK('Gen Master'!K541)),OR('Gen Master'!$AM541=TRUE,'Gen Master'!$AM541="Enabled?")),'Gen Master'!K541, ignore_flag)</f>
        <v>zzz_ignore</v>
      </c>
      <c r="L130" s="19" t="str">
        <f>IF(AND(NOT(ISBLANK('Gen Master'!L541)),OR('Gen Master'!$AM541=TRUE,'Gen Master'!$AM541="Enabled?")),'Gen Master'!L541, ignore_flag)</f>
        <v>zzz_ignore</v>
      </c>
      <c r="M130" s="19" t="str">
        <f>IF(AND(NOT(ISBLANK('Gen Master'!M541)),OR('Gen Master'!$AM541=TRUE,'Gen Master'!$AM541="Enabled?")),'Gen Master'!M541, ignore_flag)</f>
        <v>zzz_ignore</v>
      </c>
      <c r="N130" s="19" t="str">
        <f>IF(AND(NOT(ISBLANK('Gen Master'!N541)),OR('Gen Master'!$AM541=TRUE,'Gen Master'!$AM541="Enabled?")),'Gen Master'!N541, ignore_flag)</f>
        <v>zzz_ignore</v>
      </c>
      <c r="O130" s="19" t="str">
        <f>IF(AND(NOT(ISBLANK('Gen Master'!O541)),OR('Gen Master'!$AM541=TRUE,'Gen Master'!$AM541="Enabled?")),'Gen Master'!O541, ignore_flag)</f>
        <v>zzz_ignore</v>
      </c>
      <c r="P130" s="19" t="str">
        <f>IF(AND(NOT(ISBLANK('Gen Master'!P541)),OR('Gen Master'!$AM541=TRUE,'Gen Master'!$AM541="Enabled?")),'Gen Master'!P541, ignore_flag)</f>
        <v>zzz_ignore</v>
      </c>
      <c r="Q130" s="19" t="str">
        <f>IF(AND(NOT(ISBLANK('Gen Master'!Q541)),OR('Gen Master'!$AM541=TRUE,'Gen Master'!$AM541="Enabled?")),'Gen Master'!Q541, ignore_flag)</f>
        <v>zzz_ignore</v>
      </c>
      <c r="R130" s="19" t="str">
        <f>IF(AND(NOT(ISBLANK('Gen Master'!R541)),OR('Gen Master'!$AM541=TRUE,'Gen Master'!$AM541="Enabled?")),'Gen Master'!R541, ignore_flag)</f>
        <v>zzz_ignore</v>
      </c>
      <c r="S130" s="19" t="str">
        <f>IF(AND(NOT(ISBLANK('Gen Master'!S541)),OR('Gen Master'!$AM541=TRUE,'Gen Master'!$AM541="Enabled?")),'Gen Master'!S541, ignore_flag)</f>
        <v>zzz_ignore</v>
      </c>
      <c r="T130" s="19" t="str">
        <f>IF(AND(NOT(ISBLANK('Gen Master'!T541)),OR('Gen Master'!$AM541=TRUE,'Gen Master'!$AM541="Enabled?")),'Gen Master'!T541, ignore_flag)</f>
        <v>zzz_ignore</v>
      </c>
      <c r="U130" s="19" t="str">
        <f>IF(AND(NOT(ISBLANK('Gen Master'!U541)),OR('Gen Master'!$AM541=TRUE,'Gen Master'!$AM541="Enabled?")),'Gen Master'!U541, ignore_flag)</f>
        <v>zzz_ignore</v>
      </c>
      <c r="V130" s="19" t="str">
        <f ca="1">IF(AND(NOT(ISBLANK('Gen Master'!V541)),OR('Gen Master'!$AM541=TRUE,'Gen Master'!$AM541="Enabled?")),'Gen Master'!V541, ignore_flag)</f>
        <v>zzz_ignore</v>
      </c>
      <c r="W130" s="19" t="str">
        <f>IF(AND(NOT(ISBLANK('Gen Master'!W541)),OR('Gen Master'!$AM541=TRUE,'Gen Master'!$AM541="Enabled?")),'Gen Master'!W541, ignore_flag)</f>
        <v>zzz_ignore</v>
      </c>
      <c r="X130" s="19" t="str">
        <f>IF(AND(NOT(ISBLANK('Gen Master'!X541)),OR('Gen Master'!$AM541=TRUE,'Gen Master'!$AM541="Enabled?")),'Gen Master'!X541, ignore_flag)</f>
        <v>zzz_ignore</v>
      </c>
      <c r="Y130" s="19" t="str">
        <f>IF(AND(NOT(ISBLANK('Gen Master'!Y541)),OR('Gen Master'!$AM541=TRUE,'Gen Master'!$AM541="Enabled?")),'Gen Master'!Y541, ignore_flag)</f>
        <v>zzz_ignore</v>
      </c>
    </row>
    <row r="131" spans="1:25">
      <c r="A131" s="19">
        <f>'Gen Master'!A540</f>
        <v>509</v>
      </c>
      <c r="B131" s="19" t="str">
        <f>IF(AND(NOT(ISBLANK('Gen Master'!B540)),OR('Gen Master'!$AM540=TRUE,'Gen Master'!$AM540="Enabled?")),'Gen Master'!B540, ignore_flag)</f>
        <v>zzz_ignore</v>
      </c>
      <c r="C131" s="19" t="str">
        <f>IF(AND(NOT(ISBLANK('Gen Master'!C540)),OR('Gen Master'!$AM540=TRUE,'Gen Master'!$AM540="Enabled?")),'Gen Master'!C540, ignore_flag)</f>
        <v>zzz_ignore</v>
      </c>
      <c r="D131" s="19" t="str">
        <f>IF(AND(NOT(ISBLANK('Gen Master'!D540)),OR('Gen Master'!$AM540=TRUE,'Gen Master'!$AM540="Enabled?")),'Gen Master'!D540, ignore_flag)</f>
        <v>zzz_ignore</v>
      </c>
      <c r="E131" s="19" t="str">
        <f>IF(AND(NOT(ISBLANK('Gen Master'!E540)),OR('Gen Master'!$AM540=TRUE,'Gen Master'!$AM540="Enabled?")),'Gen Master'!E540, ignore_flag)</f>
        <v>zzz_ignore</v>
      </c>
      <c r="F131" s="19" t="str">
        <f>IF(AND(NOT(ISBLANK('Gen Master'!F540)),OR('Gen Master'!$AM540=TRUE,'Gen Master'!$AM540="Enabled?")),'Gen Master'!F540, ignore_flag)</f>
        <v>zzz_ignore</v>
      </c>
      <c r="G131" s="19" t="str">
        <f>IF(AND(NOT(ISBLANK('Gen Master'!G540)),OR('Gen Master'!$AM540=TRUE,'Gen Master'!$AM540="Enabled?")),'Gen Master'!G540, ignore_flag)</f>
        <v>zzz_ignore</v>
      </c>
      <c r="H131" s="19" t="str">
        <f>IF(AND(NOT(ISBLANK('Gen Master'!H540)),OR('Gen Master'!$AM540=TRUE,'Gen Master'!$AM540="Enabled?")),'Gen Master'!H540, ignore_flag)</f>
        <v>zzz_ignore</v>
      </c>
      <c r="I131" s="19" t="str">
        <f>IF(AND(NOT(ISBLANK('Gen Master'!I540)),OR('Gen Master'!$AM540=TRUE,'Gen Master'!$AM540="Enabled?")),'Gen Master'!I540, ignore_flag)</f>
        <v>zzz_ignore</v>
      </c>
      <c r="J131" s="19" t="str">
        <f>IF(AND(NOT(ISBLANK('Gen Master'!J540)),OR('Gen Master'!$AM540=TRUE,'Gen Master'!$AM540="Enabled?")),'Gen Master'!J540, ignore_flag)</f>
        <v>zzz_ignore</v>
      </c>
      <c r="K131" s="19" t="str">
        <f>IF(AND(NOT(ISBLANK('Gen Master'!K540)),OR('Gen Master'!$AM540=TRUE,'Gen Master'!$AM540="Enabled?")),'Gen Master'!K540, ignore_flag)</f>
        <v>zzz_ignore</v>
      </c>
      <c r="L131" s="19" t="str">
        <f>IF(AND(NOT(ISBLANK('Gen Master'!L540)),OR('Gen Master'!$AM540=TRUE,'Gen Master'!$AM540="Enabled?")),'Gen Master'!L540, ignore_flag)</f>
        <v>zzz_ignore</v>
      </c>
      <c r="M131" s="19" t="str">
        <f>IF(AND(NOT(ISBLANK('Gen Master'!M540)),OR('Gen Master'!$AM540=TRUE,'Gen Master'!$AM540="Enabled?")),'Gen Master'!M540, ignore_flag)</f>
        <v>zzz_ignore</v>
      </c>
      <c r="N131" s="19" t="str">
        <f>IF(AND(NOT(ISBLANK('Gen Master'!N540)),OR('Gen Master'!$AM540=TRUE,'Gen Master'!$AM540="Enabled?")),'Gen Master'!N540, ignore_flag)</f>
        <v>zzz_ignore</v>
      </c>
      <c r="O131" s="19" t="str">
        <f>IF(AND(NOT(ISBLANK('Gen Master'!O540)),OR('Gen Master'!$AM540=TRUE,'Gen Master'!$AM540="Enabled?")),'Gen Master'!O540, ignore_flag)</f>
        <v>zzz_ignore</v>
      </c>
      <c r="P131" s="19" t="str">
        <f>IF(AND(NOT(ISBLANK('Gen Master'!P540)),OR('Gen Master'!$AM540=TRUE,'Gen Master'!$AM540="Enabled?")),'Gen Master'!P540, ignore_flag)</f>
        <v>zzz_ignore</v>
      </c>
      <c r="Q131" s="19" t="str">
        <f>IF(AND(NOT(ISBLANK('Gen Master'!Q540)),OR('Gen Master'!$AM540=TRUE,'Gen Master'!$AM540="Enabled?")),'Gen Master'!Q540, ignore_flag)</f>
        <v>zzz_ignore</v>
      </c>
      <c r="R131" s="19" t="str">
        <f>IF(AND(NOT(ISBLANK('Gen Master'!R540)),OR('Gen Master'!$AM540=TRUE,'Gen Master'!$AM540="Enabled?")),'Gen Master'!R540, ignore_flag)</f>
        <v>zzz_ignore</v>
      </c>
      <c r="S131" s="19" t="str">
        <f>IF(AND(NOT(ISBLANK('Gen Master'!S540)),OR('Gen Master'!$AM540=TRUE,'Gen Master'!$AM540="Enabled?")),'Gen Master'!S540, ignore_flag)</f>
        <v>zzz_ignore</v>
      </c>
      <c r="T131" s="19" t="str">
        <f>IF(AND(NOT(ISBLANK('Gen Master'!T540)),OR('Gen Master'!$AM540=TRUE,'Gen Master'!$AM540="Enabled?")),'Gen Master'!T540, ignore_flag)</f>
        <v>zzz_ignore</v>
      </c>
      <c r="U131" s="19" t="str">
        <f>IF(AND(NOT(ISBLANK('Gen Master'!U540)),OR('Gen Master'!$AM540=TRUE,'Gen Master'!$AM540="Enabled?")),'Gen Master'!U540, ignore_flag)</f>
        <v>zzz_ignore</v>
      </c>
      <c r="V131" s="19" t="str">
        <f ca="1">IF(AND(NOT(ISBLANK('Gen Master'!V540)),OR('Gen Master'!$AM540=TRUE,'Gen Master'!$AM540="Enabled?")),'Gen Master'!V540, ignore_flag)</f>
        <v>zzz_ignore</v>
      </c>
      <c r="W131" s="19" t="str">
        <f>IF(AND(NOT(ISBLANK('Gen Master'!W540)),OR('Gen Master'!$AM540=TRUE,'Gen Master'!$AM540="Enabled?")),'Gen Master'!W540, ignore_flag)</f>
        <v>zzz_ignore</v>
      </c>
      <c r="X131" s="19" t="str">
        <f>IF(AND(NOT(ISBLANK('Gen Master'!X540)),OR('Gen Master'!$AM540=TRUE,'Gen Master'!$AM540="Enabled?")),'Gen Master'!X540, ignore_flag)</f>
        <v>zzz_ignore</v>
      </c>
      <c r="Y131" s="19" t="str">
        <f>IF(AND(NOT(ISBLANK('Gen Master'!Y540)),OR('Gen Master'!$AM540=TRUE,'Gen Master'!$AM540="Enabled?")),'Gen Master'!Y540, ignore_flag)</f>
        <v>zzz_ignore</v>
      </c>
    </row>
    <row r="132" spans="1:25" ht="30">
      <c r="A132" s="19">
        <f>'Gen Master'!A548</f>
        <v>517</v>
      </c>
      <c r="B132" s="19" t="str">
        <f>IF(AND(NOT(ISBLANK('Gen Master'!B548)),OR('Gen Master'!$AM548=TRUE,'Gen Master'!$AM548="Enabled?")),'Gen Master'!B548, ignore_flag)</f>
        <v>zzz_ignore</v>
      </c>
      <c r="C132" s="19" t="str">
        <f>IF(AND(NOT(ISBLANK('Gen Master'!C548)),OR('Gen Master'!$AM548=TRUE,'Gen Master'!$AM548="Enabled?")),'Gen Master'!C548, ignore_flag)</f>
        <v>zzz_ignore</v>
      </c>
      <c r="D132" s="19" t="str">
        <f>IF(AND(NOT(ISBLANK('Gen Master'!D548)),OR('Gen Master'!$AM548=TRUE,'Gen Master'!$AM548="Enabled?")),'Gen Master'!D548, ignore_flag)</f>
        <v>zzz_ignore</v>
      </c>
      <c r="E132" s="19" t="str">
        <f>IF(AND(NOT(ISBLANK('Gen Master'!E548)),OR('Gen Master'!$AM548=TRUE,'Gen Master'!$AM548="Enabled?")),'Gen Master'!E548, ignore_flag)</f>
        <v>zzz_ignore</v>
      </c>
      <c r="F132" s="19" t="str">
        <f>IF(AND(NOT(ISBLANK('Gen Master'!F548)),OR('Gen Master'!$AM548=TRUE,'Gen Master'!$AM548="Enabled?")),'Gen Master'!F548, ignore_flag)</f>
        <v>zzz_ignore</v>
      </c>
      <c r="G132" s="19" t="str">
        <f>IF(AND(NOT(ISBLANK('Gen Master'!G548)),OR('Gen Master'!$AM548=TRUE,'Gen Master'!$AM548="Enabled?")),'Gen Master'!G548, ignore_flag)</f>
        <v>zzz_ignore</v>
      </c>
      <c r="H132" s="19" t="str">
        <f>IF(AND(NOT(ISBLANK('Gen Master'!H548)),OR('Gen Master'!$AM548=TRUE,'Gen Master'!$AM548="Enabled?")),'Gen Master'!H548, ignore_flag)</f>
        <v>zzz_ignore</v>
      </c>
      <c r="I132" s="19" t="str">
        <f>IF(AND(NOT(ISBLANK('Gen Master'!I548)),OR('Gen Master'!$AM548=TRUE,'Gen Master'!$AM548="Enabled?")),'Gen Master'!I548, ignore_flag)</f>
        <v>zzz_ignore</v>
      </c>
      <c r="J132" s="19" t="str">
        <f>IF(AND(NOT(ISBLANK('Gen Master'!J548)),OR('Gen Master'!$AM548=TRUE,'Gen Master'!$AM548="Enabled?")),'Gen Master'!J548, ignore_flag)</f>
        <v>zzz_ignore</v>
      </c>
      <c r="K132" s="19" t="str">
        <f>IF(AND(NOT(ISBLANK('Gen Master'!K548)),OR('Gen Master'!$AM548=TRUE,'Gen Master'!$AM548="Enabled?")),'Gen Master'!K548, ignore_flag)</f>
        <v>zzz_ignore</v>
      </c>
      <c r="L132" s="19" t="str">
        <f>IF(AND(NOT(ISBLANK('Gen Master'!L548)),OR('Gen Master'!$AM548=TRUE,'Gen Master'!$AM548="Enabled?")),'Gen Master'!L548, ignore_flag)</f>
        <v>zzz_ignore</v>
      </c>
      <c r="M132" s="19" t="str">
        <f>IF(AND(NOT(ISBLANK('Gen Master'!M548)),OR('Gen Master'!$AM548=TRUE,'Gen Master'!$AM548="Enabled?")),'Gen Master'!M548, ignore_flag)</f>
        <v>zzz_ignore</v>
      </c>
      <c r="N132" s="19" t="str">
        <f>IF(AND(NOT(ISBLANK('Gen Master'!N548)),OR('Gen Master'!$AM548=TRUE,'Gen Master'!$AM548="Enabled?")),'Gen Master'!N548, ignore_flag)</f>
        <v>zzz_ignore</v>
      </c>
      <c r="O132" s="19" t="str">
        <f>IF(AND(NOT(ISBLANK('Gen Master'!O548)),OR('Gen Master'!$AM548=TRUE,'Gen Master'!$AM548="Enabled?")),'Gen Master'!O548, ignore_flag)</f>
        <v>zzz_ignore</v>
      </c>
      <c r="P132" s="19" t="str">
        <f>IF(AND(NOT(ISBLANK('Gen Master'!P548)),OR('Gen Master'!$AM548=TRUE,'Gen Master'!$AM548="Enabled?")),'Gen Master'!P548, ignore_flag)</f>
        <v>zzz_ignore</v>
      </c>
      <c r="Q132" s="19" t="str">
        <f>IF(AND(NOT(ISBLANK('Gen Master'!Q548)),OR('Gen Master'!$AM548=TRUE,'Gen Master'!$AM548="Enabled?")),'Gen Master'!Q548, ignore_flag)</f>
        <v>zzz_ignore</v>
      </c>
      <c r="R132" s="19" t="str">
        <f>IF(AND(NOT(ISBLANK('Gen Master'!R548)),OR('Gen Master'!$AM548=TRUE,'Gen Master'!$AM548="Enabled?")),'Gen Master'!R548, ignore_flag)</f>
        <v>zzz_ignore</v>
      </c>
      <c r="S132" s="19" t="str">
        <f>IF(AND(NOT(ISBLANK('Gen Master'!S548)),OR('Gen Master'!$AM548=TRUE,'Gen Master'!$AM548="Enabled?")),'Gen Master'!S548, ignore_flag)</f>
        <v>zzz_ignore</v>
      </c>
      <c r="T132" s="19" t="str">
        <f>IF(AND(NOT(ISBLANK('Gen Master'!T548)),OR('Gen Master'!$AM548=TRUE,'Gen Master'!$AM548="Enabled?")),'Gen Master'!T548, ignore_flag)</f>
        <v>zzz_ignore</v>
      </c>
      <c r="U132" s="19" t="str">
        <f>IF(AND(NOT(ISBLANK('Gen Master'!U548)),OR('Gen Master'!$AM548=TRUE,'Gen Master'!$AM548="Enabled?")),'Gen Master'!U548, ignore_flag)</f>
        <v>zzz_ignore</v>
      </c>
      <c r="V132" s="19" t="str">
        <f ca="1">IF(AND(NOT(ISBLANK('Gen Master'!V548)),OR('Gen Master'!$AM548=TRUE,'Gen Master'!$AM548="Enabled?")),'Gen Master'!V548, ignore_flag)</f>
        <v>zzz_ignore</v>
      </c>
      <c r="W132" s="19" t="str">
        <f>IF(AND(NOT(ISBLANK('Gen Master'!W548)),OR('Gen Master'!$AM548=TRUE,'Gen Master'!$AM548="Enabled?")),'Gen Master'!W548, ignore_flag)</f>
        <v>zzz_ignore</v>
      </c>
      <c r="X132" s="19" t="str">
        <f>IF(AND(NOT(ISBLANK('Gen Master'!X548)),OR('Gen Master'!$AM548=TRUE,'Gen Master'!$AM548="Enabled?")),'Gen Master'!X548, ignore_flag)</f>
        <v>zzz_ignore</v>
      </c>
      <c r="Y132" s="19" t="str">
        <f>IF(AND(NOT(ISBLANK('Gen Master'!Y548)),OR('Gen Master'!$AM548=TRUE,'Gen Master'!$AM548="Enabled?")),'Gen Master'!Y548, ignore_flag)</f>
        <v>zzz_ignore</v>
      </c>
    </row>
    <row r="133" spans="1:25" ht="30">
      <c r="A133" s="19">
        <f>'Gen Master'!A547</f>
        <v>516</v>
      </c>
      <c r="B133" s="19" t="str">
        <f>IF(AND(NOT(ISBLANK('Gen Master'!B547)),OR('Gen Master'!$AM547=TRUE,'Gen Master'!$AM547="Enabled?")),'Gen Master'!B547, ignore_flag)</f>
        <v>zzz_ignore</v>
      </c>
      <c r="C133" s="19" t="str">
        <f>IF(AND(NOT(ISBLANK('Gen Master'!C547)),OR('Gen Master'!$AM547=TRUE,'Gen Master'!$AM547="Enabled?")),'Gen Master'!C547, ignore_flag)</f>
        <v>zzz_ignore</v>
      </c>
      <c r="D133" s="19" t="str">
        <f>IF(AND(NOT(ISBLANK('Gen Master'!D547)),OR('Gen Master'!$AM547=TRUE,'Gen Master'!$AM547="Enabled?")),'Gen Master'!D547, ignore_flag)</f>
        <v>zzz_ignore</v>
      </c>
      <c r="E133" s="19" t="str">
        <f>IF(AND(NOT(ISBLANK('Gen Master'!E547)),OR('Gen Master'!$AM547=TRUE,'Gen Master'!$AM547="Enabled?")),'Gen Master'!E547, ignore_flag)</f>
        <v>zzz_ignore</v>
      </c>
      <c r="F133" s="19" t="str">
        <f>IF(AND(NOT(ISBLANK('Gen Master'!F547)),OR('Gen Master'!$AM547=TRUE,'Gen Master'!$AM547="Enabled?")),'Gen Master'!F547, ignore_flag)</f>
        <v>zzz_ignore</v>
      </c>
      <c r="G133" s="19" t="str">
        <f>IF(AND(NOT(ISBLANK('Gen Master'!G547)),OR('Gen Master'!$AM547=TRUE,'Gen Master'!$AM547="Enabled?")),'Gen Master'!G547, ignore_flag)</f>
        <v>zzz_ignore</v>
      </c>
      <c r="H133" s="19" t="str">
        <f>IF(AND(NOT(ISBLANK('Gen Master'!H547)),OR('Gen Master'!$AM547=TRUE,'Gen Master'!$AM547="Enabled?")),'Gen Master'!H547, ignore_flag)</f>
        <v>zzz_ignore</v>
      </c>
      <c r="I133" s="19" t="str">
        <f>IF(AND(NOT(ISBLANK('Gen Master'!I547)),OR('Gen Master'!$AM547=TRUE,'Gen Master'!$AM547="Enabled?")),'Gen Master'!I547, ignore_flag)</f>
        <v>zzz_ignore</v>
      </c>
      <c r="J133" s="19" t="str">
        <f>IF(AND(NOT(ISBLANK('Gen Master'!J547)),OR('Gen Master'!$AM547=TRUE,'Gen Master'!$AM547="Enabled?")),'Gen Master'!J547, ignore_flag)</f>
        <v>zzz_ignore</v>
      </c>
      <c r="K133" s="19" t="str">
        <f>IF(AND(NOT(ISBLANK('Gen Master'!K547)),OR('Gen Master'!$AM547=TRUE,'Gen Master'!$AM547="Enabled?")),'Gen Master'!K547, ignore_flag)</f>
        <v>zzz_ignore</v>
      </c>
      <c r="L133" s="19" t="str">
        <f>IF(AND(NOT(ISBLANK('Gen Master'!L547)),OR('Gen Master'!$AM547=TRUE,'Gen Master'!$AM547="Enabled?")),'Gen Master'!L547, ignore_flag)</f>
        <v>zzz_ignore</v>
      </c>
      <c r="M133" s="19" t="str">
        <f>IF(AND(NOT(ISBLANK('Gen Master'!M547)),OR('Gen Master'!$AM547=TRUE,'Gen Master'!$AM547="Enabled?")),'Gen Master'!M547, ignore_flag)</f>
        <v>zzz_ignore</v>
      </c>
      <c r="N133" s="19" t="str">
        <f>IF(AND(NOT(ISBLANK('Gen Master'!N547)),OR('Gen Master'!$AM547=TRUE,'Gen Master'!$AM547="Enabled?")),'Gen Master'!N547, ignore_flag)</f>
        <v>zzz_ignore</v>
      </c>
      <c r="O133" s="19" t="str">
        <f>IF(AND(NOT(ISBLANK('Gen Master'!O547)),OR('Gen Master'!$AM547=TRUE,'Gen Master'!$AM547="Enabled?")),'Gen Master'!O547, ignore_flag)</f>
        <v>zzz_ignore</v>
      </c>
      <c r="P133" s="19" t="str">
        <f>IF(AND(NOT(ISBLANK('Gen Master'!P547)),OR('Gen Master'!$AM547=TRUE,'Gen Master'!$AM547="Enabled?")),'Gen Master'!P547, ignore_flag)</f>
        <v>zzz_ignore</v>
      </c>
      <c r="Q133" s="19" t="str">
        <f>IF(AND(NOT(ISBLANK('Gen Master'!Q547)),OR('Gen Master'!$AM547=TRUE,'Gen Master'!$AM547="Enabled?")),'Gen Master'!Q547, ignore_flag)</f>
        <v>zzz_ignore</v>
      </c>
      <c r="R133" s="19" t="str">
        <f>IF(AND(NOT(ISBLANK('Gen Master'!R547)),OR('Gen Master'!$AM547=TRUE,'Gen Master'!$AM547="Enabled?")),'Gen Master'!R547, ignore_flag)</f>
        <v>zzz_ignore</v>
      </c>
      <c r="S133" s="19" t="str">
        <f>IF(AND(NOT(ISBLANK('Gen Master'!S547)),OR('Gen Master'!$AM547=TRUE,'Gen Master'!$AM547="Enabled?")),'Gen Master'!S547, ignore_flag)</f>
        <v>zzz_ignore</v>
      </c>
      <c r="T133" s="19" t="str">
        <f>IF(AND(NOT(ISBLANK('Gen Master'!T547)),OR('Gen Master'!$AM547=TRUE,'Gen Master'!$AM547="Enabled?")),'Gen Master'!T547, ignore_flag)</f>
        <v>zzz_ignore</v>
      </c>
      <c r="U133" s="19" t="str">
        <f>IF(AND(NOT(ISBLANK('Gen Master'!U547)),OR('Gen Master'!$AM547=TRUE,'Gen Master'!$AM547="Enabled?")),'Gen Master'!U547, ignore_flag)</f>
        <v>zzz_ignore</v>
      </c>
      <c r="V133" s="19" t="str">
        <f ca="1">IF(AND(NOT(ISBLANK('Gen Master'!V547)),OR('Gen Master'!$AM547=TRUE,'Gen Master'!$AM547="Enabled?")),'Gen Master'!V547, ignore_flag)</f>
        <v>zzz_ignore</v>
      </c>
      <c r="W133" s="19" t="str">
        <f>IF(AND(NOT(ISBLANK('Gen Master'!W547)),OR('Gen Master'!$AM547=TRUE,'Gen Master'!$AM547="Enabled?")),'Gen Master'!W547, ignore_flag)</f>
        <v>zzz_ignore</v>
      </c>
      <c r="X133" s="19" t="str">
        <f>IF(AND(NOT(ISBLANK('Gen Master'!X547)),OR('Gen Master'!$AM547=TRUE,'Gen Master'!$AM547="Enabled?")),'Gen Master'!X547, ignore_flag)</f>
        <v>zzz_ignore</v>
      </c>
      <c r="Y133" s="19" t="str">
        <f>IF(AND(NOT(ISBLANK('Gen Master'!Y547)),OR('Gen Master'!$AM547=TRUE,'Gen Master'!$AM547="Enabled?")),'Gen Master'!Y547, ignore_flag)</f>
        <v>zzz_ignore</v>
      </c>
    </row>
    <row r="134" spans="1:25" ht="45">
      <c r="A134" s="19">
        <f>'Gen Master'!A552</f>
        <v>521</v>
      </c>
      <c r="B134" s="19" t="str">
        <f>IF(AND(NOT(ISBLANK('Gen Master'!B552)),OR('Gen Master'!$AM552=TRUE,'Gen Master'!$AM552="Enabled?")),'Gen Master'!B552, ignore_flag)</f>
        <v>zzz_ignore</v>
      </c>
      <c r="C134" s="19" t="str">
        <f>IF(AND(NOT(ISBLANK('Gen Master'!C552)),OR('Gen Master'!$AM552=TRUE,'Gen Master'!$AM552="Enabled?")),'Gen Master'!C552, ignore_flag)</f>
        <v>zzz_ignore</v>
      </c>
      <c r="D134" s="19" t="str">
        <f>IF(AND(NOT(ISBLANK('Gen Master'!D552)),OR('Gen Master'!$AM552=TRUE,'Gen Master'!$AM552="Enabled?")),'Gen Master'!D552, ignore_flag)</f>
        <v>zzz_ignore</v>
      </c>
      <c r="E134" s="19" t="str">
        <f>IF(AND(NOT(ISBLANK('Gen Master'!E552)),OR('Gen Master'!$AM552=TRUE,'Gen Master'!$AM552="Enabled?")),'Gen Master'!E552, ignore_flag)</f>
        <v>zzz_ignore</v>
      </c>
      <c r="F134" s="19" t="str">
        <f>IF(AND(NOT(ISBLANK('Gen Master'!F552)),OR('Gen Master'!$AM552=TRUE,'Gen Master'!$AM552="Enabled?")),'Gen Master'!F552, ignore_flag)</f>
        <v>zzz_ignore</v>
      </c>
      <c r="G134" s="19" t="str">
        <f>IF(AND(NOT(ISBLANK('Gen Master'!G552)),OR('Gen Master'!$AM552=TRUE,'Gen Master'!$AM552="Enabled?")),'Gen Master'!G552, ignore_flag)</f>
        <v>zzz_ignore</v>
      </c>
      <c r="H134" s="19" t="str">
        <f>IF(AND(NOT(ISBLANK('Gen Master'!H552)),OR('Gen Master'!$AM552=TRUE,'Gen Master'!$AM552="Enabled?")),'Gen Master'!H552, ignore_flag)</f>
        <v>zzz_ignore</v>
      </c>
      <c r="I134" s="19" t="str">
        <f>IF(AND(NOT(ISBLANK('Gen Master'!I552)),OR('Gen Master'!$AM552=TRUE,'Gen Master'!$AM552="Enabled?")),'Gen Master'!I552, ignore_flag)</f>
        <v>zzz_ignore</v>
      </c>
      <c r="J134" s="19" t="str">
        <f>IF(AND(NOT(ISBLANK('Gen Master'!J552)),OR('Gen Master'!$AM552=TRUE,'Gen Master'!$AM552="Enabled?")),'Gen Master'!J552, ignore_flag)</f>
        <v>zzz_ignore</v>
      </c>
      <c r="K134" s="19" t="str">
        <f>IF(AND(NOT(ISBLANK('Gen Master'!K552)),OR('Gen Master'!$AM552=TRUE,'Gen Master'!$AM552="Enabled?")),'Gen Master'!K552, ignore_flag)</f>
        <v>zzz_ignore</v>
      </c>
      <c r="L134" s="19" t="str">
        <f>IF(AND(NOT(ISBLANK('Gen Master'!L552)),OR('Gen Master'!$AM552=TRUE,'Gen Master'!$AM552="Enabled?")),'Gen Master'!L552, ignore_flag)</f>
        <v>zzz_ignore</v>
      </c>
      <c r="M134" s="19" t="str">
        <f>IF(AND(NOT(ISBLANK('Gen Master'!M552)),OR('Gen Master'!$AM552=TRUE,'Gen Master'!$AM552="Enabled?")),'Gen Master'!M552, ignore_flag)</f>
        <v>zzz_ignore</v>
      </c>
      <c r="N134" s="19" t="str">
        <f>IF(AND(NOT(ISBLANK('Gen Master'!N552)),OR('Gen Master'!$AM552=TRUE,'Gen Master'!$AM552="Enabled?")),'Gen Master'!N552, ignore_flag)</f>
        <v>zzz_ignore</v>
      </c>
      <c r="O134" s="19" t="str">
        <f>IF(AND(NOT(ISBLANK('Gen Master'!O552)),OR('Gen Master'!$AM552=TRUE,'Gen Master'!$AM552="Enabled?")),'Gen Master'!O552, ignore_flag)</f>
        <v>zzz_ignore</v>
      </c>
      <c r="P134" s="19" t="str">
        <f>IF(AND(NOT(ISBLANK('Gen Master'!P552)),OR('Gen Master'!$AM552=TRUE,'Gen Master'!$AM552="Enabled?")),'Gen Master'!P552, ignore_flag)</f>
        <v>zzz_ignore</v>
      </c>
      <c r="Q134" s="19" t="str">
        <f>IF(AND(NOT(ISBLANK('Gen Master'!Q552)),OR('Gen Master'!$AM552=TRUE,'Gen Master'!$AM552="Enabled?")),'Gen Master'!Q552, ignore_flag)</f>
        <v>zzz_ignore</v>
      </c>
      <c r="R134" s="19" t="str">
        <f>IF(AND(NOT(ISBLANK('Gen Master'!R552)),OR('Gen Master'!$AM552=TRUE,'Gen Master'!$AM552="Enabled?")),'Gen Master'!R552, ignore_flag)</f>
        <v>zzz_ignore</v>
      </c>
      <c r="S134" s="19" t="str">
        <f>IF(AND(NOT(ISBLANK('Gen Master'!S552)),OR('Gen Master'!$AM552=TRUE,'Gen Master'!$AM552="Enabled?")),'Gen Master'!S552, ignore_flag)</f>
        <v>zzz_ignore</v>
      </c>
      <c r="T134" s="19" t="str">
        <f>IF(AND(NOT(ISBLANK('Gen Master'!T552)),OR('Gen Master'!$AM552=TRUE,'Gen Master'!$AM552="Enabled?")),'Gen Master'!T552, ignore_flag)</f>
        <v>zzz_ignore</v>
      </c>
      <c r="U134" s="19" t="str">
        <f>IF(AND(NOT(ISBLANK('Gen Master'!U552)),OR('Gen Master'!$AM552=TRUE,'Gen Master'!$AM552="Enabled?")),'Gen Master'!U552, ignore_flag)</f>
        <v>zzz_ignore</v>
      </c>
      <c r="V134" s="19" t="str">
        <f ca="1">IF(AND(NOT(ISBLANK('Gen Master'!V552)),OR('Gen Master'!$AM552=TRUE,'Gen Master'!$AM552="Enabled?")),'Gen Master'!V552, ignore_flag)</f>
        <v>zzz_ignore</v>
      </c>
      <c r="W134" s="19" t="str">
        <f>IF(AND(NOT(ISBLANK('Gen Master'!W552)),OR('Gen Master'!$AM552=TRUE,'Gen Master'!$AM552="Enabled?")),'Gen Master'!W552, ignore_flag)</f>
        <v>zzz_ignore</v>
      </c>
      <c r="X134" s="19" t="str">
        <f>IF(AND(NOT(ISBLANK('Gen Master'!X552)),OR('Gen Master'!$AM552=TRUE,'Gen Master'!$AM552="Enabled?")),'Gen Master'!X552, ignore_flag)</f>
        <v>zzz_ignore</v>
      </c>
      <c r="Y134" s="19" t="str">
        <f>IF(AND(NOT(ISBLANK('Gen Master'!Y552)),OR('Gen Master'!$AM552=TRUE,'Gen Master'!$AM552="Enabled?")),'Gen Master'!Y552, ignore_flag)</f>
        <v>zzz_ignore</v>
      </c>
    </row>
    <row r="135" spans="1:25" ht="45">
      <c r="A135" s="19">
        <f>'Gen Master'!A553</f>
        <v>522</v>
      </c>
      <c r="B135" s="19" t="str">
        <f>IF(AND(NOT(ISBLANK('Gen Master'!B553)),OR('Gen Master'!$AM553=TRUE,'Gen Master'!$AM553="Enabled?")),'Gen Master'!B553, ignore_flag)</f>
        <v>zzz_ignore</v>
      </c>
      <c r="C135" s="19" t="str">
        <f>IF(AND(NOT(ISBLANK('Gen Master'!C553)),OR('Gen Master'!$AM553=TRUE,'Gen Master'!$AM553="Enabled?")),'Gen Master'!C553, ignore_flag)</f>
        <v>zzz_ignore</v>
      </c>
      <c r="D135" s="19" t="str">
        <f>IF(AND(NOT(ISBLANK('Gen Master'!D553)),OR('Gen Master'!$AM553=TRUE,'Gen Master'!$AM553="Enabled?")),'Gen Master'!D553, ignore_flag)</f>
        <v>zzz_ignore</v>
      </c>
      <c r="E135" s="19" t="str">
        <f>IF(AND(NOT(ISBLANK('Gen Master'!E553)),OR('Gen Master'!$AM553=TRUE,'Gen Master'!$AM553="Enabled?")),'Gen Master'!E553, ignore_flag)</f>
        <v>zzz_ignore</v>
      </c>
      <c r="F135" s="19" t="str">
        <f>IF(AND(NOT(ISBLANK('Gen Master'!F553)),OR('Gen Master'!$AM553=TRUE,'Gen Master'!$AM553="Enabled?")),'Gen Master'!F553, ignore_flag)</f>
        <v>zzz_ignore</v>
      </c>
      <c r="G135" s="19" t="str">
        <f>IF(AND(NOT(ISBLANK('Gen Master'!G553)),OR('Gen Master'!$AM553=TRUE,'Gen Master'!$AM553="Enabled?")),'Gen Master'!G553, ignore_flag)</f>
        <v>zzz_ignore</v>
      </c>
      <c r="H135" s="19" t="str">
        <f>IF(AND(NOT(ISBLANK('Gen Master'!H553)),OR('Gen Master'!$AM553=TRUE,'Gen Master'!$AM553="Enabled?")),'Gen Master'!H553, ignore_flag)</f>
        <v>zzz_ignore</v>
      </c>
      <c r="I135" s="19" t="str">
        <f>IF(AND(NOT(ISBLANK('Gen Master'!I553)),OR('Gen Master'!$AM553=TRUE,'Gen Master'!$AM553="Enabled?")),'Gen Master'!I553, ignore_flag)</f>
        <v>zzz_ignore</v>
      </c>
      <c r="J135" s="19" t="str">
        <f>IF(AND(NOT(ISBLANK('Gen Master'!J553)),OR('Gen Master'!$AM553=TRUE,'Gen Master'!$AM553="Enabled?")),'Gen Master'!J553, ignore_flag)</f>
        <v>zzz_ignore</v>
      </c>
      <c r="K135" s="19" t="str">
        <f>IF(AND(NOT(ISBLANK('Gen Master'!K553)),OR('Gen Master'!$AM553=TRUE,'Gen Master'!$AM553="Enabled?")),'Gen Master'!K553, ignore_flag)</f>
        <v>zzz_ignore</v>
      </c>
      <c r="L135" s="19" t="str">
        <f>IF(AND(NOT(ISBLANK('Gen Master'!L553)),OR('Gen Master'!$AM553=TRUE,'Gen Master'!$AM553="Enabled?")),'Gen Master'!L553, ignore_flag)</f>
        <v>zzz_ignore</v>
      </c>
      <c r="M135" s="19" t="str">
        <f>IF(AND(NOT(ISBLANK('Gen Master'!M553)),OR('Gen Master'!$AM553=TRUE,'Gen Master'!$AM553="Enabled?")),'Gen Master'!M553, ignore_flag)</f>
        <v>zzz_ignore</v>
      </c>
      <c r="N135" s="19" t="str">
        <f>IF(AND(NOT(ISBLANK('Gen Master'!N553)),OR('Gen Master'!$AM553=TRUE,'Gen Master'!$AM553="Enabled?")),'Gen Master'!N553, ignore_flag)</f>
        <v>zzz_ignore</v>
      </c>
      <c r="O135" s="19" t="str">
        <f>IF(AND(NOT(ISBLANK('Gen Master'!O553)),OR('Gen Master'!$AM553=TRUE,'Gen Master'!$AM553="Enabled?")),'Gen Master'!O553, ignore_flag)</f>
        <v>zzz_ignore</v>
      </c>
      <c r="P135" s="19" t="str">
        <f>IF(AND(NOT(ISBLANK('Gen Master'!P553)),OR('Gen Master'!$AM553=TRUE,'Gen Master'!$AM553="Enabled?")),'Gen Master'!P553, ignore_flag)</f>
        <v>zzz_ignore</v>
      </c>
      <c r="Q135" s="19" t="str">
        <f>IF(AND(NOT(ISBLANK('Gen Master'!Q553)),OR('Gen Master'!$AM553=TRUE,'Gen Master'!$AM553="Enabled?")),'Gen Master'!Q553, ignore_flag)</f>
        <v>zzz_ignore</v>
      </c>
      <c r="R135" s="19" t="str">
        <f>IF(AND(NOT(ISBLANK('Gen Master'!R553)),OR('Gen Master'!$AM553=TRUE,'Gen Master'!$AM553="Enabled?")),'Gen Master'!R553, ignore_flag)</f>
        <v>zzz_ignore</v>
      </c>
      <c r="S135" s="19" t="str">
        <f>IF(AND(NOT(ISBLANK('Gen Master'!S553)),OR('Gen Master'!$AM553=TRUE,'Gen Master'!$AM553="Enabled?")),'Gen Master'!S553, ignore_flag)</f>
        <v>zzz_ignore</v>
      </c>
      <c r="T135" s="19" t="str">
        <f>IF(AND(NOT(ISBLANK('Gen Master'!T553)),OR('Gen Master'!$AM553=TRUE,'Gen Master'!$AM553="Enabled?")),'Gen Master'!T553, ignore_flag)</f>
        <v>zzz_ignore</v>
      </c>
      <c r="U135" s="19" t="str">
        <f>IF(AND(NOT(ISBLANK('Gen Master'!U553)),OR('Gen Master'!$AM553=TRUE,'Gen Master'!$AM553="Enabled?")),'Gen Master'!U553, ignore_flag)</f>
        <v>zzz_ignore</v>
      </c>
      <c r="V135" s="19" t="str">
        <f ca="1">IF(AND(NOT(ISBLANK('Gen Master'!V553)),OR('Gen Master'!$AM553=TRUE,'Gen Master'!$AM553="Enabled?")),'Gen Master'!V553, ignore_flag)</f>
        <v>zzz_ignore</v>
      </c>
      <c r="W135" s="19" t="str">
        <f>IF(AND(NOT(ISBLANK('Gen Master'!W553)),OR('Gen Master'!$AM553=TRUE,'Gen Master'!$AM553="Enabled?")),'Gen Master'!W553, ignore_flag)</f>
        <v>zzz_ignore</v>
      </c>
      <c r="X135" s="19" t="str">
        <f>IF(AND(NOT(ISBLANK('Gen Master'!X553)),OR('Gen Master'!$AM553=TRUE,'Gen Master'!$AM553="Enabled?")),'Gen Master'!X553, ignore_flag)</f>
        <v>zzz_ignore</v>
      </c>
      <c r="Y135" s="19" t="str">
        <f>IF(AND(NOT(ISBLANK('Gen Master'!Y553)),OR('Gen Master'!$AM553=TRUE,'Gen Master'!$AM553="Enabled?")),'Gen Master'!Y553, ignore_flag)</f>
        <v>zzz_ignore</v>
      </c>
    </row>
    <row r="136" spans="1:25">
      <c r="A136" s="19">
        <f>'Gen Master'!A560</f>
        <v>529</v>
      </c>
      <c r="B136" s="19" t="str">
        <f>IF(AND(NOT(ISBLANK('Gen Master'!B560)),OR('Gen Master'!$AM560=TRUE,'Gen Master'!$AM560="Enabled?")),'Gen Master'!B560, ignore_flag)</f>
        <v>zzz_ignore</v>
      </c>
      <c r="C136" s="19" t="str">
        <f>IF(AND(NOT(ISBLANK('Gen Master'!C560)),OR('Gen Master'!$AM560=TRUE,'Gen Master'!$AM560="Enabled?")),'Gen Master'!C560, ignore_flag)</f>
        <v>zzz_ignore</v>
      </c>
      <c r="D136" s="19" t="str">
        <f>IF(AND(NOT(ISBLANK('Gen Master'!D560)),OR('Gen Master'!$AM560=TRUE,'Gen Master'!$AM560="Enabled?")),'Gen Master'!D560, ignore_flag)</f>
        <v>zzz_ignore</v>
      </c>
      <c r="E136" s="19" t="str">
        <f>IF(AND(NOT(ISBLANK('Gen Master'!E560)),OR('Gen Master'!$AM560=TRUE,'Gen Master'!$AM560="Enabled?")),'Gen Master'!E560, ignore_flag)</f>
        <v>zzz_ignore</v>
      </c>
      <c r="F136" s="19" t="str">
        <f>IF(AND(NOT(ISBLANK('Gen Master'!F560)),OR('Gen Master'!$AM560=TRUE,'Gen Master'!$AM560="Enabled?")),'Gen Master'!F560, ignore_flag)</f>
        <v>zzz_ignore</v>
      </c>
      <c r="G136" s="19" t="str">
        <f>IF(AND(NOT(ISBLANK('Gen Master'!G560)),OR('Gen Master'!$AM560=TRUE,'Gen Master'!$AM560="Enabled?")),'Gen Master'!G560, ignore_flag)</f>
        <v>zzz_ignore</v>
      </c>
      <c r="H136" s="19" t="str">
        <f>IF(AND(NOT(ISBLANK('Gen Master'!H560)),OR('Gen Master'!$AM560=TRUE,'Gen Master'!$AM560="Enabled?")),'Gen Master'!H560, ignore_flag)</f>
        <v>zzz_ignore</v>
      </c>
      <c r="I136" s="19" t="str">
        <f>IF(AND(NOT(ISBLANK('Gen Master'!I560)),OR('Gen Master'!$AM560=TRUE,'Gen Master'!$AM560="Enabled?")),'Gen Master'!I560, ignore_flag)</f>
        <v>zzz_ignore</v>
      </c>
      <c r="J136" s="19" t="str">
        <f>IF(AND(NOT(ISBLANK('Gen Master'!J560)),OR('Gen Master'!$AM560=TRUE,'Gen Master'!$AM560="Enabled?")),'Gen Master'!J560, ignore_flag)</f>
        <v>zzz_ignore</v>
      </c>
      <c r="K136" s="19" t="str">
        <f>IF(AND(NOT(ISBLANK('Gen Master'!K560)),OR('Gen Master'!$AM560=TRUE,'Gen Master'!$AM560="Enabled?")),'Gen Master'!K560, ignore_flag)</f>
        <v>zzz_ignore</v>
      </c>
      <c r="L136" s="19" t="str">
        <f>IF(AND(NOT(ISBLANK('Gen Master'!L560)),OR('Gen Master'!$AM560=TRUE,'Gen Master'!$AM560="Enabled?")),'Gen Master'!L560, ignore_flag)</f>
        <v>zzz_ignore</v>
      </c>
      <c r="M136" s="19" t="str">
        <f>IF(AND(NOT(ISBLANK('Gen Master'!M560)),OR('Gen Master'!$AM560=TRUE,'Gen Master'!$AM560="Enabled?")),'Gen Master'!M560, ignore_flag)</f>
        <v>zzz_ignore</v>
      </c>
      <c r="N136" s="19" t="str">
        <f>IF(AND(NOT(ISBLANK('Gen Master'!N560)),OR('Gen Master'!$AM560=TRUE,'Gen Master'!$AM560="Enabled?")),'Gen Master'!N560, ignore_flag)</f>
        <v>zzz_ignore</v>
      </c>
      <c r="O136" s="19" t="str">
        <f>IF(AND(NOT(ISBLANK('Gen Master'!O560)),OR('Gen Master'!$AM560=TRUE,'Gen Master'!$AM560="Enabled?")),'Gen Master'!O560, ignore_flag)</f>
        <v>zzz_ignore</v>
      </c>
      <c r="P136" s="19" t="str">
        <f>IF(AND(NOT(ISBLANK('Gen Master'!P560)),OR('Gen Master'!$AM560=TRUE,'Gen Master'!$AM560="Enabled?")),'Gen Master'!P560, ignore_flag)</f>
        <v>zzz_ignore</v>
      </c>
      <c r="Q136" s="19" t="str">
        <f>IF(AND(NOT(ISBLANK('Gen Master'!Q560)),OR('Gen Master'!$AM560=TRUE,'Gen Master'!$AM560="Enabled?")),'Gen Master'!Q560, ignore_flag)</f>
        <v>zzz_ignore</v>
      </c>
      <c r="R136" s="19" t="str">
        <f>IF(AND(NOT(ISBLANK('Gen Master'!R560)),OR('Gen Master'!$AM560=TRUE,'Gen Master'!$AM560="Enabled?")),'Gen Master'!R560, ignore_flag)</f>
        <v>zzz_ignore</v>
      </c>
      <c r="S136" s="19" t="str">
        <f>IF(AND(NOT(ISBLANK('Gen Master'!S560)),OR('Gen Master'!$AM560=TRUE,'Gen Master'!$AM560="Enabled?")),'Gen Master'!S560, ignore_flag)</f>
        <v>zzz_ignore</v>
      </c>
      <c r="T136" s="19" t="str">
        <f>IF(AND(NOT(ISBLANK('Gen Master'!T560)),OR('Gen Master'!$AM560=TRUE,'Gen Master'!$AM560="Enabled?")),'Gen Master'!T560, ignore_flag)</f>
        <v>zzz_ignore</v>
      </c>
      <c r="U136" s="19" t="str">
        <f>IF(AND(NOT(ISBLANK('Gen Master'!U560)),OR('Gen Master'!$AM560=TRUE,'Gen Master'!$AM560="Enabled?")),'Gen Master'!U560, ignore_flag)</f>
        <v>zzz_ignore</v>
      </c>
      <c r="V136" s="19" t="str">
        <f ca="1">IF(AND(NOT(ISBLANK('Gen Master'!V560)),OR('Gen Master'!$AM560=TRUE,'Gen Master'!$AM560="Enabled?")),'Gen Master'!V560, ignore_flag)</f>
        <v>zzz_ignore</v>
      </c>
      <c r="W136" s="19" t="str">
        <f>IF(AND(NOT(ISBLANK('Gen Master'!W560)),OR('Gen Master'!$AM560=TRUE,'Gen Master'!$AM560="Enabled?")),'Gen Master'!W560, ignore_flag)</f>
        <v>zzz_ignore</v>
      </c>
      <c r="X136" s="19" t="str">
        <f>IF(AND(NOT(ISBLANK('Gen Master'!X560)),OR('Gen Master'!$AM560=TRUE,'Gen Master'!$AM560="Enabled?")),'Gen Master'!X560, ignore_flag)</f>
        <v>zzz_ignore</v>
      </c>
      <c r="Y136" s="19" t="str">
        <f>IF(AND(NOT(ISBLANK('Gen Master'!Y560)),OR('Gen Master'!$AM560=TRUE,'Gen Master'!$AM560="Enabled?")),'Gen Master'!Y560, ignore_flag)</f>
        <v>zzz_ignore</v>
      </c>
    </row>
    <row r="137" spans="1:25" ht="30">
      <c r="A137" s="19">
        <f>'Gen Master'!A568</f>
        <v>537</v>
      </c>
      <c r="B137" s="19" t="str">
        <f>IF(AND(NOT(ISBLANK('Gen Master'!B568)),OR('Gen Master'!$AM568=TRUE,'Gen Master'!$AM568="Enabled?")),'Gen Master'!B568, ignore_flag)</f>
        <v>zzz_ignore</v>
      </c>
      <c r="C137" s="19" t="str">
        <f>IF(AND(NOT(ISBLANK('Gen Master'!C568)),OR('Gen Master'!$AM568=TRUE,'Gen Master'!$AM568="Enabled?")),'Gen Master'!C568, ignore_flag)</f>
        <v>zzz_ignore</v>
      </c>
      <c r="D137" s="19" t="str">
        <f>IF(AND(NOT(ISBLANK('Gen Master'!D568)),OR('Gen Master'!$AM568=TRUE,'Gen Master'!$AM568="Enabled?")),'Gen Master'!D568, ignore_flag)</f>
        <v>zzz_ignore</v>
      </c>
      <c r="E137" s="19" t="str">
        <f>IF(AND(NOT(ISBLANK('Gen Master'!E568)),OR('Gen Master'!$AM568=TRUE,'Gen Master'!$AM568="Enabled?")),'Gen Master'!E568, ignore_flag)</f>
        <v>zzz_ignore</v>
      </c>
      <c r="F137" s="19" t="str">
        <f>IF(AND(NOT(ISBLANK('Gen Master'!F568)),OR('Gen Master'!$AM568=TRUE,'Gen Master'!$AM568="Enabled?")),'Gen Master'!F568, ignore_flag)</f>
        <v>zzz_ignore</v>
      </c>
      <c r="G137" s="19" t="str">
        <f>IF(AND(NOT(ISBLANK('Gen Master'!G568)),OR('Gen Master'!$AM568=TRUE,'Gen Master'!$AM568="Enabled?")),'Gen Master'!G568, ignore_flag)</f>
        <v>zzz_ignore</v>
      </c>
      <c r="H137" s="19" t="str">
        <f>IF(AND(NOT(ISBLANK('Gen Master'!H568)),OR('Gen Master'!$AM568=TRUE,'Gen Master'!$AM568="Enabled?")),'Gen Master'!H568, ignore_flag)</f>
        <v>zzz_ignore</v>
      </c>
      <c r="I137" s="19" t="str">
        <f>IF(AND(NOT(ISBLANK('Gen Master'!I568)),OR('Gen Master'!$AM568=TRUE,'Gen Master'!$AM568="Enabled?")),'Gen Master'!I568, ignore_flag)</f>
        <v>zzz_ignore</v>
      </c>
      <c r="J137" s="19" t="str">
        <f>IF(AND(NOT(ISBLANK('Gen Master'!J568)),OR('Gen Master'!$AM568=TRUE,'Gen Master'!$AM568="Enabled?")),'Gen Master'!J568, ignore_flag)</f>
        <v>zzz_ignore</v>
      </c>
      <c r="K137" s="19" t="str">
        <f>IF(AND(NOT(ISBLANK('Gen Master'!K568)),OR('Gen Master'!$AM568=TRUE,'Gen Master'!$AM568="Enabled?")),'Gen Master'!K568, ignore_flag)</f>
        <v>zzz_ignore</v>
      </c>
      <c r="L137" s="19" t="str">
        <f>IF(AND(NOT(ISBLANK('Gen Master'!L568)),OR('Gen Master'!$AM568=TRUE,'Gen Master'!$AM568="Enabled?")),'Gen Master'!L568, ignore_flag)</f>
        <v>zzz_ignore</v>
      </c>
      <c r="M137" s="19" t="str">
        <f>IF(AND(NOT(ISBLANK('Gen Master'!M568)),OR('Gen Master'!$AM568=TRUE,'Gen Master'!$AM568="Enabled?")),'Gen Master'!M568, ignore_flag)</f>
        <v>zzz_ignore</v>
      </c>
      <c r="N137" s="19" t="str">
        <f>IF(AND(NOT(ISBLANK('Gen Master'!N568)),OR('Gen Master'!$AM568=TRUE,'Gen Master'!$AM568="Enabled?")),'Gen Master'!N568, ignore_flag)</f>
        <v>zzz_ignore</v>
      </c>
      <c r="O137" s="19" t="str">
        <f>IF(AND(NOT(ISBLANK('Gen Master'!O568)),OR('Gen Master'!$AM568=TRUE,'Gen Master'!$AM568="Enabled?")),'Gen Master'!O568, ignore_flag)</f>
        <v>zzz_ignore</v>
      </c>
      <c r="P137" s="19" t="str">
        <f>IF(AND(NOT(ISBLANK('Gen Master'!P568)),OR('Gen Master'!$AM568=TRUE,'Gen Master'!$AM568="Enabled?")),'Gen Master'!P568, ignore_flag)</f>
        <v>zzz_ignore</v>
      </c>
      <c r="Q137" s="19" t="str">
        <f>IF(AND(NOT(ISBLANK('Gen Master'!Q568)),OR('Gen Master'!$AM568=TRUE,'Gen Master'!$AM568="Enabled?")),'Gen Master'!Q568, ignore_flag)</f>
        <v>zzz_ignore</v>
      </c>
      <c r="R137" s="19" t="str">
        <f>IF(AND(NOT(ISBLANK('Gen Master'!R568)),OR('Gen Master'!$AM568=TRUE,'Gen Master'!$AM568="Enabled?")),'Gen Master'!R568, ignore_flag)</f>
        <v>zzz_ignore</v>
      </c>
      <c r="S137" s="19" t="str">
        <f>IF(AND(NOT(ISBLANK('Gen Master'!S568)),OR('Gen Master'!$AM568=TRUE,'Gen Master'!$AM568="Enabled?")),'Gen Master'!S568, ignore_flag)</f>
        <v>zzz_ignore</v>
      </c>
      <c r="T137" s="19" t="str">
        <f>IF(AND(NOT(ISBLANK('Gen Master'!T568)),OR('Gen Master'!$AM568=TRUE,'Gen Master'!$AM568="Enabled?")),'Gen Master'!T568, ignore_flag)</f>
        <v>zzz_ignore</v>
      </c>
      <c r="U137" s="19" t="str">
        <f>IF(AND(NOT(ISBLANK('Gen Master'!U568)),OR('Gen Master'!$AM568=TRUE,'Gen Master'!$AM568="Enabled?")),'Gen Master'!U568, ignore_flag)</f>
        <v>zzz_ignore</v>
      </c>
      <c r="V137" s="19" t="str">
        <f ca="1">IF(AND(NOT(ISBLANK('Gen Master'!V568)),OR('Gen Master'!$AM568=TRUE,'Gen Master'!$AM568="Enabled?")),'Gen Master'!V568, ignore_flag)</f>
        <v>zzz_ignore</v>
      </c>
      <c r="W137" s="19" t="str">
        <f>IF(AND(NOT(ISBLANK('Gen Master'!W568)),OR('Gen Master'!$AM568=TRUE,'Gen Master'!$AM568="Enabled?")),'Gen Master'!W568, ignore_flag)</f>
        <v>zzz_ignore</v>
      </c>
      <c r="X137" s="19" t="str">
        <f>IF(AND(NOT(ISBLANK('Gen Master'!X568)),OR('Gen Master'!$AM568=TRUE,'Gen Master'!$AM568="Enabled?")),'Gen Master'!X568, ignore_flag)</f>
        <v>zzz_ignore</v>
      </c>
      <c r="Y137" s="19" t="str">
        <f>IF(AND(NOT(ISBLANK('Gen Master'!Y568)),OR('Gen Master'!$AM568=TRUE,'Gen Master'!$AM568="Enabled?")),'Gen Master'!Y568, ignore_flag)</f>
        <v>zzz_ignore</v>
      </c>
    </row>
    <row r="138" spans="1:25" ht="30">
      <c r="A138" s="19">
        <f>'Gen Master'!A567</f>
        <v>536</v>
      </c>
      <c r="B138" s="19" t="str">
        <f>IF(AND(NOT(ISBLANK('Gen Master'!B567)),OR('Gen Master'!$AM567=TRUE,'Gen Master'!$AM567="Enabled?")),'Gen Master'!B567, ignore_flag)</f>
        <v>zzz_ignore</v>
      </c>
      <c r="C138" s="19" t="str">
        <f>IF(AND(NOT(ISBLANK('Gen Master'!C567)),OR('Gen Master'!$AM567=TRUE,'Gen Master'!$AM567="Enabled?")),'Gen Master'!C567, ignore_flag)</f>
        <v>zzz_ignore</v>
      </c>
      <c r="D138" s="19" t="str">
        <f>IF(AND(NOT(ISBLANK('Gen Master'!D567)),OR('Gen Master'!$AM567=TRUE,'Gen Master'!$AM567="Enabled?")),'Gen Master'!D567, ignore_flag)</f>
        <v>zzz_ignore</v>
      </c>
      <c r="E138" s="19" t="str">
        <f>IF(AND(NOT(ISBLANK('Gen Master'!E567)),OR('Gen Master'!$AM567=TRUE,'Gen Master'!$AM567="Enabled?")),'Gen Master'!E567, ignore_flag)</f>
        <v>zzz_ignore</v>
      </c>
      <c r="F138" s="19" t="str">
        <f>IF(AND(NOT(ISBLANK('Gen Master'!F567)),OR('Gen Master'!$AM567=TRUE,'Gen Master'!$AM567="Enabled?")),'Gen Master'!F567, ignore_flag)</f>
        <v>zzz_ignore</v>
      </c>
      <c r="G138" s="19" t="str">
        <f>IF(AND(NOT(ISBLANK('Gen Master'!G567)),OR('Gen Master'!$AM567=TRUE,'Gen Master'!$AM567="Enabled?")),'Gen Master'!G567, ignore_flag)</f>
        <v>zzz_ignore</v>
      </c>
      <c r="H138" s="19" t="str">
        <f>IF(AND(NOT(ISBLANK('Gen Master'!H567)),OR('Gen Master'!$AM567=TRUE,'Gen Master'!$AM567="Enabled?")),'Gen Master'!H567, ignore_flag)</f>
        <v>zzz_ignore</v>
      </c>
      <c r="I138" s="19" t="str">
        <f>IF(AND(NOT(ISBLANK('Gen Master'!I567)),OR('Gen Master'!$AM567=TRUE,'Gen Master'!$AM567="Enabled?")),'Gen Master'!I567, ignore_flag)</f>
        <v>zzz_ignore</v>
      </c>
      <c r="J138" s="19" t="str">
        <f>IF(AND(NOT(ISBLANK('Gen Master'!J567)),OR('Gen Master'!$AM567=TRUE,'Gen Master'!$AM567="Enabled?")),'Gen Master'!J567, ignore_flag)</f>
        <v>zzz_ignore</v>
      </c>
      <c r="K138" s="19" t="str">
        <f>IF(AND(NOT(ISBLANK('Gen Master'!K567)),OR('Gen Master'!$AM567=TRUE,'Gen Master'!$AM567="Enabled?")),'Gen Master'!K567, ignore_flag)</f>
        <v>zzz_ignore</v>
      </c>
      <c r="L138" s="19" t="str">
        <f>IF(AND(NOT(ISBLANK('Gen Master'!L567)),OR('Gen Master'!$AM567=TRUE,'Gen Master'!$AM567="Enabled?")),'Gen Master'!L567, ignore_flag)</f>
        <v>zzz_ignore</v>
      </c>
      <c r="M138" s="19" t="str">
        <f>IF(AND(NOT(ISBLANK('Gen Master'!M567)),OR('Gen Master'!$AM567=TRUE,'Gen Master'!$AM567="Enabled?")),'Gen Master'!M567, ignore_flag)</f>
        <v>zzz_ignore</v>
      </c>
      <c r="N138" s="19" t="str">
        <f>IF(AND(NOT(ISBLANK('Gen Master'!N567)),OR('Gen Master'!$AM567=TRUE,'Gen Master'!$AM567="Enabled?")),'Gen Master'!N567, ignore_flag)</f>
        <v>zzz_ignore</v>
      </c>
      <c r="O138" s="19" t="str">
        <f>IF(AND(NOT(ISBLANK('Gen Master'!O567)),OR('Gen Master'!$AM567=TRUE,'Gen Master'!$AM567="Enabled?")),'Gen Master'!O567, ignore_flag)</f>
        <v>zzz_ignore</v>
      </c>
      <c r="P138" s="19" t="str">
        <f>IF(AND(NOT(ISBLANK('Gen Master'!P567)),OR('Gen Master'!$AM567=TRUE,'Gen Master'!$AM567="Enabled?")),'Gen Master'!P567, ignore_flag)</f>
        <v>zzz_ignore</v>
      </c>
      <c r="Q138" s="19" t="str">
        <f>IF(AND(NOT(ISBLANK('Gen Master'!Q567)),OR('Gen Master'!$AM567=TRUE,'Gen Master'!$AM567="Enabled?")),'Gen Master'!Q567, ignore_flag)</f>
        <v>zzz_ignore</v>
      </c>
      <c r="R138" s="19" t="str">
        <f>IF(AND(NOT(ISBLANK('Gen Master'!R567)),OR('Gen Master'!$AM567=TRUE,'Gen Master'!$AM567="Enabled?")),'Gen Master'!R567, ignore_flag)</f>
        <v>zzz_ignore</v>
      </c>
      <c r="S138" s="19" t="str">
        <f>IF(AND(NOT(ISBLANK('Gen Master'!S567)),OR('Gen Master'!$AM567=TRUE,'Gen Master'!$AM567="Enabled?")),'Gen Master'!S567, ignore_flag)</f>
        <v>zzz_ignore</v>
      </c>
      <c r="T138" s="19" t="str">
        <f>IF(AND(NOT(ISBLANK('Gen Master'!T567)),OR('Gen Master'!$AM567=TRUE,'Gen Master'!$AM567="Enabled?")),'Gen Master'!T567, ignore_flag)</f>
        <v>zzz_ignore</v>
      </c>
      <c r="U138" s="19" t="str">
        <f>IF(AND(NOT(ISBLANK('Gen Master'!U567)),OR('Gen Master'!$AM567=TRUE,'Gen Master'!$AM567="Enabled?")),'Gen Master'!U567, ignore_flag)</f>
        <v>zzz_ignore</v>
      </c>
      <c r="V138" s="19" t="str">
        <f ca="1">IF(AND(NOT(ISBLANK('Gen Master'!V567)),OR('Gen Master'!$AM567=TRUE,'Gen Master'!$AM567="Enabled?")),'Gen Master'!V567, ignore_flag)</f>
        <v>zzz_ignore</v>
      </c>
      <c r="W138" s="19" t="str">
        <f>IF(AND(NOT(ISBLANK('Gen Master'!W567)),OR('Gen Master'!$AM567=TRUE,'Gen Master'!$AM567="Enabled?")),'Gen Master'!W567, ignore_flag)</f>
        <v>zzz_ignore</v>
      </c>
      <c r="X138" s="19" t="str">
        <f>IF(AND(NOT(ISBLANK('Gen Master'!X567)),OR('Gen Master'!$AM567=TRUE,'Gen Master'!$AM567="Enabled?")),'Gen Master'!X567, ignore_flag)</f>
        <v>zzz_ignore</v>
      </c>
      <c r="Y138" s="19" t="str">
        <f>IF(AND(NOT(ISBLANK('Gen Master'!Y567)),OR('Gen Master'!$AM567=TRUE,'Gen Master'!$AM567="Enabled?")),'Gen Master'!Y567, ignore_flag)</f>
        <v>zzz_ignore</v>
      </c>
    </row>
    <row r="139" spans="1:25" ht="30">
      <c r="A139" s="19">
        <f>'Gen Master'!A566</f>
        <v>535</v>
      </c>
      <c r="B139" s="19" t="str">
        <f>IF(AND(NOT(ISBLANK('Gen Master'!B566)),OR('Gen Master'!$AM566=TRUE,'Gen Master'!$AM566="Enabled?")),'Gen Master'!B566, ignore_flag)</f>
        <v>zzz_ignore</v>
      </c>
      <c r="C139" s="19" t="str">
        <f>IF(AND(NOT(ISBLANK('Gen Master'!C566)),OR('Gen Master'!$AM566=TRUE,'Gen Master'!$AM566="Enabled?")),'Gen Master'!C566, ignore_flag)</f>
        <v>zzz_ignore</v>
      </c>
      <c r="D139" s="19" t="str">
        <f>IF(AND(NOT(ISBLANK('Gen Master'!D566)),OR('Gen Master'!$AM566=TRUE,'Gen Master'!$AM566="Enabled?")),'Gen Master'!D566, ignore_flag)</f>
        <v>zzz_ignore</v>
      </c>
      <c r="E139" s="19" t="str">
        <f>IF(AND(NOT(ISBLANK('Gen Master'!E566)),OR('Gen Master'!$AM566=TRUE,'Gen Master'!$AM566="Enabled?")),'Gen Master'!E566, ignore_flag)</f>
        <v>zzz_ignore</v>
      </c>
      <c r="F139" s="19" t="str">
        <f>IF(AND(NOT(ISBLANK('Gen Master'!F566)),OR('Gen Master'!$AM566=TRUE,'Gen Master'!$AM566="Enabled?")),'Gen Master'!F566, ignore_flag)</f>
        <v>zzz_ignore</v>
      </c>
      <c r="G139" s="19" t="str">
        <f>IF(AND(NOT(ISBLANK('Gen Master'!G566)),OR('Gen Master'!$AM566=TRUE,'Gen Master'!$AM566="Enabled?")),'Gen Master'!G566, ignore_flag)</f>
        <v>zzz_ignore</v>
      </c>
      <c r="H139" s="19" t="str">
        <f>IF(AND(NOT(ISBLANK('Gen Master'!H566)),OR('Gen Master'!$AM566=TRUE,'Gen Master'!$AM566="Enabled?")),'Gen Master'!H566, ignore_flag)</f>
        <v>zzz_ignore</v>
      </c>
      <c r="I139" s="19" t="str">
        <f>IF(AND(NOT(ISBLANK('Gen Master'!I566)),OR('Gen Master'!$AM566=TRUE,'Gen Master'!$AM566="Enabled?")),'Gen Master'!I566, ignore_flag)</f>
        <v>zzz_ignore</v>
      </c>
      <c r="J139" s="19" t="str">
        <f>IF(AND(NOT(ISBLANK('Gen Master'!J566)),OR('Gen Master'!$AM566=TRUE,'Gen Master'!$AM566="Enabled?")),'Gen Master'!J566, ignore_flag)</f>
        <v>zzz_ignore</v>
      </c>
      <c r="K139" s="19" t="str">
        <f>IF(AND(NOT(ISBLANK('Gen Master'!K566)),OR('Gen Master'!$AM566=TRUE,'Gen Master'!$AM566="Enabled?")),'Gen Master'!K566, ignore_flag)</f>
        <v>zzz_ignore</v>
      </c>
      <c r="L139" s="19" t="str">
        <f>IF(AND(NOT(ISBLANK('Gen Master'!L566)),OR('Gen Master'!$AM566=TRUE,'Gen Master'!$AM566="Enabled?")),'Gen Master'!L566, ignore_flag)</f>
        <v>zzz_ignore</v>
      </c>
      <c r="M139" s="19" t="str">
        <f>IF(AND(NOT(ISBLANK('Gen Master'!M566)),OR('Gen Master'!$AM566=TRUE,'Gen Master'!$AM566="Enabled?")),'Gen Master'!M566, ignore_flag)</f>
        <v>zzz_ignore</v>
      </c>
      <c r="N139" s="19" t="str">
        <f>IF(AND(NOT(ISBLANK('Gen Master'!N566)),OR('Gen Master'!$AM566=TRUE,'Gen Master'!$AM566="Enabled?")),'Gen Master'!N566, ignore_flag)</f>
        <v>zzz_ignore</v>
      </c>
      <c r="O139" s="19" t="str">
        <f>IF(AND(NOT(ISBLANK('Gen Master'!O566)),OR('Gen Master'!$AM566=TRUE,'Gen Master'!$AM566="Enabled?")),'Gen Master'!O566, ignore_flag)</f>
        <v>zzz_ignore</v>
      </c>
      <c r="P139" s="19" t="str">
        <f>IF(AND(NOT(ISBLANK('Gen Master'!P566)),OR('Gen Master'!$AM566=TRUE,'Gen Master'!$AM566="Enabled?")),'Gen Master'!P566, ignore_flag)</f>
        <v>zzz_ignore</v>
      </c>
      <c r="Q139" s="19" t="str">
        <f>IF(AND(NOT(ISBLANK('Gen Master'!Q566)),OR('Gen Master'!$AM566=TRUE,'Gen Master'!$AM566="Enabled?")),'Gen Master'!Q566, ignore_flag)</f>
        <v>zzz_ignore</v>
      </c>
      <c r="R139" s="19" t="str">
        <f>IF(AND(NOT(ISBLANK('Gen Master'!R566)),OR('Gen Master'!$AM566=TRUE,'Gen Master'!$AM566="Enabled?")),'Gen Master'!R566, ignore_flag)</f>
        <v>zzz_ignore</v>
      </c>
      <c r="S139" s="19" t="str">
        <f>IF(AND(NOT(ISBLANK('Gen Master'!S566)),OR('Gen Master'!$AM566=TRUE,'Gen Master'!$AM566="Enabled?")),'Gen Master'!S566, ignore_flag)</f>
        <v>zzz_ignore</v>
      </c>
      <c r="T139" s="19" t="str">
        <f>IF(AND(NOT(ISBLANK('Gen Master'!T566)),OR('Gen Master'!$AM566=TRUE,'Gen Master'!$AM566="Enabled?")),'Gen Master'!T566, ignore_flag)</f>
        <v>zzz_ignore</v>
      </c>
      <c r="U139" s="19" t="str">
        <f>IF(AND(NOT(ISBLANK('Gen Master'!U566)),OR('Gen Master'!$AM566=TRUE,'Gen Master'!$AM566="Enabled?")),'Gen Master'!U566, ignore_flag)</f>
        <v>zzz_ignore</v>
      </c>
      <c r="V139" s="19" t="str">
        <f ca="1">IF(AND(NOT(ISBLANK('Gen Master'!V566)),OR('Gen Master'!$AM566=TRUE,'Gen Master'!$AM566="Enabled?")),'Gen Master'!V566, ignore_flag)</f>
        <v>zzz_ignore</v>
      </c>
      <c r="W139" s="19" t="str">
        <f>IF(AND(NOT(ISBLANK('Gen Master'!W566)),OR('Gen Master'!$AM566=TRUE,'Gen Master'!$AM566="Enabled?")),'Gen Master'!W566, ignore_flag)</f>
        <v>zzz_ignore</v>
      </c>
      <c r="X139" s="19" t="str">
        <f>IF(AND(NOT(ISBLANK('Gen Master'!X566)),OR('Gen Master'!$AM566=TRUE,'Gen Master'!$AM566="Enabled?")),'Gen Master'!X566, ignore_flag)</f>
        <v>zzz_ignore</v>
      </c>
      <c r="Y139" s="19" t="str">
        <f>IF(AND(NOT(ISBLANK('Gen Master'!Y566)),OR('Gen Master'!$AM566=TRUE,'Gen Master'!$AM566="Enabled?")),'Gen Master'!Y566, ignore_flag)</f>
        <v>zzz_ignore</v>
      </c>
    </row>
    <row r="140" spans="1:25" ht="30">
      <c r="A140" s="19">
        <f>'Gen Master'!A565</f>
        <v>534</v>
      </c>
      <c r="B140" s="19" t="str">
        <f>IF(AND(NOT(ISBLANK('Gen Master'!B565)),OR('Gen Master'!$AM565=TRUE,'Gen Master'!$AM565="Enabled?")),'Gen Master'!B565, ignore_flag)</f>
        <v>zzz_ignore</v>
      </c>
      <c r="C140" s="19" t="str">
        <f>IF(AND(NOT(ISBLANK('Gen Master'!C565)),OR('Gen Master'!$AM565=TRUE,'Gen Master'!$AM565="Enabled?")),'Gen Master'!C565, ignore_flag)</f>
        <v>zzz_ignore</v>
      </c>
      <c r="D140" s="19" t="str">
        <f>IF(AND(NOT(ISBLANK('Gen Master'!D565)),OR('Gen Master'!$AM565=TRUE,'Gen Master'!$AM565="Enabled?")),'Gen Master'!D565, ignore_flag)</f>
        <v>zzz_ignore</v>
      </c>
      <c r="E140" s="19" t="str">
        <f>IF(AND(NOT(ISBLANK('Gen Master'!E565)),OR('Gen Master'!$AM565=TRUE,'Gen Master'!$AM565="Enabled?")),'Gen Master'!E565, ignore_flag)</f>
        <v>zzz_ignore</v>
      </c>
      <c r="F140" s="19" t="str">
        <f>IF(AND(NOT(ISBLANK('Gen Master'!F565)),OR('Gen Master'!$AM565=TRUE,'Gen Master'!$AM565="Enabled?")),'Gen Master'!F565, ignore_flag)</f>
        <v>zzz_ignore</v>
      </c>
      <c r="G140" s="19" t="str">
        <f>IF(AND(NOT(ISBLANK('Gen Master'!G565)),OR('Gen Master'!$AM565=TRUE,'Gen Master'!$AM565="Enabled?")),'Gen Master'!G565, ignore_flag)</f>
        <v>zzz_ignore</v>
      </c>
      <c r="H140" s="19" t="str">
        <f>IF(AND(NOT(ISBLANK('Gen Master'!H565)),OR('Gen Master'!$AM565=TRUE,'Gen Master'!$AM565="Enabled?")),'Gen Master'!H565, ignore_flag)</f>
        <v>zzz_ignore</v>
      </c>
      <c r="I140" s="19" t="str">
        <f>IF(AND(NOT(ISBLANK('Gen Master'!I565)),OR('Gen Master'!$AM565=TRUE,'Gen Master'!$AM565="Enabled?")),'Gen Master'!I565, ignore_flag)</f>
        <v>zzz_ignore</v>
      </c>
      <c r="J140" s="19" t="str">
        <f>IF(AND(NOT(ISBLANK('Gen Master'!J565)),OR('Gen Master'!$AM565=TRUE,'Gen Master'!$AM565="Enabled?")),'Gen Master'!J565, ignore_flag)</f>
        <v>zzz_ignore</v>
      </c>
      <c r="K140" s="19" t="str">
        <f>IF(AND(NOT(ISBLANK('Gen Master'!K565)),OR('Gen Master'!$AM565=TRUE,'Gen Master'!$AM565="Enabled?")),'Gen Master'!K565, ignore_flag)</f>
        <v>zzz_ignore</v>
      </c>
      <c r="L140" s="19" t="str">
        <f>IF(AND(NOT(ISBLANK('Gen Master'!L565)),OR('Gen Master'!$AM565=TRUE,'Gen Master'!$AM565="Enabled?")),'Gen Master'!L565, ignore_flag)</f>
        <v>zzz_ignore</v>
      </c>
      <c r="M140" s="19" t="str">
        <f>IF(AND(NOT(ISBLANK('Gen Master'!M565)),OR('Gen Master'!$AM565=TRUE,'Gen Master'!$AM565="Enabled?")),'Gen Master'!M565, ignore_flag)</f>
        <v>zzz_ignore</v>
      </c>
      <c r="N140" s="19" t="str">
        <f>IF(AND(NOT(ISBLANK('Gen Master'!N565)),OR('Gen Master'!$AM565=TRUE,'Gen Master'!$AM565="Enabled?")),'Gen Master'!N565, ignore_flag)</f>
        <v>zzz_ignore</v>
      </c>
      <c r="O140" s="19" t="str">
        <f>IF(AND(NOT(ISBLANK('Gen Master'!O565)),OR('Gen Master'!$AM565=TRUE,'Gen Master'!$AM565="Enabled?")),'Gen Master'!O565, ignore_flag)</f>
        <v>zzz_ignore</v>
      </c>
      <c r="P140" s="19" t="str">
        <f>IF(AND(NOT(ISBLANK('Gen Master'!P565)),OR('Gen Master'!$AM565=TRUE,'Gen Master'!$AM565="Enabled?")),'Gen Master'!P565, ignore_flag)</f>
        <v>zzz_ignore</v>
      </c>
      <c r="Q140" s="19" t="str">
        <f>IF(AND(NOT(ISBLANK('Gen Master'!Q565)),OR('Gen Master'!$AM565=TRUE,'Gen Master'!$AM565="Enabled?")),'Gen Master'!Q565, ignore_flag)</f>
        <v>zzz_ignore</v>
      </c>
      <c r="R140" s="19" t="str">
        <f>IF(AND(NOT(ISBLANK('Gen Master'!R565)),OR('Gen Master'!$AM565=TRUE,'Gen Master'!$AM565="Enabled?")),'Gen Master'!R565, ignore_flag)</f>
        <v>zzz_ignore</v>
      </c>
      <c r="S140" s="19" t="str">
        <f>IF(AND(NOT(ISBLANK('Gen Master'!S565)),OR('Gen Master'!$AM565=TRUE,'Gen Master'!$AM565="Enabled?")),'Gen Master'!S565, ignore_flag)</f>
        <v>zzz_ignore</v>
      </c>
      <c r="T140" s="19" t="str">
        <f>IF(AND(NOT(ISBLANK('Gen Master'!T565)),OR('Gen Master'!$AM565=TRUE,'Gen Master'!$AM565="Enabled?")),'Gen Master'!T565, ignore_flag)</f>
        <v>zzz_ignore</v>
      </c>
      <c r="U140" s="19" t="str">
        <f>IF(AND(NOT(ISBLANK('Gen Master'!U565)),OR('Gen Master'!$AM565=TRUE,'Gen Master'!$AM565="Enabled?")),'Gen Master'!U565, ignore_flag)</f>
        <v>zzz_ignore</v>
      </c>
      <c r="V140" s="19" t="str">
        <f ca="1">IF(AND(NOT(ISBLANK('Gen Master'!V565)),OR('Gen Master'!$AM565=TRUE,'Gen Master'!$AM565="Enabled?")),'Gen Master'!V565, ignore_flag)</f>
        <v>zzz_ignore</v>
      </c>
      <c r="W140" s="19" t="str">
        <f>IF(AND(NOT(ISBLANK('Gen Master'!W565)),OR('Gen Master'!$AM565=TRUE,'Gen Master'!$AM565="Enabled?")),'Gen Master'!W565, ignore_flag)</f>
        <v>zzz_ignore</v>
      </c>
      <c r="X140" s="19" t="str">
        <f>IF(AND(NOT(ISBLANK('Gen Master'!X565)),OR('Gen Master'!$AM565=TRUE,'Gen Master'!$AM565="Enabled?")),'Gen Master'!X565, ignore_flag)</f>
        <v>zzz_ignore</v>
      </c>
      <c r="Y140" s="19" t="str">
        <f>IF(AND(NOT(ISBLANK('Gen Master'!Y565)),OR('Gen Master'!$AM565=TRUE,'Gen Master'!$AM565="Enabled?")),'Gen Master'!Y565, ignore_flag)</f>
        <v>zzz_ignore</v>
      </c>
    </row>
    <row r="141" spans="1:25" ht="30">
      <c r="A141" s="19">
        <f>'Gen Master'!A586</f>
        <v>555</v>
      </c>
      <c r="B141" s="19" t="str">
        <f>IF(AND(NOT(ISBLANK('Gen Master'!B586)),OR('Gen Master'!$AM586=TRUE,'Gen Master'!$AM586="Enabled?")),'Gen Master'!B586, ignore_flag)</f>
        <v>zzz_ignore</v>
      </c>
      <c r="C141" s="19" t="str">
        <f>IF(AND(NOT(ISBLANK('Gen Master'!C586)),OR('Gen Master'!$AM586=TRUE,'Gen Master'!$AM586="Enabled?")),'Gen Master'!C586, ignore_flag)</f>
        <v>zzz_ignore</v>
      </c>
      <c r="D141" s="19" t="str">
        <f>IF(AND(NOT(ISBLANK('Gen Master'!D586)),OR('Gen Master'!$AM586=TRUE,'Gen Master'!$AM586="Enabled?")),'Gen Master'!D586, ignore_flag)</f>
        <v>zzz_ignore</v>
      </c>
      <c r="E141" s="19" t="str">
        <f>IF(AND(NOT(ISBLANK('Gen Master'!E586)),OR('Gen Master'!$AM586=TRUE,'Gen Master'!$AM586="Enabled?")),'Gen Master'!E586, ignore_flag)</f>
        <v>zzz_ignore</v>
      </c>
      <c r="F141" s="19" t="str">
        <f>IF(AND(NOT(ISBLANK('Gen Master'!F586)),OR('Gen Master'!$AM586=TRUE,'Gen Master'!$AM586="Enabled?")),'Gen Master'!F586, ignore_flag)</f>
        <v>zzz_ignore</v>
      </c>
      <c r="G141" s="19" t="str">
        <f>IF(AND(NOT(ISBLANK('Gen Master'!G586)),OR('Gen Master'!$AM586=TRUE,'Gen Master'!$AM586="Enabled?")),'Gen Master'!G586, ignore_flag)</f>
        <v>zzz_ignore</v>
      </c>
      <c r="H141" s="19" t="str">
        <f>IF(AND(NOT(ISBLANK('Gen Master'!H586)),OR('Gen Master'!$AM586=TRUE,'Gen Master'!$AM586="Enabled?")),'Gen Master'!H586, ignore_flag)</f>
        <v>zzz_ignore</v>
      </c>
      <c r="I141" s="19" t="str">
        <f>IF(AND(NOT(ISBLANK('Gen Master'!I586)),OR('Gen Master'!$AM586=TRUE,'Gen Master'!$AM586="Enabled?")),'Gen Master'!I586, ignore_flag)</f>
        <v>zzz_ignore</v>
      </c>
      <c r="J141" s="19" t="str">
        <f>IF(AND(NOT(ISBLANK('Gen Master'!J586)),OR('Gen Master'!$AM586=TRUE,'Gen Master'!$AM586="Enabled?")),'Gen Master'!J586, ignore_flag)</f>
        <v>zzz_ignore</v>
      </c>
      <c r="K141" s="19" t="str">
        <f>IF(AND(NOT(ISBLANK('Gen Master'!K586)),OR('Gen Master'!$AM586=TRUE,'Gen Master'!$AM586="Enabled?")),'Gen Master'!K586, ignore_flag)</f>
        <v>zzz_ignore</v>
      </c>
      <c r="L141" s="19" t="str">
        <f>IF(AND(NOT(ISBLANK('Gen Master'!L586)),OR('Gen Master'!$AM586=TRUE,'Gen Master'!$AM586="Enabled?")),'Gen Master'!L586, ignore_flag)</f>
        <v>zzz_ignore</v>
      </c>
      <c r="M141" s="19" t="str">
        <f>IF(AND(NOT(ISBLANK('Gen Master'!M586)),OR('Gen Master'!$AM586=TRUE,'Gen Master'!$AM586="Enabled?")),'Gen Master'!M586, ignore_flag)</f>
        <v>zzz_ignore</v>
      </c>
      <c r="N141" s="19" t="str">
        <f>IF(AND(NOT(ISBLANK('Gen Master'!N586)),OR('Gen Master'!$AM586=TRUE,'Gen Master'!$AM586="Enabled?")),'Gen Master'!N586, ignore_flag)</f>
        <v>zzz_ignore</v>
      </c>
      <c r="O141" s="19" t="str">
        <f>IF(AND(NOT(ISBLANK('Gen Master'!O586)),OR('Gen Master'!$AM586=TRUE,'Gen Master'!$AM586="Enabled?")),'Gen Master'!O586, ignore_flag)</f>
        <v>zzz_ignore</v>
      </c>
      <c r="P141" s="19" t="str">
        <f>IF(AND(NOT(ISBLANK('Gen Master'!P586)),OR('Gen Master'!$AM586=TRUE,'Gen Master'!$AM586="Enabled?")),'Gen Master'!P586, ignore_flag)</f>
        <v>zzz_ignore</v>
      </c>
      <c r="Q141" s="19" t="str">
        <f>IF(AND(NOT(ISBLANK('Gen Master'!Q586)),OR('Gen Master'!$AM586=TRUE,'Gen Master'!$AM586="Enabled?")),'Gen Master'!Q586, ignore_flag)</f>
        <v>zzz_ignore</v>
      </c>
      <c r="R141" s="19" t="str">
        <f>IF(AND(NOT(ISBLANK('Gen Master'!R586)),OR('Gen Master'!$AM586=TRUE,'Gen Master'!$AM586="Enabled?")),'Gen Master'!R586, ignore_flag)</f>
        <v>zzz_ignore</v>
      </c>
      <c r="S141" s="19" t="str">
        <f>IF(AND(NOT(ISBLANK('Gen Master'!S586)),OR('Gen Master'!$AM586=TRUE,'Gen Master'!$AM586="Enabled?")),'Gen Master'!S586, ignore_flag)</f>
        <v>zzz_ignore</v>
      </c>
      <c r="T141" s="19" t="str">
        <f>IF(AND(NOT(ISBLANK('Gen Master'!T586)),OR('Gen Master'!$AM586=TRUE,'Gen Master'!$AM586="Enabled?")),'Gen Master'!T586, ignore_flag)</f>
        <v>zzz_ignore</v>
      </c>
      <c r="U141" s="19" t="str">
        <f>IF(AND(NOT(ISBLANK('Gen Master'!U586)),OR('Gen Master'!$AM586=TRUE,'Gen Master'!$AM586="Enabled?")),'Gen Master'!U586, ignore_flag)</f>
        <v>zzz_ignore</v>
      </c>
      <c r="V141" s="19" t="str">
        <f ca="1">IF(AND(NOT(ISBLANK('Gen Master'!V586)),OR('Gen Master'!$AM586=TRUE,'Gen Master'!$AM586="Enabled?")),'Gen Master'!V586, ignore_flag)</f>
        <v>zzz_ignore</v>
      </c>
      <c r="W141" s="19" t="str">
        <f>IF(AND(NOT(ISBLANK('Gen Master'!W586)),OR('Gen Master'!$AM586=TRUE,'Gen Master'!$AM586="Enabled?")),'Gen Master'!W586, ignore_flag)</f>
        <v>zzz_ignore</v>
      </c>
      <c r="X141" s="19" t="str">
        <f>IF(AND(NOT(ISBLANK('Gen Master'!X586)),OR('Gen Master'!$AM586=TRUE,'Gen Master'!$AM586="Enabled?")),'Gen Master'!X586, ignore_flag)</f>
        <v>zzz_ignore</v>
      </c>
      <c r="Y141" s="19" t="str">
        <f>IF(AND(NOT(ISBLANK('Gen Master'!Y586)),OR('Gen Master'!$AM586=TRUE,'Gen Master'!$AM586="Enabled?")),'Gen Master'!Y586, ignore_flag)</f>
        <v>zzz_ignore</v>
      </c>
    </row>
    <row r="142" spans="1:25" ht="30">
      <c r="A142" s="19">
        <f>'Gen Master'!A585</f>
        <v>554</v>
      </c>
      <c r="B142" s="19" t="str">
        <f>IF(AND(NOT(ISBLANK('Gen Master'!B585)),OR('Gen Master'!$AM585=TRUE,'Gen Master'!$AM585="Enabled?")),'Gen Master'!B585, ignore_flag)</f>
        <v>zzz_ignore</v>
      </c>
      <c r="C142" s="19" t="str">
        <f>IF(AND(NOT(ISBLANK('Gen Master'!C585)),OR('Gen Master'!$AM585=TRUE,'Gen Master'!$AM585="Enabled?")),'Gen Master'!C585, ignore_flag)</f>
        <v>zzz_ignore</v>
      </c>
      <c r="D142" s="19" t="str">
        <f>IF(AND(NOT(ISBLANK('Gen Master'!D585)),OR('Gen Master'!$AM585=TRUE,'Gen Master'!$AM585="Enabled?")),'Gen Master'!D585, ignore_flag)</f>
        <v>zzz_ignore</v>
      </c>
      <c r="E142" s="19" t="str">
        <f>IF(AND(NOT(ISBLANK('Gen Master'!E585)),OR('Gen Master'!$AM585=TRUE,'Gen Master'!$AM585="Enabled?")),'Gen Master'!E585, ignore_flag)</f>
        <v>zzz_ignore</v>
      </c>
      <c r="F142" s="19" t="str">
        <f>IF(AND(NOT(ISBLANK('Gen Master'!F585)),OR('Gen Master'!$AM585=TRUE,'Gen Master'!$AM585="Enabled?")),'Gen Master'!F585, ignore_flag)</f>
        <v>zzz_ignore</v>
      </c>
      <c r="G142" s="19" t="str">
        <f>IF(AND(NOT(ISBLANK('Gen Master'!G585)),OR('Gen Master'!$AM585=TRUE,'Gen Master'!$AM585="Enabled?")),'Gen Master'!G585, ignore_flag)</f>
        <v>zzz_ignore</v>
      </c>
      <c r="H142" s="19" t="str">
        <f>IF(AND(NOT(ISBLANK('Gen Master'!H585)),OR('Gen Master'!$AM585=TRUE,'Gen Master'!$AM585="Enabled?")),'Gen Master'!H585, ignore_flag)</f>
        <v>zzz_ignore</v>
      </c>
      <c r="I142" s="19" t="str">
        <f>IF(AND(NOT(ISBLANK('Gen Master'!I585)),OR('Gen Master'!$AM585=TRUE,'Gen Master'!$AM585="Enabled?")),'Gen Master'!I585, ignore_flag)</f>
        <v>zzz_ignore</v>
      </c>
      <c r="J142" s="19" t="str">
        <f>IF(AND(NOT(ISBLANK('Gen Master'!J585)),OR('Gen Master'!$AM585=TRUE,'Gen Master'!$AM585="Enabled?")),'Gen Master'!J585, ignore_flag)</f>
        <v>zzz_ignore</v>
      </c>
      <c r="K142" s="19" t="str">
        <f>IF(AND(NOT(ISBLANK('Gen Master'!K585)),OR('Gen Master'!$AM585=TRUE,'Gen Master'!$AM585="Enabled?")),'Gen Master'!K585, ignore_flag)</f>
        <v>zzz_ignore</v>
      </c>
      <c r="L142" s="19" t="str">
        <f>IF(AND(NOT(ISBLANK('Gen Master'!L585)),OR('Gen Master'!$AM585=TRUE,'Gen Master'!$AM585="Enabled?")),'Gen Master'!L585, ignore_flag)</f>
        <v>zzz_ignore</v>
      </c>
      <c r="M142" s="19" t="str">
        <f>IF(AND(NOT(ISBLANK('Gen Master'!M585)),OR('Gen Master'!$AM585=TRUE,'Gen Master'!$AM585="Enabled?")),'Gen Master'!M585, ignore_flag)</f>
        <v>zzz_ignore</v>
      </c>
      <c r="N142" s="19" t="str">
        <f>IF(AND(NOT(ISBLANK('Gen Master'!N585)),OR('Gen Master'!$AM585=TRUE,'Gen Master'!$AM585="Enabled?")),'Gen Master'!N585, ignore_flag)</f>
        <v>zzz_ignore</v>
      </c>
      <c r="O142" s="19" t="str">
        <f>IF(AND(NOT(ISBLANK('Gen Master'!O585)),OR('Gen Master'!$AM585=TRUE,'Gen Master'!$AM585="Enabled?")),'Gen Master'!O585, ignore_flag)</f>
        <v>zzz_ignore</v>
      </c>
      <c r="P142" s="19" t="str">
        <f>IF(AND(NOT(ISBLANK('Gen Master'!P585)),OR('Gen Master'!$AM585=TRUE,'Gen Master'!$AM585="Enabled?")),'Gen Master'!P585, ignore_flag)</f>
        <v>zzz_ignore</v>
      </c>
      <c r="Q142" s="19" t="str">
        <f>IF(AND(NOT(ISBLANK('Gen Master'!Q585)),OR('Gen Master'!$AM585=TRUE,'Gen Master'!$AM585="Enabled?")),'Gen Master'!Q585, ignore_flag)</f>
        <v>zzz_ignore</v>
      </c>
      <c r="R142" s="19" t="str">
        <f>IF(AND(NOT(ISBLANK('Gen Master'!R585)),OR('Gen Master'!$AM585=TRUE,'Gen Master'!$AM585="Enabled?")),'Gen Master'!R585, ignore_flag)</f>
        <v>zzz_ignore</v>
      </c>
      <c r="S142" s="19" t="str">
        <f>IF(AND(NOT(ISBLANK('Gen Master'!S585)),OR('Gen Master'!$AM585=TRUE,'Gen Master'!$AM585="Enabled?")),'Gen Master'!S585, ignore_flag)</f>
        <v>zzz_ignore</v>
      </c>
      <c r="T142" s="19" t="str">
        <f>IF(AND(NOT(ISBLANK('Gen Master'!T585)),OR('Gen Master'!$AM585=TRUE,'Gen Master'!$AM585="Enabled?")),'Gen Master'!T585, ignore_flag)</f>
        <v>zzz_ignore</v>
      </c>
      <c r="U142" s="19" t="str">
        <f>IF(AND(NOT(ISBLANK('Gen Master'!U585)),OR('Gen Master'!$AM585=TRUE,'Gen Master'!$AM585="Enabled?")),'Gen Master'!U585, ignore_flag)</f>
        <v>zzz_ignore</v>
      </c>
      <c r="V142" s="19" t="str">
        <f ca="1">IF(AND(NOT(ISBLANK('Gen Master'!V585)),OR('Gen Master'!$AM585=TRUE,'Gen Master'!$AM585="Enabled?")),'Gen Master'!V585, ignore_flag)</f>
        <v>zzz_ignore</v>
      </c>
      <c r="W142" s="19" t="str">
        <f>IF(AND(NOT(ISBLANK('Gen Master'!W585)),OR('Gen Master'!$AM585=TRUE,'Gen Master'!$AM585="Enabled?")),'Gen Master'!W585, ignore_flag)</f>
        <v>zzz_ignore</v>
      </c>
      <c r="X142" s="19" t="str">
        <f>IF(AND(NOT(ISBLANK('Gen Master'!X585)),OR('Gen Master'!$AM585=TRUE,'Gen Master'!$AM585="Enabled?")),'Gen Master'!X585, ignore_flag)</f>
        <v>zzz_ignore</v>
      </c>
      <c r="Y142" s="19" t="str">
        <f>IF(AND(NOT(ISBLANK('Gen Master'!Y585)),OR('Gen Master'!$AM585=TRUE,'Gen Master'!$AM585="Enabled?")),'Gen Master'!Y585, ignore_flag)</f>
        <v>zzz_ignore</v>
      </c>
    </row>
    <row r="143" spans="1:25" ht="30">
      <c r="A143" s="19">
        <f>'Gen Master'!A582</f>
        <v>551</v>
      </c>
      <c r="B143" s="19" t="str">
        <f>IF(AND(NOT(ISBLANK('Gen Master'!B582)),OR('Gen Master'!$AM582=TRUE,'Gen Master'!$AM582="Enabled?")),'Gen Master'!B582, ignore_flag)</f>
        <v>zzz_ignore</v>
      </c>
      <c r="C143" s="19" t="str">
        <f>IF(AND(NOT(ISBLANK('Gen Master'!C582)),OR('Gen Master'!$AM582=TRUE,'Gen Master'!$AM582="Enabled?")),'Gen Master'!C582, ignore_flag)</f>
        <v>zzz_ignore</v>
      </c>
      <c r="D143" s="19" t="str">
        <f>IF(AND(NOT(ISBLANK('Gen Master'!D582)),OR('Gen Master'!$AM582=TRUE,'Gen Master'!$AM582="Enabled?")),'Gen Master'!D582, ignore_flag)</f>
        <v>zzz_ignore</v>
      </c>
      <c r="E143" s="19" t="str">
        <f>IF(AND(NOT(ISBLANK('Gen Master'!E582)),OR('Gen Master'!$AM582=TRUE,'Gen Master'!$AM582="Enabled?")),'Gen Master'!E582, ignore_flag)</f>
        <v>zzz_ignore</v>
      </c>
      <c r="F143" s="19" t="str">
        <f>IF(AND(NOT(ISBLANK('Gen Master'!F582)),OR('Gen Master'!$AM582=TRUE,'Gen Master'!$AM582="Enabled?")),'Gen Master'!F582, ignore_flag)</f>
        <v>zzz_ignore</v>
      </c>
      <c r="G143" s="19" t="str">
        <f>IF(AND(NOT(ISBLANK('Gen Master'!G582)),OR('Gen Master'!$AM582=TRUE,'Gen Master'!$AM582="Enabled?")),'Gen Master'!G582, ignore_flag)</f>
        <v>zzz_ignore</v>
      </c>
      <c r="H143" s="19" t="str">
        <f>IF(AND(NOT(ISBLANK('Gen Master'!H582)),OR('Gen Master'!$AM582=TRUE,'Gen Master'!$AM582="Enabled?")),'Gen Master'!H582, ignore_flag)</f>
        <v>zzz_ignore</v>
      </c>
      <c r="I143" s="19" t="str">
        <f>IF(AND(NOT(ISBLANK('Gen Master'!I582)),OR('Gen Master'!$AM582=TRUE,'Gen Master'!$AM582="Enabled?")),'Gen Master'!I582, ignore_flag)</f>
        <v>zzz_ignore</v>
      </c>
      <c r="J143" s="19" t="str">
        <f>IF(AND(NOT(ISBLANK('Gen Master'!J582)),OR('Gen Master'!$AM582=TRUE,'Gen Master'!$AM582="Enabled?")),'Gen Master'!J582, ignore_flag)</f>
        <v>zzz_ignore</v>
      </c>
      <c r="K143" s="19" t="str">
        <f>IF(AND(NOT(ISBLANK('Gen Master'!K582)),OR('Gen Master'!$AM582=TRUE,'Gen Master'!$AM582="Enabled?")),'Gen Master'!K582, ignore_flag)</f>
        <v>zzz_ignore</v>
      </c>
      <c r="L143" s="19" t="str">
        <f>IF(AND(NOT(ISBLANK('Gen Master'!L582)),OR('Gen Master'!$AM582=TRUE,'Gen Master'!$AM582="Enabled?")),'Gen Master'!L582, ignore_flag)</f>
        <v>zzz_ignore</v>
      </c>
      <c r="M143" s="19" t="str">
        <f>IF(AND(NOT(ISBLANK('Gen Master'!M582)),OR('Gen Master'!$AM582=TRUE,'Gen Master'!$AM582="Enabled?")),'Gen Master'!M582, ignore_flag)</f>
        <v>zzz_ignore</v>
      </c>
      <c r="N143" s="19" t="str">
        <f>IF(AND(NOT(ISBLANK('Gen Master'!N582)),OR('Gen Master'!$AM582=TRUE,'Gen Master'!$AM582="Enabled?")),'Gen Master'!N582, ignore_flag)</f>
        <v>zzz_ignore</v>
      </c>
      <c r="O143" s="19" t="str">
        <f>IF(AND(NOT(ISBLANK('Gen Master'!O582)),OR('Gen Master'!$AM582=TRUE,'Gen Master'!$AM582="Enabled?")),'Gen Master'!O582, ignore_flag)</f>
        <v>zzz_ignore</v>
      </c>
      <c r="P143" s="19" t="str">
        <f>IF(AND(NOT(ISBLANK('Gen Master'!P582)),OR('Gen Master'!$AM582=TRUE,'Gen Master'!$AM582="Enabled?")),'Gen Master'!P582, ignore_flag)</f>
        <v>zzz_ignore</v>
      </c>
      <c r="Q143" s="19" t="str">
        <f>IF(AND(NOT(ISBLANK('Gen Master'!Q582)),OR('Gen Master'!$AM582=TRUE,'Gen Master'!$AM582="Enabled?")),'Gen Master'!Q582, ignore_flag)</f>
        <v>zzz_ignore</v>
      </c>
      <c r="R143" s="19" t="str">
        <f>IF(AND(NOT(ISBLANK('Gen Master'!R582)),OR('Gen Master'!$AM582=TRUE,'Gen Master'!$AM582="Enabled?")),'Gen Master'!R582, ignore_flag)</f>
        <v>zzz_ignore</v>
      </c>
      <c r="S143" s="19" t="str">
        <f>IF(AND(NOT(ISBLANK('Gen Master'!S582)),OR('Gen Master'!$AM582=TRUE,'Gen Master'!$AM582="Enabled?")),'Gen Master'!S582, ignore_flag)</f>
        <v>zzz_ignore</v>
      </c>
      <c r="T143" s="19" t="str">
        <f>IF(AND(NOT(ISBLANK('Gen Master'!T582)),OR('Gen Master'!$AM582=TRUE,'Gen Master'!$AM582="Enabled?")),'Gen Master'!T582, ignore_flag)</f>
        <v>zzz_ignore</v>
      </c>
      <c r="U143" s="19" t="str">
        <f>IF(AND(NOT(ISBLANK('Gen Master'!U582)),OR('Gen Master'!$AM582=TRUE,'Gen Master'!$AM582="Enabled?")),'Gen Master'!U582, ignore_flag)</f>
        <v>zzz_ignore</v>
      </c>
      <c r="V143" s="19" t="str">
        <f ca="1">IF(AND(NOT(ISBLANK('Gen Master'!V582)),OR('Gen Master'!$AM582=TRUE,'Gen Master'!$AM582="Enabled?")),'Gen Master'!V582, ignore_flag)</f>
        <v>zzz_ignore</v>
      </c>
      <c r="W143" s="19" t="str">
        <f>IF(AND(NOT(ISBLANK('Gen Master'!W582)),OR('Gen Master'!$AM582=TRUE,'Gen Master'!$AM582="Enabled?")),'Gen Master'!W582, ignore_flag)</f>
        <v>zzz_ignore</v>
      </c>
      <c r="X143" s="19" t="str">
        <f>IF(AND(NOT(ISBLANK('Gen Master'!X582)),OR('Gen Master'!$AM582=TRUE,'Gen Master'!$AM582="Enabled?")),'Gen Master'!X582, ignore_flag)</f>
        <v>zzz_ignore</v>
      </c>
      <c r="Y143" s="19" t="str">
        <f>IF(AND(NOT(ISBLANK('Gen Master'!Y582)),OR('Gen Master'!$AM582=TRUE,'Gen Master'!$AM582="Enabled?")),'Gen Master'!Y582, ignore_flag)</f>
        <v>zzz_ignore</v>
      </c>
    </row>
    <row r="144" spans="1:25" ht="30">
      <c r="A144" s="19">
        <f>'Gen Master'!A583</f>
        <v>552</v>
      </c>
      <c r="B144" s="19" t="str">
        <f>IF(AND(NOT(ISBLANK('Gen Master'!B583)),OR('Gen Master'!$AM583=TRUE,'Gen Master'!$AM583="Enabled?")),'Gen Master'!B583, ignore_flag)</f>
        <v>Permian_Basin_CT2</v>
      </c>
      <c r="C144" s="19">
        <f>IF(AND(NOT(ISBLANK('Gen Master'!C583)),OR('Gen Master'!$AM583=TRUE,'Gen Master'!$AM583="Enabled?")),'Gen Master'!C583, ignore_flag)</f>
        <v>8.9400000000000007E-2</v>
      </c>
      <c r="D144" s="19" t="str">
        <f>IF(AND(NOT(ISBLANK('Gen Master'!D583)),OR('Gen Master'!$AM583=TRUE,'Gen Master'!$AM583="Enabled?")),'Gen Master'!D583, ignore_flag)</f>
        <v>ng</v>
      </c>
      <c r="E144" s="19" t="str">
        <f>IF(AND(NOT(ISBLANK('Gen Master'!E583)),OR('Gen Master'!$AM583=TRUE,'Gen Master'!$AM583="Enabled?")),'Gen Master'!E583, ignore_flag)</f>
        <v>gt</v>
      </c>
      <c r="F144" s="19" t="str">
        <f>IF(AND(NOT(ISBLANK('Gen Master'!F583)),OR('Gen Master'!$AM583=TRUE,'Gen Master'!$AM583="Enabled?")),'Gen Master'!F583, ignore_flag)</f>
        <v>ng_gt</v>
      </c>
      <c r="G144" s="19">
        <f>IF(AND(NOT(ISBLANK('Gen Master'!G583)),OR('Gen Master'!$AM583=TRUE,'Gen Master'!$AM583="Enabled?")),'Gen Master'!G583, ignore_flag)</f>
        <v>13.7497121</v>
      </c>
      <c r="H144" s="19">
        <f>IF(AND(NOT(ISBLANK('Gen Master'!H583)),OR('Gen Master'!$AM583=TRUE,'Gen Master'!$AM583="Enabled?")),'Gen Master'!H583, ignore_flag)</f>
        <v>1988</v>
      </c>
      <c r="I144" s="19" t="str">
        <f>IF(AND(NOT(ISBLANK('Gen Master'!I583)),OR('Gen Master'!$AM583=TRUE,'Gen Master'!$AM583="Enabled?")),'Gen Master'!I583, ignore_flag)</f>
        <v>OP</v>
      </c>
      <c r="J144" s="19" t="str">
        <f>IF(AND(NOT(ISBLANK('Gen Master'!J583)),OR('Gen Master'!$AM583=TRUE,'Gen Master'!$AM583="Enabled?")),'Gen Master'!J583, ignore_flag)</f>
        <v>N</v>
      </c>
      <c r="K144" s="19" t="str">
        <f>IF(AND(NOT(ISBLANK('Gen Master'!K583)),OR('Gen Master'!$AM583=TRUE,'Gen Master'!$AM583="Enabled?")),'Gen Master'!K583, ignore_flag)</f>
        <v>eGrid</v>
      </c>
      <c r="L144" s="19" t="str">
        <f>IF(AND(NOT(ISBLANK('Gen Master'!L583)),OR('Gen Master'!$AM583=TRUE,'Gen Master'!$AM583="Enabled?")),'Gen Master'!L583, ignore_flag)</f>
        <v>NG</v>
      </c>
      <c r="M144" s="19" t="str">
        <f>IF(AND(NOT(ISBLANK('Gen Master'!M583)),OR('Gen Master'!$AM583=TRUE,'Gen Master'!$AM583="Enabled?")),'Gen Master'!M583, ignore_flag)</f>
        <v>GT</v>
      </c>
      <c r="N144" s="19">
        <f>IF(AND(NOT(ISBLANK('Gen Master'!N583)),OR('Gen Master'!$AM583=TRUE,'Gen Master'!$AM583="Enabled?")),'Gen Master'!N583, ignore_flag)</f>
        <v>1.22922426174</v>
      </c>
      <c r="O144" s="19" t="str">
        <f>IF(AND(NOT(ISBLANK('Gen Master'!O583)),OR('Gen Master'!$AM583=TRUE,'Gen Master'!$AM583="Enabled?")),'Gen Master'!O583, ignore_flag)</f>
        <v>zzz_ignore</v>
      </c>
      <c r="P144" s="19" t="str">
        <f>IF(AND(NOT(ISBLANK('Gen Master'!P583)),OR('Gen Master'!$AM583=TRUE,'Gen Master'!$AM583="Enabled?")),'Gen Master'!P583, ignore_flag)</f>
        <v>zzz_ignore</v>
      </c>
      <c r="Q144" s="19" t="str">
        <f>IF(AND(NOT(ISBLANK('Gen Master'!Q583)),OR('Gen Master'!$AM583=TRUE,'Gen Master'!$AM583="Enabled?")),'Gen Master'!Q583, ignore_flag)</f>
        <v>zzz_ignore</v>
      </c>
      <c r="R144" s="19" t="str">
        <f>IF(AND(NOT(ISBLANK('Gen Master'!R583)),OR('Gen Master'!$AM583=TRUE,'Gen Master'!$AM583="Enabled?")),'Gen Master'!R583, ignore_flag)</f>
        <v>zzz_ignore</v>
      </c>
      <c r="S144" s="19" t="str">
        <f>IF(AND(NOT(ISBLANK('Gen Master'!S583)),OR('Gen Master'!$AM583=TRUE,'Gen Master'!$AM583="Enabled?")),'Gen Master'!S583, ignore_flag)</f>
        <v>zzz_ignore</v>
      </c>
      <c r="T144" s="19" t="str">
        <f>IF(AND(NOT(ISBLANK('Gen Master'!T583)),OR('Gen Master'!$AM583=TRUE,'Gen Master'!$AM583="Enabled?")),'Gen Master'!T583, ignore_flag)</f>
        <v>zzz_ignore</v>
      </c>
      <c r="U144" s="19" t="str">
        <f>IF(AND(NOT(ISBLANK('Gen Master'!U583)),OR('Gen Master'!$AM583=TRUE,'Gen Master'!$AM583="Enabled?")),'Gen Master'!U583, ignore_flag)</f>
        <v>zzz_ignore</v>
      </c>
      <c r="V144" s="19" t="str">
        <f ca="1">IF(AND(NOT(ISBLANK('Gen Master'!V583)),OR('Gen Master'!$AM583=TRUE,'Gen Master'!$AM583="Enabled?")),'Gen Master'!V583, ignore_flag)</f>
        <v>Y</v>
      </c>
      <c r="W144" s="19" t="str">
        <f>IF(AND(NOT(ISBLANK('Gen Master'!W583)),OR('Gen Master'!$AM583=TRUE,'Gen Master'!$AM583="Enabled?")),'Gen Master'!W583, ignore_flag)</f>
        <v>Permian_Basin_GT</v>
      </c>
      <c r="X144" s="19">
        <f>IF(AND(NOT(ISBLANK('Gen Master'!X583)),OR('Gen Master'!$AM583=TRUE,'Gen Master'!$AM583="Enabled?")),'Gen Master'!X583, ignore_flag)</f>
        <v>5</v>
      </c>
      <c r="Y144" s="19" t="str">
        <f>IF(AND(NOT(ISBLANK('Gen Master'!Y583)),OR('Gen Master'!$AM583=TRUE,'Gen Master'!$AM583="Enabled?")),'Gen Master'!Y583, ignore_flag)</f>
        <v>zzz_ignore</v>
      </c>
    </row>
    <row r="145" spans="1:25" ht="30">
      <c r="A145" s="19">
        <f>'Gen Master'!A584</f>
        <v>553</v>
      </c>
      <c r="B145" s="19" t="str">
        <f>IF(AND(NOT(ISBLANK('Gen Master'!B584)),OR('Gen Master'!$AM584=TRUE,'Gen Master'!$AM584="Enabled?")),'Gen Master'!B584, ignore_flag)</f>
        <v>Permian_Basin_CT3</v>
      </c>
      <c r="C145" s="19">
        <f>IF(AND(NOT(ISBLANK('Gen Master'!C584)),OR('Gen Master'!$AM584=TRUE,'Gen Master'!$AM584="Enabled?")),'Gen Master'!C584, ignore_flag)</f>
        <v>8.9400000000000007E-2</v>
      </c>
      <c r="D145" s="19" t="str">
        <f>IF(AND(NOT(ISBLANK('Gen Master'!D584)),OR('Gen Master'!$AM584=TRUE,'Gen Master'!$AM584="Enabled?")),'Gen Master'!D584, ignore_flag)</f>
        <v>ng</v>
      </c>
      <c r="E145" s="19" t="str">
        <f>IF(AND(NOT(ISBLANK('Gen Master'!E584)),OR('Gen Master'!$AM584=TRUE,'Gen Master'!$AM584="Enabled?")),'Gen Master'!E584, ignore_flag)</f>
        <v>gt</v>
      </c>
      <c r="F145" s="19" t="str">
        <f>IF(AND(NOT(ISBLANK('Gen Master'!F584)),OR('Gen Master'!$AM584=TRUE,'Gen Master'!$AM584="Enabled?")),'Gen Master'!F584, ignore_flag)</f>
        <v>ng_gt</v>
      </c>
      <c r="G145" s="19">
        <f>IF(AND(NOT(ISBLANK('Gen Master'!G584)),OR('Gen Master'!$AM584=TRUE,'Gen Master'!$AM584="Enabled?")),'Gen Master'!G584, ignore_flag)</f>
        <v>13.7497121</v>
      </c>
      <c r="H145" s="19">
        <f>IF(AND(NOT(ISBLANK('Gen Master'!H584)),OR('Gen Master'!$AM584=TRUE,'Gen Master'!$AM584="Enabled?")),'Gen Master'!H584, ignore_flag)</f>
        <v>1988</v>
      </c>
      <c r="I145" s="19" t="str">
        <f>IF(AND(NOT(ISBLANK('Gen Master'!I584)),OR('Gen Master'!$AM584=TRUE,'Gen Master'!$AM584="Enabled?")),'Gen Master'!I584, ignore_flag)</f>
        <v>OP</v>
      </c>
      <c r="J145" s="19" t="str">
        <f>IF(AND(NOT(ISBLANK('Gen Master'!J584)),OR('Gen Master'!$AM584=TRUE,'Gen Master'!$AM584="Enabled?")),'Gen Master'!J584, ignore_flag)</f>
        <v>N</v>
      </c>
      <c r="K145" s="19" t="str">
        <f>IF(AND(NOT(ISBLANK('Gen Master'!K584)),OR('Gen Master'!$AM584=TRUE,'Gen Master'!$AM584="Enabled?")),'Gen Master'!K584, ignore_flag)</f>
        <v>eGrid</v>
      </c>
      <c r="L145" s="19" t="str">
        <f>IF(AND(NOT(ISBLANK('Gen Master'!L584)),OR('Gen Master'!$AM584=TRUE,'Gen Master'!$AM584="Enabled?")),'Gen Master'!L584, ignore_flag)</f>
        <v>NG</v>
      </c>
      <c r="M145" s="19" t="str">
        <f>IF(AND(NOT(ISBLANK('Gen Master'!M584)),OR('Gen Master'!$AM584=TRUE,'Gen Master'!$AM584="Enabled?")),'Gen Master'!M584, ignore_flag)</f>
        <v>GT</v>
      </c>
      <c r="N145" s="19">
        <f>IF(AND(NOT(ISBLANK('Gen Master'!N584)),OR('Gen Master'!$AM584=TRUE,'Gen Master'!$AM584="Enabled?")),'Gen Master'!N584, ignore_flag)</f>
        <v>1.22922426174</v>
      </c>
      <c r="O145" s="19" t="str">
        <f>IF(AND(NOT(ISBLANK('Gen Master'!O584)),OR('Gen Master'!$AM584=TRUE,'Gen Master'!$AM584="Enabled?")),'Gen Master'!O584, ignore_flag)</f>
        <v>zzz_ignore</v>
      </c>
      <c r="P145" s="19" t="str">
        <f>IF(AND(NOT(ISBLANK('Gen Master'!P584)),OR('Gen Master'!$AM584=TRUE,'Gen Master'!$AM584="Enabled?")),'Gen Master'!P584, ignore_flag)</f>
        <v>zzz_ignore</v>
      </c>
      <c r="Q145" s="19" t="str">
        <f>IF(AND(NOT(ISBLANK('Gen Master'!Q584)),OR('Gen Master'!$AM584=TRUE,'Gen Master'!$AM584="Enabled?")),'Gen Master'!Q584, ignore_flag)</f>
        <v>zzz_ignore</v>
      </c>
      <c r="R145" s="19" t="str">
        <f>IF(AND(NOT(ISBLANK('Gen Master'!R584)),OR('Gen Master'!$AM584=TRUE,'Gen Master'!$AM584="Enabled?")),'Gen Master'!R584, ignore_flag)</f>
        <v>zzz_ignore</v>
      </c>
      <c r="S145" s="19" t="str">
        <f>IF(AND(NOT(ISBLANK('Gen Master'!S584)),OR('Gen Master'!$AM584=TRUE,'Gen Master'!$AM584="Enabled?")),'Gen Master'!S584, ignore_flag)</f>
        <v>zzz_ignore</v>
      </c>
      <c r="T145" s="19" t="str">
        <f>IF(AND(NOT(ISBLANK('Gen Master'!T584)),OR('Gen Master'!$AM584=TRUE,'Gen Master'!$AM584="Enabled?")),'Gen Master'!T584, ignore_flag)</f>
        <v>zzz_ignore</v>
      </c>
      <c r="U145" s="19" t="str">
        <f>IF(AND(NOT(ISBLANK('Gen Master'!U584)),OR('Gen Master'!$AM584=TRUE,'Gen Master'!$AM584="Enabled?")),'Gen Master'!U584, ignore_flag)</f>
        <v>zzz_ignore</v>
      </c>
      <c r="V145" s="19" t="str">
        <f ca="1">IF(AND(NOT(ISBLANK('Gen Master'!V584)),OR('Gen Master'!$AM584=TRUE,'Gen Master'!$AM584="Enabled?")),'Gen Master'!V584, ignore_flag)</f>
        <v>Y</v>
      </c>
      <c r="W145" s="19" t="str">
        <f>IF(AND(NOT(ISBLANK('Gen Master'!W584)),OR('Gen Master'!$AM584=TRUE,'Gen Master'!$AM584="Enabled?")),'Gen Master'!W584, ignore_flag)</f>
        <v>Permian_Basin_GT</v>
      </c>
      <c r="X145" s="19">
        <f>IF(AND(NOT(ISBLANK('Gen Master'!X584)),OR('Gen Master'!$AM584=TRUE,'Gen Master'!$AM584="Enabled?")),'Gen Master'!X584, ignore_flag)</f>
        <v>5</v>
      </c>
      <c r="Y145" s="19" t="str">
        <f>IF(AND(NOT(ISBLANK('Gen Master'!Y584)),OR('Gen Master'!$AM584=TRUE,'Gen Master'!$AM584="Enabled?")),'Gen Master'!Y584, ignore_flag)</f>
        <v>zzz_ignore</v>
      </c>
    </row>
    <row r="146" spans="1:25" ht="30">
      <c r="A146" s="19">
        <f>'Gen Master'!A580</f>
        <v>549</v>
      </c>
      <c r="B146" s="19" t="str">
        <f>IF(AND(NOT(ISBLANK('Gen Master'!B580)),OR('Gen Master'!$AM580=TRUE,'Gen Master'!$AM580="Enabled?")),'Gen Master'!B580, ignore_flag)</f>
        <v>zzz_ignore</v>
      </c>
      <c r="C146" s="19" t="str">
        <f>IF(AND(NOT(ISBLANK('Gen Master'!C580)),OR('Gen Master'!$AM580=TRUE,'Gen Master'!$AM580="Enabled?")),'Gen Master'!C580, ignore_flag)</f>
        <v>zzz_ignore</v>
      </c>
      <c r="D146" s="19" t="str">
        <f>IF(AND(NOT(ISBLANK('Gen Master'!D580)),OR('Gen Master'!$AM580=TRUE,'Gen Master'!$AM580="Enabled?")),'Gen Master'!D580, ignore_flag)</f>
        <v>zzz_ignore</v>
      </c>
      <c r="E146" s="19" t="str">
        <f>IF(AND(NOT(ISBLANK('Gen Master'!E580)),OR('Gen Master'!$AM580=TRUE,'Gen Master'!$AM580="Enabled?")),'Gen Master'!E580, ignore_flag)</f>
        <v>zzz_ignore</v>
      </c>
      <c r="F146" s="19" t="str">
        <f>IF(AND(NOT(ISBLANK('Gen Master'!F580)),OR('Gen Master'!$AM580=TRUE,'Gen Master'!$AM580="Enabled?")),'Gen Master'!F580, ignore_flag)</f>
        <v>zzz_ignore</v>
      </c>
      <c r="G146" s="19" t="str">
        <f>IF(AND(NOT(ISBLANK('Gen Master'!G580)),OR('Gen Master'!$AM580=TRUE,'Gen Master'!$AM580="Enabled?")),'Gen Master'!G580, ignore_flag)</f>
        <v>zzz_ignore</v>
      </c>
      <c r="H146" s="19" t="str">
        <f>IF(AND(NOT(ISBLANK('Gen Master'!H580)),OR('Gen Master'!$AM580=TRUE,'Gen Master'!$AM580="Enabled?")),'Gen Master'!H580, ignore_flag)</f>
        <v>zzz_ignore</v>
      </c>
      <c r="I146" s="19" t="str">
        <f>IF(AND(NOT(ISBLANK('Gen Master'!I580)),OR('Gen Master'!$AM580=TRUE,'Gen Master'!$AM580="Enabled?")),'Gen Master'!I580, ignore_flag)</f>
        <v>zzz_ignore</v>
      </c>
      <c r="J146" s="19" t="str">
        <f>IF(AND(NOT(ISBLANK('Gen Master'!J580)),OR('Gen Master'!$AM580=TRUE,'Gen Master'!$AM580="Enabled?")),'Gen Master'!J580, ignore_flag)</f>
        <v>zzz_ignore</v>
      </c>
      <c r="K146" s="19" t="str">
        <f>IF(AND(NOT(ISBLANK('Gen Master'!K580)),OR('Gen Master'!$AM580=TRUE,'Gen Master'!$AM580="Enabled?")),'Gen Master'!K580, ignore_flag)</f>
        <v>zzz_ignore</v>
      </c>
      <c r="L146" s="19" t="str">
        <f>IF(AND(NOT(ISBLANK('Gen Master'!L580)),OR('Gen Master'!$AM580=TRUE,'Gen Master'!$AM580="Enabled?")),'Gen Master'!L580, ignore_flag)</f>
        <v>zzz_ignore</v>
      </c>
      <c r="M146" s="19" t="str">
        <f>IF(AND(NOT(ISBLANK('Gen Master'!M580)),OR('Gen Master'!$AM580=TRUE,'Gen Master'!$AM580="Enabled?")),'Gen Master'!M580, ignore_flag)</f>
        <v>zzz_ignore</v>
      </c>
      <c r="N146" s="19" t="str">
        <f>IF(AND(NOT(ISBLANK('Gen Master'!N580)),OR('Gen Master'!$AM580=TRUE,'Gen Master'!$AM580="Enabled?")),'Gen Master'!N580, ignore_flag)</f>
        <v>zzz_ignore</v>
      </c>
      <c r="O146" s="19" t="str">
        <f>IF(AND(NOT(ISBLANK('Gen Master'!O580)),OR('Gen Master'!$AM580=TRUE,'Gen Master'!$AM580="Enabled?")),'Gen Master'!O580, ignore_flag)</f>
        <v>zzz_ignore</v>
      </c>
      <c r="P146" s="19" t="str">
        <f>IF(AND(NOT(ISBLANK('Gen Master'!P580)),OR('Gen Master'!$AM580=TRUE,'Gen Master'!$AM580="Enabled?")),'Gen Master'!P580, ignore_flag)</f>
        <v>zzz_ignore</v>
      </c>
      <c r="Q146" s="19" t="str">
        <f>IF(AND(NOT(ISBLANK('Gen Master'!Q580)),OR('Gen Master'!$AM580=TRUE,'Gen Master'!$AM580="Enabled?")),'Gen Master'!Q580, ignore_flag)</f>
        <v>zzz_ignore</v>
      </c>
      <c r="R146" s="19" t="str">
        <f>IF(AND(NOT(ISBLANK('Gen Master'!R580)),OR('Gen Master'!$AM580=TRUE,'Gen Master'!$AM580="Enabled?")),'Gen Master'!R580, ignore_flag)</f>
        <v>zzz_ignore</v>
      </c>
      <c r="S146" s="19" t="str">
        <f>IF(AND(NOT(ISBLANK('Gen Master'!S580)),OR('Gen Master'!$AM580=TRUE,'Gen Master'!$AM580="Enabled?")),'Gen Master'!S580, ignore_flag)</f>
        <v>zzz_ignore</v>
      </c>
      <c r="T146" s="19" t="str">
        <f>IF(AND(NOT(ISBLANK('Gen Master'!T580)),OR('Gen Master'!$AM580=TRUE,'Gen Master'!$AM580="Enabled?")),'Gen Master'!T580, ignore_flag)</f>
        <v>zzz_ignore</v>
      </c>
      <c r="U146" s="19" t="str">
        <f>IF(AND(NOT(ISBLANK('Gen Master'!U580)),OR('Gen Master'!$AM580=TRUE,'Gen Master'!$AM580="Enabled?")),'Gen Master'!U580, ignore_flag)</f>
        <v>zzz_ignore</v>
      </c>
      <c r="V146" s="19" t="str">
        <f ca="1">IF(AND(NOT(ISBLANK('Gen Master'!V580)),OR('Gen Master'!$AM580=TRUE,'Gen Master'!$AM580="Enabled?")),'Gen Master'!V580, ignore_flag)</f>
        <v>zzz_ignore</v>
      </c>
      <c r="W146" s="19" t="str">
        <f>IF(AND(NOT(ISBLANK('Gen Master'!W580)),OR('Gen Master'!$AM580=TRUE,'Gen Master'!$AM580="Enabled?")),'Gen Master'!W580, ignore_flag)</f>
        <v>zzz_ignore</v>
      </c>
      <c r="X146" s="19" t="str">
        <f>IF(AND(NOT(ISBLANK('Gen Master'!X580)),OR('Gen Master'!$AM580=TRUE,'Gen Master'!$AM580="Enabled?")),'Gen Master'!X580, ignore_flag)</f>
        <v>zzz_ignore</v>
      </c>
      <c r="Y146" s="19" t="str">
        <f>IF(AND(NOT(ISBLANK('Gen Master'!Y580)),OR('Gen Master'!$AM580=TRUE,'Gen Master'!$AM580="Enabled?")),'Gen Master'!Y580, ignore_flag)</f>
        <v>zzz_ignore</v>
      </c>
    </row>
    <row r="147" spans="1:25" ht="30">
      <c r="A147" s="19">
        <f>'Gen Master'!A581</f>
        <v>550</v>
      </c>
      <c r="B147" s="19" t="str">
        <f>IF(AND(NOT(ISBLANK('Gen Master'!B581)),OR('Gen Master'!$AM581=TRUE,'Gen Master'!$AM581="Enabled?")),'Gen Master'!B581, ignore_flag)</f>
        <v>zzz_ignore</v>
      </c>
      <c r="C147" s="19" t="str">
        <f>IF(AND(NOT(ISBLANK('Gen Master'!C581)),OR('Gen Master'!$AM581=TRUE,'Gen Master'!$AM581="Enabled?")),'Gen Master'!C581, ignore_flag)</f>
        <v>zzz_ignore</v>
      </c>
      <c r="D147" s="19" t="str">
        <f>IF(AND(NOT(ISBLANK('Gen Master'!D581)),OR('Gen Master'!$AM581=TRUE,'Gen Master'!$AM581="Enabled?")),'Gen Master'!D581, ignore_flag)</f>
        <v>zzz_ignore</v>
      </c>
      <c r="E147" s="19" t="str">
        <f>IF(AND(NOT(ISBLANK('Gen Master'!E581)),OR('Gen Master'!$AM581=TRUE,'Gen Master'!$AM581="Enabled?")),'Gen Master'!E581, ignore_flag)</f>
        <v>zzz_ignore</v>
      </c>
      <c r="F147" s="19" t="str">
        <f>IF(AND(NOT(ISBLANK('Gen Master'!F581)),OR('Gen Master'!$AM581=TRUE,'Gen Master'!$AM581="Enabled?")),'Gen Master'!F581, ignore_flag)</f>
        <v>zzz_ignore</v>
      </c>
      <c r="G147" s="19" t="str">
        <f>IF(AND(NOT(ISBLANK('Gen Master'!G581)),OR('Gen Master'!$AM581=TRUE,'Gen Master'!$AM581="Enabled?")),'Gen Master'!G581, ignore_flag)</f>
        <v>zzz_ignore</v>
      </c>
      <c r="H147" s="19" t="str">
        <f>IF(AND(NOT(ISBLANK('Gen Master'!H581)),OR('Gen Master'!$AM581=TRUE,'Gen Master'!$AM581="Enabled?")),'Gen Master'!H581, ignore_flag)</f>
        <v>zzz_ignore</v>
      </c>
      <c r="I147" s="19" t="str">
        <f>IF(AND(NOT(ISBLANK('Gen Master'!I581)),OR('Gen Master'!$AM581=TRUE,'Gen Master'!$AM581="Enabled?")),'Gen Master'!I581, ignore_flag)</f>
        <v>zzz_ignore</v>
      </c>
      <c r="J147" s="19" t="str">
        <f>IF(AND(NOT(ISBLANK('Gen Master'!J581)),OR('Gen Master'!$AM581=TRUE,'Gen Master'!$AM581="Enabled?")),'Gen Master'!J581, ignore_flag)</f>
        <v>zzz_ignore</v>
      </c>
      <c r="K147" s="19" t="str">
        <f>IF(AND(NOT(ISBLANK('Gen Master'!K581)),OR('Gen Master'!$AM581=TRUE,'Gen Master'!$AM581="Enabled?")),'Gen Master'!K581, ignore_flag)</f>
        <v>zzz_ignore</v>
      </c>
      <c r="L147" s="19" t="str">
        <f>IF(AND(NOT(ISBLANK('Gen Master'!L581)),OR('Gen Master'!$AM581=TRUE,'Gen Master'!$AM581="Enabled?")),'Gen Master'!L581, ignore_flag)</f>
        <v>zzz_ignore</v>
      </c>
      <c r="M147" s="19" t="str">
        <f>IF(AND(NOT(ISBLANK('Gen Master'!M581)),OR('Gen Master'!$AM581=TRUE,'Gen Master'!$AM581="Enabled?")),'Gen Master'!M581, ignore_flag)</f>
        <v>zzz_ignore</v>
      </c>
      <c r="N147" s="19" t="str">
        <f>IF(AND(NOT(ISBLANK('Gen Master'!N581)),OR('Gen Master'!$AM581=TRUE,'Gen Master'!$AM581="Enabled?")),'Gen Master'!N581, ignore_flag)</f>
        <v>zzz_ignore</v>
      </c>
      <c r="O147" s="19" t="str">
        <f>IF(AND(NOT(ISBLANK('Gen Master'!O581)),OR('Gen Master'!$AM581=TRUE,'Gen Master'!$AM581="Enabled?")),'Gen Master'!O581, ignore_flag)</f>
        <v>zzz_ignore</v>
      </c>
      <c r="P147" s="19" t="str">
        <f>IF(AND(NOT(ISBLANK('Gen Master'!P581)),OR('Gen Master'!$AM581=TRUE,'Gen Master'!$AM581="Enabled?")),'Gen Master'!P581, ignore_flag)</f>
        <v>zzz_ignore</v>
      </c>
      <c r="Q147" s="19" t="str">
        <f>IF(AND(NOT(ISBLANK('Gen Master'!Q581)),OR('Gen Master'!$AM581=TRUE,'Gen Master'!$AM581="Enabled?")),'Gen Master'!Q581, ignore_flag)</f>
        <v>zzz_ignore</v>
      </c>
      <c r="R147" s="19" t="str">
        <f>IF(AND(NOT(ISBLANK('Gen Master'!R581)),OR('Gen Master'!$AM581=TRUE,'Gen Master'!$AM581="Enabled?")),'Gen Master'!R581, ignore_flag)</f>
        <v>zzz_ignore</v>
      </c>
      <c r="S147" s="19" t="str">
        <f>IF(AND(NOT(ISBLANK('Gen Master'!S581)),OR('Gen Master'!$AM581=TRUE,'Gen Master'!$AM581="Enabled?")),'Gen Master'!S581, ignore_flag)</f>
        <v>zzz_ignore</v>
      </c>
      <c r="T147" s="19" t="str">
        <f>IF(AND(NOT(ISBLANK('Gen Master'!T581)),OR('Gen Master'!$AM581=TRUE,'Gen Master'!$AM581="Enabled?")),'Gen Master'!T581, ignore_flag)</f>
        <v>zzz_ignore</v>
      </c>
      <c r="U147" s="19" t="str">
        <f>IF(AND(NOT(ISBLANK('Gen Master'!U581)),OR('Gen Master'!$AM581=TRUE,'Gen Master'!$AM581="Enabled?")),'Gen Master'!U581, ignore_flag)</f>
        <v>zzz_ignore</v>
      </c>
      <c r="V147" s="19" t="str">
        <f ca="1">IF(AND(NOT(ISBLANK('Gen Master'!V581)),OR('Gen Master'!$AM581=TRUE,'Gen Master'!$AM581="Enabled?")),'Gen Master'!V581, ignore_flag)</f>
        <v>zzz_ignore</v>
      </c>
      <c r="W147" s="19" t="str">
        <f>IF(AND(NOT(ISBLANK('Gen Master'!W581)),OR('Gen Master'!$AM581=TRUE,'Gen Master'!$AM581="Enabled?")),'Gen Master'!W581, ignore_flag)</f>
        <v>zzz_ignore</v>
      </c>
      <c r="X147" s="19" t="str">
        <f>IF(AND(NOT(ISBLANK('Gen Master'!X581)),OR('Gen Master'!$AM581=TRUE,'Gen Master'!$AM581="Enabled?")),'Gen Master'!X581, ignore_flag)</f>
        <v>zzz_ignore</v>
      </c>
      <c r="Y147" s="19" t="str">
        <f>IF(AND(NOT(ISBLANK('Gen Master'!Y581)),OR('Gen Master'!$AM581=TRUE,'Gen Master'!$AM581="Enabled?")),'Gen Master'!Y581, ignore_flag)</f>
        <v>zzz_ignore</v>
      </c>
    </row>
    <row r="148" spans="1:25" ht="45">
      <c r="A148" s="19">
        <f>'Gen Master'!A630</f>
        <v>599</v>
      </c>
      <c r="B148" s="19" t="str">
        <f>IF(AND(NOT(ISBLANK('Gen Master'!B630)),OR('Gen Master'!$AM630=TRUE,'Gen Master'!$AM630="Enabled?")),'Gen Master'!B630, ignore_flag)</f>
        <v>zzz_ignore</v>
      </c>
      <c r="C148" s="19" t="str">
        <f>IF(AND(NOT(ISBLANK('Gen Master'!C630)),OR('Gen Master'!$AM630=TRUE,'Gen Master'!$AM630="Enabled?")),'Gen Master'!C630, ignore_flag)</f>
        <v>zzz_ignore</v>
      </c>
      <c r="D148" s="19" t="str">
        <f>IF(AND(NOT(ISBLANK('Gen Master'!D630)),OR('Gen Master'!$AM630=TRUE,'Gen Master'!$AM630="Enabled?")),'Gen Master'!D630, ignore_flag)</f>
        <v>zzz_ignore</v>
      </c>
      <c r="E148" s="19" t="str">
        <f>IF(AND(NOT(ISBLANK('Gen Master'!E630)),OR('Gen Master'!$AM630=TRUE,'Gen Master'!$AM630="Enabled?")),'Gen Master'!E630, ignore_flag)</f>
        <v>zzz_ignore</v>
      </c>
      <c r="F148" s="19" t="str">
        <f>IF(AND(NOT(ISBLANK('Gen Master'!F630)),OR('Gen Master'!$AM630=TRUE,'Gen Master'!$AM630="Enabled?")),'Gen Master'!F630, ignore_flag)</f>
        <v>zzz_ignore</v>
      </c>
      <c r="G148" s="19" t="str">
        <f>IF(AND(NOT(ISBLANK('Gen Master'!G630)),OR('Gen Master'!$AM630=TRUE,'Gen Master'!$AM630="Enabled?")),'Gen Master'!G630, ignore_flag)</f>
        <v>zzz_ignore</v>
      </c>
      <c r="H148" s="19" t="str">
        <f>IF(AND(NOT(ISBLANK('Gen Master'!H630)),OR('Gen Master'!$AM630=TRUE,'Gen Master'!$AM630="Enabled?")),'Gen Master'!H630, ignore_flag)</f>
        <v>zzz_ignore</v>
      </c>
      <c r="I148" s="19" t="str">
        <f>IF(AND(NOT(ISBLANK('Gen Master'!I630)),OR('Gen Master'!$AM630=TRUE,'Gen Master'!$AM630="Enabled?")),'Gen Master'!I630, ignore_flag)</f>
        <v>zzz_ignore</v>
      </c>
      <c r="J148" s="19" t="str">
        <f>IF(AND(NOT(ISBLANK('Gen Master'!J630)),OR('Gen Master'!$AM630=TRUE,'Gen Master'!$AM630="Enabled?")),'Gen Master'!J630, ignore_flag)</f>
        <v>zzz_ignore</v>
      </c>
      <c r="K148" s="19" t="str">
        <f>IF(AND(NOT(ISBLANK('Gen Master'!K630)),OR('Gen Master'!$AM630=TRUE,'Gen Master'!$AM630="Enabled?")),'Gen Master'!K630, ignore_flag)</f>
        <v>zzz_ignore</v>
      </c>
      <c r="L148" s="19" t="str">
        <f>IF(AND(NOT(ISBLANK('Gen Master'!L630)),OR('Gen Master'!$AM630=TRUE,'Gen Master'!$AM630="Enabled?")),'Gen Master'!L630, ignore_flag)</f>
        <v>zzz_ignore</v>
      </c>
      <c r="M148" s="19" t="str">
        <f>IF(AND(NOT(ISBLANK('Gen Master'!M630)),OR('Gen Master'!$AM630=TRUE,'Gen Master'!$AM630="Enabled?")),'Gen Master'!M630, ignore_flag)</f>
        <v>zzz_ignore</v>
      </c>
      <c r="N148" s="19" t="str">
        <f>IF(AND(NOT(ISBLANK('Gen Master'!N630)),OR('Gen Master'!$AM630=TRUE,'Gen Master'!$AM630="Enabled?")),'Gen Master'!N630, ignore_flag)</f>
        <v>zzz_ignore</v>
      </c>
      <c r="O148" s="19" t="str">
        <f>IF(AND(NOT(ISBLANK('Gen Master'!O630)),OR('Gen Master'!$AM630=TRUE,'Gen Master'!$AM630="Enabled?")),'Gen Master'!O630, ignore_flag)</f>
        <v>zzz_ignore</v>
      </c>
      <c r="P148" s="19" t="str">
        <f>IF(AND(NOT(ISBLANK('Gen Master'!P630)),OR('Gen Master'!$AM630=TRUE,'Gen Master'!$AM630="Enabled?")),'Gen Master'!P630, ignore_flag)</f>
        <v>zzz_ignore</v>
      </c>
      <c r="Q148" s="19" t="str">
        <f>IF(AND(NOT(ISBLANK('Gen Master'!Q630)),OR('Gen Master'!$AM630=TRUE,'Gen Master'!$AM630="Enabled?")),'Gen Master'!Q630, ignore_flag)</f>
        <v>zzz_ignore</v>
      </c>
      <c r="R148" s="19" t="str">
        <f>IF(AND(NOT(ISBLANK('Gen Master'!R630)),OR('Gen Master'!$AM630=TRUE,'Gen Master'!$AM630="Enabled?")),'Gen Master'!R630, ignore_flag)</f>
        <v>zzz_ignore</v>
      </c>
      <c r="S148" s="19" t="str">
        <f>IF(AND(NOT(ISBLANK('Gen Master'!S630)),OR('Gen Master'!$AM630=TRUE,'Gen Master'!$AM630="Enabled?")),'Gen Master'!S630, ignore_flag)</f>
        <v>zzz_ignore</v>
      </c>
      <c r="T148" s="19" t="str">
        <f>IF(AND(NOT(ISBLANK('Gen Master'!T630)),OR('Gen Master'!$AM630=TRUE,'Gen Master'!$AM630="Enabled?")),'Gen Master'!T630, ignore_flag)</f>
        <v>zzz_ignore</v>
      </c>
      <c r="U148" s="19" t="str">
        <f>IF(AND(NOT(ISBLANK('Gen Master'!U630)),OR('Gen Master'!$AM630=TRUE,'Gen Master'!$AM630="Enabled?")),'Gen Master'!U630, ignore_flag)</f>
        <v>zzz_ignore</v>
      </c>
      <c r="V148" s="19" t="str">
        <f ca="1">IF(AND(NOT(ISBLANK('Gen Master'!V630)),OR('Gen Master'!$AM630=TRUE,'Gen Master'!$AM630="Enabled?")),'Gen Master'!V630, ignore_flag)</f>
        <v>zzz_ignore</v>
      </c>
      <c r="W148" s="19" t="str">
        <f>IF(AND(NOT(ISBLANK('Gen Master'!W630)),OR('Gen Master'!$AM630=TRUE,'Gen Master'!$AM630="Enabled?")),'Gen Master'!W630, ignore_flag)</f>
        <v>zzz_ignore</v>
      </c>
      <c r="X148" s="19" t="str">
        <f>IF(AND(NOT(ISBLANK('Gen Master'!X630)),OR('Gen Master'!$AM630=TRUE,'Gen Master'!$AM630="Enabled?")),'Gen Master'!X630, ignore_flag)</f>
        <v>zzz_ignore</v>
      </c>
      <c r="Y148" s="19" t="str">
        <f>IF(AND(NOT(ISBLANK('Gen Master'!Y630)),OR('Gen Master'!$AM630=TRUE,'Gen Master'!$AM630="Enabled?")),'Gen Master'!Y630, ignore_flag)</f>
        <v>zzz_ignore</v>
      </c>
    </row>
    <row r="149" spans="1:25" ht="45">
      <c r="A149" s="19">
        <f>'Gen Master'!A629</f>
        <v>598</v>
      </c>
      <c r="B149" s="19" t="str">
        <f>IF(AND(NOT(ISBLANK('Gen Master'!B629)),OR('Gen Master'!$AM629=TRUE,'Gen Master'!$AM629="Enabled?")),'Gen Master'!B629, ignore_flag)</f>
        <v>zzz_ignore</v>
      </c>
      <c r="C149" s="19" t="str">
        <f>IF(AND(NOT(ISBLANK('Gen Master'!C629)),OR('Gen Master'!$AM629=TRUE,'Gen Master'!$AM629="Enabled?")),'Gen Master'!C629, ignore_flag)</f>
        <v>zzz_ignore</v>
      </c>
      <c r="D149" s="19" t="str">
        <f>IF(AND(NOT(ISBLANK('Gen Master'!D629)),OR('Gen Master'!$AM629=TRUE,'Gen Master'!$AM629="Enabled?")),'Gen Master'!D629, ignore_flag)</f>
        <v>zzz_ignore</v>
      </c>
      <c r="E149" s="19" t="str">
        <f>IF(AND(NOT(ISBLANK('Gen Master'!E629)),OR('Gen Master'!$AM629=TRUE,'Gen Master'!$AM629="Enabled?")),'Gen Master'!E629, ignore_flag)</f>
        <v>zzz_ignore</v>
      </c>
      <c r="F149" s="19" t="str">
        <f>IF(AND(NOT(ISBLANK('Gen Master'!F629)),OR('Gen Master'!$AM629=TRUE,'Gen Master'!$AM629="Enabled?")),'Gen Master'!F629, ignore_flag)</f>
        <v>zzz_ignore</v>
      </c>
      <c r="G149" s="19" t="str">
        <f>IF(AND(NOT(ISBLANK('Gen Master'!G629)),OR('Gen Master'!$AM629=TRUE,'Gen Master'!$AM629="Enabled?")),'Gen Master'!G629, ignore_flag)</f>
        <v>zzz_ignore</v>
      </c>
      <c r="H149" s="19" t="str">
        <f>IF(AND(NOT(ISBLANK('Gen Master'!H629)),OR('Gen Master'!$AM629=TRUE,'Gen Master'!$AM629="Enabled?")),'Gen Master'!H629, ignore_flag)</f>
        <v>zzz_ignore</v>
      </c>
      <c r="I149" s="19" t="str">
        <f>IF(AND(NOT(ISBLANK('Gen Master'!I629)),OR('Gen Master'!$AM629=TRUE,'Gen Master'!$AM629="Enabled?")),'Gen Master'!I629, ignore_flag)</f>
        <v>zzz_ignore</v>
      </c>
      <c r="J149" s="19" t="str">
        <f>IF(AND(NOT(ISBLANK('Gen Master'!J629)),OR('Gen Master'!$AM629=TRUE,'Gen Master'!$AM629="Enabled?")),'Gen Master'!J629, ignore_flag)</f>
        <v>zzz_ignore</v>
      </c>
      <c r="K149" s="19" t="str">
        <f>IF(AND(NOT(ISBLANK('Gen Master'!K629)),OR('Gen Master'!$AM629=TRUE,'Gen Master'!$AM629="Enabled?")),'Gen Master'!K629, ignore_flag)</f>
        <v>zzz_ignore</v>
      </c>
      <c r="L149" s="19" t="str">
        <f>IF(AND(NOT(ISBLANK('Gen Master'!L629)),OR('Gen Master'!$AM629=TRUE,'Gen Master'!$AM629="Enabled?")),'Gen Master'!L629, ignore_flag)</f>
        <v>zzz_ignore</v>
      </c>
      <c r="M149" s="19" t="str">
        <f>IF(AND(NOT(ISBLANK('Gen Master'!M629)),OR('Gen Master'!$AM629=TRUE,'Gen Master'!$AM629="Enabled?")),'Gen Master'!M629, ignore_flag)</f>
        <v>zzz_ignore</v>
      </c>
      <c r="N149" s="19" t="str">
        <f>IF(AND(NOT(ISBLANK('Gen Master'!N629)),OR('Gen Master'!$AM629=TRUE,'Gen Master'!$AM629="Enabled?")),'Gen Master'!N629, ignore_flag)</f>
        <v>zzz_ignore</v>
      </c>
      <c r="O149" s="19" t="str">
        <f>IF(AND(NOT(ISBLANK('Gen Master'!O629)),OR('Gen Master'!$AM629=TRUE,'Gen Master'!$AM629="Enabled?")),'Gen Master'!O629, ignore_flag)</f>
        <v>zzz_ignore</v>
      </c>
      <c r="P149" s="19" t="str">
        <f>IF(AND(NOT(ISBLANK('Gen Master'!P629)),OR('Gen Master'!$AM629=TRUE,'Gen Master'!$AM629="Enabled?")),'Gen Master'!P629, ignore_flag)</f>
        <v>zzz_ignore</v>
      </c>
      <c r="Q149" s="19" t="str">
        <f>IF(AND(NOT(ISBLANK('Gen Master'!Q629)),OR('Gen Master'!$AM629=TRUE,'Gen Master'!$AM629="Enabled?")),'Gen Master'!Q629, ignore_flag)</f>
        <v>zzz_ignore</v>
      </c>
      <c r="R149" s="19" t="str">
        <f>IF(AND(NOT(ISBLANK('Gen Master'!R629)),OR('Gen Master'!$AM629=TRUE,'Gen Master'!$AM629="Enabled?")),'Gen Master'!R629, ignore_flag)</f>
        <v>zzz_ignore</v>
      </c>
      <c r="S149" s="19" t="str">
        <f>IF(AND(NOT(ISBLANK('Gen Master'!S629)),OR('Gen Master'!$AM629=TRUE,'Gen Master'!$AM629="Enabled?")),'Gen Master'!S629, ignore_flag)</f>
        <v>zzz_ignore</v>
      </c>
      <c r="T149" s="19" t="str">
        <f>IF(AND(NOT(ISBLANK('Gen Master'!T629)),OR('Gen Master'!$AM629=TRUE,'Gen Master'!$AM629="Enabled?")),'Gen Master'!T629, ignore_flag)</f>
        <v>zzz_ignore</v>
      </c>
      <c r="U149" s="19" t="str">
        <f>IF(AND(NOT(ISBLANK('Gen Master'!U629)),OR('Gen Master'!$AM629=TRUE,'Gen Master'!$AM629="Enabled?")),'Gen Master'!U629, ignore_flag)</f>
        <v>zzz_ignore</v>
      </c>
      <c r="V149" s="19" t="str">
        <f ca="1">IF(AND(NOT(ISBLANK('Gen Master'!V629)),OR('Gen Master'!$AM629=TRUE,'Gen Master'!$AM629="Enabled?")),'Gen Master'!V629, ignore_flag)</f>
        <v>zzz_ignore</v>
      </c>
      <c r="W149" s="19" t="str">
        <f>IF(AND(NOT(ISBLANK('Gen Master'!W629)),OR('Gen Master'!$AM629=TRUE,'Gen Master'!$AM629="Enabled?")),'Gen Master'!W629, ignore_flag)</f>
        <v>zzz_ignore</v>
      </c>
      <c r="X149" s="19" t="str">
        <f>IF(AND(NOT(ISBLANK('Gen Master'!X629)),OR('Gen Master'!$AM629=TRUE,'Gen Master'!$AM629="Enabled?")),'Gen Master'!X629, ignore_flag)</f>
        <v>zzz_ignore</v>
      </c>
      <c r="Y149" s="19" t="str">
        <f>IF(AND(NOT(ISBLANK('Gen Master'!Y629)),OR('Gen Master'!$AM629=TRUE,'Gen Master'!$AM629="Enabled?")),'Gen Master'!Y629, ignore_flag)</f>
        <v>zzz_ignore</v>
      </c>
    </row>
    <row r="150" spans="1:25" ht="30">
      <c r="A150" s="19">
        <f>'Gen Master'!A641</f>
        <v>610</v>
      </c>
      <c r="B150" s="19" t="str">
        <f>IF(AND(NOT(ISBLANK('Gen Master'!B641)),OR('Gen Master'!$AM641=TRUE,'Gen Master'!$AM641="Enabled?")),'Gen Master'!B641, ignore_flag)</f>
        <v>zzz_ignore</v>
      </c>
      <c r="C150" s="19" t="str">
        <f>IF(AND(NOT(ISBLANK('Gen Master'!C641)),OR('Gen Master'!$AM641=TRUE,'Gen Master'!$AM641="Enabled?")),'Gen Master'!C641, ignore_flag)</f>
        <v>zzz_ignore</v>
      </c>
      <c r="D150" s="19" t="str">
        <f>IF(AND(NOT(ISBLANK('Gen Master'!D641)),OR('Gen Master'!$AM641=TRUE,'Gen Master'!$AM641="Enabled?")),'Gen Master'!D641, ignore_flag)</f>
        <v>zzz_ignore</v>
      </c>
      <c r="E150" s="19" t="str">
        <f>IF(AND(NOT(ISBLANK('Gen Master'!E641)),OR('Gen Master'!$AM641=TRUE,'Gen Master'!$AM641="Enabled?")),'Gen Master'!E641, ignore_flag)</f>
        <v>zzz_ignore</v>
      </c>
      <c r="F150" s="19" t="str">
        <f>IF(AND(NOT(ISBLANK('Gen Master'!F641)),OR('Gen Master'!$AM641=TRUE,'Gen Master'!$AM641="Enabled?")),'Gen Master'!F641, ignore_flag)</f>
        <v>zzz_ignore</v>
      </c>
      <c r="G150" s="19" t="str">
        <f>IF(AND(NOT(ISBLANK('Gen Master'!G641)),OR('Gen Master'!$AM641=TRUE,'Gen Master'!$AM641="Enabled?")),'Gen Master'!G641, ignore_flag)</f>
        <v>zzz_ignore</v>
      </c>
      <c r="H150" s="19" t="str">
        <f>IF(AND(NOT(ISBLANK('Gen Master'!H641)),OR('Gen Master'!$AM641=TRUE,'Gen Master'!$AM641="Enabled?")),'Gen Master'!H641, ignore_flag)</f>
        <v>zzz_ignore</v>
      </c>
      <c r="I150" s="19" t="str">
        <f>IF(AND(NOT(ISBLANK('Gen Master'!I641)),OR('Gen Master'!$AM641=TRUE,'Gen Master'!$AM641="Enabled?")),'Gen Master'!I641, ignore_flag)</f>
        <v>zzz_ignore</v>
      </c>
      <c r="J150" s="19" t="str">
        <f>IF(AND(NOT(ISBLANK('Gen Master'!J641)),OR('Gen Master'!$AM641=TRUE,'Gen Master'!$AM641="Enabled?")),'Gen Master'!J641, ignore_flag)</f>
        <v>zzz_ignore</v>
      </c>
      <c r="K150" s="19" t="str">
        <f>IF(AND(NOT(ISBLANK('Gen Master'!K641)),OR('Gen Master'!$AM641=TRUE,'Gen Master'!$AM641="Enabled?")),'Gen Master'!K641, ignore_flag)</f>
        <v>zzz_ignore</v>
      </c>
      <c r="L150" s="19" t="str">
        <f>IF(AND(NOT(ISBLANK('Gen Master'!L641)),OR('Gen Master'!$AM641=TRUE,'Gen Master'!$AM641="Enabled?")),'Gen Master'!L641, ignore_flag)</f>
        <v>zzz_ignore</v>
      </c>
      <c r="M150" s="19" t="str">
        <f>IF(AND(NOT(ISBLANK('Gen Master'!M641)),OR('Gen Master'!$AM641=TRUE,'Gen Master'!$AM641="Enabled?")),'Gen Master'!M641, ignore_flag)</f>
        <v>zzz_ignore</v>
      </c>
      <c r="N150" s="19" t="str">
        <f>IF(AND(NOT(ISBLANK('Gen Master'!N641)),OR('Gen Master'!$AM641=TRUE,'Gen Master'!$AM641="Enabled?")),'Gen Master'!N641, ignore_flag)</f>
        <v>zzz_ignore</v>
      </c>
      <c r="O150" s="19" t="str">
        <f>IF(AND(NOT(ISBLANK('Gen Master'!O641)),OR('Gen Master'!$AM641=TRUE,'Gen Master'!$AM641="Enabled?")),'Gen Master'!O641, ignore_flag)</f>
        <v>zzz_ignore</v>
      </c>
      <c r="P150" s="19" t="str">
        <f>IF(AND(NOT(ISBLANK('Gen Master'!P641)),OR('Gen Master'!$AM641=TRUE,'Gen Master'!$AM641="Enabled?")),'Gen Master'!P641, ignore_flag)</f>
        <v>zzz_ignore</v>
      </c>
      <c r="Q150" s="19" t="str">
        <f>IF(AND(NOT(ISBLANK('Gen Master'!Q641)),OR('Gen Master'!$AM641=TRUE,'Gen Master'!$AM641="Enabled?")),'Gen Master'!Q641, ignore_flag)</f>
        <v>zzz_ignore</v>
      </c>
      <c r="R150" s="19" t="str">
        <f>IF(AND(NOT(ISBLANK('Gen Master'!R641)),OR('Gen Master'!$AM641=TRUE,'Gen Master'!$AM641="Enabled?")),'Gen Master'!R641, ignore_flag)</f>
        <v>zzz_ignore</v>
      </c>
      <c r="S150" s="19" t="str">
        <f>IF(AND(NOT(ISBLANK('Gen Master'!S641)),OR('Gen Master'!$AM641=TRUE,'Gen Master'!$AM641="Enabled?")),'Gen Master'!S641, ignore_flag)</f>
        <v>zzz_ignore</v>
      </c>
      <c r="T150" s="19" t="str">
        <f>IF(AND(NOT(ISBLANK('Gen Master'!T641)),OR('Gen Master'!$AM641=TRUE,'Gen Master'!$AM641="Enabled?")),'Gen Master'!T641, ignore_flag)</f>
        <v>zzz_ignore</v>
      </c>
      <c r="U150" s="19" t="str">
        <f>IF(AND(NOT(ISBLANK('Gen Master'!U641)),OR('Gen Master'!$AM641=TRUE,'Gen Master'!$AM641="Enabled?")),'Gen Master'!U641, ignore_flag)</f>
        <v>zzz_ignore</v>
      </c>
      <c r="V150" s="19" t="str">
        <f ca="1">IF(AND(NOT(ISBLANK('Gen Master'!V641)),OR('Gen Master'!$AM641=TRUE,'Gen Master'!$AM641="Enabled?")),'Gen Master'!V641, ignore_flag)</f>
        <v>zzz_ignore</v>
      </c>
      <c r="W150" s="19" t="str">
        <f>IF(AND(NOT(ISBLANK('Gen Master'!W641)),OR('Gen Master'!$AM641=TRUE,'Gen Master'!$AM641="Enabled?")),'Gen Master'!W641, ignore_flag)</f>
        <v>zzz_ignore</v>
      </c>
      <c r="X150" s="19" t="str">
        <f>IF(AND(NOT(ISBLANK('Gen Master'!X641)),OR('Gen Master'!$AM641=TRUE,'Gen Master'!$AM641="Enabled?")),'Gen Master'!X641, ignore_flag)</f>
        <v>zzz_ignore</v>
      </c>
      <c r="Y150" s="19" t="str">
        <f>IF(AND(NOT(ISBLANK('Gen Master'!Y641)),OR('Gen Master'!$AM641=TRUE,'Gen Master'!$AM641="Enabled?")),'Gen Master'!Y641, ignore_flag)</f>
        <v>zzz_ignore</v>
      </c>
    </row>
    <row r="151" spans="1:25" ht="30">
      <c r="A151" s="19">
        <f>'Gen Master'!A640</f>
        <v>609</v>
      </c>
      <c r="B151" s="19" t="str">
        <f>IF(AND(NOT(ISBLANK('Gen Master'!B640)),OR('Gen Master'!$AM640=TRUE,'Gen Master'!$AM640="Enabled?")),'Gen Master'!B640, ignore_flag)</f>
        <v>zzz_ignore</v>
      </c>
      <c r="C151" s="19" t="str">
        <f>IF(AND(NOT(ISBLANK('Gen Master'!C640)),OR('Gen Master'!$AM640=TRUE,'Gen Master'!$AM640="Enabled?")),'Gen Master'!C640, ignore_flag)</f>
        <v>zzz_ignore</v>
      </c>
      <c r="D151" s="19" t="str">
        <f>IF(AND(NOT(ISBLANK('Gen Master'!D640)),OR('Gen Master'!$AM640=TRUE,'Gen Master'!$AM640="Enabled?")),'Gen Master'!D640, ignore_flag)</f>
        <v>zzz_ignore</v>
      </c>
      <c r="E151" s="19" t="str">
        <f>IF(AND(NOT(ISBLANK('Gen Master'!E640)),OR('Gen Master'!$AM640=TRUE,'Gen Master'!$AM640="Enabled?")),'Gen Master'!E640, ignore_flag)</f>
        <v>zzz_ignore</v>
      </c>
      <c r="F151" s="19" t="str">
        <f>IF(AND(NOT(ISBLANK('Gen Master'!F640)),OR('Gen Master'!$AM640=TRUE,'Gen Master'!$AM640="Enabled?")),'Gen Master'!F640, ignore_flag)</f>
        <v>zzz_ignore</v>
      </c>
      <c r="G151" s="19" t="str">
        <f>IF(AND(NOT(ISBLANK('Gen Master'!G640)),OR('Gen Master'!$AM640=TRUE,'Gen Master'!$AM640="Enabled?")),'Gen Master'!G640, ignore_flag)</f>
        <v>zzz_ignore</v>
      </c>
      <c r="H151" s="19" t="str">
        <f>IF(AND(NOT(ISBLANK('Gen Master'!H640)),OR('Gen Master'!$AM640=TRUE,'Gen Master'!$AM640="Enabled?")),'Gen Master'!H640, ignore_flag)</f>
        <v>zzz_ignore</v>
      </c>
      <c r="I151" s="19" t="str">
        <f>IF(AND(NOT(ISBLANK('Gen Master'!I640)),OR('Gen Master'!$AM640=TRUE,'Gen Master'!$AM640="Enabled?")),'Gen Master'!I640, ignore_flag)</f>
        <v>zzz_ignore</v>
      </c>
      <c r="J151" s="19" t="str">
        <f>IF(AND(NOT(ISBLANK('Gen Master'!J640)),OR('Gen Master'!$AM640=TRUE,'Gen Master'!$AM640="Enabled?")),'Gen Master'!J640, ignore_flag)</f>
        <v>zzz_ignore</v>
      </c>
      <c r="K151" s="19" t="str">
        <f>IF(AND(NOT(ISBLANK('Gen Master'!K640)),OR('Gen Master'!$AM640=TRUE,'Gen Master'!$AM640="Enabled?")),'Gen Master'!K640, ignore_flag)</f>
        <v>zzz_ignore</v>
      </c>
      <c r="L151" s="19" t="str">
        <f>IF(AND(NOT(ISBLANK('Gen Master'!L640)),OR('Gen Master'!$AM640=TRUE,'Gen Master'!$AM640="Enabled?")),'Gen Master'!L640, ignore_flag)</f>
        <v>zzz_ignore</v>
      </c>
      <c r="M151" s="19" t="str">
        <f>IF(AND(NOT(ISBLANK('Gen Master'!M640)),OR('Gen Master'!$AM640=TRUE,'Gen Master'!$AM640="Enabled?")),'Gen Master'!M640, ignore_flag)</f>
        <v>zzz_ignore</v>
      </c>
      <c r="N151" s="19" t="str">
        <f>IF(AND(NOT(ISBLANK('Gen Master'!N640)),OR('Gen Master'!$AM640=TRUE,'Gen Master'!$AM640="Enabled?")),'Gen Master'!N640, ignore_flag)</f>
        <v>zzz_ignore</v>
      </c>
      <c r="O151" s="19" t="str">
        <f>IF(AND(NOT(ISBLANK('Gen Master'!O640)),OR('Gen Master'!$AM640=TRUE,'Gen Master'!$AM640="Enabled?")),'Gen Master'!O640, ignore_flag)</f>
        <v>zzz_ignore</v>
      </c>
      <c r="P151" s="19" t="str">
        <f>IF(AND(NOT(ISBLANK('Gen Master'!P640)),OR('Gen Master'!$AM640=TRUE,'Gen Master'!$AM640="Enabled?")),'Gen Master'!P640, ignore_flag)</f>
        <v>zzz_ignore</v>
      </c>
      <c r="Q151" s="19" t="str">
        <f>IF(AND(NOT(ISBLANK('Gen Master'!Q640)),OR('Gen Master'!$AM640=TRUE,'Gen Master'!$AM640="Enabled?")),'Gen Master'!Q640, ignore_flag)</f>
        <v>zzz_ignore</v>
      </c>
      <c r="R151" s="19" t="str">
        <f>IF(AND(NOT(ISBLANK('Gen Master'!R640)),OR('Gen Master'!$AM640=TRUE,'Gen Master'!$AM640="Enabled?")),'Gen Master'!R640, ignore_flag)</f>
        <v>zzz_ignore</v>
      </c>
      <c r="S151" s="19" t="str">
        <f>IF(AND(NOT(ISBLANK('Gen Master'!S640)),OR('Gen Master'!$AM640=TRUE,'Gen Master'!$AM640="Enabled?")),'Gen Master'!S640, ignore_flag)</f>
        <v>zzz_ignore</v>
      </c>
      <c r="T151" s="19" t="str">
        <f>IF(AND(NOT(ISBLANK('Gen Master'!T640)),OR('Gen Master'!$AM640=TRUE,'Gen Master'!$AM640="Enabled?")),'Gen Master'!T640, ignore_flag)</f>
        <v>zzz_ignore</v>
      </c>
      <c r="U151" s="19" t="str">
        <f>IF(AND(NOT(ISBLANK('Gen Master'!U640)),OR('Gen Master'!$AM640=TRUE,'Gen Master'!$AM640="Enabled?")),'Gen Master'!U640, ignore_flag)</f>
        <v>zzz_ignore</v>
      </c>
      <c r="V151" s="19" t="str">
        <f ca="1">IF(AND(NOT(ISBLANK('Gen Master'!V640)),OR('Gen Master'!$AM640=TRUE,'Gen Master'!$AM640="Enabled?")),'Gen Master'!V640, ignore_flag)</f>
        <v>zzz_ignore</v>
      </c>
      <c r="W151" s="19" t="str">
        <f>IF(AND(NOT(ISBLANK('Gen Master'!W640)),OR('Gen Master'!$AM640=TRUE,'Gen Master'!$AM640="Enabled?")),'Gen Master'!W640, ignore_flag)</f>
        <v>zzz_ignore</v>
      </c>
      <c r="X151" s="19" t="str">
        <f>IF(AND(NOT(ISBLANK('Gen Master'!X640)),OR('Gen Master'!$AM640=TRUE,'Gen Master'!$AM640="Enabled?")),'Gen Master'!X640, ignore_flag)</f>
        <v>zzz_ignore</v>
      </c>
      <c r="Y151" s="19" t="str">
        <f>IF(AND(NOT(ISBLANK('Gen Master'!Y640)),OR('Gen Master'!$AM640=TRUE,'Gen Master'!$AM640="Enabled?")),'Gen Master'!Y640, ignore_flag)</f>
        <v>zzz_ignore</v>
      </c>
    </row>
    <row r="152" spans="1:25" ht="30">
      <c r="A152" s="19">
        <f>'Gen Master'!A639</f>
        <v>608</v>
      </c>
      <c r="B152" s="19" t="str">
        <f>IF(AND(NOT(ISBLANK('Gen Master'!B639)),OR('Gen Master'!$AM639=TRUE,'Gen Master'!$AM639="Enabled?")),'Gen Master'!B639, ignore_flag)</f>
        <v>zzz_ignore</v>
      </c>
      <c r="C152" s="19" t="str">
        <f>IF(AND(NOT(ISBLANK('Gen Master'!C639)),OR('Gen Master'!$AM639=TRUE,'Gen Master'!$AM639="Enabled?")),'Gen Master'!C639, ignore_flag)</f>
        <v>zzz_ignore</v>
      </c>
      <c r="D152" s="19" t="str">
        <f>IF(AND(NOT(ISBLANK('Gen Master'!D639)),OR('Gen Master'!$AM639=TRUE,'Gen Master'!$AM639="Enabled?")),'Gen Master'!D639, ignore_flag)</f>
        <v>zzz_ignore</v>
      </c>
      <c r="E152" s="19" t="str">
        <f>IF(AND(NOT(ISBLANK('Gen Master'!E639)),OR('Gen Master'!$AM639=TRUE,'Gen Master'!$AM639="Enabled?")),'Gen Master'!E639, ignore_flag)</f>
        <v>zzz_ignore</v>
      </c>
      <c r="F152" s="19" t="str">
        <f>IF(AND(NOT(ISBLANK('Gen Master'!F639)),OR('Gen Master'!$AM639=TRUE,'Gen Master'!$AM639="Enabled?")),'Gen Master'!F639, ignore_flag)</f>
        <v>zzz_ignore</v>
      </c>
      <c r="G152" s="19" t="str">
        <f>IF(AND(NOT(ISBLANK('Gen Master'!G639)),OR('Gen Master'!$AM639=TRUE,'Gen Master'!$AM639="Enabled?")),'Gen Master'!G639, ignore_flag)</f>
        <v>zzz_ignore</v>
      </c>
      <c r="H152" s="19" t="str">
        <f>IF(AND(NOT(ISBLANK('Gen Master'!H639)),OR('Gen Master'!$AM639=TRUE,'Gen Master'!$AM639="Enabled?")),'Gen Master'!H639, ignore_flag)</f>
        <v>zzz_ignore</v>
      </c>
      <c r="I152" s="19" t="str">
        <f>IF(AND(NOT(ISBLANK('Gen Master'!I639)),OR('Gen Master'!$AM639=TRUE,'Gen Master'!$AM639="Enabled?")),'Gen Master'!I639, ignore_flag)</f>
        <v>zzz_ignore</v>
      </c>
      <c r="J152" s="19" t="str">
        <f>IF(AND(NOT(ISBLANK('Gen Master'!J639)),OR('Gen Master'!$AM639=TRUE,'Gen Master'!$AM639="Enabled?")),'Gen Master'!J639, ignore_flag)</f>
        <v>zzz_ignore</v>
      </c>
      <c r="K152" s="19" t="str">
        <f>IF(AND(NOT(ISBLANK('Gen Master'!K639)),OR('Gen Master'!$AM639=TRUE,'Gen Master'!$AM639="Enabled?")),'Gen Master'!K639, ignore_flag)</f>
        <v>zzz_ignore</v>
      </c>
      <c r="L152" s="19" t="str">
        <f>IF(AND(NOT(ISBLANK('Gen Master'!L639)),OR('Gen Master'!$AM639=TRUE,'Gen Master'!$AM639="Enabled?")),'Gen Master'!L639, ignore_flag)</f>
        <v>zzz_ignore</v>
      </c>
      <c r="M152" s="19" t="str">
        <f>IF(AND(NOT(ISBLANK('Gen Master'!M639)),OR('Gen Master'!$AM639=TRUE,'Gen Master'!$AM639="Enabled?")),'Gen Master'!M639, ignore_flag)</f>
        <v>zzz_ignore</v>
      </c>
      <c r="N152" s="19" t="str">
        <f>IF(AND(NOT(ISBLANK('Gen Master'!N639)),OR('Gen Master'!$AM639=TRUE,'Gen Master'!$AM639="Enabled?")),'Gen Master'!N639, ignore_flag)</f>
        <v>zzz_ignore</v>
      </c>
      <c r="O152" s="19" t="str">
        <f>IF(AND(NOT(ISBLANK('Gen Master'!O639)),OR('Gen Master'!$AM639=TRUE,'Gen Master'!$AM639="Enabled?")),'Gen Master'!O639, ignore_flag)</f>
        <v>zzz_ignore</v>
      </c>
      <c r="P152" s="19" t="str">
        <f>IF(AND(NOT(ISBLANK('Gen Master'!P639)),OR('Gen Master'!$AM639=TRUE,'Gen Master'!$AM639="Enabled?")),'Gen Master'!P639, ignore_flag)</f>
        <v>zzz_ignore</v>
      </c>
      <c r="Q152" s="19" t="str">
        <f>IF(AND(NOT(ISBLANK('Gen Master'!Q639)),OR('Gen Master'!$AM639=TRUE,'Gen Master'!$AM639="Enabled?")),'Gen Master'!Q639, ignore_flag)</f>
        <v>zzz_ignore</v>
      </c>
      <c r="R152" s="19" t="str">
        <f>IF(AND(NOT(ISBLANK('Gen Master'!R639)),OR('Gen Master'!$AM639=TRUE,'Gen Master'!$AM639="Enabled?")),'Gen Master'!R639, ignore_flag)</f>
        <v>zzz_ignore</v>
      </c>
      <c r="S152" s="19" t="str">
        <f>IF(AND(NOT(ISBLANK('Gen Master'!S639)),OR('Gen Master'!$AM639=TRUE,'Gen Master'!$AM639="Enabled?")),'Gen Master'!S639, ignore_flag)</f>
        <v>zzz_ignore</v>
      </c>
      <c r="T152" s="19" t="str">
        <f>IF(AND(NOT(ISBLANK('Gen Master'!T639)),OR('Gen Master'!$AM639=TRUE,'Gen Master'!$AM639="Enabled?")),'Gen Master'!T639, ignore_flag)</f>
        <v>zzz_ignore</v>
      </c>
      <c r="U152" s="19" t="str">
        <f>IF(AND(NOT(ISBLANK('Gen Master'!U639)),OR('Gen Master'!$AM639=TRUE,'Gen Master'!$AM639="Enabled?")),'Gen Master'!U639, ignore_flag)</f>
        <v>zzz_ignore</v>
      </c>
      <c r="V152" s="19" t="str">
        <f ca="1">IF(AND(NOT(ISBLANK('Gen Master'!V639)),OR('Gen Master'!$AM639=TRUE,'Gen Master'!$AM639="Enabled?")),'Gen Master'!V639, ignore_flag)</f>
        <v>zzz_ignore</v>
      </c>
      <c r="W152" s="19" t="str">
        <f>IF(AND(NOT(ISBLANK('Gen Master'!W639)),OR('Gen Master'!$AM639=TRUE,'Gen Master'!$AM639="Enabled?")),'Gen Master'!W639, ignore_flag)</f>
        <v>zzz_ignore</v>
      </c>
      <c r="X152" s="19" t="str">
        <f>IF(AND(NOT(ISBLANK('Gen Master'!X639)),OR('Gen Master'!$AM639=TRUE,'Gen Master'!$AM639="Enabled?")),'Gen Master'!X639, ignore_flag)</f>
        <v>zzz_ignore</v>
      </c>
      <c r="Y152" s="19" t="str">
        <f>IF(AND(NOT(ISBLANK('Gen Master'!Y639)),OR('Gen Master'!$AM639=TRUE,'Gen Master'!$AM639="Enabled?")),'Gen Master'!Y639, ignore_flag)</f>
        <v>zzz_ignore</v>
      </c>
    </row>
    <row r="153" spans="1:25" ht="30">
      <c r="A153" s="19">
        <f>'Gen Master'!A637</f>
        <v>606</v>
      </c>
      <c r="B153" s="19" t="str">
        <f>IF(AND(NOT(ISBLANK('Gen Master'!B637)),OR('Gen Master'!$AM637=TRUE,'Gen Master'!$AM637="Enabled?")),'Gen Master'!B637, ignore_flag)</f>
        <v>R_W_Miller_4</v>
      </c>
      <c r="C153" s="19">
        <f>IF(AND(NOT(ISBLANK('Gen Master'!C637)),OR('Gen Master'!$AM637=TRUE,'Gen Master'!$AM637="Enabled?")),'Gen Master'!C637, ignore_flag)</f>
        <v>0.1188</v>
      </c>
      <c r="D153" s="19" t="str">
        <f>IF(AND(NOT(ISBLANK('Gen Master'!D637)),OR('Gen Master'!$AM637=TRUE,'Gen Master'!$AM637="Enabled?")),'Gen Master'!D637, ignore_flag)</f>
        <v>ng</v>
      </c>
      <c r="E153" s="19" t="str">
        <f>IF(AND(NOT(ISBLANK('Gen Master'!E637)),OR('Gen Master'!$AM637=TRUE,'Gen Master'!$AM637="Enabled?")),'Gen Master'!E637, ignore_flag)</f>
        <v>gt</v>
      </c>
      <c r="F153" s="19" t="str">
        <f>IF(AND(NOT(ISBLANK('Gen Master'!F637)),OR('Gen Master'!$AM637=TRUE,'Gen Master'!$AM637="Enabled?")),'Gen Master'!F637, ignore_flag)</f>
        <v>ng_gt</v>
      </c>
      <c r="G153" s="19">
        <f>IF(AND(NOT(ISBLANK('Gen Master'!G637)),OR('Gen Master'!$AM637=TRUE,'Gen Master'!$AM637="Enabled?")),'Gen Master'!G637, ignore_flag)</f>
        <v>12.666144399999999</v>
      </c>
      <c r="H153" s="19">
        <f>IF(AND(NOT(ISBLANK('Gen Master'!H637)),OR('Gen Master'!$AM637=TRUE,'Gen Master'!$AM637="Enabled?")),'Gen Master'!H637, ignore_flag)</f>
        <v>1994</v>
      </c>
      <c r="I153" s="19" t="str">
        <f>IF(AND(NOT(ISBLANK('Gen Master'!I637)),OR('Gen Master'!$AM637=TRUE,'Gen Master'!$AM637="Enabled?")),'Gen Master'!I637, ignore_flag)</f>
        <v>OP</v>
      </c>
      <c r="J153" s="19" t="str">
        <f>IF(AND(NOT(ISBLANK('Gen Master'!J637)),OR('Gen Master'!$AM637=TRUE,'Gen Master'!$AM637="Enabled?")),'Gen Master'!J637, ignore_flag)</f>
        <v>N</v>
      </c>
      <c r="K153" s="19" t="str">
        <f>IF(AND(NOT(ISBLANK('Gen Master'!K637)),OR('Gen Master'!$AM637=TRUE,'Gen Master'!$AM637="Enabled?")),'Gen Master'!K637, ignore_flag)</f>
        <v>eGrid</v>
      </c>
      <c r="L153" s="19" t="str">
        <f>IF(AND(NOT(ISBLANK('Gen Master'!L637)),OR('Gen Master'!$AM637=TRUE,'Gen Master'!$AM637="Enabled?")),'Gen Master'!L637, ignore_flag)</f>
        <v>NG</v>
      </c>
      <c r="M153" s="19" t="str">
        <f>IF(AND(NOT(ISBLANK('Gen Master'!M637)),OR('Gen Master'!$AM637=TRUE,'Gen Master'!$AM637="Enabled?")),'Gen Master'!M637, ignore_flag)</f>
        <v>GT</v>
      </c>
      <c r="N153" s="19">
        <f>IF(AND(NOT(ISBLANK('Gen Master'!N637)),OR('Gen Master'!$AM637=TRUE,'Gen Master'!$AM637="Enabled?")),'Gen Master'!N637, ignore_flag)</f>
        <v>1.5047379547199999</v>
      </c>
      <c r="O153" s="19" t="str">
        <f>IF(AND(NOT(ISBLANK('Gen Master'!O637)),OR('Gen Master'!$AM637=TRUE,'Gen Master'!$AM637="Enabled?")),'Gen Master'!O637, ignore_flag)</f>
        <v>zzz_ignore</v>
      </c>
      <c r="P153" s="19" t="str">
        <f>IF(AND(NOT(ISBLANK('Gen Master'!P637)),OR('Gen Master'!$AM637=TRUE,'Gen Master'!$AM637="Enabled?")),'Gen Master'!P637, ignore_flag)</f>
        <v>zzz_ignore</v>
      </c>
      <c r="Q153" s="19" t="str">
        <f>IF(AND(NOT(ISBLANK('Gen Master'!Q637)),OR('Gen Master'!$AM637=TRUE,'Gen Master'!$AM637="Enabled?")),'Gen Master'!Q637, ignore_flag)</f>
        <v>zzz_ignore</v>
      </c>
      <c r="R153" s="19" t="str">
        <f>IF(AND(NOT(ISBLANK('Gen Master'!R637)),OR('Gen Master'!$AM637=TRUE,'Gen Master'!$AM637="Enabled?")),'Gen Master'!R637, ignore_flag)</f>
        <v>zzz_ignore</v>
      </c>
      <c r="S153" s="19" t="str">
        <f>IF(AND(NOT(ISBLANK('Gen Master'!S637)),OR('Gen Master'!$AM637=TRUE,'Gen Master'!$AM637="Enabled?")),'Gen Master'!S637, ignore_flag)</f>
        <v>zzz_ignore</v>
      </c>
      <c r="T153" s="19" t="str">
        <f>IF(AND(NOT(ISBLANK('Gen Master'!T637)),OR('Gen Master'!$AM637=TRUE,'Gen Master'!$AM637="Enabled?")),'Gen Master'!T637, ignore_flag)</f>
        <v>zzz_ignore</v>
      </c>
      <c r="U153" s="19" t="str">
        <f>IF(AND(NOT(ISBLANK('Gen Master'!U637)),OR('Gen Master'!$AM637=TRUE,'Gen Master'!$AM637="Enabled?")),'Gen Master'!U637, ignore_flag)</f>
        <v>zzz_ignore</v>
      </c>
      <c r="V153" s="19" t="str">
        <f ca="1">IF(AND(NOT(ISBLANK('Gen Master'!V637)),OR('Gen Master'!$AM637=TRUE,'Gen Master'!$AM637="Enabled?")),'Gen Master'!V637, ignore_flag)</f>
        <v>Y</v>
      </c>
      <c r="W153" s="19" t="str">
        <f>IF(AND(NOT(ISBLANK('Gen Master'!W637)),OR('Gen Master'!$AM637=TRUE,'Gen Master'!$AM637="Enabled?")),'Gen Master'!W637, ignore_flag)</f>
        <v>R_W_Miller_GT</v>
      </c>
      <c r="X153" s="19">
        <f>IF(AND(NOT(ISBLANK('Gen Master'!X637)),OR('Gen Master'!$AM637=TRUE,'Gen Master'!$AM637="Enabled?")),'Gen Master'!X637, ignore_flag)</f>
        <v>2</v>
      </c>
      <c r="Y153" s="19" t="str">
        <f>IF(AND(NOT(ISBLANK('Gen Master'!Y637)),OR('Gen Master'!$AM637=TRUE,'Gen Master'!$AM637="Enabled?")),'Gen Master'!Y637, ignore_flag)</f>
        <v>zzz_ignore</v>
      </c>
    </row>
    <row r="154" spans="1:25" ht="30">
      <c r="A154" s="19">
        <f>'Gen Master'!A638</f>
        <v>607</v>
      </c>
      <c r="B154" s="19" t="str">
        <f>IF(AND(NOT(ISBLANK('Gen Master'!B638)),OR('Gen Master'!$AM638=TRUE,'Gen Master'!$AM638="Enabled?")),'Gen Master'!B638, ignore_flag)</f>
        <v>R_W_Miller_5</v>
      </c>
      <c r="C154" s="19">
        <f>IF(AND(NOT(ISBLANK('Gen Master'!C638)),OR('Gen Master'!$AM638=TRUE,'Gen Master'!$AM638="Enabled?")),'Gen Master'!C638, ignore_flag)</f>
        <v>0.1188</v>
      </c>
      <c r="D154" s="19" t="str">
        <f>IF(AND(NOT(ISBLANK('Gen Master'!D638)),OR('Gen Master'!$AM638=TRUE,'Gen Master'!$AM638="Enabled?")),'Gen Master'!D638, ignore_flag)</f>
        <v>ng</v>
      </c>
      <c r="E154" s="19" t="str">
        <f>IF(AND(NOT(ISBLANK('Gen Master'!E638)),OR('Gen Master'!$AM638=TRUE,'Gen Master'!$AM638="Enabled?")),'Gen Master'!E638, ignore_flag)</f>
        <v>gt</v>
      </c>
      <c r="F154" s="19" t="str">
        <f>IF(AND(NOT(ISBLANK('Gen Master'!F638)),OR('Gen Master'!$AM638=TRUE,'Gen Master'!$AM638="Enabled?")),'Gen Master'!F638, ignore_flag)</f>
        <v>ng_gt</v>
      </c>
      <c r="G154" s="19">
        <f>IF(AND(NOT(ISBLANK('Gen Master'!G638)),OR('Gen Master'!$AM638=TRUE,'Gen Master'!$AM638="Enabled?")),'Gen Master'!G638, ignore_flag)</f>
        <v>12.666144399999999</v>
      </c>
      <c r="H154" s="19">
        <f>IF(AND(NOT(ISBLANK('Gen Master'!H638)),OR('Gen Master'!$AM638=TRUE,'Gen Master'!$AM638="Enabled?")),'Gen Master'!H638, ignore_flag)</f>
        <v>1994</v>
      </c>
      <c r="I154" s="19" t="str">
        <f>IF(AND(NOT(ISBLANK('Gen Master'!I638)),OR('Gen Master'!$AM638=TRUE,'Gen Master'!$AM638="Enabled?")),'Gen Master'!I638, ignore_flag)</f>
        <v>OP</v>
      </c>
      <c r="J154" s="19" t="str">
        <f>IF(AND(NOT(ISBLANK('Gen Master'!J638)),OR('Gen Master'!$AM638=TRUE,'Gen Master'!$AM638="Enabled?")),'Gen Master'!J638, ignore_flag)</f>
        <v>N</v>
      </c>
      <c r="K154" s="19" t="str">
        <f>IF(AND(NOT(ISBLANK('Gen Master'!K638)),OR('Gen Master'!$AM638=TRUE,'Gen Master'!$AM638="Enabled?")),'Gen Master'!K638, ignore_flag)</f>
        <v>eGrid</v>
      </c>
      <c r="L154" s="19" t="str">
        <f>IF(AND(NOT(ISBLANK('Gen Master'!L638)),OR('Gen Master'!$AM638=TRUE,'Gen Master'!$AM638="Enabled?")),'Gen Master'!L638, ignore_flag)</f>
        <v>NG</v>
      </c>
      <c r="M154" s="19" t="str">
        <f>IF(AND(NOT(ISBLANK('Gen Master'!M638)),OR('Gen Master'!$AM638=TRUE,'Gen Master'!$AM638="Enabled?")),'Gen Master'!M638, ignore_flag)</f>
        <v>GT</v>
      </c>
      <c r="N154" s="19">
        <f>IF(AND(NOT(ISBLANK('Gen Master'!N638)),OR('Gen Master'!$AM638=TRUE,'Gen Master'!$AM638="Enabled?")),'Gen Master'!N638, ignore_flag)</f>
        <v>1.5047379547199999</v>
      </c>
      <c r="O154" s="19" t="str">
        <f>IF(AND(NOT(ISBLANK('Gen Master'!O638)),OR('Gen Master'!$AM638=TRUE,'Gen Master'!$AM638="Enabled?")),'Gen Master'!O638, ignore_flag)</f>
        <v>zzz_ignore</v>
      </c>
      <c r="P154" s="19" t="str">
        <f>IF(AND(NOT(ISBLANK('Gen Master'!P638)),OR('Gen Master'!$AM638=TRUE,'Gen Master'!$AM638="Enabled?")),'Gen Master'!P638, ignore_flag)</f>
        <v>zzz_ignore</v>
      </c>
      <c r="Q154" s="19" t="str">
        <f>IF(AND(NOT(ISBLANK('Gen Master'!Q638)),OR('Gen Master'!$AM638=TRUE,'Gen Master'!$AM638="Enabled?")),'Gen Master'!Q638, ignore_flag)</f>
        <v>zzz_ignore</v>
      </c>
      <c r="R154" s="19" t="str">
        <f>IF(AND(NOT(ISBLANK('Gen Master'!R638)),OR('Gen Master'!$AM638=TRUE,'Gen Master'!$AM638="Enabled?")),'Gen Master'!R638, ignore_flag)</f>
        <v>zzz_ignore</v>
      </c>
      <c r="S154" s="19" t="str">
        <f>IF(AND(NOT(ISBLANK('Gen Master'!S638)),OR('Gen Master'!$AM638=TRUE,'Gen Master'!$AM638="Enabled?")),'Gen Master'!S638, ignore_flag)</f>
        <v>zzz_ignore</v>
      </c>
      <c r="T154" s="19" t="str">
        <f>IF(AND(NOT(ISBLANK('Gen Master'!T638)),OR('Gen Master'!$AM638=TRUE,'Gen Master'!$AM638="Enabled?")),'Gen Master'!T638, ignore_flag)</f>
        <v>zzz_ignore</v>
      </c>
      <c r="U154" s="19" t="str">
        <f>IF(AND(NOT(ISBLANK('Gen Master'!U638)),OR('Gen Master'!$AM638=TRUE,'Gen Master'!$AM638="Enabled?")),'Gen Master'!U638, ignore_flag)</f>
        <v>zzz_ignore</v>
      </c>
      <c r="V154" s="19" t="str">
        <f ca="1">IF(AND(NOT(ISBLANK('Gen Master'!V638)),OR('Gen Master'!$AM638=TRUE,'Gen Master'!$AM638="Enabled?")),'Gen Master'!V638, ignore_flag)</f>
        <v>Y</v>
      </c>
      <c r="W154" s="19" t="str">
        <f>IF(AND(NOT(ISBLANK('Gen Master'!W638)),OR('Gen Master'!$AM638=TRUE,'Gen Master'!$AM638="Enabled?")),'Gen Master'!W638, ignore_flag)</f>
        <v>R_W_Miller_GT</v>
      </c>
      <c r="X154" s="19">
        <f>IF(AND(NOT(ISBLANK('Gen Master'!X638)),OR('Gen Master'!$AM638=TRUE,'Gen Master'!$AM638="Enabled?")),'Gen Master'!X638, ignore_flag)</f>
        <v>2</v>
      </c>
      <c r="Y154" s="19" t="str">
        <f>IF(AND(NOT(ISBLANK('Gen Master'!Y638)),OR('Gen Master'!$AM638=TRUE,'Gen Master'!$AM638="Enabled?")),'Gen Master'!Y638, ignore_flag)</f>
        <v>zzz_ignore</v>
      </c>
    </row>
    <row r="155" spans="1:25" ht="30">
      <c r="A155" s="19">
        <f>'Gen Master'!A645</f>
        <v>614</v>
      </c>
      <c r="B155" s="19" t="str">
        <f>IF(AND(NOT(ISBLANK('Gen Master'!B645)),OR('Gen Master'!$AM645=TRUE,'Gen Master'!$AM645="Enabled?")),'Gen Master'!B645, ignore_flag)</f>
        <v>zzz_ignore</v>
      </c>
      <c r="C155" s="19" t="str">
        <f>IF(AND(NOT(ISBLANK('Gen Master'!C645)),OR('Gen Master'!$AM645=TRUE,'Gen Master'!$AM645="Enabled?")),'Gen Master'!C645, ignore_flag)</f>
        <v>zzz_ignore</v>
      </c>
      <c r="D155" s="19" t="str">
        <f>IF(AND(NOT(ISBLANK('Gen Master'!D645)),OR('Gen Master'!$AM645=TRUE,'Gen Master'!$AM645="Enabled?")),'Gen Master'!D645, ignore_flag)</f>
        <v>zzz_ignore</v>
      </c>
      <c r="E155" s="19" t="str">
        <f>IF(AND(NOT(ISBLANK('Gen Master'!E645)),OR('Gen Master'!$AM645=TRUE,'Gen Master'!$AM645="Enabled?")),'Gen Master'!E645, ignore_flag)</f>
        <v>zzz_ignore</v>
      </c>
      <c r="F155" s="19" t="str">
        <f>IF(AND(NOT(ISBLANK('Gen Master'!F645)),OR('Gen Master'!$AM645=TRUE,'Gen Master'!$AM645="Enabled?")),'Gen Master'!F645, ignore_flag)</f>
        <v>zzz_ignore</v>
      </c>
      <c r="G155" s="19" t="str">
        <f>IF(AND(NOT(ISBLANK('Gen Master'!G645)),OR('Gen Master'!$AM645=TRUE,'Gen Master'!$AM645="Enabled?")),'Gen Master'!G645, ignore_flag)</f>
        <v>zzz_ignore</v>
      </c>
      <c r="H155" s="19" t="str">
        <f>IF(AND(NOT(ISBLANK('Gen Master'!H645)),OR('Gen Master'!$AM645=TRUE,'Gen Master'!$AM645="Enabled?")),'Gen Master'!H645, ignore_flag)</f>
        <v>zzz_ignore</v>
      </c>
      <c r="I155" s="19" t="str">
        <f>IF(AND(NOT(ISBLANK('Gen Master'!I645)),OR('Gen Master'!$AM645=TRUE,'Gen Master'!$AM645="Enabled?")),'Gen Master'!I645, ignore_flag)</f>
        <v>zzz_ignore</v>
      </c>
      <c r="J155" s="19" t="str">
        <f>IF(AND(NOT(ISBLANK('Gen Master'!J645)),OR('Gen Master'!$AM645=TRUE,'Gen Master'!$AM645="Enabled?")),'Gen Master'!J645, ignore_flag)</f>
        <v>zzz_ignore</v>
      </c>
      <c r="K155" s="19" t="str">
        <f>IF(AND(NOT(ISBLANK('Gen Master'!K645)),OR('Gen Master'!$AM645=TRUE,'Gen Master'!$AM645="Enabled?")),'Gen Master'!K645, ignore_flag)</f>
        <v>zzz_ignore</v>
      </c>
      <c r="L155" s="19" t="str">
        <f>IF(AND(NOT(ISBLANK('Gen Master'!L645)),OR('Gen Master'!$AM645=TRUE,'Gen Master'!$AM645="Enabled?")),'Gen Master'!L645, ignore_flag)</f>
        <v>zzz_ignore</v>
      </c>
      <c r="M155" s="19" t="str">
        <f>IF(AND(NOT(ISBLANK('Gen Master'!M645)),OR('Gen Master'!$AM645=TRUE,'Gen Master'!$AM645="Enabled?")),'Gen Master'!M645, ignore_flag)</f>
        <v>zzz_ignore</v>
      </c>
      <c r="N155" s="19" t="str">
        <f>IF(AND(NOT(ISBLANK('Gen Master'!N645)),OR('Gen Master'!$AM645=TRUE,'Gen Master'!$AM645="Enabled?")),'Gen Master'!N645, ignore_flag)</f>
        <v>zzz_ignore</v>
      </c>
      <c r="O155" s="19" t="str">
        <f>IF(AND(NOT(ISBLANK('Gen Master'!O645)),OR('Gen Master'!$AM645=TRUE,'Gen Master'!$AM645="Enabled?")),'Gen Master'!O645, ignore_flag)</f>
        <v>zzz_ignore</v>
      </c>
      <c r="P155" s="19" t="str">
        <f>IF(AND(NOT(ISBLANK('Gen Master'!P645)),OR('Gen Master'!$AM645=TRUE,'Gen Master'!$AM645="Enabled?")),'Gen Master'!P645, ignore_flag)</f>
        <v>zzz_ignore</v>
      </c>
      <c r="Q155" s="19" t="str">
        <f>IF(AND(NOT(ISBLANK('Gen Master'!Q645)),OR('Gen Master'!$AM645=TRUE,'Gen Master'!$AM645="Enabled?")),'Gen Master'!Q645, ignore_flag)</f>
        <v>zzz_ignore</v>
      </c>
      <c r="R155" s="19" t="str">
        <f>IF(AND(NOT(ISBLANK('Gen Master'!R645)),OR('Gen Master'!$AM645=TRUE,'Gen Master'!$AM645="Enabled?")),'Gen Master'!R645, ignore_flag)</f>
        <v>zzz_ignore</v>
      </c>
      <c r="S155" s="19" t="str">
        <f>IF(AND(NOT(ISBLANK('Gen Master'!S645)),OR('Gen Master'!$AM645=TRUE,'Gen Master'!$AM645="Enabled?")),'Gen Master'!S645, ignore_flag)</f>
        <v>zzz_ignore</v>
      </c>
      <c r="T155" s="19" t="str">
        <f>IF(AND(NOT(ISBLANK('Gen Master'!T645)),OR('Gen Master'!$AM645=TRUE,'Gen Master'!$AM645="Enabled?")),'Gen Master'!T645, ignore_flag)</f>
        <v>zzz_ignore</v>
      </c>
      <c r="U155" s="19" t="str">
        <f>IF(AND(NOT(ISBLANK('Gen Master'!U645)),OR('Gen Master'!$AM645=TRUE,'Gen Master'!$AM645="Enabled?")),'Gen Master'!U645, ignore_flag)</f>
        <v>zzz_ignore</v>
      </c>
      <c r="V155" s="19" t="str">
        <f ca="1">IF(AND(NOT(ISBLANK('Gen Master'!V645)),OR('Gen Master'!$AM645=TRUE,'Gen Master'!$AM645="Enabled?")),'Gen Master'!V645, ignore_flag)</f>
        <v>zzz_ignore</v>
      </c>
      <c r="W155" s="19" t="str">
        <f>IF(AND(NOT(ISBLANK('Gen Master'!W645)),OR('Gen Master'!$AM645=TRUE,'Gen Master'!$AM645="Enabled?")),'Gen Master'!W645, ignore_flag)</f>
        <v>zzz_ignore</v>
      </c>
      <c r="X155" s="19" t="str">
        <f>IF(AND(NOT(ISBLANK('Gen Master'!X645)),OR('Gen Master'!$AM645=TRUE,'Gen Master'!$AM645="Enabled?")),'Gen Master'!X645, ignore_flag)</f>
        <v>zzz_ignore</v>
      </c>
      <c r="Y155" s="19" t="str">
        <f>IF(AND(NOT(ISBLANK('Gen Master'!Y645)),OR('Gen Master'!$AM645=TRUE,'Gen Master'!$AM645="Enabled?")),'Gen Master'!Y645, ignore_flag)</f>
        <v>zzz_ignore</v>
      </c>
    </row>
    <row r="156" spans="1:25" ht="30">
      <c r="A156" s="19">
        <f>'Gen Master'!A644</f>
        <v>613</v>
      </c>
      <c r="B156" s="19" t="str">
        <f>IF(AND(NOT(ISBLANK('Gen Master'!B644)),OR('Gen Master'!$AM644=TRUE,'Gen Master'!$AM644="Enabled?")),'Gen Master'!B644, ignore_flag)</f>
        <v>zzz_ignore</v>
      </c>
      <c r="C156" s="19" t="str">
        <f>IF(AND(NOT(ISBLANK('Gen Master'!C644)),OR('Gen Master'!$AM644=TRUE,'Gen Master'!$AM644="Enabled?")),'Gen Master'!C644, ignore_flag)</f>
        <v>zzz_ignore</v>
      </c>
      <c r="D156" s="19" t="str">
        <f>IF(AND(NOT(ISBLANK('Gen Master'!D644)),OR('Gen Master'!$AM644=TRUE,'Gen Master'!$AM644="Enabled?")),'Gen Master'!D644, ignore_flag)</f>
        <v>zzz_ignore</v>
      </c>
      <c r="E156" s="19" t="str">
        <f>IF(AND(NOT(ISBLANK('Gen Master'!E644)),OR('Gen Master'!$AM644=TRUE,'Gen Master'!$AM644="Enabled?")),'Gen Master'!E644, ignore_flag)</f>
        <v>zzz_ignore</v>
      </c>
      <c r="F156" s="19" t="str">
        <f>IF(AND(NOT(ISBLANK('Gen Master'!F644)),OR('Gen Master'!$AM644=TRUE,'Gen Master'!$AM644="Enabled?")),'Gen Master'!F644, ignore_flag)</f>
        <v>zzz_ignore</v>
      </c>
      <c r="G156" s="19" t="str">
        <f>IF(AND(NOT(ISBLANK('Gen Master'!G644)),OR('Gen Master'!$AM644=TRUE,'Gen Master'!$AM644="Enabled?")),'Gen Master'!G644, ignore_flag)</f>
        <v>zzz_ignore</v>
      </c>
      <c r="H156" s="19" t="str">
        <f>IF(AND(NOT(ISBLANK('Gen Master'!H644)),OR('Gen Master'!$AM644=TRUE,'Gen Master'!$AM644="Enabled?")),'Gen Master'!H644, ignore_flag)</f>
        <v>zzz_ignore</v>
      </c>
      <c r="I156" s="19" t="str">
        <f>IF(AND(NOT(ISBLANK('Gen Master'!I644)),OR('Gen Master'!$AM644=TRUE,'Gen Master'!$AM644="Enabled?")),'Gen Master'!I644, ignore_flag)</f>
        <v>zzz_ignore</v>
      </c>
      <c r="J156" s="19" t="str">
        <f>IF(AND(NOT(ISBLANK('Gen Master'!J644)),OR('Gen Master'!$AM644=TRUE,'Gen Master'!$AM644="Enabled?")),'Gen Master'!J644, ignore_flag)</f>
        <v>zzz_ignore</v>
      </c>
      <c r="K156" s="19" t="str">
        <f>IF(AND(NOT(ISBLANK('Gen Master'!K644)),OR('Gen Master'!$AM644=TRUE,'Gen Master'!$AM644="Enabled?")),'Gen Master'!K644, ignore_flag)</f>
        <v>zzz_ignore</v>
      </c>
      <c r="L156" s="19" t="str">
        <f>IF(AND(NOT(ISBLANK('Gen Master'!L644)),OR('Gen Master'!$AM644=TRUE,'Gen Master'!$AM644="Enabled?")),'Gen Master'!L644, ignore_flag)</f>
        <v>zzz_ignore</v>
      </c>
      <c r="M156" s="19" t="str">
        <f>IF(AND(NOT(ISBLANK('Gen Master'!M644)),OR('Gen Master'!$AM644=TRUE,'Gen Master'!$AM644="Enabled?")),'Gen Master'!M644, ignore_flag)</f>
        <v>zzz_ignore</v>
      </c>
      <c r="N156" s="19" t="str">
        <f>IF(AND(NOT(ISBLANK('Gen Master'!N644)),OR('Gen Master'!$AM644=TRUE,'Gen Master'!$AM644="Enabled?")),'Gen Master'!N644, ignore_flag)</f>
        <v>zzz_ignore</v>
      </c>
      <c r="O156" s="19" t="str">
        <f>IF(AND(NOT(ISBLANK('Gen Master'!O644)),OR('Gen Master'!$AM644=TRUE,'Gen Master'!$AM644="Enabled?")),'Gen Master'!O644, ignore_flag)</f>
        <v>zzz_ignore</v>
      </c>
      <c r="P156" s="19" t="str">
        <f>IF(AND(NOT(ISBLANK('Gen Master'!P644)),OR('Gen Master'!$AM644=TRUE,'Gen Master'!$AM644="Enabled?")),'Gen Master'!P644, ignore_flag)</f>
        <v>zzz_ignore</v>
      </c>
      <c r="Q156" s="19" t="str">
        <f>IF(AND(NOT(ISBLANK('Gen Master'!Q644)),OR('Gen Master'!$AM644=TRUE,'Gen Master'!$AM644="Enabled?")),'Gen Master'!Q644, ignore_flag)</f>
        <v>zzz_ignore</v>
      </c>
      <c r="R156" s="19" t="str">
        <f>IF(AND(NOT(ISBLANK('Gen Master'!R644)),OR('Gen Master'!$AM644=TRUE,'Gen Master'!$AM644="Enabled?")),'Gen Master'!R644, ignore_flag)</f>
        <v>zzz_ignore</v>
      </c>
      <c r="S156" s="19" t="str">
        <f>IF(AND(NOT(ISBLANK('Gen Master'!S644)),OR('Gen Master'!$AM644=TRUE,'Gen Master'!$AM644="Enabled?")),'Gen Master'!S644, ignore_flag)</f>
        <v>zzz_ignore</v>
      </c>
      <c r="T156" s="19" t="str">
        <f>IF(AND(NOT(ISBLANK('Gen Master'!T644)),OR('Gen Master'!$AM644=TRUE,'Gen Master'!$AM644="Enabled?")),'Gen Master'!T644, ignore_flag)</f>
        <v>zzz_ignore</v>
      </c>
      <c r="U156" s="19" t="str">
        <f>IF(AND(NOT(ISBLANK('Gen Master'!U644)),OR('Gen Master'!$AM644=TRUE,'Gen Master'!$AM644="Enabled?")),'Gen Master'!U644, ignore_flag)</f>
        <v>zzz_ignore</v>
      </c>
      <c r="V156" s="19" t="str">
        <f ca="1">IF(AND(NOT(ISBLANK('Gen Master'!V644)),OR('Gen Master'!$AM644=TRUE,'Gen Master'!$AM644="Enabled?")),'Gen Master'!V644, ignore_flag)</f>
        <v>zzz_ignore</v>
      </c>
      <c r="W156" s="19" t="str">
        <f>IF(AND(NOT(ISBLANK('Gen Master'!W644)),OR('Gen Master'!$AM644=TRUE,'Gen Master'!$AM644="Enabled?")),'Gen Master'!W644, ignore_flag)</f>
        <v>zzz_ignore</v>
      </c>
      <c r="X156" s="19" t="str">
        <f>IF(AND(NOT(ISBLANK('Gen Master'!X644)),OR('Gen Master'!$AM644=TRUE,'Gen Master'!$AM644="Enabled?")),'Gen Master'!X644, ignore_flag)</f>
        <v>zzz_ignore</v>
      </c>
      <c r="Y156" s="19" t="str">
        <f>IF(AND(NOT(ISBLANK('Gen Master'!Y644)),OR('Gen Master'!$AM644=TRUE,'Gen Master'!$AM644="Enabled?")),'Gen Master'!Y644, ignore_flag)</f>
        <v>zzz_ignore</v>
      </c>
    </row>
    <row r="157" spans="1:25" ht="30">
      <c r="A157" s="19">
        <f>'Gen Master'!A643</f>
        <v>612</v>
      </c>
      <c r="B157" s="19" t="str">
        <f>IF(AND(NOT(ISBLANK('Gen Master'!B643)),OR('Gen Master'!$AM643=TRUE,'Gen Master'!$AM643="Enabled?")),'Gen Master'!B643, ignore_flag)</f>
        <v>zzz_ignore</v>
      </c>
      <c r="C157" s="19" t="str">
        <f>IF(AND(NOT(ISBLANK('Gen Master'!C643)),OR('Gen Master'!$AM643=TRUE,'Gen Master'!$AM643="Enabled?")),'Gen Master'!C643, ignore_flag)</f>
        <v>zzz_ignore</v>
      </c>
      <c r="D157" s="19" t="str">
        <f>IF(AND(NOT(ISBLANK('Gen Master'!D643)),OR('Gen Master'!$AM643=TRUE,'Gen Master'!$AM643="Enabled?")),'Gen Master'!D643, ignore_flag)</f>
        <v>zzz_ignore</v>
      </c>
      <c r="E157" s="19" t="str">
        <f>IF(AND(NOT(ISBLANK('Gen Master'!E643)),OR('Gen Master'!$AM643=TRUE,'Gen Master'!$AM643="Enabled?")),'Gen Master'!E643, ignore_flag)</f>
        <v>zzz_ignore</v>
      </c>
      <c r="F157" s="19" t="str">
        <f>IF(AND(NOT(ISBLANK('Gen Master'!F643)),OR('Gen Master'!$AM643=TRUE,'Gen Master'!$AM643="Enabled?")),'Gen Master'!F643, ignore_flag)</f>
        <v>zzz_ignore</v>
      </c>
      <c r="G157" s="19" t="str">
        <f>IF(AND(NOT(ISBLANK('Gen Master'!G643)),OR('Gen Master'!$AM643=TRUE,'Gen Master'!$AM643="Enabled?")),'Gen Master'!G643, ignore_flag)</f>
        <v>zzz_ignore</v>
      </c>
      <c r="H157" s="19" t="str">
        <f>IF(AND(NOT(ISBLANK('Gen Master'!H643)),OR('Gen Master'!$AM643=TRUE,'Gen Master'!$AM643="Enabled?")),'Gen Master'!H643, ignore_flag)</f>
        <v>zzz_ignore</v>
      </c>
      <c r="I157" s="19" t="str">
        <f>IF(AND(NOT(ISBLANK('Gen Master'!I643)),OR('Gen Master'!$AM643=TRUE,'Gen Master'!$AM643="Enabled?")),'Gen Master'!I643, ignore_flag)</f>
        <v>zzz_ignore</v>
      </c>
      <c r="J157" s="19" t="str">
        <f>IF(AND(NOT(ISBLANK('Gen Master'!J643)),OR('Gen Master'!$AM643=TRUE,'Gen Master'!$AM643="Enabled?")),'Gen Master'!J643, ignore_flag)</f>
        <v>zzz_ignore</v>
      </c>
      <c r="K157" s="19" t="str">
        <f>IF(AND(NOT(ISBLANK('Gen Master'!K643)),OR('Gen Master'!$AM643=TRUE,'Gen Master'!$AM643="Enabled?")),'Gen Master'!K643, ignore_flag)</f>
        <v>zzz_ignore</v>
      </c>
      <c r="L157" s="19" t="str">
        <f>IF(AND(NOT(ISBLANK('Gen Master'!L643)),OR('Gen Master'!$AM643=TRUE,'Gen Master'!$AM643="Enabled?")),'Gen Master'!L643, ignore_flag)</f>
        <v>zzz_ignore</v>
      </c>
      <c r="M157" s="19" t="str">
        <f>IF(AND(NOT(ISBLANK('Gen Master'!M643)),OR('Gen Master'!$AM643=TRUE,'Gen Master'!$AM643="Enabled?")),'Gen Master'!M643, ignore_flag)</f>
        <v>zzz_ignore</v>
      </c>
      <c r="N157" s="19" t="str">
        <f>IF(AND(NOT(ISBLANK('Gen Master'!N643)),OR('Gen Master'!$AM643=TRUE,'Gen Master'!$AM643="Enabled?")),'Gen Master'!N643, ignore_flag)</f>
        <v>zzz_ignore</v>
      </c>
      <c r="O157" s="19" t="str">
        <f>IF(AND(NOT(ISBLANK('Gen Master'!O643)),OR('Gen Master'!$AM643=TRUE,'Gen Master'!$AM643="Enabled?")),'Gen Master'!O643, ignore_flag)</f>
        <v>zzz_ignore</v>
      </c>
      <c r="P157" s="19" t="str">
        <f>IF(AND(NOT(ISBLANK('Gen Master'!P643)),OR('Gen Master'!$AM643=TRUE,'Gen Master'!$AM643="Enabled?")),'Gen Master'!P643, ignore_flag)</f>
        <v>zzz_ignore</v>
      </c>
      <c r="Q157" s="19" t="str">
        <f>IF(AND(NOT(ISBLANK('Gen Master'!Q643)),OR('Gen Master'!$AM643=TRUE,'Gen Master'!$AM643="Enabled?")),'Gen Master'!Q643, ignore_flag)</f>
        <v>zzz_ignore</v>
      </c>
      <c r="R157" s="19" t="str">
        <f>IF(AND(NOT(ISBLANK('Gen Master'!R643)),OR('Gen Master'!$AM643=TRUE,'Gen Master'!$AM643="Enabled?")),'Gen Master'!R643, ignore_flag)</f>
        <v>zzz_ignore</v>
      </c>
      <c r="S157" s="19" t="str">
        <f>IF(AND(NOT(ISBLANK('Gen Master'!S643)),OR('Gen Master'!$AM643=TRUE,'Gen Master'!$AM643="Enabled?")),'Gen Master'!S643, ignore_flag)</f>
        <v>zzz_ignore</v>
      </c>
      <c r="T157" s="19" t="str">
        <f>IF(AND(NOT(ISBLANK('Gen Master'!T643)),OR('Gen Master'!$AM643=TRUE,'Gen Master'!$AM643="Enabled?")),'Gen Master'!T643, ignore_flag)</f>
        <v>zzz_ignore</v>
      </c>
      <c r="U157" s="19" t="str">
        <f>IF(AND(NOT(ISBLANK('Gen Master'!U643)),OR('Gen Master'!$AM643=TRUE,'Gen Master'!$AM643="Enabled?")),'Gen Master'!U643, ignore_flag)</f>
        <v>zzz_ignore</v>
      </c>
      <c r="V157" s="19" t="str">
        <f ca="1">IF(AND(NOT(ISBLANK('Gen Master'!V643)),OR('Gen Master'!$AM643=TRUE,'Gen Master'!$AM643="Enabled?")),'Gen Master'!V643, ignore_flag)</f>
        <v>zzz_ignore</v>
      </c>
      <c r="W157" s="19" t="str">
        <f>IF(AND(NOT(ISBLANK('Gen Master'!W643)),OR('Gen Master'!$AM643=TRUE,'Gen Master'!$AM643="Enabled?")),'Gen Master'!W643, ignore_flag)</f>
        <v>zzz_ignore</v>
      </c>
      <c r="X157" s="19" t="str">
        <f>IF(AND(NOT(ISBLANK('Gen Master'!X643)),OR('Gen Master'!$AM643=TRUE,'Gen Master'!$AM643="Enabled?")),'Gen Master'!X643, ignore_flag)</f>
        <v>zzz_ignore</v>
      </c>
      <c r="Y157" s="19" t="str">
        <f>IF(AND(NOT(ISBLANK('Gen Master'!Y643)),OR('Gen Master'!$AM643=TRUE,'Gen Master'!$AM643="Enabled?")),'Gen Master'!Y643, ignore_flag)</f>
        <v>zzz_ignore</v>
      </c>
    </row>
    <row r="158" spans="1:25" ht="30">
      <c r="A158" s="19">
        <f>'Gen Master'!A642</f>
        <v>611</v>
      </c>
      <c r="B158" s="19" t="str">
        <f>IF(AND(NOT(ISBLANK('Gen Master'!B642)),OR('Gen Master'!$AM642=TRUE,'Gen Master'!$AM642="Enabled?")),'Gen Master'!B642, ignore_flag)</f>
        <v>zzz_ignore</v>
      </c>
      <c r="C158" s="19" t="str">
        <f>IF(AND(NOT(ISBLANK('Gen Master'!C642)),OR('Gen Master'!$AM642=TRUE,'Gen Master'!$AM642="Enabled?")),'Gen Master'!C642, ignore_flag)</f>
        <v>zzz_ignore</v>
      </c>
      <c r="D158" s="19" t="str">
        <f>IF(AND(NOT(ISBLANK('Gen Master'!D642)),OR('Gen Master'!$AM642=TRUE,'Gen Master'!$AM642="Enabled?")),'Gen Master'!D642, ignore_flag)</f>
        <v>zzz_ignore</v>
      </c>
      <c r="E158" s="19" t="str">
        <f>IF(AND(NOT(ISBLANK('Gen Master'!E642)),OR('Gen Master'!$AM642=TRUE,'Gen Master'!$AM642="Enabled?")),'Gen Master'!E642, ignore_flag)</f>
        <v>zzz_ignore</v>
      </c>
      <c r="F158" s="19" t="str">
        <f>IF(AND(NOT(ISBLANK('Gen Master'!F642)),OR('Gen Master'!$AM642=TRUE,'Gen Master'!$AM642="Enabled?")),'Gen Master'!F642, ignore_flag)</f>
        <v>zzz_ignore</v>
      </c>
      <c r="G158" s="19" t="str">
        <f>IF(AND(NOT(ISBLANK('Gen Master'!G642)),OR('Gen Master'!$AM642=TRUE,'Gen Master'!$AM642="Enabled?")),'Gen Master'!G642, ignore_flag)</f>
        <v>zzz_ignore</v>
      </c>
      <c r="H158" s="19" t="str">
        <f>IF(AND(NOT(ISBLANK('Gen Master'!H642)),OR('Gen Master'!$AM642=TRUE,'Gen Master'!$AM642="Enabled?")),'Gen Master'!H642, ignore_flag)</f>
        <v>zzz_ignore</v>
      </c>
      <c r="I158" s="19" t="str">
        <f>IF(AND(NOT(ISBLANK('Gen Master'!I642)),OR('Gen Master'!$AM642=TRUE,'Gen Master'!$AM642="Enabled?")),'Gen Master'!I642, ignore_flag)</f>
        <v>zzz_ignore</v>
      </c>
      <c r="J158" s="19" t="str">
        <f>IF(AND(NOT(ISBLANK('Gen Master'!J642)),OR('Gen Master'!$AM642=TRUE,'Gen Master'!$AM642="Enabled?")),'Gen Master'!J642, ignore_flag)</f>
        <v>zzz_ignore</v>
      </c>
      <c r="K158" s="19" t="str">
        <f>IF(AND(NOT(ISBLANK('Gen Master'!K642)),OR('Gen Master'!$AM642=TRUE,'Gen Master'!$AM642="Enabled?")),'Gen Master'!K642, ignore_flag)</f>
        <v>zzz_ignore</v>
      </c>
      <c r="L158" s="19" t="str">
        <f>IF(AND(NOT(ISBLANK('Gen Master'!L642)),OR('Gen Master'!$AM642=TRUE,'Gen Master'!$AM642="Enabled?")),'Gen Master'!L642, ignore_flag)</f>
        <v>zzz_ignore</v>
      </c>
      <c r="M158" s="19" t="str">
        <f>IF(AND(NOT(ISBLANK('Gen Master'!M642)),OR('Gen Master'!$AM642=TRUE,'Gen Master'!$AM642="Enabled?")),'Gen Master'!M642, ignore_flag)</f>
        <v>zzz_ignore</v>
      </c>
      <c r="N158" s="19" t="str">
        <f>IF(AND(NOT(ISBLANK('Gen Master'!N642)),OR('Gen Master'!$AM642=TRUE,'Gen Master'!$AM642="Enabled?")),'Gen Master'!N642, ignore_flag)</f>
        <v>zzz_ignore</v>
      </c>
      <c r="O158" s="19" t="str">
        <f>IF(AND(NOT(ISBLANK('Gen Master'!O642)),OR('Gen Master'!$AM642=TRUE,'Gen Master'!$AM642="Enabled?")),'Gen Master'!O642, ignore_flag)</f>
        <v>zzz_ignore</v>
      </c>
      <c r="P158" s="19" t="str">
        <f>IF(AND(NOT(ISBLANK('Gen Master'!P642)),OR('Gen Master'!$AM642=TRUE,'Gen Master'!$AM642="Enabled?")),'Gen Master'!P642, ignore_flag)</f>
        <v>zzz_ignore</v>
      </c>
      <c r="Q158" s="19" t="str">
        <f>IF(AND(NOT(ISBLANK('Gen Master'!Q642)),OR('Gen Master'!$AM642=TRUE,'Gen Master'!$AM642="Enabled?")),'Gen Master'!Q642, ignore_flag)</f>
        <v>zzz_ignore</v>
      </c>
      <c r="R158" s="19" t="str">
        <f>IF(AND(NOT(ISBLANK('Gen Master'!R642)),OR('Gen Master'!$AM642=TRUE,'Gen Master'!$AM642="Enabled?")),'Gen Master'!R642, ignore_flag)</f>
        <v>zzz_ignore</v>
      </c>
      <c r="S158" s="19" t="str">
        <f>IF(AND(NOT(ISBLANK('Gen Master'!S642)),OR('Gen Master'!$AM642=TRUE,'Gen Master'!$AM642="Enabled?")),'Gen Master'!S642, ignore_flag)</f>
        <v>zzz_ignore</v>
      </c>
      <c r="T158" s="19" t="str">
        <f>IF(AND(NOT(ISBLANK('Gen Master'!T642)),OR('Gen Master'!$AM642=TRUE,'Gen Master'!$AM642="Enabled?")),'Gen Master'!T642, ignore_flag)</f>
        <v>zzz_ignore</v>
      </c>
      <c r="U158" s="19" t="str">
        <f>IF(AND(NOT(ISBLANK('Gen Master'!U642)),OR('Gen Master'!$AM642=TRUE,'Gen Master'!$AM642="Enabled?")),'Gen Master'!U642, ignore_flag)</f>
        <v>zzz_ignore</v>
      </c>
      <c r="V158" s="19" t="str">
        <f ca="1">IF(AND(NOT(ISBLANK('Gen Master'!V642)),OR('Gen Master'!$AM642=TRUE,'Gen Master'!$AM642="Enabled?")),'Gen Master'!V642, ignore_flag)</f>
        <v>zzz_ignore</v>
      </c>
      <c r="W158" s="19" t="str">
        <f>IF(AND(NOT(ISBLANK('Gen Master'!W642)),OR('Gen Master'!$AM642=TRUE,'Gen Master'!$AM642="Enabled?")),'Gen Master'!W642, ignore_flag)</f>
        <v>zzz_ignore</v>
      </c>
      <c r="X158" s="19" t="str">
        <f>IF(AND(NOT(ISBLANK('Gen Master'!X642)),OR('Gen Master'!$AM642=TRUE,'Gen Master'!$AM642="Enabled?")),'Gen Master'!X642, ignore_flag)</f>
        <v>zzz_ignore</v>
      </c>
      <c r="Y158" s="19" t="str">
        <f>IF(AND(NOT(ISBLANK('Gen Master'!Y642)),OR('Gen Master'!$AM642=TRUE,'Gen Master'!$AM642="Enabled?")),'Gen Master'!Y642, ignore_flag)</f>
        <v>zzz_ignore</v>
      </c>
    </row>
    <row r="159" spans="1:25" ht="45">
      <c r="A159" s="19">
        <f>'Gen Master'!A653</f>
        <v>622</v>
      </c>
      <c r="B159" s="19" t="str">
        <f>IF(AND(NOT(ISBLANK('Gen Master'!B653)),OR('Gen Master'!$AM653=TRUE,'Gen Master'!$AM653="Enabled?")),'Gen Master'!B653, ignore_flag)</f>
        <v>zzz_ignore</v>
      </c>
      <c r="C159" s="19" t="str">
        <f>IF(AND(NOT(ISBLANK('Gen Master'!C653)),OR('Gen Master'!$AM653=TRUE,'Gen Master'!$AM653="Enabled?")),'Gen Master'!C653, ignore_flag)</f>
        <v>zzz_ignore</v>
      </c>
      <c r="D159" s="19" t="str">
        <f>IF(AND(NOT(ISBLANK('Gen Master'!D653)),OR('Gen Master'!$AM653=TRUE,'Gen Master'!$AM653="Enabled?")),'Gen Master'!D653, ignore_flag)</f>
        <v>zzz_ignore</v>
      </c>
      <c r="E159" s="19" t="str">
        <f>IF(AND(NOT(ISBLANK('Gen Master'!E653)),OR('Gen Master'!$AM653=TRUE,'Gen Master'!$AM653="Enabled?")),'Gen Master'!E653, ignore_flag)</f>
        <v>zzz_ignore</v>
      </c>
      <c r="F159" s="19" t="str">
        <f>IF(AND(NOT(ISBLANK('Gen Master'!F653)),OR('Gen Master'!$AM653=TRUE,'Gen Master'!$AM653="Enabled?")),'Gen Master'!F653, ignore_flag)</f>
        <v>zzz_ignore</v>
      </c>
      <c r="G159" s="19" t="str">
        <f>IF(AND(NOT(ISBLANK('Gen Master'!G653)),OR('Gen Master'!$AM653=TRUE,'Gen Master'!$AM653="Enabled?")),'Gen Master'!G653, ignore_flag)</f>
        <v>zzz_ignore</v>
      </c>
      <c r="H159" s="19" t="str">
        <f>IF(AND(NOT(ISBLANK('Gen Master'!H653)),OR('Gen Master'!$AM653=TRUE,'Gen Master'!$AM653="Enabled?")),'Gen Master'!H653, ignore_flag)</f>
        <v>zzz_ignore</v>
      </c>
      <c r="I159" s="19" t="str">
        <f>IF(AND(NOT(ISBLANK('Gen Master'!I653)),OR('Gen Master'!$AM653=TRUE,'Gen Master'!$AM653="Enabled?")),'Gen Master'!I653, ignore_flag)</f>
        <v>zzz_ignore</v>
      </c>
      <c r="J159" s="19" t="str">
        <f>IF(AND(NOT(ISBLANK('Gen Master'!J653)),OR('Gen Master'!$AM653=TRUE,'Gen Master'!$AM653="Enabled?")),'Gen Master'!J653, ignore_flag)</f>
        <v>zzz_ignore</v>
      </c>
      <c r="K159" s="19" t="str">
        <f>IF(AND(NOT(ISBLANK('Gen Master'!K653)),OR('Gen Master'!$AM653=TRUE,'Gen Master'!$AM653="Enabled?")),'Gen Master'!K653, ignore_flag)</f>
        <v>zzz_ignore</v>
      </c>
      <c r="L159" s="19" t="str">
        <f>IF(AND(NOT(ISBLANK('Gen Master'!L653)),OR('Gen Master'!$AM653=TRUE,'Gen Master'!$AM653="Enabled?")),'Gen Master'!L653, ignore_flag)</f>
        <v>zzz_ignore</v>
      </c>
      <c r="M159" s="19" t="str">
        <f>IF(AND(NOT(ISBLANK('Gen Master'!M653)),OR('Gen Master'!$AM653=TRUE,'Gen Master'!$AM653="Enabled?")),'Gen Master'!M653, ignore_flag)</f>
        <v>zzz_ignore</v>
      </c>
      <c r="N159" s="19" t="str">
        <f>IF(AND(NOT(ISBLANK('Gen Master'!N653)),OR('Gen Master'!$AM653=TRUE,'Gen Master'!$AM653="Enabled?")),'Gen Master'!N653, ignore_flag)</f>
        <v>zzz_ignore</v>
      </c>
      <c r="O159" s="19" t="str">
        <f>IF(AND(NOT(ISBLANK('Gen Master'!O653)),OR('Gen Master'!$AM653=TRUE,'Gen Master'!$AM653="Enabled?")),'Gen Master'!O653, ignore_flag)</f>
        <v>zzz_ignore</v>
      </c>
      <c r="P159" s="19" t="str">
        <f>IF(AND(NOT(ISBLANK('Gen Master'!P653)),OR('Gen Master'!$AM653=TRUE,'Gen Master'!$AM653="Enabled?")),'Gen Master'!P653, ignore_flag)</f>
        <v>zzz_ignore</v>
      </c>
      <c r="Q159" s="19" t="str">
        <f>IF(AND(NOT(ISBLANK('Gen Master'!Q653)),OR('Gen Master'!$AM653=TRUE,'Gen Master'!$AM653="Enabled?")),'Gen Master'!Q653, ignore_flag)</f>
        <v>zzz_ignore</v>
      </c>
      <c r="R159" s="19" t="str">
        <f>IF(AND(NOT(ISBLANK('Gen Master'!R653)),OR('Gen Master'!$AM653=TRUE,'Gen Master'!$AM653="Enabled?")),'Gen Master'!R653, ignore_flag)</f>
        <v>zzz_ignore</v>
      </c>
      <c r="S159" s="19" t="str">
        <f>IF(AND(NOT(ISBLANK('Gen Master'!S653)),OR('Gen Master'!$AM653=TRUE,'Gen Master'!$AM653="Enabled?")),'Gen Master'!S653, ignore_flag)</f>
        <v>zzz_ignore</v>
      </c>
      <c r="T159" s="19" t="str">
        <f>IF(AND(NOT(ISBLANK('Gen Master'!T653)),OR('Gen Master'!$AM653=TRUE,'Gen Master'!$AM653="Enabled?")),'Gen Master'!T653, ignore_flag)</f>
        <v>zzz_ignore</v>
      </c>
      <c r="U159" s="19" t="str">
        <f>IF(AND(NOT(ISBLANK('Gen Master'!U653)),OR('Gen Master'!$AM653=TRUE,'Gen Master'!$AM653="Enabled?")),'Gen Master'!U653, ignore_flag)</f>
        <v>zzz_ignore</v>
      </c>
      <c r="V159" s="19" t="str">
        <f ca="1">IF(AND(NOT(ISBLANK('Gen Master'!V653)),OR('Gen Master'!$AM653=TRUE,'Gen Master'!$AM653="Enabled?")),'Gen Master'!V653, ignore_flag)</f>
        <v>zzz_ignore</v>
      </c>
      <c r="W159" s="19" t="str">
        <f>IF(AND(NOT(ISBLANK('Gen Master'!W653)),OR('Gen Master'!$AM653=TRUE,'Gen Master'!$AM653="Enabled?")),'Gen Master'!W653, ignore_flag)</f>
        <v>zzz_ignore</v>
      </c>
      <c r="X159" s="19" t="str">
        <f>IF(AND(NOT(ISBLANK('Gen Master'!X653)),OR('Gen Master'!$AM653=TRUE,'Gen Master'!$AM653="Enabled?")),'Gen Master'!X653, ignore_flag)</f>
        <v>zzz_ignore</v>
      </c>
      <c r="Y159" s="19" t="str">
        <f>IF(AND(NOT(ISBLANK('Gen Master'!Y653)),OR('Gen Master'!$AM653=TRUE,'Gen Master'!$AM653="Enabled?")),'Gen Master'!Y653, ignore_flag)</f>
        <v>zzz_ignore</v>
      </c>
    </row>
    <row r="160" spans="1:25" ht="30">
      <c r="A160" s="19">
        <f>'Gen Master'!A678</f>
        <v>647</v>
      </c>
      <c r="B160" s="19" t="str">
        <f>IF(AND(NOT(ISBLANK('Gen Master'!B678)),OR('Gen Master'!$AM678=TRUE,'Gen Master'!$AM678="Enabled?")),'Gen Master'!B678, ignore_flag)</f>
        <v>zzz_ignore</v>
      </c>
      <c r="C160" s="19" t="str">
        <f>IF(AND(NOT(ISBLANK('Gen Master'!C678)),OR('Gen Master'!$AM678=TRUE,'Gen Master'!$AM678="Enabled?")),'Gen Master'!C678, ignore_flag)</f>
        <v>zzz_ignore</v>
      </c>
      <c r="D160" s="19" t="str">
        <f>IF(AND(NOT(ISBLANK('Gen Master'!D678)),OR('Gen Master'!$AM678=TRUE,'Gen Master'!$AM678="Enabled?")),'Gen Master'!D678, ignore_flag)</f>
        <v>zzz_ignore</v>
      </c>
      <c r="E160" s="19" t="str">
        <f>IF(AND(NOT(ISBLANK('Gen Master'!E678)),OR('Gen Master'!$AM678=TRUE,'Gen Master'!$AM678="Enabled?")),'Gen Master'!E678, ignore_flag)</f>
        <v>zzz_ignore</v>
      </c>
      <c r="F160" s="19" t="str">
        <f>IF(AND(NOT(ISBLANK('Gen Master'!F678)),OR('Gen Master'!$AM678=TRUE,'Gen Master'!$AM678="Enabled?")),'Gen Master'!F678, ignore_flag)</f>
        <v>zzz_ignore</v>
      </c>
      <c r="G160" s="19" t="str">
        <f>IF(AND(NOT(ISBLANK('Gen Master'!G678)),OR('Gen Master'!$AM678=TRUE,'Gen Master'!$AM678="Enabled?")),'Gen Master'!G678, ignore_flag)</f>
        <v>zzz_ignore</v>
      </c>
      <c r="H160" s="19" t="str">
        <f>IF(AND(NOT(ISBLANK('Gen Master'!H678)),OR('Gen Master'!$AM678=TRUE,'Gen Master'!$AM678="Enabled?")),'Gen Master'!H678, ignore_flag)</f>
        <v>zzz_ignore</v>
      </c>
      <c r="I160" s="19" t="str">
        <f>IF(AND(NOT(ISBLANK('Gen Master'!I678)),OR('Gen Master'!$AM678=TRUE,'Gen Master'!$AM678="Enabled?")),'Gen Master'!I678, ignore_flag)</f>
        <v>zzz_ignore</v>
      </c>
      <c r="J160" s="19" t="str">
        <f>IF(AND(NOT(ISBLANK('Gen Master'!J678)),OR('Gen Master'!$AM678=TRUE,'Gen Master'!$AM678="Enabled?")),'Gen Master'!J678, ignore_flag)</f>
        <v>zzz_ignore</v>
      </c>
      <c r="K160" s="19" t="str">
        <f>IF(AND(NOT(ISBLANK('Gen Master'!K678)),OR('Gen Master'!$AM678=TRUE,'Gen Master'!$AM678="Enabled?")),'Gen Master'!K678, ignore_flag)</f>
        <v>zzz_ignore</v>
      </c>
      <c r="L160" s="19" t="str">
        <f>IF(AND(NOT(ISBLANK('Gen Master'!L678)),OR('Gen Master'!$AM678=TRUE,'Gen Master'!$AM678="Enabled?")),'Gen Master'!L678, ignore_flag)</f>
        <v>zzz_ignore</v>
      </c>
      <c r="M160" s="19" t="str">
        <f>IF(AND(NOT(ISBLANK('Gen Master'!M678)),OR('Gen Master'!$AM678=TRUE,'Gen Master'!$AM678="Enabled?")),'Gen Master'!M678, ignore_flag)</f>
        <v>zzz_ignore</v>
      </c>
      <c r="N160" s="19" t="str">
        <f>IF(AND(NOT(ISBLANK('Gen Master'!N678)),OR('Gen Master'!$AM678=TRUE,'Gen Master'!$AM678="Enabled?")),'Gen Master'!N678, ignore_flag)</f>
        <v>zzz_ignore</v>
      </c>
      <c r="O160" s="19" t="str">
        <f>IF(AND(NOT(ISBLANK('Gen Master'!O678)),OR('Gen Master'!$AM678=TRUE,'Gen Master'!$AM678="Enabled?")),'Gen Master'!O678, ignore_flag)</f>
        <v>zzz_ignore</v>
      </c>
      <c r="P160" s="19" t="str">
        <f>IF(AND(NOT(ISBLANK('Gen Master'!P678)),OR('Gen Master'!$AM678=TRUE,'Gen Master'!$AM678="Enabled?")),'Gen Master'!P678, ignore_flag)</f>
        <v>zzz_ignore</v>
      </c>
      <c r="Q160" s="19" t="str">
        <f>IF(AND(NOT(ISBLANK('Gen Master'!Q678)),OR('Gen Master'!$AM678=TRUE,'Gen Master'!$AM678="Enabled?")),'Gen Master'!Q678, ignore_flag)</f>
        <v>zzz_ignore</v>
      </c>
      <c r="R160" s="19" t="str">
        <f>IF(AND(NOT(ISBLANK('Gen Master'!R678)),OR('Gen Master'!$AM678=TRUE,'Gen Master'!$AM678="Enabled?")),'Gen Master'!R678, ignore_flag)</f>
        <v>zzz_ignore</v>
      </c>
      <c r="S160" s="19" t="str">
        <f>IF(AND(NOT(ISBLANK('Gen Master'!S678)),OR('Gen Master'!$AM678=TRUE,'Gen Master'!$AM678="Enabled?")),'Gen Master'!S678, ignore_flag)</f>
        <v>zzz_ignore</v>
      </c>
      <c r="T160" s="19" t="str">
        <f>IF(AND(NOT(ISBLANK('Gen Master'!T678)),OR('Gen Master'!$AM678=TRUE,'Gen Master'!$AM678="Enabled?")),'Gen Master'!T678, ignore_flag)</f>
        <v>zzz_ignore</v>
      </c>
      <c r="U160" s="19" t="str">
        <f>IF(AND(NOT(ISBLANK('Gen Master'!U678)),OR('Gen Master'!$AM678=TRUE,'Gen Master'!$AM678="Enabled?")),'Gen Master'!U678, ignore_flag)</f>
        <v>zzz_ignore</v>
      </c>
      <c r="V160" s="19" t="str">
        <f ca="1">IF(AND(NOT(ISBLANK('Gen Master'!V678)),OR('Gen Master'!$AM678=TRUE,'Gen Master'!$AM678="Enabled?")),'Gen Master'!V678, ignore_flag)</f>
        <v>zzz_ignore</v>
      </c>
      <c r="W160" s="19" t="str">
        <f>IF(AND(NOT(ISBLANK('Gen Master'!W678)),OR('Gen Master'!$AM678=TRUE,'Gen Master'!$AM678="Enabled?")),'Gen Master'!W678, ignore_flag)</f>
        <v>zzz_ignore</v>
      </c>
      <c r="X160" s="19" t="str">
        <f>IF(AND(NOT(ISBLANK('Gen Master'!X678)),OR('Gen Master'!$AM678=TRUE,'Gen Master'!$AM678="Enabled?")),'Gen Master'!X678, ignore_flag)</f>
        <v>zzz_ignore</v>
      </c>
      <c r="Y160" s="19" t="str">
        <f>IF(AND(NOT(ISBLANK('Gen Master'!Y678)),OR('Gen Master'!$AM678=TRUE,'Gen Master'!$AM678="Enabled?")),'Gen Master'!Y678, ignore_flag)</f>
        <v>zzz_ignore</v>
      </c>
    </row>
    <row r="161" spans="1:25" ht="30">
      <c r="A161" s="19">
        <f>'Gen Master'!A677</f>
        <v>646</v>
      </c>
      <c r="B161" s="19" t="str">
        <f>IF(AND(NOT(ISBLANK('Gen Master'!B677)),OR('Gen Master'!$AM677=TRUE,'Gen Master'!$AM677="Enabled?")),'Gen Master'!B677, ignore_flag)</f>
        <v>zzz_ignore</v>
      </c>
      <c r="C161" s="19" t="str">
        <f>IF(AND(NOT(ISBLANK('Gen Master'!C677)),OR('Gen Master'!$AM677=TRUE,'Gen Master'!$AM677="Enabled?")),'Gen Master'!C677, ignore_flag)</f>
        <v>zzz_ignore</v>
      </c>
      <c r="D161" s="19" t="str">
        <f>IF(AND(NOT(ISBLANK('Gen Master'!D677)),OR('Gen Master'!$AM677=TRUE,'Gen Master'!$AM677="Enabled?")),'Gen Master'!D677, ignore_flag)</f>
        <v>zzz_ignore</v>
      </c>
      <c r="E161" s="19" t="str">
        <f>IF(AND(NOT(ISBLANK('Gen Master'!E677)),OR('Gen Master'!$AM677=TRUE,'Gen Master'!$AM677="Enabled?")),'Gen Master'!E677, ignore_flag)</f>
        <v>zzz_ignore</v>
      </c>
      <c r="F161" s="19" t="str">
        <f>IF(AND(NOT(ISBLANK('Gen Master'!F677)),OR('Gen Master'!$AM677=TRUE,'Gen Master'!$AM677="Enabled?")),'Gen Master'!F677, ignore_flag)</f>
        <v>zzz_ignore</v>
      </c>
      <c r="G161" s="19" t="str">
        <f>IF(AND(NOT(ISBLANK('Gen Master'!G677)),OR('Gen Master'!$AM677=TRUE,'Gen Master'!$AM677="Enabled?")),'Gen Master'!G677, ignore_flag)</f>
        <v>zzz_ignore</v>
      </c>
      <c r="H161" s="19" t="str">
        <f>IF(AND(NOT(ISBLANK('Gen Master'!H677)),OR('Gen Master'!$AM677=TRUE,'Gen Master'!$AM677="Enabled?")),'Gen Master'!H677, ignore_flag)</f>
        <v>zzz_ignore</v>
      </c>
      <c r="I161" s="19" t="str">
        <f>IF(AND(NOT(ISBLANK('Gen Master'!I677)),OR('Gen Master'!$AM677=TRUE,'Gen Master'!$AM677="Enabled?")),'Gen Master'!I677, ignore_flag)</f>
        <v>zzz_ignore</v>
      </c>
      <c r="J161" s="19" t="str">
        <f>IF(AND(NOT(ISBLANK('Gen Master'!J677)),OR('Gen Master'!$AM677=TRUE,'Gen Master'!$AM677="Enabled?")),'Gen Master'!J677, ignore_flag)</f>
        <v>zzz_ignore</v>
      </c>
      <c r="K161" s="19" t="str">
        <f>IF(AND(NOT(ISBLANK('Gen Master'!K677)),OR('Gen Master'!$AM677=TRUE,'Gen Master'!$AM677="Enabled?")),'Gen Master'!K677, ignore_flag)</f>
        <v>zzz_ignore</v>
      </c>
      <c r="L161" s="19" t="str">
        <f>IF(AND(NOT(ISBLANK('Gen Master'!L677)),OR('Gen Master'!$AM677=TRUE,'Gen Master'!$AM677="Enabled?")),'Gen Master'!L677, ignore_flag)</f>
        <v>zzz_ignore</v>
      </c>
      <c r="M161" s="19" t="str">
        <f>IF(AND(NOT(ISBLANK('Gen Master'!M677)),OR('Gen Master'!$AM677=TRUE,'Gen Master'!$AM677="Enabled?")),'Gen Master'!M677, ignore_flag)</f>
        <v>zzz_ignore</v>
      </c>
      <c r="N161" s="19" t="str">
        <f>IF(AND(NOT(ISBLANK('Gen Master'!N677)),OR('Gen Master'!$AM677=TRUE,'Gen Master'!$AM677="Enabled?")),'Gen Master'!N677, ignore_flag)</f>
        <v>zzz_ignore</v>
      </c>
      <c r="O161" s="19" t="str">
        <f>IF(AND(NOT(ISBLANK('Gen Master'!O677)),OR('Gen Master'!$AM677=TRUE,'Gen Master'!$AM677="Enabled?")),'Gen Master'!O677, ignore_flag)</f>
        <v>zzz_ignore</v>
      </c>
      <c r="P161" s="19" t="str">
        <f>IF(AND(NOT(ISBLANK('Gen Master'!P677)),OR('Gen Master'!$AM677=TRUE,'Gen Master'!$AM677="Enabled?")),'Gen Master'!P677, ignore_flag)</f>
        <v>zzz_ignore</v>
      </c>
      <c r="Q161" s="19" t="str">
        <f>IF(AND(NOT(ISBLANK('Gen Master'!Q677)),OR('Gen Master'!$AM677=TRUE,'Gen Master'!$AM677="Enabled?")),'Gen Master'!Q677, ignore_flag)</f>
        <v>zzz_ignore</v>
      </c>
      <c r="R161" s="19" t="str">
        <f>IF(AND(NOT(ISBLANK('Gen Master'!R677)),OR('Gen Master'!$AM677=TRUE,'Gen Master'!$AM677="Enabled?")),'Gen Master'!R677, ignore_flag)</f>
        <v>zzz_ignore</v>
      </c>
      <c r="S161" s="19" t="str">
        <f>IF(AND(NOT(ISBLANK('Gen Master'!S677)),OR('Gen Master'!$AM677=TRUE,'Gen Master'!$AM677="Enabled?")),'Gen Master'!S677, ignore_flag)</f>
        <v>zzz_ignore</v>
      </c>
      <c r="T161" s="19" t="str">
        <f>IF(AND(NOT(ISBLANK('Gen Master'!T677)),OR('Gen Master'!$AM677=TRUE,'Gen Master'!$AM677="Enabled?")),'Gen Master'!T677, ignore_flag)</f>
        <v>zzz_ignore</v>
      </c>
      <c r="U161" s="19" t="str">
        <f>IF(AND(NOT(ISBLANK('Gen Master'!U677)),OR('Gen Master'!$AM677=TRUE,'Gen Master'!$AM677="Enabled?")),'Gen Master'!U677, ignore_flag)</f>
        <v>zzz_ignore</v>
      </c>
      <c r="V161" s="19" t="str">
        <f ca="1">IF(AND(NOT(ISBLANK('Gen Master'!V677)),OR('Gen Master'!$AM677=TRUE,'Gen Master'!$AM677="Enabled?")),'Gen Master'!V677, ignore_flag)</f>
        <v>zzz_ignore</v>
      </c>
      <c r="W161" s="19" t="str">
        <f>IF(AND(NOT(ISBLANK('Gen Master'!W677)),OR('Gen Master'!$AM677=TRUE,'Gen Master'!$AM677="Enabled?")),'Gen Master'!W677, ignore_flag)</f>
        <v>zzz_ignore</v>
      </c>
      <c r="X161" s="19" t="str">
        <f>IF(AND(NOT(ISBLANK('Gen Master'!X677)),OR('Gen Master'!$AM677=TRUE,'Gen Master'!$AM677="Enabled?")),'Gen Master'!X677, ignore_flag)</f>
        <v>zzz_ignore</v>
      </c>
      <c r="Y161" s="19" t="str">
        <f>IF(AND(NOT(ISBLANK('Gen Master'!Y677)),OR('Gen Master'!$AM677=TRUE,'Gen Master'!$AM677="Enabled?")),'Gen Master'!Y677, ignore_flag)</f>
        <v>zzz_ignore</v>
      </c>
    </row>
    <row r="162" spans="1:25" ht="30">
      <c r="A162" s="19">
        <f>'Gen Master'!A679</f>
        <v>648</v>
      </c>
      <c r="B162" s="19" t="str">
        <f>IF(AND(NOT(ISBLANK('Gen Master'!B679)),OR('Gen Master'!$AM679=TRUE,'Gen Master'!$AM679="Enabled?")),'Gen Master'!B679, ignore_flag)</f>
        <v>zzz_ignore</v>
      </c>
      <c r="C162" s="19" t="str">
        <f>IF(AND(NOT(ISBLANK('Gen Master'!C679)),OR('Gen Master'!$AM679=TRUE,'Gen Master'!$AM679="Enabled?")),'Gen Master'!C679, ignore_flag)</f>
        <v>zzz_ignore</v>
      </c>
      <c r="D162" s="19" t="str">
        <f>IF(AND(NOT(ISBLANK('Gen Master'!D679)),OR('Gen Master'!$AM679=TRUE,'Gen Master'!$AM679="Enabled?")),'Gen Master'!D679, ignore_flag)</f>
        <v>zzz_ignore</v>
      </c>
      <c r="E162" s="19" t="str">
        <f>IF(AND(NOT(ISBLANK('Gen Master'!E679)),OR('Gen Master'!$AM679=TRUE,'Gen Master'!$AM679="Enabled?")),'Gen Master'!E679, ignore_flag)</f>
        <v>zzz_ignore</v>
      </c>
      <c r="F162" s="19" t="str">
        <f>IF(AND(NOT(ISBLANK('Gen Master'!F679)),OR('Gen Master'!$AM679=TRUE,'Gen Master'!$AM679="Enabled?")),'Gen Master'!F679, ignore_flag)</f>
        <v>zzz_ignore</v>
      </c>
      <c r="G162" s="19" t="str">
        <f>IF(AND(NOT(ISBLANK('Gen Master'!G679)),OR('Gen Master'!$AM679=TRUE,'Gen Master'!$AM679="Enabled?")),'Gen Master'!G679, ignore_flag)</f>
        <v>zzz_ignore</v>
      </c>
      <c r="H162" s="19" t="str">
        <f>IF(AND(NOT(ISBLANK('Gen Master'!H679)),OR('Gen Master'!$AM679=TRUE,'Gen Master'!$AM679="Enabled?")),'Gen Master'!H679, ignore_flag)</f>
        <v>zzz_ignore</v>
      </c>
      <c r="I162" s="19" t="str">
        <f>IF(AND(NOT(ISBLANK('Gen Master'!I679)),OR('Gen Master'!$AM679=TRUE,'Gen Master'!$AM679="Enabled?")),'Gen Master'!I679, ignore_flag)</f>
        <v>zzz_ignore</v>
      </c>
      <c r="J162" s="19" t="str">
        <f>IF(AND(NOT(ISBLANK('Gen Master'!J679)),OR('Gen Master'!$AM679=TRUE,'Gen Master'!$AM679="Enabled?")),'Gen Master'!J679, ignore_flag)</f>
        <v>zzz_ignore</v>
      </c>
      <c r="K162" s="19" t="str">
        <f>IF(AND(NOT(ISBLANK('Gen Master'!K679)),OR('Gen Master'!$AM679=TRUE,'Gen Master'!$AM679="Enabled?")),'Gen Master'!K679, ignore_flag)</f>
        <v>zzz_ignore</v>
      </c>
      <c r="L162" s="19" t="str">
        <f>IF(AND(NOT(ISBLANK('Gen Master'!L679)),OR('Gen Master'!$AM679=TRUE,'Gen Master'!$AM679="Enabled?")),'Gen Master'!L679, ignore_flag)</f>
        <v>zzz_ignore</v>
      </c>
      <c r="M162" s="19" t="str">
        <f>IF(AND(NOT(ISBLANK('Gen Master'!M679)),OR('Gen Master'!$AM679=TRUE,'Gen Master'!$AM679="Enabled?")),'Gen Master'!M679, ignore_flag)</f>
        <v>zzz_ignore</v>
      </c>
      <c r="N162" s="19" t="str">
        <f>IF(AND(NOT(ISBLANK('Gen Master'!N679)),OR('Gen Master'!$AM679=TRUE,'Gen Master'!$AM679="Enabled?")),'Gen Master'!N679, ignore_flag)</f>
        <v>zzz_ignore</v>
      </c>
      <c r="O162" s="19" t="str">
        <f>IF(AND(NOT(ISBLANK('Gen Master'!O679)),OR('Gen Master'!$AM679=TRUE,'Gen Master'!$AM679="Enabled?")),'Gen Master'!O679, ignore_flag)</f>
        <v>zzz_ignore</v>
      </c>
      <c r="P162" s="19" t="str">
        <f>IF(AND(NOT(ISBLANK('Gen Master'!P679)),OR('Gen Master'!$AM679=TRUE,'Gen Master'!$AM679="Enabled?")),'Gen Master'!P679, ignore_flag)</f>
        <v>zzz_ignore</v>
      </c>
      <c r="Q162" s="19" t="str">
        <f>IF(AND(NOT(ISBLANK('Gen Master'!Q679)),OR('Gen Master'!$AM679=TRUE,'Gen Master'!$AM679="Enabled?")),'Gen Master'!Q679, ignore_flag)</f>
        <v>zzz_ignore</v>
      </c>
      <c r="R162" s="19" t="str">
        <f>IF(AND(NOT(ISBLANK('Gen Master'!R679)),OR('Gen Master'!$AM679=TRUE,'Gen Master'!$AM679="Enabled?")),'Gen Master'!R679, ignore_flag)</f>
        <v>zzz_ignore</v>
      </c>
      <c r="S162" s="19" t="str">
        <f>IF(AND(NOT(ISBLANK('Gen Master'!S679)),OR('Gen Master'!$AM679=TRUE,'Gen Master'!$AM679="Enabled?")),'Gen Master'!S679, ignore_flag)</f>
        <v>zzz_ignore</v>
      </c>
      <c r="T162" s="19" t="str">
        <f>IF(AND(NOT(ISBLANK('Gen Master'!T679)),OR('Gen Master'!$AM679=TRUE,'Gen Master'!$AM679="Enabled?")),'Gen Master'!T679, ignore_flag)</f>
        <v>zzz_ignore</v>
      </c>
      <c r="U162" s="19" t="str">
        <f>IF(AND(NOT(ISBLANK('Gen Master'!U679)),OR('Gen Master'!$AM679=TRUE,'Gen Master'!$AM679="Enabled?")),'Gen Master'!U679, ignore_flag)</f>
        <v>zzz_ignore</v>
      </c>
      <c r="V162" s="19" t="str">
        <f ca="1">IF(AND(NOT(ISBLANK('Gen Master'!V679)),OR('Gen Master'!$AM679=TRUE,'Gen Master'!$AM679="Enabled?")),'Gen Master'!V679, ignore_flag)</f>
        <v>zzz_ignore</v>
      </c>
      <c r="W162" s="19" t="str">
        <f>IF(AND(NOT(ISBLANK('Gen Master'!W679)),OR('Gen Master'!$AM679=TRUE,'Gen Master'!$AM679="Enabled?")),'Gen Master'!W679, ignore_flag)</f>
        <v>zzz_ignore</v>
      </c>
      <c r="X162" s="19" t="str">
        <f>IF(AND(NOT(ISBLANK('Gen Master'!X679)),OR('Gen Master'!$AM679=TRUE,'Gen Master'!$AM679="Enabled?")),'Gen Master'!X679, ignore_flag)</f>
        <v>zzz_ignore</v>
      </c>
      <c r="Y162" s="19" t="str">
        <f>IF(AND(NOT(ISBLANK('Gen Master'!Y679)),OR('Gen Master'!$AM679=TRUE,'Gen Master'!$AM679="Enabled?")),'Gen Master'!Y679, ignore_flag)</f>
        <v>zzz_ignore</v>
      </c>
    </row>
    <row r="163" spans="1:25" ht="30">
      <c r="A163" s="19">
        <f>'Gen Master'!A680</f>
        <v>649</v>
      </c>
      <c r="B163" s="19" t="str">
        <f>IF(AND(NOT(ISBLANK('Gen Master'!B680)),OR('Gen Master'!$AM680=TRUE,'Gen Master'!$AM680="Enabled?")),'Gen Master'!B680, ignore_flag)</f>
        <v>zzz_ignore</v>
      </c>
      <c r="C163" s="19" t="str">
        <f>IF(AND(NOT(ISBLANK('Gen Master'!C680)),OR('Gen Master'!$AM680=TRUE,'Gen Master'!$AM680="Enabled?")),'Gen Master'!C680, ignore_flag)</f>
        <v>zzz_ignore</v>
      </c>
      <c r="D163" s="19" t="str">
        <f>IF(AND(NOT(ISBLANK('Gen Master'!D680)),OR('Gen Master'!$AM680=TRUE,'Gen Master'!$AM680="Enabled?")),'Gen Master'!D680, ignore_flag)</f>
        <v>zzz_ignore</v>
      </c>
      <c r="E163" s="19" t="str">
        <f>IF(AND(NOT(ISBLANK('Gen Master'!E680)),OR('Gen Master'!$AM680=TRUE,'Gen Master'!$AM680="Enabled?")),'Gen Master'!E680, ignore_flag)</f>
        <v>zzz_ignore</v>
      </c>
      <c r="F163" s="19" t="str">
        <f>IF(AND(NOT(ISBLANK('Gen Master'!F680)),OR('Gen Master'!$AM680=TRUE,'Gen Master'!$AM680="Enabled?")),'Gen Master'!F680, ignore_flag)</f>
        <v>zzz_ignore</v>
      </c>
      <c r="G163" s="19" t="str">
        <f>IF(AND(NOT(ISBLANK('Gen Master'!G680)),OR('Gen Master'!$AM680=TRUE,'Gen Master'!$AM680="Enabled?")),'Gen Master'!G680, ignore_flag)</f>
        <v>zzz_ignore</v>
      </c>
      <c r="H163" s="19" t="str">
        <f>IF(AND(NOT(ISBLANK('Gen Master'!H680)),OR('Gen Master'!$AM680=TRUE,'Gen Master'!$AM680="Enabled?")),'Gen Master'!H680, ignore_flag)</f>
        <v>zzz_ignore</v>
      </c>
      <c r="I163" s="19" t="str">
        <f>IF(AND(NOT(ISBLANK('Gen Master'!I680)),OR('Gen Master'!$AM680=TRUE,'Gen Master'!$AM680="Enabled?")),'Gen Master'!I680, ignore_flag)</f>
        <v>zzz_ignore</v>
      </c>
      <c r="J163" s="19" t="str">
        <f>IF(AND(NOT(ISBLANK('Gen Master'!J680)),OR('Gen Master'!$AM680=TRUE,'Gen Master'!$AM680="Enabled?")),'Gen Master'!J680, ignore_flag)</f>
        <v>zzz_ignore</v>
      </c>
      <c r="K163" s="19" t="str">
        <f>IF(AND(NOT(ISBLANK('Gen Master'!K680)),OR('Gen Master'!$AM680=TRUE,'Gen Master'!$AM680="Enabled?")),'Gen Master'!K680, ignore_flag)</f>
        <v>zzz_ignore</v>
      </c>
      <c r="L163" s="19" t="str">
        <f>IF(AND(NOT(ISBLANK('Gen Master'!L680)),OR('Gen Master'!$AM680=TRUE,'Gen Master'!$AM680="Enabled?")),'Gen Master'!L680, ignore_flag)</f>
        <v>zzz_ignore</v>
      </c>
      <c r="M163" s="19" t="str">
        <f>IF(AND(NOT(ISBLANK('Gen Master'!M680)),OR('Gen Master'!$AM680=TRUE,'Gen Master'!$AM680="Enabled?")),'Gen Master'!M680, ignore_flag)</f>
        <v>zzz_ignore</v>
      </c>
      <c r="N163" s="19" t="str">
        <f>IF(AND(NOT(ISBLANK('Gen Master'!N680)),OR('Gen Master'!$AM680=TRUE,'Gen Master'!$AM680="Enabled?")),'Gen Master'!N680, ignore_flag)</f>
        <v>zzz_ignore</v>
      </c>
      <c r="O163" s="19" t="str">
        <f>IF(AND(NOT(ISBLANK('Gen Master'!O680)),OR('Gen Master'!$AM680=TRUE,'Gen Master'!$AM680="Enabled?")),'Gen Master'!O680, ignore_flag)</f>
        <v>zzz_ignore</v>
      </c>
      <c r="P163" s="19" t="str">
        <f>IF(AND(NOT(ISBLANK('Gen Master'!P680)),OR('Gen Master'!$AM680=TRUE,'Gen Master'!$AM680="Enabled?")),'Gen Master'!P680, ignore_flag)</f>
        <v>zzz_ignore</v>
      </c>
      <c r="Q163" s="19" t="str">
        <f>IF(AND(NOT(ISBLANK('Gen Master'!Q680)),OR('Gen Master'!$AM680=TRUE,'Gen Master'!$AM680="Enabled?")),'Gen Master'!Q680, ignore_flag)</f>
        <v>zzz_ignore</v>
      </c>
      <c r="R163" s="19" t="str">
        <f>IF(AND(NOT(ISBLANK('Gen Master'!R680)),OR('Gen Master'!$AM680=TRUE,'Gen Master'!$AM680="Enabled?")),'Gen Master'!R680, ignore_flag)</f>
        <v>zzz_ignore</v>
      </c>
      <c r="S163" s="19" t="str">
        <f>IF(AND(NOT(ISBLANK('Gen Master'!S680)),OR('Gen Master'!$AM680=TRUE,'Gen Master'!$AM680="Enabled?")),'Gen Master'!S680, ignore_flag)</f>
        <v>zzz_ignore</v>
      </c>
      <c r="T163" s="19" t="str">
        <f>IF(AND(NOT(ISBLANK('Gen Master'!T680)),OR('Gen Master'!$AM680=TRUE,'Gen Master'!$AM680="Enabled?")),'Gen Master'!T680, ignore_flag)</f>
        <v>zzz_ignore</v>
      </c>
      <c r="U163" s="19" t="str">
        <f>IF(AND(NOT(ISBLANK('Gen Master'!U680)),OR('Gen Master'!$AM680=TRUE,'Gen Master'!$AM680="Enabled?")),'Gen Master'!U680, ignore_flag)</f>
        <v>zzz_ignore</v>
      </c>
      <c r="V163" s="19" t="str">
        <f ca="1">IF(AND(NOT(ISBLANK('Gen Master'!V680)),OR('Gen Master'!$AM680=TRUE,'Gen Master'!$AM680="Enabled?")),'Gen Master'!V680, ignore_flag)</f>
        <v>zzz_ignore</v>
      </c>
      <c r="W163" s="19" t="str">
        <f>IF(AND(NOT(ISBLANK('Gen Master'!W680)),OR('Gen Master'!$AM680=TRUE,'Gen Master'!$AM680="Enabled?")),'Gen Master'!W680, ignore_flag)</f>
        <v>zzz_ignore</v>
      </c>
      <c r="X163" s="19" t="str">
        <f>IF(AND(NOT(ISBLANK('Gen Master'!X680)),OR('Gen Master'!$AM680=TRUE,'Gen Master'!$AM680="Enabled?")),'Gen Master'!X680, ignore_flag)</f>
        <v>zzz_ignore</v>
      </c>
      <c r="Y163" s="19" t="str">
        <f>IF(AND(NOT(ISBLANK('Gen Master'!Y680)),OR('Gen Master'!$AM680=TRUE,'Gen Master'!$AM680="Enabled?")),'Gen Master'!Y680, ignore_flag)</f>
        <v>zzz_ignore</v>
      </c>
    </row>
    <row r="164" spans="1:25" ht="30">
      <c r="A164" s="19">
        <f>'Gen Master'!A681</f>
        <v>650</v>
      </c>
      <c r="B164" s="19" t="str">
        <f>IF(AND(NOT(ISBLANK('Gen Master'!B681)),OR('Gen Master'!$AM681=TRUE,'Gen Master'!$AM681="Enabled?")),'Gen Master'!B681, ignore_flag)</f>
        <v>zzz_ignore</v>
      </c>
      <c r="C164" s="19" t="str">
        <f>IF(AND(NOT(ISBLANK('Gen Master'!C681)),OR('Gen Master'!$AM681=TRUE,'Gen Master'!$AM681="Enabled?")),'Gen Master'!C681, ignore_flag)</f>
        <v>zzz_ignore</v>
      </c>
      <c r="D164" s="19" t="str">
        <f>IF(AND(NOT(ISBLANK('Gen Master'!D681)),OR('Gen Master'!$AM681=TRUE,'Gen Master'!$AM681="Enabled?")),'Gen Master'!D681, ignore_flag)</f>
        <v>zzz_ignore</v>
      </c>
      <c r="E164" s="19" t="str">
        <f>IF(AND(NOT(ISBLANK('Gen Master'!E681)),OR('Gen Master'!$AM681=TRUE,'Gen Master'!$AM681="Enabled?")),'Gen Master'!E681, ignore_flag)</f>
        <v>zzz_ignore</v>
      </c>
      <c r="F164" s="19" t="str">
        <f>IF(AND(NOT(ISBLANK('Gen Master'!F681)),OR('Gen Master'!$AM681=TRUE,'Gen Master'!$AM681="Enabled?")),'Gen Master'!F681, ignore_flag)</f>
        <v>zzz_ignore</v>
      </c>
      <c r="G164" s="19" t="str">
        <f>IF(AND(NOT(ISBLANK('Gen Master'!G681)),OR('Gen Master'!$AM681=TRUE,'Gen Master'!$AM681="Enabled?")),'Gen Master'!G681, ignore_flag)</f>
        <v>zzz_ignore</v>
      </c>
      <c r="H164" s="19" t="str">
        <f>IF(AND(NOT(ISBLANK('Gen Master'!H681)),OR('Gen Master'!$AM681=TRUE,'Gen Master'!$AM681="Enabled?")),'Gen Master'!H681, ignore_flag)</f>
        <v>zzz_ignore</v>
      </c>
      <c r="I164" s="19" t="str">
        <f>IF(AND(NOT(ISBLANK('Gen Master'!I681)),OR('Gen Master'!$AM681=TRUE,'Gen Master'!$AM681="Enabled?")),'Gen Master'!I681, ignore_flag)</f>
        <v>zzz_ignore</v>
      </c>
      <c r="J164" s="19" t="str">
        <f>IF(AND(NOT(ISBLANK('Gen Master'!J681)),OR('Gen Master'!$AM681=TRUE,'Gen Master'!$AM681="Enabled?")),'Gen Master'!J681, ignore_flag)</f>
        <v>zzz_ignore</v>
      </c>
      <c r="K164" s="19" t="str">
        <f>IF(AND(NOT(ISBLANK('Gen Master'!K681)),OR('Gen Master'!$AM681=TRUE,'Gen Master'!$AM681="Enabled?")),'Gen Master'!K681, ignore_flag)</f>
        <v>zzz_ignore</v>
      </c>
      <c r="L164" s="19" t="str">
        <f>IF(AND(NOT(ISBLANK('Gen Master'!L681)),OR('Gen Master'!$AM681=TRUE,'Gen Master'!$AM681="Enabled?")),'Gen Master'!L681, ignore_flag)</f>
        <v>zzz_ignore</v>
      </c>
      <c r="M164" s="19" t="str">
        <f>IF(AND(NOT(ISBLANK('Gen Master'!M681)),OR('Gen Master'!$AM681=TRUE,'Gen Master'!$AM681="Enabled?")),'Gen Master'!M681, ignore_flag)</f>
        <v>zzz_ignore</v>
      </c>
      <c r="N164" s="19" t="str">
        <f>IF(AND(NOT(ISBLANK('Gen Master'!N681)),OR('Gen Master'!$AM681=TRUE,'Gen Master'!$AM681="Enabled?")),'Gen Master'!N681, ignore_flag)</f>
        <v>zzz_ignore</v>
      </c>
      <c r="O164" s="19" t="str">
        <f>IF(AND(NOT(ISBLANK('Gen Master'!O681)),OR('Gen Master'!$AM681=TRUE,'Gen Master'!$AM681="Enabled?")),'Gen Master'!O681, ignore_flag)</f>
        <v>zzz_ignore</v>
      </c>
      <c r="P164" s="19" t="str">
        <f>IF(AND(NOT(ISBLANK('Gen Master'!P681)),OR('Gen Master'!$AM681=TRUE,'Gen Master'!$AM681="Enabled?")),'Gen Master'!P681, ignore_flag)</f>
        <v>zzz_ignore</v>
      </c>
      <c r="Q164" s="19" t="str">
        <f>IF(AND(NOT(ISBLANK('Gen Master'!Q681)),OR('Gen Master'!$AM681=TRUE,'Gen Master'!$AM681="Enabled?")),'Gen Master'!Q681, ignore_flag)</f>
        <v>zzz_ignore</v>
      </c>
      <c r="R164" s="19" t="str">
        <f>IF(AND(NOT(ISBLANK('Gen Master'!R681)),OR('Gen Master'!$AM681=TRUE,'Gen Master'!$AM681="Enabled?")),'Gen Master'!R681, ignore_flag)</f>
        <v>zzz_ignore</v>
      </c>
      <c r="S164" s="19" t="str">
        <f>IF(AND(NOT(ISBLANK('Gen Master'!S681)),OR('Gen Master'!$AM681=TRUE,'Gen Master'!$AM681="Enabled?")),'Gen Master'!S681, ignore_flag)</f>
        <v>zzz_ignore</v>
      </c>
      <c r="T164" s="19" t="str">
        <f>IF(AND(NOT(ISBLANK('Gen Master'!T681)),OR('Gen Master'!$AM681=TRUE,'Gen Master'!$AM681="Enabled?")),'Gen Master'!T681, ignore_flag)</f>
        <v>zzz_ignore</v>
      </c>
      <c r="U164" s="19" t="str">
        <f>IF(AND(NOT(ISBLANK('Gen Master'!U681)),OR('Gen Master'!$AM681=TRUE,'Gen Master'!$AM681="Enabled?")),'Gen Master'!U681, ignore_flag)</f>
        <v>zzz_ignore</v>
      </c>
      <c r="V164" s="19" t="str">
        <f ca="1">IF(AND(NOT(ISBLANK('Gen Master'!V681)),OR('Gen Master'!$AM681=TRUE,'Gen Master'!$AM681="Enabled?")),'Gen Master'!V681, ignore_flag)</f>
        <v>zzz_ignore</v>
      </c>
      <c r="W164" s="19" t="str">
        <f>IF(AND(NOT(ISBLANK('Gen Master'!W681)),OR('Gen Master'!$AM681=TRUE,'Gen Master'!$AM681="Enabled?")),'Gen Master'!W681, ignore_flag)</f>
        <v>zzz_ignore</v>
      </c>
      <c r="X164" s="19" t="str">
        <f>IF(AND(NOT(ISBLANK('Gen Master'!X681)),OR('Gen Master'!$AM681=TRUE,'Gen Master'!$AM681="Enabled?")),'Gen Master'!X681, ignore_flag)</f>
        <v>zzz_ignore</v>
      </c>
      <c r="Y164" s="19" t="str">
        <f>IF(AND(NOT(ISBLANK('Gen Master'!Y681)),OR('Gen Master'!$AM681=TRUE,'Gen Master'!$AM681="Enabled?")),'Gen Master'!Y681, ignore_flag)</f>
        <v>zzz_ignore</v>
      </c>
    </row>
    <row r="165" spans="1:25" ht="60">
      <c r="A165" s="19">
        <f>'Gen Master'!A693</f>
        <v>662</v>
      </c>
      <c r="B165" s="19" t="str">
        <f>IF(AND(NOT(ISBLANK('Gen Master'!B693)),OR('Gen Master'!$AM693=TRUE,'Gen Master'!$AM693="Enabled?")),'Gen Master'!B693, ignore_flag)</f>
        <v>San_Jacinto_Steam_Electric_Station_1</v>
      </c>
      <c r="C165" s="19">
        <f>IF(AND(NOT(ISBLANK('Gen Master'!C693)),OR('Gen Master'!$AM693=TRUE,'Gen Master'!$AM693="Enabled?")),'Gen Master'!C693, ignore_flag)</f>
        <v>8.8200000000000001E-2</v>
      </c>
      <c r="D165" s="19" t="str">
        <f>IF(AND(NOT(ISBLANK('Gen Master'!D693)),OR('Gen Master'!$AM693=TRUE,'Gen Master'!$AM693="Enabled?")),'Gen Master'!D693, ignore_flag)</f>
        <v>ng</v>
      </c>
      <c r="E165" s="19" t="str">
        <f>IF(AND(NOT(ISBLANK('Gen Master'!E693)),OR('Gen Master'!$AM693=TRUE,'Gen Master'!$AM693="Enabled?")),'Gen Master'!E693, ignore_flag)</f>
        <v>gt</v>
      </c>
      <c r="F165" s="19" t="str">
        <f>IF(AND(NOT(ISBLANK('Gen Master'!F693)),OR('Gen Master'!$AM693=TRUE,'Gen Master'!$AM693="Enabled?")),'Gen Master'!F693, ignore_flag)</f>
        <v>ng_gt</v>
      </c>
      <c r="G165" s="19">
        <f>IF(AND(NOT(ISBLANK('Gen Master'!G693)),OR('Gen Master'!$AM693=TRUE,'Gen Master'!$AM693="Enabled?")),'Gen Master'!G693, ignore_flag)</f>
        <v>13.5155355</v>
      </c>
      <c r="H165" s="19">
        <f>IF(AND(NOT(ISBLANK('Gen Master'!H693)),OR('Gen Master'!$AM693=TRUE,'Gen Master'!$AM693="Enabled?")),'Gen Master'!H693, ignore_flag)</f>
        <v>1995</v>
      </c>
      <c r="I165" s="19" t="str">
        <f>IF(AND(NOT(ISBLANK('Gen Master'!I693)),OR('Gen Master'!$AM693=TRUE,'Gen Master'!$AM693="Enabled?")),'Gen Master'!I693, ignore_flag)</f>
        <v>OP</v>
      </c>
      <c r="J165" s="19" t="str">
        <f>IF(AND(NOT(ISBLANK('Gen Master'!J693)),OR('Gen Master'!$AM693=TRUE,'Gen Master'!$AM693="Enabled?")),'Gen Master'!J693, ignore_flag)</f>
        <v>N</v>
      </c>
      <c r="K165" s="19" t="str">
        <f>IF(AND(NOT(ISBLANK('Gen Master'!K693)),OR('Gen Master'!$AM693=TRUE,'Gen Master'!$AM693="Enabled?")),'Gen Master'!K693, ignore_flag)</f>
        <v>eGrid</v>
      </c>
      <c r="L165" s="19" t="str">
        <f>IF(AND(NOT(ISBLANK('Gen Master'!L693)),OR('Gen Master'!$AM693=TRUE,'Gen Master'!$AM693="Enabled?")),'Gen Master'!L693, ignore_flag)</f>
        <v>NG</v>
      </c>
      <c r="M165" s="19" t="str">
        <f>IF(AND(NOT(ISBLANK('Gen Master'!M693)),OR('Gen Master'!$AM693=TRUE,'Gen Master'!$AM693="Enabled?")),'Gen Master'!M693, ignore_flag)</f>
        <v>GT</v>
      </c>
      <c r="N165" s="19">
        <f>IF(AND(NOT(ISBLANK('Gen Master'!N693)),OR('Gen Master'!$AM693=TRUE,'Gen Master'!$AM693="Enabled?")),'Gen Master'!N693, ignore_flag)</f>
        <v>1.1920702311</v>
      </c>
      <c r="O165" s="19" t="str">
        <f>IF(AND(NOT(ISBLANK('Gen Master'!O693)),OR('Gen Master'!$AM693=TRUE,'Gen Master'!$AM693="Enabled?")),'Gen Master'!O693, ignore_flag)</f>
        <v>zzz_ignore</v>
      </c>
      <c r="P165" s="19" t="str">
        <f>IF(AND(NOT(ISBLANK('Gen Master'!P693)),OR('Gen Master'!$AM693=TRUE,'Gen Master'!$AM693="Enabled?")),'Gen Master'!P693, ignore_flag)</f>
        <v>zzz_ignore</v>
      </c>
      <c r="Q165" s="19" t="str">
        <f>IF(AND(NOT(ISBLANK('Gen Master'!Q693)),OR('Gen Master'!$AM693=TRUE,'Gen Master'!$AM693="Enabled?")),'Gen Master'!Q693, ignore_flag)</f>
        <v>zzz_ignore</v>
      </c>
      <c r="R165" s="19" t="str">
        <f>IF(AND(NOT(ISBLANK('Gen Master'!R693)),OR('Gen Master'!$AM693=TRUE,'Gen Master'!$AM693="Enabled?")),'Gen Master'!R693, ignore_flag)</f>
        <v>zzz_ignore</v>
      </c>
      <c r="S165" s="19" t="str">
        <f>IF(AND(NOT(ISBLANK('Gen Master'!S693)),OR('Gen Master'!$AM693=TRUE,'Gen Master'!$AM693="Enabled?")),'Gen Master'!S693, ignore_flag)</f>
        <v>zzz_ignore</v>
      </c>
      <c r="T165" s="19" t="str">
        <f>IF(AND(NOT(ISBLANK('Gen Master'!T693)),OR('Gen Master'!$AM693=TRUE,'Gen Master'!$AM693="Enabled?")),'Gen Master'!T693, ignore_flag)</f>
        <v>zzz_ignore</v>
      </c>
      <c r="U165" s="19" t="str">
        <f>IF(AND(NOT(ISBLANK('Gen Master'!U693)),OR('Gen Master'!$AM693=TRUE,'Gen Master'!$AM693="Enabled?")),'Gen Master'!U693, ignore_flag)</f>
        <v>zzz_ignore</v>
      </c>
      <c r="V165" s="19" t="str">
        <f ca="1">IF(AND(NOT(ISBLANK('Gen Master'!V693)),OR('Gen Master'!$AM693=TRUE,'Gen Master'!$AM693="Enabled?")),'Gen Master'!V693, ignore_flag)</f>
        <v>N</v>
      </c>
      <c r="W165" s="19" t="str">
        <f>IF(AND(NOT(ISBLANK('Gen Master'!W693)),OR('Gen Master'!$AM693=TRUE,'Gen Master'!$AM693="Enabled?")),'Gen Master'!W693, ignore_flag)</f>
        <v>San_Jacinto_Steam_Electric_Station</v>
      </c>
      <c r="X165" s="19">
        <f>IF(AND(NOT(ISBLANK('Gen Master'!X693)),OR('Gen Master'!$AM693=TRUE,'Gen Master'!$AM693="Enabled?")),'Gen Master'!X693, ignore_flag)</f>
        <v>2</v>
      </c>
      <c r="Y165" s="19" t="str">
        <f>IF(AND(NOT(ISBLANK('Gen Master'!Y693)),OR('Gen Master'!$AM693=TRUE,'Gen Master'!$AM693="Enabled?")),'Gen Master'!Y693, ignore_flag)</f>
        <v>zzz_ignore</v>
      </c>
    </row>
    <row r="166" spans="1:25" ht="60">
      <c r="A166" s="19">
        <f>'Gen Master'!A694</f>
        <v>663</v>
      </c>
      <c r="B166" s="19" t="str">
        <f>IF(AND(NOT(ISBLANK('Gen Master'!B694)),OR('Gen Master'!$AM694=TRUE,'Gen Master'!$AM694="Enabled?")),'Gen Master'!B694, ignore_flag)</f>
        <v>San_Jacinto_Steam_Electric_Station_2</v>
      </c>
      <c r="C166" s="19">
        <f>IF(AND(NOT(ISBLANK('Gen Master'!C694)),OR('Gen Master'!$AM694=TRUE,'Gen Master'!$AM694="Enabled?")),'Gen Master'!C694, ignore_flag)</f>
        <v>8.8200000000000001E-2</v>
      </c>
      <c r="D166" s="19" t="str">
        <f>IF(AND(NOT(ISBLANK('Gen Master'!D694)),OR('Gen Master'!$AM694=TRUE,'Gen Master'!$AM694="Enabled?")),'Gen Master'!D694, ignore_flag)</f>
        <v>ng</v>
      </c>
      <c r="E166" s="19" t="str">
        <f>IF(AND(NOT(ISBLANK('Gen Master'!E694)),OR('Gen Master'!$AM694=TRUE,'Gen Master'!$AM694="Enabled?")),'Gen Master'!E694, ignore_flag)</f>
        <v>gt</v>
      </c>
      <c r="F166" s="19" t="str">
        <f>IF(AND(NOT(ISBLANK('Gen Master'!F694)),OR('Gen Master'!$AM694=TRUE,'Gen Master'!$AM694="Enabled?")),'Gen Master'!F694, ignore_flag)</f>
        <v>ng_gt</v>
      </c>
      <c r="G166" s="19">
        <f>IF(AND(NOT(ISBLANK('Gen Master'!G694)),OR('Gen Master'!$AM694=TRUE,'Gen Master'!$AM694="Enabled?")),'Gen Master'!G694, ignore_flag)</f>
        <v>13.5155355</v>
      </c>
      <c r="H166" s="19">
        <f>IF(AND(NOT(ISBLANK('Gen Master'!H694)),OR('Gen Master'!$AM694=TRUE,'Gen Master'!$AM694="Enabled?")),'Gen Master'!H694, ignore_flag)</f>
        <v>1995</v>
      </c>
      <c r="I166" s="19" t="str">
        <f>IF(AND(NOT(ISBLANK('Gen Master'!I694)),OR('Gen Master'!$AM694=TRUE,'Gen Master'!$AM694="Enabled?")),'Gen Master'!I694, ignore_flag)</f>
        <v>OP</v>
      </c>
      <c r="J166" s="19" t="str">
        <f>IF(AND(NOT(ISBLANK('Gen Master'!J694)),OR('Gen Master'!$AM694=TRUE,'Gen Master'!$AM694="Enabled?")),'Gen Master'!J694, ignore_flag)</f>
        <v>N</v>
      </c>
      <c r="K166" s="19" t="str">
        <f>IF(AND(NOT(ISBLANK('Gen Master'!K694)),OR('Gen Master'!$AM694=TRUE,'Gen Master'!$AM694="Enabled?")),'Gen Master'!K694, ignore_flag)</f>
        <v>eGrid</v>
      </c>
      <c r="L166" s="19" t="str">
        <f>IF(AND(NOT(ISBLANK('Gen Master'!L694)),OR('Gen Master'!$AM694=TRUE,'Gen Master'!$AM694="Enabled?")),'Gen Master'!L694, ignore_flag)</f>
        <v>NG</v>
      </c>
      <c r="M166" s="19" t="str">
        <f>IF(AND(NOT(ISBLANK('Gen Master'!M694)),OR('Gen Master'!$AM694=TRUE,'Gen Master'!$AM694="Enabled?")),'Gen Master'!M694, ignore_flag)</f>
        <v>GT</v>
      </c>
      <c r="N166" s="19">
        <f>IF(AND(NOT(ISBLANK('Gen Master'!N694)),OR('Gen Master'!$AM694=TRUE,'Gen Master'!$AM694="Enabled?")),'Gen Master'!N694, ignore_flag)</f>
        <v>1.1920702311</v>
      </c>
      <c r="O166" s="19" t="str">
        <f>IF(AND(NOT(ISBLANK('Gen Master'!O694)),OR('Gen Master'!$AM694=TRUE,'Gen Master'!$AM694="Enabled?")),'Gen Master'!O694, ignore_flag)</f>
        <v>zzz_ignore</v>
      </c>
      <c r="P166" s="19" t="str">
        <f>IF(AND(NOT(ISBLANK('Gen Master'!P694)),OR('Gen Master'!$AM694=TRUE,'Gen Master'!$AM694="Enabled?")),'Gen Master'!P694, ignore_flag)</f>
        <v>zzz_ignore</v>
      </c>
      <c r="Q166" s="19" t="str">
        <f>IF(AND(NOT(ISBLANK('Gen Master'!Q694)),OR('Gen Master'!$AM694=TRUE,'Gen Master'!$AM694="Enabled?")),'Gen Master'!Q694, ignore_flag)</f>
        <v>zzz_ignore</v>
      </c>
      <c r="R166" s="19" t="str">
        <f>IF(AND(NOT(ISBLANK('Gen Master'!R694)),OR('Gen Master'!$AM694=TRUE,'Gen Master'!$AM694="Enabled?")),'Gen Master'!R694, ignore_flag)</f>
        <v>zzz_ignore</v>
      </c>
      <c r="S166" s="19" t="str">
        <f>IF(AND(NOT(ISBLANK('Gen Master'!S694)),OR('Gen Master'!$AM694=TRUE,'Gen Master'!$AM694="Enabled?")),'Gen Master'!S694, ignore_flag)</f>
        <v>zzz_ignore</v>
      </c>
      <c r="T166" s="19" t="str">
        <f>IF(AND(NOT(ISBLANK('Gen Master'!T694)),OR('Gen Master'!$AM694=TRUE,'Gen Master'!$AM694="Enabled?")),'Gen Master'!T694, ignore_flag)</f>
        <v>zzz_ignore</v>
      </c>
      <c r="U166" s="19" t="str">
        <f>IF(AND(NOT(ISBLANK('Gen Master'!U694)),OR('Gen Master'!$AM694=TRUE,'Gen Master'!$AM694="Enabled?")),'Gen Master'!U694, ignore_flag)</f>
        <v>zzz_ignore</v>
      </c>
      <c r="V166" s="19" t="str">
        <f ca="1">IF(AND(NOT(ISBLANK('Gen Master'!V694)),OR('Gen Master'!$AM694=TRUE,'Gen Master'!$AM694="Enabled?")),'Gen Master'!V694, ignore_flag)</f>
        <v>N</v>
      </c>
      <c r="W166" s="19" t="str">
        <f>IF(AND(NOT(ISBLANK('Gen Master'!W694)),OR('Gen Master'!$AM694=TRUE,'Gen Master'!$AM694="Enabled?")),'Gen Master'!W694, ignore_flag)</f>
        <v>San_Jacinto_Steam_Electric_Station</v>
      </c>
      <c r="X166" s="19">
        <f>IF(AND(NOT(ISBLANK('Gen Master'!X694)),OR('Gen Master'!$AM694=TRUE,'Gen Master'!$AM694="Enabled?")),'Gen Master'!X694, ignore_flag)</f>
        <v>2</v>
      </c>
      <c r="Y166" s="19" t="str">
        <f>IF(AND(NOT(ISBLANK('Gen Master'!Y694)),OR('Gen Master'!$AM694=TRUE,'Gen Master'!$AM694="Enabled?")),'Gen Master'!Y694, ignore_flag)</f>
        <v>zzz_ignore</v>
      </c>
    </row>
    <row r="167" spans="1:25">
      <c r="A167" s="19">
        <f>'Gen Master'!A695</f>
        <v>664</v>
      </c>
      <c r="B167" s="19" t="str">
        <f>IF(AND(NOT(ISBLANK('Gen Master'!B695)),OR('Gen Master'!$AM695=TRUE,'Gen Master'!$AM695="Enabled?")),'Gen Master'!B695, ignore_flag)</f>
        <v>zzz_ignore</v>
      </c>
      <c r="C167" s="19" t="str">
        <f>IF(AND(NOT(ISBLANK('Gen Master'!C695)),OR('Gen Master'!$AM695=TRUE,'Gen Master'!$AM695="Enabled?")),'Gen Master'!C695, ignore_flag)</f>
        <v>zzz_ignore</v>
      </c>
      <c r="D167" s="19" t="str">
        <f>IF(AND(NOT(ISBLANK('Gen Master'!D695)),OR('Gen Master'!$AM695=TRUE,'Gen Master'!$AM695="Enabled?")),'Gen Master'!D695, ignore_flag)</f>
        <v>zzz_ignore</v>
      </c>
      <c r="E167" s="19" t="str">
        <f>IF(AND(NOT(ISBLANK('Gen Master'!E695)),OR('Gen Master'!$AM695=TRUE,'Gen Master'!$AM695="Enabled?")),'Gen Master'!E695, ignore_flag)</f>
        <v>zzz_ignore</v>
      </c>
      <c r="F167" s="19" t="str">
        <f>IF(AND(NOT(ISBLANK('Gen Master'!F695)),OR('Gen Master'!$AM695=TRUE,'Gen Master'!$AM695="Enabled?")),'Gen Master'!F695, ignore_flag)</f>
        <v>zzz_ignore</v>
      </c>
      <c r="G167" s="19" t="str">
        <f>IF(AND(NOT(ISBLANK('Gen Master'!G695)),OR('Gen Master'!$AM695=TRUE,'Gen Master'!$AM695="Enabled?")),'Gen Master'!G695, ignore_flag)</f>
        <v>zzz_ignore</v>
      </c>
      <c r="H167" s="19" t="str">
        <f>IF(AND(NOT(ISBLANK('Gen Master'!H695)),OR('Gen Master'!$AM695=TRUE,'Gen Master'!$AM695="Enabled?")),'Gen Master'!H695, ignore_flag)</f>
        <v>zzz_ignore</v>
      </c>
      <c r="I167" s="19" t="str">
        <f>IF(AND(NOT(ISBLANK('Gen Master'!I695)),OR('Gen Master'!$AM695=TRUE,'Gen Master'!$AM695="Enabled?")),'Gen Master'!I695, ignore_flag)</f>
        <v>zzz_ignore</v>
      </c>
      <c r="J167" s="19" t="str">
        <f>IF(AND(NOT(ISBLANK('Gen Master'!J695)),OR('Gen Master'!$AM695=TRUE,'Gen Master'!$AM695="Enabled?")),'Gen Master'!J695, ignore_flag)</f>
        <v>zzz_ignore</v>
      </c>
      <c r="K167" s="19" t="str">
        <f>IF(AND(NOT(ISBLANK('Gen Master'!K695)),OR('Gen Master'!$AM695=TRUE,'Gen Master'!$AM695="Enabled?")),'Gen Master'!K695, ignore_flag)</f>
        <v>zzz_ignore</v>
      </c>
      <c r="L167" s="19" t="str">
        <f>IF(AND(NOT(ISBLANK('Gen Master'!L695)),OR('Gen Master'!$AM695=TRUE,'Gen Master'!$AM695="Enabled?")),'Gen Master'!L695, ignore_flag)</f>
        <v>zzz_ignore</v>
      </c>
      <c r="M167" s="19" t="str">
        <f>IF(AND(NOT(ISBLANK('Gen Master'!M695)),OR('Gen Master'!$AM695=TRUE,'Gen Master'!$AM695="Enabled?")),'Gen Master'!M695, ignore_flag)</f>
        <v>zzz_ignore</v>
      </c>
      <c r="N167" s="19" t="str">
        <f>IF(AND(NOT(ISBLANK('Gen Master'!N695)),OR('Gen Master'!$AM695=TRUE,'Gen Master'!$AM695="Enabled?")),'Gen Master'!N695, ignore_flag)</f>
        <v>zzz_ignore</v>
      </c>
      <c r="O167" s="19" t="str">
        <f>IF(AND(NOT(ISBLANK('Gen Master'!O695)),OR('Gen Master'!$AM695=TRUE,'Gen Master'!$AM695="Enabled?")),'Gen Master'!O695, ignore_flag)</f>
        <v>zzz_ignore</v>
      </c>
      <c r="P167" s="19" t="str">
        <f>IF(AND(NOT(ISBLANK('Gen Master'!P695)),OR('Gen Master'!$AM695=TRUE,'Gen Master'!$AM695="Enabled?")),'Gen Master'!P695, ignore_flag)</f>
        <v>zzz_ignore</v>
      </c>
      <c r="Q167" s="19" t="str">
        <f>IF(AND(NOT(ISBLANK('Gen Master'!Q695)),OR('Gen Master'!$AM695=TRUE,'Gen Master'!$AM695="Enabled?")),'Gen Master'!Q695, ignore_flag)</f>
        <v>zzz_ignore</v>
      </c>
      <c r="R167" s="19" t="str">
        <f>IF(AND(NOT(ISBLANK('Gen Master'!R695)),OR('Gen Master'!$AM695=TRUE,'Gen Master'!$AM695="Enabled?")),'Gen Master'!R695, ignore_flag)</f>
        <v>zzz_ignore</v>
      </c>
      <c r="S167" s="19" t="str">
        <f>IF(AND(NOT(ISBLANK('Gen Master'!S695)),OR('Gen Master'!$AM695=TRUE,'Gen Master'!$AM695="Enabled?")),'Gen Master'!S695, ignore_flag)</f>
        <v>zzz_ignore</v>
      </c>
      <c r="T167" s="19" t="str">
        <f>IF(AND(NOT(ISBLANK('Gen Master'!T695)),OR('Gen Master'!$AM695=TRUE,'Gen Master'!$AM695="Enabled?")),'Gen Master'!T695, ignore_flag)</f>
        <v>zzz_ignore</v>
      </c>
      <c r="U167" s="19" t="str">
        <f>IF(AND(NOT(ISBLANK('Gen Master'!U695)),OR('Gen Master'!$AM695=TRUE,'Gen Master'!$AM695="Enabled?")),'Gen Master'!U695, ignore_flag)</f>
        <v>zzz_ignore</v>
      </c>
      <c r="V167" s="19" t="str">
        <f ca="1">IF(AND(NOT(ISBLANK('Gen Master'!V695)),OR('Gen Master'!$AM695=TRUE,'Gen Master'!$AM695="Enabled?")),'Gen Master'!V695, ignore_flag)</f>
        <v>zzz_ignore</v>
      </c>
      <c r="W167" s="19" t="str">
        <f>IF(AND(NOT(ISBLANK('Gen Master'!W695)),OR('Gen Master'!$AM695=TRUE,'Gen Master'!$AM695="Enabled?")),'Gen Master'!W695, ignore_flag)</f>
        <v>zzz_ignore</v>
      </c>
      <c r="X167" s="19" t="str">
        <f>IF(AND(NOT(ISBLANK('Gen Master'!X695)),OR('Gen Master'!$AM695=TRUE,'Gen Master'!$AM695="Enabled?")),'Gen Master'!X695, ignore_flag)</f>
        <v>zzz_ignore</v>
      </c>
      <c r="Y167" s="19" t="str">
        <f>IF(AND(NOT(ISBLANK('Gen Master'!Y695)),OR('Gen Master'!$AM695=TRUE,'Gen Master'!$AM695="Enabled?")),'Gen Master'!Y695, ignore_flag)</f>
        <v>zzz_ignore</v>
      </c>
    </row>
    <row r="168" spans="1:25" ht="30">
      <c r="A168" s="19">
        <f>'Gen Master'!A697</f>
        <v>666</v>
      </c>
      <c r="B168" s="19" t="str">
        <f>IF(AND(NOT(ISBLANK('Gen Master'!B697)),OR('Gen Master'!$AM697=TRUE,'Gen Master'!$AM697="Enabled?")),'Gen Master'!B697, ignore_flag)</f>
        <v>zzz_ignore</v>
      </c>
      <c r="C168" s="19" t="str">
        <f>IF(AND(NOT(ISBLANK('Gen Master'!C697)),OR('Gen Master'!$AM697=TRUE,'Gen Master'!$AM697="Enabled?")),'Gen Master'!C697, ignore_flag)</f>
        <v>zzz_ignore</v>
      </c>
      <c r="D168" s="19" t="str">
        <f>IF(AND(NOT(ISBLANK('Gen Master'!D697)),OR('Gen Master'!$AM697=TRUE,'Gen Master'!$AM697="Enabled?")),'Gen Master'!D697, ignore_flag)</f>
        <v>zzz_ignore</v>
      </c>
      <c r="E168" s="19" t="str">
        <f>IF(AND(NOT(ISBLANK('Gen Master'!E697)),OR('Gen Master'!$AM697=TRUE,'Gen Master'!$AM697="Enabled?")),'Gen Master'!E697, ignore_flag)</f>
        <v>zzz_ignore</v>
      </c>
      <c r="F168" s="19" t="str">
        <f>IF(AND(NOT(ISBLANK('Gen Master'!F697)),OR('Gen Master'!$AM697=TRUE,'Gen Master'!$AM697="Enabled?")),'Gen Master'!F697, ignore_flag)</f>
        <v>zzz_ignore</v>
      </c>
      <c r="G168" s="19" t="str">
        <f>IF(AND(NOT(ISBLANK('Gen Master'!G697)),OR('Gen Master'!$AM697=TRUE,'Gen Master'!$AM697="Enabled?")),'Gen Master'!G697, ignore_flag)</f>
        <v>zzz_ignore</v>
      </c>
      <c r="H168" s="19" t="str">
        <f>IF(AND(NOT(ISBLANK('Gen Master'!H697)),OR('Gen Master'!$AM697=TRUE,'Gen Master'!$AM697="Enabled?")),'Gen Master'!H697, ignore_flag)</f>
        <v>zzz_ignore</v>
      </c>
      <c r="I168" s="19" t="str">
        <f>IF(AND(NOT(ISBLANK('Gen Master'!I697)),OR('Gen Master'!$AM697=TRUE,'Gen Master'!$AM697="Enabled?")),'Gen Master'!I697, ignore_flag)</f>
        <v>zzz_ignore</v>
      </c>
      <c r="J168" s="19" t="str">
        <f>IF(AND(NOT(ISBLANK('Gen Master'!J697)),OR('Gen Master'!$AM697=TRUE,'Gen Master'!$AM697="Enabled?")),'Gen Master'!J697, ignore_flag)</f>
        <v>zzz_ignore</v>
      </c>
      <c r="K168" s="19" t="str">
        <f>IF(AND(NOT(ISBLANK('Gen Master'!K697)),OR('Gen Master'!$AM697=TRUE,'Gen Master'!$AM697="Enabled?")),'Gen Master'!K697, ignore_flag)</f>
        <v>zzz_ignore</v>
      </c>
      <c r="L168" s="19" t="str">
        <f>IF(AND(NOT(ISBLANK('Gen Master'!L697)),OR('Gen Master'!$AM697=TRUE,'Gen Master'!$AM697="Enabled?")),'Gen Master'!L697, ignore_flag)</f>
        <v>zzz_ignore</v>
      </c>
      <c r="M168" s="19" t="str">
        <f>IF(AND(NOT(ISBLANK('Gen Master'!M697)),OR('Gen Master'!$AM697=TRUE,'Gen Master'!$AM697="Enabled?")),'Gen Master'!M697, ignore_flag)</f>
        <v>zzz_ignore</v>
      </c>
      <c r="N168" s="19" t="str">
        <f>IF(AND(NOT(ISBLANK('Gen Master'!N697)),OR('Gen Master'!$AM697=TRUE,'Gen Master'!$AM697="Enabled?")),'Gen Master'!N697, ignore_flag)</f>
        <v>zzz_ignore</v>
      </c>
      <c r="O168" s="19" t="str">
        <f>IF(AND(NOT(ISBLANK('Gen Master'!O697)),OR('Gen Master'!$AM697=TRUE,'Gen Master'!$AM697="Enabled?")),'Gen Master'!O697, ignore_flag)</f>
        <v>zzz_ignore</v>
      </c>
      <c r="P168" s="19" t="str">
        <f>IF(AND(NOT(ISBLANK('Gen Master'!P697)),OR('Gen Master'!$AM697=TRUE,'Gen Master'!$AM697="Enabled?")),'Gen Master'!P697, ignore_flag)</f>
        <v>zzz_ignore</v>
      </c>
      <c r="Q168" s="19" t="str">
        <f>IF(AND(NOT(ISBLANK('Gen Master'!Q697)),OR('Gen Master'!$AM697=TRUE,'Gen Master'!$AM697="Enabled?")),'Gen Master'!Q697, ignore_flag)</f>
        <v>zzz_ignore</v>
      </c>
      <c r="R168" s="19" t="str">
        <f>IF(AND(NOT(ISBLANK('Gen Master'!R697)),OR('Gen Master'!$AM697=TRUE,'Gen Master'!$AM697="Enabled?")),'Gen Master'!R697, ignore_flag)</f>
        <v>zzz_ignore</v>
      </c>
      <c r="S168" s="19" t="str">
        <f>IF(AND(NOT(ISBLANK('Gen Master'!S697)),OR('Gen Master'!$AM697=TRUE,'Gen Master'!$AM697="Enabled?")),'Gen Master'!S697, ignore_flag)</f>
        <v>zzz_ignore</v>
      </c>
      <c r="T168" s="19" t="str">
        <f>IF(AND(NOT(ISBLANK('Gen Master'!T697)),OR('Gen Master'!$AM697=TRUE,'Gen Master'!$AM697="Enabled?")),'Gen Master'!T697, ignore_flag)</f>
        <v>zzz_ignore</v>
      </c>
      <c r="U168" s="19" t="str">
        <f>IF(AND(NOT(ISBLANK('Gen Master'!U697)),OR('Gen Master'!$AM697=TRUE,'Gen Master'!$AM697="Enabled?")),'Gen Master'!U697, ignore_flag)</f>
        <v>zzz_ignore</v>
      </c>
      <c r="V168" s="19" t="str">
        <f ca="1">IF(AND(NOT(ISBLANK('Gen Master'!V697)),OR('Gen Master'!$AM697=TRUE,'Gen Master'!$AM697="Enabled?")),'Gen Master'!V697, ignore_flag)</f>
        <v>zzz_ignore</v>
      </c>
      <c r="W168" s="19" t="str">
        <f>IF(AND(NOT(ISBLANK('Gen Master'!W697)),OR('Gen Master'!$AM697=TRUE,'Gen Master'!$AM697="Enabled?")),'Gen Master'!W697, ignore_flag)</f>
        <v>zzz_ignore</v>
      </c>
      <c r="X168" s="19" t="str">
        <f>IF(AND(NOT(ISBLANK('Gen Master'!X697)),OR('Gen Master'!$AM697=TRUE,'Gen Master'!$AM697="Enabled?")),'Gen Master'!X697, ignore_flag)</f>
        <v>zzz_ignore</v>
      </c>
      <c r="Y168" s="19" t="str">
        <f>IF(AND(NOT(ISBLANK('Gen Master'!Y697)),OR('Gen Master'!$AM697=TRUE,'Gen Master'!$AM697="Enabled?")),'Gen Master'!Y697, ignore_flag)</f>
        <v>zzz_ignore</v>
      </c>
    </row>
    <row r="169" spans="1:25" ht="30">
      <c r="A169" s="19">
        <f>'Gen Master'!A700</f>
        <v>669</v>
      </c>
      <c r="B169" s="19" t="str">
        <f>IF(AND(NOT(ISBLANK('Gen Master'!B700)),OR('Gen Master'!$AM700=TRUE,'Gen Master'!$AM700="Enabled?")),'Gen Master'!B700, ignore_flag)</f>
        <v>zzz_ignore</v>
      </c>
      <c r="C169" s="19" t="str">
        <f>IF(AND(NOT(ISBLANK('Gen Master'!C700)),OR('Gen Master'!$AM700=TRUE,'Gen Master'!$AM700="Enabled?")),'Gen Master'!C700, ignore_flag)</f>
        <v>zzz_ignore</v>
      </c>
      <c r="D169" s="19" t="str">
        <f>IF(AND(NOT(ISBLANK('Gen Master'!D700)),OR('Gen Master'!$AM700=TRUE,'Gen Master'!$AM700="Enabled?")),'Gen Master'!D700, ignore_flag)</f>
        <v>zzz_ignore</v>
      </c>
      <c r="E169" s="19" t="str">
        <f>IF(AND(NOT(ISBLANK('Gen Master'!E700)),OR('Gen Master'!$AM700=TRUE,'Gen Master'!$AM700="Enabled?")),'Gen Master'!E700, ignore_flag)</f>
        <v>zzz_ignore</v>
      </c>
      <c r="F169" s="19" t="str">
        <f>IF(AND(NOT(ISBLANK('Gen Master'!F700)),OR('Gen Master'!$AM700=TRUE,'Gen Master'!$AM700="Enabled?")),'Gen Master'!F700, ignore_flag)</f>
        <v>zzz_ignore</v>
      </c>
      <c r="G169" s="19" t="str">
        <f>IF(AND(NOT(ISBLANK('Gen Master'!G700)),OR('Gen Master'!$AM700=TRUE,'Gen Master'!$AM700="Enabled?")),'Gen Master'!G700, ignore_flag)</f>
        <v>zzz_ignore</v>
      </c>
      <c r="H169" s="19" t="str">
        <f>IF(AND(NOT(ISBLANK('Gen Master'!H700)),OR('Gen Master'!$AM700=TRUE,'Gen Master'!$AM700="Enabled?")),'Gen Master'!H700, ignore_flag)</f>
        <v>zzz_ignore</v>
      </c>
      <c r="I169" s="19" t="str">
        <f>IF(AND(NOT(ISBLANK('Gen Master'!I700)),OR('Gen Master'!$AM700=TRUE,'Gen Master'!$AM700="Enabled?")),'Gen Master'!I700, ignore_flag)</f>
        <v>zzz_ignore</v>
      </c>
      <c r="J169" s="19" t="str">
        <f>IF(AND(NOT(ISBLANK('Gen Master'!J700)),OR('Gen Master'!$AM700=TRUE,'Gen Master'!$AM700="Enabled?")),'Gen Master'!J700, ignore_flag)</f>
        <v>zzz_ignore</v>
      </c>
      <c r="K169" s="19" t="str">
        <f>IF(AND(NOT(ISBLANK('Gen Master'!K700)),OR('Gen Master'!$AM700=TRUE,'Gen Master'!$AM700="Enabled?")),'Gen Master'!K700, ignore_flag)</f>
        <v>zzz_ignore</v>
      </c>
      <c r="L169" s="19" t="str">
        <f>IF(AND(NOT(ISBLANK('Gen Master'!L700)),OR('Gen Master'!$AM700=TRUE,'Gen Master'!$AM700="Enabled?")),'Gen Master'!L700, ignore_flag)</f>
        <v>zzz_ignore</v>
      </c>
      <c r="M169" s="19" t="str">
        <f>IF(AND(NOT(ISBLANK('Gen Master'!M700)),OR('Gen Master'!$AM700=TRUE,'Gen Master'!$AM700="Enabled?")),'Gen Master'!M700, ignore_flag)</f>
        <v>zzz_ignore</v>
      </c>
      <c r="N169" s="19" t="str">
        <f>IF(AND(NOT(ISBLANK('Gen Master'!N700)),OR('Gen Master'!$AM700=TRUE,'Gen Master'!$AM700="Enabled?")),'Gen Master'!N700, ignore_flag)</f>
        <v>zzz_ignore</v>
      </c>
      <c r="O169" s="19" t="str">
        <f>IF(AND(NOT(ISBLANK('Gen Master'!O700)),OR('Gen Master'!$AM700=TRUE,'Gen Master'!$AM700="Enabled?")),'Gen Master'!O700, ignore_flag)</f>
        <v>zzz_ignore</v>
      </c>
      <c r="P169" s="19" t="str">
        <f>IF(AND(NOT(ISBLANK('Gen Master'!P700)),OR('Gen Master'!$AM700=TRUE,'Gen Master'!$AM700="Enabled?")),'Gen Master'!P700, ignore_flag)</f>
        <v>zzz_ignore</v>
      </c>
      <c r="Q169" s="19" t="str">
        <f>IF(AND(NOT(ISBLANK('Gen Master'!Q700)),OR('Gen Master'!$AM700=TRUE,'Gen Master'!$AM700="Enabled?")),'Gen Master'!Q700, ignore_flag)</f>
        <v>zzz_ignore</v>
      </c>
      <c r="R169" s="19" t="str">
        <f>IF(AND(NOT(ISBLANK('Gen Master'!R700)),OR('Gen Master'!$AM700=TRUE,'Gen Master'!$AM700="Enabled?")),'Gen Master'!R700, ignore_flag)</f>
        <v>zzz_ignore</v>
      </c>
      <c r="S169" s="19" t="str">
        <f>IF(AND(NOT(ISBLANK('Gen Master'!S700)),OR('Gen Master'!$AM700=TRUE,'Gen Master'!$AM700="Enabled?")),'Gen Master'!S700, ignore_flag)</f>
        <v>zzz_ignore</v>
      </c>
      <c r="T169" s="19" t="str">
        <f>IF(AND(NOT(ISBLANK('Gen Master'!T700)),OR('Gen Master'!$AM700=TRUE,'Gen Master'!$AM700="Enabled?")),'Gen Master'!T700, ignore_flag)</f>
        <v>zzz_ignore</v>
      </c>
      <c r="U169" s="19" t="str">
        <f>IF(AND(NOT(ISBLANK('Gen Master'!U700)),OR('Gen Master'!$AM700=TRUE,'Gen Master'!$AM700="Enabled?")),'Gen Master'!U700, ignore_flag)</f>
        <v>zzz_ignore</v>
      </c>
      <c r="V169" s="19" t="str">
        <f ca="1">IF(AND(NOT(ISBLANK('Gen Master'!V700)),OR('Gen Master'!$AM700=TRUE,'Gen Master'!$AM700="Enabled?")),'Gen Master'!V700, ignore_flag)</f>
        <v>zzz_ignore</v>
      </c>
      <c r="W169" s="19" t="str">
        <f>IF(AND(NOT(ISBLANK('Gen Master'!W700)),OR('Gen Master'!$AM700=TRUE,'Gen Master'!$AM700="Enabled?")),'Gen Master'!W700, ignore_flag)</f>
        <v>zzz_ignore</v>
      </c>
      <c r="X169" s="19" t="str">
        <f>IF(AND(NOT(ISBLANK('Gen Master'!X700)),OR('Gen Master'!$AM700=TRUE,'Gen Master'!$AM700="Enabled?")),'Gen Master'!X700, ignore_flag)</f>
        <v>zzz_ignore</v>
      </c>
      <c r="Y169" s="19" t="str">
        <f>IF(AND(NOT(ISBLANK('Gen Master'!Y700)),OR('Gen Master'!$AM700=TRUE,'Gen Master'!$AM700="Enabled?")),'Gen Master'!Y700, ignore_flag)</f>
        <v>zzz_ignore</v>
      </c>
    </row>
    <row r="170" spans="1:25" ht="30">
      <c r="A170" s="19">
        <f>'Gen Master'!A701</f>
        <v>670</v>
      </c>
      <c r="B170" s="19" t="str">
        <f>IF(AND(NOT(ISBLANK('Gen Master'!B701)),OR('Gen Master'!$AM701=TRUE,'Gen Master'!$AM701="Enabled?")),'Gen Master'!B701, ignore_flag)</f>
        <v>zzz_ignore</v>
      </c>
      <c r="C170" s="19" t="str">
        <f>IF(AND(NOT(ISBLANK('Gen Master'!C701)),OR('Gen Master'!$AM701=TRUE,'Gen Master'!$AM701="Enabled?")),'Gen Master'!C701, ignore_flag)</f>
        <v>zzz_ignore</v>
      </c>
      <c r="D170" s="19" t="str">
        <f>IF(AND(NOT(ISBLANK('Gen Master'!D701)),OR('Gen Master'!$AM701=TRUE,'Gen Master'!$AM701="Enabled?")),'Gen Master'!D701, ignore_flag)</f>
        <v>zzz_ignore</v>
      </c>
      <c r="E170" s="19" t="str">
        <f>IF(AND(NOT(ISBLANK('Gen Master'!E701)),OR('Gen Master'!$AM701=TRUE,'Gen Master'!$AM701="Enabled?")),'Gen Master'!E701, ignore_flag)</f>
        <v>zzz_ignore</v>
      </c>
      <c r="F170" s="19" t="str">
        <f>IF(AND(NOT(ISBLANK('Gen Master'!F701)),OR('Gen Master'!$AM701=TRUE,'Gen Master'!$AM701="Enabled?")),'Gen Master'!F701, ignore_flag)</f>
        <v>zzz_ignore</v>
      </c>
      <c r="G170" s="19" t="str">
        <f>IF(AND(NOT(ISBLANK('Gen Master'!G701)),OR('Gen Master'!$AM701=TRUE,'Gen Master'!$AM701="Enabled?")),'Gen Master'!G701, ignore_flag)</f>
        <v>zzz_ignore</v>
      </c>
      <c r="H170" s="19" t="str">
        <f>IF(AND(NOT(ISBLANK('Gen Master'!H701)),OR('Gen Master'!$AM701=TRUE,'Gen Master'!$AM701="Enabled?")),'Gen Master'!H701, ignore_flag)</f>
        <v>zzz_ignore</v>
      </c>
      <c r="I170" s="19" t="str">
        <f>IF(AND(NOT(ISBLANK('Gen Master'!I701)),OR('Gen Master'!$AM701=TRUE,'Gen Master'!$AM701="Enabled?")),'Gen Master'!I701, ignore_flag)</f>
        <v>zzz_ignore</v>
      </c>
      <c r="J170" s="19" t="str">
        <f>IF(AND(NOT(ISBLANK('Gen Master'!J701)),OR('Gen Master'!$AM701=TRUE,'Gen Master'!$AM701="Enabled?")),'Gen Master'!J701, ignore_flag)</f>
        <v>zzz_ignore</v>
      </c>
      <c r="K170" s="19" t="str">
        <f>IF(AND(NOT(ISBLANK('Gen Master'!K701)),OR('Gen Master'!$AM701=TRUE,'Gen Master'!$AM701="Enabled?")),'Gen Master'!K701, ignore_flag)</f>
        <v>zzz_ignore</v>
      </c>
      <c r="L170" s="19" t="str">
        <f>IF(AND(NOT(ISBLANK('Gen Master'!L701)),OR('Gen Master'!$AM701=TRUE,'Gen Master'!$AM701="Enabled?")),'Gen Master'!L701, ignore_flag)</f>
        <v>zzz_ignore</v>
      </c>
      <c r="M170" s="19" t="str">
        <f>IF(AND(NOT(ISBLANK('Gen Master'!M701)),OR('Gen Master'!$AM701=TRUE,'Gen Master'!$AM701="Enabled?")),'Gen Master'!M701, ignore_flag)</f>
        <v>zzz_ignore</v>
      </c>
      <c r="N170" s="19" t="str">
        <f>IF(AND(NOT(ISBLANK('Gen Master'!N701)),OR('Gen Master'!$AM701=TRUE,'Gen Master'!$AM701="Enabled?")),'Gen Master'!N701, ignore_flag)</f>
        <v>zzz_ignore</v>
      </c>
      <c r="O170" s="19" t="str">
        <f>IF(AND(NOT(ISBLANK('Gen Master'!O701)),OR('Gen Master'!$AM701=TRUE,'Gen Master'!$AM701="Enabled?")),'Gen Master'!O701, ignore_flag)</f>
        <v>zzz_ignore</v>
      </c>
      <c r="P170" s="19" t="str">
        <f>IF(AND(NOT(ISBLANK('Gen Master'!P701)),OR('Gen Master'!$AM701=TRUE,'Gen Master'!$AM701="Enabled?")),'Gen Master'!P701, ignore_flag)</f>
        <v>zzz_ignore</v>
      </c>
      <c r="Q170" s="19" t="str">
        <f>IF(AND(NOT(ISBLANK('Gen Master'!Q701)),OR('Gen Master'!$AM701=TRUE,'Gen Master'!$AM701="Enabled?")),'Gen Master'!Q701, ignore_flag)</f>
        <v>zzz_ignore</v>
      </c>
      <c r="R170" s="19" t="str">
        <f>IF(AND(NOT(ISBLANK('Gen Master'!R701)),OR('Gen Master'!$AM701=TRUE,'Gen Master'!$AM701="Enabled?")),'Gen Master'!R701, ignore_flag)</f>
        <v>zzz_ignore</v>
      </c>
      <c r="S170" s="19" t="str">
        <f>IF(AND(NOT(ISBLANK('Gen Master'!S701)),OR('Gen Master'!$AM701=TRUE,'Gen Master'!$AM701="Enabled?")),'Gen Master'!S701, ignore_flag)</f>
        <v>zzz_ignore</v>
      </c>
      <c r="T170" s="19" t="str">
        <f>IF(AND(NOT(ISBLANK('Gen Master'!T701)),OR('Gen Master'!$AM701=TRUE,'Gen Master'!$AM701="Enabled?")),'Gen Master'!T701, ignore_flag)</f>
        <v>zzz_ignore</v>
      </c>
      <c r="U170" s="19" t="str">
        <f>IF(AND(NOT(ISBLANK('Gen Master'!U701)),OR('Gen Master'!$AM701=TRUE,'Gen Master'!$AM701="Enabled?")),'Gen Master'!U701, ignore_flag)</f>
        <v>zzz_ignore</v>
      </c>
      <c r="V170" s="19" t="str">
        <f ca="1">IF(AND(NOT(ISBLANK('Gen Master'!V701)),OR('Gen Master'!$AM701=TRUE,'Gen Master'!$AM701="Enabled?")),'Gen Master'!V701, ignore_flag)</f>
        <v>zzz_ignore</v>
      </c>
      <c r="W170" s="19" t="str">
        <f>IF(AND(NOT(ISBLANK('Gen Master'!W701)),OR('Gen Master'!$AM701=TRUE,'Gen Master'!$AM701="Enabled?")),'Gen Master'!W701, ignore_flag)</f>
        <v>zzz_ignore</v>
      </c>
      <c r="X170" s="19" t="str">
        <f>IF(AND(NOT(ISBLANK('Gen Master'!X701)),OR('Gen Master'!$AM701=TRUE,'Gen Master'!$AM701="Enabled?")),'Gen Master'!X701, ignore_flag)</f>
        <v>zzz_ignore</v>
      </c>
      <c r="Y170" s="19" t="str">
        <f>IF(AND(NOT(ISBLANK('Gen Master'!Y701)),OR('Gen Master'!$AM701=TRUE,'Gen Master'!$AM701="Enabled?")),'Gen Master'!Y701, ignore_flag)</f>
        <v>zzz_ignore</v>
      </c>
    </row>
    <row r="171" spans="1:25" ht="30">
      <c r="A171" s="19">
        <f>'Gen Master'!A702</f>
        <v>671</v>
      </c>
      <c r="B171" s="19" t="str">
        <f>IF(AND(NOT(ISBLANK('Gen Master'!B702)),OR('Gen Master'!$AM702=TRUE,'Gen Master'!$AM702="Enabled?")),'Gen Master'!B702, ignore_flag)</f>
        <v>zzz_ignore</v>
      </c>
      <c r="C171" s="19" t="str">
        <f>IF(AND(NOT(ISBLANK('Gen Master'!C702)),OR('Gen Master'!$AM702=TRUE,'Gen Master'!$AM702="Enabled?")),'Gen Master'!C702, ignore_flag)</f>
        <v>zzz_ignore</v>
      </c>
      <c r="D171" s="19" t="str">
        <f>IF(AND(NOT(ISBLANK('Gen Master'!D702)),OR('Gen Master'!$AM702=TRUE,'Gen Master'!$AM702="Enabled?")),'Gen Master'!D702, ignore_flag)</f>
        <v>zzz_ignore</v>
      </c>
      <c r="E171" s="19" t="str">
        <f>IF(AND(NOT(ISBLANK('Gen Master'!E702)),OR('Gen Master'!$AM702=TRUE,'Gen Master'!$AM702="Enabled?")),'Gen Master'!E702, ignore_flag)</f>
        <v>zzz_ignore</v>
      </c>
      <c r="F171" s="19" t="str">
        <f>IF(AND(NOT(ISBLANK('Gen Master'!F702)),OR('Gen Master'!$AM702=TRUE,'Gen Master'!$AM702="Enabled?")),'Gen Master'!F702, ignore_flag)</f>
        <v>zzz_ignore</v>
      </c>
      <c r="G171" s="19" t="str">
        <f>IF(AND(NOT(ISBLANK('Gen Master'!G702)),OR('Gen Master'!$AM702=TRUE,'Gen Master'!$AM702="Enabled?")),'Gen Master'!G702, ignore_flag)</f>
        <v>zzz_ignore</v>
      </c>
      <c r="H171" s="19" t="str">
        <f>IF(AND(NOT(ISBLANK('Gen Master'!H702)),OR('Gen Master'!$AM702=TRUE,'Gen Master'!$AM702="Enabled?")),'Gen Master'!H702, ignore_flag)</f>
        <v>zzz_ignore</v>
      </c>
      <c r="I171" s="19" t="str">
        <f>IF(AND(NOT(ISBLANK('Gen Master'!I702)),OR('Gen Master'!$AM702=TRUE,'Gen Master'!$AM702="Enabled?")),'Gen Master'!I702, ignore_flag)</f>
        <v>zzz_ignore</v>
      </c>
      <c r="J171" s="19" t="str">
        <f>IF(AND(NOT(ISBLANK('Gen Master'!J702)),OR('Gen Master'!$AM702=TRUE,'Gen Master'!$AM702="Enabled?")),'Gen Master'!J702, ignore_flag)</f>
        <v>zzz_ignore</v>
      </c>
      <c r="K171" s="19" t="str">
        <f>IF(AND(NOT(ISBLANK('Gen Master'!K702)),OR('Gen Master'!$AM702=TRUE,'Gen Master'!$AM702="Enabled?")),'Gen Master'!K702, ignore_flag)</f>
        <v>zzz_ignore</v>
      </c>
      <c r="L171" s="19" t="str">
        <f>IF(AND(NOT(ISBLANK('Gen Master'!L702)),OR('Gen Master'!$AM702=TRUE,'Gen Master'!$AM702="Enabled?")),'Gen Master'!L702, ignore_flag)</f>
        <v>zzz_ignore</v>
      </c>
      <c r="M171" s="19" t="str">
        <f>IF(AND(NOT(ISBLANK('Gen Master'!M702)),OR('Gen Master'!$AM702=TRUE,'Gen Master'!$AM702="Enabled?")),'Gen Master'!M702, ignore_flag)</f>
        <v>zzz_ignore</v>
      </c>
      <c r="N171" s="19" t="str">
        <f>IF(AND(NOT(ISBLANK('Gen Master'!N702)),OR('Gen Master'!$AM702=TRUE,'Gen Master'!$AM702="Enabled?")),'Gen Master'!N702, ignore_flag)</f>
        <v>zzz_ignore</v>
      </c>
      <c r="O171" s="19" t="str">
        <f>IF(AND(NOT(ISBLANK('Gen Master'!O702)),OR('Gen Master'!$AM702=TRUE,'Gen Master'!$AM702="Enabled?")),'Gen Master'!O702, ignore_flag)</f>
        <v>zzz_ignore</v>
      </c>
      <c r="P171" s="19" t="str">
        <f>IF(AND(NOT(ISBLANK('Gen Master'!P702)),OR('Gen Master'!$AM702=TRUE,'Gen Master'!$AM702="Enabled?")),'Gen Master'!P702, ignore_flag)</f>
        <v>zzz_ignore</v>
      </c>
      <c r="Q171" s="19" t="str">
        <f>IF(AND(NOT(ISBLANK('Gen Master'!Q702)),OR('Gen Master'!$AM702=TRUE,'Gen Master'!$AM702="Enabled?")),'Gen Master'!Q702, ignore_flag)</f>
        <v>zzz_ignore</v>
      </c>
      <c r="R171" s="19" t="str">
        <f>IF(AND(NOT(ISBLANK('Gen Master'!R702)),OR('Gen Master'!$AM702=TRUE,'Gen Master'!$AM702="Enabled?")),'Gen Master'!R702, ignore_flag)</f>
        <v>zzz_ignore</v>
      </c>
      <c r="S171" s="19" t="str">
        <f>IF(AND(NOT(ISBLANK('Gen Master'!S702)),OR('Gen Master'!$AM702=TRUE,'Gen Master'!$AM702="Enabled?")),'Gen Master'!S702, ignore_flag)</f>
        <v>zzz_ignore</v>
      </c>
      <c r="T171" s="19" t="str">
        <f>IF(AND(NOT(ISBLANK('Gen Master'!T702)),OR('Gen Master'!$AM702=TRUE,'Gen Master'!$AM702="Enabled?")),'Gen Master'!T702, ignore_flag)</f>
        <v>zzz_ignore</v>
      </c>
      <c r="U171" s="19" t="str">
        <f>IF(AND(NOT(ISBLANK('Gen Master'!U702)),OR('Gen Master'!$AM702=TRUE,'Gen Master'!$AM702="Enabled?")),'Gen Master'!U702, ignore_flag)</f>
        <v>zzz_ignore</v>
      </c>
      <c r="V171" s="19" t="str">
        <f ca="1">IF(AND(NOT(ISBLANK('Gen Master'!V702)),OR('Gen Master'!$AM702=TRUE,'Gen Master'!$AM702="Enabled?")),'Gen Master'!V702, ignore_flag)</f>
        <v>zzz_ignore</v>
      </c>
      <c r="W171" s="19" t="str">
        <f>IF(AND(NOT(ISBLANK('Gen Master'!W702)),OR('Gen Master'!$AM702=TRUE,'Gen Master'!$AM702="Enabled?")),'Gen Master'!W702, ignore_flag)</f>
        <v>zzz_ignore</v>
      </c>
      <c r="X171" s="19" t="str">
        <f>IF(AND(NOT(ISBLANK('Gen Master'!X702)),OR('Gen Master'!$AM702=TRUE,'Gen Master'!$AM702="Enabled?")),'Gen Master'!X702, ignore_flag)</f>
        <v>zzz_ignore</v>
      </c>
      <c r="Y171" s="19" t="str">
        <f>IF(AND(NOT(ISBLANK('Gen Master'!Y702)),OR('Gen Master'!$AM702=TRUE,'Gen Master'!$AM702="Enabled?")),'Gen Master'!Y702, ignore_flag)</f>
        <v>zzz_ignore</v>
      </c>
    </row>
    <row r="172" spans="1:25" ht="30">
      <c r="A172" s="19">
        <f>'Gen Master'!A703</f>
        <v>672</v>
      </c>
      <c r="B172" s="19" t="str">
        <f>IF(AND(NOT(ISBLANK('Gen Master'!B703)),OR('Gen Master'!$AM703=TRUE,'Gen Master'!$AM703="Enabled?")),'Gen Master'!B703, ignore_flag)</f>
        <v>zzz_ignore</v>
      </c>
      <c r="C172" s="19" t="str">
        <f>IF(AND(NOT(ISBLANK('Gen Master'!C703)),OR('Gen Master'!$AM703=TRUE,'Gen Master'!$AM703="Enabled?")),'Gen Master'!C703, ignore_flag)</f>
        <v>zzz_ignore</v>
      </c>
      <c r="D172" s="19" t="str">
        <f>IF(AND(NOT(ISBLANK('Gen Master'!D703)),OR('Gen Master'!$AM703=TRUE,'Gen Master'!$AM703="Enabled?")),'Gen Master'!D703, ignore_flag)</f>
        <v>zzz_ignore</v>
      </c>
      <c r="E172" s="19" t="str">
        <f>IF(AND(NOT(ISBLANK('Gen Master'!E703)),OR('Gen Master'!$AM703=TRUE,'Gen Master'!$AM703="Enabled?")),'Gen Master'!E703, ignore_flag)</f>
        <v>zzz_ignore</v>
      </c>
      <c r="F172" s="19" t="str">
        <f>IF(AND(NOT(ISBLANK('Gen Master'!F703)),OR('Gen Master'!$AM703=TRUE,'Gen Master'!$AM703="Enabled?")),'Gen Master'!F703, ignore_flag)</f>
        <v>zzz_ignore</v>
      </c>
      <c r="G172" s="19" t="str">
        <f>IF(AND(NOT(ISBLANK('Gen Master'!G703)),OR('Gen Master'!$AM703=TRUE,'Gen Master'!$AM703="Enabled?")),'Gen Master'!G703, ignore_flag)</f>
        <v>zzz_ignore</v>
      </c>
      <c r="H172" s="19" t="str">
        <f>IF(AND(NOT(ISBLANK('Gen Master'!H703)),OR('Gen Master'!$AM703=TRUE,'Gen Master'!$AM703="Enabled?")),'Gen Master'!H703, ignore_flag)</f>
        <v>zzz_ignore</v>
      </c>
      <c r="I172" s="19" t="str">
        <f>IF(AND(NOT(ISBLANK('Gen Master'!I703)),OR('Gen Master'!$AM703=TRUE,'Gen Master'!$AM703="Enabled?")),'Gen Master'!I703, ignore_flag)</f>
        <v>zzz_ignore</v>
      </c>
      <c r="J172" s="19" t="str">
        <f>IF(AND(NOT(ISBLANK('Gen Master'!J703)),OR('Gen Master'!$AM703=TRUE,'Gen Master'!$AM703="Enabled?")),'Gen Master'!J703, ignore_flag)</f>
        <v>zzz_ignore</v>
      </c>
      <c r="K172" s="19" t="str">
        <f>IF(AND(NOT(ISBLANK('Gen Master'!K703)),OR('Gen Master'!$AM703=TRUE,'Gen Master'!$AM703="Enabled?")),'Gen Master'!K703, ignore_flag)</f>
        <v>zzz_ignore</v>
      </c>
      <c r="L172" s="19" t="str">
        <f>IF(AND(NOT(ISBLANK('Gen Master'!L703)),OR('Gen Master'!$AM703=TRUE,'Gen Master'!$AM703="Enabled?")),'Gen Master'!L703, ignore_flag)</f>
        <v>zzz_ignore</v>
      </c>
      <c r="M172" s="19" t="str">
        <f>IF(AND(NOT(ISBLANK('Gen Master'!M703)),OR('Gen Master'!$AM703=TRUE,'Gen Master'!$AM703="Enabled?")),'Gen Master'!M703, ignore_flag)</f>
        <v>zzz_ignore</v>
      </c>
      <c r="N172" s="19" t="str">
        <f>IF(AND(NOT(ISBLANK('Gen Master'!N703)),OR('Gen Master'!$AM703=TRUE,'Gen Master'!$AM703="Enabled?")),'Gen Master'!N703, ignore_flag)</f>
        <v>zzz_ignore</v>
      </c>
      <c r="O172" s="19" t="str">
        <f>IF(AND(NOT(ISBLANK('Gen Master'!O703)),OR('Gen Master'!$AM703=TRUE,'Gen Master'!$AM703="Enabled?")),'Gen Master'!O703, ignore_flag)</f>
        <v>zzz_ignore</v>
      </c>
      <c r="P172" s="19" t="str">
        <f>IF(AND(NOT(ISBLANK('Gen Master'!P703)),OR('Gen Master'!$AM703=TRUE,'Gen Master'!$AM703="Enabled?")),'Gen Master'!P703, ignore_flag)</f>
        <v>zzz_ignore</v>
      </c>
      <c r="Q172" s="19" t="str">
        <f>IF(AND(NOT(ISBLANK('Gen Master'!Q703)),OR('Gen Master'!$AM703=TRUE,'Gen Master'!$AM703="Enabled?")),'Gen Master'!Q703, ignore_flag)</f>
        <v>zzz_ignore</v>
      </c>
      <c r="R172" s="19" t="str">
        <f>IF(AND(NOT(ISBLANK('Gen Master'!R703)),OR('Gen Master'!$AM703=TRUE,'Gen Master'!$AM703="Enabled?")),'Gen Master'!R703, ignore_flag)</f>
        <v>zzz_ignore</v>
      </c>
      <c r="S172" s="19" t="str">
        <f>IF(AND(NOT(ISBLANK('Gen Master'!S703)),OR('Gen Master'!$AM703=TRUE,'Gen Master'!$AM703="Enabled?")),'Gen Master'!S703, ignore_flag)</f>
        <v>zzz_ignore</v>
      </c>
      <c r="T172" s="19" t="str">
        <f>IF(AND(NOT(ISBLANK('Gen Master'!T703)),OR('Gen Master'!$AM703=TRUE,'Gen Master'!$AM703="Enabled?")),'Gen Master'!T703, ignore_flag)</f>
        <v>zzz_ignore</v>
      </c>
      <c r="U172" s="19" t="str">
        <f>IF(AND(NOT(ISBLANK('Gen Master'!U703)),OR('Gen Master'!$AM703=TRUE,'Gen Master'!$AM703="Enabled?")),'Gen Master'!U703, ignore_flag)</f>
        <v>zzz_ignore</v>
      </c>
      <c r="V172" s="19" t="str">
        <f ca="1">IF(AND(NOT(ISBLANK('Gen Master'!V703)),OR('Gen Master'!$AM703=TRUE,'Gen Master'!$AM703="Enabled?")),'Gen Master'!V703, ignore_flag)</f>
        <v>zzz_ignore</v>
      </c>
      <c r="W172" s="19" t="str">
        <f>IF(AND(NOT(ISBLANK('Gen Master'!W703)),OR('Gen Master'!$AM703=TRUE,'Gen Master'!$AM703="Enabled?")),'Gen Master'!W703, ignore_flag)</f>
        <v>zzz_ignore</v>
      </c>
      <c r="X172" s="19" t="str">
        <f>IF(AND(NOT(ISBLANK('Gen Master'!X703)),OR('Gen Master'!$AM703=TRUE,'Gen Master'!$AM703="Enabled?")),'Gen Master'!X703, ignore_flag)</f>
        <v>zzz_ignore</v>
      </c>
      <c r="Y172" s="19" t="str">
        <f>IF(AND(NOT(ISBLANK('Gen Master'!Y703)),OR('Gen Master'!$AM703=TRUE,'Gen Master'!$AM703="Enabled?")),'Gen Master'!Y703, ignore_flag)</f>
        <v>zzz_ignore</v>
      </c>
    </row>
    <row r="173" spans="1:25" ht="30">
      <c r="A173" s="19">
        <f>'Gen Master'!A704</f>
        <v>673</v>
      </c>
      <c r="B173" s="19" t="str">
        <f>IF(AND(NOT(ISBLANK('Gen Master'!B704)),OR('Gen Master'!$AM704=TRUE,'Gen Master'!$AM704="Enabled?")),'Gen Master'!B704, ignore_flag)</f>
        <v>zzz_ignore</v>
      </c>
      <c r="C173" s="19" t="str">
        <f>IF(AND(NOT(ISBLANK('Gen Master'!C704)),OR('Gen Master'!$AM704=TRUE,'Gen Master'!$AM704="Enabled?")),'Gen Master'!C704, ignore_flag)</f>
        <v>zzz_ignore</v>
      </c>
      <c r="D173" s="19" t="str">
        <f>IF(AND(NOT(ISBLANK('Gen Master'!D704)),OR('Gen Master'!$AM704=TRUE,'Gen Master'!$AM704="Enabled?")),'Gen Master'!D704, ignore_flag)</f>
        <v>zzz_ignore</v>
      </c>
      <c r="E173" s="19" t="str">
        <f>IF(AND(NOT(ISBLANK('Gen Master'!E704)),OR('Gen Master'!$AM704=TRUE,'Gen Master'!$AM704="Enabled?")),'Gen Master'!E704, ignore_flag)</f>
        <v>zzz_ignore</v>
      </c>
      <c r="F173" s="19" t="str">
        <f>IF(AND(NOT(ISBLANK('Gen Master'!F704)),OR('Gen Master'!$AM704=TRUE,'Gen Master'!$AM704="Enabled?")),'Gen Master'!F704, ignore_flag)</f>
        <v>zzz_ignore</v>
      </c>
      <c r="G173" s="19" t="str">
        <f>IF(AND(NOT(ISBLANK('Gen Master'!G704)),OR('Gen Master'!$AM704=TRUE,'Gen Master'!$AM704="Enabled?")),'Gen Master'!G704, ignore_flag)</f>
        <v>zzz_ignore</v>
      </c>
      <c r="H173" s="19" t="str">
        <f>IF(AND(NOT(ISBLANK('Gen Master'!H704)),OR('Gen Master'!$AM704=TRUE,'Gen Master'!$AM704="Enabled?")),'Gen Master'!H704, ignore_flag)</f>
        <v>zzz_ignore</v>
      </c>
      <c r="I173" s="19" t="str">
        <f>IF(AND(NOT(ISBLANK('Gen Master'!I704)),OR('Gen Master'!$AM704=TRUE,'Gen Master'!$AM704="Enabled?")),'Gen Master'!I704, ignore_flag)</f>
        <v>zzz_ignore</v>
      </c>
      <c r="J173" s="19" t="str">
        <f>IF(AND(NOT(ISBLANK('Gen Master'!J704)),OR('Gen Master'!$AM704=TRUE,'Gen Master'!$AM704="Enabled?")),'Gen Master'!J704, ignore_flag)</f>
        <v>zzz_ignore</v>
      </c>
      <c r="K173" s="19" t="str">
        <f>IF(AND(NOT(ISBLANK('Gen Master'!K704)),OR('Gen Master'!$AM704=TRUE,'Gen Master'!$AM704="Enabled?")),'Gen Master'!K704, ignore_flag)</f>
        <v>zzz_ignore</v>
      </c>
      <c r="L173" s="19" t="str">
        <f>IF(AND(NOT(ISBLANK('Gen Master'!L704)),OR('Gen Master'!$AM704=TRUE,'Gen Master'!$AM704="Enabled?")),'Gen Master'!L704, ignore_flag)</f>
        <v>zzz_ignore</v>
      </c>
      <c r="M173" s="19" t="str">
        <f>IF(AND(NOT(ISBLANK('Gen Master'!M704)),OR('Gen Master'!$AM704=TRUE,'Gen Master'!$AM704="Enabled?")),'Gen Master'!M704, ignore_flag)</f>
        <v>zzz_ignore</v>
      </c>
      <c r="N173" s="19" t="str">
        <f>IF(AND(NOT(ISBLANK('Gen Master'!N704)),OR('Gen Master'!$AM704=TRUE,'Gen Master'!$AM704="Enabled?")),'Gen Master'!N704, ignore_flag)</f>
        <v>zzz_ignore</v>
      </c>
      <c r="O173" s="19" t="str">
        <f>IF(AND(NOT(ISBLANK('Gen Master'!O704)),OR('Gen Master'!$AM704=TRUE,'Gen Master'!$AM704="Enabled?")),'Gen Master'!O704, ignore_flag)</f>
        <v>zzz_ignore</v>
      </c>
      <c r="P173" s="19" t="str">
        <f>IF(AND(NOT(ISBLANK('Gen Master'!P704)),OR('Gen Master'!$AM704=TRUE,'Gen Master'!$AM704="Enabled?")),'Gen Master'!P704, ignore_flag)</f>
        <v>zzz_ignore</v>
      </c>
      <c r="Q173" s="19" t="str">
        <f>IF(AND(NOT(ISBLANK('Gen Master'!Q704)),OR('Gen Master'!$AM704=TRUE,'Gen Master'!$AM704="Enabled?")),'Gen Master'!Q704, ignore_flag)</f>
        <v>zzz_ignore</v>
      </c>
      <c r="R173" s="19" t="str">
        <f>IF(AND(NOT(ISBLANK('Gen Master'!R704)),OR('Gen Master'!$AM704=TRUE,'Gen Master'!$AM704="Enabled?")),'Gen Master'!R704, ignore_flag)</f>
        <v>zzz_ignore</v>
      </c>
      <c r="S173" s="19" t="str">
        <f>IF(AND(NOT(ISBLANK('Gen Master'!S704)),OR('Gen Master'!$AM704=TRUE,'Gen Master'!$AM704="Enabled?")),'Gen Master'!S704, ignore_flag)</f>
        <v>zzz_ignore</v>
      </c>
      <c r="T173" s="19" t="str">
        <f>IF(AND(NOT(ISBLANK('Gen Master'!T704)),OR('Gen Master'!$AM704=TRUE,'Gen Master'!$AM704="Enabled?")),'Gen Master'!T704, ignore_flag)</f>
        <v>zzz_ignore</v>
      </c>
      <c r="U173" s="19" t="str">
        <f>IF(AND(NOT(ISBLANK('Gen Master'!U704)),OR('Gen Master'!$AM704=TRUE,'Gen Master'!$AM704="Enabled?")),'Gen Master'!U704, ignore_flag)</f>
        <v>zzz_ignore</v>
      </c>
      <c r="V173" s="19" t="str">
        <f ca="1">IF(AND(NOT(ISBLANK('Gen Master'!V704)),OR('Gen Master'!$AM704=TRUE,'Gen Master'!$AM704="Enabled?")),'Gen Master'!V704, ignore_flag)</f>
        <v>zzz_ignore</v>
      </c>
      <c r="W173" s="19" t="str">
        <f>IF(AND(NOT(ISBLANK('Gen Master'!W704)),OR('Gen Master'!$AM704=TRUE,'Gen Master'!$AM704="Enabled?")),'Gen Master'!W704, ignore_flag)</f>
        <v>zzz_ignore</v>
      </c>
      <c r="X173" s="19" t="str">
        <f>IF(AND(NOT(ISBLANK('Gen Master'!X704)),OR('Gen Master'!$AM704=TRUE,'Gen Master'!$AM704="Enabled?")),'Gen Master'!X704, ignore_flag)</f>
        <v>zzz_ignore</v>
      </c>
      <c r="Y173" s="19" t="str">
        <f>IF(AND(NOT(ISBLANK('Gen Master'!Y704)),OR('Gen Master'!$AM704=TRUE,'Gen Master'!$AM704="Enabled?")),'Gen Master'!Y704, ignore_flag)</f>
        <v>zzz_ignore</v>
      </c>
    </row>
    <row r="174" spans="1:25" ht="30">
      <c r="A174" s="19">
        <f>'Gen Master'!A729</f>
        <v>698</v>
      </c>
      <c r="B174" s="19" t="str">
        <f>IF(AND(NOT(ISBLANK('Gen Master'!B729)),OR('Gen Master'!$AM729=TRUE,'Gen Master'!$AM729="Enabled?")),'Gen Master'!B729, ignore_flag)</f>
        <v>zzz_ignore</v>
      </c>
      <c r="C174" s="19" t="str">
        <f>IF(AND(NOT(ISBLANK('Gen Master'!C729)),OR('Gen Master'!$AM729=TRUE,'Gen Master'!$AM729="Enabled?")),'Gen Master'!C729, ignore_flag)</f>
        <v>zzz_ignore</v>
      </c>
      <c r="D174" s="19" t="str">
        <f>IF(AND(NOT(ISBLANK('Gen Master'!D729)),OR('Gen Master'!$AM729=TRUE,'Gen Master'!$AM729="Enabled?")),'Gen Master'!D729, ignore_flag)</f>
        <v>zzz_ignore</v>
      </c>
      <c r="E174" s="19" t="str">
        <f>IF(AND(NOT(ISBLANK('Gen Master'!E729)),OR('Gen Master'!$AM729=TRUE,'Gen Master'!$AM729="Enabled?")),'Gen Master'!E729, ignore_flag)</f>
        <v>zzz_ignore</v>
      </c>
      <c r="F174" s="19" t="str">
        <f>IF(AND(NOT(ISBLANK('Gen Master'!F729)),OR('Gen Master'!$AM729=TRUE,'Gen Master'!$AM729="Enabled?")),'Gen Master'!F729, ignore_flag)</f>
        <v>zzz_ignore</v>
      </c>
      <c r="G174" s="19" t="str">
        <f>IF(AND(NOT(ISBLANK('Gen Master'!G729)),OR('Gen Master'!$AM729=TRUE,'Gen Master'!$AM729="Enabled?")),'Gen Master'!G729, ignore_flag)</f>
        <v>zzz_ignore</v>
      </c>
      <c r="H174" s="19" t="str">
        <f>IF(AND(NOT(ISBLANK('Gen Master'!H729)),OR('Gen Master'!$AM729=TRUE,'Gen Master'!$AM729="Enabled?")),'Gen Master'!H729, ignore_flag)</f>
        <v>zzz_ignore</v>
      </c>
      <c r="I174" s="19" t="str">
        <f>IF(AND(NOT(ISBLANK('Gen Master'!I729)),OR('Gen Master'!$AM729=TRUE,'Gen Master'!$AM729="Enabled?")),'Gen Master'!I729, ignore_flag)</f>
        <v>zzz_ignore</v>
      </c>
      <c r="J174" s="19" t="str">
        <f>IF(AND(NOT(ISBLANK('Gen Master'!J729)),OR('Gen Master'!$AM729=TRUE,'Gen Master'!$AM729="Enabled?")),'Gen Master'!J729, ignore_flag)</f>
        <v>zzz_ignore</v>
      </c>
      <c r="K174" s="19" t="str">
        <f>IF(AND(NOT(ISBLANK('Gen Master'!K729)),OR('Gen Master'!$AM729=TRUE,'Gen Master'!$AM729="Enabled?")),'Gen Master'!K729, ignore_flag)</f>
        <v>zzz_ignore</v>
      </c>
      <c r="L174" s="19" t="str">
        <f>IF(AND(NOT(ISBLANK('Gen Master'!L729)),OR('Gen Master'!$AM729=TRUE,'Gen Master'!$AM729="Enabled?")),'Gen Master'!L729, ignore_flag)</f>
        <v>zzz_ignore</v>
      </c>
      <c r="M174" s="19" t="str">
        <f>IF(AND(NOT(ISBLANK('Gen Master'!M729)),OR('Gen Master'!$AM729=TRUE,'Gen Master'!$AM729="Enabled?")),'Gen Master'!M729, ignore_flag)</f>
        <v>zzz_ignore</v>
      </c>
      <c r="N174" s="19" t="str">
        <f>IF(AND(NOT(ISBLANK('Gen Master'!N729)),OR('Gen Master'!$AM729=TRUE,'Gen Master'!$AM729="Enabled?")),'Gen Master'!N729, ignore_flag)</f>
        <v>zzz_ignore</v>
      </c>
      <c r="O174" s="19" t="str">
        <f>IF(AND(NOT(ISBLANK('Gen Master'!O729)),OR('Gen Master'!$AM729=TRUE,'Gen Master'!$AM729="Enabled?")),'Gen Master'!O729, ignore_flag)</f>
        <v>zzz_ignore</v>
      </c>
      <c r="P174" s="19" t="str">
        <f>IF(AND(NOT(ISBLANK('Gen Master'!P729)),OR('Gen Master'!$AM729=TRUE,'Gen Master'!$AM729="Enabled?")),'Gen Master'!P729, ignore_flag)</f>
        <v>zzz_ignore</v>
      </c>
      <c r="Q174" s="19" t="str">
        <f>IF(AND(NOT(ISBLANK('Gen Master'!Q729)),OR('Gen Master'!$AM729=TRUE,'Gen Master'!$AM729="Enabled?")),'Gen Master'!Q729, ignore_flag)</f>
        <v>zzz_ignore</v>
      </c>
      <c r="R174" s="19" t="str">
        <f>IF(AND(NOT(ISBLANK('Gen Master'!R729)),OR('Gen Master'!$AM729=TRUE,'Gen Master'!$AM729="Enabled?")),'Gen Master'!R729, ignore_flag)</f>
        <v>zzz_ignore</v>
      </c>
      <c r="S174" s="19" t="str">
        <f>IF(AND(NOT(ISBLANK('Gen Master'!S729)),OR('Gen Master'!$AM729=TRUE,'Gen Master'!$AM729="Enabled?")),'Gen Master'!S729, ignore_flag)</f>
        <v>zzz_ignore</v>
      </c>
      <c r="T174" s="19" t="str">
        <f>IF(AND(NOT(ISBLANK('Gen Master'!T729)),OR('Gen Master'!$AM729=TRUE,'Gen Master'!$AM729="Enabled?")),'Gen Master'!T729, ignore_flag)</f>
        <v>zzz_ignore</v>
      </c>
      <c r="U174" s="19" t="str">
        <f>IF(AND(NOT(ISBLANK('Gen Master'!U729)),OR('Gen Master'!$AM729=TRUE,'Gen Master'!$AM729="Enabled?")),'Gen Master'!U729, ignore_flag)</f>
        <v>zzz_ignore</v>
      </c>
      <c r="V174" s="19" t="str">
        <f ca="1">IF(AND(NOT(ISBLANK('Gen Master'!V729)),OR('Gen Master'!$AM729=TRUE,'Gen Master'!$AM729="Enabled?")),'Gen Master'!V729, ignore_flag)</f>
        <v>zzz_ignore</v>
      </c>
      <c r="W174" s="19" t="str">
        <f>IF(AND(NOT(ISBLANK('Gen Master'!W729)),OR('Gen Master'!$AM729=TRUE,'Gen Master'!$AM729="Enabled?")),'Gen Master'!W729, ignore_flag)</f>
        <v>zzz_ignore</v>
      </c>
      <c r="X174" s="19" t="str">
        <f>IF(AND(NOT(ISBLANK('Gen Master'!X729)),OR('Gen Master'!$AM729=TRUE,'Gen Master'!$AM729="Enabled?")),'Gen Master'!X729, ignore_flag)</f>
        <v>zzz_ignore</v>
      </c>
      <c r="Y174" s="19" t="str">
        <f>IF(AND(NOT(ISBLANK('Gen Master'!Y729)),OR('Gen Master'!$AM729=TRUE,'Gen Master'!$AM729="Enabled?")),'Gen Master'!Y729, ignore_flag)</f>
        <v>zzz_ignore</v>
      </c>
    </row>
    <row r="175" spans="1:25" ht="30">
      <c r="A175" s="19">
        <f>'Gen Master'!A730</f>
        <v>699</v>
      </c>
      <c r="B175" s="19" t="str">
        <f>IF(AND(NOT(ISBLANK('Gen Master'!B730)),OR('Gen Master'!$AM730=TRUE,'Gen Master'!$AM730="Enabled?")),'Gen Master'!B730, ignore_flag)</f>
        <v>zzz_ignore</v>
      </c>
      <c r="C175" s="19" t="str">
        <f>IF(AND(NOT(ISBLANK('Gen Master'!C730)),OR('Gen Master'!$AM730=TRUE,'Gen Master'!$AM730="Enabled?")),'Gen Master'!C730, ignore_flag)</f>
        <v>zzz_ignore</v>
      </c>
      <c r="D175" s="19" t="str">
        <f>IF(AND(NOT(ISBLANK('Gen Master'!D730)),OR('Gen Master'!$AM730=TRUE,'Gen Master'!$AM730="Enabled?")),'Gen Master'!D730, ignore_flag)</f>
        <v>zzz_ignore</v>
      </c>
      <c r="E175" s="19" t="str">
        <f>IF(AND(NOT(ISBLANK('Gen Master'!E730)),OR('Gen Master'!$AM730=TRUE,'Gen Master'!$AM730="Enabled?")),'Gen Master'!E730, ignore_flag)</f>
        <v>zzz_ignore</v>
      </c>
      <c r="F175" s="19" t="str">
        <f>IF(AND(NOT(ISBLANK('Gen Master'!F730)),OR('Gen Master'!$AM730=TRUE,'Gen Master'!$AM730="Enabled?")),'Gen Master'!F730, ignore_flag)</f>
        <v>zzz_ignore</v>
      </c>
      <c r="G175" s="19" t="str">
        <f>IF(AND(NOT(ISBLANK('Gen Master'!G730)),OR('Gen Master'!$AM730=TRUE,'Gen Master'!$AM730="Enabled?")),'Gen Master'!G730, ignore_flag)</f>
        <v>zzz_ignore</v>
      </c>
      <c r="H175" s="19" t="str">
        <f>IF(AND(NOT(ISBLANK('Gen Master'!H730)),OR('Gen Master'!$AM730=TRUE,'Gen Master'!$AM730="Enabled?")),'Gen Master'!H730, ignore_flag)</f>
        <v>zzz_ignore</v>
      </c>
      <c r="I175" s="19" t="str">
        <f>IF(AND(NOT(ISBLANK('Gen Master'!I730)),OR('Gen Master'!$AM730=TRUE,'Gen Master'!$AM730="Enabled?")),'Gen Master'!I730, ignore_flag)</f>
        <v>zzz_ignore</v>
      </c>
      <c r="J175" s="19" t="str">
        <f>IF(AND(NOT(ISBLANK('Gen Master'!J730)),OR('Gen Master'!$AM730=TRUE,'Gen Master'!$AM730="Enabled?")),'Gen Master'!J730, ignore_flag)</f>
        <v>zzz_ignore</v>
      </c>
      <c r="K175" s="19" t="str">
        <f>IF(AND(NOT(ISBLANK('Gen Master'!K730)),OR('Gen Master'!$AM730=TRUE,'Gen Master'!$AM730="Enabled?")),'Gen Master'!K730, ignore_flag)</f>
        <v>zzz_ignore</v>
      </c>
      <c r="L175" s="19" t="str">
        <f>IF(AND(NOT(ISBLANK('Gen Master'!L730)),OR('Gen Master'!$AM730=TRUE,'Gen Master'!$AM730="Enabled?")),'Gen Master'!L730, ignore_flag)</f>
        <v>zzz_ignore</v>
      </c>
      <c r="M175" s="19" t="str">
        <f>IF(AND(NOT(ISBLANK('Gen Master'!M730)),OR('Gen Master'!$AM730=TRUE,'Gen Master'!$AM730="Enabled?")),'Gen Master'!M730, ignore_flag)</f>
        <v>zzz_ignore</v>
      </c>
      <c r="N175" s="19" t="str">
        <f>IF(AND(NOT(ISBLANK('Gen Master'!N730)),OR('Gen Master'!$AM730=TRUE,'Gen Master'!$AM730="Enabled?")),'Gen Master'!N730, ignore_flag)</f>
        <v>zzz_ignore</v>
      </c>
      <c r="O175" s="19" t="str">
        <f>IF(AND(NOT(ISBLANK('Gen Master'!O730)),OR('Gen Master'!$AM730=TRUE,'Gen Master'!$AM730="Enabled?")),'Gen Master'!O730, ignore_flag)</f>
        <v>zzz_ignore</v>
      </c>
      <c r="P175" s="19" t="str">
        <f>IF(AND(NOT(ISBLANK('Gen Master'!P730)),OR('Gen Master'!$AM730=TRUE,'Gen Master'!$AM730="Enabled?")),'Gen Master'!P730, ignore_flag)</f>
        <v>zzz_ignore</v>
      </c>
      <c r="Q175" s="19" t="str">
        <f>IF(AND(NOT(ISBLANK('Gen Master'!Q730)),OR('Gen Master'!$AM730=TRUE,'Gen Master'!$AM730="Enabled?")),'Gen Master'!Q730, ignore_flag)</f>
        <v>zzz_ignore</v>
      </c>
      <c r="R175" s="19" t="str">
        <f>IF(AND(NOT(ISBLANK('Gen Master'!R730)),OR('Gen Master'!$AM730=TRUE,'Gen Master'!$AM730="Enabled?")),'Gen Master'!R730, ignore_flag)</f>
        <v>zzz_ignore</v>
      </c>
      <c r="S175" s="19" t="str">
        <f>IF(AND(NOT(ISBLANK('Gen Master'!S730)),OR('Gen Master'!$AM730=TRUE,'Gen Master'!$AM730="Enabled?")),'Gen Master'!S730, ignore_flag)</f>
        <v>zzz_ignore</v>
      </c>
      <c r="T175" s="19" t="str">
        <f>IF(AND(NOT(ISBLANK('Gen Master'!T730)),OR('Gen Master'!$AM730=TRUE,'Gen Master'!$AM730="Enabled?")),'Gen Master'!T730, ignore_flag)</f>
        <v>zzz_ignore</v>
      </c>
      <c r="U175" s="19" t="str">
        <f>IF(AND(NOT(ISBLANK('Gen Master'!U730)),OR('Gen Master'!$AM730=TRUE,'Gen Master'!$AM730="Enabled?")),'Gen Master'!U730, ignore_flag)</f>
        <v>zzz_ignore</v>
      </c>
      <c r="V175" s="19" t="str">
        <f ca="1">IF(AND(NOT(ISBLANK('Gen Master'!V730)),OR('Gen Master'!$AM730=TRUE,'Gen Master'!$AM730="Enabled?")),'Gen Master'!V730, ignore_flag)</f>
        <v>zzz_ignore</v>
      </c>
      <c r="W175" s="19" t="str">
        <f>IF(AND(NOT(ISBLANK('Gen Master'!W730)),OR('Gen Master'!$AM730=TRUE,'Gen Master'!$AM730="Enabled?")),'Gen Master'!W730, ignore_flag)</f>
        <v>zzz_ignore</v>
      </c>
      <c r="X175" s="19" t="str">
        <f>IF(AND(NOT(ISBLANK('Gen Master'!X730)),OR('Gen Master'!$AM730=TRUE,'Gen Master'!$AM730="Enabled?")),'Gen Master'!X730, ignore_flag)</f>
        <v>zzz_ignore</v>
      </c>
      <c r="Y175" s="19" t="str">
        <f>IF(AND(NOT(ISBLANK('Gen Master'!Y730)),OR('Gen Master'!$AM730=TRUE,'Gen Master'!$AM730="Enabled?")),'Gen Master'!Y730, ignore_flag)</f>
        <v>zzz_ignore</v>
      </c>
    </row>
    <row r="176" spans="1:25" ht="30">
      <c r="A176" s="19">
        <f>'Gen Master'!A736</f>
        <v>705</v>
      </c>
      <c r="B176" s="19" t="str">
        <f>IF(AND(NOT(ISBLANK('Gen Master'!B736)),OR('Gen Master'!$AM736=TRUE,'Gen Master'!$AM736="Enabled?")),'Gen Master'!B736, ignore_flag)</f>
        <v>zzz_ignore</v>
      </c>
      <c r="C176" s="19" t="str">
        <f>IF(AND(NOT(ISBLANK('Gen Master'!C736)),OR('Gen Master'!$AM736=TRUE,'Gen Master'!$AM736="Enabled?")),'Gen Master'!C736, ignore_flag)</f>
        <v>zzz_ignore</v>
      </c>
      <c r="D176" s="19" t="str">
        <f>IF(AND(NOT(ISBLANK('Gen Master'!D736)),OR('Gen Master'!$AM736=TRUE,'Gen Master'!$AM736="Enabled?")),'Gen Master'!D736, ignore_flag)</f>
        <v>zzz_ignore</v>
      </c>
      <c r="E176" s="19" t="str">
        <f>IF(AND(NOT(ISBLANK('Gen Master'!E736)),OR('Gen Master'!$AM736=TRUE,'Gen Master'!$AM736="Enabled?")),'Gen Master'!E736, ignore_flag)</f>
        <v>zzz_ignore</v>
      </c>
      <c r="F176" s="19" t="str">
        <f>IF(AND(NOT(ISBLANK('Gen Master'!F736)),OR('Gen Master'!$AM736=TRUE,'Gen Master'!$AM736="Enabled?")),'Gen Master'!F736, ignore_flag)</f>
        <v>zzz_ignore</v>
      </c>
      <c r="G176" s="19" t="str">
        <f>IF(AND(NOT(ISBLANK('Gen Master'!G736)),OR('Gen Master'!$AM736=TRUE,'Gen Master'!$AM736="Enabled?")),'Gen Master'!G736, ignore_flag)</f>
        <v>zzz_ignore</v>
      </c>
      <c r="H176" s="19" t="str">
        <f>IF(AND(NOT(ISBLANK('Gen Master'!H736)),OR('Gen Master'!$AM736=TRUE,'Gen Master'!$AM736="Enabled?")),'Gen Master'!H736, ignore_flag)</f>
        <v>zzz_ignore</v>
      </c>
      <c r="I176" s="19" t="str">
        <f>IF(AND(NOT(ISBLANK('Gen Master'!I736)),OR('Gen Master'!$AM736=TRUE,'Gen Master'!$AM736="Enabled?")),'Gen Master'!I736, ignore_flag)</f>
        <v>zzz_ignore</v>
      </c>
      <c r="J176" s="19" t="str">
        <f>IF(AND(NOT(ISBLANK('Gen Master'!J736)),OR('Gen Master'!$AM736=TRUE,'Gen Master'!$AM736="Enabled?")),'Gen Master'!J736, ignore_flag)</f>
        <v>zzz_ignore</v>
      </c>
      <c r="K176" s="19" t="str">
        <f>IF(AND(NOT(ISBLANK('Gen Master'!K736)),OR('Gen Master'!$AM736=TRUE,'Gen Master'!$AM736="Enabled?")),'Gen Master'!K736, ignore_flag)</f>
        <v>zzz_ignore</v>
      </c>
      <c r="L176" s="19" t="str">
        <f>IF(AND(NOT(ISBLANK('Gen Master'!L736)),OR('Gen Master'!$AM736=TRUE,'Gen Master'!$AM736="Enabled?")),'Gen Master'!L736, ignore_flag)</f>
        <v>zzz_ignore</v>
      </c>
      <c r="M176" s="19" t="str">
        <f>IF(AND(NOT(ISBLANK('Gen Master'!M736)),OR('Gen Master'!$AM736=TRUE,'Gen Master'!$AM736="Enabled?")),'Gen Master'!M736, ignore_flag)</f>
        <v>zzz_ignore</v>
      </c>
      <c r="N176" s="19" t="str">
        <f>IF(AND(NOT(ISBLANK('Gen Master'!N736)),OR('Gen Master'!$AM736=TRUE,'Gen Master'!$AM736="Enabled?")),'Gen Master'!N736, ignore_flag)</f>
        <v>zzz_ignore</v>
      </c>
      <c r="O176" s="19" t="str">
        <f>IF(AND(NOT(ISBLANK('Gen Master'!O736)),OR('Gen Master'!$AM736=TRUE,'Gen Master'!$AM736="Enabled?")),'Gen Master'!O736, ignore_flag)</f>
        <v>zzz_ignore</v>
      </c>
      <c r="P176" s="19" t="str">
        <f>IF(AND(NOT(ISBLANK('Gen Master'!P736)),OR('Gen Master'!$AM736=TRUE,'Gen Master'!$AM736="Enabled?")),'Gen Master'!P736, ignore_flag)</f>
        <v>zzz_ignore</v>
      </c>
      <c r="Q176" s="19" t="str">
        <f>IF(AND(NOT(ISBLANK('Gen Master'!Q736)),OR('Gen Master'!$AM736=TRUE,'Gen Master'!$AM736="Enabled?")),'Gen Master'!Q736, ignore_flag)</f>
        <v>zzz_ignore</v>
      </c>
      <c r="R176" s="19" t="str">
        <f>IF(AND(NOT(ISBLANK('Gen Master'!R736)),OR('Gen Master'!$AM736=TRUE,'Gen Master'!$AM736="Enabled?")),'Gen Master'!R736, ignore_flag)</f>
        <v>zzz_ignore</v>
      </c>
      <c r="S176" s="19" t="str">
        <f>IF(AND(NOT(ISBLANK('Gen Master'!S736)),OR('Gen Master'!$AM736=TRUE,'Gen Master'!$AM736="Enabled?")),'Gen Master'!S736, ignore_flag)</f>
        <v>zzz_ignore</v>
      </c>
      <c r="T176" s="19" t="str">
        <f>IF(AND(NOT(ISBLANK('Gen Master'!T736)),OR('Gen Master'!$AM736=TRUE,'Gen Master'!$AM736="Enabled?")),'Gen Master'!T736, ignore_flag)</f>
        <v>zzz_ignore</v>
      </c>
      <c r="U176" s="19" t="str">
        <f>IF(AND(NOT(ISBLANK('Gen Master'!U736)),OR('Gen Master'!$AM736=TRUE,'Gen Master'!$AM736="Enabled?")),'Gen Master'!U736, ignore_flag)</f>
        <v>zzz_ignore</v>
      </c>
      <c r="V176" s="19" t="str">
        <f ca="1">IF(AND(NOT(ISBLANK('Gen Master'!V736)),OR('Gen Master'!$AM736=TRUE,'Gen Master'!$AM736="Enabled?")),'Gen Master'!V736, ignore_flag)</f>
        <v>zzz_ignore</v>
      </c>
      <c r="W176" s="19" t="str">
        <f>IF(AND(NOT(ISBLANK('Gen Master'!W736)),OR('Gen Master'!$AM736=TRUE,'Gen Master'!$AM736="Enabled?")),'Gen Master'!W736, ignore_flag)</f>
        <v>zzz_ignore</v>
      </c>
      <c r="X176" s="19" t="str">
        <f>IF(AND(NOT(ISBLANK('Gen Master'!X736)),OR('Gen Master'!$AM736=TRUE,'Gen Master'!$AM736="Enabled?")),'Gen Master'!X736, ignore_flag)</f>
        <v>zzz_ignore</v>
      </c>
      <c r="Y176" s="19" t="str">
        <f>IF(AND(NOT(ISBLANK('Gen Master'!Y736)),OR('Gen Master'!$AM736=TRUE,'Gen Master'!$AM736="Enabled?")),'Gen Master'!Y736, ignore_flag)</f>
        <v>zzz_ignore</v>
      </c>
    </row>
    <row r="177" spans="1:25" ht="30">
      <c r="A177" s="19">
        <f>'Gen Master'!A735</f>
        <v>704</v>
      </c>
      <c r="B177" s="19" t="str">
        <f>IF(AND(NOT(ISBLANK('Gen Master'!B735)),OR('Gen Master'!$AM735=TRUE,'Gen Master'!$AM735="Enabled?")),'Gen Master'!B735, ignore_flag)</f>
        <v>zzz_ignore</v>
      </c>
      <c r="C177" s="19" t="str">
        <f>IF(AND(NOT(ISBLANK('Gen Master'!C735)),OR('Gen Master'!$AM735=TRUE,'Gen Master'!$AM735="Enabled?")),'Gen Master'!C735, ignore_flag)</f>
        <v>zzz_ignore</v>
      </c>
      <c r="D177" s="19" t="str">
        <f>IF(AND(NOT(ISBLANK('Gen Master'!D735)),OR('Gen Master'!$AM735=TRUE,'Gen Master'!$AM735="Enabled?")),'Gen Master'!D735, ignore_flag)</f>
        <v>zzz_ignore</v>
      </c>
      <c r="E177" s="19" t="str">
        <f>IF(AND(NOT(ISBLANK('Gen Master'!E735)),OR('Gen Master'!$AM735=TRUE,'Gen Master'!$AM735="Enabled?")),'Gen Master'!E735, ignore_flag)</f>
        <v>zzz_ignore</v>
      </c>
      <c r="F177" s="19" t="str">
        <f>IF(AND(NOT(ISBLANK('Gen Master'!F735)),OR('Gen Master'!$AM735=TRUE,'Gen Master'!$AM735="Enabled?")),'Gen Master'!F735, ignore_flag)</f>
        <v>zzz_ignore</v>
      </c>
      <c r="G177" s="19" t="str">
        <f>IF(AND(NOT(ISBLANK('Gen Master'!G735)),OR('Gen Master'!$AM735=TRUE,'Gen Master'!$AM735="Enabled?")),'Gen Master'!G735, ignore_flag)</f>
        <v>zzz_ignore</v>
      </c>
      <c r="H177" s="19" t="str">
        <f>IF(AND(NOT(ISBLANK('Gen Master'!H735)),OR('Gen Master'!$AM735=TRUE,'Gen Master'!$AM735="Enabled?")),'Gen Master'!H735, ignore_flag)</f>
        <v>zzz_ignore</v>
      </c>
      <c r="I177" s="19" t="str">
        <f>IF(AND(NOT(ISBLANK('Gen Master'!I735)),OR('Gen Master'!$AM735=TRUE,'Gen Master'!$AM735="Enabled?")),'Gen Master'!I735, ignore_flag)</f>
        <v>zzz_ignore</v>
      </c>
      <c r="J177" s="19" t="str">
        <f>IF(AND(NOT(ISBLANK('Gen Master'!J735)),OR('Gen Master'!$AM735=TRUE,'Gen Master'!$AM735="Enabled?")),'Gen Master'!J735, ignore_flag)</f>
        <v>zzz_ignore</v>
      </c>
      <c r="K177" s="19" t="str">
        <f>IF(AND(NOT(ISBLANK('Gen Master'!K735)),OR('Gen Master'!$AM735=TRUE,'Gen Master'!$AM735="Enabled?")),'Gen Master'!K735, ignore_flag)</f>
        <v>zzz_ignore</v>
      </c>
      <c r="L177" s="19" t="str">
        <f>IF(AND(NOT(ISBLANK('Gen Master'!L735)),OR('Gen Master'!$AM735=TRUE,'Gen Master'!$AM735="Enabled?")),'Gen Master'!L735, ignore_flag)</f>
        <v>zzz_ignore</v>
      </c>
      <c r="M177" s="19" t="str">
        <f>IF(AND(NOT(ISBLANK('Gen Master'!M735)),OR('Gen Master'!$AM735=TRUE,'Gen Master'!$AM735="Enabled?")),'Gen Master'!M735, ignore_flag)</f>
        <v>zzz_ignore</v>
      </c>
      <c r="N177" s="19" t="str">
        <f>IF(AND(NOT(ISBLANK('Gen Master'!N735)),OR('Gen Master'!$AM735=TRUE,'Gen Master'!$AM735="Enabled?")),'Gen Master'!N735, ignore_flag)</f>
        <v>zzz_ignore</v>
      </c>
      <c r="O177" s="19" t="str">
        <f>IF(AND(NOT(ISBLANK('Gen Master'!O735)),OR('Gen Master'!$AM735=TRUE,'Gen Master'!$AM735="Enabled?")),'Gen Master'!O735, ignore_flag)</f>
        <v>zzz_ignore</v>
      </c>
      <c r="P177" s="19" t="str">
        <f>IF(AND(NOT(ISBLANK('Gen Master'!P735)),OR('Gen Master'!$AM735=TRUE,'Gen Master'!$AM735="Enabled?")),'Gen Master'!P735, ignore_flag)</f>
        <v>zzz_ignore</v>
      </c>
      <c r="Q177" s="19" t="str">
        <f>IF(AND(NOT(ISBLANK('Gen Master'!Q735)),OR('Gen Master'!$AM735=TRUE,'Gen Master'!$AM735="Enabled?")),'Gen Master'!Q735, ignore_flag)</f>
        <v>zzz_ignore</v>
      </c>
      <c r="R177" s="19" t="str">
        <f>IF(AND(NOT(ISBLANK('Gen Master'!R735)),OR('Gen Master'!$AM735=TRUE,'Gen Master'!$AM735="Enabled?")),'Gen Master'!R735, ignore_flag)</f>
        <v>zzz_ignore</v>
      </c>
      <c r="S177" s="19" t="str">
        <f>IF(AND(NOT(ISBLANK('Gen Master'!S735)),OR('Gen Master'!$AM735=TRUE,'Gen Master'!$AM735="Enabled?")),'Gen Master'!S735, ignore_flag)</f>
        <v>zzz_ignore</v>
      </c>
      <c r="T177" s="19" t="str">
        <f>IF(AND(NOT(ISBLANK('Gen Master'!T735)),OR('Gen Master'!$AM735=TRUE,'Gen Master'!$AM735="Enabled?")),'Gen Master'!T735, ignore_flag)</f>
        <v>zzz_ignore</v>
      </c>
      <c r="U177" s="19" t="str">
        <f>IF(AND(NOT(ISBLANK('Gen Master'!U735)),OR('Gen Master'!$AM735=TRUE,'Gen Master'!$AM735="Enabled?")),'Gen Master'!U735, ignore_flag)</f>
        <v>zzz_ignore</v>
      </c>
      <c r="V177" s="19" t="str">
        <f ca="1">IF(AND(NOT(ISBLANK('Gen Master'!V735)),OR('Gen Master'!$AM735=TRUE,'Gen Master'!$AM735="Enabled?")),'Gen Master'!V735, ignore_flag)</f>
        <v>zzz_ignore</v>
      </c>
      <c r="W177" s="19" t="str">
        <f>IF(AND(NOT(ISBLANK('Gen Master'!W735)),OR('Gen Master'!$AM735=TRUE,'Gen Master'!$AM735="Enabled?")),'Gen Master'!W735, ignore_flag)</f>
        <v>zzz_ignore</v>
      </c>
      <c r="X177" s="19" t="str">
        <f>IF(AND(NOT(ISBLANK('Gen Master'!X735)),OR('Gen Master'!$AM735=TRUE,'Gen Master'!$AM735="Enabled?")),'Gen Master'!X735, ignore_flag)</f>
        <v>zzz_ignore</v>
      </c>
      <c r="Y177" s="19" t="str">
        <f>IF(AND(NOT(ISBLANK('Gen Master'!Y735)),OR('Gen Master'!$AM735=TRUE,'Gen Master'!$AM735="Enabled?")),'Gen Master'!Y735, ignore_flag)</f>
        <v>zzz_ignore</v>
      </c>
    </row>
    <row r="178" spans="1:25" ht="30">
      <c r="A178" s="19">
        <f>'Gen Master'!A734</f>
        <v>703</v>
      </c>
      <c r="B178" s="19" t="str">
        <f>IF(AND(NOT(ISBLANK('Gen Master'!B734)),OR('Gen Master'!$AM734=TRUE,'Gen Master'!$AM734="Enabled?")),'Gen Master'!B734, ignore_flag)</f>
        <v>zzz_ignore</v>
      </c>
      <c r="C178" s="19" t="str">
        <f>IF(AND(NOT(ISBLANK('Gen Master'!C734)),OR('Gen Master'!$AM734=TRUE,'Gen Master'!$AM734="Enabled?")),'Gen Master'!C734, ignore_flag)</f>
        <v>zzz_ignore</v>
      </c>
      <c r="D178" s="19" t="str">
        <f>IF(AND(NOT(ISBLANK('Gen Master'!D734)),OR('Gen Master'!$AM734=TRUE,'Gen Master'!$AM734="Enabled?")),'Gen Master'!D734, ignore_flag)</f>
        <v>zzz_ignore</v>
      </c>
      <c r="E178" s="19" t="str">
        <f>IF(AND(NOT(ISBLANK('Gen Master'!E734)),OR('Gen Master'!$AM734=TRUE,'Gen Master'!$AM734="Enabled?")),'Gen Master'!E734, ignore_flag)</f>
        <v>zzz_ignore</v>
      </c>
      <c r="F178" s="19" t="str">
        <f>IF(AND(NOT(ISBLANK('Gen Master'!F734)),OR('Gen Master'!$AM734=TRUE,'Gen Master'!$AM734="Enabled?")),'Gen Master'!F734, ignore_flag)</f>
        <v>zzz_ignore</v>
      </c>
      <c r="G178" s="19" t="str">
        <f>IF(AND(NOT(ISBLANK('Gen Master'!G734)),OR('Gen Master'!$AM734=TRUE,'Gen Master'!$AM734="Enabled?")),'Gen Master'!G734, ignore_flag)</f>
        <v>zzz_ignore</v>
      </c>
      <c r="H178" s="19" t="str">
        <f>IF(AND(NOT(ISBLANK('Gen Master'!H734)),OR('Gen Master'!$AM734=TRUE,'Gen Master'!$AM734="Enabled?")),'Gen Master'!H734, ignore_flag)</f>
        <v>zzz_ignore</v>
      </c>
      <c r="I178" s="19" t="str">
        <f>IF(AND(NOT(ISBLANK('Gen Master'!I734)),OR('Gen Master'!$AM734=TRUE,'Gen Master'!$AM734="Enabled?")),'Gen Master'!I734, ignore_flag)</f>
        <v>zzz_ignore</v>
      </c>
      <c r="J178" s="19" t="str">
        <f>IF(AND(NOT(ISBLANK('Gen Master'!J734)),OR('Gen Master'!$AM734=TRUE,'Gen Master'!$AM734="Enabled?")),'Gen Master'!J734, ignore_flag)</f>
        <v>zzz_ignore</v>
      </c>
      <c r="K178" s="19" t="str">
        <f>IF(AND(NOT(ISBLANK('Gen Master'!K734)),OR('Gen Master'!$AM734=TRUE,'Gen Master'!$AM734="Enabled?")),'Gen Master'!K734, ignore_flag)</f>
        <v>zzz_ignore</v>
      </c>
      <c r="L178" s="19" t="str">
        <f>IF(AND(NOT(ISBLANK('Gen Master'!L734)),OR('Gen Master'!$AM734=TRUE,'Gen Master'!$AM734="Enabled?")),'Gen Master'!L734, ignore_flag)</f>
        <v>zzz_ignore</v>
      </c>
      <c r="M178" s="19" t="str">
        <f>IF(AND(NOT(ISBLANK('Gen Master'!M734)),OR('Gen Master'!$AM734=TRUE,'Gen Master'!$AM734="Enabled?")),'Gen Master'!M734, ignore_flag)</f>
        <v>zzz_ignore</v>
      </c>
      <c r="N178" s="19" t="str">
        <f>IF(AND(NOT(ISBLANK('Gen Master'!N734)),OR('Gen Master'!$AM734=TRUE,'Gen Master'!$AM734="Enabled?")),'Gen Master'!N734, ignore_flag)</f>
        <v>zzz_ignore</v>
      </c>
      <c r="O178" s="19" t="str">
        <f>IF(AND(NOT(ISBLANK('Gen Master'!O734)),OR('Gen Master'!$AM734=TRUE,'Gen Master'!$AM734="Enabled?")),'Gen Master'!O734, ignore_flag)</f>
        <v>zzz_ignore</v>
      </c>
      <c r="P178" s="19" t="str">
        <f>IF(AND(NOT(ISBLANK('Gen Master'!P734)),OR('Gen Master'!$AM734=TRUE,'Gen Master'!$AM734="Enabled?")),'Gen Master'!P734, ignore_flag)</f>
        <v>zzz_ignore</v>
      </c>
      <c r="Q178" s="19" t="str">
        <f>IF(AND(NOT(ISBLANK('Gen Master'!Q734)),OR('Gen Master'!$AM734=TRUE,'Gen Master'!$AM734="Enabled?")),'Gen Master'!Q734, ignore_flag)</f>
        <v>zzz_ignore</v>
      </c>
      <c r="R178" s="19" t="str">
        <f>IF(AND(NOT(ISBLANK('Gen Master'!R734)),OR('Gen Master'!$AM734=TRUE,'Gen Master'!$AM734="Enabled?")),'Gen Master'!R734, ignore_flag)</f>
        <v>zzz_ignore</v>
      </c>
      <c r="S178" s="19" t="str">
        <f>IF(AND(NOT(ISBLANK('Gen Master'!S734)),OR('Gen Master'!$AM734=TRUE,'Gen Master'!$AM734="Enabled?")),'Gen Master'!S734, ignore_flag)</f>
        <v>zzz_ignore</v>
      </c>
      <c r="T178" s="19" t="str">
        <f>IF(AND(NOT(ISBLANK('Gen Master'!T734)),OR('Gen Master'!$AM734=TRUE,'Gen Master'!$AM734="Enabled?")),'Gen Master'!T734, ignore_flag)</f>
        <v>zzz_ignore</v>
      </c>
      <c r="U178" s="19" t="str">
        <f>IF(AND(NOT(ISBLANK('Gen Master'!U734)),OR('Gen Master'!$AM734=TRUE,'Gen Master'!$AM734="Enabled?")),'Gen Master'!U734, ignore_flag)</f>
        <v>zzz_ignore</v>
      </c>
      <c r="V178" s="19" t="str">
        <f ca="1">IF(AND(NOT(ISBLANK('Gen Master'!V734)),OR('Gen Master'!$AM734=TRUE,'Gen Master'!$AM734="Enabled?")),'Gen Master'!V734, ignore_flag)</f>
        <v>zzz_ignore</v>
      </c>
      <c r="W178" s="19" t="str">
        <f>IF(AND(NOT(ISBLANK('Gen Master'!W734)),OR('Gen Master'!$AM734=TRUE,'Gen Master'!$AM734="Enabled?")),'Gen Master'!W734, ignore_flag)</f>
        <v>zzz_ignore</v>
      </c>
      <c r="X178" s="19" t="str">
        <f>IF(AND(NOT(ISBLANK('Gen Master'!X734)),OR('Gen Master'!$AM734=TRUE,'Gen Master'!$AM734="Enabled?")),'Gen Master'!X734, ignore_flag)</f>
        <v>zzz_ignore</v>
      </c>
      <c r="Y178" s="19" t="str">
        <f>IF(AND(NOT(ISBLANK('Gen Master'!Y734)),OR('Gen Master'!$AM734=TRUE,'Gen Master'!$AM734="Enabled?")),'Gen Master'!Y734, ignore_flag)</f>
        <v>zzz_ignore</v>
      </c>
    </row>
    <row r="179" spans="1:25" ht="30">
      <c r="A179" s="19">
        <f>'Gen Master'!A744</f>
        <v>713</v>
      </c>
      <c r="B179" s="19" t="str">
        <f>IF(AND(NOT(ISBLANK('Gen Master'!B744)),OR('Gen Master'!$AM744=TRUE,'Gen Master'!$AM744="Enabled?")),'Gen Master'!B744, ignore_flag)</f>
        <v>zzz_ignore</v>
      </c>
      <c r="C179" s="19" t="str">
        <f>IF(AND(NOT(ISBLANK('Gen Master'!C744)),OR('Gen Master'!$AM744=TRUE,'Gen Master'!$AM744="Enabled?")),'Gen Master'!C744, ignore_flag)</f>
        <v>zzz_ignore</v>
      </c>
      <c r="D179" s="19" t="str">
        <f>IF(AND(NOT(ISBLANK('Gen Master'!D744)),OR('Gen Master'!$AM744=TRUE,'Gen Master'!$AM744="Enabled?")),'Gen Master'!D744, ignore_flag)</f>
        <v>zzz_ignore</v>
      </c>
      <c r="E179" s="19" t="str">
        <f>IF(AND(NOT(ISBLANK('Gen Master'!E744)),OR('Gen Master'!$AM744=TRUE,'Gen Master'!$AM744="Enabled?")),'Gen Master'!E744, ignore_flag)</f>
        <v>zzz_ignore</v>
      </c>
      <c r="F179" s="19" t="str">
        <f>IF(AND(NOT(ISBLANK('Gen Master'!F744)),OR('Gen Master'!$AM744=TRUE,'Gen Master'!$AM744="Enabled?")),'Gen Master'!F744, ignore_flag)</f>
        <v>zzz_ignore</v>
      </c>
      <c r="G179" s="19" t="str">
        <f>IF(AND(NOT(ISBLANK('Gen Master'!G744)),OR('Gen Master'!$AM744=TRUE,'Gen Master'!$AM744="Enabled?")),'Gen Master'!G744, ignore_flag)</f>
        <v>zzz_ignore</v>
      </c>
      <c r="H179" s="19" t="str">
        <f>IF(AND(NOT(ISBLANK('Gen Master'!H744)),OR('Gen Master'!$AM744=TRUE,'Gen Master'!$AM744="Enabled?")),'Gen Master'!H744, ignore_flag)</f>
        <v>zzz_ignore</v>
      </c>
      <c r="I179" s="19" t="str">
        <f>IF(AND(NOT(ISBLANK('Gen Master'!I744)),OR('Gen Master'!$AM744=TRUE,'Gen Master'!$AM744="Enabled?")),'Gen Master'!I744, ignore_flag)</f>
        <v>zzz_ignore</v>
      </c>
      <c r="J179" s="19" t="str">
        <f>IF(AND(NOT(ISBLANK('Gen Master'!J744)),OR('Gen Master'!$AM744=TRUE,'Gen Master'!$AM744="Enabled?")),'Gen Master'!J744, ignore_flag)</f>
        <v>zzz_ignore</v>
      </c>
      <c r="K179" s="19" t="str">
        <f>IF(AND(NOT(ISBLANK('Gen Master'!K744)),OR('Gen Master'!$AM744=TRUE,'Gen Master'!$AM744="Enabled?")),'Gen Master'!K744, ignore_flag)</f>
        <v>zzz_ignore</v>
      </c>
      <c r="L179" s="19" t="str">
        <f>IF(AND(NOT(ISBLANK('Gen Master'!L744)),OR('Gen Master'!$AM744=TRUE,'Gen Master'!$AM744="Enabled?")),'Gen Master'!L744, ignore_flag)</f>
        <v>zzz_ignore</v>
      </c>
      <c r="M179" s="19" t="str">
        <f>IF(AND(NOT(ISBLANK('Gen Master'!M744)),OR('Gen Master'!$AM744=TRUE,'Gen Master'!$AM744="Enabled?")),'Gen Master'!M744, ignore_flag)</f>
        <v>zzz_ignore</v>
      </c>
      <c r="N179" s="19" t="str">
        <f>IF(AND(NOT(ISBLANK('Gen Master'!N744)),OR('Gen Master'!$AM744=TRUE,'Gen Master'!$AM744="Enabled?")),'Gen Master'!N744, ignore_flag)</f>
        <v>zzz_ignore</v>
      </c>
      <c r="O179" s="19" t="str">
        <f>IF(AND(NOT(ISBLANK('Gen Master'!O744)),OR('Gen Master'!$AM744=TRUE,'Gen Master'!$AM744="Enabled?")),'Gen Master'!O744, ignore_flag)</f>
        <v>zzz_ignore</v>
      </c>
      <c r="P179" s="19" t="str">
        <f>IF(AND(NOT(ISBLANK('Gen Master'!P744)),OR('Gen Master'!$AM744=TRUE,'Gen Master'!$AM744="Enabled?")),'Gen Master'!P744, ignore_flag)</f>
        <v>zzz_ignore</v>
      </c>
      <c r="Q179" s="19" t="str">
        <f>IF(AND(NOT(ISBLANK('Gen Master'!Q744)),OR('Gen Master'!$AM744=TRUE,'Gen Master'!$AM744="Enabled?")),'Gen Master'!Q744, ignore_flag)</f>
        <v>zzz_ignore</v>
      </c>
      <c r="R179" s="19" t="str">
        <f>IF(AND(NOT(ISBLANK('Gen Master'!R744)),OR('Gen Master'!$AM744=TRUE,'Gen Master'!$AM744="Enabled?")),'Gen Master'!R744, ignore_flag)</f>
        <v>zzz_ignore</v>
      </c>
      <c r="S179" s="19" t="str">
        <f>IF(AND(NOT(ISBLANK('Gen Master'!S744)),OR('Gen Master'!$AM744=TRUE,'Gen Master'!$AM744="Enabled?")),'Gen Master'!S744, ignore_flag)</f>
        <v>zzz_ignore</v>
      </c>
      <c r="T179" s="19" t="str">
        <f>IF(AND(NOT(ISBLANK('Gen Master'!T744)),OR('Gen Master'!$AM744=TRUE,'Gen Master'!$AM744="Enabled?")),'Gen Master'!T744, ignore_flag)</f>
        <v>zzz_ignore</v>
      </c>
      <c r="U179" s="19" t="str">
        <f>IF(AND(NOT(ISBLANK('Gen Master'!U744)),OR('Gen Master'!$AM744=TRUE,'Gen Master'!$AM744="Enabled?")),'Gen Master'!U744, ignore_flag)</f>
        <v>zzz_ignore</v>
      </c>
      <c r="V179" s="19" t="str">
        <f ca="1">IF(AND(NOT(ISBLANK('Gen Master'!V744)),OR('Gen Master'!$AM744=TRUE,'Gen Master'!$AM744="Enabled?")),'Gen Master'!V744, ignore_flag)</f>
        <v>zzz_ignore</v>
      </c>
      <c r="W179" s="19" t="str">
        <f>IF(AND(NOT(ISBLANK('Gen Master'!W744)),OR('Gen Master'!$AM744=TRUE,'Gen Master'!$AM744="Enabled?")),'Gen Master'!W744, ignore_flag)</f>
        <v>zzz_ignore</v>
      </c>
      <c r="X179" s="19" t="str">
        <f>IF(AND(NOT(ISBLANK('Gen Master'!X744)),OR('Gen Master'!$AM744=TRUE,'Gen Master'!$AM744="Enabled?")),'Gen Master'!X744, ignore_flag)</f>
        <v>zzz_ignore</v>
      </c>
      <c r="Y179" s="19" t="str">
        <f>IF(AND(NOT(ISBLANK('Gen Master'!Y744)),OR('Gen Master'!$AM744=TRUE,'Gen Master'!$AM744="Enabled?")),'Gen Master'!Y744, ignore_flag)</f>
        <v>zzz_ignore</v>
      </c>
    </row>
    <row r="180" spans="1:25" ht="30">
      <c r="A180" s="19">
        <f>'Gen Master'!A743</f>
        <v>712</v>
      </c>
      <c r="B180" s="19" t="str">
        <f>IF(AND(NOT(ISBLANK('Gen Master'!B743)),OR('Gen Master'!$AM743=TRUE,'Gen Master'!$AM743="Enabled?")),'Gen Master'!B743, ignore_flag)</f>
        <v>zzz_ignore</v>
      </c>
      <c r="C180" s="19" t="str">
        <f>IF(AND(NOT(ISBLANK('Gen Master'!C743)),OR('Gen Master'!$AM743=TRUE,'Gen Master'!$AM743="Enabled?")),'Gen Master'!C743, ignore_flag)</f>
        <v>zzz_ignore</v>
      </c>
      <c r="D180" s="19" t="str">
        <f>IF(AND(NOT(ISBLANK('Gen Master'!D743)),OR('Gen Master'!$AM743=TRUE,'Gen Master'!$AM743="Enabled?")),'Gen Master'!D743, ignore_flag)</f>
        <v>zzz_ignore</v>
      </c>
      <c r="E180" s="19" t="str">
        <f>IF(AND(NOT(ISBLANK('Gen Master'!E743)),OR('Gen Master'!$AM743=TRUE,'Gen Master'!$AM743="Enabled?")),'Gen Master'!E743, ignore_flag)</f>
        <v>zzz_ignore</v>
      </c>
      <c r="F180" s="19" t="str">
        <f>IF(AND(NOT(ISBLANK('Gen Master'!F743)),OR('Gen Master'!$AM743=TRUE,'Gen Master'!$AM743="Enabled?")),'Gen Master'!F743, ignore_flag)</f>
        <v>zzz_ignore</v>
      </c>
      <c r="G180" s="19" t="str">
        <f>IF(AND(NOT(ISBLANK('Gen Master'!G743)),OR('Gen Master'!$AM743=TRUE,'Gen Master'!$AM743="Enabled?")),'Gen Master'!G743, ignore_flag)</f>
        <v>zzz_ignore</v>
      </c>
      <c r="H180" s="19" t="str">
        <f>IF(AND(NOT(ISBLANK('Gen Master'!H743)),OR('Gen Master'!$AM743=TRUE,'Gen Master'!$AM743="Enabled?")),'Gen Master'!H743, ignore_flag)</f>
        <v>zzz_ignore</v>
      </c>
      <c r="I180" s="19" t="str">
        <f>IF(AND(NOT(ISBLANK('Gen Master'!I743)),OR('Gen Master'!$AM743=TRUE,'Gen Master'!$AM743="Enabled?")),'Gen Master'!I743, ignore_flag)</f>
        <v>zzz_ignore</v>
      </c>
      <c r="J180" s="19" t="str">
        <f>IF(AND(NOT(ISBLANK('Gen Master'!J743)),OR('Gen Master'!$AM743=TRUE,'Gen Master'!$AM743="Enabled?")),'Gen Master'!J743, ignore_flag)</f>
        <v>zzz_ignore</v>
      </c>
      <c r="K180" s="19" t="str">
        <f>IF(AND(NOT(ISBLANK('Gen Master'!K743)),OR('Gen Master'!$AM743=TRUE,'Gen Master'!$AM743="Enabled?")),'Gen Master'!K743, ignore_flag)</f>
        <v>zzz_ignore</v>
      </c>
      <c r="L180" s="19" t="str">
        <f>IF(AND(NOT(ISBLANK('Gen Master'!L743)),OR('Gen Master'!$AM743=TRUE,'Gen Master'!$AM743="Enabled?")),'Gen Master'!L743, ignore_flag)</f>
        <v>zzz_ignore</v>
      </c>
      <c r="M180" s="19" t="str">
        <f>IF(AND(NOT(ISBLANK('Gen Master'!M743)),OR('Gen Master'!$AM743=TRUE,'Gen Master'!$AM743="Enabled?")),'Gen Master'!M743, ignore_flag)</f>
        <v>zzz_ignore</v>
      </c>
      <c r="N180" s="19" t="str">
        <f>IF(AND(NOT(ISBLANK('Gen Master'!N743)),OR('Gen Master'!$AM743=TRUE,'Gen Master'!$AM743="Enabled?")),'Gen Master'!N743, ignore_flag)</f>
        <v>zzz_ignore</v>
      </c>
      <c r="O180" s="19" t="str">
        <f>IF(AND(NOT(ISBLANK('Gen Master'!O743)),OR('Gen Master'!$AM743=TRUE,'Gen Master'!$AM743="Enabled?")),'Gen Master'!O743, ignore_flag)</f>
        <v>zzz_ignore</v>
      </c>
      <c r="P180" s="19" t="str">
        <f>IF(AND(NOT(ISBLANK('Gen Master'!P743)),OR('Gen Master'!$AM743=TRUE,'Gen Master'!$AM743="Enabled?")),'Gen Master'!P743, ignore_flag)</f>
        <v>zzz_ignore</v>
      </c>
      <c r="Q180" s="19" t="str">
        <f>IF(AND(NOT(ISBLANK('Gen Master'!Q743)),OR('Gen Master'!$AM743=TRUE,'Gen Master'!$AM743="Enabled?")),'Gen Master'!Q743, ignore_flag)</f>
        <v>zzz_ignore</v>
      </c>
      <c r="R180" s="19" t="str">
        <f>IF(AND(NOT(ISBLANK('Gen Master'!R743)),OR('Gen Master'!$AM743=TRUE,'Gen Master'!$AM743="Enabled?")),'Gen Master'!R743, ignore_flag)</f>
        <v>zzz_ignore</v>
      </c>
      <c r="S180" s="19" t="str">
        <f>IF(AND(NOT(ISBLANK('Gen Master'!S743)),OR('Gen Master'!$AM743=TRUE,'Gen Master'!$AM743="Enabled?")),'Gen Master'!S743, ignore_flag)</f>
        <v>zzz_ignore</v>
      </c>
      <c r="T180" s="19" t="str">
        <f>IF(AND(NOT(ISBLANK('Gen Master'!T743)),OR('Gen Master'!$AM743=TRUE,'Gen Master'!$AM743="Enabled?")),'Gen Master'!T743, ignore_flag)</f>
        <v>zzz_ignore</v>
      </c>
      <c r="U180" s="19" t="str">
        <f>IF(AND(NOT(ISBLANK('Gen Master'!U743)),OR('Gen Master'!$AM743=TRUE,'Gen Master'!$AM743="Enabled?")),'Gen Master'!U743, ignore_flag)</f>
        <v>zzz_ignore</v>
      </c>
      <c r="V180" s="19" t="str">
        <f ca="1">IF(AND(NOT(ISBLANK('Gen Master'!V743)),OR('Gen Master'!$AM743=TRUE,'Gen Master'!$AM743="Enabled?")),'Gen Master'!V743, ignore_flag)</f>
        <v>zzz_ignore</v>
      </c>
      <c r="W180" s="19" t="str">
        <f>IF(AND(NOT(ISBLANK('Gen Master'!W743)),OR('Gen Master'!$AM743=TRUE,'Gen Master'!$AM743="Enabled?")),'Gen Master'!W743, ignore_flag)</f>
        <v>zzz_ignore</v>
      </c>
      <c r="X180" s="19" t="str">
        <f>IF(AND(NOT(ISBLANK('Gen Master'!X743)),OR('Gen Master'!$AM743=TRUE,'Gen Master'!$AM743="Enabled?")),'Gen Master'!X743, ignore_flag)</f>
        <v>zzz_ignore</v>
      </c>
      <c r="Y180" s="19" t="str">
        <f>IF(AND(NOT(ISBLANK('Gen Master'!Y743)),OR('Gen Master'!$AM743=TRUE,'Gen Master'!$AM743="Enabled?")),'Gen Master'!Y743, ignore_flag)</f>
        <v>zzz_ignore</v>
      </c>
    </row>
    <row r="181" spans="1:25">
      <c r="A181" s="19">
        <f>'Gen Master'!A747</f>
        <v>716</v>
      </c>
      <c r="B181" s="19" t="str">
        <f>IF(AND(NOT(ISBLANK('Gen Master'!B747)),OR('Gen Master'!$AM747=TRUE,'Gen Master'!$AM747="Enabled?")),'Gen Master'!B747, ignore_flag)</f>
        <v>zzz_ignore</v>
      </c>
      <c r="C181" s="19" t="str">
        <f>IF(AND(NOT(ISBLANK('Gen Master'!C747)),OR('Gen Master'!$AM747=TRUE,'Gen Master'!$AM747="Enabled?")),'Gen Master'!C747, ignore_flag)</f>
        <v>zzz_ignore</v>
      </c>
      <c r="D181" s="19" t="str">
        <f>IF(AND(NOT(ISBLANK('Gen Master'!D747)),OR('Gen Master'!$AM747=TRUE,'Gen Master'!$AM747="Enabled?")),'Gen Master'!D747, ignore_flag)</f>
        <v>zzz_ignore</v>
      </c>
      <c r="E181" s="19" t="str">
        <f>IF(AND(NOT(ISBLANK('Gen Master'!E747)),OR('Gen Master'!$AM747=TRUE,'Gen Master'!$AM747="Enabled?")),'Gen Master'!E747, ignore_flag)</f>
        <v>zzz_ignore</v>
      </c>
      <c r="F181" s="19" t="str">
        <f>IF(AND(NOT(ISBLANK('Gen Master'!F747)),OR('Gen Master'!$AM747=TRUE,'Gen Master'!$AM747="Enabled?")),'Gen Master'!F747, ignore_flag)</f>
        <v>zzz_ignore</v>
      </c>
      <c r="G181" s="19" t="str">
        <f>IF(AND(NOT(ISBLANK('Gen Master'!G747)),OR('Gen Master'!$AM747=TRUE,'Gen Master'!$AM747="Enabled?")),'Gen Master'!G747, ignore_flag)</f>
        <v>zzz_ignore</v>
      </c>
      <c r="H181" s="19" t="str">
        <f>IF(AND(NOT(ISBLANK('Gen Master'!H747)),OR('Gen Master'!$AM747=TRUE,'Gen Master'!$AM747="Enabled?")),'Gen Master'!H747, ignore_flag)</f>
        <v>zzz_ignore</v>
      </c>
      <c r="I181" s="19" t="str">
        <f>IF(AND(NOT(ISBLANK('Gen Master'!I747)),OR('Gen Master'!$AM747=TRUE,'Gen Master'!$AM747="Enabled?")),'Gen Master'!I747, ignore_flag)</f>
        <v>zzz_ignore</v>
      </c>
      <c r="J181" s="19" t="str">
        <f>IF(AND(NOT(ISBLANK('Gen Master'!J747)),OR('Gen Master'!$AM747=TRUE,'Gen Master'!$AM747="Enabled?")),'Gen Master'!J747, ignore_flag)</f>
        <v>zzz_ignore</v>
      </c>
      <c r="K181" s="19" t="str">
        <f>IF(AND(NOT(ISBLANK('Gen Master'!K747)),OR('Gen Master'!$AM747=TRUE,'Gen Master'!$AM747="Enabled?")),'Gen Master'!K747, ignore_flag)</f>
        <v>zzz_ignore</v>
      </c>
      <c r="L181" s="19" t="str">
        <f>IF(AND(NOT(ISBLANK('Gen Master'!L747)),OR('Gen Master'!$AM747=TRUE,'Gen Master'!$AM747="Enabled?")),'Gen Master'!L747, ignore_flag)</f>
        <v>zzz_ignore</v>
      </c>
      <c r="M181" s="19" t="str">
        <f>IF(AND(NOT(ISBLANK('Gen Master'!M747)),OR('Gen Master'!$AM747=TRUE,'Gen Master'!$AM747="Enabled?")),'Gen Master'!M747, ignore_flag)</f>
        <v>zzz_ignore</v>
      </c>
      <c r="N181" s="19" t="str">
        <f>IF(AND(NOT(ISBLANK('Gen Master'!N747)),OR('Gen Master'!$AM747=TRUE,'Gen Master'!$AM747="Enabled?")),'Gen Master'!N747, ignore_flag)</f>
        <v>zzz_ignore</v>
      </c>
      <c r="O181" s="19" t="str">
        <f>IF(AND(NOT(ISBLANK('Gen Master'!O747)),OR('Gen Master'!$AM747=TRUE,'Gen Master'!$AM747="Enabled?")),'Gen Master'!O747, ignore_flag)</f>
        <v>zzz_ignore</v>
      </c>
      <c r="P181" s="19" t="str">
        <f>IF(AND(NOT(ISBLANK('Gen Master'!P747)),OR('Gen Master'!$AM747=TRUE,'Gen Master'!$AM747="Enabled?")),'Gen Master'!P747, ignore_flag)</f>
        <v>zzz_ignore</v>
      </c>
      <c r="Q181" s="19" t="str">
        <f>IF(AND(NOT(ISBLANK('Gen Master'!Q747)),OR('Gen Master'!$AM747=TRUE,'Gen Master'!$AM747="Enabled?")),'Gen Master'!Q747, ignore_flag)</f>
        <v>zzz_ignore</v>
      </c>
      <c r="R181" s="19" t="str">
        <f>IF(AND(NOT(ISBLANK('Gen Master'!R747)),OR('Gen Master'!$AM747=TRUE,'Gen Master'!$AM747="Enabled?")),'Gen Master'!R747, ignore_flag)</f>
        <v>zzz_ignore</v>
      </c>
      <c r="S181" s="19" t="str">
        <f>IF(AND(NOT(ISBLANK('Gen Master'!S747)),OR('Gen Master'!$AM747=TRUE,'Gen Master'!$AM747="Enabled?")),'Gen Master'!S747, ignore_flag)</f>
        <v>zzz_ignore</v>
      </c>
      <c r="T181" s="19" t="str">
        <f>IF(AND(NOT(ISBLANK('Gen Master'!T747)),OR('Gen Master'!$AM747=TRUE,'Gen Master'!$AM747="Enabled?")),'Gen Master'!T747, ignore_flag)</f>
        <v>zzz_ignore</v>
      </c>
      <c r="U181" s="19" t="str">
        <f>IF(AND(NOT(ISBLANK('Gen Master'!U747)),OR('Gen Master'!$AM747=TRUE,'Gen Master'!$AM747="Enabled?")),'Gen Master'!U747, ignore_flag)</f>
        <v>zzz_ignore</v>
      </c>
      <c r="V181" s="19" t="str">
        <f ca="1">IF(AND(NOT(ISBLANK('Gen Master'!V747)),OR('Gen Master'!$AM747=TRUE,'Gen Master'!$AM747="Enabled?")),'Gen Master'!V747, ignore_flag)</f>
        <v>zzz_ignore</v>
      </c>
      <c r="W181" s="19" t="str">
        <f>IF(AND(NOT(ISBLANK('Gen Master'!W747)),OR('Gen Master'!$AM747=TRUE,'Gen Master'!$AM747="Enabled?")),'Gen Master'!W747, ignore_flag)</f>
        <v>zzz_ignore</v>
      </c>
      <c r="X181" s="19" t="str">
        <f>IF(AND(NOT(ISBLANK('Gen Master'!X747)),OR('Gen Master'!$AM747=TRUE,'Gen Master'!$AM747="Enabled?")),'Gen Master'!X747, ignore_flag)</f>
        <v>zzz_ignore</v>
      </c>
      <c r="Y181" s="19" t="str">
        <f>IF(AND(NOT(ISBLANK('Gen Master'!Y747)),OR('Gen Master'!$AM747=TRUE,'Gen Master'!$AM747="Enabled?")),'Gen Master'!Y747, ignore_flag)</f>
        <v>zzz_ignore</v>
      </c>
    </row>
    <row r="182" spans="1:25">
      <c r="A182" s="19">
        <f>'Gen Master'!A746</f>
        <v>715</v>
      </c>
      <c r="B182" s="19" t="str">
        <f>IF(AND(NOT(ISBLANK('Gen Master'!B746)),OR('Gen Master'!$AM746=TRUE,'Gen Master'!$AM746="Enabled?")),'Gen Master'!B746, ignore_flag)</f>
        <v>zzz_ignore</v>
      </c>
      <c r="C182" s="19" t="str">
        <f>IF(AND(NOT(ISBLANK('Gen Master'!C746)),OR('Gen Master'!$AM746=TRUE,'Gen Master'!$AM746="Enabled?")),'Gen Master'!C746, ignore_flag)</f>
        <v>zzz_ignore</v>
      </c>
      <c r="D182" s="19" t="str">
        <f>IF(AND(NOT(ISBLANK('Gen Master'!D746)),OR('Gen Master'!$AM746=TRUE,'Gen Master'!$AM746="Enabled?")),'Gen Master'!D746, ignore_flag)</f>
        <v>zzz_ignore</v>
      </c>
      <c r="E182" s="19" t="str">
        <f>IF(AND(NOT(ISBLANK('Gen Master'!E746)),OR('Gen Master'!$AM746=TRUE,'Gen Master'!$AM746="Enabled?")),'Gen Master'!E746, ignore_flag)</f>
        <v>zzz_ignore</v>
      </c>
      <c r="F182" s="19" t="str">
        <f>IF(AND(NOT(ISBLANK('Gen Master'!F746)),OR('Gen Master'!$AM746=TRUE,'Gen Master'!$AM746="Enabled?")),'Gen Master'!F746, ignore_flag)</f>
        <v>zzz_ignore</v>
      </c>
      <c r="G182" s="19" t="str">
        <f>IF(AND(NOT(ISBLANK('Gen Master'!G746)),OR('Gen Master'!$AM746=TRUE,'Gen Master'!$AM746="Enabled?")),'Gen Master'!G746, ignore_flag)</f>
        <v>zzz_ignore</v>
      </c>
      <c r="H182" s="19" t="str">
        <f>IF(AND(NOT(ISBLANK('Gen Master'!H746)),OR('Gen Master'!$AM746=TRUE,'Gen Master'!$AM746="Enabled?")),'Gen Master'!H746, ignore_flag)</f>
        <v>zzz_ignore</v>
      </c>
      <c r="I182" s="19" t="str">
        <f>IF(AND(NOT(ISBLANK('Gen Master'!I746)),OR('Gen Master'!$AM746=TRUE,'Gen Master'!$AM746="Enabled?")),'Gen Master'!I746, ignore_flag)</f>
        <v>zzz_ignore</v>
      </c>
      <c r="J182" s="19" t="str">
        <f>IF(AND(NOT(ISBLANK('Gen Master'!J746)),OR('Gen Master'!$AM746=TRUE,'Gen Master'!$AM746="Enabled?")),'Gen Master'!J746, ignore_flag)</f>
        <v>zzz_ignore</v>
      </c>
      <c r="K182" s="19" t="str">
        <f>IF(AND(NOT(ISBLANK('Gen Master'!K746)),OR('Gen Master'!$AM746=TRUE,'Gen Master'!$AM746="Enabled?")),'Gen Master'!K746, ignore_flag)</f>
        <v>zzz_ignore</v>
      </c>
      <c r="L182" s="19" t="str">
        <f>IF(AND(NOT(ISBLANK('Gen Master'!L746)),OR('Gen Master'!$AM746=TRUE,'Gen Master'!$AM746="Enabled?")),'Gen Master'!L746, ignore_flag)</f>
        <v>zzz_ignore</v>
      </c>
      <c r="M182" s="19" t="str">
        <f>IF(AND(NOT(ISBLANK('Gen Master'!M746)),OR('Gen Master'!$AM746=TRUE,'Gen Master'!$AM746="Enabled?")),'Gen Master'!M746, ignore_flag)</f>
        <v>zzz_ignore</v>
      </c>
      <c r="N182" s="19" t="str">
        <f>IF(AND(NOT(ISBLANK('Gen Master'!N746)),OR('Gen Master'!$AM746=TRUE,'Gen Master'!$AM746="Enabled?")),'Gen Master'!N746, ignore_flag)</f>
        <v>zzz_ignore</v>
      </c>
      <c r="O182" s="19" t="str">
        <f>IF(AND(NOT(ISBLANK('Gen Master'!O746)),OR('Gen Master'!$AM746=TRUE,'Gen Master'!$AM746="Enabled?")),'Gen Master'!O746, ignore_flag)</f>
        <v>zzz_ignore</v>
      </c>
      <c r="P182" s="19" t="str">
        <f>IF(AND(NOT(ISBLANK('Gen Master'!P746)),OR('Gen Master'!$AM746=TRUE,'Gen Master'!$AM746="Enabled?")),'Gen Master'!P746, ignore_flag)</f>
        <v>zzz_ignore</v>
      </c>
      <c r="Q182" s="19" t="str">
        <f>IF(AND(NOT(ISBLANK('Gen Master'!Q746)),OR('Gen Master'!$AM746=TRUE,'Gen Master'!$AM746="Enabled?")),'Gen Master'!Q746, ignore_flag)</f>
        <v>zzz_ignore</v>
      </c>
      <c r="R182" s="19" t="str">
        <f>IF(AND(NOT(ISBLANK('Gen Master'!R746)),OR('Gen Master'!$AM746=TRUE,'Gen Master'!$AM746="Enabled?")),'Gen Master'!R746, ignore_flag)</f>
        <v>zzz_ignore</v>
      </c>
      <c r="S182" s="19" t="str">
        <f>IF(AND(NOT(ISBLANK('Gen Master'!S746)),OR('Gen Master'!$AM746=TRUE,'Gen Master'!$AM746="Enabled?")),'Gen Master'!S746, ignore_flag)</f>
        <v>zzz_ignore</v>
      </c>
      <c r="T182" s="19" t="str">
        <f>IF(AND(NOT(ISBLANK('Gen Master'!T746)),OR('Gen Master'!$AM746=TRUE,'Gen Master'!$AM746="Enabled?")),'Gen Master'!T746, ignore_flag)</f>
        <v>zzz_ignore</v>
      </c>
      <c r="U182" s="19" t="str">
        <f>IF(AND(NOT(ISBLANK('Gen Master'!U746)),OR('Gen Master'!$AM746=TRUE,'Gen Master'!$AM746="Enabled?")),'Gen Master'!U746, ignore_flag)</f>
        <v>zzz_ignore</v>
      </c>
      <c r="V182" s="19" t="str">
        <f ca="1">IF(AND(NOT(ISBLANK('Gen Master'!V746)),OR('Gen Master'!$AM746=TRUE,'Gen Master'!$AM746="Enabled?")),'Gen Master'!V746, ignore_flag)</f>
        <v>zzz_ignore</v>
      </c>
      <c r="W182" s="19" t="str">
        <f>IF(AND(NOT(ISBLANK('Gen Master'!W746)),OR('Gen Master'!$AM746=TRUE,'Gen Master'!$AM746="Enabled?")),'Gen Master'!W746, ignore_flag)</f>
        <v>zzz_ignore</v>
      </c>
      <c r="X182" s="19" t="str">
        <f>IF(AND(NOT(ISBLANK('Gen Master'!X746)),OR('Gen Master'!$AM746=TRUE,'Gen Master'!$AM746="Enabled?")),'Gen Master'!X746, ignore_flag)</f>
        <v>zzz_ignore</v>
      </c>
      <c r="Y182" s="19" t="str">
        <f>IF(AND(NOT(ISBLANK('Gen Master'!Y746)),OR('Gen Master'!$AM746=TRUE,'Gen Master'!$AM746="Enabled?")),'Gen Master'!Y746, ignore_flag)</f>
        <v>zzz_ignore</v>
      </c>
    </row>
    <row r="183" spans="1:25" ht="30">
      <c r="A183" s="19">
        <f>'Gen Master'!A763</f>
        <v>732</v>
      </c>
      <c r="B183" s="19" t="str">
        <f>IF(AND(NOT(ISBLANK('Gen Master'!B763)),OR('Gen Master'!$AM763=TRUE,'Gen Master'!$AM763="Enabled?")),'Gen Master'!B763, ignore_flag)</f>
        <v>zzz_ignore</v>
      </c>
      <c r="C183" s="19" t="str">
        <f>IF(AND(NOT(ISBLANK('Gen Master'!C763)),OR('Gen Master'!$AM763=TRUE,'Gen Master'!$AM763="Enabled?")),'Gen Master'!C763, ignore_flag)</f>
        <v>zzz_ignore</v>
      </c>
      <c r="D183" s="19" t="str">
        <f>IF(AND(NOT(ISBLANK('Gen Master'!D763)),OR('Gen Master'!$AM763=TRUE,'Gen Master'!$AM763="Enabled?")),'Gen Master'!D763, ignore_flag)</f>
        <v>zzz_ignore</v>
      </c>
      <c r="E183" s="19" t="str">
        <f>IF(AND(NOT(ISBLANK('Gen Master'!E763)),OR('Gen Master'!$AM763=TRUE,'Gen Master'!$AM763="Enabled?")),'Gen Master'!E763, ignore_flag)</f>
        <v>zzz_ignore</v>
      </c>
      <c r="F183" s="19" t="str">
        <f>IF(AND(NOT(ISBLANK('Gen Master'!F763)),OR('Gen Master'!$AM763=TRUE,'Gen Master'!$AM763="Enabled?")),'Gen Master'!F763, ignore_flag)</f>
        <v>zzz_ignore</v>
      </c>
      <c r="G183" s="19" t="str">
        <f>IF(AND(NOT(ISBLANK('Gen Master'!G763)),OR('Gen Master'!$AM763=TRUE,'Gen Master'!$AM763="Enabled?")),'Gen Master'!G763, ignore_flag)</f>
        <v>zzz_ignore</v>
      </c>
      <c r="H183" s="19" t="str">
        <f>IF(AND(NOT(ISBLANK('Gen Master'!H763)),OR('Gen Master'!$AM763=TRUE,'Gen Master'!$AM763="Enabled?")),'Gen Master'!H763, ignore_flag)</f>
        <v>zzz_ignore</v>
      </c>
      <c r="I183" s="19" t="str">
        <f>IF(AND(NOT(ISBLANK('Gen Master'!I763)),OR('Gen Master'!$AM763=TRUE,'Gen Master'!$AM763="Enabled?")),'Gen Master'!I763, ignore_flag)</f>
        <v>zzz_ignore</v>
      </c>
      <c r="J183" s="19" t="str">
        <f>IF(AND(NOT(ISBLANK('Gen Master'!J763)),OR('Gen Master'!$AM763=TRUE,'Gen Master'!$AM763="Enabled?")),'Gen Master'!J763, ignore_flag)</f>
        <v>zzz_ignore</v>
      </c>
      <c r="K183" s="19" t="str">
        <f>IF(AND(NOT(ISBLANK('Gen Master'!K763)),OR('Gen Master'!$AM763=TRUE,'Gen Master'!$AM763="Enabled?")),'Gen Master'!K763, ignore_flag)</f>
        <v>zzz_ignore</v>
      </c>
      <c r="L183" s="19" t="str">
        <f>IF(AND(NOT(ISBLANK('Gen Master'!L763)),OR('Gen Master'!$AM763=TRUE,'Gen Master'!$AM763="Enabled?")),'Gen Master'!L763, ignore_flag)</f>
        <v>zzz_ignore</v>
      </c>
      <c r="M183" s="19" t="str">
        <f>IF(AND(NOT(ISBLANK('Gen Master'!M763)),OR('Gen Master'!$AM763=TRUE,'Gen Master'!$AM763="Enabled?")),'Gen Master'!M763, ignore_flag)</f>
        <v>zzz_ignore</v>
      </c>
      <c r="N183" s="19" t="str">
        <f>IF(AND(NOT(ISBLANK('Gen Master'!N763)),OR('Gen Master'!$AM763=TRUE,'Gen Master'!$AM763="Enabled?")),'Gen Master'!N763, ignore_flag)</f>
        <v>zzz_ignore</v>
      </c>
      <c r="O183" s="19" t="str">
        <f>IF(AND(NOT(ISBLANK('Gen Master'!O763)),OR('Gen Master'!$AM763=TRUE,'Gen Master'!$AM763="Enabled?")),'Gen Master'!O763, ignore_flag)</f>
        <v>zzz_ignore</v>
      </c>
      <c r="P183" s="19" t="str">
        <f>IF(AND(NOT(ISBLANK('Gen Master'!P763)),OR('Gen Master'!$AM763=TRUE,'Gen Master'!$AM763="Enabled?")),'Gen Master'!P763, ignore_flag)</f>
        <v>zzz_ignore</v>
      </c>
      <c r="Q183" s="19" t="str">
        <f>IF(AND(NOT(ISBLANK('Gen Master'!Q763)),OR('Gen Master'!$AM763=TRUE,'Gen Master'!$AM763="Enabled?")),'Gen Master'!Q763, ignore_flag)</f>
        <v>zzz_ignore</v>
      </c>
      <c r="R183" s="19" t="str">
        <f>IF(AND(NOT(ISBLANK('Gen Master'!R763)),OR('Gen Master'!$AM763=TRUE,'Gen Master'!$AM763="Enabled?")),'Gen Master'!R763, ignore_flag)</f>
        <v>zzz_ignore</v>
      </c>
      <c r="S183" s="19" t="str">
        <f>IF(AND(NOT(ISBLANK('Gen Master'!S763)),OR('Gen Master'!$AM763=TRUE,'Gen Master'!$AM763="Enabled?")),'Gen Master'!S763, ignore_flag)</f>
        <v>zzz_ignore</v>
      </c>
      <c r="T183" s="19" t="str">
        <f>IF(AND(NOT(ISBLANK('Gen Master'!T763)),OR('Gen Master'!$AM763=TRUE,'Gen Master'!$AM763="Enabled?")),'Gen Master'!T763, ignore_flag)</f>
        <v>zzz_ignore</v>
      </c>
      <c r="U183" s="19" t="str">
        <f>IF(AND(NOT(ISBLANK('Gen Master'!U763)),OR('Gen Master'!$AM763=TRUE,'Gen Master'!$AM763="Enabled?")),'Gen Master'!U763, ignore_flag)</f>
        <v>zzz_ignore</v>
      </c>
      <c r="V183" s="19" t="str">
        <f ca="1">IF(AND(NOT(ISBLANK('Gen Master'!V763)),OR('Gen Master'!$AM763=TRUE,'Gen Master'!$AM763="Enabled?")),'Gen Master'!V763, ignore_flag)</f>
        <v>zzz_ignore</v>
      </c>
      <c r="W183" s="19" t="str">
        <f>IF(AND(NOT(ISBLANK('Gen Master'!W763)),OR('Gen Master'!$AM763=TRUE,'Gen Master'!$AM763="Enabled?")),'Gen Master'!W763, ignore_flag)</f>
        <v>zzz_ignore</v>
      </c>
      <c r="X183" s="19" t="str">
        <f>IF(AND(NOT(ISBLANK('Gen Master'!X763)),OR('Gen Master'!$AM763=TRUE,'Gen Master'!$AM763="Enabled?")),'Gen Master'!X763, ignore_flag)</f>
        <v>zzz_ignore</v>
      </c>
      <c r="Y183" s="19" t="str">
        <f>IF(AND(NOT(ISBLANK('Gen Master'!Y763)),OR('Gen Master'!$AM763=TRUE,'Gen Master'!$AM763="Enabled?")),'Gen Master'!Y763, ignore_flag)</f>
        <v>zzz_ignore</v>
      </c>
    </row>
    <row r="184" spans="1:25" ht="30">
      <c r="A184" s="19">
        <f>'Gen Master'!A762</f>
        <v>731</v>
      </c>
      <c r="B184" s="19" t="str">
        <f>IF(AND(NOT(ISBLANK('Gen Master'!B762)),OR('Gen Master'!$AM762=TRUE,'Gen Master'!$AM762="Enabled?")),'Gen Master'!B762, ignore_flag)</f>
        <v>zzz_ignore</v>
      </c>
      <c r="C184" s="19" t="str">
        <f>IF(AND(NOT(ISBLANK('Gen Master'!C762)),OR('Gen Master'!$AM762=TRUE,'Gen Master'!$AM762="Enabled?")),'Gen Master'!C762, ignore_flag)</f>
        <v>zzz_ignore</v>
      </c>
      <c r="D184" s="19" t="str">
        <f>IF(AND(NOT(ISBLANK('Gen Master'!D762)),OR('Gen Master'!$AM762=TRUE,'Gen Master'!$AM762="Enabled?")),'Gen Master'!D762, ignore_flag)</f>
        <v>zzz_ignore</v>
      </c>
      <c r="E184" s="19" t="str">
        <f>IF(AND(NOT(ISBLANK('Gen Master'!E762)),OR('Gen Master'!$AM762=TRUE,'Gen Master'!$AM762="Enabled?")),'Gen Master'!E762, ignore_flag)</f>
        <v>zzz_ignore</v>
      </c>
      <c r="F184" s="19" t="str">
        <f>IF(AND(NOT(ISBLANK('Gen Master'!F762)),OR('Gen Master'!$AM762=TRUE,'Gen Master'!$AM762="Enabled?")),'Gen Master'!F762, ignore_flag)</f>
        <v>zzz_ignore</v>
      </c>
      <c r="G184" s="19" t="str">
        <f>IF(AND(NOT(ISBLANK('Gen Master'!G762)),OR('Gen Master'!$AM762=TRUE,'Gen Master'!$AM762="Enabled?")),'Gen Master'!G762, ignore_flag)</f>
        <v>zzz_ignore</v>
      </c>
      <c r="H184" s="19" t="str">
        <f>IF(AND(NOT(ISBLANK('Gen Master'!H762)),OR('Gen Master'!$AM762=TRUE,'Gen Master'!$AM762="Enabled?")),'Gen Master'!H762, ignore_flag)</f>
        <v>zzz_ignore</v>
      </c>
      <c r="I184" s="19" t="str">
        <f>IF(AND(NOT(ISBLANK('Gen Master'!I762)),OR('Gen Master'!$AM762=TRUE,'Gen Master'!$AM762="Enabled?")),'Gen Master'!I762, ignore_flag)</f>
        <v>zzz_ignore</v>
      </c>
      <c r="J184" s="19" t="str">
        <f>IF(AND(NOT(ISBLANK('Gen Master'!J762)),OR('Gen Master'!$AM762=TRUE,'Gen Master'!$AM762="Enabled?")),'Gen Master'!J762, ignore_flag)</f>
        <v>zzz_ignore</v>
      </c>
      <c r="K184" s="19" t="str">
        <f>IF(AND(NOT(ISBLANK('Gen Master'!K762)),OR('Gen Master'!$AM762=TRUE,'Gen Master'!$AM762="Enabled?")),'Gen Master'!K762, ignore_flag)</f>
        <v>zzz_ignore</v>
      </c>
      <c r="L184" s="19" t="str">
        <f>IF(AND(NOT(ISBLANK('Gen Master'!L762)),OR('Gen Master'!$AM762=TRUE,'Gen Master'!$AM762="Enabled?")),'Gen Master'!L762, ignore_flag)</f>
        <v>zzz_ignore</v>
      </c>
      <c r="M184" s="19" t="str">
        <f>IF(AND(NOT(ISBLANK('Gen Master'!M762)),OR('Gen Master'!$AM762=TRUE,'Gen Master'!$AM762="Enabled?")),'Gen Master'!M762, ignore_flag)</f>
        <v>zzz_ignore</v>
      </c>
      <c r="N184" s="19" t="str">
        <f>IF(AND(NOT(ISBLANK('Gen Master'!N762)),OR('Gen Master'!$AM762=TRUE,'Gen Master'!$AM762="Enabled?")),'Gen Master'!N762, ignore_flag)</f>
        <v>zzz_ignore</v>
      </c>
      <c r="O184" s="19" t="str">
        <f>IF(AND(NOT(ISBLANK('Gen Master'!O762)),OR('Gen Master'!$AM762=TRUE,'Gen Master'!$AM762="Enabled?")),'Gen Master'!O762, ignore_flag)</f>
        <v>zzz_ignore</v>
      </c>
      <c r="P184" s="19" t="str">
        <f>IF(AND(NOT(ISBLANK('Gen Master'!P762)),OR('Gen Master'!$AM762=TRUE,'Gen Master'!$AM762="Enabled?")),'Gen Master'!P762, ignore_flag)</f>
        <v>zzz_ignore</v>
      </c>
      <c r="Q184" s="19" t="str">
        <f>IF(AND(NOT(ISBLANK('Gen Master'!Q762)),OR('Gen Master'!$AM762=TRUE,'Gen Master'!$AM762="Enabled?")),'Gen Master'!Q762, ignore_flag)</f>
        <v>zzz_ignore</v>
      </c>
      <c r="R184" s="19" t="str">
        <f>IF(AND(NOT(ISBLANK('Gen Master'!R762)),OR('Gen Master'!$AM762=TRUE,'Gen Master'!$AM762="Enabled?")),'Gen Master'!R762, ignore_flag)</f>
        <v>zzz_ignore</v>
      </c>
      <c r="S184" s="19" t="str">
        <f>IF(AND(NOT(ISBLANK('Gen Master'!S762)),OR('Gen Master'!$AM762=TRUE,'Gen Master'!$AM762="Enabled?")),'Gen Master'!S762, ignore_flag)</f>
        <v>zzz_ignore</v>
      </c>
      <c r="T184" s="19" t="str">
        <f>IF(AND(NOT(ISBLANK('Gen Master'!T762)),OR('Gen Master'!$AM762=TRUE,'Gen Master'!$AM762="Enabled?")),'Gen Master'!T762, ignore_flag)</f>
        <v>zzz_ignore</v>
      </c>
      <c r="U184" s="19" t="str">
        <f>IF(AND(NOT(ISBLANK('Gen Master'!U762)),OR('Gen Master'!$AM762=TRUE,'Gen Master'!$AM762="Enabled?")),'Gen Master'!U762, ignore_flag)</f>
        <v>zzz_ignore</v>
      </c>
      <c r="V184" s="19" t="str">
        <f ca="1">IF(AND(NOT(ISBLANK('Gen Master'!V762)),OR('Gen Master'!$AM762=TRUE,'Gen Master'!$AM762="Enabled?")),'Gen Master'!V762, ignore_flag)</f>
        <v>zzz_ignore</v>
      </c>
      <c r="W184" s="19" t="str">
        <f>IF(AND(NOT(ISBLANK('Gen Master'!W762)),OR('Gen Master'!$AM762=TRUE,'Gen Master'!$AM762="Enabled?")),'Gen Master'!W762, ignore_flag)</f>
        <v>zzz_ignore</v>
      </c>
      <c r="X184" s="19" t="str">
        <f>IF(AND(NOT(ISBLANK('Gen Master'!X762)),OR('Gen Master'!$AM762=TRUE,'Gen Master'!$AM762="Enabled?")),'Gen Master'!X762, ignore_flag)</f>
        <v>zzz_ignore</v>
      </c>
      <c r="Y184" s="19" t="str">
        <f>IF(AND(NOT(ISBLANK('Gen Master'!Y762)),OR('Gen Master'!$AM762=TRUE,'Gen Master'!$AM762="Enabled?")),'Gen Master'!Y762, ignore_flag)</f>
        <v>zzz_ignore</v>
      </c>
    </row>
    <row r="185" spans="1:25" ht="30">
      <c r="A185" s="19">
        <f>'Gen Master'!A783</f>
        <v>752</v>
      </c>
      <c r="B185" s="19" t="str">
        <f>IF(AND(NOT(ISBLANK('Gen Master'!B783)),OR('Gen Master'!$AM783=TRUE,'Gen Master'!$AM783="Enabled?")),'Gen Master'!B783, ignore_flag)</f>
        <v>zzz_ignore</v>
      </c>
      <c r="C185" s="19" t="str">
        <f>IF(AND(NOT(ISBLANK('Gen Master'!C783)),OR('Gen Master'!$AM783=TRUE,'Gen Master'!$AM783="Enabled?")),'Gen Master'!C783, ignore_flag)</f>
        <v>zzz_ignore</v>
      </c>
      <c r="D185" s="19" t="str">
        <f>IF(AND(NOT(ISBLANK('Gen Master'!D783)),OR('Gen Master'!$AM783=TRUE,'Gen Master'!$AM783="Enabled?")),'Gen Master'!D783, ignore_flag)</f>
        <v>zzz_ignore</v>
      </c>
      <c r="E185" s="19" t="str">
        <f>IF(AND(NOT(ISBLANK('Gen Master'!E783)),OR('Gen Master'!$AM783=TRUE,'Gen Master'!$AM783="Enabled?")),'Gen Master'!E783, ignore_flag)</f>
        <v>zzz_ignore</v>
      </c>
      <c r="F185" s="19" t="str">
        <f>IF(AND(NOT(ISBLANK('Gen Master'!F783)),OR('Gen Master'!$AM783=TRUE,'Gen Master'!$AM783="Enabled?")),'Gen Master'!F783, ignore_flag)</f>
        <v>zzz_ignore</v>
      </c>
      <c r="G185" s="19" t="str">
        <f>IF(AND(NOT(ISBLANK('Gen Master'!G783)),OR('Gen Master'!$AM783=TRUE,'Gen Master'!$AM783="Enabled?")),'Gen Master'!G783, ignore_flag)</f>
        <v>zzz_ignore</v>
      </c>
      <c r="H185" s="19" t="str">
        <f>IF(AND(NOT(ISBLANK('Gen Master'!H783)),OR('Gen Master'!$AM783=TRUE,'Gen Master'!$AM783="Enabled?")),'Gen Master'!H783, ignore_flag)</f>
        <v>zzz_ignore</v>
      </c>
      <c r="I185" s="19" t="str">
        <f>IF(AND(NOT(ISBLANK('Gen Master'!I783)),OR('Gen Master'!$AM783=TRUE,'Gen Master'!$AM783="Enabled?")),'Gen Master'!I783, ignore_flag)</f>
        <v>zzz_ignore</v>
      </c>
      <c r="J185" s="19" t="str">
        <f>IF(AND(NOT(ISBLANK('Gen Master'!J783)),OR('Gen Master'!$AM783=TRUE,'Gen Master'!$AM783="Enabled?")),'Gen Master'!J783, ignore_flag)</f>
        <v>zzz_ignore</v>
      </c>
      <c r="K185" s="19" t="str">
        <f>IF(AND(NOT(ISBLANK('Gen Master'!K783)),OR('Gen Master'!$AM783=TRUE,'Gen Master'!$AM783="Enabled?")),'Gen Master'!K783, ignore_flag)</f>
        <v>zzz_ignore</v>
      </c>
      <c r="L185" s="19" t="str">
        <f>IF(AND(NOT(ISBLANK('Gen Master'!L783)),OR('Gen Master'!$AM783=TRUE,'Gen Master'!$AM783="Enabled?")),'Gen Master'!L783, ignore_flag)</f>
        <v>zzz_ignore</v>
      </c>
      <c r="M185" s="19" t="str">
        <f>IF(AND(NOT(ISBLANK('Gen Master'!M783)),OR('Gen Master'!$AM783=TRUE,'Gen Master'!$AM783="Enabled?")),'Gen Master'!M783, ignore_flag)</f>
        <v>zzz_ignore</v>
      </c>
      <c r="N185" s="19" t="str">
        <f>IF(AND(NOT(ISBLANK('Gen Master'!N783)),OR('Gen Master'!$AM783=TRUE,'Gen Master'!$AM783="Enabled?")),'Gen Master'!N783, ignore_flag)</f>
        <v>zzz_ignore</v>
      </c>
      <c r="O185" s="19" t="str">
        <f>IF(AND(NOT(ISBLANK('Gen Master'!O783)),OR('Gen Master'!$AM783=TRUE,'Gen Master'!$AM783="Enabled?")),'Gen Master'!O783, ignore_flag)</f>
        <v>zzz_ignore</v>
      </c>
      <c r="P185" s="19" t="str">
        <f>IF(AND(NOT(ISBLANK('Gen Master'!P783)),OR('Gen Master'!$AM783=TRUE,'Gen Master'!$AM783="Enabled?")),'Gen Master'!P783, ignore_flag)</f>
        <v>zzz_ignore</v>
      </c>
      <c r="Q185" s="19" t="str">
        <f>IF(AND(NOT(ISBLANK('Gen Master'!Q783)),OR('Gen Master'!$AM783=TRUE,'Gen Master'!$AM783="Enabled?")),'Gen Master'!Q783, ignore_flag)</f>
        <v>zzz_ignore</v>
      </c>
      <c r="R185" s="19" t="str">
        <f>IF(AND(NOT(ISBLANK('Gen Master'!R783)),OR('Gen Master'!$AM783=TRUE,'Gen Master'!$AM783="Enabled?")),'Gen Master'!R783, ignore_flag)</f>
        <v>zzz_ignore</v>
      </c>
      <c r="S185" s="19" t="str">
        <f>IF(AND(NOT(ISBLANK('Gen Master'!S783)),OR('Gen Master'!$AM783=TRUE,'Gen Master'!$AM783="Enabled?")),'Gen Master'!S783, ignore_flag)</f>
        <v>zzz_ignore</v>
      </c>
      <c r="T185" s="19" t="str">
        <f>IF(AND(NOT(ISBLANK('Gen Master'!T783)),OR('Gen Master'!$AM783=TRUE,'Gen Master'!$AM783="Enabled?")),'Gen Master'!T783, ignore_flag)</f>
        <v>zzz_ignore</v>
      </c>
      <c r="U185" s="19" t="str">
        <f>IF(AND(NOT(ISBLANK('Gen Master'!U783)),OR('Gen Master'!$AM783=TRUE,'Gen Master'!$AM783="Enabled?")),'Gen Master'!U783, ignore_flag)</f>
        <v>zzz_ignore</v>
      </c>
      <c r="V185" s="19" t="str">
        <f ca="1">IF(AND(NOT(ISBLANK('Gen Master'!V783)),OR('Gen Master'!$AM783=TRUE,'Gen Master'!$AM783="Enabled?")),'Gen Master'!V783, ignore_flag)</f>
        <v>zzz_ignore</v>
      </c>
      <c r="W185" s="19" t="str">
        <f>IF(AND(NOT(ISBLANK('Gen Master'!W783)),OR('Gen Master'!$AM783=TRUE,'Gen Master'!$AM783="Enabled?")),'Gen Master'!W783, ignore_flag)</f>
        <v>zzz_ignore</v>
      </c>
      <c r="X185" s="19" t="str">
        <f>IF(AND(NOT(ISBLANK('Gen Master'!X783)),OR('Gen Master'!$AM783=TRUE,'Gen Master'!$AM783="Enabled?")),'Gen Master'!X783, ignore_flag)</f>
        <v>zzz_ignore</v>
      </c>
      <c r="Y185" s="19" t="str">
        <f>IF(AND(NOT(ISBLANK('Gen Master'!Y783)),OR('Gen Master'!$AM783=TRUE,'Gen Master'!$AM783="Enabled?")),'Gen Master'!Y783, ignore_flag)</f>
        <v>zzz_ignore</v>
      </c>
    </row>
    <row r="186" spans="1:25" ht="30">
      <c r="A186" s="19">
        <f>'Gen Master'!A785</f>
        <v>754</v>
      </c>
      <c r="B186" s="19" t="str">
        <f>IF(AND(NOT(ISBLANK('Gen Master'!B785)),OR('Gen Master'!$AM785=TRUE,'Gen Master'!$AM785="Enabled?")),'Gen Master'!B785, ignore_flag)</f>
        <v>zzz_ignore</v>
      </c>
      <c r="C186" s="19" t="str">
        <f>IF(AND(NOT(ISBLANK('Gen Master'!C785)),OR('Gen Master'!$AM785=TRUE,'Gen Master'!$AM785="Enabled?")),'Gen Master'!C785, ignore_flag)</f>
        <v>zzz_ignore</v>
      </c>
      <c r="D186" s="19" t="str">
        <f>IF(AND(NOT(ISBLANK('Gen Master'!D785)),OR('Gen Master'!$AM785=TRUE,'Gen Master'!$AM785="Enabled?")),'Gen Master'!D785, ignore_flag)</f>
        <v>zzz_ignore</v>
      </c>
      <c r="E186" s="19" t="str">
        <f>IF(AND(NOT(ISBLANK('Gen Master'!E785)),OR('Gen Master'!$AM785=TRUE,'Gen Master'!$AM785="Enabled?")),'Gen Master'!E785, ignore_flag)</f>
        <v>zzz_ignore</v>
      </c>
      <c r="F186" s="19" t="str">
        <f>IF(AND(NOT(ISBLANK('Gen Master'!F785)),OR('Gen Master'!$AM785=TRUE,'Gen Master'!$AM785="Enabled?")),'Gen Master'!F785, ignore_flag)</f>
        <v>zzz_ignore</v>
      </c>
      <c r="G186" s="19" t="str">
        <f>IF(AND(NOT(ISBLANK('Gen Master'!G785)),OR('Gen Master'!$AM785=TRUE,'Gen Master'!$AM785="Enabled?")),'Gen Master'!G785, ignore_flag)</f>
        <v>zzz_ignore</v>
      </c>
      <c r="H186" s="19" t="str">
        <f>IF(AND(NOT(ISBLANK('Gen Master'!H785)),OR('Gen Master'!$AM785=TRUE,'Gen Master'!$AM785="Enabled?")),'Gen Master'!H785, ignore_flag)</f>
        <v>zzz_ignore</v>
      </c>
      <c r="I186" s="19" t="str">
        <f>IF(AND(NOT(ISBLANK('Gen Master'!I785)),OR('Gen Master'!$AM785=TRUE,'Gen Master'!$AM785="Enabled?")),'Gen Master'!I785, ignore_flag)</f>
        <v>zzz_ignore</v>
      </c>
      <c r="J186" s="19" t="str">
        <f>IF(AND(NOT(ISBLANK('Gen Master'!J785)),OR('Gen Master'!$AM785=TRUE,'Gen Master'!$AM785="Enabled?")),'Gen Master'!J785, ignore_flag)</f>
        <v>zzz_ignore</v>
      </c>
      <c r="K186" s="19" t="str">
        <f>IF(AND(NOT(ISBLANK('Gen Master'!K785)),OR('Gen Master'!$AM785=TRUE,'Gen Master'!$AM785="Enabled?")),'Gen Master'!K785, ignore_flag)</f>
        <v>zzz_ignore</v>
      </c>
      <c r="L186" s="19" t="str">
        <f>IF(AND(NOT(ISBLANK('Gen Master'!L785)),OR('Gen Master'!$AM785=TRUE,'Gen Master'!$AM785="Enabled?")),'Gen Master'!L785, ignore_flag)</f>
        <v>zzz_ignore</v>
      </c>
      <c r="M186" s="19" t="str">
        <f>IF(AND(NOT(ISBLANK('Gen Master'!M785)),OR('Gen Master'!$AM785=TRUE,'Gen Master'!$AM785="Enabled?")),'Gen Master'!M785, ignore_flag)</f>
        <v>zzz_ignore</v>
      </c>
      <c r="N186" s="19" t="str">
        <f>IF(AND(NOT(ISBLANK('Gen Master'!N785)),OR('Gen Master'!$AM785=TRUE,'Gen Master'!$AM785="Enabled?")),'Gen Master'!N785, ignore_flag)</f>
        <v>zzz_ignore</v>
      </c>
      <c r="O186" s="19" t="str">
        <f>IF(AND(NOT(ISBLANK('Gen Master'!O785)),OR('Gen Master'!$AM785=TRUE,'Gen Master'!$AM785="Enabled?")),'Gen Master'!O785, ignore_flag)</f>
        <v>zzz_ignore</v>
      </c>
      <c r="P186" s="19" t="str">
        <f>IF(AND(NOT(ISBLANK('Gen Master'!P785)),OR('Gen Master'!$AM785=TRUE,'Gen Master'!$AM785="Enabled?")),'Gen Master'!P785, ignore_flag)</f>
        <v>zzz_ignore</v>
      </c>
      <c r="Q186" s="19" t="str">
        <f>IF(AND(NOT(ISBLANK('Gen Master'!Q785)),OR('Gen Master'!$AM785=TRUE,'Gen Master'!$AM785="Enabled?")),'Gen Master'!Q785, ignore_flag)</f>
        <v>zzz_ignore</v>
      </c>
      <c r="R186" s="19" t="str">
        <f>IF(AND(NOT(ISBLANK('Gen Master'!R785)),OR('Gen Master'!$AM785=TRUE,'Gen Master'!$AM785="Enabled?")),'Gen Master'!R785, ignore_flag)</f>
        <v>zzz_ignore</v>
      </c>
      <c r="S186" s="19" t="str">
        <f>IF(AND(NOT(ISBLANK('Gen Master'!S785)),OR('Gen Master'!$AM785=TRUE,'Gen Master'!$AM785="Enabled?")),'Gen Master'!S785, ignore_flag)</f>
        <v>zzz_ignore</v>
      </c>
      <c r="T186" s="19" t="str">
        <f>IF(AND(NOT(ISBLANK('Gen Master'!T785)),OR('Gen Master'!$AM785=TRUE,'Gen Master'!$AM785="Enabled?")),'Gen Master'!T785, ignore_flag)</f>
        <v>zzz_ignore</v>
      </c>
      <c r="U186" s="19" t="str">
        <f>IF(AND(NOT(ISBLANK('Gen Master'!U785)),OR('Gen Master'!$AM785=TRUE,'Gen Master'!$AM785="Enabled?")),'Gen Master'!U785, ignore_flag)</f>
        <v>zzz_ignore</v>
      </c>
      <c r="V186" s="19" t="str">
        <f ca="1">IF(AND(NOT(ISBLANK('Gen Master'!V785)),OR('Gen Master'!$AM785=TRUE,'Gen Master'!$AM785="Enabled?")),'Gen Master'!V785, ignore_flag)</f>
        <v>zzz_ignore</v>
      </c>
      <c r="W186" s="19" t="str">
        <f>IF(AND(NOT(ISBLANK('Gen Master'!W785)),OR('Gen Master'!$AM785=TRUE,'Gen Master'!$AM785="Enabled?")),'Gen Master'!W785, ignore_flag)</f>
        <v>zzz_ignore</v>
      </c>
      <c r="X186" s="19" t="str">
        <f>IF(AND(NOT(ISBLANK('Gen Master'!X785)),OR('Gen Master'!$AM785=TRUE,'Gen Master'!$AM785="Enabled?")),'Gen Master'!X785, ignore_flag)</f>
        <v>zzz_ignore</v>
      </c>
      <c r="Y186" s="19" t="str">
        <f>IF(AND(NOT(ISBLANK('Gen Master'!Y785)),OR('Gen Master'!$AM785=TRUE,'Gen Master'!$AM785="Enabled?")),'Gen Master'!Y785, ignore_flag)</f>
        <v>zzz_ignore</v>
      </c>
    </row>
    <row r="187" spans="1:25" ht="30">
      <c r="A187" s="19">
        <f>'Gen Master'!A777</f>
        <v>746</v>
      </c>
      <c r="B187" s="19" t="str">
        <f>IF(AND(NOT(ISBLANK('Gen Master'!B777)),OR('Gen Master'!$AM777=TRUE,'Gen Master'!$AM777="Enabled?")),'Gen Master'!B777, ignore_flag)</f>
        <v>zzz_ignore</v>
      </c>
      <c r="C187" s="19" t="str">
        <f>IF(AND(NOT(ISBLANK('Gen Master'!C777)),OR('Gen Master'!$AM777=TRUE,'Gen Master'!$AM777="Enabled?")),'Gen Master'!C777, ignore_flag)</f>
        <v>zzz_ignore</v>
      </c>
      <c r="D187" s="19" t="str">
        <f>IF(AND(NOT(ISBLANK('Gen Master'!D777)),OR('Gen Master'!$AM777=TRUE,'Gen Master'!$AM777="Enabled?")),'Gen Master'!D777, ignore_flag)</f>
        <v>zzz_ignore</v>
      </c>
      <c r="E187" s="19" t="str">
        <f>IF(AND(NOT(ISBLANK('Gen Master'!E777)),OR('Gen Master'!$AM777=TRUE,'Gen Master'!$AM777="Enabled?")),'Gen Master'!E777, ignore_flag)</f>
        <v>zzz_ignore</v>
      </c>
      <c r="F187" s="19" t="str">
        <f>IF(AND(NOT(ISBLANK('Gen Master'!F777)),OR('Gen Master'!$AM777=TRUE,'Gen Master'!$AM777="Enabled?")),'Gen Master'!F777, ignore_flag)</f>
        <v>zzz_ignore</v>
      </c>
      <c r="G187" s="19" t="str">
        <f>IF(AND(NOT(ISBLANK('Gen Master'!G777)),OR('Gen Master'!$AM777=TRUE,'Gen Master'!$AM777="Enabled?")),'Gen Master'!G777, ignore_flag)</f>
        <v>zzz_ignore</v>
      </c>
      <c r="H187" s="19" t="str">
        <f>IF(AND(NOT(ISBLANK('Gen Master'!H777)),OR('Gen Master'!$AM777=TRUE,'Gen Master'!$AM777="Enabled?")),'Gen Master'!H777, ignore_flag)</f>
        <v>zzz_ignore</v>
      </c>
      <c r="I187" s="19" t="str">
        <f>IF(AND(NOT(ISBLANK('Gen Master'!I777)),OR('Gen Master'!$AM777=TRUE,'Gen Master'!$AM777="Enabled?")),'Gen Master'!I777, ignore_flag)</f>
        <v>zzz_ignore</v>
      </c>
      <c r="J187" s="19" t="str">
        <f>IF(AND(NOT(ISBLANK('Gen Master'!J777)),OR('Gen Master'!$AM777=TRUE,'Gen Master'!$AM777="Enabled?")),'Gen Master'!J777, ignore_flag)</f>
        <v>zzz_ignore</v>
      </c>
      <c r="K187" s="19" t="str">
        <f>IF(AND(NOT(ISBLANK('Gen Master'!K777)),OR('Gen Master'!$AM777=TRUE,'Gen Master'!$AM777="Enabled?")),'Gen Master'!K777, ignore_flag)</f>
        <v>zzz_ignore</v>
      </c>
      <c r="L187" s="19" t="str">
        <f>IF(AND(NOT(ISBLANK('Gen Master'!L777)),OR('Gen Master'!$AM777=TRUE,'Gen Master'!$AM777="Enabled?")),'Gen Master'!L777, ignore_flag)</f>
        <v>zzz_ignore</v>
      </c>
      <c r="M187" s="19" t="str">
        <f>IF(AND(NOT(ISBLANK('Gen Master'!M777)),OR('Gen Master'!$AM777=TRUE,'Gen Master'!$AM777="Enabled?")),'Gen Master'!M777, ignore_flag)</f>
        <v>zzz_ignore</v>
      </c>
      <c r="N187" s="19" t="str">
        <f>IF(AND(NOT(ISBLANK('Gen Master'!N777)),OR('Gen Master'!$AM777=TRUE,'Gen Master'!$AM777="Enabled?")),'Gen Master'!N777, ignore_flag)</f>
        <v>zzz_ignore</v>
      </c>
      <c r="O187" s="19" t="str">
        <f>IF(AND(NOT(ISBLANK('Gen Master'!O777)),OR('Gen Master'!$AM777=TRUE,'Gen Master'!$AM777="Enabled?")),'Gen Master'!O777, ignore_flag)</f>
        <v>zzz_ignore</v>
      </c>
      <c r="P187" s="19" t="str">
        <f>IF(AND(NOT(ISBLANK('Gen Master'!P777)),OR('Gen Master'!$AM777=TRUE,'Gen Master'!$AM777="Enabled?")),'Gen Master'!P777, ignore_flag)</f>
        <v>zzz_ignore</v>
      </c>
      <c r="Q187" s="19" t="str">
        <f>IF(AND(NOT(ISBLANK('Gen Master'!Q777)),OR('Gen Master'!$AM777=TRUE,'Gen Master'!$AM777="Enabled?")),'Gen Master'!Q777, ignore_flag)</f>
        <v>zzz_ignore</v>
      </c>
      <c r="R187" s="19" t="str">
        <f>IF(AND(NOT(ISBLANK('Gen Master'!R777)),OR('Gen Master'!$AM777=TRUE,'Gen Master'!$AM777="Enabled?")),'Gen Master'!R777, ignore_flag)</f>
        <v>zzz_ignore</v>
      </c>
      <c r="S187" s="19" t="str">
        <f>IF(AND(NOT(ISBLANK('Gen Master'!S777)),OR('Gen Master'!$AM777=TRUE,'Gen Master'!$AM777="Enabled?")),'Gen Master'!S777, ignore_flag)</f>
        <v>zzz_ignore</v>
      </c>
      <c r="T187" s="19" t="str">
        <f>IF(AND(NOT(ISBLANK('Gen Master'!T777)),OR('Gen Master'!$AM777=TRUE,'Gen Master'!$AM777="Enabled?")),'Gen Master'!T777, ignore_flag)</f>
        <v>zzz_ignore</v>
      </c>
      <c r="U187" s="19" t="str">
        <f>IF(AND(NOT(ISBLANK('Gen Master'!U777)),OR('Gen Master'!$AM777=TRUE,'Gen Master'!$AM777="Enabled?")),'Gen Master'!U777, ignore_flag)</f>
        <v>zzz_ignore</v>
      </c>
      <c r="V187" s="19" t="str">
        <f ca="1">IF(AND(NOT(ISBLANK('Gen Master'!V777)),OR('Gen Master'!$AM777=TRUE,'Gen Master'!$AM777="Enabled?")),'Gen Master'!V777, ignore_flag)</f>
        <v>zzz_ignore</v>
      </c>
      <c r="W187" s="19" t="str">
        <f>IF(AND(NOT(ISBLANK('Gen Master'!W777)),OR('Gen Master'!$AM777=TRUE,'Gen Master'!$AM777="Enabled?")),'Gen Master'!W777, ignore_flag)</f>
        <v>zzz_ignore</v>
      </c>
      <c r="X187" s="19" t="str">
        <f>IF(AND(NOT(ISBLANK('Gen Master'!X777)),OR('Gen Master'!$AM777=TRUE,'Gen Master'!$AM777="Enabled?")),'Gen Master'!X777, ignore_flag)</f>
        <v>zzz_ignore</v>
      </c>
      <c r="Y187" s="19" t="str">
        <f>IF(AND(NOT(ISBLANK('Gen Master'!Y777)),OR('Gen Master'!$AM777=TRUE,'Gen Master'!$AM777="Enabled?")),'Gen Master'!Y777, ignore_flag)</f>
        <v>zzz_ignore</v>
      </c>
    </row>
    <row r="188" spans="1:25" ht="30">
      <c r="A188" s="19">
        <f>'Gen Master'!A778</f>
        <v>747</v>
      </c>
      <c r="B188" s="19" t="str">
        <f>IF(AND(NOT(ISBLANK('Gen Master'!B778)),OR('Gen Master'!$AM778=TRUE,'Gen Master'!$AM778="Enabled?")),'Gen Master'!B778, ignore_flag)</f>
        <v>zzz_ignore</v>
      </c>
      <c r="C188" s="19" t="str">
        <f>IF(AND(NOT(ISBLANK('Gen Master'!C778)),OR('Gen Master'!$AM778=TRUE,'Gen Master'!$AM778="Enabled?")),'Gen Master'!C778, ignore_flag)</f>
        <v>zzz_ignore</v>
      </c>
      <c r="D188" s="19" t="str">
        <f>IF(AND(NOT(ISBLANK('Gen Master'!D778)),OR('Gen Master'!$AM778=TRUE,'Gen Master'!$AM778="Enabled?")),'Gen Master'!D778, ignore_flag)</f>
        <v>zzz_ignore</v>
      </c>
      <c r="E188" s="19" t="str">
        <f>IF(AND(NOT(ISBLANK('Gen Master'!E778)),OR('Gen Master'!$AM778=TRUE,'Gen Master'!$AM778="Enabled?")),'Gen Master'!E778, ignore_flag)</f>
        <v>zzz_ignore</v>
      </c>
      <c r="F188" s="19" t="str">
        <f>IF(AND(NOT(ISBLANK('Gen Master'!F778)),OR('Gen Master'!$AM778=TRUE,'Gen Master'!$AM778="Enabled?")),'Gen Master'!F778, ignore_flag)</f>
        <v>zzz_ignore</v>
      </c>
      <c r="G188" s="19" t="str">
        <f>IF(AND(NOT(ISBLANK('Gen Master'!G778)),OR('Gen Master'!$AM778=TRUE,'Gen Master'!$AM778="Enabled?")),'Gen Master'!G778, ignore_flag)</f>
        <v>zzz_ignore</v>
      </c>
      <c r="H188" s="19" t="str">
        <f>IF(AND(NOT(ISBLANK('Gen Master'!H778)),OR('Gen Master'!$AM778=TRUE,'Gen Master'!$AM778="Enabled?")),'Gen Master'!H778, ignore_flag)</f>
        <v>zzz_ignore</v>
      </c>
      <c r="I188" s="19" t="str">
        <f>IF(AND(NOT(ISBLANK('Gen Master'!I778)),OR('Gen Master'!$AM778=TRUE,'Gen Master'!$AM778="Enabled?")),'Gen Master'!I778, ignore_flag)</f>
        <v>zzz_ignore</v>
      </c>
      <c r="J188" s="19" t="str">
        <f>IF(AND(NOT(ISBLANK('Gen Master'!J778)),OR('Gen Master'!$AM778=TRUE,'Gen Master'!$AM778="Enabled?")),'Gen Master'!J778, ignore_flag)</f>
        <v>zzz_ignore</v>
      </c>
      <c r="K188" s="19" t="str">
        <f>IF(AND(NOT(ISBLANK('Gen Master'!K778)),OR('Gen Master'!$AM778=TRUE,'Gen Master'!$AM778="Enabled?")),'Gen Master'!K778, ignore_flag)</f>
        <v>zzz_ignore</v>
      </c>
      <c r="L188" s="19" t="str">
        <f>IF(AND(NOT(ISBLANK('Gen Master'!L778)),OR('Gen Master'!$AM778=TRUE,'Gen Master'!$AM778="Enabled?")),'Gen Master'!L778, ignore_flag)</f>
        <v>zzz_ignore</v>
      </c>
      <c r="M188" s="19" t="str">
        <f>IF(AND(NOT(ISBLANK('Gen Master'!M778)),OR('Gen Master'!$AM778=TRUE,'Gen Master'!$AM778="Enabled?")),'Gen Master'!M778, ignore_flag)</f>
        <v>zzz_ignore</v>
      </c>
      <c r="N188" s="19" t="str">
        <f>IF(AND(NOT(ISBLANK('Gen Master'!N778)),OR('Gen Master'!$AM778=TRUE,'Gen Master'!$AM778="Enabled?")),'Gen Master'!N778, ignore_flag)</f>
        <v>zzz_ignore</v>
      </c>
      <c r="O188" s="19" t="str">
        <f>IF(AND(NOT(ISBLANK('Gen Master'!O778)),OR('Gen Master'!$AM778=TRUE,'Gen Master'!$AM778="Enabled?")),'Gen Master'!O778, ignore_flag)</f>
        <v>zzz_ignore</v>
      </c>
      <c r="P188" s="19" t="str">
        <f>IF(AND(NOT(ISBLANK('Gen Master'!P778)),OR('Gen Master'!$AM778=TRUE,'Gen Master'!$AM778="Enabled?")),'Gen Master'!P778, ignore_flag)</f>
        <v>zzz_ignore</v>
      </c>
      <c r="Q188" s="19" t="str">
        <f>IF(AND(NOT(ISBLANK('Gen Master'!Q778)),OR('Gen Master'!$AM778=TRUE,'Gen Master'!$AM778="Enabled?")),'Gen Master'!Q778, ignore_flag)</f>
        <v>zzz_ignore</v>
      </c>
      <c r="R188" s="19" t="str">
        <f>IF(AND(NOT(ISBLANK('Gen Master'!R778)),OR('Gen Master'!$AM778=TRUE,'Gen Master'!$AM778="Enabled?")),'Gen Master'!R778, ignore_flag)</f>
        <v>zzz_ignore</v>
      </c>
      <c r="S188" s="19" t="str">
        <f>IF(AND(NOT(ISBLANK('Gen Master'!S778)),OR('Gen Master'!$AM778=TRUE,'Gen Master'!$AM778="Enabled?")),'Gen Master'!S778, ignore_flag)</f>
        <v>zzz_ignore</v>
      </c>
      <c r="T188" s="19" t="str">
        <f>IF(AND(NOT(ISBLANK('Gen Master'!T778)),OR('Gen Master'!$AM778=TRUE,'Gen Master'!$AM778="Enabled?")),'Gen Master'!T778, ignore_flag)</f>
        <v>zzz_ignore</v>
      </c>
      <c r="U188" s="19" t="str">
        <f>IF(AND(NOT(ISBLANK('Gen Master'!U778)),OR('Gen Master'!$AM778=TRUE,'Gen Master'!$AM778="Enabled?")),'Gen Master'!U778, ignore_flag)</f>
        <v>zzz_ignore</v>
      </c>
      <c r="V188" s="19" t="str">
        <f ca="1">IF(AND(NOT(ISBLANK('Gen Master'!V778)),OR('Gen Master'!$AM778=TRUE,'Gen Master'!$AM778="Enabled?")),'Gen Master'!V778, ignore_flag)</f>
        <v>zzz_ignore</v>
      </c>
      <c r="W188" s="19" t="str">
        <f>IF(AND(NOT(ISBLANK('Gen Master'!W778)),OR('Gen Master'!$AM778=TRUE,'Gen Master'!$AM778="Enabled?")),'Gen Master'!W778, ignore_flag)</f>
        <v>zzz_ignore</v>
      </c>
      <c r="X188" s="19" t="str">
        <f>IF(AND(NOT(ISBLANK('Gen Master'!X778)),OR('Gen Master'!$AM778=TRUE,'Gen Master'!$AM778="Enabled?")),'Gen Master'!X778, ignore_flag)</f>
        <v>zzz_ignore</v>
      </c>
      <c r="Y188" s="19" t="str">
        <f>IF(AND(NOT(ISBLANK('Gen Master'!Y778)),OR('Gen Master'!$AM778=TRUE,'Gen Master'!$AM778="Enabled?")),'Gen Master'!Y778, ignore_flag)</f>
        <v>zzz_ignore</v>
      </c>
    </row>
    <row r="189" spans="1:25" ht="30">
      <c r="A189" s="19">
        <f>'Gen Master'!A779</f>
        <v>748</v>
      </c>
      <c r="B189" s="19" t="str">
        <f>IF(AND(NOT(ISBLANK('Gen Master'!B779)),OR('Gen Master'!$AM779=TRUE,'Gen Master'!$AM779="Enabled?")),'Gen Master'!B779, ignore_flag)</f>
        <v>zzz_ignore</v>
      </c>
      <c r="C189" s="19" t="str">
        <f>IF(AND(NOT(ISBLANK('Gen Master'!C779)),OR('Gen Master'!$AM779=TRUE,'Gen Master'!$AM779="Enabled?")),'Gen Master'!C779, ignore_flag)</f>
        <v>zzz_ignore</v>
      </c>
      <c r="D189" s="19" t="str">
        <f>IF(AND(NOT(ISBLANK('Gen Master'!D779)),OR('Gen Master'!$AM779=TRUE,'Gen Master'!$AM779="Enabled?")),'Gen Master'!D779, ignore_flag)</f>
        <v>zzz_ignore</v>
      </c>
      <c r="E189" s="19" t="str">
        <f>IF(AND(NOT(ISBLANK('Gen Master'!E779)),OR('Gen Master'!$AM779=TRUE,'Gen Master'!$AM779="Enabled?")),'Gen Master'!E779, ignore_flag)</f>
        <v>zzz_ignore</v>
      </c>
      <c r="F189" s="19" t="str">
        <f>IF(AND(NOT(ISBLANK('Gen Master'!F779)),OR('Gen Master'!$AM779=TRUE,'Gen Master'!$AM779="Enabled?")),'Gen Master'!F779, ignore_flag)</f>
        <v>zzz_ignore</v>
      </c>
      <c r="G189" s="19" t="str">
        <f>IF(AND(NOT(ISBLANK('Gen Master'!G779)),OR('Gen Master'!$AM779=TRUE,'Gen Master'!$AM779="Enabled?")),'Gen Master'!G779, ignore_flag)</f>
        <v>zzz_ignore</v>
      </c>
      <c r="H189" s="19" t="str">
        <f>IF(AND(NOT(ISBLANK('Gen Master'!H779)),OR('Gen Master'!$AM779=TRUE,'Gen Master'!$AM779="Enabled?")),'Gen Master'!H779, ignore_flag)</f>
        <v>zzz_ignore</v>
      </c>
      <c r="I189" s="19" t="str">
        <f>IF(AND(NOT(ISBLANK('Gen Master'!I779)),OR('Gen Master'!$AM779=TRUE,'Gen Master'!$AM779="Enabled?")),'Gen Master'!I779, ignore_flag)</f>
        <v>zzz_ignore</v>
      </c>
      <c r="J189" s="19" t="str">
        <f>IF(AND(NOT(ISBLANK('Gen Master'!J779)),OR('Gen Master'!$AM779=TRUE,'Gen Master'!$AM779="Enabled?")),'Gen Master'!J779, ignore_flag)</f>
        <v>zzz_ignore</v>
      </c>
      <c r="K189" s="19" t="str">
        <f>IF(AND(NOT(ISBLANK('Gen Master'!K779)),OR('Gen Master'!$AM779=TRUE,'Gen Master'!$AM779="Enabled?")),'Gen Master'!K779, ignore_flag)</f>
        <v>zzz_ignore</v>
      </c>
      <c r="L189" s="19" t="str">
        <f>IF(AND(NOT(ISBLANK('Gen Master'!L779)),OR('Gen Master'!$AM779=TRUE,'Gen Master'!$AM779="Enabled?")),'Gen Master'!L779, ignore_flag)</f>
        <v>zzz_ignore</v>
      </c>
      <c r="M189" s="19" t="str">
        <f>IF(AND(NOT(ISBLANK('Gen Master'!M779)),OR('Gen Master'!$AM779=TRUE,'Gen Master'!$AM779="Enabled?")),'Gen Master'!M779, ignore_flag)</f>
        <v>zzz_ignore</v>
      </c>
      <c r="N189" s="19" t="str">
        <f>IF(AND(NOT(ISBLANK('Gen Master'!N779)),OR('Gen Master'!$AM779=TRUE,'Gen Master'!$AM779="Enabled?")),'Gen Master'!N779, ignore_flag)</f>
        <v>zzz_ignore</v>
      </c>
      <c r="O189" s="19" t="str">
        <f>IF(AND(NOT(ISBLANK('Gen Master'!O779)),OR('Gen Master'!$AM779=TRUE,'Gen Master'!$AM779="Enabled?")),'Gen Master'!O779, ignore_flag)</f>
        <v>zzz_ignore</v>
      </c>
      <c r="P189" s="19" t="str">
        <f>IF(AND(NOT(ISBLANK('Gen Master'!P779)),OR('Gen Master'!$AM779=TRUE,'Gen Master'!$AM779="Enabled?")),'Gen Master'!P779, ignore_flag)</f>
        <v>zzz_ignore</v>
      </c>
      <c r="Q189" s="19" t="str">
        <f>IF(AND(NOT(ISBLANK('Gen Master'!Q779)),OR('Gen Master'!$AM779=TRUE,'Gen Master'!$AM779="Enabled?")),'Gen Master'!Q779, ignore_flag)</f>
        <v>zzz_ignore</v>
      </c>
      <c r="R189" s="19" t="str">
        <f>IF(AND(NOT(ISBLANK('Gen Master'!R779)),OR('Gen Master'!$AM779=TRUE,'Gen Master'!$AM779="Enabled?")),'Gen Master'!R779, ignore_flag)</f>
        <v>zzz_ignore</v>
      </c>
      <c r="S189" s="19" t="str">
        <f>IF(AND(NOT(ISBLANK('Gen Master'!S779)),OR('Gen Master'!$AM779=TRUE,'Gen Master'!$AM779="Enabled?")),'Gen Master'!S779, ignore_flag)</f>
        <v>zzz_ignore</v>
      </c>
      <c r="T189" s="19" t="str">
        <f>IF(AND(NOT(ISBLANK('Gen Master'!T779)),OR('Gen Master'!$AM779=TRUE,'Gen Master'!$AM779="Enabled?")),'Gen Master'!T779, ignore_flag)</f>
        <v>zzz_ignore</v>
      </c>
      <c r="U189" s="19" t="str">
        <f>IF(AND(NOT(ISBLANK('Gen Master'!U779)),OR('Gen Master'!$AM779=TRUE,'Gen Master'!$AM779="Enabled?")),'Gen Master'!U779, ignore_flag)</f>
        <v>zzz_ignore</v>
      </c>
      <c r="V189" s="19" t="str">
        <f ca="1">IF(AND(NOT(ISBLANK('Gen Master'!V779)),OR('Gen Master'!$AM779=TRUE,'Gen Master'!$AM779="Enabled?")),'Gen Master'!V779, ignore_flag)</f>
        <v>zzz_ignore</v>
      </c>
      <c r="W189" s="19" t="str">
        <f>IF(AND(NOT(ISBLANK('Gen Master'!W779)),OR('Gen Master'!$AM779=TRUE,'Gen Master'!$AM779="Enabled?")),'Gen Master'!W779, ignore_flag)</f>
        <v>zzz_ignore</v>
      </c>
      <c r="X189" s="19" t="str">
        <f>IF(AND(NOT(ISBLANK('Gen Master'!X779)),OR('Gen Master'!$AM779=TRUE,'Gen Master'!$AM779="Enabled?")),'Gen Master'!X779, ignore_flag)</f>
        <v>zzz_ignore</v>
      </c>
      <c r="Y189" s="19" t="str">
        <f>IF(AND(NOT(ISBLANK('Gen Master'!Y779)),OR('Gen Master'!$AM779=TRUE,'Gen Master'!$AM779="Enabled?")),'Gen Master'!Y779, ignore_flag)</f>
        <v>zzz_ignore</v>
      </c>
    </row>
    <row r="190" spans="1:25" ht="30">
      <c r="A190" s="19">
        <f>'Gen Master'!A780</f>
        <v>749</v>
      </c>
      <c r="B190" s="19" t="str">
        <f>IF(AND(NOT(ISBLANK('Gen Master'!B780)),OR('Gen Master'!$AM780=TRUE,'Gen Master'!$AM780="Enabled?")),'Gen Master'!B780, ignore_flag)</f>
        <v>zzz_ignore</v>
      </c>
      <c r="C190" s="19" t="str">
        <f>IF(AND(NOT(ISBLANK('Gen Master'!C780)),OR('Gen Master'!$AM780=TRUE,'Gen Master'!$AM780="Enabled?")),'Gen Master'!C780, ignore_flag)</f>
        <v>zzz_ignore</v>
      </c>
      <c r="D190" s="19" t="str">
        <f>IF(AND(NOT(ISBLANK('Gen Master'!D780)),OR('Gen Master'!$AM780=TRUE,'Gen Master'!$AM780="Enabled?")),'Gen Master'!D780, ignore_flag)</f>
        <v>zzz_ignore</v>
      </c>
      <c r="E190" s="19" t="str">
        <f>IF(AND(NOT(ISBLANK('Gen Master'!E780)),OR('Gen Master'!$AM780=TRUE,'Gen Master'!$AM780="Enabled?")),'Gen Master'!E780, ignore_flag)</f>
        <v>zzz_ignore</v>
      </c>
      <c r="F190" s="19" t="str">
        <f>IF(AND(NOT(ISBLANK('Gen Master'!F780)),OR('Gen Master'!$AM780=TRUE,'Gen Master'!$AM780="Enabled?")),'Gen Master'!F780, ignore_flag)</f>
        <v>zzz_ignore</v>
      </c>
      <c r="G190" s="19" t="str">
        <f>IF(AND(NOT(ISBLANK('Gen Master'!G780)),OR('Gen Master'!$AM780=TRUE,'Gen Master'!$AM780="Enabled?")),'Gen Master'!G780, ignore_flag)</f>
        <v>zzz_ignore</v>
      </c>
      <c r="H190" s="19" t="str">
        <f>IF(AND(NOT(ISBLANK('Gen Master'!H780)),OR('Gen Master'!$AM780=TRUE,'Gen Master'!$AM780="Enabled?")),'Gen Master'!H780, ignore_flag)</f>
        <v>zzz_ignore</v>
      </c>
      <c r="I190" s="19" t="str">
        <f>IF(AND(NOT(ISBLANK('Gen Master'!I780)),OR('Gen Master'!$AM780=TRUE,'Gen Master'!$AM780="Enabled?")),'Gen Master'!I780, ignore_flag)</f>
        <v>zzz_ignore</v>
      </c>
      <c r="J190" s="19" t="str">
        <f>IF(AND(NOT(ISBLANK('Gen Master'!J780)),OR('Gen Master'!$AM780=TRUE,'Gen Master'!$AM780="Enabled?")),'Gen Master'!J780, ignore_flag)</f>
        <v>zzz_ignore</v>
      </c>
      <c r="K190" s="19" t="str">
        <f>IF(AND(NOT(ISBLANK('Gen Master'!K780)),OR('Gen Master'!$AM780=TRUE,'Gen Master'!$AM780="Enabled?")),'Gen Master'!K780, ignore_flag)</f>
        <v>zzz_ignore</v>
      </c>
      <c r="L190" s="19" t="str">
        <f>IF(AND(NOT(ISBLANK('Gen Master'!L780)),OR('Gen Master'!$AM780=TRUE,'Gen Master'!$AM780="Enabled?")),'Gen Master'!L780, ignore_flag)</f>
        <v>zzz_ignore</v>
      </c>
      <c r="M190" s="19" t="str">
        <f>IF(AND(NOT(ISBLANK('Gen Master'!M780)),OR('Gen Master'!$AM780=TRUE,'Gen Master'!$AM780="Enabled?")),'Gen Master'!M780, ignore_flag)</f>
        <v>zzz_ignore</v>
      </c>
      <c r="N190" s="19" t="str">
        <f>IF(AND(NOT(ISBLANK('Gen Master'!N780)),OR('Gen Master'!$AM780=TRUE,'Gen Master'!$AM780="Enabled?")),'Gen Master'!N780, ignore_flag)</f>
        <v>zzz_ignore</v>
      </c>
      <c r="O190" s="19" t="str">
        <f>IF(AND(NOT(ISBLANK('Gen Master'!O780)),OR('Gen Master'!$AM780=TRUE,'Gen Master'!$AM780="Enabled?")),'Gen Master'!O780, ignore_flag)</f>
        <v>zzz_ignore</v>
      </c>
      <c r="P190" s="19" t="str">
        <f>IF(AND(NOT(ISBLANK('Gen Master'!P780)),OR('Gen Master'!$AM780=TRUE,'Gen Master'!$AM780="Enabled?")),'Gen Master'!P780, ignore_flag)</f>
        <v>zzz_ignore</v>
      </c>
      <c r="Q190" s="19" t="str">
        <f>IF(AND(NOT(ISBLANK('Gen Master'!Q780)),OR('Gen Master'!$AM780=TRUE,'Gen Master'!$AM780="Enabled?")),'Gen Master'!Q780, ignore_flag)</f>
        <v>zzz_ignore</v>
      </c>
      <c r="R190" s="19" t="str">
        <f>IF(AND(NOT(ISBLANK('Gen Master'!R780)),OR('Gen Master'!$AM780=TRUE,'Gen Master'!$AM780="Enabled?")),'Gen Master'!R780, ignore_flag)</f>
        <v>zzz_ignore</v>
      </c>
      <c r="S190" s="19" t="str">
        <f>IF(AND(NOT(ISBLANK('Gen Master'!S780)),OR('Gen Master'!$AM780=TRUE,'Gen Master'!$AM780="Enabled?")),'Gen Master'!S780, ignore_flag)</f>
        <v>zzz_ignore</v>
      </c>
      <c r="T190" s="19" t="str">
        <f>IF(AND(NOT(ISBLANK('Gen Master'!T780)),OR('Gen Master'!$AM780=TRUE,'Gen Master'!$AM780="Enabled?")),'Gen Master'!T780, ignore_flag)</f>
        <v>zzz_ignore</v>
      </c>
      <c r="U190" s="19" t="str">
        <f>IF(AND(NOT(ISBLANK('Gen Master'!U780)),OR('Gen Master'!$AM780=TRUE,'Gen Master'!$AM780="Enabled?")),'Gen Master'!U780, ignore_flag)</f>
        <v>zzz_ignore</v>
      </c>
      <c r="V190" s="19" t="str">
        <f ca="1">IF(AND(NOT(ISBLANK('Gen Master'!V780)),OR('Gen Master'!$AM780=TRUE,'Gen Master'!$AM780="Enabled?")),'Gen Master'!V780, ignore_flag)</f>
        <v>zzz_ignore</v>
      </c>
      <c r="W190" s="19" t="str">
        <f>IF(AND(NOT(ISBLANK('Gen Master'!W780)),OR('Gen Master'!$AM780=TRUE,'Gen Master'!$AM780="Enabled?")),'Gen Master'!W780, ignore_flag)</f>
        <v>zzz_ignore</v>
      </c>
      <c r="X190" s="19" t="str">
        <f>IF(AND(NOT(ISBLANK('Gen Master'!X780)),OR('Gen Master'!$AM780=TRUE,'Gen Master'!$AM780="Enabled?")),'Gen Master'!X780, ignore_flag)</f>
        <v>zzz_ignore</v>
      </c>
      <c r="Y190" s="19" t="str">
        <f>IF(AND(NOT(ISBLANK('Gen Master'!Y780)),OR('Gen Master'!$AM780=TRUE,'Gen Master'!$AM780="Enabled?")),'Gen Master'!Y780, ignore_flag)</f>
        <v>zzz_ignore</v>
      </c>
    </row>
    <row r="191" spans="1:25" ht="30">
      <c r="A191" s="19">
        <f>'Gen Master'!A781</f>
        <v>750</v>
      </c>
      <c r="B191" s="19" t="str">
        <f>IF(AND(NOT(ISBLANK('Gen Master'!B781)),OR('Gen Master'!$AM781=TRUE,'Gen Master'!$AM781="Enabled?")),'Gen Master'!B781, ignore_flag)</f>
        <v>zzz_ignore</v>
      </c>
      <c r="C191" s="19" t="str">
        <f>IF(AND(NOT(ISBLANK('Gen Master'!C781)),OR('Gen Master'!$AM781=TRUE,'Gen Master'!$AM781="Enabled?")),'Gen Master'!C781, ignore_flag)</f>
        <v>zzz_ignore</v>
      </c>
      <c r="D191" s="19" t="str">
        <f>IF(AND(NOT(ISBLANK('Gen Master'!D781)),OR('Gen Master'!$AM781=TRUE,'Gen Master'!$AM781="Enabled?")),'Gen Master'!D781, ignore_flag)</f>
        <v>zzz_ignore</v>
      </c>
      <c r="E191" s="19" t="str">
        <f>IF(AND(NOT(ISBLANK('Gen Master'!E781)),OR('Gen Master'!$AM781=TRUE,'Gen Master'!$AM781="Enabled?")),'Gen Master'!E781, ignore_flag)</f>
        <v>zzz_ignore</v>
      </c>
      <c r="F191" s="19" t="str">
        <f>IF(AND(NOT(ISBLANK('Gen Master'!F781)),OR('Gen Master'!$AM781=TRUE,'Gen Master'!$AM781="Enabled?")),'Gen Master'!F781, ignore_flag)</f>
        <v>zzz_ignore</v>
      </c>
      <c r="G191" s="19" t="str">
        <f>IF(AND(NOT(ISBLANK('Gen Master'!G781)),OR('Gen Master'!$AM781=TRUE,'Gen Master'!$AM781="Enabled?")),'Gen Master'!G781, ignore_flag)</f>
        <v>zzz_ignore</v>
      </c>
      <c r="H191" s="19" t="str">
        <f>IF(AND(NOT(ISBLANK('Gen Master'!H781)),OR('Gen Master'!$AM781=TRUE,'Gen Master'!$AM781="Enabled?")),'Gen Master'!H781, ignore_flag)</f>
        <v>zzz_ignore</v>
      </c>
      <c r="I191" s="19" t="str">
        <f>IF(AND(NOT(ISBLANK('Gen Master'!I781)),OR('Gen Master'!$AM781=TRUE,'Gen Master'!$AM781="Enabled?")),'Gen Master'!I781, ignore_flag)</f>
        <v>zzz_ignore</v>
      </c>
      <c r="J191" s="19" t="str">
        <f>IF(AND(NOT(ISBLANK('Gen Master'!J781)),OR('Gen Master'!$AM781=TRUE,'Gen Master'!$AM781="Enabled?")),'Gen Master'!J781, ignore_flag)</f>
        <v>zzz_ignore</v>
      </c>
      <c r="K191" s="19" t="str">
        <f>IF(AND(NOT(ISBLANK('Gen Master'!K781)),OR('Gen Master'!$AM781=TRUE,'Gen Master'!$AM781="Enabled?")),'Gen Master'!K781, ignore_flag)</f>
        <v>zzz_ignore</v>
      </c>
      <c r="L191" s="19" t="str">
        <f>IF(AND(NOT(ISBLANK('Gen Master'!L781)),OR('Gen Master'!$AM781=TRUE,'Gen Master'!$AM781="Enabled?")),'Gen Master'!L781, ignore_flag)</f>
        <v>zzz_ignore</v>
      </c>
      <c r="M191" s="19" t="str">
        <f>IF(AND(NOT(ISBLANK('Gen Master'!M781)),OR('Gen Master'!$AM781=TRUE,'Gen Master'!$AM781="Enabled?")),'Gen Master'!M781, ignore_flag)</f>
        <v>zzz_ignore</v>
      </c>
      <c r="N191" s="19" t="str">
        <f>IF(AND(NOT(ISBLANK('Gen Master'!N781)),OR('Gen Master'!$AM781=TRUE,'Gen Master'!$AM781="Enabled?")),'Gen Master'!N781, ignore_flag)</f>
        <v>zzz_ignore</v>
      </c>
      <c r="O191" s="19" t="str">
        <f>IF(AND(NOT(ISBLANK('Gen Master'!O781)),OR('Gen Master'!$AM781=TRUE,'Gen Master'!$AM781="Enabled?")),'Gen Master'!O781, ignore_flag)</f>
        <v>zzz_ignore</v>
      </c>
      <c r="P191" s="19" t="str">
        <f>IF(AND(NOT(ISBLANK('Gen Master'!P781)),OR('Gen Master'!$AM781=TRUE,'Gen Master'!$AM781="Enabled?")),'Gen Master'!P781, ignore_flag)</f>
        <v>zzz_ignore</v>
      </c>
      <c r="Q191" s="19" t="str">
        <f>IF(AND(NOT(ISBLANK('Gen Master'!Q781)),OR('Gen Master'!$AM781=TRUE,'Gen Master'!$AM781="Enabled?")),'Gen Master'!Q781, ignore_flag)</f>
        <v>zzz_ignore</v>
      </c>
      <c r="R191" s="19" t="str">
        <f>IF(AND(NOT(ISBLANK('Gen Master'!R781)),OR('Gen Master'!$AM781=TRUE,'Gen Master'!$AM781="Enabled?")),'Gen Master'!R781, ignore_flag)</f>
        <v>zzz_ignore</v>
      </c>
      <c r="S191" s="19" t="str">
        <f>IF(AND(NOT(ISBLANK('Gen Master'!S781)),OR('Gen Master'!$AM781=TRUE,'Gen Master'!$AM781="Enabled?")),'Gen Master'!S781, ignore_flag)</f>
        <v>zzz_ignore</v>
      </c>
      <c r="T191" s="19" t="str">
        <f>IF(AND(NOT(ISBLANK('Gen Master'!T781)),OR('Gen Master'!$AM781=TRUE,'Gen Master'!$AM781="Enabled?")),'Gen Master'!T781, ignore_flag)</f>
        <v>zzz_ignore</v>
      </c>
      <c r="U191" s="19" t="str">
        <f>IF(AND(NOT(ISBLANK('Gen Master'!U781)),OR('Gen Master'!$AM781=TRUE,'Gen Master'!$AM781="Enabled?")),'Gen Master'!U781, ignore_flag)</f>
        <v>zzz_ignore</v>
      </c>
      <c r="V191" s="19" t="str">
        <f ca="1">IF(AND(NOT(ISBLANK('Gen Master'!V781)),OR('Gen Master'!$AM781=TRUE,'Gen Master'!$AM781="Enabled?")),'Gen Master'!V781, ignore_flag)</f>
        <v>zzz_ignore</v>
      </c>
      <c r="W191" s="19" t="str">
        <f>IF(AND(NOT(ISBLANK('Gen Master'!W781)),OR('Gen Master'!$AM781=TRUE,'Gen Master'!$AM781="Enabled?")),'Gen Master'!W781, ignore_flag)</f>
        <v>zzz_ignore</v>
      </c>
      <c r="X191" s="19" t="str">
        <f>IF(AND(NOT(ISBLANK('Gen Master'!X781)),OR('Gen Master'!$AM781=TRUE,'Gen Master'!$AM781="Enabled?")),'Gen Master'!X781, ignore_flag)</f>
        <v>zzz_ignore</v>
      </c>
      <c r="Y191" s="19" t="str">
        <f>IF(AND(NOT(ISBLANK('Gen Master'!Y781)),OR('Gen Master'!$AM781=TRUE,'Gen Master'!$AM781="Enabled?")),'Gen Master'!Y781, ignore_flag)</f>
        <v>zzz_ignore</v>
      </c>
    </row>
    <row r="192" spans="1:25" ht="30">
      <c r="A192" s="19">
        <f>'Gen Master'!A782</f>
        <v>751</v>
      </c>
      <c r="B192" s="19" t="str">
        <f>IF(AND(NOT(ISBLANK('Gen Master'!B782)),OR('Gen Master'!$AM782=TRUE,'Gen Master'!$AM782="Enabled?")),'Gen Master'!B782, ignore_flag)</f>
        <v>zzz_ignore</v>
      </c>
      <c r="C192" s="19" t="str">
        <f>IF(AND(NOT(ISBLANK('Gen Master'!C782)),OR('Gen Master'!$AM782=TRUE,'Gen Master'!$AM782="Enabled?")),'Gen Master'!C782, ignore_flag)</f>
        <v>zzz_ignore</v>
      </c>
      <c r="D192" s="19" t="str">
        <f>IF(AND(NOT(ISBLANK('Gen Master'!D782)),OR('Gen Master'!$AM782=TRUE,'Gen Master'!$AM782="Enabled?")),'Gen Master'!D782, ignore_flag)</f>
        <v>zzz_ignore</v>
      </c>
      <c r="E192" s="19" t="str">
        <f>IF(AND(NOT(ISBLANK('Gen Master'!E782)),OR('Gen Master'!$AM782=TRUE,'Gen Master'!$AM782="Enabled?")),'Gen Master'!E782, ignore_flag)</f>
        <v>zzz_ignore</v>
      </c>
      <c r="F192" s="19" t="str">
        <f>IF(AND(NOT(ISBLANK('Gen Master'!F782)),OR('Gen Master'!$AM782=TRUE,'Gen Master'!$AM782="Enabled?")),'Gen Master'!F782, ignore_flag)</f>
        <v>zzz_ignore</v>
      </c>
      <c r="G192" s="19" t="str">
        <f>IF(AND(NOT(ISBLANK('Gen Master'!G782)),OR('Gen Master'!$AM782=TRUE,'Gen Master'!$AM782="Enabled?")),'Gen Master'!G782, ignore_flag)</f>
        <v>zzz_ignore</v>
      </c>
      <c r="H192" s="19" t="str">
        <f>IF(AND(NOT(ISBLANK('Gen Master'!H782)),OR('Gen Master'!$AM782=TRUE,'Gen Master'!$AM782="Enabled?")),'Gen Master'!H782, ignore_flag)</f>
        <v>zzz_ignore</v>
      </c>
      <c r="I192" s="19" t="str">
        <f>IF(AND(NOT(ISBLANK('Gen Master'!I782)),OR('Gen Master'!$AM782=TRUE,'Gen Master'!$AM782="Enabled?")),'Gen Master'!I782, ignore_flag)</f>
        <v>zzz_ignore</v>
      </c>
      <c r="J192" s="19" t="str">
        <f>IF(AND(NOT(ISBLANK('Gen Master'!J782)),OR('Gen Master'!$AM782=TRUE,'Gen Master'!$AM782="Enabled?")),'Gen Master'!J782, ignore_flag)</f>
        <v>zzz_ignore</v>
      </c>
      <c r="K192" s="19" t="str">
        <f>IF(AND(NOT(ISBLANK('Gen Master'!K782)),OR('Gen Master'!$AM782=TRUE,'Gen Master'!$AM782="Enabled?")),'Gen Master'!K782, ignore_flag)</f>
        <v>zzz_ignore</v>
      </c>
      <c r="L192" s="19" t="str">
        <f>IF(AND(NOT(ISBLANK('Gen Master'!L782)),OR('Gen Master'!$AM782=TRUE,'Gen Master'!$AM782="Enabled?")),'Gen Master'!L782, ignore_flag)</f>
        <v>zzz_ignore</v>
      </c>
      <c r="M192" s="19" t="str">
        <f>IF(AND(NOT(ISBLANK('Gen Master'!M782)),OR('Gen Master'!$AM782=TRUE,'Gen Master'!$AM782="Enabled?")),'Gen Master'!M782, ignore_flag)</f>
        <v>zzz_ignore</v>
      </c>
      <c r="N192" s="19" t="str">
        <f>IF(AND(NOT(ISBLANK('Gen Master'!N782)),OR('Gen Master'!$AM782=TRUE,'Gen Master'!$AM782="Enabled?")),'Gen Master'!N782, ignore_flag)</f>
        <v>zzz_ignore</v>
      </c>
      <c r="O192" s="19" t="str">
        <f>IF(AND(NOT(ISBLANK('Gen Master'!O782)),OR('Gen Master'!$AM782=TRUE,'Gen Master'!$AM782="Enabled?")),'Gen Master'!O782, ignore_flag)</f>
        <v>zzz_ignore</v>
      </c>
      <c r="P192" s="19" t="str">
        <f>IF(AND(NOT(ISBLANK('Gen Master'!P782)),OR('Gen Master'!$AM782=TRUE,'Gen Master'!$AM782="Enabled?")),'Gen Master'!P782, ignore_flag)</f>
        <v>zzz_ignore</v>
      </c>
      <c r="Q192" s="19" t="str">
        <f>IF(AND(NOT(ISBLANK('Gen Master'!Q782)),OR('Gen Master'!$AM782=TRUE,'Gen Master'!$AM782="Enabled?")),'Gen Master'!Q782, ignore_flag)</f>
        <v>zzz_ignore</v>
      </c>
      <c r="R192" s="19" t="str">
        <f>IF(AND(NOT(ISBLANK('Gen Master'!R782)),OR('Gen Master'!$AM782=TRUE,'Gen Master'!$AM782="Enabled?")),'Gen Master'!R782, ignore_flag)</f>
        <v>zzz_ignore</v>
      </c>
      <c r="S192" s="19" t="str">
        <f>IF(AND(NOT(ISBLANK('Gen Master'!S782)),OR('Gen Master'!$AM782=TRUE,'Gen Master'!$AM782="Enabled?")),'Gen Master'!S782, ignore_flag)</f>
        <v>zzz_ignore</v>
      </c>
      <c r="T192" s="19" t="str">
        <f>IF(AND(NOT(ISBLANK('Gen Master'!T782)),OR('Gen Master'!$AM782=TRUE,'Gen Master'!$AM782="Enabled?")),'Gen Master'!T782, ignore_flag)</f>
        <v>zzz_ignore</v>
      </c>
      <c r="U192" s="19" t="str">
        <f>IF(AND(NOT(ISBLANK('Gen Master'!U782)),OR('Gen Master'!$AM782=TRUE,'Gen Master'!$AM782="Enabled?")),'Gen Master'!U782, ignore_flag)</f>
        <v>zzz_ignore</v>
      </c>
      <c r="V192" s="19" t="str">
        <f ca="1">IF(AND(NOT(ISBLANK('Gen Master'!V782)),OR('Gen Master'!$AM782=TRUE,'Gen Master'!$AM782="Enabled?")),'Gen Master'!V782, ignore_flag)</f>
        <v>zzz_ignore</v>
      </c>
      <c r="W192" s="19" t="str">
        <f>IF(AND(NOT(ISBLANK('Gen Master'!W782)),OR('Gen Master'!$AM782=TRUE,'Gen Master'!$AM782="Enabled?")),'Gen Master'!W782, ignore_flag)</f>
        <v>zzz_ignore</v>
      </c>
      <c r="X192" s="19" t="str">
        <f>IF(AND(NOT(ISBLANK('Gen Master'!X782)),OR('Gen Master'!$AM782=TRUE,'Gen Master'!$AM782="Enabled?")),'Gen Master'!X782, ignore_flag)</f>
        <v>zzz_ignore</v>
      </c>
      <c r="Y192" s="19" t="str">
        <f>IF(AND(NOT(ISBLANK('Gen Master'!Y782)),OR('Gen Master'!$AM782=TRUE,'Gen Master'!$AM782="Enabled?")),'Gen Master'!Y782, ignore_flag)</f>
        <v>zzz_ignore</v>
      </c>
    </row>
    <row r="193" spans="1:25" ht="60">
      <c r="A193" s="19">
        <f>'Gen Master'!A797</f>
        <v>766</v>
      </c>
      <c r="B193" s="19" t="str">
        <f>IF(AND(NOT(ISBLANK('Gen Master'!B797)),OR('Gen Master'!$AM797=TRUE,'Gen Master'!$AM797="Enabled?")),'Gen Master'!B797, ignore_flag)</f>
        <v>zzz_ignore</v>
      </c>
      <c r="C193" s="19" t="str">
        <f>IF(AND(NOT(ISBLANK('Gen Master'!C797)),OR('Gen Master'!$AM797=TRUE,'Gen Master'!$AM797="Enabled?")),'Gen Master'!C797, ignore_flag)</f>
        <v>zzz_ignore</v>
      </c>
      <c r="D193" s="19" t="str">
        <f>IF(AND(NOT(ISBLANK('Gen Master'!D797)),OR('Gen Master'!$AM797=TRUE,'Gen Master'!$AM797="Enabled?")),'Gen Master'!D797, ignore_flag)</f>
        <v>zzz_ignore</v>
      </c>
      <c r="E193" s="19" t="str">
        <f>IF(AND(NOT(ISBLANK('Gen Master'!E797)),OR('Gen Master'!$AM797=TRUE,'Gen Master'!$AM797="Enabled?")),'Gen Master'!E797, ignore_flag)</f>
        <v>zzz_ignore</v>
      </c>
      <c r="F193" s="19" t="str">
        <f>IF(AND(NOT(ISBLANK('Gen Master'!F797)),OR('Gen Master'!$AM797=TRUE,'Gen Master'!$AM797="Enabled?")),'Gen Master'!F797, ignore_flag)</f>
        <v>zzz_ignore</v>
      </c>
      <c r="G193" s="19" t="str">
        <f>IF(AND(NOT(ISBLANK('Gen Master'!G797)),OR('Gen Master'!$AM797=TRUE,'Gen Master'!$AM797="Enabled?")),'Gen Master'!G797, ignore_flag)</f>
        <v>zzz_ignore</v>
      </c>
      <c r="H193" s="19" t="str">
        <f>IF(AND(NOT(ISBLANK('Gen Master'!H797)),OR('Gen Master'!$AM797=TRUE,'Gen Master'!$AM797="Enabled?")),'Gen Master'!H797, ignore_flag)</f>
        <v>zzz_ignore</v>
      </c>
      <c r="I193" s="19" t="str">
        <f>IF(AND(NOT(ISBLANK('Gen Master'!I797)),OR('Gen Master'!$AM797=TRUE,'Gen Master'!$AM797="Enabled?")),'Gen Master'!I797, ignore_flag)</f>
        <v>zzz_ignore</v>
      </c>
      <c r="J193" s="19" t="str">
        <f>IF(AND(NOT(ISBLANK('Gen Master'!J797)),OR('Gen Master'!$AM797=TRUE,'Gen Master'!$AM797="Enabled?")),'Gen Master'!J797, ignore_flag)</f>
        <v>zzz_ignore</v>
      </c>
      <c r="K193" s="19" t="str">
        <f>IF(AND(NOT(ISBLANK('Gen Master'!K797)),OR('Gen Master'!$AM797=TRUE,'Gen Master'!$AM797="Enabled?")),'Gen Master'!K797, ignore_flag)</f>
        <v>zzz_ignore</v>
      </c>
      <c r="L193" s="19" t="str">
        <f>IF(AND(NOT(ISBLANK('Gen Master'!L797)),OR('Gen Master'!$AM797=TRUE,'Gen Master'!$AM797="Enabled?")),'Gen Master'!L797, ignore_flag)</f>
        <v>zzz_ignore</v>
      </c>
      <c r="M193" s="19" t="str">
        <f>IF(AND(NOT(ISBLANK('Gen Master'!M797)),OR('Gen Master'!$AM797=TRUE,'Gen Master'!$AM797="Enabled?")),'Gen Master'!M797, ignore_flag)</f>
        <v>zzz_ignore</v>
      </c>
      <c r="N193" s="19" t="str">
        <f>IF(AND(NOT(ISBLANK('Gen Master'!N797)),OR('Gen Master'!$AM797=TRUE,'Gen Master'!$AM797="Enabled?")),'Gen Master'!N797, ignore_flag)</f>
        <v>zzz_ignore</v>
      </c>
      <c r="O193" s="19" t="str">
        <f>IF(AND(NOT(ISBLANK('Gen Master'!O797)),OR('Gen Master'!$AM797=TRUE,'Gen Master'!$AM797="Enabled?")),'Gen Master'!O797, ignore_flag)</f>
        <v>zzz_ignore</v>
      </c>
      <c r="P193" s="19" t="str">
        <f>IF(AND(NOT(ISBLANK('Gen Master'!P797)),OR('Gen Master'!$AM797=TRUE,'Gen Master'!$AM797="Enabled?")),'Gen Master'!P797, ignore_flag)</f>
        <v>zzz_ignore</v>
      </c>
      <c r="Q193" s="19" t="str">
        <f>IF(AND(NOT(ISBLANK('Gen Master'!Q797)),OR('Gen Master'!$AM797=TRUE,'Gen Master'!$AM797="Enabled?")),'Gen Master'!Q797, ignore_flag)</f>
        <v>zzz_ignore</v>
      </c>
      <c r="R193" s="19" t="str">
        <f>IF(AND(NOT(ISBLANK('Gen Master'!R797)),OR('Gen Master'!$AM797=TRUE,'Gen Master'!$AM797="Enabled?")),'Gen Master'!R797, ignore_flag)</f>
        <v>zzz_ignore</v>
      </c>
      <c r="S193" s="19" t="str">
        <f>IF(AND(NOT(ISBLANK('Gen Master'!S797)),OR('Gen Master'!$AM797=TRUE,'Gen Master'!$AM797="Enabled?")),'Gen Master'!S797, ignore_flag)</f>
        <v>zzz_ignore</v>
      </c>
      <c r="T193" s="19" t="str">
        <f>IF(AND(NOT(ISBLANK('Gen Master'!T797)),OR('Gen Master'!$AM797=TRUE,'Gen Master'!$AM797="Enabled?")),'Gen Master'!T797, ignore_flag)</f>
        <v>zzz_ignore</v>
      </c>
      <c r="U193" s="19" t="str">
        <f>IF(AND(NOT(ISBLANK('Gen Master'!U797)),OR('Gen Master'!$AM797=TRUE,'Gen Master'!$AM797="Enabled?")),'Gen Master'!U797, ignore_flag)</f>
        <v>zzz_ignore</v>
      </c>
      <c r="V193" s="19" t="str">
        <f ca="1">IF(AND(NOT(ISBLANK('Gen Master'!V797)),OR('Gen Master'!$AM797=TRUE,'Gen Master'!$AM797="Enabled?")),'Gen Master'!V797, ignore_flag)</f>
        <v>zzz_ignore</v>
      </c>
      <c r="W193" s="19" t="str">
        <f>IF(AND(NOT(ISBLANK('Gen Master'!W797)),OR('Gen Master'!$AM797=TRUE,'Gen Master'!$AM797="Enabled?")),'Gen Master'!W797, ignore_flag)</f>
        <v>zzz_ignore</v>
      </c>
      <c r="X193" s="19" t="str">
        <f>IF(AND(NOT(ISBLANK('Gen Master'!X797)),OR('Gen Master'!$AM797=TRUE,'Gen Master'!$AM797="Enabled?")),'Gen Master'!X797, ignore_flag)</f>
        <v>zzz_ignore</v>
      </c>
      <c r="Y193" s="19" t="str">
        <f>IF(AND(NOT(ISBLANK('Gen Master'!Y797)),OR('Gen Master'!$AM797=TRUE,'Gen Master'!$AM797="Enabled?")),'Gen Master'!Y797, ignore_flag)</f>
        <v>zzz_ignore</v>
      </c>
    </row>
    <row r="194" spans="1:25" ht="60">
      <c r="A194" s="19">
        <f>'Gen Master'!A802</f>
        <v>771</v>
      </c>
      <c r="B194" s="19" t="str">
        <f>IF(AND(NOT(ISBLANK('Gen Master'!B802)),OR('Gen Master'!$AM802=TRUE,'Gen Master'!$AM802="Enabled?")),'Gen Master'!B802, ignore_flag)</f>
        <v>zzz_ignore</v>
      </c>
      <c r="C194" s="19" t="str">
        <f>IF(AND(NOT(ISBLANK('Gen Master'!C802)),OR('Gen Master'!$AM802=TRUE,'Gen Master'!$AM802="Enabled?")),'Gen Master'!C802, ignore_flag)</f>
        <v>zzz_ignore</v>
      </c>
      <c r="D194" s="19" t="str">
        <f>IF(AND(NOT(ISBLANK('Gen Master'!D802)),OR('Gen Master'!$AM802=TRUE,'Gen Master'!$AM802="Enabled?")),'Gen Master'!D802, ignore_flag)</f>
        <v>zzz_ignore</v>
      </c>
      <c r="E194" s="19" t="str">
        <f>IF(AND(NOT(ISBLANK('Gen Master'!E802)),OR('Gen Master'!$AM802=TRUE,'Gen Master'!$AM802="Enabled?")),'Gen Master'!E802, ignore_flag)</f>
        <v>zzz_ignore</v>
      </c>
      <c r="F194" s="19" t="str">
        <f>IF(AND(NOT(ISBLANK('Gen Master'!F802)),OR('Gen Master'!$AM802=TRUE,'Gen Master'!$AM802="Enabled?")),'Gen Master'!F802, ignore_flag)</f>
        <v>zzz_ignore</v>
      </c>
      <c r="G194" s="19" t="str">
        <f>IF(AND(NOT(ISBLANK('Gen Master'!G802)),OR('Gen Master'!$AM802=TRUE,'Gen Master'!$AM802="Enabled?")),'Gen Master'!G802, ignore_flag)</f>
        <v>zzz_ignore</v>
      </c>
      <c r="H194" s="19" t="str">
        <f>IF(AND(NOT(ISBLANK('Gen Master'!H802)),OR('Gen Master'!$AM802=TRUE,'Gen Master'!$AM802="Enabled?")),'Gen Master'!H802, ignore_flag)</f>
        <v>zzz_ignore</v>
      </c>
      <c r="I194" s="19" t="str">
        <f>IF(AND(NOT(ISBLANK('Gen Master'!I802)),OR('Gen Master'!$AM802=TRUE,'Gen Master'!$AM802="Enabled?")),'Gen Master'!I802, ignore_flag)</f>
        <v>zzz_ignore</v>
      </c>
      <c r="J194" s="19" t="str">
        <f>IF(AND(NOT(ISBLANK('Gen Master'!J802)),OR('Gen Master'!$AM802=TRUE,'Gen Master'!$AM802="Enabled?")),'Gen Master'!J802, ignore_flag)</f>
        <v>zzz_ignore</v>
      </c>
      <c r="K194" s="19" t="str">
        <f>IF(AND(NOT(ISBLANK('Gen Master'!K802)),OR('Gen Master'!$AM802=TRUE,'Gen Master'!$AM802="Enabled?")),'Gen Master'!K802, ignore_flag)</f>
        <v>zzz_ignore</v>
      </c>
      <c r="L194" s="19" t="str">
        <f>IF(AND(NOT(ISBLANK('Gen Master'!L802)),OR('Gen Master'!$AM802=TRUE,'Gen Master'!$AM802="Enabled?")),'Gen Master'!L802, ignore_flag)</f>
        <v>zzz_ignore</v>
      </c>
      <c r="M194" s="19" t="str">
        <f>IF(AND(NOT(ISBLANK('Gen Master'!M802)),OR('Gen Master'!$AM802=TRUE,'Gen Master'!$AM802="Enabled?")),'Gen Master'!M802, ignore_flag)</f>
        <v>zzz_ignore</v>
      </c>
      <c r="N194" s="19" t="str">
        <f>IF(AND(NOT(ISBLANK('Gen Master'!N802)),OR('Gen Master'!$AM802=TRUE,'Gen Master'!$AM802="Enabled?")),'Gen Master'!N802, ignore_flag)</f>
        <v>zzz_ignore</v>
      </c>
      <c r="O194" s="19" t="str">
        <f>IF(AND(NOT(ISBLANK('Gen Master'!O802)),OR('Gen Master'!$AM802=TRUE,'Gen Master'!$AM802="Enabled?")),'Gen Master'!O802, ignore_flag)</f>
        <v>zzz_ignore</v>
      </c>
      <c r="P194" s="19" t="str">
        <f>IF(AND(NOT(ISBLANK('Gen Master'!P802)),OR('Gen Master'!$AM802=TRUE,'Gen Master'!$AM802="Enabled?")),'Gen Master'!P802, ignore_flag)</f>
        <v>zzz_ignore</v>
      </c>
      <c r="Q194" s="19" t="str">
        <f>IF(AND(NOT(ISBLANK('Gen Master'!Q802)),OR('Gen Master'!$AM802=TRUE,'Gen Master'!$AM802="Enabled?")),'Gen Master'!Q802, ignore_flag)</f>
        <v>zzz_ignore</v>
      </c>
      <c r="R194" s="19" t="str">
        <f>IF(AND(NOT(ISBLANK('Gen Master'!R802)),OR('Gen Master'!$AM802=TRUE,'Gen Master'!$AM802="Enabled?")),'Gen Master'!R802, ignore_flag)</f>
        <v>zzz_ignore</v>
      </c>
      <c r="S194" s="19" t="str">
        <f>IF(AND(NOT(ISBLANK('Gen Master'!S802)),OR('Gen Master'!$AM802=TRUE,'Gen Master'!$AM802="Enabled?")),'Gen Master'!S802, ignore_flag)</f>
        <v>zzz_ignore</v>
      </c>
      <c r="T194" s="19" t="str">
        <f>IF(AND(NOT(ISBLANK('Gen Master'!T802)),OR('Gen Master'!$AM802=TRUE,'Gen Master'!$AM802="Enabled?")),'Gen Master'!T802, ignore_flag)</f>
        <v>zzz_ignore</v>
      </c>
      <c r="U194" s="19" t="str">
        <f>IF(AND(NOT(ISBLANK('Gen Master'!U802)),OR('Gen Master'!$AM802=TRUE,'Gen Master'!$AM802="Enabled?")),'Gen Master'!U802, ignore_flag)</f>
        <v>zzz_ignore</v>
      </c>
      <c r="V194" s="19" t="str">
        <f ca="1">IF(AND(NOT(ISBLANK('Gen Master'!V802)),OR('Gen Master'!$AM802=TRUE,'Gen Master'!$AM802="Enabled?")),'Gen Master'!V802, ignore_flag)</f>
        <v>zzz_ignore</v>
      </c>
      <c r="W194" s="19" t="str">
        <f>IF(AND(NOT(ISBLANK('Gen Master'!W802)),OR('Gen Master'!$AM802=TRUE,'Gen Master'!$AM802="Enabled?")),'Gen Master'!W802, ignore_flag)</f>
        <v>zzz_ignore</v>
      </c>
      <c r="X194" s="19" t="str">
        <f>IF(AND(NOT(ISBLANK('Gen Master'!X802)),OR('Gen Master'!$AM802=TRUE,'Gen Master'!$AM802="Enabled?")),'Gen Master'!X802, ignore_flag)</f>
        <v>zzz_ignore</v>
      </c>
      <c r="Y194" s="19" t="str">
        <f>IF(AND(NOT(ISBLANK('Gen Master'!Y802)),OR('Gen Master'!$AM802=TRUE,'Gen Master'!$AM802="Enabled?")),'Gen Master'!Y802, ignore_flag)</f>
        <v>zzz_ignore</v>
      </c>
    </row>
    <row r="195" spans="1:25" ht="30">
      <c r="A195" s="19">
        <f>'Gen Master'!A820</f>
        <v>789</v>
      </c>
      <c r="B195" s="19" t="str">
        <f>IF(AND(NOT(ISBLANK('Gen Master'!B820)),OR('Gen Master'!$AM820=TRUE,'Gen Master'!$AM820="Enabled?")),'Gen Master'!B820, ignore_flag)</f>
        <v>zzz_ignore</v>
      </c>
      <c r="C195" s="19" t="str">
        <f>IF(AND(NOT(ISBLANK('Gen Master'!C820)),OR('Gen Master'!$AM820=TRUE,'Gen Master'!$AM820="Enabled?")),'Gen Master'!C820, ignore_flag)</f>
        <v>zzz_ignore</v>
      </c>
      <c r="D195" s="19" t="str">
        <f>IF(AND(NOT(ISBLANK('Gen Master'!D820)),OR('Gen Master'!$AM820=TRUE,'Gen Master'!$AM820="Enabled?")),'Gen Master'!D820, ignore_flag)</f>
        <v>zzz_ignore</v>
      </c>
      <c r="E195" s="19" t="str">
        <f>IF(AND(NOT(ISBLANK('Gen Master'!E820)),OR('Gen Master'!$AM820=TRUE,'Gen Master'!$AM820="Enabled?")),'Gen Master'!E820, ignore_flag)</f>
        <v>zzz_ignore</v>
      </c>
      <c r="F195" s="19" t="str">
        <f>IF(AND(NOT(ISBLANK('Gen Master'!F820)),OR('Gen Master'!$AM820=TRUE,'Gen Master'!$AM820="Enabled?")),'Gen Master'!F820, ignore_flag)</f>
        <v>zzz_ignore</v>
      </c>
      <c r="G195" s="19" t="str">
        <f>IF(AND(NOT(ISBLANK('Gen Master'!G820)),OR('Gen Master'!$AM820=TRUE,'Gen Master'!$AM820="Enabled?")),'Gen Master'!G820, ignore_flag)</f>
        <v>zzz_ignore</v>
      </c>
      <c r="H195" s="19" t="str">
        <f>IF(AND(NOT(ISBLANK('Gen Master'!H820)),OR('Gen Master'!$AM820=TRUE,'Gen Master'!$AM820="Enabled?")),'Gen Master'!H820, ignore_flag)</f>
        <v>zzz_ignore</v>
      </c>
      <c r="I195" s="19" t="str">
        <f>IF(AND(NOT(ISBLANK('Gen Master'!I820)),OR('Gen Master'!$AM820=TRUE,'Gen Master'!$AM820="Enabled?")),'Gen Master'!I820, ignore_flag)</f>
        <v>zzz_ignore</v>
      </c>
      <c r="J195" s="19" t="str">
        <f>IF(AND(NOT(ISBLANK('Gen Master'!J820)),OR('Gen Master'!$AM820=TRUE,'Gen Master'!$AM820="Enabled?")),'Gen Master'!J820, ignore_flag)</f>
        <v>zzz_ignore</v>
      </c>
      <c r="K195" s="19" t="str">
        <f>IF(AND(NOT(ISBLANK('Gen Master'!K820)),OR('Gen Master'!$AM820=TRUE,'Gen Master'!$AM820="Enabled?")),'Gen Master'!K820, ignore_flag)</f>
        <v>zzz_ignore</v>
      </c>
      <c r="L195" s="19" t="str">
        <f>IF(AND(NOT(ISBLANK('Gen Master'!L820)),OR('Gen Master'!$AM820=TRUE,'Gen Master'!$AM820="Enabled?")),'Gen Master'!L820, ignore_flag)</f>
        <v>zzz_ignore</v>
      </c>
      <c r="M195" s="19" t="str">
        <f>IF(AND(NOT(ISBLANK('Gen Master'!M820)),OR('Gen Master'!$AM820=TRUE,'Gen Master'!$AM820="Enabled?")),'Gen Master'!M820, ignore_flag)</f>
        <v>zzz_ignore</v>
      </c>
      <c r="N195" s="19" t="str">
        <f>IF(AND(NOT(ISBLANK('Gen Master'!N820)),OR('Gen Master'!$AM820=TRUE,'Gen Master'!$AM820="Enabled?")),'Gen Master'!N820, ignore_flag)</f>
        <v>zzz_ignore</v>
      </c>
      <c r="O195" s="19" t="str">
        <f>IF(AND(NOT(ISBLANK('Gen Master'!O820)),OR('Gen Master'!$AM820=TRUE,'Gen Master'!$AM820="Enabled?")),'Gen Master'!O820, ignore_flag)</f>
        <v>zzz_ignore</v>
      </c>
      <c r="P195" s="19" t="str">
        <f>IF(AND(NOT(ISBLANK('Gen Master'!P820)),OR('Gen Master'!$AM820=TRUE,'Gen Master'!$AM820="Enabled?")),'Gen Master'!P820, ignore_flag)</f>
        <v>zzz_ignore</v>
      </c>
      <c r="Q195" s="19" t="str">
        <f>IF(AND(NOT(ISBLANK('Gen Master'!Q820)),OR('Gen Master'!$AM820=TRUE,'Gen Master'!$AM820="Enabled?")),'Gen Master'!Q820, ignore_flag)</f>
        <v>zzz_ignore</v>
      </c>
      <c r="R195" s="19" t="str">
        <f>IF(AND(NOT(ISBLANK('Gen Master'!R820)),OR('Gen Master'!$AM820=TRUE,'Gen Master'!$AM820="Enabled?")),'Gen Master'!R820, ignore_flag)</f>
        <v>zzz_ignore</v>
      </c>
      <c r="S195" s="19" t="str">
        <f>IF(AND(NOT(ISBLANK('Gen Master'!S820)),OR('Gen Master'!$AM820=TRUE,'Gen Master'!$AM820="Enabled?")),'Gen Master'!S820, ignore_flag)</f>
        <v>zzz_ignore</v>
      </c>
      <c r="T195" s="19" t="str">
        <f>IF(AND(NOT(ISBLANK('Gen Master'!T820)),OR('Gen Master'!$AM820=TRUE,'Gen Master'!$AM820="Enabled?")),'Gen Master'!T820, ignore_flag)</f>
        <v>zzz_ignore</v>
      </c>
      <c r="U195" s="19" t="str">
        <f>IF(AND(NOT(ISBLANK('Gen Master'!U820)),OR('Gen Master'!$AM820=TRUE,'Gen Master'!$AM820="Enabled?")),'Gen Master'!U820, ignore_flag)</f>
        <v>zzz_ignore</v>
      </c>
      <c r="V195" s="19" t="str">
        <f ca="1">IF(AND(NOT(ISBLANK('Gen Master'!V820)),OR('Gen Master'!$AM820=TRUE,'Gen Master'!$AM820="Enabled?")),'Gen Master'!V820, ignore_flag)</f>
        <v>zzz_ignore</v>
      </c>
      <c r="W195" s="19" t="str">
        <f>IF(AND(NOT(ISBLANK('Gen Master'!W820)),OR('Gen Master'!$AM820=TRUE,'Gen Master'!$AM820="Enabled?")),'Gen Master'!W820, ignore_flag)</f>
        <v>zzz_ignore</v>
      </c>
      <c r="X195" s="19" t="str">
        <f>IF(AND(NOT(ISBLANK('Gen Master'!X820)),OR('Gen Master'!$AM820=TRUE,'Gen Master'!$AM820="Enabled?")),'Gen Master'!X820, ignore_flag)</f>
        <v>zzz_ignore</v>
      </c>
      <c r="Y195" s="19" t="str">
        <f>IF(AND(NOT(ISBLANK('Gen Master'!Y820)),OR('Gen Master'!$AM820=TRUE,'Gen Master'!$AM820="Enabled?")),'Gen Master'!Y820, ignore_flag)</f>
        <v>zzz_ignore</v>
      </c>
    </row>
    <row r="196" spans="1:25" ht="30">
      <c r="A196" s="19">
        <f>'Gen Master'!A827</f>
        <v>796</v>
      </c>
      <c r="B196" s="19" t="str">
        <f>IF(AND(NOT(ISBLANK('Gen Master'!B827)),OR('Gen Master'!$AM827=TRUE,'Gen Master'!$AM827="Enabled?")),'Gen Master'!B827, ignore_flag)</f>
        <v>zzz_ignore</v>
      </c>
      <c r="C196" s="19" t="str">
        <f>IF(AND(NOT(ISBLANK('Gen Master'!C827)),OR('Gen Master'!$AM827=TRUE,'Gen Master'!$AM827="Enabled?")),'Gen Master'!C827, ignore_flag)</f>
        <v>zzz_ignore</v>
      </c>
      <c r="D196" s="19" t="str">
        <f>IF(AND(NOT(ISBLANK('Gen Master'!D827)),OR('Gen Master'!$AM827=TRUE,'Gen Master'!$AM827="Enabled?")),'Gen Master'!D827, ignore_flag)</f>
        <v>zzz_ignore</v>
      </c>
      <c r="E196" s="19" t="str">
        <f>IF(AND(NOT(ISBLANK('Gen Master'!E827)),OR('Gen Master'!$AM827=TRUE,'Gen Master'!$AM827="Enabled?")),'Gen Master'!E827, ignore_flag)</f>
        <v>zzz_ignore</v>
      </c>
      <c r="F196" s="19" t="str">
        <f>IF(AND(NOT(ISBLANK('Gen Master'!F827)),OR('Gen Master'!$AM827=TRUE,'Gen Master'!$AM827="Enabled?")),'Gen Master'!F827, ignore_flag)</f>
        <v>zzz_ignore</v>
      </c>
      <c r="G196" s="19" t="str">
        <f>IF(AND(NOT(ISBLANK('Gen Master'!G827)),OR('Gen Master'!$AM827=TRUE,'Gen Master'!$AM827="Enabled?")),'Gen Master'!G827, ignore_flag)</f>
        <v>zzz_ignore</v>
      </c>
      <c r="H196" s="19" t="str">
        <f>IF(AND(NOT(ISBLANK('Gen Master'!H827)),OR('Gen Master'!$AM827=TRUE,'Gen Master'!$AM827="Enabled?")),'Gen Master'!H827, ignore_flag)</f>
        <v>zzz_ignore</v>
      </c>
      <c r="I196" s="19" t="str">
        <f>IF(AND(NOT(ISBLANK('Gen Master'!I827)),OR('Gen Master'!$AM827=TRUE,'Gen Master'!$AM827="Enabled?")),'Gen Master'!I827, ignore_flag)</f>
        <v>zzz_ignore</v>
      </c>
      <c r="J196" s="19" t="str">
        <f>IF(AND(NOT(ISBLANK('Gen Master'!J827)),OR('Gen Master'!$AM827=TRUE,'Gen Master'!$AM827="Enabled?")),'Gen Master'!J827, ignore_flag)</f>
        <v>zzz_ignore</v>
      </c>
      <c r="K196" s="19" t="str">
        <f>IF(AND(NOT(ISBLANK('Gen Master'!K827)),OR('Gen Master'!$AM827=TRUE,'Gen Master'!$AM827="Enabled?")),'Gen Master'!K827, ignore_flag)</f>
        <v>zzz_ignore</v>
      </c>
      <c r="L196" s="19" t="str">
        <f>IF(AND(NOT(ISBLANK('Gen Master'!L827)),OR('Gen Master'!$AM827=TRUE,'Gen Master'!$AM827="Enabled?")),'Gen Master'!L827, ignore_flag)</f>
        <v>zzz_ignore</v>
      </c>
      <c r="M196" s="19" t="str">
        <f>IF(AND(NOT(ISBLANK('Gen Master'!M827)),OR('Gen Master'!$AM827=TRUE,'Gen Master'!$AM827="Enabled?")),'Gen Master'!M827, ignore_flag)</f>
        <v>zzz_ignore</v>
      </c>
      <c r="N196" s="19" t="str">
        <f>IF(AND(NOT(ISBLANK('Gen Master'!N827)),OR('Gen Master'!$AM827=TRUE,'Gen Master'!$AM827="Enabled?")),'Gen Master'!N827, ignore_flag)</f>
        <v>zzz_ignore</v>
      </c>
      <c r="O196" s="19" t="str">
        <f>IF(AND(NOT(ISBLANK('Gen Master'!O827)),OR('Gen Master'!$AM827=TRUE,'Gen Master'!$AM827="Enabled?")),'Gen Master'!O827, ignore_flag)</f>
        <v>zzz_ignore</v>
      </c>
      <c r="P196" s="19" t="str">
        <f>IF(AND(NOT(ISBLANK('Gen Master'!P827)),OR('Gen Master'!$AM827=TRUE,'Gen Master'!$AM827="Enabled?")),'Gen Master'!P827, ignore_flag)</f>
        <v>zzz_ignore</v>
      </c>
      <c r="Q196" s="19" t="str">
        <f>IF(AND(NOT(ISBLANK('Gen Master'!Q827)),OR('Gen Master'!$AM827=TRUE,'Gen Master'!$AM827="Enabled?")),'Gen Master'!Q827, ignore_flag)</f>
        <v>zzz_ignore</v>
      </c>
      <c r="R196" s="19" t="str">
        <f>IF(AND(NOT(ISBLANK('Gen Master'!R827)),OR('Gen Master'!$AM827=TRUE,'Gen Master'!$AM827="Enabled?")),'Gen Master'!R827, ignore_flag)</f>
        <v>zzz_ignore</v>
      </c>
      <c r="S196" s="19" t="str">
        <f>IF(AND(NOT(ISBLANK('Gen Master'!S827)),OR('Gen Master'!$AM827=TRUE,'Gen Master'!$AM827="Enabled?")),'Gen Master'!S827, ignore_flag)</f>
        <v>zzz_ignore</v>
      </c>
      <c r="T196" s="19" t="str">
        <f>IF(AND(NOT(ISBLANK('Gen Master'!T827)),OR('Gen Master'!$AM827=TRUE,'Gen Master'!$AM827="Enabled?")),'Gen Master'!T827, ignore_flag)</f>
        <v>zzz_ignore</v>
      </c>
      <c r="U196" s="19" t="str">
        <f>IF(AND(NOT(ISBLANK('Gen Master'!U827)),OR('Gen Master'!$AM827=TRUE,'Gen Master'!$AM827="Enabled?")),'Gen Master'!U827, ignore_flag)</f>
        <v>zzz_ignore</v>
      </c>
      <c r="V196" s="19" t="str">
        <f ca="1">IF(AND(NOT(ISBLANK('Gen Master'!V827)),OR('Gen Master'!$AM827=TRUE,'Gen Master'!$AM827="Enabled?")),'Gen Master'!V827, ignore_flag)</f>
        <v>zzz_ignore</v>
      </c>
      <c r="W196" s="19" t="str">
        <f>IF(AND(NOT(ISBLANK('Gen Master'!W827)),OR('Gen Master'!$AM827=TRUE,'Gen Master'!$AM827="Enabled?")),'Gen Master'!W827, ignore_flag)</f>
        <v>zzz_ignore</v>
      </c>
      <c r="X196" s="19" t="str">
        <f>IF(AND(NOT(ISBLANK('Gen Master'!X827)),OR('Gen Master'!$AM827=TRUE,'Gen Master'!$AM827="Enabled?")),'Gen Master'!X827, ignore_flag)</f>
        <v>zzz_ignore</v>
      </c>
      <c r="Y196" s="19" t="str">
        <f>IF(AND(NOT(ISBLANK('Gen Master'!Y827)),OR('Gen Master'!$AM827=TRUE,'Gen Master'!$AM827="Enabled?")),'Gen Master'!Y827, ignore_flag)</f>
        <v>zzz_ignore</v>
      </c>
    </row>
    <row r="197" spans="1:25" ht="30">
      <c r="A197" s="19">
        <f>'Gen Master'!A826</f>
        <v>795</v>
      </c>
      <c r="B197" s="19" t="str">
        <f>IF(AND(NOT(ISBLANK('Gen Master'!B826)),OR('Gen Master'!$AM826=TRUE,'Gen Master'!$AM826="Enabled?")),'Gen Master'!B826, ignore_flag)</f>
        <v>zzz_ignore</v>
      </c>
      <c r="C197" s="19" t="str">
        <f>IF(AND(NOT(ISBLANK('Gen Master'!C826)),OR('Gen Master'!$AM826=TRUE,'Gen Master'!$AM826="Enabled?")),'Gen Master'!C826, ignore_flag)</f>
        <v>zzz_ignore</v>
      </c>
      <c r="D197" s="19" t="str">
        <f>IF(AND(NOT(ISBLANK('Gen Master'!D826)),OR('Gen Master'!$AM826=TRUE,'Gen Master'!$AM826="Enabled?")),'Gen Master'!D826, ignore_flag)</f>
        <v>zzz_ignore</v>
      </c>
      <c r="E197" s="19" t="str">
        <f>IF(AND(NOT(ISBLANK('Gen Master'!E826)),OR('Gen Master'!$AM826=TRUE,'Gen Master'!$AM826="Enabled?")),'Gen Master'!E826, ignore_flag)</f>
        <v>zzz_ignore</v>
      </c>
      <c r="F197" s="19" t="str">
        <f>IF(AND(NOT(ISBLANK('Gen Master'!F826)),OR('Gen Master'!$AM826=TRUE,'Gen Master'!$AM826="Enabled?")),'Gen Master'!F826, ignore_flag)</f>
        <v>zzz_ignore</v>
      </c>
      <c r="G197" s="19" t="str">
        <f>IF(AND(NOT(ISBLANK('Gen Master'!G826)),OR('Gen Master'!$AM826=TRUE,'Gen Master'!$AM826="Enabled?")),'Gen Master'!G826, ignore_flag)</f>
        <v>zzz_ignore</v>
      </c>
      <c r="H197" s="19" t="str">
        <f>IF(AND(NOT(ISBLANK('Gen Master'!H826)),OR('Gen Master'!$AM826=TRUE,'Gen Master'!$AM826="Enabled?")),'Gen Master'!H826, ignore_flag)</f>
        <v>zzz_ignore</v>
      </c>
      <c r="I197" s="19" t="str">
        <f>IF(AND(NOT(ISBLANK('Gen Master'!I826)),OR('Gen Master'!$AM826=TRUE,'Gen Master'!$AM826="Enabled?")),'Gen Master'!I826, ignore_flag)</f>
        <v>zzz_ignore</v>
      </c>
      <c r="J197" s="19" t="str">
        <f>IF(AND(NOT(ISBLANK('Gen Master'!J826)),OR('Gen Master'!$AM826=TRUE,'Gen Master'!$AM826="Enabled?")),'Gen Master'!J826, ignore_flag)</f>
        <v>zzz_ignore</v>
      </c>
      <c r="K197" s="19" t="str">
        <f>IF(AND(NOT(ISBLANK('Gen Master'!K826)),OR('Gen Master'!$AM826=TRUE,'Gen Master'!$AM826="Enabled?")),'Gen Master'!K826, ignore_flag)</f>
        <v>zzz_ignore</v>
      </c>
      <c r="L197" s="19" t="str">
        <f>IF(AND(NOT(ISBLANK('Gen Master'!L826)),OR('Gen Master'!$AM826=TRUE,'Gen Master'!$AM826="Enabled?")),'Gen Master'!L826, ignore_flag)</f>
        <v>zzz_ignore</v>
      </c>
      <c r="M197" s="19" t="str">
        <f>IF(AND(NOT(ISBLANK('Gen Master'!M826)),OR('Gen Master'!$AM826=TRUE,'Gen Master'!$AM826="Enabled?")),'Gen Master'!M826, ignore_flag)</f>
        <v>zzz_ignore</v>
      </c>
      <c r="N197" s="19" t="str">
        <f>IF(AND(NOT(ISBLANK('Gen Master'!N826)),OR('Gen Master'!$AM826=TRUE,'Gen Master'!$AM826="Enabled?")),'Gen Master'!N826, ignore_flag)</f>
        <v>zzz_ignore</v>
      </c>
      <c r="O197" s="19" t="str">
        <f>IF(AND(NOT(ISBLANK('Gen Master'!O826)),OR('Gen Master'!$AM826=TRUE,'Gen Master'!$AM826="Enabled?")),'Gen Master'!O826, ignore_flag)</f>
        <v>zzz_ignore</v>
      </c>
      <c r="P197" s="19" t="str">
        <f>IF(AND(NOT(ISBLANK('Gen Master'!P826)),OR('Gen Master'!$AM826=TRUE,'Gen Master'!$AM826="Enabled?")),'Gen Master'!P826, ignore_flag)</f>
        <v>zzz_ignore</v>
      </c>
      <c r="Q197" s="19" t="str">
        <f>IF(AND(NOT(ISBLANK('Gen Master'!Q826)),OR('Gen Master'!$AM826=TRUE,'Gen Master'!$AM826="Enabled?")),'Gen Master'!Q826, ignore_flag)</f>
        <v>zzz_ignore</v>
      </c>
      <c r="R197" s="19" t="str">
        <f>IF(AND(NOT(ISBLANK('Gen Master'!R826)),OR('Gen Master'!$AM826=TRUE,'Gen Master'!$AM826="Enabled?")),'Gen Master'!R826, ignore_flag)</f>
        <v>zzz_ignore</v>
      </c>
      <c r="S197" s="19" t="str">
        <f>IF(AND(NOT(ISBLANK('Gen Master'!S826)),OR('Gen Master'!$AM826=TRUE,'Gen Master'!$AM826="Enabled?")),'Gen Master'!S826, ignore_flag)</f>
        <v>zzz_ignore</v>
      </c>
      <c r="T197" s="19" t="str">
        <f>IF(AND(NOT(ISBLANK('Gen Master'!T826)),OR('Gen Master'!$AM826=TRUE,'Gen Master'!$AM826="Enabled?")),'Gen Master'!T826, ignore_flag)</f>
        <v>zzz_ignore</v>
      </c>
      <c r="U197" s="19" t="str">
        <f>IF(AND(NOT(ISBLANK('Gen Master'!U826)),OR('Gen Master'!$AM826=TRUE,'Gen Master'!$AM826="Enabled?")),'Gen Master'!U826, ignore_flag)</f>
        <v>zzz_ignore</v>
      </c>
      <c r="V197" s="19" t="str">
        <f ca="1">IF(AND(NOT(ISBLANK('Gen Master'!V826)),OR('Gen Master'!$AM826=TRUE,'Gen Master'!$AM826="Enabled?")),'Gen Master'!V826, ignore_flag)</f>
        <v>zzz_ignore</v>
      </c>
      <c r="W197" s="19" t="str">
        <f>IF(AND(NOT(ISBLANK('Gen Master'!W826)),OR('Gen Master'!$AM826=TRUE,'Gen Master'!$AM826="Enabled?")),'Gen Master'!W826, ignore_flag)</f>
        <v>zzz_ignore</v>
      </c>
      <c r="X197" s="19" t="str">
        <f>IF(AND(NOT(ISBLANK('Gen Master'!X826)),OR('Gen Master'!$AM826=TRUE,'Gen Master'!$AM826="Enabled?")),'Gen Master'!X826, ignore_flag)</f>
        <v>zzz_ignore</v>
      </c>
      <c r="Y197" s="19" t="str">
        <f>IF(AND(NOT(ISBLANK('Gen Master'!Y826)),OR('Gen Master'!$AM826=TRUE,'Gen Master'!$AM826="Enabled?")),'Gen Master'!Y826, ignore_flag)</f>
        <v>zzz_ignore</v>
      </c>
    </row>
    <row r="198" spans="1:25" ht="30">
      <c r="A198" s="19">
        <f>'Gen Master'!A831</f>
        <v>800</v>
      </c>
      <c r="B198" s="19" t="str">
        <f>IF(AND(NOT(ISBLANK('Gen Master'!B831)),OR('Gen Master'!$AM831=TRUE,'Gen Master'!$AM831="Enabled?")),'Gen Master'!B831, ignore_flag)</f>
        <v>zzz_ignore</v>
      </c>
      <c r="C198" s="19" t="str">
        <f>IF(AND(NOT(ISBLANK('Gen Master'!C831)),OR('Gen Master'!$AM831=TRUE,'Gen Master'!$AM831="Enabled?")),'Gen Master'!C831, ignore_flag)</f>
        <v>zzz_ignore</v>
      </c>
      <c r="D198" s="19" t="str">
        <f>IF(AND(NOT(ISBLANK('Gen Master'!D831)),OR('Gen Master'!$AM831=TRUE,'Gen Master'!$AM831="Enabled?")),'Gen Master'!D831, ignore_flag)</f>
        <v>zzz_ignore</v>
      </c>
      <c r="E198" s="19" t="str">
        <f>IF(AND(NOT(ISBLANK('Gen Master'!E831)),OR('Gen Master'!$AM831=TRUE,'Gen Master'!$AM831="Enabled?")),'Gen Master'!E831, ignore_flag)</f>
        <v>zzz_ignore</v>
      </c>
      <c r="F198" s="19" t="str">
        <f>IF(AND(NOT(ISBLANK('Gen Master'!F831)),OR('Gen Master'!$AM831=TRUE,'Gen Master'!$AM831="Enabled?")),'Gen Master'!F831, ignore_flag)</f>
        <v>zzz_ignore</v>
      </c>
      <c r="G198" s="19" t="str">
        <f>IF(AND(NOT(ISBLANK('Gen Master'!G831)),OR('Gen Master'!$AM831=TRUE,'Gen Master'!$AM831="Enabled?")),'Gen Master'!G831, ignore_flag)</f>
        <v>zzz_ignore</v>
      </c>
      <c r="H198" s="19" t="str">
        <f>IF(AND(NOT(ISBLANK('Gen Master'!H831)),OR('Gen Master'!$AM831=TRUE,'Gen Master'!$AM831="Enabled?")),'Gen Master'!H831, ignore_flag)</f>
        <v>zzz_ignore</v>
      </c>
      <c r="I198" s="19" t="str">
        <f>IF(AND(NOT(ISBLANK('Gen Master'!I831)),OR('Gen Master'!$AM831=TRUE,'Gen Master'!$AM831="Enabled?")),'Gen Master'!I831, ignore_flag)</f>
        <v>zzz_ignore</v>
      </c>
      <c r="J198" s="19" t="str">
        <f>IF(AND(NOT(ISBLANK('Gen Master'!J831)),OR('Gen Master'!$AM831=TRUE,'Gen Master'!$AM831="Enabled?")),'Gen Master'!J831, ignore_flag)</f>
        <v>zzz_ignore</v>
      </c>
      <c r="K198" s="19" t="str">
        <f>IF(AND(NOT(ISBLANK('Gen Master'!K831)),OR('Gen Master'!$AM831=TRUE,'Gen Master'!$AM831="Enabled?")),'Gen Master'!K831, ignore_flag)</f>
        <v>zzz_ignore</v>
      </c>
      <c r="L198" s="19" t="str">
        <f>IF(AND(NOT(ISBLANK('Gen Master'!L831)),OR('Gen Master'!$AM831=TRUE,'Gen Master'!$AM831="Enabled?")),'Gen Master'!L831, ignore_flag)</f>
        <v>zzz_ignore</v>
      </c>
      <c r="M198" s="19" t="str">
        <f>IF(AND(NOT(ISBLANK('Gen Master'!M831)),OR('Gen Master'!$AM831=TRUE,'Gen Master'!$AM831="Enabled?")),'Gen Master'!M831, ignore_flag)</f>
        <v>zzz_ignore</v>
      </c>
      <c r="N198" s="19" t="str">
        <f>IF(AND(NOT(ISBLANK('Gen Master'!N831)),OR('Gen Master'!$AM831=TRUE,'Gen Master'!$AM831="Enabled?")),'Gen Master'!N831, ignore_flag)</f>
        <v>zzz_ignore</v>
      </c>
      <c r="O198" s="19" t="str">
        <f>IF(AND(NOT(ISBLANK('Gen Master'!O831)),OR('Gen Master'!$AM831=TRUE,'Gen Master'!$AM831="Enabled?")),'Gen Master'!O831, ignore_flag)</f>
        <v>zzz_ignore</v>
      </c>
      <c r="P198" s="19" t="str">
        <f>IF(AND(NOT(ISBLANK('Gen Master'!P831)),OR('Gen Master'!$AM831=TRUE,'Gen Master'!$AM831="Enabled?")),'Gen Master'!P831, ignore_flag)</f>
        <v>zzz_ignore</v>
      </c>
      <c r="Q198" s="19" t="str">
        <f>IF(AND(NOT(ISBLANK('Gen Master'!Q831)),OR('Gen Master'!$AM831=TRUE,'Gen Master'!$AM831="Enabled?")),'Gen Master'!Q831, ignore_flag)</f>
        <v>zzz_ignore</v>
      </c>
      <c r="R198" s="19" t="str">
        <f>IF(AND(NOT(ISBLANK('Gen Master'!R831)),OR('Gen Master'!$AM831=TRUE,'Gen Master'!$AM831="Enabled?")),'Gen Master'!R831, ignore_flag)</f>
        <v>zzz_ignore</v>
      </c>
      <c r="S198" s="19" t="str">
        <f>IF(AND(NOT(ISBLANK('Gen Master'!S831)),OR('Gen Master'!$AM831=TRUE,'Gen Master'!$AM831="Enabled?")),'Gen Master'!S831, ignore_flag)</f>
        <v>zzz_ignore</v>
      </c>
      <c r="T198" s="19" t="str">
        <f>IF(AND(NOT(ISBLANK('Gen Master'!T831)),OR('Gen Master'!$AM831=TRUE,'Gen Master'!$AM831="Enabled?")),'Gen Master'!T831, ignore_flag)</f>
        <v>zzz_ignore</v>
      </c>
      <c r="U198" s="19" t="str">
        <f>IF(AND(NOT(ISBLANK('Gen Master'!U831)),OR('Gen Master'!$AM831=TRUE,'Gen Master'!$AM831="Enabled?")),'Gen Master'!U831, ignore_flag)</f>
        <v>zzz_ignore</v>
      </c>
      <c r="V198" s="19" t="str">
        <f ca="1">IF(AND(NOT(ISBLANK('Gen Master'!V831)),OR('Gen Master'!$AM831=TRUE,'Gen Master'!$AM831="Enabled?")),'Gen Master'!V831, ignore_flag)</f>
        <v>zzz_ignore</v>
      </c>
      <c r="W198" s="19" t="str">
        <f>IF(AND(NOT(ISBLANK('Gen Master'!W831)),OR('Gen Master'!$AM831=TRUE,'Gen Master'!$AM831="Enabled?")),'Gen Master'!W831, ignore_flag)</f>
        <v>zzz_ignore</v>
      </c>
      <c r="X198" s="19" t="str">
        <f>IF(AND(NOT(ISBLANK('Gen Master'!X831)),OR('Gen Master'!$AM831=TRUE,'Gen Master'!$AM831="Enabled?")),'Gen Master'!X831, ignore_flag)</f>
        <v>zzz_ignore</v>
      </c>
      <c r="Y198" s="19" t="str">
        <f>IF(AND(NOT(ISBLANK('Gen Master'!Y831)),OR('Gen Master'!$AM831=TRUE,'Gen Master'!$AM831="Enabled?")),'Gen Master'!Y831, ignore_flag)</f>
        <v>zzz_ignore</v>
      </c>
    </row>
    <row r="199" spans="1:25" ht="45">
      <c r="A199" s="19">
        <f>'Gen Master'!A833</f>
        <v>802</v>
      </c>
      <c r="B199" s="19" t="str">
        <f>IF(AND(NOT(ISBLANK('Gen Master'!B833)),OR('Gen Master'!$AM833=TRUE,'Gen Master'!$AM833="Enabled?")),'Gen Master'!B833, ignore_flag)</f>
        <v>zzz_ignore</v>
      </c>
      <c r="C199" s="19" t="str">
        <f>IF(AND(NOT(ISBLANK('Gen Master'!C833)),OR('Gen Master'!$AM833=TRUE,'Gen Master'!$AM833="Enabled?")),'Gen Master'!C833, ignore_flag)</f>
        <v>zzz_ignore</v>
      </c>
      <c r="D199" s="19" t="str">
        <f>IF(AND(NOT(ISBLANK('Gen Master'!D833)),OR('Gen Master'!$AM833=TRUE,'Gen Master'!$AM833="Enabled?")),'Gen Master'!D833, ignore_flag)</f>
        <v>zzz_ignore</v>
      </c>
      <c r="E199" s="19" t="str">
        <f>IF(AND(NOT(ISBLANK('Gen Master'!E833)),OR('Gen Master'!$AM833=TRUE,'Gen Master'!$AM833="Enabled?")),'Gen Master'!E833, ignore_flag)</f>
        <v>zzz_ignore</v>
      </c>
      <c r="F199" s="19" t="str">
        <f>IF(AND(NOT(ISBLANK('Gen Master'!F833)),OR('Gen Master'!$AM833=TRUE,'Gen Master'!$AM833="Enabled?")),'Gen Master'!F833, ignore_flag)</f>
        <v>zzz_ignore</v>
      </c>
      <c r="G199" s="19" t="str">
        <f>IF(AND(NOT(ISBLANK('Gen Master'!G833)),OR('Gen Master'!$AM833=TRUE,'Gen Master'!$AM833="Enabled?")),'Gen Master'!G833, ignore_flag)</f>
        <v>zzz_ignore</v>
      </c>
      <c r="H199" s="19" t="str">
        <f>IF(AND(NOT(ISBLANK('Gen Master'!H833)),OR('Gen Master'!$AM833=TRUE,'Gen Master'!$AM833="Enabled?")),'Gen Master'!H833, ignore_flag)</f>
        <v>zzz_ignore</v>
      </c>
      <c r="I199" s="19" t="str">
        <f>IF(AND(NOT(ISBLANK('Gen Master'!I833)),OR('Gen Master'!$AM833=TRUE,'Gen Master'!$AM833="Enabled?")),'Gen Master'!I833, ignore_flag)</f>
        <v>zzz_ignore</v>
      </c>
      <c r="J199" s="19" t="str">
        <f>IF(AND(NOT(ISBLANK('Gen Master'!J833)),OR('Gen Master'!$AM833=TRUE,'Gen Master'!$AM833="Enabled?")),'Gen Master'!J833, ignore_flag)</f>
        <v>zzz_ignore</v>
      </c>
      <c r="K199" s="19" t="str">
        <f>IF(AND(NOT(ISBLANK('Gen Master'!K833)),OR('Gen Master'!$AM833=TRUE,'Gen Master'!$AM833="Enabled?")),'Gen Master'!K833, ignore_flag)</f>
        <v>zzz_ignore</v>
      </c>
      <c r="L199" s="19" t="str">
        <f>IF(AND(NOT(ISBLANK('Gen Master'!L833)),OR('Gen Master'!$AM833=TRUE,'Gen Master'!$AM833="Enabled?")),'Gen Master'!L833, ignore_flag)</f>
        <v>zzz_ignore</v>
      </c>
      <c r="M199" s="19" t="str">
        <f>IF(AND(NOT(ISBLANK('Gen Master'!M833)),OR('Gen Master'!$AM833=TRUE,'Gen Master'!$AM833="Enabled?")),'Gen Master'!M833, ignore_flag)</f>
        <v>zzz_ignore</v>
      </c>
      <c r="N199" s="19" t="str">
        <f>IF(AND(NOT(ISBLANK('Gen Master'!N833)),OR('Gen Master'!$AM833=TRUE,'Gen Master'!$AM833="Enabled?")),'Gen Master'!N833, ignore_flag)</f>
        <v>zzz_ignore</v>
      </c>
      <c r="O199" s="19" t="str">
        <f>IF(AND(NOT(ISBLANK('Gen Master'!O833)),OR('Gen Master'!$AM833=TRUE,'Gen Master'!$AM833="Enabled?")),'Gen Master'!O833, ignore_flag)</f>
        <v>zzz_ignore</v>
      </c>
      <c r="P199" s="19" t="str">
        <f>IF(AND(NOT(ISBLANK('Gen Master'!P833)),OR('Gen Master'!$AM833=TRUE,'Gen Master'!$AM833="Enabled?")),'Gen Master'!P833, ignore_flag)</f>
        <v>zzz_ignore</v>
      </c>
      <c r="Q199" s="19" t="str">
        <f>IF(AND(NOT(ISBLANK('Gen Master'!Q833)),OR('Gen Master'!$AM833=TRUE,'Gen Master'!$AM833="Enabled?")),'Gen Master'!Q833, ignore_flag)</f>
        <v>zzz_ignore</v>
      </c>
      <c r="R199" s="19" t="str">
        <f>IF(AND(NOT(ISBLANK('Gen Master'!R833)),OR('Gen Master'!$AM833=TRUE,'Gen Master'!$AM833="Enabled?")),'Gen Master'!R833, ignore_flag)</f>
        <v>zzz_ignore</v>
      </c>
      <c r="S199" s="19" t="str">
        <f>IF(AND(NOT(ISBLANK('Gen Master'!S833)),OR('Gen Master'!$AM833=TRUE,'Gen Master'!$AM833="Enabled?")),'Gen Master'!S833, ignore_flag)</f>
        <v>zzz_ignore</v>
      </c>
      <c r="T199" s="19" t="str">
        <f>IF(AND(NOT(ISBLANK('Gen Master'!T833)),OR('Gen Master'!$AM833=TRUE,'Gen Master'!$AM833="Enabled?")),'Gen Master'!T833, ignore_flag)</f>
        <v>zzz_ignore</v>
      </c>
      <c r="U199" s="19" t="str">
        <f>IF(AND(NOT(ISBLANK('Gen Master'!U833)),OR('Gen Master'!$AM833=TRUE,'Gen Master'!$AM833="Enabled?")),'Gen Master'!U833, ignore_flag)</f>
        <v>zzz_ignore</v>
      </c>
      <c r="V199" s="19" t="str">
        <f ca="1">IF(AND(NOT(ISBLANK('Gen Master'!V833)),OR('Gen Master'!$AM833=TRUE,'Gen Master'!$AM833="Enabled?")),'Gen Master'!V833, ignore_flag)</f>
        <v>zzz_ignore</v>
      </c>
      <c r="W199" s="19" t="str">
        <f>IF(AND(NOT(ISBLANK('Gen Master'!W833)),OR('Gen Master'!$AM833=TRUE,'Gen Master'!$AM833="Enabled?")),'Gen Master'!W833, ignore_flag)</f>
        <v>zzz_ignore</v>
      </c>
      <c r="X199" s="19" t="str">
        <f>IF(AND(NOT(ISBLANK('Gen Master'!X833)),OR('Gen Master'!$AM833=TRUE,'Gen Master'!$AM833="Enabled?")),'Gen Master'!X833, ignore_flag)</f>
        <v>zzz_ignore</v>
      </c>
      <c r="Y199" s="19" t="str">
        <f>IF(AND(NOT(ISBLANK('Gen Master'!Y833)),OR('Gen Master'!$AM833=TRUE,'Gen Master'!$AM833="Enabled?")),'Gen Master'!Y833, ignore_flag)</f>
        <v>zzz_ignore</v>
      </c>
    </row>
    <row r="200" spans="1:25" ht="45">
      <c r="A200" s="19">
        <f>'Gen Master'!A832</f>
        <v>801</v>
      </c>
      <c r="B200" s="19" t="str">
        <f>IF(AND(NOT(ISBLANK('Gen Master'!B832)),OR('Gen Master'!$AM832=TRUE,'Gen Master'!$AM832="Enabled?")),'Gen Master'!B832, ignore_flag)</f>
        <v>zzz_ignore</v>
      </c>
      <c r="C200" s="19" t="str">
        <f>IF(AND(NOT(ISBLANK('Gen Master'!C832)),OR('Gen Master'!$AM832=TRUE,'Gen Master'!$AM832="Enabled?")),'Gen Master'!C832, ignore_flag)</f>
        <v>zzz_ignore</v>
      </c>
      <c r="D200" s="19" t="str">
        <f>IF(AND(NOT(ISBLANK('Gen Master'!D832)),OR('Gen Master'!$AM832=TRUE,'Gen Master'!$AM832="Enabled?")),'Gen Master'!D832, ignore_flag)</f>
        <v>zzz_ignore</v>
      </c>
      <c r="E200" s="19" t="str">
        <f>IF(AND(NOT(ISBLANK('Gen Master'!E832)),OR('Gen Master'!$AM832=TRUE,'Gen Master'!$AM832="Enabled?")),'Gen Master'!E832, ignore_flag)</f>
        <v>zzz_ignore</v>
      </c>
      <c r="F200" s="19" t="str">
        <f>IF(AND(NOT(ISBLANK('Gen Master'!F832)),OR('Gen Master'!$AM832=TRUE,'Gen Master'!$AM832="Enabled?")),'Gen Master'!F832, ignore_flag)</f>
        <v>zzz_ignore</v>
      </c>
      <c r="G200" s="19" t="str">
        <f>IF(AND(NOT(ISBLANK('Gen Master'!G832)),OR('Gen Master'!$AM832=TRUE,'Gen Master'!$AM832="Enabled?")),'Gen Master'!G832, ignore_flag)</f>
        <v>zzz_ignore</v>
      </c>
      <c r="H200" s="19" t="str">
        <f>IF(AND(NOT(ISBLANK('Gen Master'!H832)),OR('Gen Master'!$AM832=TRUE,'Gen Master'!$AM832="Enabled?")),'Gen Master'!H832, ignore_flag)</f>
        <v>zzz_ignore</v>
      </c>
      <c r="I200" s="19" t="str">
        <f>IF(AND(NOT(ISBLANK('Gen Master'!I832)),OR('Gen Master'!$AM832=TRUE,'Gen Master'!$AM832="Enabled?")),'Gen Master'!I832, ignore_flag)</f>
        <v>zzz_ignore</v>
      </c>
      <c r="J200" s="19" t="str">
        <f>IF(AND(NOT(ISBLANK('Gen Master'!J832)),OR('Gen Master'!$AM832=TRUE,'Gen Master'!$AM832="Enabled?")),'Gen Master'!J832, ignore_flag)</f>
        <v>zzz_ignore</v>
      </c>
      <c r="K200" s="19" t="str">
        <f>IF(AND(NOT(ISBLANK('Gen Master'!K832)),OR('Gen Master'!$AM832=TRUE,'Gen Master'!$AM832="Enabled?")),'Gen Master'!K832, ignore_flag)</f>
        <v>zzz_ignore</v>
      </c>
      <c r="L200" s="19" t="str">
        <f>IF(AND(NOT(ISBLANK('Gen Master'!L832)),OR('Gen Master'!$AM832=TRUE,'Gen Master'!$AM832="Enabled?")),'Gen Master'!L832, ignore_flag)</f>
        <v>zzz_ignore</v>
      </c>
      <c r="M200" s="19" t="str">
        <f>IF(AND(NOT(ISBLANK('Gen Master'!M832)),OR('Gen Master'!$AM832=TRUE,'Gen Master'!$AM832="Enabled?")),'Gen Master'!M832, ignore_flag)</f>
        <v>zzz_ignore</v>
      </c>
      <c r="N200" s="19" t="str">
        <f>IF(AND(NOT(ISBLANK('Gen Master'!N832)),OR('Gen Master'!$AM832=TRUE,'Gen Master'!$AM832="Enabled?")),'Gen Master'!N832, ignore_flag)</f>
        <v>zzz_ignore</v>
      </c>
      <c r="O200" s="19" t="str">
        <f>IF(AND(NOT(ISBLANK('Gen Master'!O832)),OR('Gen Master'!$AM832=TRUE,'Gen Master'!$AM832="Enabled?")),'Gen Master'!O832, ignore_flag)</f>
        <v>zzz_ignore</v>
      </c>
      <c r="P200" s="19" t="str">
        <f>IF(AND(NOT(ISBLANK('Gen Master'!P832)),OR('Gen Master'!$AM832=TRUE,'Gen Master'!$AM832="Enabled?")),'Gen Master'!P832, ignore_flag)</f>
        <v>zzz_ignore</v>
      </c>
      <c r="Q200" s="19" t="str">
        <f>IF(AND(NOT(ISBLANK('Gen Master'!Q832)),OR('Gen Master'!$AM832=TRUE,'Gen Master'!$AM832="Enabled?")),'Gen Master'!Q832, ignore_flag)</f>
        <v>zzz_ignore</v>
      </c>
      <c r="R200" s="19" t="str">
        <f>IF(AND(NOT(ISBLANK('Gen Master'!R832)),OR('Gen Master'!$AM832=TRUE,'Gen Master'!$AM832="Enabled?")),'Gen Master'!R832, ignore_flag)</f>
        <v>zzz_ignore</v>
      </c>
      <c r="S200" s="19" t="str">
        <f>IF(AND(NOT(ISBLANK('Gen Master'!S832)),OR('Gen Master'!$AM832=TRUE,'Gen Master'!$AM832="Enabled?")),'Gen Master'!S832, ignore_flag)</f>
        <v>zzz_ignore</v>
      </c>
      <c r="T200" s="19" t="str">
        <f>IF(AND(NOT(ISBLANK('Gen Master'!T832)),OR('Gen Master'!$AM832=TRUE,'Gen Master'!$AM832="Enabled?")),'Gen Master'!T832, ignore_flag)</f>
        <v>zzz_ignore</v>
      </c>
      <c r="U200" s="19" t="str">
        <f>IF(AND(NOT(ISBLANK('Gen Master'!U832)),OR('Gen Master'!$AM832=TRUE,'Gen Master'!$AM832="Enabled?")),'Gen Master'!U832, ignore_flag)</f>
        <v>zzz_ignore</v>
      </c>
      <c r="V200" s="19" t="str">
        <f ca="1">IF(AND(NOT(ISBLANK('Gen Master'!V832)),OR('Gen Master'!$AM832=TRUE,'Gen Master'!$AM832="Enabled?")),'Gen Master'!V832, ignore_flag)</f>
        <v>zzz_ignore</v>
      </c>
      <c r="W200" s="19" t="str">
        <f>IF(AND(NOT(ISBLANK('Gen Master'!W832)),OR('Gen Master'!$AM832=TRUE,'Gen Master'!$AM832="Enabled?")),'Gen Master'!W832, ignore_flag)</f>
        <v>zzz_ignore</v>
      </c>
      <c r="X200" s="19" t="str">
        <f>IF(AND(NOT(ISBLANK('Gen Master'!X832)),OR('Gen Master'!$AM832=TRUE,'Gen Master'!$AM832="Enabled?")),'Gen Master'!X832, ignore_flag)</f>
        <v>zzz_ignore</v>
      </c>
      <c r="Y200" s="19" t="str">
        <f>IF(AND(NOT(ISBLANK('Gen Master'!Y832)),OR('Gen Master'!$AM832=TRUE,'Gen Master'!$AM832="Enabled?")),'Gen Master'!Y832, ignore_flag)</f>
        <v>zzz_ignore</v>
      </c>
    </row>
    <row r="201" spans="1:25" ht="30">
      <c r="A201" s="19">
        <f>'Gen Master'!A855</f>
        <v>824</v>
      </c>
      <c r="B201" s="19" t="str">
        <f>IF(AND(NOT(ISBLANK('Gen Master'!B855)),OR('Gen Master'!$AM855=TRUE,'Gen Master'!$AM855="Enabled?")),'Gen Master'!B855, ignore_flag)</f>
        <v>zzz_ignore</v>
      </c>
      <c r="C201" s="19" t="str">
        <f>IF(AND(NOT(ISBLANK('Gen Master'!C855)),OR('Gen Master'!$AM855=TRUE,'Gen Master'!$AM855="Enabled?")),'Gen Master'!C855, ignore_flag)</f>
        <v>zzz_ignore</v>
      </c>
      <c r="D201" s="19" t="str">
        <f>IF(AND(NOT(ISBLANK('Gen Master'!D855)),OR('Gen Master'!$AM855=TRUE,'Gen Master'!$AM855="Enabled?")),'Gen Master'!D855, ignore_flag)</f>
        <v>zzz_ignore</v>
      </c>
      <c r="E201" s="19" t="str">
        <f>IF(AND(NOT(ISBLANK('Gen Master'!E855)),OR('Gen Master'!$AM855=TRUE,'Gen Master'!$AM855="Enabled?")),'Gen Master'!E855, ignore_flag)</f>
        <v>zzz_ignore</v>
      </c>
      <c r="F201" s="19" t="str">
        <f>IF(AND(NOT(ISBLANK('Gen Master'!F855)),OR('Gen Master'!$AM855=TRUE,'Gen Master'!$AM855="Enabled?")),'Gen Master'!F855, ignore_flag)</f>
        <v>zzz_ignore</v>
      </c>
      <c r="G201" s="19" t="str">
        <f>IF(AND(NOT(ISBLANK('Gen Master'!G855)),OR('Gen Master'!$AM855=TRUE,'Gen Master'!$AM855="Enabled?")),'Gen Master'!G855, ignore_flag)</f>
        <v>zzz_ignore</v>
      </c>
      <c r="H201" s="19" t="str">
        <f>IF(AND(NOT(ISBLANK('Gen Master'!H855)),OR('Gen Master'!$AM855=TRUE,'Gen Master'!$AM855="Enabled?")),'Gen Master'!H855, ignore_flag)</f>
        <v>zzz_ignore</v>
      </c>
      <c r="I201" s="19" t="str">
        <f>IF(AND(NOT(ISBLANK('Gen Master'!I855)),OR('Gen Master'!$AM855=TRUE,'Gen Master'!$AM855="Enabled?")),'Gen Master'!I855, ignore_flag)</f>
        <v>zzz_ignore</v>
      </c>
      <c r="J201" s="19" t="str">
        <f>IF(AND(NOT(ISBLANK('Gen Master'!J855)),OR('Gen Master'!$AM855=TRUE,'Gen Master'!$AM855="Enabled?")),'Gen Master'!J855, ignore_flag)</f>
        <v>zzz_ignore</v>
      </c>
      <c r="K201" s="19" t="str">
        <f>IF(AND(NOT(ISBLANK('Gen Master'!K855)),OR('Gen Master'!$AM855=TRUE,'Gen Master'!$AM855="Enabled?")),'Gen Master'!K855, ignore_flag)</f>
        <v>zzz_ignore</v>
      </c>
      <c r="L201" s="19" t="str">
        <f>IF(AND(NOT(ISBLANK('Gen Master'!L855)),OR('Gen Master'!$AM855=TRUE,'Gen Master'!$AM855="Enabled?")),'Gen Master'!L855, ignore_flag)</f>
        <v>zzz_ignore</v>
      </c>
      <c r="M201" s="19" t="str">
        <f>IF(AND(NOT(ISBLANK('Gen Master'!M855)),OR('Gen Master'!$AM855=TRUE,'Gen Master'!$AM855="Enabled?")),'Gen Master'!M855, ignore_flag)</f>
        <v>zzz_ignore</v>
      </c>
      <c r="N201" s="19" t="str">
        <f>IF(AND(NOT(ISBLANK('Gen Master'!N855)),OR('Gen Master'!$AM855=TRUE,'Gen Master'!$AM855="Enabled?")),'Gen Master'!N855, ignore_flag)</f>
        <v>zzz_ignore</v>
      </c>
      <c r="O201" s="19" t="str">
        <f>IF(AND(NOT(ISBLANK('Gen Master'!O855)),OR('Gen Master'!$AM855=TRUE,'Gen Master'!$AM855="Enabled?")),'Gen Master'!O855, ignore_flag)</f>
        <v>zzz_ignore</v>
      </c>
      <c r="P201" s="19" t="str">
        <f>IF(AND(NOT(ISBLANK('Gen Master'!P855)),OR('Gen Master'!$AM855=TRUE,'Gen Master'!$AM855="Enabled?")),'Gen Master'!P855, ignore_flag)</f>
        <v>zzz_ignore</v>
      </c>
      <c r="Q201" s="19" t="str">
        <f>IF(AND(NOT(ISBLANK('Gen Master'!Q855)),OR('Gen Master'!$AM855=TRUE,'Gen Master'!$AM855="Enabled?")),'Gen Master'!Q855, ignore_flag)</f>
        <v>zzz_ignore</v>
      </c>
      <c r="R201" s="19" t="str">
        <f>IF(AND(NOT(ISBLANK('Gen Master'!R855)),OR('Gen Master'!$AM855=TRUE,'Gen Master'!$AM855="Enabled?")),'Gen Master'!R855, ignore_flag)</f>
        <v>zzz_ignore</v>
      </c>
      <c r="S201" s="19" t="str">
        <f>IF(AND(NOT(ISBLANK('Gen Master'!S855)),OR('Gen Master'!$AM855=TRUE,'Gen Master'!$AM855="Enabled?")),'Gen Master'!S855, ignore_flag)</f>
        <v>zzz_ignore</v>
      </c>
      <c r="T201" s="19" t="str">
        <f>IF(AND(NOT(ISBLANK('Gen Master'!T855)),OR('Gen Master'!$AM855=TRUE,'Gen Master'!$AM855="Enabled?")),'Gen Master'!T855, ignore_flag)</f>
        <v>zzz_ignore</v>
      </c>
      <c r="U201" s="19" t="str">
        <f>IF(AND(NOT(ISBLANK('Gen Master'!U855)),OR('Gen Master'!$AM855=TRUE,'Gen Master'!$AM855="Enabled?")),'Gen Master'!U855, ignore_flag)</f>
        <v>zzz_ignore</v>
      </c>
      <c r="V201" s="19" t="str">
        <f ca="1">IF(AND(NOT(ISBLANK('Gen Master'!V855)),OR('Gen Master'!$AM855=TRUE,'Gen Master'!$AM855="Enabled?")),'Gen Master'!V855, ignore_flag)</f>
        <v>zzz_ignore</v>
      </c>
      <c r="W201" s="19" t="str">
        <f>IF(AND(NOT(ISBLANK('Gen Master'!W855)),OR('Gen Master'!$AM855=TRUE,'Gen Master'!$AM855="Enabled?")),'Gen Master'!W855, ignore_flag)</f>
        <v>zzz_ignore</v>
      </c>
      <c r="X201" s="19" t="str">
        <f>IF(AND(NOT(ISBLANK('Gen Master'!X855)),OR('Gen Master'!$AM855=TRUE,'Gen Master'!$AM855="Enabled?")),'Gen Master'!X855, ignore_flag)</f>
        <v>zzz_ignore</v>
      </c>
      <c r="Y201" s="19" t="str">
        <f>IF(AND(NOT(ISBLANK('Gen Master'!Y855)),OR('Gen Master'!$AM855=TRUE,'Gen Master'!$AM855="Enabled?")),'Gen Master'!Y855, ignore_flag)</f>
        <v>zzz_ignore</v>
      </c>
    </row>
    <row r="202" spans="1:25" ht="30">
      <c r="A202" s="19">
        <f>'Gen Master'!A854</f>
        <v>823</v>
      </c>
      <c r="B202" s="19" t="str">
        <f>IF(AND(NOT(ISBLANK('Gen Master'!B854)),OR('Gen Master'!$AM854=TRUE,'Gen Master'!$AM854="Enabled?")),'Gen Master'!B854, ignore_flag)</f>
        <v>zzz_ignore</v>
      </c>
      <c r="C202" s="19" t="str">
        <f>IF(AND(NOT(ISBLANK('Gen Master'!C854)),OR('Gen Master'!$AM854=TRUE,'Gen Master'!$AM854="Enabled?")),'Gen Master'!C854, ignore_flag)</f>
        <v>zzz_ignore</v>
      </c>
      <c r="D202" s="19" t="str">
        <f>IF(AND(NOT(ISBLANK('Gen Master'!D854)),OR('Gen Master'!$AM854=TRUE,'Gen Master'!$AM854="Enabled?")),'Gen Master'!D854, ignore_flag)</f>
        <v>zzz_ignore</v>
      </c>
      <c r="E202" s="19" t="str">
        <f>IF(AND(NOT(ISBLANK('Gen Master'!E854)),OR('Gen Master'!$AM854=TRUE,'Gen Master'!$AM854="Enabled?")),'Gen Master'!E854, ignore_flag)</f>
        <v>zzz_ignore</v>
      </c>
      <c r="F202" s="19" t="str">
        <f>IF(AND(NOT(ISBLANK('Gen Master'!F854)),OR('Gen Master'!$AM854=TRUE,'Gen Master'!$AM854="Enabled?")),'Gen Master'!F854, ignore_flag)</f>
        <v>zzz_ignore</v>
      </c>
      <c r="G202" s="19" t="str">
        <f>IF(AND(NOT(ISBLANK('Gen Master'!G854)),OR('Gen Master'!$AM854=TRUE,'Gen Master'!$AM854="Enabled?")),'Gen Master'!G854, ignore_flag)</f>
        <v>zzz_ignore</v>
      </c>
      <c r="H202" s="19" t="str">
        <f>IF(AND(NOT(ISBLANK('Gen Master'!H854)),OR('Gen Master'!$AM854=TRUE,'Gen Master'!$AM854="Enabled?")),'Gen Master'!H854, ignore_flag)</f>
        <v>zzz_ignore</v>
      </c>
      <c r="I202" s="19" t="str">
        <f>IF(AND(NOT(ISBLANK('Gen Master'!I854)),OR('Gen Master'!$AM854=TRUE,'Gen Master'!$AM854="Enabled?")),'Gen Master'!I854, ignore_flag)</f>
        <v>zzz_ignore</v>
      </c>
      <c r="J202" s="19" t="str">
        <f>IF(AND(NOT(ISBLANK('Gen Master'!J854)),OR('Gen Master'!$AM854=TRUE,'Gen Master'!$AM854="Enabled?")),'Gen Master'!J854, ignore_flag)</f>
        <v>zzz_ignore</v>
      </c>
      <c r="K202" s="19" t="str">
        <f>IF(AND(NOT(ISBLANK('Gen Master'!K854)),OR('Gen Master'!$AM854=TRUE,'Gen Master'!$AM854="Enabled?")),'Gen Master'!K854, ignore_flag)</f>
        <v>zzz_ignore</v>
      </c>
      <c r="L202" s="19" t="str">
        <f>IF(AND(NOT(ISBLANK('Gen Master'!L854)),OR('Gen Master'!$AM854=TRUE,'Gen Master'!$AM854="Enabled?")),'Gen Master'!L854, ignore_flag)</f>
        <v>zzz_ignore</v>
      </c>
      <c r="M202" s="19" t="str">
        <f>IF(AND(NOT(ISBLANK('Gen Master'!M854)),OR('Gen Master'!$AM854=TRUE,'Gen Master'!$AM854="Enabled?")),'Gen Master'!M854, ignore_flag)</f>
        <v>zzz_ignore</v>
      </c>
      <c r="N202" s="19" t="str">
        <f>IF(AND(NOT(ISBLANK('Gen Master'!N854)),OR('Gen Master'!$AM854=TRUE,'Gen Master'!$AM854="Enabled?")),'Gen Master'!N854, ignore_flag)</f>
        <v>zzz_ignore</v>
      </c>
      <c r="O202" s="19" t="str">
        <f>IF(AND(NOT(ISBLANK('Gen Master'!O854)),OR('Gen Master'!$AM854=TRUE,'Gen Master'!$AM854="Enabled?")),'Gen Master'!O854, ignore_flag)</f>
        <v>zzz_ignore</v>
      </c>
      <c r="P202" s="19" t="str">
        <f>IF(AND(NOT(ISBLANK('Gen Master'!P854)),OR('Gen Master'!$AM854=TRUE,'Gen Master'!$AM854="Enabled?")),'Gen Master'!P854, ignore_flag)</f>
        <v>zzz_ignore</v>
      </c>
      <c r="Q202" s="19" t="str">
        <f>IF(AND(NOT(ISBLANK('Gen Master'!Q854)),OR('Gen Master'!$AM854=TRUE,'Gen Master'!$AM854="Enabled?")),'Gen Master'!Q854, ignore_flag)</f>
        <v>zzz_ignore</v>
      </c>
      <c r="R202" s="19" t="str">
        <f>IF(AND(NOT(ISBLANK('Gen Master'!R854)),OR('Gen Master'!$AM854=TRUE,'Gen Master'!$AM854="Enabled?")),'Gen Master'!R854, ignore_flag)</f>
        <v>zzz_ignore</v>
      </c>
      <c r="S202" s="19" t="str">
        <f>IF(AND(NOT(ISBLANK('Gen Master'!S854)),OR('Gen Master'!$AM854=TRUE,'Gen Master'!$AM854="Enabled?")),'Gen Master'!S854, ignore_flag)</f>
        <v>zzz_ignore</v>
      </c>
      <c r="T202" s="19" t="str">
        <f>IF(AND(NOT(ISBLANK('Gen Master'!T854)),OR('Gen Master'!$AM854=TRUE,'Gen Master'!$AM854="Enabled?")),'Gen Master'!T854, ignore_flag)</f>
        <v>zzz_ignore</v>
      </c>
      <c r="U202" s="19" t="str">
        <f>IF(AND(NOT(ISBLANK('Gen Master'!U854)),OR('Gen Master'!$AM854=TRUE,'Gen Master'!$AM854="Enabled?")),'Gen Master'!U854, ignore_flag)</f>
        <v>zzz_ignore</v>
      </c>
      <c r="V202" s="19" t="str">
        <f ca="1">IF(AND(NOT(ISBLANK('Gen Master'!V854)),OR('Gen Master'!$AM854=TRUE,'Gen Master'!$AM854="Enabled?")),'Gen Master'!V854, ignore_flag)</f>
        <v>zzz_ignore</v>
      </c>
      <c r="W202" s="19" t="str">
        <f>IF(AND(NOT(ISBLANK('Gen Master'!W854)),OR('Gen Master'!$AM854=TRUE,'Gen Master'!$AM854="Enabled?")),'Gen Master'!W854, ignore_flag)</f>
        <v>zzz_ignore</v>
      </c>
      <c r="X202" s="19" t="str">
        <f>IF(AND(NOT(ISBLANK('Gen Master'!X854)),OR('Gen Master'!$AM854=TRUE,'Gen Master'!$AM854="Enabled?")),'Gen Master'!X854, ignore_flag)</f>
        <v>zzz_ignore</v>
      </c>
      <c r="Y202" s="19" t="str">
        <f>IF(AND(NOT(ISBLANK('Gen Master'!Y854)),OR('Gen Master'!$AM854=TRUE,'Gen Master'!$AM854="Enabled?")),'Gen Master'!Y854, ignore_flag)</f>
        <v>zzz_ignore</v>
      </c>
    </row>
    <row r="203" spans="1:25" ht="30">
      <c r="A203" s="19">
        <f>'Gen Master'!A853</f>
        <v>822</v>
      </c>
      <c r="B203" s="19" t="str">
        <f>IF(AND(NOT(ISBLANK('Gen Master'!B853)),OR('Gen Master'!$AM853=TRUE,'Gen Master'!$AM853="Enabled?")),'Gen Master'!B853, ignore_flag)</f>
        <v>zzz_ignore</v>
      </c>
      <c r="C203" s="19" t="str">
        <f>IF(AND(NOT(ISBLANK('Gen Master'!C853)),OR('Gen Master'!$AM853=TRUE,'Gen Master'!$AM853="Enabled?")),'Gen Master'!C853, ignore_flag)</f>
        <v>zzz_ignore</v>
      </c>
      <c r="D203" s="19" t="str">
        <f>IF(AND(NOT(ISBLANK('Gen Master'!D853)),OR('Gen Master'!$AM853=TRUE,'Gen Master'!$AM853="Enabled?")),'Gen Master'!D853, ignore_flag)</f>
        <v>zzz_ignore</v>
      </c>
      <c r="E203" s="19" t="str">
        <f>IF(AND(NOT(ISBLANK('Gen Master'!E853)),OR('Gen Master'!$AM853=TRUE,'Gen Master'!$AM853="Enabled?")),'Gen Master'!E853, ignore_flag)</f>
        <v>zzz_ignore</v>
      </c>
      <c r="F203" s="19" t="str">
        <f>IF(AND(NOT(ISBLANK('Gen Master'!F853)),OR('Gen Master'!$AM853=TRUE,'Gen Master'!$AM853="Enabled?")),'Gen Master'!F853, ignore_flag)</f>
        <v>zzz_ignore</v>
      </c>
      <c r="G203" s="19" t="str">
        <f>IF(AND(NOT(ISBLANK('Gen Master'!G853)),OR('Gen Master'!$AM853=TRUE,'Gen Master'!$AM853="Enabled?")),'Gen Master'!G853, ignore_flag)</f>
        <v>zzz_ignore</v>
      </c>
      <c r="H203" s="19" t="str">
        <f>IF(AND(NOT(ISBLANK('Gen Master'!H853)),OR('Gen Master'!$AM853=TRUE,'Gen Master'!$AM853="Enabled?")),'Gen Master'!H853, ignore_flag)</f>
        <v>zzz_ignore</v>
      </c>
      <c r="I203" s="19" t="str">
        <f>IF(AND(NOT(ISBLANK('Gen Master'!I853)),OR('Gen Master'!$AM853=TRUE,'Gen Master'!$AM853="Enabled?")),'Gen Master'!I853, ignore_flag)</f>
        <v>zzz_ignore</v>
      </c>
      <c r="J203" s="19" t="str">
        <f>IF(AND(NOT(ISBLANK('Gen Master'!J853)),OR('Gen Master'!$AM853=TRUE,'Gen Master'!$AM853="Enabled?")),'Gen Master'!J853, ignore_flag)</f>
        <v>zzz_ignore</v>
      </c>
      <c r="K203" s="19" t="str">
        <f>IF(AND(NOT(ISBLANK('Gen Master'!K853)),OR('Gen Master'!$AM853=TRUE,'Gen Master'!$AM853="Enabled?")),'Gen Master'!K853, ignore_flag)</f>
        <v>zzz_ignore</v>
      </c>
      <c r="L203" s="19" t="str">
        <f>IF(AND(NOT(ISBLANK('Gen Master'!L853)),OR('Gen Master'!$AM853=TRUE,'Gen Master'!$AM853="Enabled?")),'Gen Master'!L853, ignore_flag)</f>
        <v>zzz_ignore</v>
      </c>
      <c r="M203" s="19" t="str">
        <f>IF(AND(NOT(ISBLANK('Gen Master'!M853)),OR('Gen Master'!$AM853=TRUE,'Gen Master'!$AM853="Enabled?")),'Gen Master'!M853, ignore_flag)</f>
        <v>zzz_ignore</v>
      </c>
      <c r="N203" s="19" t="str">
        <f>IF(AND(NOT(ISBLANK('Gen Master'!N853)),OR('Gen Master'!$AM853=TRUE,'Gen Master'!$AM853="Enabled?")),'Gen Master'!N853, ignore_flag)</f>
        <v>zzz_ignore</v>
      </c>
      <c r="O203" s="19" t="str">
        <f>IF(AND(NOT(ISBLANK('Gen Master'!O853)),OR('Gen Master'!$AM853=TRUE,'Gen Master'!$AM853="Enabled?")),'Gen Master'!O853, ignore_flag)</f>
        <v>zzz_ignore</v>
      </c>
      <c r="P203" s="19" t="str">
        <f>IF(AND(NOT(ISBLANK('Gen Master'!P853)),OR('Gen Master'!$AM853=TRUE,'Gen Master'!$AM853="Enabled?")),'Gen Master'!P853, ignore_flag)</f>
        <v>zzz_ignore</v>
      </c>
      <c r="Q203" s="19" t="str">
        <f>IF(AND(NOT(ISBLANK('Gen Master'!Q853)),OR('Gen Master'!$AM853=TRUE,'Gen Master'!$AM853="Enabled?")),'Gen Master'!Q853, ignore_flag)</f>
        <v>zzz_ignore</v>
      </c>
      <c r="R203" s="19" t="str">
        <f>IF(AND(NOT(ISBLANK('Gen Master'!R853)),OR('Gen Master'!$AM853=TRUE,'Gen Master'!$AM853="Enabled?")),'Gen Master'!R853, ignore_flag)</f>
        <v>zzz_ignore</v>
      </c>
      <c r="S203" s="19" t="str">
        <f>IF(AND(NOT(ISBLANK('Gen Master'!S853)),OR('Gen Master'!$AM853=TRUE,'Gen Master'!$AM853="Enabled?")),'Gen Master'!S853, ignore_flag)</f>
        <v>zzz_ignore</v>
      </c>
      <c r="T203" s="19" t="str">
        <f>IF(AND(NOT(ISBLANK('Gen Master'!T853)),OR('Gen Master'!$AM853=TRUE,'Gen Master'!$AM853="Enabled?")),'Gen Master'!T853, ignore_flag)</f>
        <v>zzz_ignore</v>
      </c>
      <c r="U203" s="19" t="str">
        <f>IF(AND(NOT(ISBLANK('Gen Master'!U853)),OR('Gen Master'!$AM853=TRUE,'Gen Master'!$AM853="Enabled?")),'Gen Master'!U853, ignore_flag)</f>
        <v>zzz_ignore</v>
      </c>
      <c r="V203" s="19" t="str">
        <f ca="1">IF(AND(NOT(ISBLANK('Gen Master'!V853)),OR('Gen Master'!$AM853=TRUE,'Gen Master'!$AM853="Enabled?")),'Gen Master'!V853, ignore_flag)</f>
        <v>zzz_ignore</v>
      </c>
      <c r="W203" s="19" t="str">
        <f>IF(AND(NOT(ISBLANK('Gen Master'!W853)),OR('Gen Master'!$AM853=TRUE,'Gen Master'!$AM853="Enabled?")),'Gen Master'!W853, ignore_flag)</f>
        <v>zzz_ignore</v>
      </c>
      <c r="X203" s="19" t="str">
        <f>IF(AND(NOT(ISBLANK('Gen Master'!X853)),OR('Gen Master'!$AM853=TRUE,'Gen Master'!$AM853="Enabled?")),'Gen Master'!X853, ignore_flag)</f>
        <v>zzz_ignore</v>
      </c>
      <c r="Y203" s="19" t="str">
        <f>IF(AND(NOT(ISBLANK('Gen Master'!Y853)),OR('Gen Master'!$AM853=TRUE,'Gen Master'!$AM853="Enabled?")),'Gen Master'!Y853, ignore_flag)</f>
        <v>zzz_ignore</v>
      </c>
    </row>
    <row r="204" spans="1:25">
      <c r="A204" s="19">
        <f>'Gen Master'!A864</f>
        <v>833</v>
      </c>
      <c r="B204" s="19" t="str">
        <f>IF(AND(NOT(ISBLANK('Gen Master'!B864)),OR('Gen Master'!$AM864=TRUE,'Gen Master'!$AM864="Enabled?")),'Gen Master'!B864, ignore_flag)</f>
        <v>zzz_ignore</v>
      </c>
      <c r="C204" s="19" t="str">
        <f>IF(AND(NOT(ISBLANK('Gen Master'!C864)),OR('Gen Master'!$AM864=TRUE,'Gen Master'!$AM864="Enabled?")),'Gen Master'!C864, ignore_flag)</f>
        <v>zzz_ignore</v>
      </c>
      <c r="D204" s="19" t="str">
        <f>IF(AND(NOT(ISBLANK('Gen Master'!D864)),OR('Gen Master'!$AM864=TRUE,'Gen Master'!$AM864="Enabled?")),'Gen Master'!D864, ignore_flag)</f>
        <v>zzz_ignore</v>
      </c>
      <c r="E204" s="19" t="str">
        <f>IF(AND(NOT(ISBLANK('Gen Master'!E864)),OR('Gen Master'!$AM864=TRUE,'Gen Master'!$AM864="Enabled?")),'Gen Master'!E864, ignore_flag)</f>
        <v>zzz_ignore</v>
      </c>
      <c r="F204" s="19" t="str">
        <f>IF(AND(NOT(ISBLANK('Gen Master'!F864)),OR('Gen Master'!$AM864=TRUE,'Gen Master'!$AM864="Enabled?")),'Gen Master'!F864, ignore_flag)</f>
        <v>zzz_ignore</v>
      </c>
      <c r="G204" s="19" t="str">
        <f>IF(AND(NOT(ISBLANK('Gen Master'!G864)),OR('Gen Master'!$AM864=TRUE,'Gen Master'!$AM864="Enabled?")),'Gen Master'!G864, ignore_flag)</f>
        <v>zzz_ignore</v>
      </c>
      <c r="H204" s="19" t="str">
        <f>IF(AND(NOT(ISBLANK('Gen Master'!H864)),OR('Gen Master'!$AM864=TRUE,'Gen Master'!$AM864="Enabled?")),'Gen Master'!H864, ignore_flag)</f>
        <v>zzz_ignore</v>
      </c>
      <c r="I204" s="19" t="str">
        <f>IF(AND(NOT(ISBLANK('Gen Master'!I864)),OR('Gen Master'!$AM864=TRUE,'Gen Master'!$AM864="Enabled?")),'Gen Master'!I864, ignore_flag)</f>
        <v>zzz_ignore</v>
      </c>
      <c r="J204" s="19" t="str">
        <f>IF(AND(NOT(ISBLANK('Gen Master'!J864)),OR('Gen Master'!$AM864=TRUE,'Gen Master'!$AM864="Enabled?")),'Gen Master'!J864, ignore_flag)</f>
        <v>zzz_ignore</v>
      </c>
      <c r="K204" s="19" t="str">
        <f>IF(AND(NOT(ISBLANK('Gen Master'!K864)),OR('Gen Master'!$AM864=TRUE,'Gen Master'!$AM864="Enabled?")),'Gen Master'!K864, ignore_flag)</f>
        <v>zzz_ignore</v>
      </c>
      <c r="L204" s="19" t="str">
        <f>IF(AND(NOT(ISBLANK('Gen Master'!L864)),OR('Gen Master'!$AM864=TRUE,'Gen Master'!$AM864="Enabled?")),'Gen Master'!L864, ignore_flag)</f>
        <v>zzz_ignore</v>
      </c>
      <c r="M204" s="19" t="str">
        <f>IF(AND(NOT(ISBLANK('Gen Master'!M864)),OR('Gen Master'!$AM864=TRUE,'Gen Master'!$AM864="Enabled?")),'Gen Master'!M864, ignore_flag)</f>
        <v>zzz_ignore</v>
      </c>
      <c r="N204" s="19" t="str">
        <f>IF(AND(NOT(ISBLANK('Gen Master'!N864)),OR('Gen Master'!$AM864=TRUE,'Gen Master'!$AM864="Enabled?")),'Gen Master'!N864, ignore_flag)</f>
        <v>zzz_ignore</v>
      </c>
      <c r="O204" s="19" t="str">
        <f>IF(AND(NOT(ISBLANK('Gen Master'!O864)),OR('Gen Master'!$AM864=TRUE,'Gen Master'!$AM864="Enabled?")),'Gen Master'!O864, ignore_flag)</f>
        <v>zzz_ignore</v>
      </c>
      <c r="P204" s="19" t="str">
        <f>IF(AND(NOT(ISBLANK('Gen Master'!P864)),OR('Gen Master'!$AM864=TRUE,'Gen Master'!$AM864="Enabled?")),'Gen Master'!P864, ignore_flag)</f>
        <v>zzz_ignore</v>
      </c>
      <c r="Q204" s="19" t="str">
        <f>IF(AND(NOT(ISBLANK('Gen Master'!Q864)),OR('Gen Master'!$AM864=TRUE,'Gen Master'!$AM864="Enabled?")),'Gen Master'!Q864, ignore_flag)</f>
        <v>zzz_ignore</v>
      </c>
      <c r="R204" s="19" t="str">
        <f>IF(AND(NOT(ISBLANK('Gen Master'!R864)),OR('Gen Master'!$AM864=TRUE,'Gen Master'!$AM864="Enabled?")),'Gen Master'!R864, ignore_flag)</f>
        <v>zzz_ignore</v>
      </c>
      <c r="S204" s="19" t="str">
        <f>IF(AND(NOT(ISBLANK('Gen Master'!S864)),OR('Gen Master'!$AM864=TRUE,'Gen Master'!$AM864="Enabled?")),'Gen Master'!S864, ignore_flag)</f>
        <v>zzz_ignore</v>
      </c>
      <c r="T204" s="19" t="str">
        <f>IF(AND(NOT(ISBLANK('Gen Master'!T864)),OR('Gen Master'!$AM864=TRUE,'Gen Master'!$AM864="Enabled?")),'Gen Master'!T864, ignore_flag)</f>
        <v>zzz_ignore</v>
      </c>
      <c r="U204" s="19" t="str">
        <f>IF(AND(NOT(ISBLANK('Gen Master'!U864)),OR('Gen Master'!$AM864=TRUE,'Gen Master'!$AM864="Enabled?")),'Gen Master'!U864, ignore_flag)</f>
        <v>zzz_ignore</v>
      </c>
      <c r="V204" s="19" t="str">
        <f ca="1">IF(AND(NOT(ISBLANK('Gen Master'!V864)),OR('Gen Master'!$AM864=TRUE,'Gen Master'!$AM864="Enabled?")),'Gen Master'!V864, ignore_flag)</f>
        <v>zzz_ignore</v>
      </c>
      <c r="W204" s="19" t="str">
        <f>IF(AND(NOT(ISBLANK('Gen Master'!W864)),OR('Gen Master'!$AM864=TRUE,'Gen Master'!$AM864="Enabled?")),'Gen Master'!W864, ignore_flag)</f>
        <v>zzz_ignore</v>
      </c>
      <c r="X204" s="19" t="str">
        <f>IF(AND(NOT(ISBLANK('Gen Master'!X864)),OR('Gen Master'!$AM864=TRUE,'Gen Master'!$AM864="Enabled?")),'Gen Master'!X864, ignore_flag)</f>
        <v>zzz_ignore</v>
      </c>
      <c r="Y204" s="19" t="str">
        <f>IF(AND(NOT(ISBLANK('Gen Master'!Y864)),OR('Gen Master'!$AM864=TRUE,'Gen Master'!$AM864="Enabled?")),'Gen Master'!Y864, ignore_flag)</f>
        <v>zzz_ignore</v>
      </c>
    </row>
    <row r="205" spans="1:25">
      <c r="A205" s="19">
        <f>'Gen Master'!A863</f>
        <v>832</v>
      </c>
      <c r="B205" s="19" t="str">
        <f>IF(AND(NOT(ISBLANK('Gen Master'!B863)),OR('Gen Master'!$AM863=TRUE,'Gen Master'!$AM863="Enabled?")),'Gen Master'!B863, ignore_flag)</f>
        <v>zzz_ignore</v>
      </c>
      <c r="C205" s="19" t="str">
        <f>IF(AND(NOT(ISBLANK('Gen Master'!C863)),OR('Gen Master'!$AM863=TRUE,'Gen Master'!$AM863="Enabled?")),'Gen Master'!C863, ignore_flag)</f>
        <v>zzz_ignore</v>
      </c>
      <c r="D205" s="19" t="str">
        <f>IF(AND(NOT(ISBLANK('Gen Master'!D863)),OR('Gen Master'!$AM863=TRUE,'Gen Master'!$AM863="Enabled?")),'Gen Master'!D863, ignore_flag)</f>
        <v>zzz_ignore</v>
      </c>
      <c r="E205" s="19" t="str">
        <f>IF(AND(NOT(ISBLANK('Gen Master'!E863)),OR('Gen Master'!$AM863=TRUE,'Gen Master'!$AM863="Enabled?")),'Gen Master'!E863, ignore_flag)</f>
        <v>zzz_ignore</v>
      </c>
      <c r="F205" s="19" t="str">
        <f>IF(AND(NOT(ISBLANK('Gen Master'!F863)),OR('Gen Master'!$AM863=TRUE,'Gen Master'!$AM863="Enabled?")),'Gen Master'!F863, ignore_flag)</f>
        <v>zzz_ignore</v>
      </c>
      <c r="G205" s="19" t="str">
        <f>IF(AND(NOT(ISBLANK('Gen Master'!G863)),OR('Gen Master'!$AM863=TRUE,'Gen Master'!$AM863="Enabled?")),'Gen Master'!G863, ignore_flag)</f>
        <v>zzz_ignore</v>
      </c>
      <c r="H205" s="19" t="str">
        <f>IF(AND(NOT(ISBLANK('Gen Master'!H863)),OR('Gen Master'!$AM863=TRUE,'Gen Master'!$AM863="Enabled?")),'Gen Master'!H863, ignore_flag)</f>
        <v>zzz_ignore</v>
      </c>
      <c r="I205" s="19" t="str">
        <f>IF(AND(NOT(ISBLANK('Gen Master'!I863)),OR('Gen Master'!$AM863=TRUE,'Gen Master'!$AM863="Enabled?")),'Gen Master'!I863, ignore_flag)</f>
        <v>zzz_ignore</v>
      </c>
      <c r="J205" s="19" t="str">
        <f>IF(AND(NOT(ISBLANK('Gen Master'!J863)),OR('Gen Master'!$AM863=TRUE,'Gen Master'!$AM863="Enabled?")),'Gen Master'!J863, ignore_flag)</f>
        <v>zzz_ignore</v>
      </c>
      <c r="K205" s="19" t="str">
        <f>IF(AND(NOT(ISBLANK('Gen Master'!K863)),OR('Gen Master'!$AM863=TRUE,'Gen Master'!$AM863="Enabled?")),'Gen Master'!K863, ignore_flag)</f>
        <v>zzz_ignore</v>
      </c>
      <c r="L205" s="19" t="str">
        <f>IF(AND(NOT(ISBLANK('Gen Master'!L863)),OR('Gen Master'!$AM863=TRUE,'Gen Master'!$AM863="Enabled?")),'Gen Master'!L863, ignore_flag)</f>
        <v>zzz_ignore</v>
      </c>
      <c r="M205" s="19" t="str">
        <f>IF(AND(NOT(ISBLANK('Gen Master'!M863)),OR('Gen Master'!$AM863=TRUE,'Gen Master'!$AM863="Enabled?")),'Gen Master'!M863, ignore_flag)</f>
        <v>zzz_ignore</v>
      </c>
      <c r="N205" s="19" t="str">
        <f>IF(AND(NOT(ISBLANK('Gen Master'!N863)),OR('Gen Master'!$AM863=TRUE,'Gen Master'!$AM863="Enabled?")),'Gen Master'!N863, ignore_flag)</f>
        <v>zzz_ignore</v>
      </c>
      <c r="O205" s="19" t="str">
        <f>IF(AND(NOT(ISBLANK('Gen Master'!O863)),OR('Gen Master'!$AM863=TRUE,'Gen Master'!$AM863="Enabled?")),'Gen Master'!O863, ignore_flag)</f>
        <v>zzz_ignore</v>
      </c>
      <c r="P205" s="19" t="str">
        <f>IF(AND(NOT(ISBLANK('Gen Master'!P863)),OR('Gen Master'!$AM863=TRUE,'Gen Master'!$AM863="Enabled?")),'Gen Master'!P863, ignore_flag)</f>
        <v>zzz_ignore</v>
      </c>
      <c r="Q205" s="19" t="str">
        <f>IF(AND(NOT(ISBLANK('Gen Master'!Q863)),OR('Gen Master'!$AM863=TRUE,'Gen Master'!$AM863="Enabled?")),'Gen Master'!Q863, ignore_flag)</f>
        <v>zzz_ignore</v>
      </c>
      <c r="R205" s="19" t="str">
        <f>IF(AND(NOT(ISBLANK('Gen Master'!R863)),OR('Gen Master'!$AM863=TRUE,'Gen Master'!$AM863="Enabled?")),'Gen Master'!R863, ignore_flag)</f>
        <v>zzz_ignore</v>
      </c>
      <c r="S205" s="19" t="str">
        <f>IF(AND(NOT(ISBLANK('Gen Master'!S863)),OR('Gen Master'!$AM863=TRUE,'Gen Master'!$AM863="Enabled?")),'Gen Master'!S863, ignore_flag)</f>
        <v>zzz_ignore</v>
      </c>
      <c r="T205" s="19" t="str">
        <f>IF(AND(NOT(ISBLANK('Gen Master'!T863)),OR('Gen Master'!$AM863=TRUE,'Gen Master'!$AM863="Enabled?")),'Gen Master'!T863, ignore_flag)</f>
        <v>zzz_ignore</v>
      </c>
      <c r="U205" s="19" t="str">
        <f>IF(AND(NOT(ISBLANK('Gen Master'!U863)),OR('Gen Master'!$AM863=TRUE,'Gen Master'!$AM863="Enabled?")),'Gen Master'!U863, ignore_flag)</f>
        <v>zzz_ignore</v>
      </c>
      <c r="V205" s="19" t="str">
        <f ca="1">IF(AND(NOT(ISBLANK('Gen Master'!V863)),OR('Gen Master'!$AM863=TRUE,'Gen Master'!$AM863="Enabled?")),'Gen Master'!V863, ignore_flag)</f>
        <v>zzz_ignore</v>
      </c>
      <c r="W205" s="19" t="str">
        <f>IF(AND(NOT(ISBLANK('Gen Master'!W863)),OR('Gen Master'!$AM863=TRUE,'Gen Master'!$AM863="Enabled?")),'Gen Master'!W863, ignore_flag)</f>
        <v>zzz_ignore</v>
      </c>
      <c r="X205" s="19" t="str">
        <f>IF(AND(NOT(ISBLANK('Gen Master'!X863)),OR('Gen Master'!$AM863=TRUE,'Gen Master'!$AM863="Enabled?")),'Gen Master'!X863, ignore_flag)</f>
        <v>zzz_ignore</v>
      </c>
      <c r="Y205" s="19" t="str">
        <f>IF(AND(NOT(ISBLANK('Gen Master'!Y863)),OR('Gen Master'!$AM863=TRUE,'Gen Master'!$AM863="Enabled?")),'Gen Master'!Y863, ignore_flag)</f>
        <v>zzz_ignore</v>
      </c>
    </row>
    <row r="206" spans="1:25">
      <c r="A206" s="19">
        <f>'Gen Master'!A862</f>
        <v>831</v>
      </c>
      <c r="B206" s="19" t="str">
        <f>IF(AND(NOT(ISBLANK('Gen Master'!B862)),OR('Gen Master'!$AM862=TRUE,'Gen Master'!$AM862="Enabled?")),'Gen Master'!B862, ignore_flag)</f>
        <v>zzz_ignore</v>
      </c>
      <c r="C206" s="19" t="str">
        <f>IF(AND(NOT(ISBLANK('Gen Master'!C862)),OR('Gen Master'!$AM862=TRUE,'Gen Master'!$AM862="Enabled?")),'Gen Master'!C862, ignore_flag)</f>
        <v>zzz_ignore</v>
      </c>
      <c r="D206" s="19" t="str">
        <f>IF(AND(NOT(ISBLANK('Gen Master'!D862)),OR('Gen Master'!$AM862=TRUE,'Gen Master'!$AM862="Enabled?")),'Gen Master'!D862, ignore_flag)</f>
        <v>zzz_ignore</v>
      </c>
      <c r="E206" s="19" t="str">
        <f>IF(AND(NOT(ISBLANK('Gen Master'!E862)),OR('Gen Master'!$AM862=TRUE,'Gen Master'!$AM862="Enabled?")),'Gen Master'!E862, ignore_flag)</f>
        <v>zzz_ignore</v>
      </c>
      <c r="F206" s="19" t="str">
        <f>IF(AND(NOT(ISBLANK('Gen Master'!F862)),OR('Gen Master'!$AM862=TRUE,'Gen Master'!$AM862="Enabled?")),'Gen Master'!F862, ignore_flag)</f>
        <v>zzz_ignore</v>
      </c>
      <c r="G206" s="19" t="str">
        <f>IF(AND(NOT(ISBLANK('Gen Master'!G862)),OR('Gen Master'!$AM862=TRUE,'Gen Master'!$AM862="Enabled?")),'Gen Master'!G862, ignore_flag)</f>
        <v>zzz_ignore</v>
      </c>
      <c r="H206" s="19" t="str">
        <f>IF(AND(NOT(ISBLANK('Gen Master'!H862)),OR('Gen Master'!$AM862=TRUE,'Gen Master'!$AM862="Enabled?")),'Gen Master'!H862, ignore_flag)</f>
        <v>zzz_ignore</v>
      </c>
      <c r="I206" s="19" t="str">
        <f>IF(AND(NOT(ISBLANK('Gen Master'!I862)),OR('Gen Master'!$AM862=TRUE,'Gen Master'!$AM862="Enabled?")),'Gen Master'!I862, ignore_flag)</f>
        <v>zzz_ignore</v>
      </c>
      <c r="J206" s="19" t="str">
        <f>IF(AND(NOT(ISBLANK('Gen Master'!J862)),OR('Gen Master'!$AM862=TRUE,'Gen Master'!$AM862="Enabled?")),'Gen Master'!J862, ignore_flag)</f>
        <v>zzz_ignore</v>
      </c>
      <c r="K206" s="19" t="str">
        <f>IF(AND(NOT(ISBLANK('Gen Master'!K862)),OR('Gen Master'!$AM862=TRUE,'Gen Master'!$AM862="Enabled?")),'Gen Master'!K862, ignore_flag)</f>
        <v>zzz_ignore</v>
      </c>
      <c r="L206" s="19" t="str">
        <f>IF(AND(NOT(ISBLANK('Gen Master'!L862)),OR('Gen Master'!$AM862=TRUE,'Gen Master'!$AM862="Enabled?")),'Gen Master'!L862, ignore_flag)</f>
        <v>zzz_ignore</v>
      </c>
      <c r="M206" s="19" t="str">
        <f>IF(AND(NOT(ISBLANK('Gen Master'!M862)),OR('Gen Master'!$AM862=TRUE,'Gen Master'!$AM862="Enabled?")),'Gen Master'!M862, ignore_flag)</f>
        <v>zzz_ignore</v>
      </c>
      <c r="N206" s="19" t="str">
        <f>IF(AND(NOT(ISBLANK('Gen Master'!N862)),OR('Gen Master'!$AM862=TRUE,'Gen Master'!$AM862="Enabled?")),'Gen Master'!N862, ignore_flag)</f>
        <v>zzz_ignore</v>
      </c>
      <c r="O206" s="19" t="str">
        <f>IF(AND(NOT(ISBLANK('Gen Master'!O862)),OR('Gen Master'!$AM862=TRUE,'Gen Master'!$AM862="Enabled?")),'Gen Master'!O862, ignore_flag)</f>
        <v>zzz_ignore</v>
      </c>
      <c r="P206" s="19" t="str">
        <f>IF(AND(NOT(ISBLANK('Gen Master'!P862)),OR('Gen Master'!$AM862=TRUE,'Gen Master'!$AM862="Enabled?")),'Gen Master'!P862, ignore_flag)</f>
        <v>zzz_ignore</v>
      </c>
      <c r="Q206" s="19" t="str">
        <f>IF(AND(NOT(ISBLANK('Gen Master'!Q862)),OR('Gen Master'!$AM862=TRUE,'Gen Master'!$AM862="Enabled?")),'Gen Master'!Q862, ignore_flag)</f>
        <v>zzz_ignore</v>
      </c>
      <c r="R206" s="19" t="str">
        <f>IF(AND(NOT(ISBLANK('Gen Master'!R862)),OR('Gen Master'!$AM862=TRUE,'Gen Master'!$AM862="Enabled?")),'Gen Master'!R862, ignore_flag)</f>
        <v>zzz_ignore</v>
      </c>
      <c r="S206" s="19" t="str">
        <f>IF(AND(NOT(ISBLANK('Gen Master'!S862)),OR('Gen Master'!$AM862=TRUE,'Gen Master'!$AM862="Enabled?")),'Gen Master'!S862, ignore_flag)</f>
        <v>zzz_ignore</v>
      </c>
      <c r="T206" s="19" t="str">
        <f>IF(AND(NOT(ISBLANK('Gen Master'!T862)),OR('Gen Master'!$AM862=TRUE,'Gen Master'!$AM862="Enabled?")),'Gen Master'!T862, ignore_flag)</f>
        <v>zzz_ignore</v>
      </c>
      <c r="U206" s="19" t="str">
        <f>IF(AND(NOT(ISBLANK('Gen Master'!U862)),OR('Gen Master'!$AM862=TRUE,'Gen Master'!$AM862="Enabled?")),'Gen Master'!U862, ignore_flag)</f>
        <v>zzz_ignore</v>
      </c>
      <c r="V206" s="19" t="str">
        <f ca="1">IF(AND(NOT(ISBLANK('Gen Master'!V862)),OR('Gen Master'!$AM862=TRUE,'Gen Master'!$AM862="Enabled?")),'Gen Master'!V862, ignore_flag)</f>
        <v>zzz_ignore</v>
      </c>
      <c r="W206" s="19" t="str">
        <f>IF(AND(NOT(ISBLANK('Gen Master'!W862)),OR('Gen Master'!$AM862=TRUE,'Gen Master'!$AM862="Enabled?")),'Gen Master'!W862, ignore_flag)</f>
        <v>zzz_ignore</v>
      </c>
      <c r="X206" s="19" t="str">
        <f>IF(AND(NOT(ISBLANK('Gen Master'!X862)),OR('Gen Master'!$AM862=TRUE,'Gen Master'!$AM862="Enabled?")),'Gen Master'!X862, ignore_flag)</f>
        <v>zzz_ignore</v>
      </c>
      <c r="Y206" s="19" t="str">
        <f>IF(AND(NOT(ISBLANK('Gen Master'!Y862)),OR('Gen Master'!$AM862=TRUE,'Gen Master'!$AM862="Enabled?")),'Gen Master'!Y862, ignore_flag)</f>
        <v>zzz_ignore</v>
      </c>
    </row>
    <row r="207" spans="1:25" ht="30">
      <c r="A207" s="19">
        <f>'Gen Master'!A877</f>
        <v>846</v>
      </c>
      <c r="B207" s="19" t="str">
        <f>IF(AND(NOT(ISBLANK('Gen Master'!B877)),OR('Gen Master'!$AM877=TRUE,'Gen Master'!$AM877="Enabled?")),'Gen Master'!B877, ignore_flag)</f>
        <v>zzz_ignore</v>
      </c>
      <c r="C207" s="19" t="str">
        <f>IF(AND(NOT(ISBLANK('Gen Master'!C877)),OR('Gen Master'!$AM877=TRUE,'Gen Master'!$AM877="Enabled?")),'Gen Master'!C877, ignore_flag)</f>
        <v>zzz_ignore</v>
      </c>
      <c r="D207" s="19" t="str">
        <f>IF(AND(NOT(ISBLANK('Gen Master'!D877)),OR('Gen Master'!$AM877=TRUE,'Gen Master'!$AM877="Enabled?")),'Gen Master'!D877, ignore_flag)</f>
        <v>zzz_ignore</v>
      </c>
      <c r="E207" s="19" t="str">
        <f>IF(AND(NOT(ISBLANK('Gen Master'!E877)),OR('Gen Master'!$AM877=TRUE,'Gen Master'!$AM877="Enabled?")),'Gen Master'!E877, ignore_flag)</f>
        <v>zzz_ignore</v>
      </c>
      <c r="F207" s="19" t="str">
        <f>IF(AND(NOT(ISBLANK('Gen Master'!F877)),OR('Gen Master'!$AM877=TRUE,'Gen Master'!$AM877="Enabled?")),'Gen Master'!F877, ignore_flag)</f>
        <v>zzz_ignore</v>
      </c>
      <c r="G207" s="19" t="str">
        <f>IF(AND(NOT(ISBLANK('Gen Master'!G877)),OR('Gen Master'!$AM877=TRUE,'Gen Master'!$AM877="Enabled?")),'Gen Master'!G877, ignore_flag)</f>
        <v>zzz_ignore</v>
      </c>
      <c r="H207" s="19" t="str">
        <f>IF(AND(NOT(ISBLANK('Gen Master'!H877)),OR('Gen Master'!$AM877=TRUE,'Gen Master'!$AM877="Enabled?")),'Gen Master'!H877, ignore_flag)</f>
        <v>zzz_ignore</v>
      </c>
      <c r="I207" s="19" t="str">
        <f>IF(AND(NOT(ISBLANK('Gen Master'!I877)),OR('Gen Master'!$AM877=TRUE,'Gen Master'!$AM877="Enabled?")),'Gen Master'!I877, ignore_flag)</f>
        <v>zzz_ignore</v>
      </c>
      <c r="J207" s="19" t="str">
        <f>IF(AND(NOT(ISBLANK('Gen Master'!J877)),OR('Gen Master'!$AM877=TRUE,'Gen Master'!$AM877="Enabled?")),'Gen Master'!J877, ignore_flag)</f>
        <v>zzz_ignore</v>
      </c>
      <c r="K207" s="19" t="str">
        <f>IF(AND(NOT(ISBLANK('Gen Master'!K877)),OR('Gen Master'!$AM877=TRUE,'Gen Master'!$AM877="Enabled?")),'Gen Master'!K877, ignore_flag)</f>
        <v>zzz_ignore</v>
      </c>
      <c r="L207" s="19" t="str">
        <f>IF(AND(NOT(ISBLANK('Gen Master'!L877)),OR('Gen Master'!$AM877=TRUE,'Gen Master'!$AM877="Enabled?")),'Gen Master'!L877, ignore_flag)</f>
        <v>zzz_ignore</v>
      </c>
      <c r="M207" s="19" t="str">
        <f>IF(AND(NOT(ISBLANK('Gen Master'!M877)),OR('Gen Master'!$AM877=TRUE,'Gen Master'!$AM877="Enabled?")),'Gen Master'!M877, ignore_flag)</f>
        <v>zzz_ignore</v>
      </c>
      <c r="N207" s="19" t="str">
        <f>IF(AND(NOT(ISBLANK('Gen Master'!N877)),OR('Gen Master'!$AM877=TRUE,'Gen Master'!$AM877="Enabled?")),'Gen Master'!N877, ignore_flag)</f>
        <v>zzz_ignore</v>
      </c>
      <c r="O207" s="19" t="str">
        <f>IF(AND(NOT(ISBLANK('Gen Master'!O877)),OR('Gen Master'!$AM877=TRUE,'Gen Master'!$AM877="Enabled?")),'Gen Master'!O877, ignore_flag)</f>
        <v>zzz_ignore</v>
      </c>
      <c r="P207" s="19" t="str">
        <f>IF(AND(NOT(ISBLANK('Gen Master'!P877)),OR('Gen Master'!$AM877=TRUE,'Gen Master'!$AM877="Enabled?")),'Gen Master'!P877, ignore_flag)</f>
        <v>zzz_ignore</v>
      </c>
      <c r="Q207" s="19" t="str">
        <f>IF(AND(NOT(ISBLANK('Gen Master'!Q877)),OR('Gen Master'!$AM877=TRUE,'Gen Master'!$AM877="Enabled?")),'Gen Master'!Q877, ignore_flag)</f>
        <v>zzz_ignore</v>
      </c>
      <c r="R207" s="19" t="str">
        <f>IF(AND(NOT(ISBLANK('Gen Master'!R877)),OR('Gen Master'!$AM877=TRUE,'Gen Master'!$AM877="Enabled?")),'Gen Master'!R877, ignore_flag)</f>
        <v>zzz_ignore</v>
      </c>
      <c r="S207" s="19" t="str">
        <f>IF(AND(NOT(ISBLANK('Gen Master'!S877)),OR('Gen Master'!$AM877=TRUE,'Gen Master'!$AM877="Enabled?")),'Gen Master'!S877, ignore_flag)</f>
        <v>zzz_ignore</v>
      </c>
      <c r="T207" s="19" t="str">
        <f>IF(AND(NOT(ISBLANK('Gen Master'!T877)),OR('Gen Master'!$AM877=TRUE,'Gen Master'!$AM877="Enabled?")),'Gen Master'!T877, ignore_flag)</f>
        <v>zzz_ignore</v>
      </c>
      <c r="U207" s="19" t="str">
        <f>IF(AND(NOT(ISBLANK('Gen Master'!U877)),OR('Gen Master'!$AM877=TRUE,'Gen Master'!$AM877="Enabled?")),'Gen Master'!U877, ignore_flag)</f>
        <v>zzz_ignore</v>
      </c>
      <c r="V207" s="19" t="str">
        <f ca="1">IF(AND(NOT(ISBLANK('Gen Master'!V877)),OR('Gen Master'!$AM877=TRUE,'Gen Master'!$AM877="Enabled?")),'Gen Master'!V877, ignore_flag)</f>
        <v>zzz_ignore</v>
      </c>
      <c r="W207" s="19" t="str">
        <f>IF(AND(NOT(ISBLANK('Gen Master'!W877)),OR('Gen Master'!$AM877=TRUE,'Gen Master'!$AM877="Enabled?")),'Gen Master'!W877, ignore_flag)</f>
        <v>zzz_ignore</v>
      </c>
      <c r="X207" s="19" t="str">
        <f>IF(AND(NOT(ISBLANK('Gen Master'!X877)),OR('Gen Master'!$AM877=TRUE,'Gen Master'!$AM877="Enabled?")),'Gen Master'!X877, ignore_flag)</f>
        <v>zzz_ignore</v>
      </c>
      <c r="Y207" s="19" t="str">
        <f>IF(AND(NOT(ISBLANK('Gen Master'!Y877)),OR('Gen Master'!$AM877=TRUE,'Gen Master'!$AM877="Enabled?")),'Gen Master'!Y877, ignore_flag)</f>
        <v>zzz_ignore</v>
      </c>
    </row>
    <row r="208" spans="1:25" ht="30">
      <c r="A208" s="19">
        <f>'Gen Master'!A878</f>
        <v>847</v>
      </c>
      <c r="B208" s="19" t="str">
        <f>IF(AND(NOT(ISBLANK('Gen Master'!B878)),OR('Gen Master'!$AM878=TRUE,'Gen Master'!$AM878="Enabled?")),'Gen Master'!B878, ignore_flag)</f>
        <v>zzz_ignore</v>
      </c>
      <c r="C208" s="19" t="str">
        <f>IF(AND(NOT(ISBLANK('Gen Master'!C878)),OR('Gen Master'!$AM878=TRUE,'Gen Master'!$AM878="Enabled?")),'Gen Master'!C878, ignore_flag)</f>
        <v>zzz_ignore</v>
      </c>
      <c r="D208" s="19" t="str">
        <f>IF(AND(NOT(ISBLANK('Gen Master'!D878)),OR('Gen Master'!$AM878=TRUE,'Gen Master'!$AM878="Enabled?")),'Gen Master'!D878, ignore_flag)</f>
        <v>zzz_ignore</v>
      </c>
      <c r="E208" s="19" t="str">
        <f>IF(AND(NOT(ISBLANK('Gen Master'!E878)),OR('Gen Master'!$AM878=TRUE,'Gen Master'!$AM878="Enabled?")),'Gen Master'!E878, ignore_flag)</f>
        <v>zzz_ignore</v>
      </c>
      <c r="F208" s="19" t="str">
        <f>IF(AND(NOT(ISBLANK('Gen Master'!F878)),OR('Gen Master'!$AM878=TRUE,'Gen Master'!$AM878="Enabled?")),'Gen Master'!F878, ignore_flag)</f>
        <v>zzz_ignore</v>
      </c>
      <c r="G208" s="19" t="str">
        <f>IF(AND(NOT(ISBLANK('Gen Master'!G878)),OR('Gen Master'!$AM878=TRUE,'Gen Master'!$AM878="Enabled?")),'Gen Master'!G878, ignore_flag)</f>
        <v>zzz_ignore</v>
      </c>
      <c r="H208" s="19" t="str">
        <f>IF(AND(NOT(ISBLANK('Gen Master'!H878)),OR('Gen Master'!$AM878=TRUE,'Gen Master'!$AM878="Enabled?")),'Gen Master'!H878, ignore_flag)</f>
        <v>zzz_ignore</v>
      </c>
      <c r="I208" s="19" t="str">
        <f>IF(AND(NOT(ISBLANK('Gen Master'!I878)),OR('Gen Master'!$AM878=TRUE,'Gen Master'!$AM878="Enabled?")),'Gen Master'!I878, ignore_flag)</f>
        <v>zzz_ignore</v>
      </c>
      <c r="J208" s="19" t="str">
        <f>IF(AND(NOT(ISBLANK('Gen Master'!J878)),OR('Gen Master'!$AM878=TRUE,'Gen Master'!$AM878="Enabled?")),'Gen Master'!J878, ignore_flag)</f>
        <v>zzz_ignore</v>
      </c>
      <c r="K208" s="19" t="str">
        <f>IF(AND(NOT(ISBLANK('Gen Master'!K878)),OR('Gen Master'!$AM878=TRUE,'Gen Master'!$AM878="Enabled?")),'Gen Master'!K878, ignore_flag)</f>
        <v>zzz_ignore</v>
      </c>
      <c r="L208" s="19" t="str">
        <f>IF(AND(NOT(ISBLANK('Gen Master'!L878)),OR('Gen Master'!$AM878=TRUE,'Gen Master'!$AM878="Enabled?")),'Gen Master'!L878, ignore_flag)</f>
        <v>zzz_ignore</v>
      </c>
      <c r="M208" s="19" t="str">
        <f>IF(AND(NOT(ISBLANK('Gen Master'!M878)),OR('Gen Master'!$AM878=TRUE,'Gen Master'!$AM878="Enabled?")),'Gen Master'!M878, ignore_flag)</f>
        <v>zzz_ignore</v>
      </c>
      <c r="N208" s="19" t="str">
        <f>IF(AND(NOT(ISBLANK('Gen Master'!N878)),OR('Gen Master'!$AM878=TRUE,'Gen Master'!$AM878="Enabled?")),'Gen Master'!N878, ignore_flag)</f>
        <v>zzz_ignore</v>
      </c>
      <c r="O208" s="19" t="str">
        <f>IF(AND(NOT(ISBLANK('Gen Master'!O878)),OR('Gen Master'!$AM878=TRUE,'Gen Master'!$AM878="Enabled?")),'Gen Master'!O878, ignore_flag)</f>
        <v>zzz_ignore</v>
      </c>
      <c r="P208" s="19" t="str">
        <f>IF(AND(NOT(ISBLANK('Gen Master'!P878)),OR('Gen Master'!$AM878=TRUE,'Gen Master'!$AM878="Enabled?")),'Gen Master'!P878, ignore_flag)</f>
        <v>zzz_ignore</v>
      </c>
      <c r="Q208" s="19" t="str">
        <f>IF(AND(NOT(ISBLANK('Gen Master'!Q878)),OR('Gen Master'!$AM878=TRUE,'Gen Master'!$AM878="Enabled?")),'Gen Master'!Q878, ignore_flag)</f>
        <v>zzz_ignore</v>
      </c>
      <c r="R208" s="19" t="str">
        <f>IF(AND(NOT(ISBLANK('Gen Master'!R878)),OR('Gen Master'!$AM878=TRUE,'Gen Master'!$AM878="Enabled?")),'Gen Master'!R878, ignore_flag)</f>
        <v>zzz_ignore</v>
      </c>
      <c r="S208" s="19" t="str">
        <f>IF(AND(NOT(ISBLANK('Gen Master'!S878)),OR('Gen Master'!$AM878=TRUE,'Gen Master'!$AM878="Enabled?")),'Gen Master'!S878, ignore_flag)</f>
        <v>zzz_ignore</v>
      </c>
      <c r="T208" s="19" t="str">
        <f>IF(AND(NOT(ISBLANK('Gen Master'!T878)),OR('Gen Master'!$AM878=TRUE,'Gen Master'!$AM878="Enabled?")),'Gen Master'!T878, ignore_flag)</f>
        <v>zzz_ignore</v>
      </c>
      <c r="U208" s="19" t="str">
        <f>IF(AND(NOT(ISBLANK('Gen Master'!U878)),OR('Gen Master'!$AM878=TRUE,'Gen Master'!$AM878="Enabled?")),'Gen Master'!U878, ignore_flag)</f>
        <v>zzz_ignore</v>
      </c>
      <c r="V208" s="19" t="str">
        <f ca="1">IF(AND(NOT(ISBLANK('Gen Master'!V878)),OR('Gen Master'!$AM878=TRUE,'Gen Master'!$AM878="Enabled?")),'Gen Master'!V878, ignore_flag)</f>
        <v>zzz_ignore</v>
      </c>
      <c r="W208" s="19" t="str">
        <f>IF(AND(NOT(ISBLANK('Gen Master'!W878)),OR('Gen Master'!$AM878=TRUE,'Gen Master'!$AM878="Enabled?")),'Gen Master'!W878, ignore_flag)</f>
        <v>zzz_ignore</v>
      </c>
      <c r="X208" s="19" t="str">
        <f>IF(AND(NOT(ISBLANK('Gen Master'!X878)),OR('Gen Master'!$AM878=TRUE,'Gen Master'!$AM878="Enabled?")),'Gen Master'!X878, ignore_flag)</f>
        <v>zzz_ignore</v>
      </c>
      <c r="Y208" s="19" t="str">
        <f>IF(AND(NOT(ISBLANK('Gen Master'!Y878)),OR('Gen Master'!$AM878=TRUE,'Gen Master'!$AM878="Enabled?")),'Gen Master'!Y878, ignore_flag)</f>
        <v>zzz_ignore</v>
      </c>
    </row>
    <row r="209" spans="1:25" ht="30">
      <c r="A209" s="19">
        <f>'Gen Master'!A876</f>
        <v>845</v>
      </c>
      <c r="B209" s="19" t="str">
        <f>IF(AND(NOT(ISBLANK('Gen Master'!B876)),OR('Gen Master'!$AM876=TRUE,'Gen Master'!$AM876="Enabled?")),'Gen Master'!B876, ignore_flag)</f>
        <v>zzz_ignore</v>
      </c>
      <c r="C209" s="19" t="str">
        <f>IF(AND(NOT(ISBLANK('Gen Master'!C876)),OR('Gen Master'!$AM876=TRUE,'Gen Master'!$AM876="Enabled?")),'Gen Master'!C876, ignore_flag)</f>
        <v>zzz_ignore</v>
      </c>
      <c r="D209" s="19" t="str">
        <f>IF(AND(NOT(ISBLANK('Gen Master'!D876)),OR('Gen Master'!$AM876=TRUE,'Gen Master'!$AM876="Enabled?")),'Gen Master'!D876, ignore_flag)</f>
        <v>zzz_ignore</v>
      </c>
      <c r="E209" s="19" t="str">
        <f>IF(AND(NOT(ISBLANK('Gen Master'!E876)),OR('Gen Master'!$AM876=TRUE,'Gen Master'!$AM876="Enabled?")),'Gen Master'!E876, ignore_flag)</f>
        <v>zzz_ignore</v>
      </c>
      <c r="F209" s="19" t="str">
        <f>IF(AND(NOT(ISBLANK('Gen Master'!F876)),OR('Gen Master'!$AM876=TRUE,'Gen Master'!$AM876="Enabled?")),'Gen Master'!F876, ignore_flag)</f>
        <v>zzz_ignore</v>
      </c>
      <c r="G209" s="19" t="str">
        <f>IF(AND(NOT(ISBLANK('Gen Master'!G876)),OR('Gen Master'!$AM876=TRUE,'Gen Master'!$AM876="Enabled?")),'Gen Master'!G876, ignore_flag)</f>
        <v>zzz_ignore</v>
      </c>
      <c r="H209" s="19" t="str">
        <f>IF(AND(NOT(ISBLANK('Gen Master'!H876)),OR('Gen Master'!$AM876=TRUE,'Gen Master'!$AM876="Enabled?")),'Gen Master'!H876, ignore_flag)</f>
        <v>zzz_ignore</v>
      </c>
      <c r="I209" s="19" t="str">
        <f>IF(AND(NOT(ISBLANK('Gen Master'!I876)),OR('Gen Master'!$AM876=TRUE,'Gen Master'!$AM876="Enabled?")),'Gen Master'!I876, ignore_flag)</f>
        <v>zzz_ignore</v>
      </c>
      <c r="J209" s="19" t="str">
        <f>IF(AND(NOT(ISBLANK('Gen Master'!J876)),OR('Gen Master'!$AM876=TRUE,'Gen Master'!$AM876="Enabled?")),'Gen Master'!J876, ignore_flag)</f>
        <v>zzz_ignore</v>
      </c>
      <c r="K209" s="19" t="str">
        <f>IF(AND(NOT(ISBLANK('Gen Master'!K876)),OR('Gen Master'!$AM876=TRUE,'Gen Master'!$AM876="Enabled?")),'Gen Master'!K876, ignore_flag)</f>
        <v>zzz_ignore</v>
      </c>
      <c r="L209" s="19" t="str">
        <f>IF(AND(NOT(ISBLANK('Gen Master'!L876)),OR('Gen Master'!$AM876=TRUE,'Gen Master'!$AM876="Enabled?")),'Gen Master'!L876, ignore_flag)</f>
        <v>zzz_ignore</v>
      </c>
      <c r="M209" s="19" t="str">
        <f>IF(AND(NOT(ISBLANK('Gen Master'!M876)),OR('Gen Master'!$AM876=TRUE,'Gen Master'!$AM876="Enabled?")),'Gen Master'!M876, ignore_flag)</f>
        <v>zzz_ignore</v>
      </c>
      <c r="N209" s="19" t="str">
        <f>IF(AND(NOT(ISBLANK('Gen Master'!N876)),OR('Gen Master'!$AM876=TRUE,'Gen Master'!$AM876="Enabled?")),'Gen Master'!N876, ignore_flag)</f>
        <v>zzz_ignore</v>
      </c>
      <c r="O209" s="19" t="str">
        <f>IF(AND(NOT(ISBLANK('Gen Master'!O876)),OR('Gen Master'!$AM876=TRUE,'Gen Master'!$AM876="Enabled?")),'Gen Master'!O876, ignore_flag)</f>
        <v>zzz_ignore</v>
      </c>
      <c r="P209" s="19" t="str">
        <f>IF(AND(NOT(ISBLANK('Gen Master'!P876)),OR('Gen Master'!$AM876=TRUE,'Gen Master'!$AM876="Enabled?")),'Gen Master'!P876, ignore_flag)</f>
        <v>zzz_ignore</v>
      </c>
      <c r="Q209" s="19" t="str">
        <f>IF(AND(NOT(ISBLANK('Gen Master'!Q876)),OR('Gen Master'!$AM876=TRUE,'Gen Master'!$AM876="Enabled?")),'Gen Master'!Q876, ignore_flag)</f>
        <v>zzz_ignore</v>
      </c>
      <c r="R209" s="19" t="str">
        <f>IF(AND(NOT(ISBLANK('Gen Master'!R876)),OR('Gen Master'!$AM876=TRUE,'Gen Master'!$AM876="Enabled?")),'Gen Master'!R876, ignore_flag)</f>
        <v>zzz_ignore</v>
      </c>
      <c r="S209" s="19" t="str">
        <f>IF(AND(NOT(ISBLANK('Gen Master'!S876)),OR('Gen Master'!$AM876=TRUE,'Gen Master'!$AM876="Enabled?")),'Gen Master'!S876, ignore_flag)</f>
        <v>zzz_ignore</v>
      </c>
      <c r="T209" s="19" t="str">
        <f>IF(AND(NOT(ISBLANK('Gen Master'!T876)),OR('Gen Master'!$AM876=TRUE,'Gen Master'!$AM876="Enabled?")),'Gen Master'!T876, ignore_flag)</f>
        <v>zzz_ignore</v>
      </c>
      <c r="U209" s="19" t="str">
        <f>IF(AND(NOT(ISBLANK('Gen Master'!U876)),OR('Gen Master'!$AM876=TRUE,'Gen Master'!$AM876="Enabled?")),'Gen Master'!U876, ignore_flag)</f>
        <v>zzz_ignore</v>
      </c>
      <c r="V209" s="19" t="str">
        <f ca="1">IF(AND(NOT(ISBLANK('Gen Master'!V876)),OR('Gen Master'!$AM876=TRUE,'Gen Master'!$AM876="Enabled?")),'Gen Master'!V876, ignore_flag)</f>
        <v>zzz_ignore</v>
      </c>
      <c r="W209" s="19" t="str">
        <f>IF(AND(NOT(ISBLANK('Gen Master'!W876)),OR('Gen Master'!$AM876=TRUE,'Gen Master'!$AM876="Enabled?")),'Gen Master'!W876, ignore_flag)</f>
        <v>zzz_ignore</v>
      </c>
      <c r="X209" s="19" t="str">
        <f>IF(AND(NOT(ISBLANK('Gen Master'!X876)),OR('Gen Master'!$AM876=TRUE,'Gen Master'!$AM876="Enabled?")),'Gen Master'!X876, ignore_flag)</f>
        <v>zzz_ignore</v>
      </c>
      <c r="Y209" s="19" t="str">
        <f>IF(AND(NOT(ISBLANK('Gen Master'!Y876)),OR('Gen Master'!$AM876=TRUE,'Gen Master'!$AM876="Enabled?")),'Gen Master'!Y876, ignore_flag)</f>
        <v>zzz_ignore</v>
      </c>
    </row>
    <row r="210" spans="1:25" ht="30">
      <c r="A210" s="19">
        <f>'Gen Master'!A874</f>
        <v>843</v>
      </c>
      <c r="B210" s="19" t="str">
        <f>IF(AND(NOT(ISBLANK('Gen Master'!B874)),OR('Gen Master'!$AM874=TRUE,'Gen Master'!$AM874="Enabled?")),'Gen Master'!B874, ignore_flag)</f>
        <v>zzz_ignore</v>
      </c>
      <c r="C210" s="19" t="str">
        <f>IF(AND(NOT(ISBLANK('Gen Master'!C874)),OR('Gen Master'!$AM874=TRUE,'Gen Master'!$AM874="Enabled?")),'Gen Master'!C874, ignore_flag)</f>
        <v>zzz_ignore</v>
      </c>
      <c r="D210" s="19" t="str">
        <f>IF(AND(NOT(ISBLANK('Gen Master'!D874)),OR('Gen Master'!$AM874=TRUE,'Gen Master'!$AM874="Enabled?")),'Gen Master'!D874, ignore_flag)</f>
        <v>zzz_ignore</v>
      </c>
      <c r="E210" s="19" t="str">
        <f>IF(AND(NOT(ISBLANK('Gen Master'!E874)),OR('Gen Master'!$AM874=TRUE,'Gen Master'!$AM874="Enabled?")),'Gen Master'!E874, ignore_flag)</f>
        <v>zzz_ignore</v>
      </c>
      <c r="F210" s="19" t="str">
        <f>IF(AND(NOT(ISBLANK('Gen Master'!F874)),OR('Gen Master'!$AM874=TRUE,'Gen Master'!$AM874="Enabled?")),'Gen Master'!F874, ignore_flag)</f>
        <v>zzz_ignore</v>
      </c>
      <c r="G210" s="19" t="str">
        <f>IF(AND(NOT(ISBLANK('Gen Master'!G874)),OR('Gen Master'!$AM874=TRUE,'Gen Master'!$AM874="Enabled?")),'Gen Master'!G874, ignore_flag)</f>
        <v>zzz_ignore</v>
      </c>
      <c r="H210" s="19" t="str">
        <f>IF(AND(NOT(ISBLANK('Gen Master'!H874)),OR('Gen Master'!$AM874=TRUE,'Gen Master'!$AM874="Enabled?")),'Gen Master'!H874, ignore_flag)</f>
        <v>zzz_ignore</v>
      </c>
      <c r="I210" s="19" t="str">
        <f>IF(AND(NOT(ISBLANK('Gen Master'!I874)),OR('Gen Master'!$AM874=TRUE,'Gen Master'!$AM874="Enabled?")),'Gen Master'!I874, ignore_flag)</f>
        <v>zzz_ignore</v>
      </c>
      <c r="J210" s="19" t="str">
        <f>IF(AND(NOT(ISBLANK('Gen Master'!J874)),OR('Gen Master'!$AM874=TRUE,'Gen Master'!$AM874="Enabled?")),'Gen Master'!J874, ignore_flag)</f>
        <v>zzz_ignore</v>
      </c>
      <c r="K210" s="19" t="str">
        <f>IF(AND(NOT(ISBLANK('Gen Master'!K874)),OR('Gen Master'!$AM874=TRUE,'Gen Master'!$AM874="Enabled?")),'Gen Master'!K874, ignore_flag)</f>
        <v>zzz_ignore</v>
      </c>
      <c r="L210" s="19" t="str">
        <f>IF(AND(NOT(ISBLANK('Gen Master'!L874)),OR('Gen Master'!$AM874=TRUE,'Gen Master'!$AM874="Enabled?")),'Gen Master'!L874, ignore_flag)</f>
        <v>zzz_ignore</v>
      </c>
      <c r="M210" s="19" t="str">
        <f>IF(AND(NOT(ISBLANK('Gen Master'!M874)),OR('Gen Master'!$AM874=TRUE,'Gen Master'!$AM874="Enabled?")),'Gen Master'!M874, ignore_flag)</f>
        <v>zzz_ignore</v>
      </c>
      <c r="N210" s="19" t="str">
        <f>IF(AND(NOT(ISBLANK('Gen Master'!N874)),OR('Gen Master'!$AM874=TRUE,'Gen Master'!$AM874="Enabled?")),'Gen Master'!N874, ignore_flag)</f>
        <v>zzz_ignore</v>
      </c>
      <c r="O210" s="19" t="str">
        <f>IF(AND(NOT(ISBLANK('Gen Master'!O874)),OR('Gen Master'!$AM874=TRUE,'Gen Master'!$AM874="Enabled?")),'Gen Master'!O874, ignore_flag)</f>
        <v>zzz_ignore</v>
      </c>
      <c r="P210" s="19" t="str">
        <f>IF(AND(NOT(ISBLANK('Gen Master'!P874)),OR('Gen Master'!$AM874=TRUE,'Gen Master'!$AM874="Enabled?")),'Gen Master'!P874, ignore_flag)</f>
        <v>zzz_ignore</v>
      </c>
      <c r="Q210" s="19" t="str">
        <f>IF(AND(NOT(ISBLANK('Gen Master'!Q874)),OR('Gen Master'!$AM874=TRUE,'Gen Master'!$AM874="Enabled?")),'Gen Master'!Q874, ignore_flag)</f>
        <v>zzz_ignore</v>
      </c>
      <c r="R210" s="19" t="str">
        <f>IF(AND(NOT(ISBLANK('Gen Master'!R874)),OR('Gen Master'!$AM874=TRUE,'Gen Master'!$AM874="Enabled?")),'Gen Master'!R874, ignore_flag)</f>
        <v>zzz_ignore</v>
      </c>
      <c r="S210" s="19" t="str">
        <f>IF(AND(NOT(ISBLANK('Gen Master'!S874)),OR('Gen Master'!$AM874=TRUE,'Gen Master'!$AM874="Enabled?")),'Gen Master'!S874, ignore_flag)</f>
        <v>zzz_ignore</v>
      </c>
      <c r="T210" s="19" t="str">
        <f>IF(AND(NOT(ISBLANK('Gen Master'!T874)),OR('Gen Master'!$AM874=TRUE,'Gen Master'!$AM874="Enabled?")),'Gen Master'!T874, ignore_flag)</f>
        <v>zzz_ignore</v>
      </c>
      <c r="U210" s="19" t="str">
        <f>IF(AND(NOT(ISBLANK('Gen Master'!U874)),OR('Gen Master'!$AM874=TRUE,'Gen Master'!$AM874="Enabled?")),'Gen Master'!U874, ignore_flag)</f>
        <v>zzz_ignore</v>
      </c>
      <c r="V210" s="19" t="str">
        <f ca="1">IF(AND(NOT(ISBLANK('Gen Master'!V874)),OR('Gen Master'!$AM874=TRUE,'Gen Master'!$AM874="Enabled?")),'Gen Master'!V874, ignore_flag)</f>
        <v>zzz_ignore</v>
      </c>
      <c r="W210" s="19" t="str">
        <f>IF(AND(NOT(ISBLANK('Gen Master'!W874)),OR('Gen Master'!$AM874=TRUE,'Gen Master'!$AM874="Enabled?")),'Gen Master'!W874, ignore_flag)</f>
        <v>zzz_ignore</v>
      </c>
      <c r="X210" s="19" t="str">
        <f>IF(AND(NOT(ISBLANK('Gen Master'!X874)),OR('Gen Master'!$AM874=TRUE,'Gen Master'!$AM874="Enabled?")),'Gen Master'!X874, ignore_flag)</f>
        <v>zzz_ignore</v>
      </c>
      <c r="Y210" s="19" t="str">
        <f>IF(AND(NOT(ISBLANK('Gen Master'!Y874)),OR('Gen Master'!$AM874=TRUE,'Gen Master'!$AM874="Enabled?")),'Gen Master'!Y874, ignore_flag)</f>
        <v>zzz_ignore</v>
      </c>
    </row>
    <row r="211" spans="1:25" ht="30">
      <c r="A211" s="19">
        <f>'Gen Master'!A873</f>
        <v>842</v>
      </c>
      <c r="B211" s="19" t="str">
        <f>IF(AND(NOT(ISBLANK('Gen Master'!B873)),OR('Gen Master'!$AM873=TRUE,'Gen Master'!$AM873="Enabled?")),'Gen Master'!B873, ignore_flag)</f>
        <v>zzz_ignore</v>
      </c>
      <c r="C211" s="19" t="str">
        <f>IF(AND(NOT(ISBLANK('Gen Master'!C873)),OR('Gen Master'!$AM873=TRUE,'Gen Master'!$AM873="Enabled?")),'Gen Master'!C873, ignore_flag)</f>
        <v>zzz_ignore</v>
      </c>
      <c r="D211" s="19" t="str">
        <f>IF(AND(NOT(ISBLANK('Gen Master'!D873)),OR('Gen Master'!$AM873=TRUE,'Gen Master'!$AM873="Enabled?")),'Gen Master'!D873, ignore_flag)</f>
        <v>zzz_ignore</v>
      </c>
      <c r="E211" s="19" t="str">
        <f>IF(AND(NOT(ISBLANK('Gen Master'!E873)),OR('Gen Master'!$AM873=TRUE,'Gen Master'!$AM873="Enabled?")),'Gen Master'!E873, ignore_flag)</f>
        <v>zzz_ignore</v>
      </c>
      <c r="F211" s="19" t="str">
        <f>IF(AND(NOT(ISBLANK('Gen Master'!F873)),OR('Gen Master'!$AM873=TRUE,'Gen Master'!$AM873="Enabled?")),'Gen Master'!F873, ignore_flag)</f>
        <v>zzz_ignore</v>
      </c>
      <c r="G211" s="19" t="str">
        <f>IF(AND(NOT(ISBLANK('Gen Master'!G873)),OR('Gen Master'!$AM873=TRUE,'Gen Master'!$AM873="Enabled?")),'Gen Master'!G873, ignore_flag)</f>
        <v>zzz_ignore</v>
      </c>
      <c r="H211" s="19" t="str">
        <f>IF(AND(NOT(ISBLANK('Gen Master'!H873)),OR('Gen Master'!$AM873=TRUE,'Gen Master'!$AM873="Enabled?")),'Gen Master'!H873, ignore_flag)</f>
        <v>zzz_ignore</v>
      </c>
      <c r="I211" s="19" t="str">
        <f>IF(AND(NOT(ISBLANK('Gen Master'!I873)),OR('Gen Master'!$AM873=TRUE,'Gen Master'!$AM873="Enabled?")),'Gen Master'!I873, ignore_flag)</f>
        <v>zzz_ignore</v>
      </c>
      <c r="J211" s="19" t="str">
        <f>IF(AND(NOT(ISBLANK('Gen Master'!J873)),OR('Gen Master'!$AM873=TRUE,'Gen Master'!$AM873="Enabled?")),'Gen Master'!J873, ignore_flag)</f>
        <v>zzz_ignore</v>
      </c>
      <c r="K211" s="19" t="str">
        <f>IF(AND(NOT(ISBLANK('Gen Master'!K873)),OR('Gen Master'!$AM873=TRUE,'Gen Master'!$AM873="Enabled?")),'Gen Master'!K873, ignore_flag)</f>
        <v>zzz_ignore</v>
      </c>
      <c r="L211" s="19" t="str">
        <f>IF(AND(NOT(ISBLANK('Gen Master'!L873)),OR('Gen Master'!$AM873=TRUE,'Gen Master'!$AM873="Enabled?")),'Gen Master'!L873, ignore_flag)</f>
        <v>zzz_ignore</v>
      </c>
      <c r="M211" s="19" t="str">
        <f>IF(AND(NOT(ISBLANK('Gen Master'!M873)),OR('Gen Master'!$AM873=TRUE,'Gen Master'!$AM873="Enabled?")),'Gen Master'!M873, ignore_flag)</f>
        <v>zzz_ignore</v>
      </c>
      <c r="N211" s="19" t="str">
        <f>IF(AND(NOT(ISBLANK('Gen Master'!N873)),OR('Gen Master'!$AM873=TRUE,'Gen Master'!$AM873="Enabled?")),'Gen Master'!N873, ignore_flag)</f>
        <v>zzz_ignore</v>
      </c>
      <c r="O211" s="19" t="str">
        <f>IF(AND(NOT(ISBLANK('Gen Master'!O873)),OR('Gen Master'!$AM873=TRUE,'Gen Master'!$AM873="Enabled?")),'Gen Master'!O873, ignore_flag)</f>
        <v>zzz_ignore</v>
      </c>
      <c r="P211" s="19" t="str">
        <f>IF(AND(NOT(ISBLANK('Gen Master'!P873)),OR('Gen Master'!$AM873=TRUE,'Gen Master'!$AM873="Enabled?")),'Gen Master'!P873, ignore_flag)</f>
        <v>zzz_ignore</v>
      </c>
      <c r="Q211" s="19" t="str">
        <f>IF(AND(NOT(ISBLANK('Gen Master'!Q873)),OR('Gen Master'!$AM873=TRUE,'Gen Master'!$AM873="Enabled?")),'Gen Master'!Q873, ignore_flag)</f>
        <v>zzz_ignore</v>
      </c>
      <c r="R211" s="19" t="str">
        <f>IF(AND(NOT(ISBLANK('Gen Master'!R873)),OR('Gen Master'!$AM873=TRUE,'Gen Master'!$AM873="Enabled?")),'Gen Master'!R873, ignore_flag)</f>
        <v>zzz_ignore</v>
      </c>
      <c r="S211" s="19" t="str">
        <f>IF(AND(NOT(ISBLANK('Gen Master'!S873)),OR('Gen Master'!$AM873=TRUE,'Gen Master'!$AM873="Enabled?")),'Gen Master'!S873, ignore_flag)</f>
        <v>zzz_ignore</v>
      </c>
      <c r="T211" s="19" t="str">
        <f>IF(AND(NOT(ISBLANK('Gen Master'!T873)),OR('Gen Master'!$AM873=TRUE,'Gen Master'!$AM873="Enabled?")),'Gen Master'!T873, ignore_flag)</f>
        <v>zzz_ignore</v>
      </c>
      <c r="U211" s="19" t="str">
        <f>IF(AND(NOT(ISBLANK('Gen Master'!U873)),OR('Gen Master'!$AM873=TRUE,'Gen Master'!$AM873="Enabled?")),'Gen Master'!U873, ignore_flag)</f>
        <v>zzz_ignore</v>
      </c>
      <c r="V211" s="19" t="str">
        <f ca="1">IF(AND(NOT(ISBLANK('Gen Master'!V873)),OR('Gen Master'!$AM873=TRUE,'Gen Master'!$AM873="Enabled?")),'Gen Master'!V873, ignore_flag)</f>
        <v>zzz_ignore</v>
      </c>
      <c r="W211" s="19" t="str">
        <f>IF(AND(NOT(ISBLANK('Gen Master'!W873)),OR('Gen Master'!$AM873=TRUE,'Gen Master'!$AM873="Enabled?")),'Gen Master'!W873, ignore_flag)</f>
        <v>zzz_ignore</v>
      </c>
      <c r="X211" s="19" t="str">
        <f>IF(AND(NOT(ISBLANK('Gen Master'!X873)),OR('Gen Master'!$AM873=TRUE,'Gen Master'!$AM873="Enabled?")),'Gen Master'!X873, ignore_flag)</f>
        <v>zzz_ignore</v>
      </c>
      <c r="Y211" s="19" t="str">
        <f>IF(AND(NOT(ISBLANK('Gen Master'!Y873)),OR('Gen Master'!$AM873=TRUE,'Gen Master'!$AM873="Enabled?")),'Gen Master'!Y873, ignore_flag)</f>
        <v>zzz_ignore</v>
      </c>
    </row>
    <row r="212" spans="1:25" ht="30">
      <c r="A212" s="19">
        <f>'Gen Master'!A872</f>
        <v>841</v>
      </c>
      <c r="B212" s="19" t="str">
        <f>IF(AND(NOT(ISBLANK('Gen Master'!B872)),OR('Gen Master'!$AM872=TRUE,'Gen Master'!$AM872="Enabled?")),'Gen Master'!B872, ignore_flag)</f>
        <v>zzz_ignore</v>
      </c>
      <c r="C212" s="19" t="str">
        <f>IF(AND(NOT(ISBLANK('Gen Master'!C872)),OR('Gen Master'!$AM872=TRUE,'Gen Master'!$AM872="Enabled?")),'Gen Master'!C872, ignore_flag)</f>
        <v>zzz_ignore</v>
      </c>
      <c r="D212" s="19" t="str">
        <f>IF(AND(NOT(ISBLANK('Gen Master'!D872)),OR('Gen Master'!$AM872=TRUE,'Gen Master'!$AM872="Enabled?")),'Gen Master'!D872, ignore_flag)</f>
        <v>zzz_ignore</v>
      </c>
      <c r="E212" s="19" t="str">
        <f>IF(AND(NOT(ISBLANK('Gen Master'!E872)),OR('Gen Master'!$AM872=TRUE,'Gen Master'!$AM872="Enabled?")),'Gen Master'!E872, ignore_flag)</f>
        <v>zzz_ignore</v>
      </c>
      <c r="F212" s="19" t="str">
        <f>IF(AND(NOT(ISBLANK('Gen Master'!F872)),OR('Gen Master'!$AM872=TRUE,'Gen Master'!$AM872="Enabled?")),'Gen Master'!F872, ignore_flag)</f>
        <v>zzz_ignore</v>
      </c>
      <c r="G212" s="19" t="str">
        <f>IF(AND(NOT(ISBLANK('Gen Master'!G872)),OR('Gen Master'!$AM872=TRUE,'Gen Master'!$AM872="Enabled?")),'Gen Master'!G872, ignore_flag)</f>
        <v>zzz_ignore</v>
      </c>
      <c r="H212" s="19" t="str">
        <f>IF(AND(NOT(ISBLANK('Gen Master'!H872)),OR('Gen Master'!$AM872=TRUE,'Gen Master'!$AM872="Enabled?")),'Gen Master'!H872, ignore_flag)</f>
        <v>zzz_ignore</v>
      </c>
      <c r="I212" s="19" t="str">
        <f>IF(AND(NOT(ISBLANK('Gen Master'!I872)),OR('Gen Master'!$AM872=TRUE,'Gen Master'!$AM872="Enabled?")),'Gen Master'!I872, ignore_flag)</f>
        <v>zzz_ignore</v>
      </c>
      <c r="J212" s="19" t="str">
        <f>IF(AND(NOT(ISBLANK('Gen Master'!J872)),OR('Gen Master'!$AM872=TRUE,'Gen Master'!$AM872="Enabled?")),'Gen Master'!J872, ignore_flag)</f>
        <v>zzz_ignore</v>
      </c>
      <c r="K212" s="19" t="str">
        <f>IF(AND(NOT(ISBLANK('Gen Master'!K872)),OR('Gen Master'!$AM872=TRUE,'Gen Master'!$AM872="Enabled?")),'Gen Master'!K872, ignore_flag)</f>
        <v>zzz_ignore</v>
      </c>
      <c r="L212" s="19" t="str">
        <f>IF(AND(NOT(ISBLANK('Gen Master'!L872)),OR('Gen Master'!$AM872=TRUE,'Gen Master'!$AM872="Enabled?")),'Gen Master'!L872, ignore_flag)</f>
        <v>zzz_ignore</v>
      </c>
      <c r="M212" s="19" t="str">
        <f>IF(AND(NOT(ISBLANK('Gen Master'!M872)),OR('Gen Master'!$AM872=TRUE,'Gen Master'!$AM872="Enabled?")),'Gen Master'!M872, ignore_flag)</f>
        <v>zzz_ignore</v>
      </c>
      <c r="N212" s="19" t="str">
        <f>IF(AND(NOT(ISBLANK('Gen Master'!N872)),OR('Gen Master'!$AM872=TRUE,'Gen Master'!$AM872="Enabled?")),'Gen Master'!N872, ignore_flag)</f>
        <v>zzz_ignore</v>
      </c>
      <c r="O212" s="19" t="str">
        <f>IF(AND(NOT(ISBLANK('Gen Master'!O872)),OR('Gen Master'!$AM872=TRUE,'Gen Master'!$AM872="Enabled?")),'Gen Master'!O872, ignore_flag)</f>
        <v>zzz_ignore</v>
      </c>
      <c r="P212" s="19" t="str">
        <f>IF(AND(NOT(ISBLANK('Gen Master'!P872)),OR('Gen Master'!$AM872=TRUE,'Gen Master'!$AM872="Enabled?")),'Gen Master'!P872, ignore_flag)</f>
        <v>zzz_ignore</v>
      </c>
      <c r="Q212" s="19" t="str">
        <f>IF(AND(NOT(ISBLANK('Gen Master'!Q872)),OR('Gen Master'!$AM872=TRUE,'Gen Master'!$AM872="Enabled?")),'Gen Master'!Q872, ignore_flag)</f>
        <v>zzz_ignore</v>
      </c>
      <c r="R212" s="19" t="str">
        <f>IF(AND(NOT(ISBLANK('Gen Master'!R872)),OR('Gen Master'!$AM872=TRUE,'Gen Master'!$AM872="Enabled?")),'Gen Master'!R872, ignore_flag)</f>
        <v>zzz_ignore</v>
      </c>
      <c r="S212" s="19" t="str">
        <f>IF(AND(NOT(ISBLANK('Gen Master'!S872)),OR('Gen Master'!$AM872=TRUE,'Gen Master'!$AM872="Enabled?")),'Gen Master'!S872, ignore_flag)</f>
        <v>zzz_ignore</v>
      </c>
      <c r="T212" s="19" t="str">
        <f>IF(AND(NOT(ISBLANK('Gen Master'!T872)),OR('Gen Master'!$AM872=TRUE,'Gen Master'!$AM872="Enabled?")),'Gen Master'!T872, ignore_flag)</f>
        <v>zzz_ignore</v>
      </c>
      <c r="U212" s="19" t="str">
        <f>IF(AND(NOT(ISBLANK('Gen Master'!U872)),OR('Gen Master'!$AM872=TRUE,'Gen Master'!$AM872="Enabled?")),'Gen Master'!U872, ignore_flag)</f>
        <v>zzz_ignore</v>
      </c>
      <c r="V212" s="19" t="str">
        <f ca="1">IF(AND(NOT(ISBLANK('Gen Master'!V872)),OR('Gen Master'!$AM872=TRUE,'Gen Master'!$AM872="Enabled?")),'Gen Master'!V872, ignore_flag)</f>
        <v>zzz_ignore</v>
      </c>
      <c r="W212" s="19" t="str">
        <f>IF(AND(NOT(ISBLANK('Gen Master'!W872)),OR('Gen Master'!$AM872=TRUE,'Gen Master'!$AM872="Enabled?")),'Gen Master'!W872, ignore_flag)</f>
        <v>zzz_ignore</v>
      </c>
      <c r="X212" s="19" t="str">
        <f>IF(AND(NOT(ISBLANK('Gen Master'!X872)),OR('Gen Master'!$AM872=TRUE,'Gen Master'!$AM872="Enabled?")),'Gen Master'!X872, ignore_flag)</f>
        <v>zzz_ignore</v>
      </c>
      <c r="Y212" s="19" t="str">
        <f>IF(AND(NOT(ISBLANK('Gen Master'!Y872)),OR('Gen Master'!$AM872=TRUE,'Gen Master'!$AM872="Enabled?")),'Gen Master'!Y872, ignore_flag)</f>
        <v>zzz_ignore</v>
      </c>
    </row>
    <row r="213" spans="1:25" ht="30">
      <c r="A213" s="19">
        <f>'Gen Master'!A871</f>
        <v>840</v>
      </c>
      <c r="B213" s="19" t="str">
        <f>IF(AND(NOT(ISBLANK('Gen Master'!B871)),OR('Gen Master'!$AM871=TRUE,'Gen Master'!$AM871="Enabled?")),'Gen Master'!B871, ignore_flag)</f>
        <v>zzz_ignore</v>
      </c>
      <c r="C213" s="19" t="str">
        <f>IF(AND(NOT(ISBLANK('Gen Master'!C871)),OR('Gen Master'!$AM871=TRUE,'Gen Master'!$AM871="Enabled?")),'Gen Master'!C871, ignore_flag)</f>
        <v>zzz_ignore</v>
      </c>
      <c r="D213" s="19" t="str">
        <f>IF(AND(NOT(ISBLANK('Gen Master'!D871)),OR('Gen Master'!$AM871=TRUE,'Gen Master'!$AM871="Enabled?")),'Gen Master'!D871, ignore_flag)</f>
        <v>zzz_ignore</v>
      </c>
      <c r="E213" s="19" t="str">
        <f>IF(AND(NOT(ISBLANK('Gen Master'!E871)),OR('Gen Master'!$AM871=TRUE,'Gen Master'!$AM871="Enabled?")),'Gen Master'!E871, ignore_flag)</f>
        <v>zzz_ignore</v>
      </c>
      <c r="F213" s="19" t="str">
        <f>IF(AND(NOT(ISBLANK('Gen Master'!F871)),OR('Gen Master'!$AM871=TRUE,'Gen Master'!$AM871="Enabled?")),'Gen Master'!F871, ignore_flag)</f>
        <v>zzz_ignore</v>
      </c>
      <c r="G213" s="19" t="str">
        <f>IF(AND(NOT(ISBLANK('Gen Master'!G871)),OR('Gen Master'!$AM871=TRUE,'Gen Master'!$AM871="Enabled?")),'Gen Master'!G871, ignore_flag)</f>
        <v>zzz_ignore</v>
      </c>
      <c r="H213" s="19" t="str">
        <f>IF(AND(NOT(ISBLANK('Gen Master'!H871)),OR('Gen Master'!$AM871=TRUE,'Gen Master'!$AM871="Enabled?")),'Gen Master'!H871, ignore_flag)</f>
        <v>zzz_ignore</v>
      </c>
      <c r="I213" s="19" t="str">
        <f>IF(AND(NOT(ISBLANK('Gen Master'!I871)),OR('Gen Master'!$AM871=TRUE,'Gen Master'!$AM871="Enabled?")),'Gen Master'!I871, ignore_flag)</f>
        <v>zzz_ignore</v>
      </c>
      <c r="J213" s="19" t="str">
        <f>IF(AND(NOT(ISBLANK('Gen Master'!J871)),OR('Gen Master'!$AM871=TRUE,'Gen Master'!$AM871="Enabled?")),'Gen Master'!J871, ignore_flag)</f>
        <v>zzz_ignore</v>
      </c>
      <c r="K213" s="19" t="str">
        <f>IF(AND(NOT(ISBLANK('Gen Master'!K871)),OR('Gen Master'!$AM871=TRUE,'Gen Master'!$AM871="Enabled?")),'Gen Master'!K871, ignore_flag)</f>
        <v>zzz_ignore</v>
      </c>
      <c r="L213" s="19" t="str">
        <f>IF(AND(NOT(ISBLANK('Gen Master'!L871)),OR('Gen Master'!$AM871=TRUE,'Gen Master'!$AM871="Enabled?")),'Gen Master'!L871, ignore_flag)</f>
        <v>zzz_ignore</v>
      </c>
      <c r="M213" s="19" t="str">
        <f>IF(AND(NOT(ISBLANK('Gen Master'!M871)),OR('Gen Master'!$AM871=TRUE,'Gen Master'!$AM871="Enabled?")),'Gen Master'!M871, ignore_flag)</f>
        <v>zzz_ignore</v>
      </c>
      <c r="N213" s="19" t="str">
        <f>IF(AND(NOT(ISBLANK('Gen Master'!N871)),OR('Gen Master'!$AM871=TRUE,'Gen Master'!$AM871="Enabled?")),'Gen Master'!N871, ignore_flag)</f>
        <v>zzz_ignore</v>
      </c>
      <c r="O213" s="19" t="str">
        <f>IF(AND(NOT(ISBLANK('Gen Master'!O871)),OR('Gen Master'!$AM871=TRUE,'Gen Master'!$AM871="Enabled?")),'Gen Master'!O871, ignore_flag)</f>
        <v>zzz_ignore</v>
      </c>
      <c r="P213" s="19" t="str">
        <f>IF(AND(NOT(ISBLANK('Gen Master'!P871)),OR('Gen Master'!$AM871=TRUE,'Gen Master'!$AM871="Enabled?")),'Gen Master'!P871, ignore_flag)</f>
        <v>zzz_ignore</v>
      </c>
      <c r="Q213" s="19" t="str">
        <f>IF(AND(NOT(ISBLANK('Gen Master'!Q871)),OR('Gen Master'!$AM871=TRUE,'Gen Master'!$AM871="Enabled?")),'Gen Master'!Q871, ignore_flag)</f>
        <v>zzz_ignore</v>
      </c>
      <c r="R213" s="19" t="str">
        <f>IF(AND(NOT(ISBLANK('Gen Master'!R871)),OR('Gen Master'!$AM871=TRUE,'Gen Master'!$AM871="Enabled?")),'Gen Master'!R871, ignore_flag)</f>
        <v>zzz_ignore</v>
      </c>
      <c r="S213" s="19" t="str">
        <f>IF(AND(NOT(ISBLANK('Gen Master'!S871)),OR('Gen Master'!$AM871=TRUE,'Gen Master'!$AM871="Enabled?")),'Gen Master'!S871, ignore_flag)</f>
        <v>zzz_ignore</v>
      </c>
      <c r="T213" s="19" t="str">
        <f>IF(AND(NOT(ISBLANK('Gen Master'!T871)),OR('Gen Master'!$AM871=TRUE,'Gen Master'!$AM871="Enabled?")),'Gen Master'!T871, ignore_flag)</f>
        <v>zzz_ignore</v>
      </c>
      <c r="U213" s="19" t="str">
        <f>IF(AND(NOT(ISBLANK('Gen Master'!U871)),OR('Gen Master'!$AM871=TRUE,'Gen Master'!$AM871="Enabled?")),'Gen Master'!U871, ignore_flag)</f>
        <v>zzz_ignore</v>
      </c>
      <c r="V213" s="19" t="str">
        <f ca="1">IF(AND(NOT(ISBLANK('Gen Master'!V871)),OR('Gen Master'!$AM871=TRUE,'Gen Master'!$AM871="Enabled?")),'Gen Master'!V871, ignore_flag)</f>
        <v>zzz_ignore</v>
      </c>
      <c r="W213" s="19" t="str">
        <f>IF(AND(NOT(ISBLANK('Gen Master'!W871)),OR('Gen Master'!$AM871=TRUE,'Gen Master'!$AM871="Enabled?")),'Gen Master'!W871, ignore_flag)</f>
        <v>zzz_ignore</v>
      </c>
      <c r="X213" s="19" t="str">
        <f>IF(AND(NOT(ISBLANK('Gen Master'!X871)),OR('Gen Master'!$AM871=TRUE,'Gen Master'!$AM871="Enabled?")),'Gen Master'!X871, ignore_flag)</f>
        <v>zzz_ignore</v>
      </c>
      <c r="Y213" s="19" t="str">
        <f>IF(AND(NOT(ISBLANK('Gen Master'!Y871)),OR('Gen Master'!$AM871=TRUE,'Gen Master'!$AM871="Enabled?")),'Gen Master'!Y871, ignore_flag)</f>
        <v>zzz_ignore</v>
      </c>
    </row>
    <row r="214" spans="1:25" ht="30">
      <c r="A214" s="19">
        <f>'Gen Master'!A870</f>
        <v>839</v>
      </c>
      <c r="B214" s="19" t="str">
        <f>IF(AND(NOT(ISBLANK('Gen Master'!B870)),OR('Gen Master'!$AM870=TRUE,'Gen Master'!$AM870="Enabled?")),'Gen Master'!B870, ignore_flag)</f>
        <v>zzz_ignore</v>
      </c>
      <c r="C214" s="19" t="str">
        <f>IF(AND(NOT(ISBLANK('Gen Master'!C870)),OR('Gen Master'!$AM870=TRUE,'Gen Master'!$AM870="Enabled?")),'Gen Master'!C870, ignore_flag)</f>
        <v>zzz_ignore</v>
      </c>
      <c r="D214" s="19" t="str">
        <f>IF(AND(NOT(ISBLANK('Gen Master'!D870)),OR('Gen Master'!$AM870=TRUE,'Gen Master'!$AM870="Enabled?")),'Gen Master'!D870, ignore_flag)</f>
        <v>zzz_ignore</v>
      </c>
      <c r="E214" s="19" t="str">
        <f>IF(AND(NOT(ISBLANK('Gen Master'!E870)),OR('Gen Master'!$AM870=TRUE,'Gen Master'!$AM870="Enabled?")),'Gen Master'!E870, ignore_flag)</f>
        <v>zzz_ignore</v>
      </c>
      <c r="F214" s="19" t="str">
        <f>IF(AND(NOT(ISBLANK('Gen Master'!F870)),OR('Gen Master'!$AM870=TRUE,'Gen Master'!$AM870="Enabled?")),'Gen Master'!F870, ignore_flag)</f>
        <v>zzz_ignore</v>
      </c>
      <c r="G214" s="19" t="str">
        <f>IF(AND(NOT(ISBLANK('Gen Master'!G870)),OR('Gen Master'!$AM870=TRUE,'Gen Master'!$AM870="Enabled?")),'Gen Master'!G870, ignore_flag)</f>
        <v>zzz_ignore</v>
      </c>
      <c r="H214" s="19" t="str">
        <f>IF(AND(NOT(ISBLANK('Gen Master'!H870)),OR('Gen Master'!$AM870=TRUE,'Gen Master'!$AM870="Enabled?")),'Gen Master'!H870, ignore_flag)</f>
        <v>zzz_ignore</v>
      </c>
      <c r="I214" s="19" t="str">
        <f>IF(AND(NOT(ISBLANK('Gen Master'!I870)),OR('Gen Master'!$AM870=TRUE,'Gen Master'!$AM870="Enabled?")),'Gen Master'!I870, ignore_flag)</f>
        <v>zzz_ignore</v>
      </c>
      <c r="J214" s="19" t="str">
        <f>IF(AND(NOT(ISBLANK('Gen Master'!J870)),OR('Gen Master'!$AM870=TRUE,'Gen Master'!$AM870="Enabled?")),'Gen Master'!J870, ignore_flag)</f>
        <v>zzz_ignore</v>
      </c>
      <c r="K214" s="19" t="str">
        <f>IF(AND(NOT(ISBLANK('Gen Master'!K870)),OR('Gen Master'!$AM870=TRUE,'Gen Master'!$AM870="Enabled?")),'Gen Master'!K870, ignore_flag)</f>
        <v>zzz_ignore</v>
      </c>
      <c r="L214" s="19" t="str">
        <f>IF(AND(NOT(ISBLANK('Gen Master'!L870)),OR('Gen Master'!$AM870=TRUE,'Gen Master'!$AM870="Enabled?")),'Gen Master'!L870, ignore_flag)</f>
        <v>zzz_ignore</v>
      </c>
      <c r="M214" s="19" t="str">
        <f>IF(AND(NOT(ISBLANK('Gen Master'!M870)),OR('Gen Master'!$AM870=TRUE,'Gen Master'!$AM870="Enabled?")),'Gen Master'!M870, ignore_flag)</f>
        <v>zzz_ignore</v>
      </c>
      <c r="N214" s="19" t="str">
        <f>IF(AND(NOT(ISBLANK('Gen Master'!N870)),OR('Gen Master'!$AM870=TRUE,'Gen Master'!$AM870="Enabled?")),'Gen Master'!N870, ignore_flag)</f>
        <v>zzz_ignore</v>
      </c>
      <c r="O214" s="19" t="str">
        <f>IF(AND(NOT(ISBLANK('Gen Master'!O870)),OR('Gen Master'!$AM870=TRUE,'Gen Master'!$AM870="Enabled?")),'Gen Master'!O870, ignore_flag)</f>
        <v>zzz_ignore</v>
      </c>
      <c r="P214" s="19" t="str">
        <f>IF(AND(NOT(ISBLANK('Gen Master'!P870)),OR('Gen Master'!$AM870=TRUE,'Gen Master'!$AM870="Enabled?")),'Gen Master'!P870, ignore_flag)</f>
        <v>zzz_ignore</v>
      </c>
      <c r="Q214" s="19" t="str">
        <f>IF(AND(NOT(ISBLANK('Gen Master'!Q870)),OR('Gen Master'!$AM870=TRUE,'Gen Master'!$AM870="Enabled?")),'Gen Master'!Q870, ignore_flag)</f>
        <v>zzz_ignore</v>
      </c>
      <c r="R214" s="19" t="str">
        <f>IF(AND(NOT(ISBLANK('Gen Master'!R870)),OR('Gen Master'!$AM870=TRUE,'Gen Master'!$AM870="Enabled?")),'Gen Master'!R870, ignore_flag)</f>
        <v>zzz_ignore</v>
      </c>
      <c r="S214" s="19" t="str">
        <f>IF(AND(NOT(ISBLANK('Gen Master'!S870)),OR('Gen Master'!$AM870=TRUE,'Gen Master'!$AM870="Enabled?")),'Gen Master'!S870, ignore_flag)</f>
        <v>zzz_ignore</v>
      </c>
      <c r="T214" s="19" t="str">
        <f>IF(AND(NOT(ISBLANK('Gen Master'!T870)),OR('Gen Master'!$AM870=TRUE,'Gen Master'!$AM870="Enabled?")),'Gen Master'!T870, ignore_flag)</f>
        <v>zzz_ignore</v>
      </c>
      <c r="U214" s="19" t="str">
        <f>IF(AND(NOT(ISBLANK('Gen Master'!U870)),OR('Gen Master'!$AM870=TRUE,'Gen Master'!$AM870="Enabled?")),'Gen Master'!U870, ignore_flag)</f>
        <v>zzz_ignore</v>
      </c>
      <c r="V214" s="19" t="str">
        <f ca="1">IF(AND(NOT(ISBLANK('Gen Master'!V870)),OR('Gen Master'!$AM870=TRUE,'Gen Master'!$AM870="Enabled?")),'Gen Master'!V870, ignore_flag)</f>
        <v>zzz_ignore</v>
      </c>
      <c r="W214" s="19" t="str">
        <f>IF(AND(NOT(ISBLANK('Gen Master'!W870)),OR('Gen Master'!$AM870=TRUE,'Gen Master'!$AM870="Enabled?")),'Gen Master'!W870, ignore_flag)</f>
        <v>zzz_ignore</v>
      </c>
      <c r="X214" s="19" t="str">
        <f>IF(AND(NOT(ISBLANK('Gen Master'!X870)),OR('Gen Master'!$AM870=TRUE,'Gen Master'!$AM870="Enabled?")),'Gen Master'!X870, ignore_flag)</f>
        <v>zzz_ignore</v>
      </c>
      <c r="Y214" s="19" t="str">
        <f>IF(AND(NOT(ISBLANK('Gen Master'!Y870)),OR('Gen Master'!$AM870=TRUE,'Gen Master'!$AM870="Enabled?")),'Gen Master'!Y870, ignore_flag)</f>
        <v>zzz_ignore</v>
      </c>
    </row>
    <row r="215" spans="1:25" ht="30">
      <c r="A215" s="19">
        <f>'Gen Master'!A882</f>
        <v>851</v>
      </c>
      <c r="B215" s="19" t="str">
        <f>IF(AND(NOT(ISBLANK('Gen Master'!B882)),OR('Gen Master'!$AM882=TRUE,'Gen Master'!$AM882="Enabled?")),'Gen Master'!B882, ignore_flag)</f>
        <v>zzz_ignore</v>
      </c>
      <c r="C215" s="19" t="str">
        <f>IF(AND(NOT(ISBLANK('Gen Master'!C882)),OR('Gen Master'!$AM882=TRUE,'Gen Master'!$AM882="Enabled?")),'Gen Master'!C882, ignore_flag)</f>
        <v>zzz_ignore</v>
      </c>
      <c r="D215" s="19" t="str">
        <f>IF(AND(NOT(ISBLANK('Gen Master'!D882)),OR('Gen Master'!$AM882=TRUE,'Gen Master'!$AM882="Enabled?")),'Gen Master'!D882, ignore_flag)</f>
        <v>zzz_ignore</v>
      </c>
      <c r="E215" s="19" t="str">
        <f>IF(AND(NOT(ISBLANK('Gen Master'!E882)),OR('Gen Master'!$AM882=TRUE,'Gen Master'!$AM882="Enabled?")),'Gen Master'!E882, ignore_flag)</f>
        <v>zzz_ignore</v>
      </c>
      <c r="F215" s="19" t="str">
        <f>IF(AND(NOT(ISBLANK('Gen Master'!F882)),OR('Gen Master'!$AM882=TRUE,'Gen Master'!$AM882="Enabled?")),'Gen Master'!F882, ignore_flag)</f>
        <v>zzz_ignore</v>
      </c>
      <c r="G215" s="19" t="str">
        <f>IF(AND(NOT(ISBLANK('Gen Master'!G882)),OR('Gen Master'!$AM882=TRUE,'Gen Master'!$AM882="Enabled?")),'Gen Master'!G882, ignore_flag)</f>
        <v>zzz_ignore</v>
      </c>
      <c r="H215" s="19" t="str">
        <f>IF(AND(NOT(ISBLANK('Gen Master'!H882)),OR('Gen Master'!$AM882=TRUE,'Gen Master'!$AM882="Enabled?")),'Gen Master'!H882, ignore_flag)</f>
        <v>zzz_ignore</v>
      </c>
      <c r="I215" s="19" t="str">
        <f>IF(AND(NOT(ISBLANK('Gen Master'!I882)),OR('Gen Master'!$AM882=TRUE,'Gen Master'!$AM882="Enabled?")),'Gen Master'!I882, ignore_flag)</f>
        <v>zzz_ignore</v>
      </c>
      <c r="J215" s="19" t="str">
        <f>IF(AND(NOT(ISBLANK('Gen Master'!J882)),OR('Gen Master'!$AM882=TRUE,'Gen Master'!$AM882="Enabled?")),'Gen Master'!J882, ignore_flag)</f>
        <v>zzz_ignore</v>
      </c>
      <c r="K215" s="19" t="str">
        <f>IF(AND(NOT(ISBLANK('Gen Master'!K882)),OR('Gen Master'!$AM882=TRUE,'Gen Master'!$AM882="Enabled?")),'Gen Master'!K882, ignore_flag)</f>
        <v>zzz_ignore</v>
      </c>
      <c r="L215" s="19" t="str">
        <f>IF(AND(NOT(ISBLANK('Gen Master'!L882)),OR('Gen Master'!$AM882=TRUE,'Gen Master'!$AM882="Enabled?")),'Gen Master'!L882, ignore_flag)</f>
        <v>zzz_ignore</v>
      </c>
      <c r="M215" s="19" t="str">
        <f>IF(AND(NOT(ISBLANK('Gen Master'!M882)),OR('Gen Master'!$AM882=TRUE,'Gen Master'!$AM882="Enabled?")),'Gen Master'!M882, ignore_flag)</f>
        <v>zzz_ignore</v>
      </c>
      <c r="N215" s="19" t="str">
        <f>IF(AND(NOT(ISBLANK('Gen Master'!N882)),OR('Gen Master'!$AM882=TRUE,'Gen Master'!$AM882="Enabled?")),'Gen Master'!N882, ignore_flag)</f>
        <v>zzz_ignore</v>
      </c>
      <c r="O215" s="19" t="str">
        <f>IF(AND(NOT(ISBLANK('Gen Master'!O882)),OR('Gen Master'!$AM882=TRUE,'Gen Master'!$AM882="Enabled?")),'Gen Master'!O882, ignore_flag)</f>
        <v>zzz_ignore</v>
      </c>
      <c r="P215" s="19" t="str">
        <f>IF(AND(NOT(ISBLANK('Gen Master'!P882)),OR('Gen Master'!$AM882=TRUE,'Gen Master'!$AM882="Enabled?")),'Gen Master'!P882, ignore_flag)</f>
        <v>zzz_ignore</v>
      </c>
      <c r="Q215" s="19" t="str">
        <f>IF(AND(NOT(ISBLANK('Gen Master'!Q882)),OR('Gen Master'!$AM882=TRUE,'Gen Master'!$AM882="Enabled?")),'Gen Master'!Q882, ignore_flag)</f>
        <v>zzz_ignore</v>
      </c>
      <c r="R215" s="19" t="str">
        <f>IF(AND(NOT(ISBLANK('Gen Master'!R882)),OR('Gen Master'!$AM882=TRUE,'Gen Master'!$AM882="Enabled?")),'Gen Master'!R882, ignore_flag)</f>
        <v>zzz_ignore</v>
      </c>
      <c r="S215" s="19" t="str">
        <f>IF(AND(NOT(ISBLANK('Gen Master'!S882)),OR('Gen Master'!$AM882=TRUE,'Gen Master'!$AM882="Enabled?")),'Gen Master'!S882, ignore_flag)</f>
        <v>zzz_ignore</v>
      </c>
      <c r="T215" s="19" t="str">
        <f>IF(AND(NOT(ISBLANK('Gen Master'!T882)),OR('Gen Master'!$AM882=TRUE,'Gen Master'!$AM882="Enabled?")),'Gen Master'!T882, ignore_flag)</f>
        <v>zzz_ignore</v>
      </c>
      <c r="U215" s="19" t="str">
        <f>IF(AND(NOT(ISBLANK('Gen Master'!U882)),OR('Gen Master'!$AM882=TRUE,'Gen Master'!$AM882="Enabled?")),'Gen Master'!U882, ignore_flag)</f>
        <v>zzz_ignore</v>
      </c>
      <c r="V215" s="19" t="str">
        <f ca="1">IF(AND(NOT(ISBLANK('Gen Master'!V882)),OR('Gen Master'!$AM882=TRUE,'Gen Master'!$AM882="Enabled?")),'Gen Master'!V882, ignore_flag)</f>
        <v>zzz_ignore</v>
      </c>
      <c r="W215" s="19" t="str">
        <f>IF(AND(NOT(ISBLANK('Gen Master'!W882)),OR('Gen Master'!$AM882=TRUE,'Gen Master'!$AM882="Enabled?")),'Gen Master'!W882, ignore_flag)</f>
        <v>zzz_ignore</v>
      </c>
      <c r="X215" s="19" t="str">
        <f>IF(AND(NOT(ISBLANK('Gen Master'!X882)),OR('Gen Master'!$AM882=TRUE,'Gen Master'!$AM882="Enabled?")),'Gen Master'!X882, ignore_flag)</f>
        <v>zzz_ignore</v>
      </c>
      <c r="Y215" s="19" t="str">
        <f>IF(AND(NOT(ISBLANK('Gen Master'!Y882)),OR('Gen Master'!$AM882=TRUE,'Gen Master'!$AM882="Enabled?")),'Gen Master'!Y882, ignore_flag)</f>
        <v>zzz_ignore</v>
      </c>
    </row>
    <row r="216" spans="1:25" ht="30">
      <c r="A216" s="19">
        <f>'Gen Master'!A880</f>
        <v>849</v>
      </c>
      <c r="B216" s="19" t="str">
        <f>IF(AND(NOT(ISBLANK('Gen Master'!B880)),OR('Gen Master'!$AM880=TRUE,'Gen Master'!$AM880="Enabled?")),'Gen Master'!B880, ignore_flag)</f>
        <v>zzz_ignore</v>
      </c>
      <c r="C216" s="19" t="str">
        <f>IF(AND(NOT(ISBLANK('Gen Master'!C880)),OR('Gen Master'!$AM880=TRUE,'Gen Master'!$AM880="Enabled?")),'Gen Master'!C880, ignore_flag)</f>
        <v>zzz_ignore</v>
      </c>
      <c r="D216" s="19" t="str">
        <f>IF(AND(NOT(ISBLANK('Gen Master'!D880)),OR('Gen Master'!$AM880=TRUE,'Gen Master'!$AM880="Enabled?")),'Gen Master'!D880, ignore_flag)</f>
        <v>zzz_ignore</v>
      </c>
      <c r="E216" s="19" t="str">
        <f>IF(AND(NOT(ISBLANK('Gen Master'!E880)),OR('Gen Master'!$AM880=TRUE,'Gen Master'!$AM880="Enabled?")),'Gen Master'!E880, ignore_flag)</f>
        <v>zzz_ignore</v>
      </c>
      <c r="F216" s="19" t="str">
        <f>IF(AND(NOT(ISBLANK('Gen Master'!F880)),OR('Gen Master'!$AM880=TRUE,'Gen Master'!$AM880="Enabled?")),'Gen Master'!F880, ignore_flag)</f>
        <v>zzz_ignore</v>
      </c>
      <c r="G216" s="19" t="str">
        <f>IF(AND(NOT(ISBLANK('Gen Master'!G880)),OR('Gen Master'!$AM880=TRUE,'Gen Master'!$AM880="Enabled?")),'Gen Master'!G880, ignore_flag)</f>
        <v>zzz_ignore</v>
      </c>
      <c r="H216" s="19" t="str">
        <f>IF(AND(NOT(ISBLANK('Gen Master'!H880)),OR('Gen Master'!$AM880=TRUE,'Gen Master'!$AM880="Enabled?")),'Gen Master'!H880, ignore_flag)</f>
        <v>zzz_ignore</v>
      </c>
      <c r="I216" s="19" t="str">
        <f>IF(AND(NOT(ISBLANK('Gen Master'!I880)),OR('Gen Master'!$AM880=TRUE,'Gen Master'!$AM880="Enabled?")),'Gen Master'!I880, ignore_flag)</f>
        <v>zzz_ignore</v>
      </c>
      <c r="J216" s="19" t="str">
        <f>IF(AND(NOT(ISBLANK('Gen Master'!J880)),OR('Gen Master'!$AM880=TRUE,'Gen Master'!$AM880="Enabled?")),'Gen Master'!J880, ignore_flag)</f>
        <v>zzz_ignore</v>
      </c>
      <c r="K216" s="19" t="str">
        <f>IF(AND(NOT(ISBLANK('Gen Master'!K880)),OR('Gen Master'!$AM880=TRUE,'Gen Master'!$AM880="Enabled?")),'Gen Master'!K880, ignore_flag)</f>
        <v>zzz_ignore</v>
      </c>
      <c r="L216" s="19" t="str">
        <f>IF(AND(NOT(ISBLANK('Gen Master'!L880)),OR('Gen Master'!$AM880=TRUE,'Gen Master'!$AM880="Enabled?")),'Gen Master'!L880, ignore_flag)</f>
        <v>zzz_ignore</v>
      </c>
      <c r="M216" s="19" t="str">
        <f>IF(AND(NOT(ISBLANK('Gen Master'!M880)),OR('Gen Master'!$AM880=TRUE,'Gen Master'!$AM880="Enabled?")),'Gen Master'!M880, ignore_flag)</f>
        <v>zzz_ignore</v>
      </c>
      <c r="N216" s="19" t="str">
        <f>IF(AND(NOT(ISBLANK('Gen Master'!N880)),OR('Gen Master'!$AM880=TRUE,'Gen Master'!$AM880="Enabled?")),'Gen Master'!N880, ignore_flag)</f>
        <v>zzz_ignore</v>
      </c>
      <c r="O216" s="19" t="str">
        <f>IF(AND(NOT(ISBLANK('Gen Master'!O880)),OR('Gen Master'!$AM880=TRUE,'Gen Master'!$AM880="Enabled?")),'Gen Master'!O880, ignore_flag)</f>
        <v>zzz_ignore</v>
      </c>
      <c r="P216" s="19" t="str">
        <f>IF(AND(NOT(ISBLANK('Gen Master'!P880)),OR('Gen Master'!$AM880=TRUE,'Gen Master'!$AM880="Enabled?")),'Gen Master'!P880, ignore_flag)</f>
        <v>zzz_ignore</v>
      </c>
      <c r="Q216" s="19" t="str">
        <f>IF(AND(NOT(ISBLANK('Gen Master'!Q880)),OR('Gen Master'!$AM880=TRUE,'Gen Master'!$AM880="Enabled?")),'Gen Master'!Q880, ignore_flag)</f>
        <v>zzz_ignore</v>
      </c>
      <c r="R216" s="19" t="str">
        <f>IF(AND(NOT(ISBLANK('Gen Master'!R880)),OR('Gen Master'!$AM880=TRUE,'Gen Master'!$AM880="Enabled?")),'Gen Master'!R880, ignore_flag)</f>
        <v>zzz_ignore</v>
      </c>
      <c r="S216" s="19" t="str">
        <f>IF(AND(NOT(ISBLANK('Gen Master'!S880)),OR('Gen Master'!$AM880=TRUE,'Gen Master'!$AM880="Enabled?")),'Gen Master'!S880, ignore_flag)</f>
        <v>zzz_ignore</v>
      </c>
      <c r="T216" s="19" t="str">
        <f>IF(AND(NOT(ISBLANK('Gen Master'!T880)),OR('Gen Master'!$AM880=TRUE,'Gen Master'!$AM880="Enabled?")),'Gen Master'!T880, ignore_flag)</f>
        <v>zzz_ignore</v>
      </c>
      <c r="U216" s="19" t="str">
        <f>IF(AND(NOT(ISBLANK('Gen Master'!U880)),OR('Gen Master'!$AM880=TRUE,'Gen Master'!$AM880="Enabled?")),'Gen Master'!U880, ignore_flag)</f>
        <v>zzz_ignore</v>
      </c>
      <c r="V216" s="19" t="str">
        <f ca="1">IF(AND(NOT(ISBLANK('Gen Master'!V880)),OR('Gen Master'!$AM880=TRUE,'Gen Master'!$AM880="Enabled?")),'Gen Master'!V880, ignore_flag)</f>
        <v>zzz_ignore</v>
      </c>
      <c r="W216" s="19" t="str">
        <f>IF(AND(NOT(ISBLANK('Gen Master'!W880)),OR('Gen Master'!$AM880=TRUE,'Gen Master'!$AM880="Enabled?")),'Gen Master'!W880, ignore_flag)</f>
        <v>zzz_ignore</v>
      </c>
      <c r="X216" s="19" t="str">
        <f>IF(AND(NOT(ISBLANK('Gen Master'!X880)),OR('Gen Master'!$AM880=TRUE,'Gen Master'!$AM880="Enabled?")),'Gen Master'!X880, ignore_flag)</f>
        <v>zzz_ignore</v>
      </c>
      <c r="Y216" s="19" t="str">
        <f>IF(AND(NOT(ISBLANK('Gen Master'!Y880)),OR('Gen Master'!$AM880=TRUE,'Gen Master'!$AM880="Enabled?")),'Gen Master'!Y880, ignore_flag)</f>
        <v>zzz_ignore</v>
      </c>
    </row>
    <row r="217" spans="1:25" ht="30">
      <c r="A217" s="19">
        <f>'Gen Master'!A879</f>
        <v>848</v>
      </c>
      <c r="B217" s="19" t="str">
        <f>IF(AND(NOT(ISBLANK('Gen Master'!B879)),OR('Gen Master'!$AM879=TRUE,'Gen Master'!$AM879="Enabled?")),'Gen Master'!B879, ignore_flag)</f>
        <v>zzz_ignore</v>
      </c>
      <c r="C217" s="19" t="str">
        <f>IF(AND(NOT(ISBLANK('Gen Master'!C879)),OR('Gen Master'!$AM879=TRUE,'Gen Master'!$AM879="Enabled?")),'Gen Master'!C879, ignore_flag)</f>
        <v>zzz_ignore</v>
      </c>
      <c r="D217" s="19" t="str">
        <f>IF(AND(NOT(ISBLANK('Gen Master'!D879)),OR('Gen Master'!$AM879=TRUE,'Gen Master'!$AM879="Enabled?")),'Gen Master'!D879, ignore_flag)</f>
        <v>zzz_ignore</v>
      </c>
      <c r="E217" s="19" t="str">
        <f>IF(AND(NOT(ISBLANK('Gen Master'!E879)),OR('Gen Master'!$AM879=TRUE,'Gen Master'!$AM879="Enabled?")),'Gen Master'!E879, ignore_flag)</f>
        <v>zzz_ignore</v>
      </c>
      <c r="F217" s="19" t="str">
        <f>IF(AND(NOT(ISBLANK('Gen Master'!F879)),OR('Gen Master'!$AM879=TRUE,'Gen Master'!$AM879="Enabled?")),'Gen Master'!F879, ignore_flag)</f>
        <v>zzz_ignore</v>
      </c>
      <c r="G217" s="19" t="str">
        <f>IF(AND(NOT(ISBLANK('Gen Master'!G879)),OR('Gen Master'!$AM879=TRUE,'Gen Master'!$AM879="Enabled?")),'Gen Master'!G879, ignore_flag)</f>
        <v>zzz_ignore</v>
      </c>
      <c r="H217" s="19" t="str">
        <f>IF(AND(NOT(ISBLANK('Gen Master'!H879)),OR('Gen Master'!$AM879=TRUE,'Gen Master'!$AM879="Enabled?")),'Gen Master'!H879, ignore_flag)</f>
        <v>zzz_ignore</v>
      </c>
      <c r="I217" s="19" t="str">
        <f>IF(AND(NOT(ISBLANK('Gen Master'!I879)),OR('Gen Master'!$AM879=TRUE,'Gen Master'!$AM879="Enabled?")),'Gen Master'!I879, ignore_flag)</f>
        <v>zzz_ignore</v>
      </c>
      <c r="J217" s="19" t="str">
        <f>IF(AND(NOT(ISBLANK('Gen Master'!J879)),OR('Gen Master'!$AM879=TRUE,'Gen Master'!$AM879="Enabled?")),'Gen Master'!J879, ignore_flag)</f>
        <v>zzz_ignore</v>
      </c>
      <c r="K217" s="19" t="str">
        <f>IF(AND(NOT(ISBLANK('Gen Master'!K879)),OR('Gen Master'!$AM879=TRUE,'Gen Master'!$AM879="Enabled?")),'Gen Master'!K879, ignore_flag)</f>
        <v>zzz_ignore</v>
      </c>
      <c r="L217" s="19" t="str">
        <f>IF(AND(NOT(ISBLANK('Gen Master'!L879)),OR('Gen Master'!$AM879=TRUE,'Gen Master'!$AM879="Enabled?")),'Gen Master'!L879, ignore_flag)</f>
        <v>zzz_ignore</v>
      </c>
      <c r="M217" s="19" t="str">
        <f>IF(AND(NOT(ISBLANK('Gen Master'!M879)),OR('Gen Master'!$AM879=TRUE,'Gen Master'!$AM879="Enabled?")),'Gen Master'!M879, ignore_flag)</f>
        <v>zzz_ignore</v>
      </c>
      <c r="N217" s="19" t="str">
        <f>IF(AND(NOT(ISBLANK('Gen Master'!N879)),OR('Gen Master'!$AM879=TRUE,'Gen Master'!$AM879="Enabled?")),'Gen Master'!N879, ignore_flag)</f>
        <v>zzz_ignore</v>
      </c>
      <c r="O217" s="19" t="str">
        <f>IF(AND(NOT(ISBLANK('Gen Master'!O879)),OR('Gen Master'!$AM879=TRUE,'Gen Master'!$AM879="Enabled?")),'Gen Master'!O879, ignore_flag)</f>
        <v>zzz_ignore</v>
      </c>
      <c r="P217" s="19" t="str">
        <f>IF(AND(NOT(ISBLANK('Gen Master'!P879)),OR('Gen Master'!$AM879=TRUE,'Gen Master'!$AM879="Enabled?")),'Gen Master'!P879, ignore_flag)</f>
        <v>zzz_ignore</v>
      </c>
      <c r="Q217" s="19" t="str">
        <f>IF(AND(NOT(ISBLANK('Gen Master'!Q879)),OR('Gen Master'!$AM879=TRUE,'Gen Master'!$AM879="Enabled?")),'Gen Master'!Q879, ignore_flag)</f>
        <v>zzz_ignore</v>
      </c>
      <c r="R217" s="19" t="str">
        <f>IF(AND(NOT(ISBLANK('Gen Master'!R879)),OR('Gen Master'!$AM879=TRUE,'Gen Master'!$AM879="Enabled?")),'Gen Master'!R879, ignore_flag)</f>
        <v>zzz_ignore</v>
      </c>
      <c r="S217" s="19" t="str">
        <f>IF(AND(NOT(ISBLANK('Gen Master'!S879)),OR('Gen Master'!$AM879=TRUE,'Gen Master'!$AM879="Enabled?")),'Gen Master'!S879, ignore_flag)</f>
        <v>zzz_ignore</v>
      </c>
      <c r="T217" s="19" t="str">
        <f>IF(AND(NOT(ISBLANK('Gen Master'!T879)),OR('Gen Master'!$AM879=TRUE,'Gen Master'!$AM879="Enabled?")),'Gen Master'!T879, ignore_flag)</f>
        <v>zzz_ignore</v>
      </c>
      <c r="U217" s="19" t="str">
        <f>IF(AND(NOT(ISBLANK('Gen Master'!U879)),OR('Gen Master'!$AM879=TRUE,'Gen Master'!$AM879="Enabled?")),'Gen Master'!U879, ignore_flag)</f>
        <v>zzz_ignore</v>
      </c>
      <c r="V217" s="19" t="str">
        <f ca="1">IF(AND(NOT(ISBLANK('Gen Master'!V879)),OR('Gen Master'!$AM879=TRUE,'Gen Master'!$AM879="Enabled?")),'Gen Master'!V879, ignore_flag)</f>
        <v>zzz_ignore</v>
      </c>
      <c r="W217" s="19" t="str">
        <f>IF(AND(NOT(ISBLANK('Gen Master'!W879)),OR('Gen Master'!$AM879=TRUE,'Gen Master'!$AM879="Enabled?")),'Gen Master'!W879, ignore_flag)</f>
        <v>zzz_ignore</v>
      </c>
      <c r="X217" s="19" t="str">
        <f>IF(AND(NOT(ISBLANK('Gen Master'!X879)),OR('Gen Master'!$AM879=TRUE,'Gen Master'!$AM879="Enabled?")),'Gen Master'!X879, ignore_flag)</f>
        <v>zzz_ignore</v>
      </c>
      <c r="Y217" s="19" t="str">
        <f>IF(AND(NOT(ISBLANK('Gen Master'!Y879)),OR('Gen Master'!$AM879=TRUE,'Gen Master'!$AM879="Enabled?")),'Gen Master'!Y879, ignore_flag)</f>
        <v>zzz_ignore</v>
      </c>
    </row>
    <row r="218" spans="1:25">
      <c r="A218" s="19">
        <f>'Gen Master'!A32</f>
        <v>1</v>
      </c>
      <c r="B218" s="19" t="str">
        <f>IF(AND(NOT(ISBLANK('Gen Master'!B32)),OR('Gen Master'!$AM32=TRUE,'Gen Master'!$AM32="Enabled?")),'Gen Master'!B32, ignore_flag)</f>
        <v>wind</v>
      </c>
      <c r="C218" s="19">
        <f>IF(AND(NOT(ISBLANK('Gen Master'!C32)),OR('Gen Master'!$AM32=TRUE,'Gen Master'!$AM32="Enabled?")),'Gen Master'!C32, ignore_flag)</f>
        <v>0.5</v>
      </c>
      <c r="D218" s="19" t="str">
        <f>IF(AND(NOT(ISBLANK('Gen Master'!D32)),OR('Gen Master'!$AM32=TRUE,'Gen Master'!$AM32="Enabled?")),'Gen Master'!D32, ignore_flag)</f>
        <v>wind</v>
      </c>
      <c r="E218" s="19" t="str">
        <f>IF(AND(NOT(ISBLANK('Gen Master'!E32)),OR('Gen Master'!$AM32=TRUE,'Gen Master'!$AM32="Enabled?")),'Gen Master'!E32, ignore_flag)</f>
        <v>zzz_ignore</v>
      </c>
      <c r="F218" s="19" t="str">
        <f>IF(AND(NOT(ISBLANK('Gen Master'!F32)),OR('Gen Master'!$AM32=TRUE,'Gen Master'!$AM32="Enabled?")),'Gen Master'!F32, ignore_flag)</f>
        <v>wind</v>
      </c>
      <c r="G218" s="19">
        <f>IF(AND(NOT(ISBLANK('Gen Master'!G32)),OR('Gen Master'!$AM32=TRUE,'Gen Master'!$AM32="Enabled?")),'Gen Master'!G32, ignore_flag)</f>
        <v>1</v>
      </c>
      <c r="H218" s="19">
        <f>IF(AND(NOT(ISBLANK('Gen Master'!H32)),OR('Gen Master'!$AM32=TRUE,'Gen Master'!$AM32="Enabled?")),'Gen Master'!H32, ignore_flag)</f>
        <v>2007</v>
      </c>
      <c r="I218" s="19" t="str">
        <f>IF(AND(NOT(ISBLANK('Gen Master'!I32)),OR('Gen Master'!$AM32=TRUE,'Gen Master'!$AM32="Enabled?")),'Gen Master'!I32, ignore_flag)</f>
        <v>OP</v>
      </c>
      <c r="J218" s="19" t="str">
        <f>IF(AND(NOT(ISBLANK('Gen Master'!J32)),OR('Gen Master'!$AM32=TRUE,'Gen Master'!$AM32="Enabled?")),'Gen Master'!J32, ignore_flag)</f>
        <v>N</v>
      </c>
      <c r="K218" s="19" t="str">
        <f>IF(AND(NOT(ISBLANK('Gen Master'!K32)),OR('Gen Master'!$AM32=TRUE,'Gen Master'!$AM32="Enabled?")),'Gen Master'!K32, ignore_flag)</f>
        <v>Combo</v>
      </c>
      <c r="L218" s="19" t="str">
        <f>IF(AND(NOT(ISBLANK('Gen Master'!L32)),OR('Gen Master'!$AM32=TRUE,'Gen Master'!$AM32="Enabled?")),'Gen Master'!L32, ignore_flag)</f>
        <v>WND</v>
      </c>
      <c r="M218" s="19" t="str">
        <f>IF(AND(NOT(ISBLANK('Gen Master'!M32)),OR('Gen Master'!$AM32=TRUE,'Gen Master'!$AM32="Enabled?")),'Gen Master'!M32, ignore_flag)</f>
        <v>CC</v>
      </c>
      <c r="N218" s="19">
        <f>IF(AND(NOT(ISBLANK('Gen Master'!N32)),OR('Gen Master'!$AM32=TRUE,'Gen Master'!$AM32="Enabled?")),'Gen Master'!N32, ignore_flag)</f>
        <v>0.5</v>
      </c>
      <c r="O218" s="19" t="str">
        <f>IF(AND(NOT(ISBLANK('Gen Master'!O32)),OR('Gen Master'!$AM32=TRUE,'Gen Master'!$AM32="Enabled?")),'Gen Master'!O32, ignore_flag)</f>
        <v>zzz_ignore</v>
      </c>
      <c r="P218" s="19" t="str">
        <f>IF(AND(NOT(ISBLANK('Gen Master'!P32)),OR('Gen Master'!$AM32=TRUE,'Gen Master'!$AM32="Enabled?")),'Gen Master'!P32, ignore_flag)</f>
        <v>zzz_ignore</v>
      </c>
      <c r="Q218" s="19" t="str">
        <f>IF(AND(NOT(ISBLANK('Gen Master'!Q32)),OR('Gen Master'!$AM32=TRUE,'Gen Master'!$AM32="Enabled?")),'Gen Master'!Q32, ignore_flag)</f>
        <v>zzz_ignore</v>
      </c>
      <c r="R218" s="19" t="str">
        <f>IF(AND(NOT(ISBLANK('Gen Master'!R32)),OR('Gen Master'!$AM32=TRUE,'Gen Master'!$AM32="Enabled?")),'Gen Master'!R32, ignore_flag)</f>
        <v>zzz_ignore</v>
      </c>
      <c r="S218" s="19" t="str">
        <f>IF(AND(NOT(ISBLANK('Gen Master'!S32)),OR('Gen Master'!$AM32=TRUE,'Gen Master'!$AM32="Enabled?")),'Gen Master'!S32, ignore_flag)</f>
        <v>zzz_ignore</v>
      </c>
      <c r="T218" s="19" t="str">
        <f>IF(AND(NOT(ISBLANK('Gen Master'!T32)),OR('Gen Master'!$AM32=TRUE,'Gen Master'!$AM32="Enabled?")),'Gen Master'!T32, ignore_flag)</f>
        <v>Y</v>
      </c>
      <c r="U218" s="19" t="str">
        <f>IF(AND(NOT(ISBLANK('Gen Master'!U32)),OR('Gen Master'!$AM32=TRUE,'Gen Master'!$AM32="Enabled?")),'Gen Master'!U32, ignore_flag)</f>
        <v>WIND</v>
      </c>
      <c r="V218" s="19" t="str">
        <f ca="1">IF(AND(NOT(ISBLANK('Gen Master'!V32)),OR('Gen Master'!$AM32=TRUE,'Gen Master'!$AM32="Enabled?")),'Gen Master'!V32, ignore_flag)</f>
        <v/>
      </c>
      <c r="W218" s="19" t="str">
        <f>IF(AND(NOT(ISBLANK('Gen Master'!W32)),OR('Gen Master'!$AM32=TRUE,'Gen Master'!$AM32="Enabled?")),'Gen Master'!W32, ignore_flag)</f>
        <v>wind</v>
      </c>
      <c r="X218" s="19" t="str">
        <f>IF(AND(NOT(ISBLANK('Gen Master'!X32)),OR('Gen Master'!$AM32=TRUE,'Gen Master'!$AM32="Enabled?")),'Gen Master'!X32, ignore_flag)</f>
        <v>zzz_ignore</v>
      </c>
      <c r="Y218" s="19" t="str">
        <f>IF(AND(NOT(ISBLANK('Gen Master'!Y32)),OR('Gen Master'!$AM32=TRUE,'Gen Master'!$AM32="Enabled?")),'Gen Master'!Y32, ignore_flag)</f>
        <v>zzz_ignore</v>
      </c>
    </row>
    <row r="219" spans="1:25" ht="45">
      <c r="A219" s="19">
        <f>'Gen Master'!A898</f>
        <v>867</v>
      </c>
      <c r="B219" s="19" t="str">
        <f>IF(AND(NOT(ISBLANK('Gen Master'!B898)),OR('Gen Master'!$AM898=TRUE,'Gen Master'!$AM898="Enabled?")),'Gen Master'!B898, ignore_flag)</f>
        <v>zzz_ignore</v>
      </c>
      <c r="C219" s="19" t="str">
        <f>IF(AND(NOT(ISBLANK('Gen Master'!C898)),OR('Gen Master'!$AM898=TRUE,'Gen Master'!$AM898="Enabled?")),'Gen Master'!C898, ignore_flag)</f>
        <v>zzz_ignore</v>
      </c>
      <c r="D219" s="19" t="str">
        <f>IF(AND(NOT(ISBLANK('Gen Master'!D898)),OR('Gen Master'!$AM898=TRUE,'Gen Master'!$AM898="Enabled?")),'Gen Master'!D898, ignore_flag)</f>
        <v>zzz_ignore</v>
      </c>
      <c r="E219" s="19" t="str">
        <f>IF(AND(NOT(ISBLANK('Gen Master'!E898)),OR('Gen Master'!$AM898=TRUE,'Gen Master'!$AM898="Enabled?")),'Gen Master'!E898, ignore_flag)</f>
        <v>zzz_ignore</v>
      </c>
      <c r="F219" s="19" t="str">
        <f>IF(AND(NOT(ISBLANK('Gen Master'!F898)),OR('Gen Master'!$AM898=TRUE,'Gen Master'!$AM898="Enabled?")),'Gen Master'!F898, ignore_flag)</f>
        <v>zzz_ignore</v>
      </c>
      <c r="G219" s="19" t="str">
        <f>IF(AND(NOT(ISBLANK('Gen Master'!G898)),OR('Gen Master'!$AM898=TRUE,'Gen Master'!$AM898="Enabled?")),'Gen Master'!G898, ignore_flag)</f>
        <v>zzz_ignore</v>
      </c>
      <c r="H219" s="19" t="str">
        <f>IF(AND(NOT(ISBLANK('Gen Master'!H898)),OR('Gen Master'!$AM898=TRUE,'Gen Master'!$AM898="Enabled?")),'Gen Master'!H898, ignore_flag)</f>
        <v>zzz_ignore</v>
      </c>
      <c r="I219" s="19" t="str">
        <f>IF(AND(NOT(ISBLANK('Gen Master'!I898)),OR('Gen Master'!$AM898=TRUE,'Gen Master'!$AM898="Enabled?")),'Gen Master'!I898, ignore_flag)</f>
        <v>zzz_ignore</v>
      </c>
      <c r="J219" s="19" t="str">
        <f>IF(AND(NOT(ISBLANK('Gen Master'!J898)),OR('Gen Master'!$AM898=TRUE,'Gen Master'!$AM898="Enabled?")),'Gen Master'!J898, ignore_flag)</f>
        <v>zzz_ignore</v>
      </c>
      <c r="K219" s="19" t="str">
        <f>IF(AND(NOT(ISBLANK('Gen Master'!K898)),OR('Gen Master'!$AM898=TRUE,'Gen Master'!$AM898="Enabled?")),'Gen Master'!K898, ignore_flag)</f>
        <v>zzz_ignore</v>
      </c>
      <c r="L219" s="19" t="str">
        <f>IF(AND(NOT(ISBLANK('Gen Master'!L898)),OR('Gen Master'!$AM898=TRUE,'Gen Master'!$AM898="Enabled?")),'Gen Master'!L898, ignore_flag)</f>
        <v>zzz_ignore</v>
      </c>
      <c r="M219" s="19" t="str">
        <f>IF(AND(NOT(ISBLANK('Gen Master'!M898)),OR('Gen Master'!$AM898=TRUE,'Gen Master'!$AM898="Enabled?")),'Gen Master'!M898, ignore_flag)</f>
        <v>zzz_ignore</v>
      </c>
      <c r="N219" s="19" t="str">
        <f>IF(AND(NOT(ISBLANK('Gen Master'!N898)),OR('Gen Master'!$AM898=TRUE,'Gen Master'!$AM898="Enabled?")),'Gen Master'!N898, ignore_flag)</f>
        <v>zzz_ignore</v>
      </c>
      <c r="O219" s="19" t="str">
        <f>IF(AND(NOT(ISBLANK('Gen Master'!O898)),OR('Gen Master'!$AM898=TRUE,'Gen Master'!$AM898="Enabled?")),'Gen Master'!O898, ignore_flag)</f>
        <v>zzz_ignore</v>
      </c>
      <c r="P219" s="19" t="str">
        <f>IF(AND(NOT(ISBLANK('Gen Master'!P898)),OR('Gen Master'!$AM898=TRUE,'Gen Master'!$AM898="Enabled?")),'Gen Master'!P898, ignore_flag)</f>
        <v>zzz_ignore</v>
      </c>
      <c r="Q219" s="19" t="str">
        <f>IF(AND(NOT(ISBLANK('Gen Master'!Q898)),OR('Gen Master'!$AM898=TRUE,'Gen Master'!$AM898="Enabled?")),'Gen Master'!Q898, ignore_flag)</f>
        <v>zzz_ignore</v>
      </c>
      <c r="R219" s="19" t="str">
        <f>IF(AND(NOT(ISBLANK('Gen Master'!R898)),OR('Gen Master'!$AM898=TRUE,'Gen Master'!$AM898="Enabled?")),'Gen Master'!R898, ignore_flag)</f>
        <v>zzz_ignore</v>
      </c>
      <c r="S219" s="19" t="str">
        <f>IF(AND(NOT(ISBLANK('Gen Master'!S898)),OR('Gen Master'!$AM898=TRUE,'Gen Master'!$AM898="Enabled?")),'Gen Master'!S898, ignore_flag)</f>
        <v>zzz_ignore</v>
      </c>
      <c r="T219" s="19" t="str">
        <f>IF(AND(NOT(ISBLANK('Gen Master'!T898)),OR('Gen Master'!$AM898=TRUE,'Gen Master'!$AM898="Enabled?")),'Gen Master'!T898, ignore_flag)</f>
        <v>zzz_ignore</v>
      </c>
      <c r="U219" s="19" t="str">
        <f>IF(AND(NOT(ISBLANK('Gen Master'!U898)),OR('Gen Master'!$AM898=TRUE,'Gen Master'!$AM898="Enabled?")),'Gen Master'!U898, ignore_flag)</f>
        <v>zzz_ignore</v>
      </c>
      <c r="V219" s="19" t="str">
        <f ca="1">IF(AND(NOT(ISBLANK('Gen Master'!V898)),OR('Gen Master'!$AM898=TRUE,'Gen Master'!$AM898="Enabled?")),'Gen Master'!V898, ignore_flag)</f>
        <v>zzz_ignore</v>
      </c>
      <c r="W219" s="19" t="str">
        <f>IF(AND(NOT(ISBLANK('Gen Master'!W898)),OR('Gen Master'!$AM898=TRUE,'Gen Master'!$AM898="Enabled?")),'Gen Master'!W898, ignore_flag)</f>
        <v>zzz_ignore</v>
      </c>
      <c r="X219" s="19" t="str">
        <f>IF(AND(NOT(ISBLANK('Gen Master'!X898)),OR('Gen Master'!$AM898=TRUE,'Gen Master'!$AM898="Enabled?")),'Gen Master'!X898, ignore_flag)</f>
        <v>zzz_ignore</v>
      </c>
      <c r="Y219" s="19" t="str">
        <f>IF(AND(NOT(ISBLANK('Gen Master'!Y898)),OR('Gen Master'!$AM898=TRUE,'Gen Master'!$AM898="Enabled?")),'Gen Master'!Y898, ignore_flag)</f>
        <v>zzz_ignore</v>
      </c>
    </row>
    <row r="220" spans="1:25" ht="30">
      <c r="A220" s="19">
        <f>'Gen Master'!A902</f>
        <v>871</v>
      </c>
      <c r="B220" s="19" t="str">
        <f>IF(AND(NOT(ISBLANK('Gen Master'!B902)),OR('Gen Master'!$AM902=TRUE,'Gen Master'!$AM902="Enabled?")),'Gen Master'!B902, ignore_flag)</f>
        <v>zzz_ignore</v>
      </c>
      <c r="C220" s="19" t="str">
        <f>IF(AND(NOT(ISBLANK('Gen Master'!C902)),OR('Gen Master'!$AM902=TRUE,'Gen Master'!$AM902="Enabled?")),'Gen Master'!C902, ignore_flag)</f>
        <v>zzz_ignore</v>
      </c>
      <c r="D220" s="19" t="str">
        <f>IF(AND(NOT(ISBLANK('Gen Master'!D902)),OR('Gen Master'!$AM902=TRUE,'Gen Master'!$AM902="Enabled?")),'Gen Master'!D902, ignore_flag)</f>
        <v>zzz_ignore</v>
      </c>
      <c r="E220" s="19" t="str">
        <f>IF(AND(NOT(ISBLANK('Gen Master'!E902)),OR('Gen Master'!$AM902=TRUE,'Gen Master'!$AM902="Enabled?")),'Gen Master'!E902, ignore_flag)</f>
        <v>zzz_ignore</v>
      </c>
      <c r="F220" s="19" t="str">
        <f>IF(AND(NOT(ISBLANK('Gen Master'!F902)),OR('Gen Master'!$AM902=TRUE,'Gen Master'!$AM902="Enabled?")),'Gen Master'!F902, ignore_flag)</f>
        <v>zzz_ignore</v>
      </c>
      <c r="G220" s="19" t="str">
        <f>IF(AND(NOT(ISBLANK('Gen Master'!G902)),OR('Gen Master'!$AM902=TRUE,'Gen Master'!$AM902="Enabled?")),'Gen Master'!G902, ignore_flag)</f>
        <v>zzz_ignore</v>
      </c>
      <c r="H220" s="19" t="str">
        <f>IF(AND(NOT(ISBLANK('Gen Master'!H902)),OR('Gen Master'!$AM902=TRUE,'Gen Master'!$AM902="Enabled?")),'Gen Master'!H902, ignore_flag)</f>
        <v>zzz_ignore</v>
      </c>
      <c r="I220" s="19" t="str">
        <f>IF(AND(NOT(ISBLANK('Gen Master'!I902)),OR('Gen Master'!$AM902=TRUE,'Gen Master'!$AM902="Enabled?")),'Gen Master'!I902, ignore_flag)</f>
        <v>zzz_ignore</v>
      </c>
      <c r="J220" s="19" t="str">
        <f>IF(AND(NOT(ISBLANK('Gen Master'!J902)),OR('Gen Master'!$AM902=TRUE,'Gen Master'!$AM902="Enabled?")),'Gen Master'!J902, ignore_flag)</f>
        <v>zzz_ignore</v>
      </c>
      <c r="K220" s="19" t="str">
        <f>IF(AND(NOT(ISBLANK('Gen Master'!K902)),OR('Gen Master'!$AM902=TRUE,'Gen Master'!$AM902="Enabled?")),'Gen Master'!K902, ignore_flag)</f>
        <v>zzz_ignore</v>
      </c>
      <c r="L220" s="19" t="str">
        <f>IF(AND(NOT(ISBLANK('Gen Master'!L902)),OR('Gen Master'!$AM902=TRUE,'Gen Master'!$AM902="Enabled?")),'Gen Master'!L902, ignore_flag)</f>
        <v>zzz_ignore</v>
      </c>
      <c r="M220" s="19" t="str">
        <f>IF(AND(NOT(ISBLANK('Gen Master'!M902)),OR('Gen Master'!$AM902=TRUE,'Gen Master'!$AM902="Enabled?")),'Gen Master'!M902, ignore_flag)</f>
        <v>zzz_ignore</v>
      </c>
      <c r="N220" s="19" t="str">
        <f>IF(AND(NOT(ISBLANK('Gen Master'!N902)),OR('Gen Master'!$AM902=TRUE,'Gen Master'!$AM902="Enabled?")),'Gen Master'!N902, ignore_flag)</f>
        <v>zzz_ignore</v>
      </c>
      <c r="O220" s="19" t="str">
        <f>IF(AND(NOT(ISBLANK('Gen Master'!O902)),OR('Gen Master'!$AM902=TRUE,'Gen Master'!$AM902="Enabled?")),'Gen Master'!O902, ignore_flag)</f>
        <v>zzz_ignore</v>
      </c>
      <c r="P220" s="19" t="str">
        <f>IF(AND(NOT(ISBLANK('Gen Master'!P902)),OR('Gen Master'!$AM902=TRUE,'Gen Master'!$AM902="Enabled?")),'Gen Master'!P902, ignore_flag)</f>
        <v>zzz_ignore</v>
      </c>
      <c r="Q220" s="19" t="str">
        <f>IF(AND(NOT(ISBLANK('Gen Master'!Q902)),OR('Gen Master'!$AM902=TRUE,'Gen Master'!$AM902="Enabled?")),'Gen Master'!Q902, ignore_flag)</f>
        <v>zzz_ignore</v>
      </c>
      <c r="R220" s="19" t="str">
        <f>IF(AND(NOT(ISBLANK('Gen Master'!R902)),OR('Gen Master'!$AM902=TRUE,'Gen Master'!$AM902="Enabled?")),'Gen Master'!R902, ignore_flag)</f>
        <v>zzz_ignore</v>
      </c>
      <c r="S220" s="19" t="str">
        <f>IF(AND(NOT(ISBLANK('Gen Master'!S902)),OR('Gen Master'!$AM902=TRUE,'Gen Master'!$AM902="Enabled?")),'Gen Master'!S902, ignore_flag)</f>
        <v>zzz_ignore</v>
      </c>
      <c r="T220" s="19" t="str">
        <f>IF(AND(NOT(ISBLANK('Gen Master'!T902)),OR('Gen Master'!$AM902=TRUE,'Gen Master'!$AM902="Enabled?")),'Gen Master'!T902, ignore_flag)</f>
        <v>zzz_ignore</v>
      </c>
      <c r="U220" s="19" t="str">
        <f>IF(AND(NOT(ISBLANK('Gen Master'!U902)),OR('Gen Master'!$AM902=TRUE,'Gen Master'!$AM902="Enabled?")),'Gen Master'!U902, ignore_flag)</f>
        <v>zzz_ignore</v>
      </c>
      <c r="V220" s="19" t="str">
        <f ca="1">IF(AND(NOT(ISBLANK('Gen Master'!V902)),OR('Gen Master'!$AM902=TRUE,'Gen Master'!$AM902="Enabled?")),'Gen Master'!V902, ignore_flag)</f>
        <v>zzz_ignore</v>
      </c>
      <c r="W220" s="19" t="str">
        <f>IF(AND(NOT(ISBLANK('Gen Master'!W902)),OR('Gen Master'!$AM902=TRUE,'Gen Master'!$AM902="Enabled?")),'Gen Master'!W902, ignore_flag)</f>
        <v>zzz_ignore</v>
      </c>
      <c r="X220" s="19" t="str">
        <f>IF(AND(NOT(ISBLANK('Gen Master'!X902)),OR('Gen Master'!$AM902=TRUE,'Gen Master'!$AM902="Enabled?")),'Gen Master'!X902, ignore_flag)</f>
        <v>zzz_ignore</v>
      </c>
      <c r="Y220" s="19" t="str">
        <f>IF(AND(NOT(ISBLANK('Gen Master'!Y902)),OR('Gen Master'!$AM902=TRUE,'Gen Master'!$AM902="Enabled?")),'Gen Master'!Y902, ignore_flag)</f>
        <v>zzz_ignore</v>
      </c>
    </row>
    <row r="221" spans="1:25">
      <c r="A221" s="19">
        <f>'Gen Master'!A33</f>
        <v>2</v>
      </c>
      <c r="B221" s="19" t="str">
        <f>IF(AND(NOT(ISBLANK('Gen Master'!B33)),OR('Gen Master'!$AM33=TRUE,'Gen Master'!$AM33="Enabled?")),'Gen Master'!B33, ignore_flag)</f>
        <v>zzz_ignore</v>
      </c>
      <c r="C221" s="19" t="str">
        <f>IF(AND(NOT(ISBLANK('Gen Master'!C33)),OR('Gen Master'!$AM33=TRUE,'Gen Master'!$AM33="Enabled?")),'Gen Master'!C33, ignore_flag)</f>
        <v>zzz_ignore</v>
      </c>
      <c r="D221" s="19" t="str">
        <f>IF(AND(NOT(ISBLANK('Gen Master'!D33)),OR('Gen Master'!$AM33=TRUE,'Gen Master'!$AM33="Enabled?")),'Gen Master'!D33, ignore_flag)</f>
        <v>zzz_ignore</v>
      </c>
      <c r="E221" s="19" t="str">
        <f>IF(AND(NOT(ISBLANK('Gen Master'!E33)),OR('Gen Master'!$AM33=TRUE,'Gen Master'!$AM33="Enabled?")),'Gen Master'!E33, ignore_flag)</f>
        <v>zzz_ignore</v>
      </c>
      <c r="F221" s="19" t="str">
        <f>IF(AND(NOT(ISBLANK('Gen Master'!F33)),OR('Gen Master'!$AM33=TRUE,'Gen Master'!$AM33="Enabled?")),'Gen Master'!F33, ignore_flag)</f>
        <v>zzz_ignore</v>
      </c>
      <c r="G221" s="19" t="str">
        <f>IF(AND(NOT(ISBLANK('Gen Master'!G33)),OR('Gen Master'!$AM33=TRUE,'Gen Master'!$AM33="Enabled?")),'Gen Master'!G33, ignore_flag)</f>
        <v>zzz_ignore</v>
      </c>
      <c r="H221" s="19" t="str">
        <f>IF(AND(NOT(ISBLANK('Gen Master'!H33)),OR('Gen Master'!$AM33=TRUE,'Gen Master'!$AM33="Enabled?")),'Gen Master'!H33, ignore_flag)</f>
        <v>zzz_ignore</v>
      </c>
      <c r="I221" s="19" t="str">
        <f>IF(AND(NOT(ISBLANK('Gen Master'!I33)),OR('Gen Master'!$AM33=TRUE,'Gen Master'!$AM33="Enabled?")),'Gen Master'!I33, ignore_flag)</f>
        <v>zzz_ignore</v>
      </c>
      <c r="J221" s="19" t="str">
        <f>IF(AND(NOT(ISBLANK('Gen Master'!J33)),OR('Gen Master'!$AM33=TRUE,'Gen Master'!$AM33="Enabled?")),'Gen Master'!J33, ignore_flag)</f>
        <v>zzz_ignore</v>
      </c>
      <c r="K221" s="19" t="str">
        <f>IF(AND(NOT(ISBLANK('Gen Master'!K33)),OR('Gen Master'!$AM33=TRUE,'Gen Master'!$AM33="Enabled?")),'Gen Master'!K33, ignore_flag)</f>
        <v>zzz_ignore</v>
      </c>
      <c r="L221" s="19" t="str">
        <f>IF(AND(NOT(ISBLANK('Gen Master'!L33)),OR('Gen Master'!$AM33=TRUE,'Gen Master'!$AM33="Enabled?")),'Gen Master'!L33, ignore_flag)</f>
        <v>zzz_ignore</v>
      </c>
      <c r="M221" s="19" t="str">
        <f>IF(AND(NOT(ISBLANK('Gen Master'!M33)),OR('Gen Master'!$AM33=TRUE,'Gen Master'!$AM33="Enabled?")),'Gen Master'!M33, ignore_flag)</f>
        <v>zzz_ignore</v>
      </c>
      <c r="N221" s="19" t="str">
        <f>IF(AND(NOT(ISBLANK('Gen Master'!N33)),OR('Gen Master'!$AM33=TRUE,'Gen Master'!$AM33="Enabled?")),'Gen Master'!N33, ignore_flag)</f>
        <v>zzz_ignore</v>
      </c>
      <c r="O221" s="19" t="str">
        <f>IF(AND(NOT(ISBLANK('Gen Master'!O33)),OR('Gen Master'!$AM33=TRUE,'Gen Master'!$AM33="Enabled?")),'Gen Master'!O33, ignore_flag)</f>
        <v>zzz_ignore</v>
      </c>
      <c r="P221" s="19" t="str">
        <f>IF(AND(NOT(ISBLANK('Gen Master'!P33)),OR('Gen Master'!$AM33=TRUE,'Gen Master'!$AM33="Enabled?")),'Gen Master'!P33, ignore_flag)</f>
        <v>zzz_ignore</v>
      </c>
      <c r="Q221" s="19" t="str">
        <f>IF(AND(NOT(ISBLANK('Gen Master'!Q33)),OR('Gen Master'!$AM33=TRUE,'Gen Master'!$AM33="Enabled?")),'Gen Master'!Q33, ignore_flag)</f>
        <v>zzz_ignore</v>
      </c>
      <c r="R221" s="19" t="str">
        <f>IF(AND(NOT(ISBLANK('Gen Master'!R33)),OR('Gen Master'!$AM33=TRUE,'Gen Master'!$AM33="Enabled?")),'Gen Master'!R33, ignore_flag)</f>
        <v>zzz_ignore</v>
      </c>
      <c r="S221" s="19" t="str">
        <f>IF(AND(NOT(ISBLANK('Gen Master'!S33)),OR('Gen Master'!$AM33=TRUE,'Gen Master'!$AM33="Enabled?")),'Gen Master'!S33, ignore_flag)</f>
        <v>zzz_ignore</v>
      </c>
      <c r="T221" s="19" t="str">
        <f>IF(AND(NOT(ISBLANK('Gen Master'!T33)),OR('Gen Master'!$AM33=TRUE,'Gen Master'!$AM33="Enabled?")),'Gen Master'!T33, ignore_flag)</f>
        <v>zzz_ignore</v>
      </c>
      <c r="U221" s="19" t="str">
        <f>IF(AND(NOT(ISBLANK('Gen Master'!U33)),OR('Gen Master'!$AM33=TRUE,'Gen Master'!$AM33="Enabled?")),'Gen Master'!U33, ignore_flag)</f>
        <v>zzz_ignore</v>
      </c>
      <c r="V221" s="19" t="str">
        <f ca="1">IF(AND(NOT(ISBLANK('Gen Master'!V33)),OR('Gen Master'!$AM33=TRUE,'Gen Master'!$AM33="Enabled?")),'Gen Master'!V33, ignore_flag)</f>
        <v>zzz_ignore</v>
      </c>
      <c r="W221" s="19" t="str">
        <f>IF(AND(NOT(ISBLANK('Gen Master'!W33)),OR('Gen Master'!$AM33=TRUE,'Gen Master'!$AM33="Enabled?")),'Gen Master'!W33, ignore_flag)</f>
        <v>zzz_ignore</v>
      </c>
      <c r="X221" s="19" t="str">
        <f>IF(AND(NOT(ISBLANK('Gen Master'!X33)),OR('Gen Master'!$AM33=TRUE,'Gen Master'!$AM33="Enabled?")),'Gen Master'!X33, ignore_flag)</f>
        <v>zzz_ignore</v>
      </c>
      <c r="Y221" s="19" t="str">
        <f>IF(AND(NOT(ISBLANK('Gen Master'!Y33)),OR('Gen Master'!$AM33=TRUE,'Gen Master'!$AM33="Enabled?")),'Gen Master'!Y33, ignore_flag)</f>
        <v>zzz_ignore</v>
      </c>
    </row>
    <row r="222" spans="1:25">
      <c r="A222" s="19">
        <f>'Gen Master'!A34</f>
        <v>3</v>
      </c>
      <c r="B222" s="19" t="str">
        <f>IF(AND(NOT(ISBLANK('Gen Master'!B34)),OR('Gen Master'!$AM34=TRUE,'Gen Master'!$AM34="Enabled?")),'Gen Master'!B34, ignore_flag)</f>
        <v>zzz_ignore</v>
      </c>
      <c r="C222" s="19" t="str">
        <f>IF(AND(NOT(ISBLANK('Gen Master'!C34)),OR('Gen Master'!$AM34=TRUE,'Gen Master'!$AM34="Enabled?")),'Gen Master'!C34, ignore_flag)</f>
        <v>zzz_ignore</v>
      </c>
      <c r="D222" s="19" t="str">
        <f>IF(AND(NOT(ISBLANK('Gen Master'!D34)),OR('Gen Master'!$AM34=TRUE,'Gen Master'!$AM34="Enabled?")),'Gen Master'!D34, ignore_flag)</f>
        <v>zzz_ignore</v>
      </c>
      <c r="E222" s="19" t="str">
        <f>IF(AND(NOT(ISBLANK('Gen Master'!E34)),OR('Gen Master'!$AM34=TRUE,'Gen Master'!$AM34="Enabled?")),'Gen Master'!E34, ignore_flag)</f>
        <v>zzz_ignore</v>
      </c>
      <c r="F222" s="19" t="str">
        <f>IF(AND(NOT(ISBLANK('Gen Master'!F34)),OR('Gen Master'!$AM34=TRUE,'Gen Master'!$AM34="Enabled?")),'Gen Master'!F34, ignore_flag)</f>
        <v>zzz_ignore</v>
      </c>
      <c r="G222" s="19" t="str">
        <f>IF(AND(NOT(ISBLANK('Gen Master'!G34)),OR('Gen Master'!$AM34=TRUE,'Gen Master'!$AM34="Enabled?")),'Gen Master'!G34, ignore_flag)</f>
        <v>zzz_ignore</v>
      </c>
      <c r="H222" s="19" t="str">
        <f>IF(AND(NOT(ISBLANK('Gen Master'!H34)),OR('Gen Master'!$AM34=TRUE,'Gen Master'!$AM34="Enabled?")),'Gen Master'!H34, ignore_flag)</f>
        <v>zzz_ignore</v>
      </c>
      <c r="I222" s="19" t="str">
        <f>IF(AND(NOT(ISBLANK('Gen Master'!I34)),OR('Gen Master'!$AM34=TRUE,'Gen Master'!$AM34="Enabled?")),'Gen Master'!I34, ignore_flag)</f>
        <v>zzz_ignore</v>
      </c>
      <c r="J222" s="19" t="str">
        <f>IF(AND(NOT(ISBLANK('Gen Master'!J34)),OR('Gen Master'!$AM34=TRUE,'Gen Master'!$AM34="Enabled?")),'Gen Master'!J34, ignore_flag)</f>
        <v>zzz_ignore</v>
      </c>
      <c r="K222" s="19" t="str">
        <f>IF(AND(NOT(ISBLANK('Gen Master'!K34)),OR('Gen Master'!$AM34=TRUE,'Gen Master'!$AM34="Enabled?")),'Gen Master'!K34, ignore_flag)</f>
        <v>zzz_ignore</v>
      </c>
      <c r="L222" s="19" t="str">
        <f>IF(AND(NOT(ISBLANK('Gen Master'!L34)),OR('Gen Master'!$AM34=TRUE,'Gen Master'!$AM34="Enabled?")),'Gen Master'!L34, ignore_flag)</f>
        <v>zzz_ignore</v>
      </c>
      <c r="M222" s="19" t="str">
        <f>IF(AND(NOT(ISBLANK('Gen Master'!M34)),OR('Gen Master'!$AM34=TRUE,'Gen Master'!$AM34="Enabled?")),'Gen Master'!M34, ignore_flag)</f>
        <v>zzz_ignore</v>
      </c>
      <c r="N222" s="19" t="str">
        <f>IF(AND(NOT(ISBLANK('Gen Master'!N34)),OR('Gen Master'!$AM34=TRUE,'Gen Master'!$AM34="Enabled?")),'Gen Master'!N34, ignore_flag)</f>
        <v>zzz_ignore</v>
      </c>
      <c r="O222" s="19" t="str">
        <f>IF(AND(NOT(ISBLANK('Gen Master'!O34)),OR('Gen Master'!$AM34=TRUE,'Gen Master'!$AM34="Enabled?")),'Gen Master'!O34, ignore_flag)</f>
        <v>zzz_ignore</v>
      </c>
      <c r="P222" s="19" t="str">
        <f>IF(AND(NOT(ISBLANK('Gen Master'!P34)),OR('Gen Master'!$AM34=TRUE,'Gen Master'!$AM34="Enabled?")),'Gen Master'!P34, ignore_flag)</f>
        <v>zzz_ignore</v>
      </c>
      <c r="Q222" s="19" t="str">
        <f>IF(AND(NOT(ISBLANK('Gen Master'!Q34)),OR('Gen Master'!$AM34=TRUE,'Gen Master'!$AM34="Enabled?")),'Gen Master'!Q34, ignore_flag)</f>
        <v>zzz_ignore</v>
      </c>
      <c r="R222" s="19" t="str">
        <f>IF(AND(NOT(ISBLANK('Gen Master'!R34)),OR('Gen Master'!$AM34=TRUE,'Gen Master'!$AM34="Enabled?")),'Gen Master'!R34, ignore_flag)</f>
        <v>zzz_ignore</v>
      </c>
      <c r="S222" s="19" t="str">
        <f>IF(AND(NOT(ISBLANK('Gen Master'!S34)),OR('Gen Master'!$AM34=TRUE,'Gen Master'!$AM34="Enabled?")),'Gen Master'!S34, ignore_flag)</f>
        <v>zzz_ignore</v>
      </c>
      <c r="T222" s="19" t="str">
        <f>IF(AND(NOT(ISBLANK('Gen Master'!T34)),OR('Gen Master'!$AM34=TRUE,'Gen Master'!$AM34="Enabled?")),'Gen Master'!T34, ignore_flag)</f>
        <v>zzz_ignore</v>
      </c>
      <c r="U222" s="19" t="str">
        <f>IF(AND(NOT(ISBLANK('Gen Master'!U34)),OR('Gen Master'!$AM34=TRUE,'Gen Master'!$AM34="Enabled?")),'Gen Master'!U34, ignore_flag)</f>
        <v>zzz_ignore</v>
      </c>
      <c r="V222" s="19" t="str">
        <f ca="1">IF(AND(NOT(ISBLANK('Gen Master'!V34)),OR('Gen Master'!$AM34=TRUE,'Gen Master'!$AM34="Enabled?")),'Gen Master'!V34, ignore_flag)</f>
        <v>zzz_ignore</v>
      </c>
      <c r="W222" s="19" t="str">
        <f>IF(AND(NOT(ISBLANK('Gen Master'!W34)),OR('Gen Master'!$AM34=TRUE,'Gen Master'!$AM34="Enabled?")),'Gen Master'!W34, ignore_flag)</f>
        <v>zzz_ignore</v>
      </c>
      <c r="X222" s="19" t="str">
        <f>IF(AND(NOT(ISBLANK('Gen Master'!X34)),OR('Gen Master'!$AM34=TRUE,'Gen Master'!$AM34="Enabled?")),'Gen Master'!X34, ignore_flag)</f>
        <v>zzz_ignore</v>
      </c>
      <c r="Y222" s="19" t="str">
        <f>IF(AND(NOT(ISBLANK('Gen Master'!Y34)),OR('Gen Master'!$AM34=TRUE,'Gen Master'!$AM34="Enabled?")),'Gen Master'!Y34, ignore_flag)</f>
        <v>zzz_ignore</v>
      </c>
    </row>
    <row r="223" spans="1:25">
      <c r="A223" s="19">
        <f>'Gen Master'!A35</f>
        <v>4</v>
      </c>
      <c r="B223" s="19" t="str">
        <f>IF(AND(NOT(ISBLANK('Gen Master'!B35)),OR('Gen Master'!$AM35=TRUE,'Gen Master'!$AM35="Enabled?")),'Gen Master'!B35, ignore_flag)</f>
        <v>zzz_ignore</v>
      </c>
      <c r="C223" s="19" t="str">
        <f>IF(AND(NOT(ISBLANK('Gen Master'!C35)),OR('Gen Master'!$AM35=TRUE,'Gen Master'!$AM35="Enabled?")),'Gen Master'!C35, ignore_flag)</f>
        <v>zzz_ignore</v>
      </c>
      <c r="D223" s="19" t="str">
        <f>IF(AND(NOT(ISBLANK('Gen Master'!D35)),OR('Gen Master'!$AM35=TRUE,'Gen Master'!$AM35="Enabled?")),'Gen Master'!D35, ignore_flag)</f>
        <v>zzz_ignore</v>
      </c>
      <c r="E223" s="19" t="str">
        <f>IF(AND(NOT(ISBLANK('Gen Master'!E35)),OR('Gen Master'!$AM35=TRUE,'Gen Master'!$AM35="Enabled?")),'Gen Master'!E35, ignore_flag)</f>
        <v>zzz_ignore</v>
      </c>
      <c r="F223" s="19" t="str">
        <f>IF(AND(NOT(ISBLANK('Gen Master'!F35)),OR('Gen Master'!$AM35=TRUE,'Gen Master'!$AM35="Enabled?")),'Gen Master'!F35, ignore_flag)</f>
        <v>zzz_ignore</v>
      </c>
      <c r="G223" s="19" t="str">
        <f>IF(AND(NOT(ISBLANK('Gen Master'!G35)),OR('Gen Master'!$AM35=TRUE,'Gen Master'!$AM35="Enabled?")),'Gen Master'!G35, ignore_flag)</f>
        <v>zzz_ignore</v>
      </c>
      <c r="H223" s="19" t="str">
        <f>IF(AND(NOT(ISBLANK('Gen Master'!H35)),OR('Gen Master'!$AM35=TRUE,'Gen Master'!$AM35="Enabled?")),'Gen Master'!H35, ignore_flag)</f>
        <v>zzz_ignore</v>
      </c>
      <c r="I223" s="19" t="str">
        <f>IF(AND(NOT(ISBLANK('Gen Master'!I35)),OR('Gen Master'!$AM35=TRUE,'Gen Master'!$AM35="Enabled?")),'Gen Master'!I35, ignore_flag)</f>
        <v>zzz_ignore</v>
      </c>
      <c r="J223" s="19" t="str">
        <f>IF(AND(NOT(ISBLANK('Gen Master'!J35)),OR('Gen Master'!$AM35=TRUE,'Gen Master'!$AM35="Enabled?")),'Gen Master'!J35, ignore_flag)</f>
        <v>zzz_ignore</v>
      </c>
      <c r="K223" s="19" t="str">
        <f>IF(AND(NOT(ISBLANK('Gen Master'!K35)),OR('Gen Master'!$AM35=TRUE,'Gen Master'!$AM35="Enabled?")),'Gen Master'!K35, ignore_flag)</f>
        <v>zzz_ignore</v>
      </c>
      <c r="L223" s="19" t="str">
        <f>IF(AND(NOT(ISBLANK('Gen Master'!L35)),OR('Gen Master'!$AM35=TRUE,'Gen Master'!$AM35="Enabled?")),'Gen Master'!L35, ignore_flag)</f>
        <v>zzz_ignore</v>
      </c>
      <c r="M223" s="19" t="str">
        <f>IF(AND(NOT(ISBLANK('Gen Master'!M35)),OR('Gen Master'!$AM35=TRUE,'Gen Master'!$AM35="Enabled?")),'Gen Master'!M35, ignore_flag)</f>
        <v>zzz_ignore</v>
      </c>
      <c r="N223" s="19" t="str">
        <f>IF(AND(NOT(ISBLANK('Gen Master'!N35)),OR('Gen Master'!$AM35=TRUE,'Gen Master'!$AM35="Enabled?")),'Gen Master'!N35, ignore_flag)</f>
        <v>zzz_ignore</v>
      </c>
      <c r="O223" s="19" t="str">
        <f>IF(AND(NOT(ISBLANK('Gen Master'!O35)),OR('Gen Master'!$AM35=TRUE,'Gen Master'!$AM35="Enabled?")),'Gen Master'!O35, ignore_flag)</f>
        <v>zzz_ignore</v>
      </c>
      <c r="P223" s="19" t="str">
        <f>IF(AND(NOT(ISBLANK('Gen Master'!P35)),OR('Gen Master'!$AM35=TRUE,'Gen Master'!$AM35="Enabled?")),'Gen Master'!P35, ignore_flag)</f>
        <v>zzz_ignore</v>
      </c>
      <c r="Q223" s="19" t="str">
        <f>IF(AND(NOT(ISBLANK('Gen Master'!Q35)),OR('Gen Master'!$AM35=TRUE,'Gen Master'!$AM35="Enabled?")),'Gen Master'!Q35, ignore_flag)</f>
        <v>zzz_ignore</v>
      </c>
      <c r="R223" s="19" t="str">
        <f>IF(AND(NOT(ISBLANK('Gen Master'!R35)),OR('Gen Master'!$AM35=TRUE,'Gen Master'!$AM35="Enabled?")),'Gen Master'!R35, ignore_flag)</f>
        <v>zzz_ignore</v>
      </c>
      <c r="S223" s="19" t="str">
        <f>IF(AND(NOT(ISBLANK('Gen Master'!S35)),OR('Gen Master'!$AM35=TRUE,'Gen Master'!$AM35="Enabled?")),'Gen Master'!S35, ignore_flag)</f>
        <v>zzz_ignore</v>
      </c>
      <c r="T223" s="19" t="str">
        <f>IF(AND(NOT(ISBLANK('Gen Master'!T35)),OR('Gen Master'!$AM35=TRUE,'Gen Master'!$AM35="Enabled?")),'Gen Master'!T35, ignore_flag)</f>
        <v>zzz_ignore</v>
      </c>
      <c r="U223" s="19" t="str">
        <f>IF(AND(NOT(ISBLANK('Gen Master'!U35)),OR('Gen Master'!$AM35=TRUE,'Gen Master'!$AM35="Enabled?")),'Gen Master'!U35, ignore_flag)</f>
        <v>zzz_ignore</v>
      </c>
      <c r="V223" s="19" t="str">
        <f ca="1">IF(AND(NOT(ISBLANK('Gen Master'!V35)),OR('Gen Master'!$AM35=TRUE,'Gen Master'!$AM35="Enabled?")),'Gen Master'!V35, ignore_flag)</f>
        <v>zzz_ignore</v>
      </c>
      <c r="W223" s="19" t="str">
        <f>IF(AND(NOT(ISBLANK('Gen Master'!W35)),OR('Gen Master'!$AM35=TRUE,'Gen Master'!$AM35="Enabled?")),'Gen Master'!W35, ignore_flag)</f>
        <v>zzz_ignore</v>
      </c>
      <c r="X223" s="19" t="str">
        <f>IF(AND(NOT(ISBLANK('Gen Master'!X35)),OR('Gen Master'!$AM35=TRUE,'Gen Master'!$AM35="Enabled?")),'Gen Master'!X35, ignore_flag)</f>
        <v>zzz_ignore</v>
      </c>
      <c r="Y223" s="19" t="str">
        <f>IF(AND(NOT(ISBLANK('Gen Master'!Y35)),OR('Gen Master'!$AM35=TRUE,'Gen Master'!$AM35="Enabled?")),'Gen Master'!Y35, ignore_flag)</f>
        <v>zzz_ignore</v>
      </c>
    </row>
    <row r="224" spans="1:25">
      <c r="A224" s="19">
        <f>'Gen Master'!A36</f>
        <v>5</v>
      </c>
      <c r="B224" s="19" t="str">
        <f>IF(AND(NOT(ISBLANK('Gen Master'!B36)),OR('Gen Master'!$AM36=TRUE,'Gen Master'!$AM36="Enabled?")),'Gen Master'!B36, ignore_flag)</f>
        <v>zzz_ignore</v>
      </c>
      <c r="C224" s="19" t="str">
        <f>IF(AND(NOT(ISBLANK('Gen Master'!C36)),OR('Gen Master'!$AM36=TRUE,'Gen Master'!$AM36="Enabled?")),'Gen Master'!C36, ignore_flag)</f>
        <v>zzz_ignore</v>
      </c>
      <c r="D224" s="19" t="str">
        <f>IF(AND(NOT(ISBLANK('Gen Master'!D36)),OR('Gen Master'!$AM36=TRUE,'Gen Master'!$AM36="Enabled?")),'Gen Master'!D36, ignore_flag)</f>
        <v>zzz_ignore</v>
      </c>
      <c r="E224" s="19" t="str">
        <f>IF(AND(NOT(ISBLANK('Gen Master'!E36)),OR('Gen Master'!$AM36=TRUE,'Gen Master'!$AM36="Enabled?")),'Gen Master'!E36, ignore_flag)</f>
        <v>zzz_ignore</v>
      </c>
      <c r="F224" s="19" t="str">
        <f>IF(AND(NOT(ISBLANK('Gen Master'!F36)),OR('Gen Master'!$AM36=TRUE,'Gen Master'!$AM36="Enabled?")),'Gen Master'!F36, ignore_flag)</f>
        <v>zzz_ignore</v>
      </c>
      <c r="G224" s="19" t="str">
        <f>IF(AND(NOT(ISBLANK('Gen Master'!G36)),OR('Gen Master'!$AM36=TRUE,'Gen Master'!$AM36="Enabled?")),'Gen Master'!G36, ignore_flag)</f>
        <v>zzz_ignore</v>
      </c>
      <c r="H224" s="19" t="str">
        <f>IF(AND(NOT(ISBLANK('Gen Master'!H36)),OR('Gen Master'!$AM36=TRUE,'Gen Master'!$AM36="Enabled?")),'Gen Master'!H36, ignore_flag)</f>
        <v>zzz_ignore</v>
      </c>
      <c r="I224" s="19" t="str">
        <f>IF(AND(NOT(ISBLANK('Gen Master'!I36)),OR('Gen Master'!$AM36=TRUE,'Gen Master'!$AM36="Enabled?")),'Gen Master'!I36, ignore_flag)</f>
        <v>zzz_ignore</v>
      </c>
      <c r="J224" s="19" t="str">
        <f>IF(AND(NOT(ISBLANK('Gen Master'!J36)),OR('Gen Master'!$AM36=TRUE,'Gen Master'!$AM36="Enabled?")),'Gen Master'!J36, ignore_flag)</f>
        <v>zzz_ignore</v>
      </c>
      <c r="K224" s="19" t="str">
        <f>IF(AND(NOT(ISBLANK('Gen Master'!K36)),OR('Gen Master'!$AM36=TRUE,'Gen Master'!$AM36="Enabled?")),'Gen Master'!K36, ignore_flag)</f>
        <v>zzz_ignore</v>
      </c>
      <c r="L224" s="19" t="str">
        <f>IF(AND(NOT(ISBLANK('Gen Master'!L36)),OR('Gen Master'!$AM36=TRUE,'Gen Master'!$AM36="Enabled?")),'Gen Master'!L36, ignore_flag)</f>
        <v>zzz_ignore</v>
      </c>
      <c r="M224" s="19" t="str">
        <f>IF(AND(NOT(ISBLANK('Gen Master'!M36)),OR('Gen Master'!$AM36=TRUE,'Gen Master'!$AM36="Enabled?")),'Gen Master'!M36, ignore_flag)</f>
        <v>zzz_ignore</v>
      </c>
      <c r="N224" s="19" t="str">
        <f>IF(AND(NOT(ISBLANK('Gen Master'!N36)),OR('Gen Master'!$AM36=TRUE,'Gen Master'!$AM36="Enabled?")),'Gen Master'!N36, ignore_flag)</f>
        <v>zzz_ignore</v>
      </c>
      <c r="O224" s="19" t="str">
        <f>IF(AND(NOT(ISBLANK('Gen Master'!O36)),OR('Gen Master'!$AM36=TRUE,'Gen Master'!$AM36="Enabled?")),'Gen Master'!O36, ignore_flag)</f>
        <v>zzz_ignore</v>
      </c>
      <c r="P224" s="19" t="str">
        <f>IF(AND(NOT(ISBLANK('Gen Master'!P36)),OR('Gen Master'!$AM36=TRUE,'Gen Master'!$AM36="Enabled?")),'Gen Master'!P36, ignore_flag)</f>
        <v>zzz_ignore</v>
      </c>
      <c r="Q224" s="19" t="str">
        <f>IF(AND(NOT(ISBLANK('Gen Master'!Q36)),OR('Gen Master'!$AM36=TRUE,'Gen Master'!$AM36="Enabled?")),'Gen Master'!Q36, ignore_flag)</f>
        <v>zzz_ignore</v>
      </c>
      <c r="R224" s="19" t="str">
        <f>IF(AND(NOT(ISBLANK('Gen Master'!R36)),OR('Gen Master'!$AM36=TRUE,'Gen Master'!$AM36="Enabled?")),'Gen Master'!R36, ignore_flag)</f>
        <v>zzz_ignore</v>
      </c>
      <c r="S224" s="19" t="str">
        <f>IF(AND(NOT(ISBLANK('Gen Master'!S36)),OR('Gen Master'!$AM36=TRUE,'Gen Master'!$AM36="Enabled?")),'Gen Master'!S36, ignore_flag)</f>
        <v>zzz_ignore</v>
      </c>
      <c r="T224" s="19" t="str">
        <f>IF(AND(NOT(ISBLANK('Gen Master'!T36)),OR('Gen Master'!$AM36=TRUE,'Gen Master'!$AM36="Enabled?")),'Gen Master'!T36, ignore_flag)</f>
        <v>zzz_ignore</v>
      </c>
      <c r="U224" s="19" t="str">
        <f>IF(AND(NOT(ISBLANK('Gen Master'!U36)),OR('Gen Master'!$AM36=TRUE,'Gen Master'!$AM36="Enabled?")),'Gen Master'!U36, ignore_flag)</f>
        <v>zzz_ignore</v>
      </c>
      <c r="V224" s="19" t="str">
        <f ca="1">IF(AND(NOT(ISBLANK('Gen Master'!V36)),OR('Gen Master'!$AM36=TRUE,'Gen Master'!$AM36="Enabled?")),'Gen Master'!V36, ignore_flag)</f>
        <v>zzz_ignore</v>
      </c>
      <c r="W224" s="19" t="str">
        <f>IF(AND(NOT(ISBLANK('Gen Master'!W36)),OR('Gen Master'!$AM36=TRUE,'Gen Master'!$AM36="Enabled?")),'Gen Master'!W36, ignore_flag)</f>
        <v>zzz_ignore</v>
      </c>
      <c r="X224" s="19" t="str">
        <f>IF(AND(NOT(ISBLANK('Gen Master'!X36)),OR('Gen Master'!$AM36=TRUE,'Gen Master'!$AM36="Enabled?")),'Gen Master'!X36, ignore_flag)</f>
        <v>zzz_ignore</v>
      </c>
      <c r="Y224" s="19" t="str">
        <f>IF(AND(NOT(ISBLANK('Gen Master'!Y36)),OR('Gen Master'!$AM36=TRUE,'Gen Master'!$AM36="Enabled?")),'Gen Master'!Y36, ignore_flag)</f>
        <v>zzz_ignore</v>
      </c>
    </row>
    <row r="225" spans="1:25">
      <c r="A225" s="19">
        <f>'Gen Master'!A37</f>
        <v>6</v>
      </c>
      <c r="B225" s="19" t="str">
        <f>IF(AND(NOT(ISBLANK('Gen Master'!B37)),OR('Gen Master'!$AM37=TRUE,'Gen Master'!$AM37="Enabled?")),'Gen Master'!B37, ignore_flag)</f>
        <v>zzz_ignore</v>
      </c>
      <c r="C225" s="19" t="str">
        <f>IF(AND(NOT(ISBLANK('Gen Master'!C37)),OR('Gen Master'!$AM37=TRUE,'Gen Master'!$AM37="Enabled?")),'Gen Master'!C37, ignore_flag)</f>
        <v>zzz_ignore</v>
      </c>
      <c r="D225" s="19" t="str">
        <f>IF(AND(NOT(ISBLANK('Gen Master'!D37)),OR('Gen Master'!$AM37=TRUE,'Gen Master'!$AM37="Enabled?")),'Gen Master'!D37, ignore_flag)</f>
        <v>zzz_ignore</v>
      </c>
      <c r="E225" s="19" t="str">
        <f>IF(AND(NOT(ISBLANK('Gen Master'!E37)),OR('Gen Master'!$AM37=TRUE,'Gen Master'!$AM37="Enabled?")),'Gen Master'!E37, ignore_flag)</f>
        <v>zzz_ignore</v>
      </c>
      <c r="F225" s="19" t="str">
        <f>IF(AND(NOT(ISBLANK('Gen Master'!F37)),OR('Gen Master'!$AM37=TRUE,'Gen Master'!$AM37="Enabled?")),'Gen Master'!F37, ignore_flag)</f>
        <v>zzz_ignore</v>
      </c>
      <c r="G225" s="19" t="str">
        <f>IF(AND(NOT(ISBLANK('Gen Master'!G37)),OR('Gen Master'!$AM37=TRUE,'Gen Master'!$AM37="Enabled?")),'Gen Master'!G37, ignore_flag)</f>
        <v>zzz_ignore</v>
      </c>
      <c r="H225" s="19" t="str">
        <f>IF(AND(NOT(ISBLANK('Gen Master'!H37)),OR('Gen Master'!$AM37=TRUE,'Gen Master'!$AM37="Enabled?")),'Gen Master'!H37, ignore_flag)</f>
        <v>zzz_ignore</v>
      </c>
      <c r="I225" s="19" t="str">
        <f>IF(AND(NOT(ISBLANK('Gen Master'!I37)),OR('Gen Master'!$AM37=TRUE,'Gen Master'!$AM37="Enabled?")),'Gen Master'!I37, ignore_flag)</f>
        <v>zzz_ignore</v>
      </c>
      <c r="J225" s="19" t="str">
        <f>IF(AND(NOT(ISBLANK('Gen Master'!J37)),OR('Gen Master'!$AM37=TRUE,'Gen Master'!$AM37="Enabled?")),'Gen Master'!J37, ignore_flag)</f>
        <v>zzz_ignore</v>
      </c>
      <c r="K225" s="19" t="str">
        <f>IF(AND(NOT(ISBLANK('Gen Master'!K37)),OR('Gen Master'!$AM37=TRUE,'Gen Master'!$AM37="Enabled?")),'Gen Master'!K37, ignore_flag)</f>
        <v>zzz_ignore</v>
      </c>
      <c r="L225" s="19" t="str">
        <f>IF(AND(NOT(ISBLANK('Gen Master'!L37)),OR('Gen Master'!$AM37=TRUE,'Gen Master'!$AM37="Enabled?")),'Gen Master'!L37, ignore_flag)</f>
        <v>zzz_ignore</v>
      </c>
      <c r="M225" s="19" t="str">
        <f>IF(AND(NOT(ISBLANK('Gen Master'!M37)),OR('Gen Master'!$AM37=TRUE,'Gen Master'!$AM37="Enabled?")),'Gen Master'!M37, ignore_flag)</f>
        <v>zzz_ignore</v>
      </c>
      <c r="N225" s="19" t="str">
        <f>IF(AND(NOT(ISBLANK('Gen Master'!N37)),OR('Gen Master'!$AM37=TRUE,'Gen Master'!$AM37="Enabled?")),'Gen Master'!N37, ignore_flag)</f>
        <v>zzz_ignore</v>
      </c>
      <c r="O225" s="19" t="str">
        <f>IF(AND(NOT(ISBLANK('Gen Master'!O37)),OR('Gen Master'!$AM37=TRUE,'Gen Master'!$AM37="Enabled?")),'Gen Master'!O37, ignore_flag)</f>
        <v>zzz_ignore</v>
      </c>
      <c r="P225" s="19" t="str">
        <f>IF(AND(NOT(ISBLANK('Gen Master'!P37)),OR('Gen Master'!$AM37=TRUE,'Gen Master'!$AM37="Enabled?")),'Gen Master'!P37, ignore_flag)</f>
        <v>zzz_ignore</v>
      </c>
      <c r="Q225" s="19" t="str">
        <f>IF(AND(NOT(ISBLANK('Gen Master'!Q37)),OR('Gen Master'!$AM37=TRUE,'Gen Master'!$AM37="Enabled?")),'Gen Master'!Q37, ignore_flag)</f>
        <v>zzz_ignore</v>
      </c>
      <c r="R225" s="19" t="str">
        <f>IF(AND(NOT(ISBLANK('Gen Master'!R37)),OR('Gen Master'!$AM37=TRUE,'Gen Master'!$AM37="Enabled?")),'Gen Master'!R37, ignore_flag)</f>
        <v>zzz_ignore</v>
      </c>
      <c r="S225" s="19" t="str">
        <f>IF(AND(NOT(ISBLANK('Gen Master'!S37)),OR('Gen Master'!$AM37=TRUE,'Gen Master'!$AM37="Enabled?")),'Gen Master'!S37, ignore_flag)</f>
        <v>zzz_ignore</v>
      </c>
      <c r="T225" s="19" t="str">
        <f>IF(AND(NOT(ISBLANK('Gen Master'!T37)),OR('Gen Master'!$AM37=TRUE,'Gen Master'!$AM37="Enabled?")),'Gen Master'!T37, ignore_flag)</f>
        <v>zzz_ignore</v>
      </c>
      <c r="U225" s="19" t="str">
        <f>IF(AND(NOT(ISBLANK('Gen Master'!U37)),OR('Gen Master'!$AM37=TRUE,'Gen Master'!$AM37="Enabled?")),'Gen Master'!U37, ignore_flag)</f>
        <v>zzz_ignore</v>
      </c>
      <c r="V225" s="19" t="str">
        <f ca="1">IF(AND(NOT(ISBLANK('Gen Master'!V37)),OR('Gen Master'!$AM37=TRUE,'Gen Master'!$AM37="Enabled?")),'Gen Master'!V37, ignore_flag)</f>
        <v>zzz_ignore</v>
      </c>
      <c r="W225" s="19" t="str">
        <f>IF(AND(NOT(ISBLANK('Gen Master'!W37)),OR('Gen Master'!$AM37=TRUE,'Gen Master'!$AM37="Enabled?")),'Gen Master'!W37, ignore_flag)</f>
        <v>zzz_ignore</v>
      </c>
      <c r="X225" s="19" t="str">
        <f>IF(AND(NOT(ISBLANK('Gen Master'!X37)),OR('Gen Master'!$AM37=TRUE,'Gen Master'!$AM37="Enabled?")),'Gen Master'!X37, ignore_flag)</f>
        <v>zzz_ignore</v>
      </c>
      <c r="Y225" s="19" t="str">
        <f>IF(AND(NOT(ISBLANK('Gen Master'!Y37)),OR('Gen Master'!$AM37=TRUE,'Gen Master'!$AM37="Enabled?")),'Gen Master'!Y37, ignore_flag)</f>
        <v>zzz_ignore</v>
      </c>
    </row>
    <row r="226" spans="1:25">
      <c r="A226" s="19">
        <f>'Gen Master'!A38</f>
        <v>7</v>
      </c>
      <c r="B226" s="19" t="str">
        <f>IF(AND(NOT(ISBLANK('Gen Master'!B38)),OR('Gen Master'!$AM38=TRUE,'Gen Master'!$AM38="Enabled?")),'Gen Master'!B38, ignore_flag)</f>
        <v>zzz_ignore</v>
      </c>
      <c r="C226" s="19" t="str">
        <f>IF(AND(NOT(ISBLANK('Gen Master'!C38)),OR('Gen Master'!$AM38=TRUE,'Gen Master'!$AM38="Enabled?")),'Gen Master'!C38, ignore_flag)</f>
        <v>zzz_ignore</v>
      </c>
      <c r="D226" s="19" t="str">
        <f>IF(AND(NOT(ISBLANK('Gen Master'!D38)),OR('Gen Master'!$AM38=TRUE,'Gen Master'!$AM38="Enabled?")),'Gen Master'!D38, ignore_flag)</f>
        <v>zzz_ignore</v>
      </c>
      <c r="E226" s="19" t="str">
        <f>IF(AND(NOT(ISBLANK('Gen Master'!E38)),OR('Gen Master'!$AM38=TRUE,'Gen Master'!$AM38="Enabled?")),'Gen Master'!E38, ignore_flag)</f>
        <v>zzz_ignore</v>
      </c>
      <c r="F226" s="19" t="str">
        <f>IF(AND(NOT(ISBLANK('Gen Master'!F38)),OR('Gen Master'!$AM38=TRUE,'Gen Master'!$AM38="Enabled?")),'Gen Master'!F38, ignore_flag)</f>
        <v>zzz_ignore</v>
      </c>
      <c r="G226" s="19" t="str">
        <f>IF(AND(NOT(ISBLANK('Gen Master'!G38)),OR('Gen Master'!$AM38=TRUE,'Gen Master'!$AM38="Enabled?")),'Gen Master'!G38, ignore_flag)</f>
        <v>zzz_ignore</v>
      </c>
      <c r="H226" s="19" t="str">
        <f>IF(AND(NOT(ISBLANK('Gen Master'!H38)),OR('Gen Master'!$AM38=TRUE,'Gen Master'!$AM38="Enabled?")),'Gen Master'!H38, ignore_flag)</f>
        <v>zzz_ignore</v>
      </c>
      <c r="I226" s="19" t="str">
        <f>IF(AND(NOT(ISBLANK('Gen Master'!I38)),OR('Gen Master'!$AM38=TRUE,'Gen Master'!$AM38="Enabled?")),'Gen Master'!I38, ignore_flag)</f>
        <v>zzz_ignore</v>
      </c>
      <c r="J226" s="19" t="str">
        <f>IF(AND(NOT(ISBLANK('Gen Master'!J38)),OR('Gen Master'!$AM38=TRUE,'Gen Master'!$AM38="Enabled?")),'Gen Master'!J38, ignore_flag)</f>
        <v>zzz_ignore</v>
      </c>
      <c r="K226" s="19" t="str">
        <f>IF(AND(NOT(ISBLANK('Gen Master'!K38)),OR('Gen Master'!$AM38=TRUE,'Gen Master'!$AM38="Enabled?")),'Gen Master'!K38, ignore_flag)</f>
        <v>zzz_ignore</v>
      </c>
      <c r="L226" s="19" t="str">
        <f>IF(AND(NOT(ISBLANK('Gen Master'!L38)),OR('Gen Master'!$AM38=TRUE,'Gen Master'!$AM38="Enabled?")),'Gen Master'!L38, ignore_flag)</f>
        <v>zzz_ignore</v>
      </c>
      <c r="M226" s="19" t="str">
        <f>IF(AND(NOT(ISBLANK('Gen Master'!M38)),OR('Gen Master'!$AM38=TRUE,'Gen Master'!$AM38="Enabled?")),'Gen Master'!M38, ignore_flag)</f>
        <v>zzz_ignore</v>
      </c>
      <c r="N226" s="19" t="str">
        <f>IF(AND(NOT(ISBLANK('Gen Master'!N38)),OR('Gen Master'!$AM38=TRUE,'Gen Master'!$AM38="Enabled?")),'Gen Master'!N38, ignore_flag)</f>
        <v>zzz_ignore</v>
      </c>
      <c r="O226" s="19" t="str">
        <f>IF(AND(NOT(ISBLANK('Gen Master'!O38)),OR('Gen Master'!$AM38=TRUE,'Gen Master'!$AM38="Enabled?")),'Gen Master'!O38, ignore_flag)</f>
        <v>zzz_ignore</v>
      </c>
      <c r="P226" s="19" t="str">
        <f>IF(AND(NOT(ISBLANK('Gen Master'!P38)),OR('Gen Master'!$AM38=TRUE,'Gen Master'!$AM38="Enabled?")),'Gen Master'!P38, ignore_flag)</f>
        <v>zzz_ignore</v>
      </c>
      <c r="Q226" s="19" t="str">
        <f>IF(AND(NOT(ISBLANK('Gen Master'!Q38)),OR('Gen Master'!$AM38=TRUE,'Gen Master'!$AM38="Enabled?")),'Gen Master'!Q38, ignore_flag)</f>
        <v>zzz_ignore</v>
      </c>
      <c r="R226" s="19" t="str">
        <f>IF(AND(NOT(ISBLANK('Gen Master'!R38)),OR('Gen Master'!$AM38=TRUE,'Gen Master'!$AM38="Enabled?")),'Gen Master'!R38, ignore_flag)</f>
        <v>zzz_ignore</v>
      </c>
      <c r="S226" s="19" t="str">
        <f>IF(AND(NOT(ISBLANK('Gen Master'!S38)),OR('Gen Master'!$AM38=TRUE,'Gen Master'!$AM38="Enabled?")),'Gen Master'!S38, ignore_flag)</f>
        <v>zzz_ignore</v>
      </c>
      <c r="T226" s="19" t="str">
        <f>IF(AND(NOT(ISBLANK('Gen Master'!T38)),OR('Gen Master'!$AM38=TRUE,'Gen Master'!$AM38="Enabled?")),'Gen Master'!T38, ignore_flag)</f>
        <v>zzz_ignore</v>
      </c>
      <c r="U226" s="19" t="str">
        <f>IF(AND(NOT(ISBLANK('Gen Master'!U38)),OR('Gen Master'!$AM38=TRUE,'Gen Master'!$AM38="Enabled?")),'Gen Master'!U38, ignore_flag)</f>
        <v>zzz_ignore</v>
      </c>
      <c r="V226" s="19" t="str">
        <f ca="1">IF(AND(NOT(ISBLANK('Gen Master'!V38)),OR('Gen Master'!$AM38=TRUE,'Gen Master'!$AM38="Enabled?")),'Gen Master'!V38, ignore_flag)</f>
        <v>zzz_ignore</v>
      </c>
      <c r="W226" s="19" t="str">
        <f>IF(AND(NOT(ISBLANK('Gen Master'!W38)),OR('Gen Master'!$AM38=TRUE,'Gen Master'!$AM38="Enabled?")),'Gen Master'!W38, ignore_flag)</f>
        <v>zzz_ignore</v>
      </c>
      <c r="X226" s="19" t="str">
        <f>IF(AND(NOT(ISBLANK('Gen Master'!X38)),OR('Gen Master'!$AM38=TRUE,'Gen Master'!$AM38="Enabled?")),'Gen Master'!X38, ignore_flag)</f>
        <v>zzz_ignore</v>
      </c>
      <c r="Y226" s="19" t="str">
        <f>IF(AND(NOT(ISBLANK('Gen Master'!Y38)),OR('Gen Master'!$AM38=TRUE,'Gen Master'!$AM38="Enabled?")),'Gen Master'!Y38, ignore_flag)</f>
        <v>zzz_ignore</v>
      </c>
    </row>
    <row r="227" spans="1:25">
      <c r="A227" s="19">
        <f>'Gen Master'!A39</f>
        <v>8</v>
      </c>
      <c r="B227" s="19" t="str">
        <f>IF(AND(NOT(ISBLANK('Gen Master'!B39)),OR('Gen Master'!$AM39=TRUE,'Gen Master'!$AM39="Enabled?")),'Gen Master'!B39, ignore_flag)</f>
        <v>zzz_ignore</v>
      </c>
      <c r="C227" s="19" t="str">
        <f>IF(AND(NOT(ISBLANK('Gen Master'!C39)),OR('Gen Master'!$AM39=TRUE,'Gen Master'!$AM39="Enabled?")),'Gen Master'!C39, ignore_flag)</f>
        <v>zzz_ignore</v>
      </c>
      <c r="D227" s="19" t="str">
        <f>IF(AND(NOT(ISBLANK('Gen Master'!D39)),OR('Gen Master'!$AM39=TRUE,'Gen Master'!$AM39="Enabled?")),'Gen Master'!D39, ignore_flag)</f>
        <v>zzz_ignore</v>
      </c>
      <c r="E227" s="19" t="str">
        <f>IF(AND(NOT(ISBLANK('Gen Master'!E39)),OR('Gen Master'!$AM39=TRUE,'Gen Master'!$AM39="Enabled?")),'Gen Master'!E39, ignore_flag)</f>
        <v>zzz_ignore</v>
      </c>
      <c r="F227" s="19" t="str">
        <f>IF(AND(NOT(ISBLANK('Gen Master'!F39)),OR('Gen Master'!$AM39=TRUE,'Gen Master'!$AM39="Enabled?")),'Gen Master'!F39, ignore_flag)</f>
        <v>zzz_ignore</v>
      </c>
      <c r="G227" s="19" t="str">
        <f>IF(AND(NOT(ISBLANK('Gen Master'!G39)),OR('Gen Master'!$AM39=TRUE,'Gen Master'!$AM39="Enabled?")),'Gen Master'!G39, ignore_flag)</f>
        <v>zzz_ignore</v>
      </c>
      <c r="H227" s="19" t="str">
        <f>IF(AND(NOT(ISBLANK('Gen Master'!H39)),OR('Gen Master'!$AM39=TRUE,'Gen Master'!$AM39="Enabled?")),'Gen Master'!H39, ignore_flag)</f>
        <v>zzz_ignore</v>
      </c>
      <c r="I227" s="19" t="str">
        <f>IF(AND(NOT(ISBLANK('Gen Master'!I39)),OR('Gen Master'!$AM39=TRUE,'Gen Master'!$AM39="Enabled?")),'Gen Master'!I39, ignore_flag)</f>
        <v>zzz_ignore</v>
      </c>
      <c r="J227" s="19" t="str">
        <f>IF(AND(NOT(ISBLANK('Gen Master'!J39)),OR('Gen Master'!$AM39=TRUE,'Gen Master'!$AM39="Enabled?")),'Gen Master'!J39, ignore_flag)</f>
        <v>zzz_ignore</v>
      </c>
      <c r="K227" s="19" t="str">
        <f>IF(AND(NOT(ISBLANK('Gen Master'!K39)),OR('Gen Master'!$AM39=TRUE,'Gen Master'!$AM39="Enabled?")),'Gen Master'!K39, ignore_flag)</f>
        <v>zzz_ignore</v>
      </c>
      <c r="L227" s="19" t="str">
        <f>IF(AND(NOT(ISBLANK('Gen Master'!L39)),OR('Gen Master'!$AM39=TRUE,'Gen Master'!$AM39="Enabled?")),'Gen Master'!L39, ignore_flag)</f>
        <v>zzz_ignore</v>
      </c>
      <c r="M227" s="19" t="str">
        <f>IF(AND(NOT(ISBLANK('Gen Master'!M39)),OR('Gen Master'!$AM39=TRUE,'Gen Master'!$AM39="Enabled?")),'Gen Master'!M39, ignore_flag)</f>
        <v>zzz_ignore</v>
      </c>
      <c r="N227" s="19" t="str">
        <f>IF(AND(NOT(ISBLANK('Gen Master'!N39)),OR('Gen Master'!$AM39=TRUE,'Gen Master'!$AM39="Enabled?")),'Gen Master'!N39, ignore_flag)</f>
        <v>zzz_ignore</v>
      </c>
      <c r="O227" s="19" t="str">
        <f>IF(AND(NOT(ISBLANK('Gen Master'!O39)),OR('Gen Master'!$AM39=TRUE,'Gen Master'!$AM39="Enabled?")),'Gen Master'!O39, ignore_flag)</f>
        <v>zzz_ignore</v>
      </c>
      <c r="P227" s="19" t="str">
        <f>IF(AND(NOT(ISBLANK('Gen Master'!P39)),OR('Gen Master'!$AM39=TRUE,'Gen Master'!$AM39="Enabled?")),'Gen Master'!P39, ignore_flag)</f>
        <v>zzz_ignore</v>
      </c>
      <c r="Q227" s="19" t="str">
        <f>IF(AND(NOT(ISBLANK('Gen Master'!Q39)),OR('Gen Master'!$AM39=TRUE,'Gen Master'!$AM39="Enabled?")),'Gen Master'!Q39, ignore_flag)</f>
        <v>zzz_ignore</v>
      </c>
      <c r="R227" s="19" t="str">
        <f>IF(AND(NOT(ISBLANK('Gen Master'!R39)),OR('Gen Master'!$AM39=TRUE,'Gen Master'!$AM39="Enabled?")),'Gen Master'!R39, ignore_flag)</f>
        <v>zzz_ignore</v>
      </c>
      <c r="S227" s="19" t="str">
        <f>IF(AND(NOT(ISBLANK('Gen Master'!S39)),OR('Gen Master'!$AM39=TRUE,'Gen Master'!$AM39="Enabled?")),'Gen Master'!S39, ignore_flag)</f>
        <v>zzz_ignore</v>
      </c>
      <c r="T227" s="19" t="str">
        <f>IF(AND(NOT(ISBLANK('Gen Master'!T39)),OR('Gen Master'!$AM39=TRUE,'Gen Master'!$AM39="Enabled?")),'Gen Master'!T39, ignore_flag)</f>
        <v>zzz_ignore</v>
      </c>
      <c r="U227" s="19" t="str">
        <f>IF(AND(NOT(ISBLANK('Gen Master'!U39)),OR('Gen Master'!$AM39=TRUE,'Gen Master'!$AM39="Enabled?")),'Gen Master'!U39, ignore_flag)</f>
        <v>zzz_ignore</v>
      </c>
      <c r="V227" s="19" t="str">
        <f ca="1">IF(AND(NOT(ISBLANK('Gen Master'!V39)),OR('Gen Master'!$AM39=TRUE,'Gen Master'!$AM39="Enabled?")),'Gen Master'!V39, ignore_flag)</f>
        <v>zzz_ignore</v>
      </c>
      <c r="W227" s="19" t="str">
        <f>IF(AND(NOT(ISBLANK('Gen Master'!W39)),OR('Gen Master'!$AM39=TRUE,'Gen Master'!$AM39="Enabled?")),'Gen Master'!W39, ignore_flag)</f>
        <v>zzz_ignore</v>
      </c>
      <c r="X227" s="19" t="str">
        <f>IF(AND(NOT(ISBLANK('Gen Master'!X39)),OR('Gen Master'!$AM39=TRUE,'Gen Master'!$AM39="Enabled?")),'Gen Master'!X39, ignore_flag)</f>
        <v>zzz_ignore</v>
      </c>
      <c r="Y227" s="19" t="str">
        <f>IF(AND(NOT(ISBLANK('Gen Master'!Y39)),OR('Gen Master'!$AM39=TRUE,'Gen Master'!$AM39="Enabled?")),'Gen Master'!Y39, ignore_flag)</f>
        <v>zzz_ignore</v>
      </c>
    </row>
    <row r="228" spans="1:25">
      <c r="A228" s="19">
        <f>'Gen Master'!A40</f>
        <v>9</v>
      </c>
      <c r="B228" s="19" t="str">
        <f>IF(AND(NOT(ISBLANK('Gen Master'!B40)),OR('Gen Master'!$AM40=TRUE,'Gen Master'!$AM40="Enabled?")),'Gen Master'!B40, ignore_flag)</f>
        <v>zzz_ignore</v>
      </c>
      <c r="C228" s="19" t="str">
        <f>IF(AND(NOT(ISBLANK('Gen Master'!C40)),OR('Gen Master'!$AM40=TRUE,'Gen Master'!$AM40="Enabled?")),'Gen Master'!C40, ignore_flag)</f>
        <v>zzz_ignore</v>
      </c>
      <c r="D228" s="19" t="str">
        <f>IF(AND(NOT(ISBLANK('Gen Master'!D40)),OR('Gen Master'!$AM40=TRUE,'Gen Master'!$AM40="Enabled?")),'Gen Master'!D40, ignore_flag)</f>
        <v>zzz_ignore</v>
      </c>
      <c r="E228" s="19" t="str">
        <f>IF(AND(NOT(ISBLANK('Gen Master'!E40)),OR('Gen Master'!$AM40=TRUE,'Gen Master'!$AM40="Enabled?")),'Gen Master'!E40, ignore_flag)</f>
        <v>zzz_ignore</v>
      </c>
      <c r="F228" s="19" t="str">
        <f>IF(AND(NOT(ISBLANK('Gen Master'!F40)),OR('Gen Master'!$AM40=TRUE,'Gen Master'!$AM40="Enabled?")),'Gen Master'!F40, ignore_flag)</f>
        <v>zzz_ignore</v>
      </c>
      <c r="G228" s="19" t="str">
        <f>IF(AND(NOT(ISBLANK('Gen Master'!G40)),OR('Gen Master'!$AM40=TRUE,'Gen Master'!$AM40="Enabled?")),'Gen Master'!G40, ignore_flag)</f>
        <v>zzz_ignore</v>
      </c>
      <c r="H228" s="19" t="str">
        <f>IF(AND(NOT(ISBLANK('Gen Master'!H40)),OR('Gen Master'!$AM40=TRUE,'Gen Master'!$AM40="Enabled?")),'Gen Master'!H40, ignore_flag)</f>
        <v>zzz_ignore</v>
      </c>
      <c r="I228" s="19" t="str">
        <f>IF(AND(NOT(ISBLANK('Gen Master'!I40)),OR('Gen Master'!$AM40=TRUE,'Gen Master'!$AM40="Enabled?")),'Gen Master'!I40, ignore_flag)</f>
        <v>zzz_ignore</v>
      </c>
      <c r="J228" s="19" t="str">
        <f>IF(AND(NOT(ISBLANK('Gen Master'!J40)),OR('Gen Master'!$AM40=TRUE,'Gen Master'!$AM40="Enabled?")),'Gen Master'!J40, ignore_flag)</f>
        <v>zzz_ignore</v>
      </c>
      <c r="K228" s="19" t="str">
        <f>IF(AND(NOT(ISBLANK('Gen Master'!K40)),OR('Gen Master'!$AM40=TRUE,'Gen Master'!$AM40="Enabled?")),'Gen Master'!K40, ignore_flag)</f>
        <v>zzz_ignore</v>
      </c>
      <c r="L228" s="19" t="str">
        <f>IF(AND(NOT(ISBLANK('Gen Master'!L40)),OR('Gen Master'!$AM40=TRUE,'Gen Master'!$AM40="Enabled?")),'Gen Master'!L40, ignore_flag)</f>
        <v>zzz_ignore</v>
      </c>
      <c r="M228" s="19" t="str">
        <f>IF(AND(NOT(ISBLANK('Gen Master'!M40)),OR('Gen Master'!$AM40=TRUE,'Gen Master'!$AM40="Enabled?")),'Gen Master'!M40, ignore_flag)</f>
        <v>zzz_ignore</v>
      </c>
      <c r="N228" s="19" t="str">
        <f>IF(AND(NOT(ISBLANK('Gen Master'!N40)),OR('Gen Master'!$AM40=TRUE,'Gen Master'!$AM40="Enabled?")),'Gen Master'!N40, ignore_flag)</f>
        <v>zzz_ignore</v>
      </c>
      <c r="O228" s="19" t="str">
        <f>IF(AND(NOT(ISBLANK('Gen Master'!O40)),OR('Gen Master'!$AM40=TRUE,'Gen Master'!$AM40="Enabled?")),'Gen Master'!O40, ignore_flag)</f>
        <v>zzz_ignore</v>
      </c>
      <c r="P228" s="19" t="str">
        <f>IF(AND(NOT(ISBLANK('Gen Master'!P40)),OR('Gen Master'!$AM40=TRUE,'Gen Master'!$AM40="Enabled?")),'Gen Master'!P40, ignore_flag)</f>
        <v>zzz_ignore</v>
      </c>
      <c r="Q228" s="19" t="str">
        <f>IF(AND(NOT(ISBLANK('Gen Master'!Q40)),OR('Gen Master'!$AM40=TRUE,'Gen Master'!$AM40="Enabled?")),'Gen Master'!Q40, ignore_flag)</f>
        <v>zzz_ignore</v>
      </c>
      <c r="R228" s="19" t="str">
        <f>IF(AND(NOT(ISBLANK('Gen Master'!R40)),OR('Gen Master'!$AM40=TRUE,'Gen Master'!$AM40="Enabled?")),'Gen Master'!R40, ignore_flag)</f>
        <v>zzz_ignore</v>
      </c>
      <c r="S228" s="19" t="str">
        <f>IF(AND(NOT(ISBLANK('Gen Master'!S40)),OR('Gen Master'!$AM40=TRUE,'Gen Master'!$AM40="Enabled?")),'Gen Master'!S40, ignore_flag)</f>
        <v>zzz_ignore</v>
      </c>
      <c r="T228" s="19" t="str">
        <f>IF(AND(NOT(ISBLANK('Gen Master'!T40)),OR('Gen Master'!$AM40=TRUE,'Gen Master'!$AM40="Enabled?")),'Gen Master'!T40, ignore_flag)</f>
        <v>zzz_ignore</v>
      </c>
      <c r="U228" s="19" t="str">
        <f>IF(AND(NOT(ISBLANK('Gen Master'!U40)),OR('Gen Master'!$AM40=TRUE,'Gen Master'!$AM40="Enabled?")),'Gen Master'!U40, ignore_flag)</f>
        <v>zzz_ignore</v>
      </c>
      <c r="V228" s="19" t="str">
        <f ca="1">IF(AND(NOT(ISBLANK('Gen Master'!V40)),OR('Gen Master'!$AM40=TRUE,'Gen Master'!$AM40="Enabled?")),'Gen Master'!V40, ignore_flag)</f>
        <v>zzz_ignore</v>
      </c>
      <c r="W228" s="19" t="str">
        <f>IF(AND(NOT(ISBLANK('Gen Master'!W40)),OR('Gen Master'!$AM40=TRUE,'Gen Master'!$AM40="Enabled?")),'Gen Master'!W40, ignore_flag)</f>
        <v>zzz_ignore</v>
      </c>
      <c r="X228" s="19" t="str">
        <f>IF(AND(NOT(ISBLANK('Gen Master'!X40)),OR('Gen Master'!$AM40=TRUE,'Gen Master'!$AM40="Enabled?")),'Gen Master'!X40, ignore_flag)</f>
        <v>zzz_ignore</v>
      </c>
      <c r="Y228" s="19" t="str">
        <f>IF(AND(NOT(ISBLANK('Gen Master'!Y40)),OR('Gen Master'!$AM40=TRUE,'Gen Master'!$AM40="Enabled?")),'Gen Master'!Y40, ignore_flag)</f>
        <v>zzz_ignore</v>
      </c>
    </row>
    <row r="229" spans="1:25">
      <c r="A229" s="19">
        <f>'Gen Master'!A41</f>
        <v>10</v>
      </c>
      <c r="B229" s="19" t="str">
        <f>IF(AND(NOT(ISBLANK('Gen Master'!B41)),OR('Gen Master'!$AM41=TRUE,'Gen Master'!$AM41="Enabled?")),'Gen Master'!B41, ignore_flag)</f>
        <v>zzz_ignore</v>
      </c>
      <c r="C229" s="19" t="str">
        <f>IF(AND(NOT(ISBLANK('Gen Master'!C41)),OR('Gen Master'!$AM41=TRUE,'Gen Master'!$AM41="Enabled?")),'Gen Master'!C41, ignore_flag)</f>
        <v>zzz_ignore</v>
      </c>
      <c r="D229" s="19" t="str">
        <f>IF(AND(NOT(ISBLANK('Gen Master'!D41)),OR('Gen Master'!$AM41=TRUE,'Gen Master'!$AM41="Enabled?")),'Gen Master'!D41, ignore_flag)</f>
        <v>zzz_ignore</v>
      </c>
      <c r="E229" s="19" t="str">
        <f>IF(AND(NOT(ISBLANK('Gen Master'!E41)),OR('Gen Master'!$AM41=TRUE,'Gen Master'!$AM41="Enabled?")),'Gen Master'!E41, ignore_flag)</f>
        <v>zzz_ignore</v>
      </c>
      <c r="F229" s="19" t="str">
        <f>IF(AND(NOT(ISBLANK('Gen Master'!F41)),OR('Gen Master'!$AM41=TRUE,'Gen Master'!$AM41="Enabled?")),'Gen Master'!F41, ignore_flag)</f>
        <v>zzz_ignore</v>
      </c>
      <c r="G229" s="19" t="str">
        <f>IF(AND(NOT(ISBLANK('Gen Master'!G41)),OR('Gen Master'!$AM41=TRUE,'Gen Master'!$AM41="Enabled?")),'Gen Master'!G41, ignore_flag)</f>
        <v>zzz_ignore</v>
      </c>
      <c r="H229" s="19" t="str">
        <f>IF(AND(NOT(ISBLANK('Gen Master'!H41)),OR('Gen Master'!$AM41=TRUE,'Gen Master'!$AM41="Enabled?")),'Gen Master'!H41, ignore_flag)</f>
        <v>zzz_ignore</v>
      </c>
      <c r="I229" s="19" t="str">
        <f>IF(AND(NOT(ISBLANK('Gen Master'!I41)),OR('Gen Master'!$AM41=TRUE,'Gen Master'!$AM41="Enabled?")),'Gen Master'!I41, ignore_flag)</f>
        <v>zzz_ignore</v>
      </c>
      <c r="J229" s="19" t="str">
        <f>IF(AND(NOT(ISBLANK('Gen Master'!J41)),OR('Gen Master'!$AM41=TRUE,'Gen Master'!$AM41="Enabled?")),'Gen Master'!J41, ignore_flag)</f>
        <v>zzz_ignore</v>
      </c>
      <c r="K229" s="19" t="str">
        <f>IF(AND(NOT(ISBLANK('Gen Master'!K41)),OR('Gen Master'!$AM41=TRUE,'Gen Master'!$AM41="Enabled?")),'Gen Master'!K41, ignore_flag)</f>
        <v>zzz_ignore</v>
      </c>
      <c r="L229" s="19" t="str">
        <f>IF(AND(NOT(ISBLANK('Gen Master'!L41)),OR('Gen Master'!$AM41=TRUE,'Gen Master'!$AM41="Enabled?")),'Gen Master'!L41, ignore_flag)</f>
        <v>zzz_ignore</v>
      </c>
      <c r="M229" s="19" t="str">
        <f>IF(AND(NOT(ISBLANK('Gen Master'!M41)),OR('Gen Master'!$AM41=TRUE,'Gen Master'!$AM41="Enabled?")),'Gen Master'!M41, ignore_flag)</f>
        <v>zzz_ignore</v>
      </c>
      <c r="N229" s="19" t="str">
        <f>IF(AND(NOT(ISBLANK('Gen Master'!N41)),OR('Gen Master'!$AM41=TRUE,'Gen Master'!$AM41="Enabled?")),'Gen Master'!N41, ignore_flag)</f>
        <v>zzz_ignore</v>
      </c>
      <c r="O229" s="19" t="str">
        <f>IF(AND(NOT(ISBLANK('Gen Master'!O41)),OR('Gen Master'!$AM41=TRUE,'Gen Master'!$AM41="Enabled?")),'Gen Master'!O41, ignore_flag)</f>
        <v>zzz_ignore</v>
      </c>
      <c r="P229" s="19" t="str">
        <f>IF(AND(NOT(ISBLANK('Gen Master'!P41)),OR('Gen Master'!$AM41=TRUE,'Gen Master'!$AM41="Enabled?")),'Gen Master'!P41, ignore_flag)</f>
        <v>zzz_ignore</v>
      </c>
      <c r="Q229" s="19" t="str">
        <f>IF(AND(NOT(ISBLANK('Gen Master'!Q41)),OR('Gen Master'!$AM41=TRUE,'Gen Master'!$AM41="Enabled?")),'Gen Master'!Q41, ignore_flag)</f>
        <v>zzz_ignore</v>
      </c>
      <c r="R229" s="19" t="str">
        <f>IF(AND(NOT(ISBLANK('Gen Master'!R41)),OR('Gen Master'!$AM41=TRUE,'Gen Master'!$AM41="Enabled?")),'Gen Master'!R41, ignore_flag)</f>
        <v>zzz_ignore</v>
      </c>
      <c r="S229" s="19" t="str">
        <f>IF(AND(NOT(ISBLANK('Gen Master'!S41)),OR('Gen Master'!$AM41=TRUE,'Gen Master'!$AM41="Enabled?")),'Gen Master'!S41, ignore_flag)</f>
        <v>zzz_ignore</v>
      </c>
      <c r="T229" s="19" t="str">
        <f>IF(AND(NOT(ISBLANK('Gen Master'!T41)),OR('Gen Master'!$AM41=TRUE,'Gen Master'!$AM41="Enabled?")),'Gen Master'!T41, ignore_flag)</f>
        <v>zzz_ignore</v>
      </c>
      <c r="U229" s="19" t="str">
        <f>IF(AND(NOT(ISBLANK('Gen Master'!U41)),OR('Gen Master'!$AM41=TRUE,'Gen Master'!$AM41="Enabled?")),'Gen Master'!U41, ignore_flag)</f>
        <v>zzz_ignore</v>
      </c>
      <c r="V229" s="19" t="str">
        <f ca="1">IF(AND(NOT(ISBLANK('Gen Master'!V41)),OR('Gen Master'!$AM41=TRUE,'Gen Master'!$AM41="Enabled?")),'Gen Master'!V41, ignore_flag)</f>
        <v>zzz_ignore</v>
      </c>
      <c r="W229" s="19" t="str">
        <f>IF(AND(NOT(ISBLANK('Gen Master'!W41)),OR('Gen Master'!$AM41=TRUE,'Gen Master'!$AM41="Enabled?")),'Gen Master'!W41, ignore_flag)</f>
        <v>zzz_ignore</v>
      </c>
      <c r="X229" s="19" t="str">
        <f>IF(AND(NOT(ISBLANK('Gen Master'!X41)),OR('Gen Master'!$AM41=TRUE,'Gen Master'!$AM41="Enabled?")),'Gen Master'!X41, ignore_flag)</f>
        <v>zzz_ignore</v>
      </c>
      <c r="Y229" s="19" t="str">
        <f>IF(AND(NOT(ISBLANK('Gen Master'!Y41)),OR('Gen Master'!$AM41=TRUE,'Gen Master'!$AM41="Enabled?")),'Gen Master'!Y41, ignore_flag)</f>
        <v>zzz_ignore</v>
      </c>
    </row>
    <row r="230" spans="1:25">
      <c r="A230" s="19">
        <f>'Gen Master'!A42</f>
        <v>11</v>
      </c>
      <c r="B230" s="19" t="str">
        <f>IF(AND(NOT(ISBLANK('Gen Master'!B42)),OR('Gen Master'!$AM42=TRUE,'Gen Master'!$AM42="Enabled?")),'Gen Master'!B42, ignore_flag)</f>
        <v>zzz_ignore</v>
      </c>
      <c r="C230" s="19" t="str">
        <f>IF(AND(NOT(ISBLANK('Gen Master'!C42)),OR('Gen Master'!$AM42=TRUE,'Gen Master'!$AM42="Enabled?")),'Gen Master'!C42, ignore_flag)</f>
        <v>zzz_ignore</v>
      </c>
      <c r="D230" s="19" t="str">
        <f>IF(AND(NOT(ISBLANK('Gen Master'!D42)),OR('Gen Master'!$AM42=TRUE,'Gen Master'!$AM42="Enabled?")),'Gen Master'!D42, ignore_flag)</f>
        <v>zzz_ignore</v>
      </c>
      <c r="E230" s="19" t="str">
        <f>IF(AND(NOT(ISBLANK('Gen Master'!E42)),OR('Gen Master'!$AM42=TRUE,'Gen Master'!$AM42="Enabled?")),'Gen Master'!E42, ignore_flag)</f>
        <v>zzz_ignore</v>
      </c>
      <c r="F230" s="19" t="str">
        <f>IF(AND(NOT(ISBLANK('Gen Master'!F42)),OR('Gen Master'!$AM42=TRUE,'Gen Master'!$AM42="Enabled?")),'Gen Master'!F42, ignore_flag)</f>
        <v>zzz_ignore</v>
      </c>
      <c r="G230" s="19" t="str">
        <f>IF(AND(NOT(ISBLANK('Gen Master'!G42)),OR('Gen Master'!$AM42=TRUE,'Gen Master'!$AM42="Enabled?")),'Gen Master'!G42, ignore_flag)</f>
        <v>zzz_ignore</v>
      </c>
      <c r="H230" s="19" t="str">
        <f>IF(AND(NOT(ISBLANK('Gen Master'!H42)),OR('Gen Master'!$AM42=TRUE,'Gen Master'!$AM42="Enabled?")),'Gen Master'!H42, ignore_flag)</f>
        <v>zzz_ignore</v>
      </c>
      <c r="I230" s="19" t="str">
        <f>IF(AND(NOT(ISBLANK('Gen Master'!I42)),OR('Gen Master'!$AM42=TRUE,'Gen Master'!$AM42="Enabled?")),'Gen Master'!I42, ignore_flag)</f>
        <v>zzz_ignore</v>
      </c>
      <c r="J230" s="19" t="str">
        <f>IF(AND(NOT(ISBLANK('Gen Master'!J42)),OR('Gen Master'!$AM42=TRUE,'Gen Master'!$AM42="Enabled?")),'Gen Master'!J42, ignore_flag)</f>
        <v>zzz_ignore</v>
      </c>
      <c r="K230" s="19" t="str">
        <f>IF(AND(NOT(ISBLANK('Gen Master'!K42)),OR('Gen Master'!$AM42=TRUE,'Gen Master'!$AM42="Enabled?")),'Gen Master'!K42, ignore_flag)</f>
        <v>zzz_ignore</v>
      </c>
      <c r="L230" s="19" t="str">
        <f>IF(AND(NOT(ISBLANK('Gen Master'!L42)),OR('Gen Master'!$AM42=TRUE,'Gen Master'!$AM42="Enabled?")),'Gen Master'!L42, ignore_flag)</f>
        <v>zzz_ignore</v>
      </c>
      <c r="M230" s="19" t="str">
        <f>IF(AND(NOT(ISBLANK('Gen Master'!M42)),OR('Gen Master'!$AM42=TRUE,'Gen Master'!$AM42="Enabled?")),'Gen Master'!M42, ignore_flag)</f>
        <v>zzz_ignore</v>
      </c>
      <c r="N230" s="19" t="str">
        <f>IF(AND(NOT(ISBLANK('Gen Master'!N42)),OR('Gen Master'!$AM42=TRUE,'Gen Master'!$AM42="Enabled?")),'Gen Master'!N42, ignore_flag)</f>
        <v>zzz_ignore</v>
      </c>
      <c r="O230" s="19" t="str">
        <f>IF(AND(NOT(ISBLANK('Gen Master'!O42)),OR('Gen Master'!$AM42=TRUE,'Gen Master'!$AM42="Enabled?")),'Gen Master'!O42, ignore_flag)</f>
        <v>zzz_ignore</v>
      </c>
      <c r="P230" s="19" t="str">
        <f>IF(AND(NOT(ISBLANK('Gen Master'!P42)),OR('Gen Master'!$AM42=TRUE,'Gen Master'!$AM42="Enabled?")),'Gen Master'!P42, ignore_flag)</f>
        <v>zzz_ignore</v>
      </c>
      <c r="Q230" s="19" t="str">
        <f>IF(AND(NOT(ISBLANK('Gen Master'!Q42)),OR('Gen Master'!$AM42=TRUE,'Gen Master'!$AM42="Enabled?")),'Gen Master'!Q42, ignore_flag)</f>
        <v>zzz_ignore</v>
      </c>
      <c r="R230" s="19" t="str">
        <f>IF(AND(NOT(ISBLANK('Gen Master'!R42)),OR('Gen Master'!$AM42=TRUE,'Gen Master'!$AM42="Enabled?")),'Gen Master'!R42, ignore_flag)</f>
        <v>zzz_ignore</v>
      </c>
      <c r="S230" s="19" t="str">
        <f>IF(AND(NOT(ISBLANK('Gen Master'!S42)),OR('Gen Master'!$AM42=TRUE,'Gen Master'!$AM42="Enabled?")),'Gen Master'!S42, ignore_flag)</f>
        <v>zzz_ignore</v>
      </c>
      <c r="T230" s="19" t="str">
        <f>IF(AND(NOT(ISBLANK('Gen Master'!T42)),OR('Gen Master'!$AM42=TRUE,'Gen Master'!$AM42="Enabled?")),'Gen Master'!T42, ignore_flag)</f>
        <v>zzz_ignore</v>
      </c>
      <c r="U230" s="19" t="str">
        <f>IF(AND(NOT(ISBLANK('Gen Master'!U42)),OR('Gen Master'!$AM42=TRUE,'Gen Master'!$AM42="Enabled?")),'Gen Master'!U42, ignore_flag)</f>
        <v>zzz_ignore</v>
      </c>
      <c r="V230" s="19" t="str">
        <f ca="1">IF(AND(NOT(ISBLANK('Gen Master'!V42)),OR('Gen Master'!$AM42=TRUE,'Gen Master'!$AM42="Enabled?")),'Gen Master'!V42, ignore_flag)</f>
        <v>zzz_ignore</v>
      </c>
      <c r="W230" s="19" t="str">
        <f>IF(AND(NOT(ISBLANK('Gen Master'!W42)),OR('Gen Master'!$AM42=TRUE,'Gen Master'!$AM42="Enabled?")),'Gen Master'!W42, ignore_flag)</f>
        <v>zzz_ignore</v>
      </c>
      <c r="X230" s="19" t="str">
        <f>IF(AND(NOT(ISBLANK('Gen Master'!X42)),OR('Gen Master'!$AM42=TRUE,'Gen Master'!$AM42="Enabled?")),'Gen Master'!X42, ignore_flag)</f>
        <v>zzz_ignore</v>
      </c>
      <c r="Y230" s="19" t="str">
        <f>IF(AND(NOT(ISBLANK('Gen Master'!Y42)),OR('Gen Master'!$AM42=TRUE,'Gen Master'!$AM42="Enabled?")),'Gen Master'!Y42, ignore_flag)</f>
        <v>zzz_ignore</v>
      </c>
    </row>
    <row r="231" spans="1:25">
      <c r="A231" s="19">
        <f>'Gen Master'!A43</f>
        <v>12</v>
      </c>
      <c r="B231" s="19" t="str">
        <f>IF(AND(NOT(ISBLANK('Gen Master'!B43)),OR('Gen Master'!$AM43=TRUE,'Gen Master'!$AM43="Enabled?")),'Gen Master'!B43, ignore_flag)</f>
        <v>zzz_ignore</v>
      </c>
      <c r="C231" s="19" t="str">
        <f>IF(AND(NOT(ISBLANK('Gen Master'!C43)),OR('Gen Master'!$AM43=TRUE,'Gen Master'!$AM43="Enabled?")),'Gen Master'!C43, ignore_flag)</f>
        <v>zzz_ignore</v>
      </c>
      <c r="D231" s="19" t="str">
        <f>IF(AND(NOT(ISBLANK('Gen Master'!D43)),OR('Gen Master'!$AM43=TRUE,'Gen Master'!$AM43="Enabled?")),'Gen Master'!D43, ignore_flag)</f>
        <v>zzz_ignore</v>
      </c>
      <c r="E231" s="19" t="str">
        <f>IF(AND(NOT(ISBLANK('Gen Master'!E43)),OR('Gen Master'!$AM43=TRUE,'Gen Master'!$AM43="Enabled?")),'Gen Master'!E43, ignore_flag)</f>
        <v>zzz_ignore</v>
      </c>
      <c r="F231" s="19" t="str">
        <f>IF(AND(NOT(ISBLANK('Gen Master'!F43)),OR('Gen Master'!$AM43=TRUE,'Gen Master'!$AM43="Enabled?")),'Gen Master'!F43, ignore_flag)</f>
        <v>zzz_ignore</v>
      </c>
      <c r="G231" s="19" t="str">
        <f>IF(AND(NOT(ISBLANK('Gen Master'!G43)),OR('Gen Master'!$AM43=TRUE,'Gen Master'!$AM43="Enabled?")),'Gen Master'!G43, ignore_flag)</f>
        <v>zzz_ignore</v>
      </c>
      <c r="H231" s="19" t="str">
        <f>IF(AND(NOT(ISBLANK('Gen Master'!H43)),OR('Gen Master'!$AM43=TRUE,'Gen Master'!$AM43="Enabled?")),'Gen Master'!H43, ignore_flag)</f>
        <v>zzz_ignore</v>
      </c>
      <c r="I231" s="19" t="str">
        <f>IF(AND(NOT(ISBLANK('Gen Master'!I43)),OR('Gen Master'!$AM43=TRUE,'Gen Master'!$AM43="Enabled?")),'Gen Master'!I43, ignore_flag)</f>
        <v>zzz_ignore</v>
      </c>
      <c r="J231" s="19" t="str">
        <f>IF(AND(NOT(ISBLANK('Gen Master'!J43)),OR('Gen Master'!$AM43=TRUE,'Gen Master'!$AM43="Enabled?")),'Gen Master'!J43, ignore_flag)</f>
        <v>zzz_ignore</v>
      </c>
      <c r="K231" s="19" t="str">
        <f>IF(AND(NOT(ISBLANK('Gen Master'!K43)),OR('Gen Master'!$AM43=TRUE,'Gen Master'!$AM43="Enabled?")),'Gen Master'!K43, ignore_flag)</f>
        <v>zzz_ignore</v>
      </c>
      <c r="L231" s="19" t="str">
        <f>IF(AND(NOT(ISBLANK('Gen Master'!L43)),OR('Gen Master'!$AM43=TRUE,'Gen Master'!$AM43="Enabled?")),'Gen Master'!L43, ignore_flag)</f>
        <v>zzz_ignore</v>
      </c>
      <c r="M231" s="19" t="str">
        <f>IF(AND(NOT(ISBLANK('Gen Master'!M43)),OR('Gen Master'!$AM43=TRUE,'Gen Master'!$AM43="Enabled?")),'Gen Master'!M43, ignore_flag)</f>
        <v>zzz_ignore</v>
      </c>
      <c r="N231" s="19" t="str">
        <f>IF(AND(NOT(ISBLANK('Gen Master'!N43)),OR('Gen Master'!$AM43=TRUE,'Gen Master'!$AM43="Enabled?")),'Gen Master'!N43, ignore_flag)</f>
        <v>zzz_ignore</v>
      </c>
      <c r="O231" s="19" t="str">
        <f>IF(AND(NOT(ISBLANK('Gen Master'!O43)),OR('Gen Master'!$AM43=TRUE,'Gen Master'!$AM43="Enabled?")),'Gen Master'!O43, ignore_flag)</f>
        <v>zzz_ignore</v>
      </c>
      <c r="P231" s="19" t="str">
        <f>IF(AND(NOT(ISBLANK('Gen Master'!P43)),OR('Gen Master'!$AM43=TRUE,'Gen Master'!$AM43="Enabled?")),'Gen Master'!P43, ignore_flag)</f>
        <v>zzz_ignore</v>
      </c>
      <c r="Q231" s="19" t="str">
        <f>IF(AND(NOT(ISBLANK('Gen Master'!Q43)),OR('Gen Master'!$AM43=TRUE,'Gen Master'!$AM43="Enabled?")),'Gen Master'!Q43, ignore_flag)</f>
        <v>zzz_ignore</v>
      </c>
      <c r="R231" s="19" t="str">
        <f>IF(AND(NOT(ISBLANK('Gen Master'!R43)),OR('Gen Master'!$AM43=TRUE,'Gen Master'!$AM43="Enabled?")),'Gen Master'!R43, ignore_flag)</f>
        <v>zzz_ignore</v>
      </c>
      <c r="S231" s="19" t="str">
        <f>IF(AND(NOT(ISBLANK('Gen Master'!S43)),OR('Gen Master'!$AM43=TRUE,'Gen Master'!$AM43="Enabled?")),'Gen Master'!S43, ignore_flag)</f>
        <v>zzz_ignore</v>
      </c>
      <c r="T231" s="19" t="str">
        <f>IF(AND(NOT(ISBLANK('Gen Master'!T43)),OR('Gen Master'!$AM43=TRUE,'Gen Master'!$AM43="Enabled?")),'Gen Master'!T43, ignore_flag)</f>
        <v>zzz_ignore</v>
      </c>
      <c r="U231" s="19" t="str">
        <f>IF(AND(NOT(ISBLANK('Gen Master'!U43)),OR('Gen Master'!$AM43=TRUE,'Gen Master'!$AM43="Enabled?")),'Gen Master'!U43, ignore_flag)</f>
        <v>zzz_ignore</v>
      </c>
      <c r="V231" s="19" t="str">
        <f ca="1">IF(AND(NOT(ISBLANK('Gen Master'!V43)),OR('Gen Master'!$AM43=TRUE,'Gen Master'!$AM43="Enabled?")),'Gen Master'!V43, ignore_flag)</f>
        <v>zzz_ignore</v>
      </c>
      <c r="W231" s="19" t="str">
        <f>IF(AND(NOT(ISBLANK('Gen Master'!W43)),OR('Gen Master'!$AM43=TRUE,'Gen Master'!$AM43="Enabled?")),'Gen Master'!W43, ignore_flag)</f>
        <v>zzz_ignore</v>
      </c>
      <c r="X231" s="19" t="str">
        <f>IF(AND(NOT(ISBLANK('Gen Master'!X43)),OR('Gen Master'!$AM43=TRUE,'Gen Master'!$AM43="Enabled?")),'Gen Master'!X43, ignore_flag)</f>
        <v>zzz_ignore</v>
      </c>
      <c r="Y231" s="19" t="str">
        <f>IF(AND(NOT(ISBLANK('Gen Master'!Y43)),OR('Gen Master'!$AM43=TRUE,'Gen Master'!$AM43="Enabled?")),'Gen Master'!Y43, ignore_flag)</f>
        <v>zzz_ignore</v>
      </c>
    </row>
    <row r="232" spans="1:25">
      <c r="A232" s="19">
        <f>'Gen Master'!A44</f>
        <v>13</v>
      </c>
      <c r="B232" s="19" t="str">
        <f>IF(AND(NOT(ISBLANK('Gen Master'!B44)),OR('Gen Master'!$AM44=TRUE,'Gen Master'!$AM44="Enabled?")),'Gen Master'!B44, ignore_flag)</f>
        <v>zzz_ignore</v>
      </c>
      <c r="C232" s="19" t="str">
        <f>IF(AND(NOT(ISBLANK('Gen Master'!C44)),OR('Gen Master'!$AM44=TRUE,'Gen Master'!$AM44="Enabled?")),'Gen Master'!C44, ignore_flag)</f>
        <v>zzz_ignore</v>
      </c>
      <c r="D232" s="19" t="str">
        <f>IF(AND(NOT(ISBLANK('Gen Master'!D44)),OR('Gen Master'!$AM44=TRUE,'Gen Master'!$AM44="Enabled?")),'Gen Master'!D44, ignore_flag)</f>
        <v>zzz_ignore</v>
      </c>
      <c r="E232" s="19" t="str">
        <f>IF(AND(NOT(ISBLANK('Gen Master'!E44)),OR('Gen Master'!$AM44=TRUE,'Gen Master'!$AM44="Enabled?")),'Gen Master'!E44, ignore_flag)</f>
        <v>zzz_ignore</v>
      </c>
      <c r="F232" s="19" t="str">
        <f>IF(AND(NOT(ISBLANK('Gen Master'!F44)),OR('Gen Master'!$AM44=TRUE,'Gen Master'!$AM44="Enabled?")),'Gen Master'!F44, ignore_flag)</f>
        <v>zzz_ignore</v>
      </c>
      <c r="G232" s="19" t="str">
        <f>IF(AND(NOT(ISBLANK('Gen Master'!G44)),OR('Gen Master'!$AM44=TRUE,'Gen Master'!$AM44="Enabled?")),'Gen Master'!G44, ignore_flag)</f>
        <v>zzz_ignore</v>
      </c>
      <c r="H232" s="19" t="str">
        <f>IF(AND(NOT(ISBLANK('Gen Master'!H44)),OR('Gen Master'!$AM44=TRUE,'Gen Master'!$AM44="Enabled?")),'Gen Master'!H44, ignore_flag)</f>
        <v>zzz_ignore</v>
      </c>
      <c r="I232" s="19" t="str">
        <f>IF(AND(NOT(ISBLANK('Gen Master'!I44)),OR('Gen Master'!$AM44=TRUE,'Gen Master'!$AM44="Enabled?")),'Gen Master'!I44, ignore_flag)</f>
        <v>zzz_ignore</v>
      </c>
      <c r="J232" s="19" t="str">
        <f>IF(AND(NOT(ISBLANK('Gen Master'!J44)),OR('Gen Master'!$AM44=TRUE,'Gen Master'!$AM44="Enabled?")),'Gen Master'!J44, ignore_flag)</f>
        <v>zzz_ignore</v>
      </c>
      <c r="K232" s="19" t="str">
        <f>IF(AND(NOT(ISBLANK('Gen Master'!K44)),OR('Gen Master'!$AM44=TRUE,'Gen Master'!$AM44="Enabled?")),'Gen Master'!K44, ignore_flag)</f>
        <v>zzz_ignore</v>
      </c>
      <c r="L232" s="19" t="str">
        <f>IF(AND(NOT(ISBLANK('Gen Master'!L44)),OR('Gen Master'!$AM44=TRUE,'Gen Master'!$AM44="Enabled?")),'Gen Master'!L44, ignore_flag)</f>
        <v>zzz_ignore</v>
      </c>
      <c r="M232" s="19" t="str">
        <f>IF(AND(NOT(ISBLANK('Gen Master'!M44)),OR('Gen Master'!$AM44=TRUE,'Gen Master'!$AM44="Enabled?")),'Gen Master'!M44, ignore_flag)</f>
        <v>zzz_ignore</v>
      </c>
      <c r="N232" s="19" t="str">
        <f>IF(AND(NOT(ISBLANK('Gen Master'!N44)),OR('Gen Master'!$AM44=TRUE,'Gen Master'!$AM44="Enabled?")),'Gen Master'!N44, ignore_flag)</f>
        <v>zzz_ignore</v>
      </c>
      <c r="O232" s="19" t="str">
        <f>IF(AND(NOT(ISBLANK('Gen Master'!O44)),OR('Gen Master'!$AM44=TRUE,'Gen Master'!$AM44="Enabled?")),'Gen Master'!O44, ignore_flag)</f>
        <v>zzz_ignore</v>
      </c>
      <c r="P232" s="19" t="str">
        <f>IF(AND(NOT(ISBLANK('Gen Master'!P44)),OR('Gen Master'!$AM44=TRUE,'Gen Master'!$AM44="Enabled?")),'Gen Master'!P44, ignore_flag)</f>
        <v>zzz_ignore</v>
      </c>
      <c r="Q232" s="19" t="str">
        <f>IF(AND(NOT(ISBLANK('Gen Master'!Q44)),OR('Gen Master'!$AM44=TRUE,'Gen Master'!$AM44="Enabled?")),'Gen Master'!Q44, ignore_flag)</f>
        <v>zzz_ignore</v>
      </c>
      <c r="R232" s="19" t="str">
        <f>IF(AND(NOT(ISBLANK('Gen Master'!R44)),OR('Gen Master'!$AM44=TRUE,'Gen Master'!$AM44="Enabled?")),'Gen Master'!R44, ignore_flag)</f>
        <v>zzz_ignore</v>
      </c>
      <c r="S232" s="19" t="str">
        <f>IF(AND(NOT(ISBLANK('Gen Master'!S44)),OR('Gen Master'!$AM44=TRUE,'Gen Master'!$AM44="Enabled?")),'Gen Master'!S44, ignore_flag)</f>
        <v>zzz_ignore</v>
      </c>
      <c r="T232" s="19" t="str">
        <f>IF(AND(NOT(ISBLANK('Gen Master'!T44)),OR('Gen Master'!$AM44=TRUE,'Gen Master'!$AM44="Enabled?")),'Gen Master'!T44, ignore_flag)</f>
        <v>zzz_ignore</v>
      </c>
      <c r="U232" s="19" t="str">
        <f>IF(AND(NOT(ISBLANK('Gen Master'!U44)),OR('Gen Master'!$AM44=TRUE,'Gen Master'!$AM44="Enabled?")),'Gen Master'!U44, ignore_flag)</f>
        <v>zzz_ignore</v>
      </c>
      <c r="V232" s="19" t="str">
        <f ca="1">IF(AND(NOT(ISBLANK('Gen Master'!V44)),OR('Gen Master'!$AM44=TRUE,'Gen Master'!$AM44="Enabled?")),'Gen Master'!V44, ignore_flag)</f>
        <v>zzz_ignore</v>
      </c>
      <c r="W232" s="19" t="str">
        <f>IF(AND(NOT(ISBLANK('Gen Master'!W44)),OR('Gen Master'!$AM44=TRUE,'Gen Master'!$AM44="Enabled?")),'Gen Master'!W44, ignore_flag)</f>
        <v>zzz_ignore</v>
      </c>
      <c r="X232" s="19" t="str">
        <f>IF(AND(NOT(ISBLANK('Gen Master'!X44)),OR('Gen Master'!$AM44=TRUE,'Gen Master'!$AM44="Enabled?")),'Gen Master'!X44, ignore_flag)</f>
        <v>zzz_ignore</v>
      </c>
      <c r="Y232" s="19" t="str">
        <f>IF(AND(NOT(ISBLANK('Gen Master'!Y44)),OR('Gen Master'!$AM44=TRUE,'Gen Master'!$AM44="Enabled?")),'Gen Master'!Y44, ignore_flag)</f>
        <v>zzz_ignore</v>
      </c>
    </row>
    <row r="233" spans="1:25">
      <c r="A233" s="19">
        <f>'Gen Master'!A45</f>
        <v>14</v>
      </c>
      <c r="B233" s="19" t="str">
        <f>IF(AND(NOT(ISBLANK('Gen Master'!B45)),OR('Gen Master'!$AM45=TRUE,'Gen Master'!$AM45="Enabled?")),'Gen Master'!B45, ignore_flag)</f>
        <v>zzz_ignore</v>
      </c>
      <c r="C233" s="19" t="str">
        <f>IF(AND(NOT(ISBLANK('Gen Master'!C45)),OR('Gen Master'!$AM45=TRUE,'Gen Master'!$AM45="Enabled?")),'Gen Master'!C45, ignore_flag)</f>
        <v>zzz_ignore</v>
      </c>
      <c r="D233" s="19" t="str">
        <f>IF(AND(NOT(ISBLANK('Gen Master'!D45)),OR('Gen Master'!$AM45=TRUE,'Gen Master'!$AM45="Enabled?")),'Gen Master'!D45, ignore_flag)</f>
        <v>zzz_ignore</v>
      </c>
      <c r="E233" s="19" t="str">
        <f>IF(AND(NOT(ISBLANK('Gen Master'!E45)),OR('Gen Master'!$AM45=TRUE,'Gen Master'!$AM45="Enabled?")),'Gen Master'!E45, ignore_flag)</f>
        <v>zzz_ignore</v>
      </c>
      <c r="F233" s="19" t="str">
        <f>IF(AND(NOT(ISBLANK('Gen Master'!F45)),OR('Gen Master'!$AM45=TRUE,'Gen Master'!$AM45="Enabled?")),'Gen Master'!F45, ignore_flag)</f>
        <v>zzz_ignore</v>
      </c>
      <c r="G233" s="19" t="str">
        <f>IF(AND(NOT(ISBLANK('Gen Master'!G45)),OR('Gen Master'!$AM45=TRUE,'Gen Master'!$AM45="Enabled?")),'Gen Master'!G45, ignore_flag)</f>
        <v>zzz_ignore</v>
      </c>
      <c r="H233" s="19" t="str">
        <f>IF(AND(NOT(ISBLANK('Gen Master'!H45)),OR('Gen Master'!$AM45=TRUE,'Gen Master'!$AM45="Enabled?")),'Gen Master'!H45, ignore_flag)</f>
        <v>zzz_ignore</v>
      </c>
      <c r="I233" s="19" t="str">
        <f>IF(AND(NOT(ISBLANK('Gen Master'!I45)),OR('Gen Master'!$AM45=TRUE,'Gen Master'!$AM45="Enabled?")),'Gen Master'!I45, ignore_flag)</f>
        <v>zzz_ignore</v>
      </c>
      <c r="J233" s="19" t="str">
        <f>IF(AND(NOT(ISBLANK('Gen Master'!J45)),OR('Gen Master'!$AM45=TRUE,'Gen Master'!$AM45="Enabled?")),'Gen Master'!J45, ignore_flag)</f>
        <v>zzz_ignore</v>
      </c>
      <c r="K233" s="19" t="str">
        <f>IF(AND(NOT(ISBLANK('Gen Master'!K45)),OR('Gen Master'!$AM45=TRUE,'Gen Master'!$AM45="Enabled?")),'Gen Master'!K45, ignore_flag)</f>
        <v>zzz_ignore</v>
      </c>
      <c r="L233" s="19" t="str">
        <f>IF(AND(NOT(ISBLANK('Gen Master'!L45)),OR('Gen Master'!$AM45=TRUE,'Gen Master'!$AM45="Enabled?")),'Gen Master'!L45, ignore_flag)</f>
        <v>zzz_ignore</v>
      </c>
      <c r="M233" s="19" t="str">
        <f>IF(AND(NOT(ISBLANK('Gen Master'!M45)),OR('Gen Master'!$AM45=TRUE,'Gen Master'!$AM45="Enabled?")),'Gen Master'!M45, ignore_flag)</f>
        <v>zzz_ignore</v>
      </c>
      <c r="N233" s="19" t="str">
        <f>IF(AND(NOT(ISBLANK('Gen Master'!N45)),OR('Gen Master'!$AM45=TRUE,'Gen Master'!$AM45="Enabled?")),'Gen Master'!N45, ignore_flag)</f>
        <v>zzz_ignore</v>
      </c>
      <c r="O233" s="19" t="str">
        <f>IF(AND(NOT(ISBLANK('Gen Master'!O45)),OR('Gen Master'!$AM45=TRUE,'Gen Master'!$AM45="Enabled?")),'Gen Master'!O45, ignore_flag)</f>
        <v>zzz_ignore</v>
      </c>
      <c r="P233" s="19" t="str">
        <f>IF(AND(NOT(ISBLANK('Gen Master'!P45)),OR('Gen Master'!$AM45=TRUE,'Gen Master'!$AM45="Enabled?")),'Gen Master'!P45, ignore_flag)</f>
        <v>zzz_ignore</v>
      </c>
      <c r="Q233" s="19" t="str">
        <f>IF(AND(NOT(ISBLANK('Gen Master'!Q45)),OR('Gen Master'!$AM45=TRUE,'Gen Master'!$AM45="Enabled?")),'Gen Master'!Q45, ignore_flag)</f>
        <v>zzz_ignore</v>
      </c>
      <c r="R233" s="19" t="str">
        <f>IF(AND(NOT(ISBLANK('Gen Master'!R45)),OR('Gen Master'!$AM45=TRUE,'Gen Master'!$AM45="Enabled?")),'Gen Master'!R45, ignore_flag)</f>
        <v>zzz_ignore</v>
      </c>
      <c r="S233" s="19" t="str">
        <f>IF(AND(NOT(ISBLANK('Gen Master'!S45)),OR('Gen Master'!$AM45=TRUE,'Gen Master'!$AM45="Enabled?")),'Gen Master'!S45, ignore_flag)</f>
        <v>zzz_ignore</v>
      </c>
      <c r="T233" s="19" t="str">
        <f>IF(AND(NOT(ISBLANK('Gen Master'!T45)),OR('Gen Master'!$AM45=TRUE,'Gen Master'!$AM45="Enabled?")),'Gen Master'!T45, ignore_flag)</f>
        <v>zzz_ignore</v>
      </c>
      <c r="U233" s="19" t="str">
        <f>IF(AND(NOT(ISBLANK('Gen Master'!U45)),OR('Gen Master'!$AM45=TRUE,'Gen Master'!$AM45="Enabled?")),'Gen Master'!U45, ignore_flag)</f>
        <v>zzz_ignore</v>
      </c>
      <c r="V233" s="19" t="str">
        <f ca="1">IF(AND(NOT(ISBLANK('Gen Master'!V45)),OR('Gen Master'!$AM45=TRUE,'Gen Master'!$AM45="Enabled?")),'Gen Master'!V45, ignore_flag)</f>
        <v>zzz_ignore</v>
      </c>
      <c r="W233" s="19" t="str">
        <f>IF(AND(NOT(ISBLANK('Gen Master'!W45)),OR('Gen Master'!$AM45=TRUE,'Gen Master'!$AM45="Enabled?")),'Gen Master'!W45, ignore_flag)</f>
        <v>zzz_ignore</v>
      </c>
      <c r="X233" s="19" t="str">
        <f>IF(AND(NOT(ISBLANK('Gen Master'!X45)),OR('Gen Master'!$AM45=TRUE,'Gen Master'!$AM45="Enabled?")),'Gen Master'!X45, ignore_flag)</f>
        <v>zzz_ignore</v>
      </c>
      <c r="Y233" s="19" t="str">
        <f>IF(AND(NOT(ISBLANK('Gen Master'!Y45)),OR('Gen Master'!$AM45=TRUE,'Gen Master'!$AM45="Enabled?")),'Gen Master'!Y45, ignore_flag)</f>
        <v>zzz_ignore</v>
      </c>
    </row>
    <row r="234" spans="1:25">
      <c r="A234" s="19">
        <f>'Gen Master'!A46</f>
        <v>15</v>
      </c>
      <c r="B234" s="19" t="str">
        <f>IF(AND(NOT(ISBLANK('Gen Master'!B46)),OR('Gen Master'!$AM46=TRUE,'Gen Master'!$AM46="Enabled?")),'Gen Master'!B46, ignore_flag)</f>
        <v>zzz_ignore</v>
      </c>
      <c r="C234" s="19" t="str">
        <f>IF(AND(NOT(ISBLANK('Gen Master'!C46)),OR('Gen Master'!$AM46=TRUE,'Gen Master'!$AM46="Enabled?")),'Gen Master'!C46, ignore_flag)</f>
        <v>zzz_ignore</v>
      </c>
      <c r="D234" s="19" t="str">
        <f>IF(AND(NOT(ISBLANK('Gen Master'!D46)),OR('Gen Master'!$AM46=TRUE,'Gen Master'!$AM46="Enabled?")),'Gen Master'!D46, ignore_flag)</f>
        <v>zzz_ignore</v>
      </c>
      <c r="E234" s="19" t="str">
        <f>IF(AND(NOT(ISBLANK('Gen Master'!E46)),OR('Gen Master'!$AM46=TRUE,'Gen Master'!$AM46="Enabled?")),'Gen Master'!E46, ignore_flag)</f>
        <v>zzz_ignore</v>
      </c>
      <c r="F234" s="19" t="str">
        <f>IF(AND(NOT(ISBLANK('Gen Master'!F46)),OR('Gen Master'!$AM46=TRUE,'Gen Master'!$AM46="Enabled?")),'Gen Master'!F46, ignore_flag)</f>
        <v>zzz_ignore</v>
      </c>
      <c r="G234" s="19" t="str">
        <f>IF(AND(NOT(ISBLANK('Gen Master'!G46)),OR('Gen Master'!$AM46=TRUE,'Gen Master'!$AM46="Enabled?")),'Gen Master'!G46, ignore_flag)</f>
        <v>zzz_ignore</v>
      </c>
      <c r="H234" s="19" t="str">
        <f>IF(AND(NOT(ISBLANK('Gen Master'!H46)),OR('Gen Master'!$AM46=TRUE,'Gen Master'!$AM46="Enabled?")),'Gen Master'!H46, ignore_flag)</f>
        <v>zzz_ignore</v>
      </c>
      <c r="I234" s="19" t="str">
        <f>IF(AND(NOT(ISBLANK('Gen Master'!I46)),OR('Gen Master'!$AM46=TRUE,'Gen Master'!$AM46="Enabled?")),'Gen Master'!I46, ignore_flag)</f>
        <v>zzz_ignore</v>
      </c>
      <c r="J234" s="19" t="str">
        <f>IF(AND(NOT(ISBLANK('Gen Master'!J46)),OR('Gen Master'!$AM46=TRUE,'Gen Master'!$AM46="Enabled?")),'Gen Master'!J46, ignore_flag)</f>
        <v>zzz_ignore</v>
      </c>
      <c r="K234" s="19" t="str">
        <f>IF(AND(NOT(ISBLANK('Gen Master'!K46)),OR('Gen Master'!$AM46=TRUE,'Gen Master'!$AM46="Enabled?")),'Gen Master'!K46, ignore_flag)</f>
        <v>zzz_ignore</v>
      </c>
      <c r="L234" s="19" t="str">
        <f>IF(AND(NOT(ISBLANK('Gen Master'!L46)),OR('Gen Master'!$AM46=TRUE,'Gen Master'!$AM46="Enabled?")),'Gen Master'!L46, ignore_flag)</f>
        <v>zzz_ignore</v>
      </c>
      <c r="M234" s="19" t="str">
        <f>IF(AND(NOT(ISBLANK('Gen Master'!M46)),OR('Gen Master'!$AM46=TRUE,'Gen Master'!$AM46="Enabled?")),'Gen Master'!M46, ignore_flag)</f>
        <v>zzz_ignore</v>
      </c>
      <c r="N234" s="19" t="str">
        <f>IF(AND(NOT(ISBLANK('Gen Master'!N46)),OR('Gen Master'!$AM46=TRUE,'Gen Master'!$AM46="Enabled?")),'Gen Master'!N46, ignore_flag)</f>
        <v>zzz_ignore</v>
      </c>
      <c r="O234" s="19" t="str">
        <f>IF(AND(NOT(ISBLANK('Gen Master'!O46)),OR('Gen Master'!$AM46=TRUE,'Gen Master'!$AM46="Enabled?")),'Gen Master'!O46, ignore_flag)</f>
        <v>zzz_ignore</v>
      </c>
      <c r="P234" s="19" t="str">
        <f>IF(AND(NOT(ISBLANK('Gen Master'!P46)),OR('Gen Master'!$AM46=TRUE,'Gen Master'!$AM46="Enabled?")),'Gen Master'!P46, ignore_flag)</f>
        <v>zzz_ignore</v>
      </c>
      <c r="Q234" s="19" t="str">
        <f>IF(AND(NOT(ISBLANK('Gen Master'!Q46)),OR('Gen Master'!$AM46=TRUE,'Gen Master'!$AM46="Enabled?")),'Gen Master'!Q46, ignore_flag)</f>
        <v>zzz_ignore</v>
      </c>
      <c r="R234" s="19" t="str">
        <f>IF(AND(NOT(ISBLANK('Gen Master'!R46)),OR('Gen Master'!$AM46=TRUE,'Gen Master'!$AM46="Enabled?")),'Gen Master'!R46, ignore_flag)</f>
        <v>zzz_ignore</v>
      </c>
      <c r="S234" s="19" t="str">
        <f>IF(AND(NOT(ISBLANK('Gen Master'!S46)),OR('Gen Master'!$AM46=TRUE,'Gen Master'!$AM46="Enabled?")),'Gen Master'!S46, ignore_flag)</f>
        <v>zzz_ignore</v>
      </c>
      <c r="T234" s="19" t="str">
        <f>IF(AND(NOT(ISBLANK('Gen Master'!T46)),OR('Gen Master'!$AM46=TRUE,'Gen Master'!$AM46="Enabled?")),'Gen Master'!T46, ignore_flag)</f>
        <v>zzz_ignore</v>
      </c>
      <c r="U234" s="19" t="str">
        <f>IF(AND(NOT(ISBLANK('Gen Master'!U46)),OR('Gen Master'!$AM46=TRUE,'Gen Master'!$AM46="Enabled?")),'Gen Master'!U46, ignore_flag)</f>
        <v>zzz_ignore</v>
      </c>
      <c r="V234" s="19" t="str">
        <f ca="1">IF(AND(NOT(ISBLANK('Gen Master'!V46)),OR('Gen Master'!$AM46=TRUE,'Gen Master'!$AM46="Enabled?")),'Gen Master'!V46, ignore_flag)</f>
        <v>zzz_ignore</v>
      </c>
      <c r="W234" s="19" t="str">
        <f>IF(AND(NOT(ISBLANK('Gen Master'!W46)),OR('Gen Master'!$AM46=TRUE,'Gen Master'!$AM46="Enabled?")),'Gen Master'!W46, ignore_flag)</f>
        <v>zzz_ignore</v>
      </c>
      <c r="X234" s="19" t="str">
        <f>IF(AND(NOT(ISBLANK('Gen Master'!X46)),OR('Gen Master'!$AM46=TRUE,'Gen Master'!$AM46="Enabled?")),'Gen Master'!X46, ignore_flag)</f>
        <v>zzz_ignore</v>
      </c>
      <c r="Y234" s="19" t="str">
        <f>IF(AND(NOT(ISBLANK('Gen Master'!Y46)),OR('Gen Master'!$AM46=TRUE,'Gen Master'!$AM46="Enabled?")),'Gen Master'!Y46, ignore_flag)</f>
        <v>zzz_ignore</v>
      </c>
    </row>
    <row r="235" spans="1:25">
      <c r="A235" s="19">
        <f>'Gen Master'!A47</f>
        <v>16</v>
      </c>
      <c r="B235" s="19" t="str">
        <f>IF(AND(NOT(ISBLANK('Gen Master'!B47)),OR('Gen Master'!$AM47=TRUE,'Gen Master'!$AM47="Enabled?")),'Gen Master'!B47, ignore_flag)</f>
        <v>zzz_ignore</v>
      </c>
      <c r="C235" s="19" t="str">
        <f>IF(AND(NOT(ISBLANK('Gen Master'!C47)),OR('Gen Master'!$AM47=TRUE,'Gen Master'!$AM47="Enabled?")),'Gen Master'!C47, ignore_flag)</f>
        <v>zzz_ignore</v>
      </c>
      <c r="D235" s="19" t="str">
        <f>IF(AND(NOT(ISBLANK('Gen Master'!D47)),OR('Gen Master'!$AM47=TRUE,'Gen Master'!$AM47="Enabled?")),'Gen Master'!D47, ignore_flag)</f>
        <v>zzz_ignore</v>
      </c>
      <c r="E235" s="19" t="str">
        <f>IF(AND(NOT(ISBLANK('Gen Master'!E47)),OR('Gen Master'!$AM47=TRUE,'Gen Master'!$AM47="Enabled?")),'Gen Master'!E47, ignore_flag)</f>
        <v>zzz_ignore</v>
      </c>
      <c r="F235" s="19" t="str">
        <f>IF(AND(NOT(ISBLANK('Gen Master'!F47)),OR('Gen Master'!$AM47=TRUE,'Gen Master'!$AM47="Enabled?")),'Gen Master'!F47, ignore_flag)</f>
        <v>zzz_ignore</v>
      </c>
      <c r="G235" s="19" t="str">
        <f>IF(AND(NOT(ISBLANK('Gen Master'!G47)),OR('Gen Master'!$AM47=TRUE,'Gen Master'!$AM47="Enabled?")),'Gen Master'!G47, ignore_flag)</f>
        <v>zzz_ignore</v>
      </c>
      <c r="H235" s="19" t="str">
        <f>IF(AND(NOT(ISBLANK('Gen Master'!H47)),OR('Gen Master'!$AM47=TRUE,'Gen Master'!$AM47="Enabled?")),'Gen Master'!H47, ignore_flag)</f>
        <v>zzz_ignore</v>
      </c>
      <c r="I235" s="19" t="str">
        <f>IF(AND(NOT(ISBLANK('Gen Master'!I47)),OR('Gen Master'!$AM47=TRUE,'Gen Master'!$AM47="Enabled?")),'Gen Master'!I47, ignore_flag)</f>
        <v>zzz_ignore</v>
      </c>
      <c r="J235" s="19" t="str">
        <f>IF(AND(NOT(ISBLANK('Gen Master'!J47)),OR('Gen Master'!$AM47=TRUE,'Gen Master'!$AM47="Enabled?")),'Gen Master'!J47, ignore_flag)</f>
        <v>zzz_ignore</v>
      </c>
      <c r="K235" s="19" t="str">
        <f>IF(AND(NOT(ISBLANK('Gen Master'!K47)),OR('Gen Master'!$AM47=TRUE,'Gen Master'!$AM47="Enabled?")),'Gen Master'!K47, ignore_flag)</f>
        <v>zzz_ignore</v>
      </c>
      <c r="L235" s="19" t="str">
        <f>IF(AND(NOT(ISBLANK('Gen Master'!L47)),OR('Gen Master'!$AM47=TRUE,'Gen Master'!$AM47="Enabled?")),'Gen Master'!L47, ignore_flag)</f>
        <v>zzz_ignore</v>
      </c>
      <c r="M235" s="19" t="str">
        <f>IF(AND(NOT(ISBLANK('Gen Master'!M47)),OR('Gen Master'!$AM47=TRUE,'Gen Master'!$AM47="Enabled?")),'Gen Master'!M47, ignore_flag)</f>
        <v>zzz_ignore</v>
      </c>
      <c r="N235" s="19" t="str">
        <f>IF(AND(NOT(ISBLANK('Gen Master'!N47)),OR('Gen Master'!$AM47=TRUE,'Gen Master'!$AM47="Enabled?")),'Gen Master'!N47, ignore_flag)</f>
        <v>zzz_ignore</v>
      </c>
      <c r="O235" s="19" t="str">
        <f>IF(AND(NOT(ISBLANK('Gen Master'!O47)),OR('Gen Master'!$AM47=TRUE,'Gen Master'!$AM47="Enabled?")),'Gen Master'!O47, ignore_flag)</f>
        <v>zzz_ignore</v>
      </c>
      <c r="P235" s="19" t="str">
        <f>IF(AND(NOT(ISBLANK('Gen Master'!P47)),OR('Gen Master'!$AM47=TRUE,'Gen Master'!$AM47="Enabled?")),'Gen Master'!P47, ignore_flag)</f>
        <v>zzz_ignore</v>
      </c>
      <c r="Q235" s="19" t="str">
        <f>IF(AND(NOT(ISBLANK('Gen Master'!Q47)),OR('Gen Master'!$AM47=TRUE,'Gen Master'!$AM47="Enabled?")),'Gen Master'!Q47, ignore_flag)</f>
        <v>zzz_ignore</v>
      </c>
      <c r="R235" s="19" t="str">
        <f>IF(AND(NOT(ISBLANK('Gen Master'!R47)),OR('Gen Master'!$AM47=TRUE,'Gen Master'!$AM47="Enabled?")),'Gen Master'!R47, ignore_flag)</f>
        <v>zzz_ignore</v>
      </c>
      <c r="S235" s="19" t="str">
        <f>IF(AND(NOT(ISBLANK('Gen Master'!S47)),OR('Gen Master'!$AM47=TRUE,'Gen Master'!$AM47="Enabled?")),'Gen Master'!S47, ignore_flag)</f>
        <v>zzz_ignore</v>
      </c>
      <c r="T235" s="19" t="str">
        <f>IF(AND(NOT(ISBLANK('Gen Master'!T47)),OR('Gen Master'!$AM47=TRUE,'Gen Master'!$AM47="Enabled?")),'Gen Master'!T47, ignore_flag)</f>
        <v>zzz_ignore</v>
      </c>
      <c r="U235" s="19" t="str">
        <f>IF(AND(NOT(ISBLANK('Gen Master'!U47)),OR('Gen Master'!$AM47=TRUE,'Gen Master'!$AM47="Enabled?")),'Gen Master'!U47, ignore_flag)</f>
        <v>zzz_ignore</v>
      </c>
      <c r="V235" s="19" t="str">
        <f ca="1">IF(AND(NOT(ISBLANK('Gen Master'!V47)),OR('Gen Master'!$AM47=TRUE,'Gen Master'!$AM47="Enabled?")),'Gen Master'!V47, ignore_flag)</f>
        <v>zzz_ignore</v>
      </c>
      <c r="W235" s="19" t="str">
        <f>IF(AND(NOT(ISBLANK('Gen Master'!W47)),OR('Gen Master'!$AM47=TRUE,'Gen Master'!$AM47="Enabled?")),'Gen Master'!W47, ignore_flag)</f>
        <v>zzz_ignore</v>
      </c>
      <c r="X235" s="19" t="str">
        <f>IF(AND(NOT(ISBLANK('Gen Master'!X47)),OR('Gen Master'!$AM47=TRUE,'Gen Master'!$AM47="Enabled?")),'Gen Master'!X47, ignore_flag)</f>
        <v>zzz_ignore</v>
      </c>
      <c r="Y235" s="19" t="str">
        <f>IF(AND(NOT(ISBLANK('Gen Master'!Y47)),OR('Gen Master'!$AM47=TRUE,'Gen Master'!$AM47="Enabled?")),'Gen Master'!Y47, ignore_flag)</f>
        <v>zzz_ignore</v>
      </c>
    </row>
    <row r="236" spans="1:25">
      <c r="A236" s="19">
        <f>'Gen Master'!A48</f>
        <v>17</v>
      </c>
      <c r="B236" s="19" t="str">
        <f>IF(AND(NOT(ISBLANK('Gen Master'!B48)),OR('Gen Master'!$AM48=TRUE,'Gen Master'!$AM48="Enabled?")),'Gen Master'!B48, ignore_flag)</f>
        <v>zzz_ignore</v>
      </c>
      <c r="C236" s="19" t="str">
        <f>IF(AND(NOT(ISBLANK('Gen Master'!C48)),OR('Gen Master'!$AM48=TRUE,'Gen Master'!$AM48="Enabled?")),'Gen Master'!C48, ignore_flag)</f>
        <v>zzz_ignore</v>
      </c>
      <c r="D236" s="19" t="str">
        <f>IF(AND(NOT(ISBLANK('Gen Master'!D48)),OR('Gen Master'!$AM48=TRUE,'Gen Master'!$AM48="Enabled?")),'Gen Master'!D48, ignore_flag)</f>
        <v>zzz_ignore</v>
      </c>
      <c r="E236" s="19" t="str">
        <f>IF(AND(NOT(ISBLANK('Gen Master'!E48)),OR('Gen Master'!$AM48=TRUE,'Gen Master'!$AM48="Enabled?")),'Gen Master'!E48, ignore_flag)</f>
        <v>zzz_ignore</v>
      </c>
      <c r="F236" s="19" t="str">
        <f>IF(AND(NOT(ISBLANK('Gen Master'!F48)),OR('Gen Master'!$AM48=TRUE,'Gen Master'!$AM48="Enabled?")),'Gen Master'!F48, ignore_flag)</f>
        <v>zzz_ignore</v>
      </c>
      <c r="G236" s="19" t="str">
        <f>IF(AND(NOT(ISBLANK('Gen Master'!G48)),OR('Gen Master'!$AM48=TRUE,'Gen Master'!$AM48="Enabled?")),'Gen Master'!G48, ignore_flag)</f>
        <v>zzz_ignore</v>
      </c>
      <c r="H236" s="19" t="str">
        <f>IF(AND(NOT(ISBLANK('Gen Master'!H48)),OR('Gen Master'!$AM48=TRUE,'Gen Master'!$AM48="Enabled?")),'Gen Master'!H48, ignore_flag)</f>
        <v>zzz_ignore</v>
      </c>
      <c r="I236" s="19" t="str">
        <f>IF(AND(NOT(ISBLANK('Gen Master'!I48)),OR('Gen Master'!$AM48=TRUE,'Gen Master'!$AM48="Enabled?")),'Gen Master'!I48, ignore_flag)</f>
        <v>zzz_ignore</v>
      </c>
      <c r="J236" s="19" t="str">
        <f>IF(AND(NOT(ISBLANK('Gen Master'!J48)),OR('Gen Master'!$AM48=TRUE,'Gen Master'!$AM48="Enabled?")),'Gen Master'!J48, ignore_flag)</f>
        <v>zzz_ignore</v>
      </c>
      <c r="K236" s="19" t="str">
        <f>IF(AND(NOT(ISBLANK('Gen Master'!K48)),OR('Gen Master'!$AM48=TRUE,'Gen Master'!$AM48="Enabled?")),'Gen Master'!K48, ignore_flag)</f>
        <v>zzz_ignore</v>
      </c>
      <c r="L236" s="19" t="str">
        <f>IF(AND(NOT(ISBLANK('Gen Master'!L48)),OR('Gen Master'!$AM48=TRUE,'Gen Master'!$AM48="Enabled?")),'Gen Master'!L48, ignore_flag)</f>
        <v>zzz_ignore</v>
      </c>
      <c r="M236" s="19" t="str">
        <f>IF(AND(NOT(ISBLANK('Gen Master'!M48)),OR('Gen Master'!$AM48=TRUE,'Gen Master'!$AM48="Enabled?")),'Gen Master'!M48, ignore_flag)</f>
        <v>zzz_ignore</v>
      </c>
      <c r="N236" s="19" t="str">
        <f>IF(AND(NOT(ISBLANK('Gen Master'!N48)),OR('Gen Master'!$AM48=TRUE,'Gen Master'!$AM48="Enabled?")),'Gen Master'!N48, ignore_flag)</f>
        <v>zzz_ignore</v>
      </c>
      <c r="O236" s="19" t="str">
        <f>IF(AND(NOT(ISBLANK('Gen Master'!O48)),OR('Gen Master'!$AM48=TRUE,'Gen Master'!$AM48="Enabled?")),'Gen Master'!O48, ignore_flag)</f>
        <v>zzz_ignore</v>
      </c>
      <c r="P236" s="19" t="str">
        <f>IF(AND(NOT(ISBLANK('Gen Master'!P48)),OR('Gen Master'!$AM48=TRUE,'Gen Master'!$AM48="Enabled?")),'Gen Master'!P48, ignore_flag)</f>
        <v>zzz_ignore</v>
      </c>
      <c r="Q236" s="19" t="str">
        <f>IF(AND(NOT(ISBLANK('Gen Master'!Q48)),OR('Gen Master'!$AM48=TRUE,'Gen Master'!$AM48="Enabled?")),'Gen Master'!Q48, ignore_flag)</f>
        <v>zzz_ignore</v>
      </c>
      <c r="R236" s="19" t="str">
        <f>IF(AND(NOT(ISBLANK('Gen Master'!R48)),OR('Gen Master'!$AM48=TRUE,'Gen Master'!$AM48="Enabled?")),'Gen Master'!R48, ignore_flag)</f>
        <v>zzz_ignore</v>
      </c>
      <c r="S236" s="19" t="str">
        <f>IF(AND(NOT(ISBLANK('Gen Master'!S48)),OR('Gen Master'!$AM48=TRUE,'Gen Master'!$AM48="Enabled?")),'Gen Master'!S48, ignore_flag)</f>
        <v>zzz_ignore</v>
      </c>
      <c r="T236" s="19" t="str">
        <f>IF(AND(NOT(ISBLANK('Gen Master'!T48)),OR('Gen Master'!$AM48=TRUE,'Gen Master'!$AM48="Enabled?")),'Gen Master'!T48, ignore_flag)</f>
        <v>zzz_ignore</v>
      </c>
      <c r="U236" s="19" t="str">
        <f>IF(AND(NOT(ISBLANK('Gen Master'!U48)),OR('Gen Master'!$AM48=TRUE,'Gen Master'!$AM48="Enabled?")),'Gen Master'!U48, ignore_flag)</f>
        <v>zzz_ignore</v>
      </c>
      <c r="V236" s="19" t="str">
        <f ca="1">IF(AND(NOT(ISBLANK('Gen Master'!V48)),OR('Gen Master'!$AM48=TRUE,'Gen Master'!$AM48="Enabled?")),'Gen Master'!V48, ignore_flag)</f>
        <v>zzz_ignore</v>
      </c>
      <c r="W236" s="19" t="str">
        <f>IF(AND(NOT(ISBLANK('Gen Master'!W48)),OR('Gen Master'!$AM48=TRUE,'Gen Master'!$AM48="Enabled?")),'Gen Master'!W48, ignore_flag)</f>
        <v>zzz_ignore</v>
      </c>
      <c r="X236" s="19" t="str">
        <f>IF(AND(NOT(ISBLANK('Gen Master'!X48)),OR('Gen Master'!$AM48=TRUE,'Gen Master'!$AM48="Enabled?")),'Gen Master'!X48, ignore_flag)</f>
        <v>zzz_ignore</v>
      </c>
      <c r="Y236" s="19" t="str">
        <f>IF(AND(NOT(ISBLANK('Gen Master'!Y48)),OR('Gen Master'!$AM48=TRUE,'Gen Master'!$AM48="Enabled?")),'Gen Master'!Y48, ignore_flag)</f>
        <v>zzz_ignore</v>
      </c>
    </row>
    <row r="237" spans="1:25">
      <c r="A237" s="19">
        <f>'Gen Master'!A49</f>
        <v>18</v>
      </c>
      <c r="B237" s="19" t="str">
        <f>IF(AND(NOT(ISBLANK('Gen Master'!B49)),OR('Gen Master'!$AM49=TRUE,'Gen Master'!$AM49="Enabled?")),'Gen Master'!B49, ignore_flag)</f>
        <v>zzz_ignore</v>
      </c>
      <c r="C237" s="19" t="str">
        <f>IF(AND(NOT(ISBLANK('Gen Master'!C49)),OR('Gen Master'!$AM49=TRUE,'Gen Master'!$AM49="Enabled?")),'Gen Master'!C49, ignore_flag)</f>
        <v>zzz_ignore</v>
      </c>
      <c r="D237" s="19" t="str">
        <f>IF(AND(NOT(ISBLANK('Gen Master'!D49)),OR('Gen Master'!$AM49=TRUE,'Gen Master'!$AM49="Enabled?")),'Gen Master'!D49, ignore_flag)</f>
        <v>zzz_ignore</v>
      </c>
      <c r="E237" s="19" t="str">
        <f>IF(AND(NOT(ISBLANK('Gen Master'!E49)),OR('Gen Master'!$AM49=TRUE,'Gen Master'!$AM49="Enabled?")),'Gen Master'!E49, ignore_flag)</f>
        <v>zzz_ignore</v>
      </c>
      <c r="F237" s="19" t="str">
        <f>IF(AND(NOT(ISBLANK('Gen Master'!F49)),OR('Gen Master'!$AM49=TRUE,'Gen Master'!$AM49="Enabled?")),'Gen Master'!F49, ignore_flag)</f>
        <v>zzz_ignore</v>
      </c>
      <c r="G237" s="19" t="str">
        <f>IF(AND(NOT(ISBLANK('Gen Master'!G49)),OR('Gen Master'!$AM49=TRUE,'Gen Master'!$AM49="Enabled?")),'Gen Master'!G49, ignore_flag)</f>
        <v>zzz_ignore</v>
      </c>
      <c r="H237" s="19" t="str">
        <f>IF(AND(NOT(ISBLANK('Gen Master'!H49)),OR('Gen Master'!$AM49=TRUE,'Gen Master'!$AM49="Enabled?")),'Gen Master'!H49, ignore_flag)</f>
        <v>zzz_ignore</v>
      </c>
      <c r="I237" s="19" t="str">
        <f>IF(AND(NOT(ISBLANK('Gen Master'!I49)),OR('Gen Master'!$AM49=TRUE,'Gen Master'!$AM49="Enabled?")),'Gen Master'!I49, ignore_flag)</f>
        <v>zzz_ignore</v>
      </c>
      <c r="J237" s="19" t="str">
        <f>IF(AND(NOT(ISBLANK('Gen Master'!J49)),OR('Gen Master'!$AM49=TRUE,'Gen Master'!$AM49="Enabled?")),'Gen Master'!J49, ignore_flag)</f>
        <v>zzz_ignore</v>
      </c>
      <c r="K237" s="19" t="str">
        <f>IF(AND(NOT(ISBLANK('Gen Master'!K49)),OR('Gen Master'!$AM49=TRUE,'Gen Master'!$AM49="Enabled?")),'Gen Master'!K49, ignore_flag)</f>
        <v>zzz_ignore</v>
      </c>
      <c r="L237" s="19" t="str">
        <f>IF(AND(NOT(ISBLANK('Gen Master'!L49)),OR('Gen Master'!$AM49=TRUE,'Gen Master'!$AM49="Enabled?")),'Gen Master'!L49, ignore_flag)</f>
        <v>zzz_ignore</v>
      </c>
      <c r="M237" s="19" t="str">
        <f>IF(AND(NOT(ISBLANK('Gen Master'!M49)),OR('Gen Master'!$AM49=TRUE,'Gen Master'!$AM49="Enabled?")),'Gen Master'!M49, ignore_flag)</f>
        <v>zzz_ignore</v>
      </c>
      <c r="N237" s="19" t="str">
        <f>IF(AND(NOT(ISBLANK('Gen Master'!N49)),OR('Gen Master'!$AM49=TRUE,'Gen Master'!$AM49="Enabled?")),'Gen Master'!N49, ignore_flag)</f>
        <v>zzz_ignore</v>
      </c>
      <c r="O237" s="19" t="str">
        <f>IF(AND(NOT(ISBLANK('Gen Master'!O49)),OR('Gen Master'!$AM49=TRUE,'Gen Master'!$AM49="Enabled?")),'Gen Master'!O49, ignore_flag)</f>
        <v>zzz_ignore</v>
      </c>
      <c r="P237" s="19" t="str">
        <f>IF(AND(NOT(ISBLANK('Gen Master'!P49)),OR('Gen Master'!$AM49=TRUE,'Gen Master'!$AM49="Enabled?")),'Gen Master'!P49, ignore_flag)</f>
        <v>zzz_ignore</v>
      </c>
      <c r="Q237" s="19" t="str">
        <f>IF(AND(NOT(ISBLANK('Gen Master'!Q49)),OR('Gen Master'!$AM49=TRUE,'Gen Master'!$AM49="Enabled?")),'Gen Master'!Q49, ignore_flag)</f>
        <v>zzz_ignore</v>
      </c>
      <c r="R237" s="19" t="str">
        <f>IF(AND(NOT(ISBLANK('Gen Master'!R49)),OR('Gen Master'!$AM49=TRUE,'Gen Master'!$AM49="Enabled?")),'Gen Master'!R49, ignore_flag)</f>
        <v>zzz_ignore</v>
      </c>
      <c r="S237" s="19" t="str">
        <f>IF(AND(NOT(ISBLANK('Gen Master'!S49)),OR('Gen Master'!$AM49=TRUE,'Gen Master'!$AM49="Enabled?")),'Gen Master'!S49, ignore_flag)</f>
        <v>zzz_ignore</v>
      </c>
      <c r="T237" s="19" t="str">
        <f>IF(AND(NOT(ISBLANK('Gen Master'!T49)),OR('Gen Master'!$AM49=TRUE,'Gen Master'!$AM49="Enabled?")),'Gen Master'!T49, ignore_flag)</f>
        <v>zzz_ignore</v>
      </c>
      <c r="U237" s="19" t="str">
        <f>IF(AND(NOT(ISBLANK('Gen Master'!U49)),OR('Gen Master'!$AM49=TRUE,'Gen Master'!$AM49="Enabled?")),'Gen Master'!U49, ignore_flag)</f>
        <v>zzz_ignore</v>
      </c>
      <c r="V237" s="19" t="str">
        <f ca="1">IF(AND(NOT(ISBLANK('Gen Master'!V49)),OR('Gen Master'!$AM49=TRUE,'Gen Master'!$AM49="Enabled?")),'Gen Master'!V49, ignore_flag)</f>
        <v>zzz_ignore</v>
      </c>
      <c r="W237" s="19" t="str">
        <f>IF(AND(NOT(ISBLANK('Gen Master'!W49)),OR('Gen Master'!$AM49=TRUE,'Gen Master'!$AM49="Enabled?")),'Gen Master'!W49, ignore_flag)</f>
        <v>zzz_ignore</v>
      </c>
      <c r="X237" s="19" t="str">
        <f>IF(AND(NOT(ISBLANK('Gen Master'!X49)),OR('Gen Master'!$AM49=TRUE,'Gen Master'!$AM49="Enabled?")),'Gen Master'!X49, ignore_flag)</f>
        <v>zzz_ignore</v>
      </c>
      <c r="Y237" s="19" t="str">
        <f>IF(AND(NOT(ISBLANK('Gen Master'!Y49)),OR('Gen Master'!$AM49=TRUE,'Gen Master'!$AM49="Enabled?")),'Gen Master'!Y49, ignore_flag)</f>
        <v>zzz_ignore</v>
      </c>
    </row>
    <row r="238" spans="1:25">
      <c r="A238" s="19">
        <f>'Gen Master'!A51</f>
        <v>20</v>
      </c>
      <c r="B238" s="19" t="str">
        <f>IF(AND(NOT(ISBLANK('Gen Master'!B51)),OR('Gen Master'!$AM51=TRUE,'Gen Master'!$AM51="Enabled?")),'Gen Master'!B51, ignore_flag)</f>
        <v>zzz_ignore</v>
      </c>
      <c r="C238" s="19" t="str">
        <f>IF(AND(NOT(ISBLANK('Gen Master'!C51)),OR('Gen Master'!$AM51=TRUE,'Gen Master'!$AM51="Enabled?")),'Gen Master'!C51, ignore_flag)</f>
        <v>zzz_ignore</v>
      </c>
      <c r="D238" s="19" t="str">
        <f>IF(AND(NOT(ISBLANK('Gen Master'!D51)),OR('Gen Master'!$AM51=TRUE,'Gen Master'!$AM51="Enabled?")),'Gen Master'!D51, ignore_flag)</f>
        <v>zzz_ignore</v>
      </c>
      <c r="E238" s="19" t="str">
        <f>IF(AND(NOT(ISBLANK('Gen Master'!E51)),OR('Gen Master'!$AM51=TRUE,'Gen Master'!$AM51="Enabled?")),'Gen Master'!E51, ignore_flag)</f>
        <v>zzz_ignore</v>
      </c>
      <c r="F238" s="19" t="str">
        <f>IF(AND(NOT(ISBLANK('Gen Master'!F51)),OR('Gen Master'!$AM51=TRUE,'Gen Master'!$AM51="Enabled?")),'Gen Master'!F51, ignore_flag)</f>
        <v>zzz_ignore</v>
      </c>
      <c r="G238" s="19" t="str">
        <f>IF(AND(NOT(ISBLANK('Gen Master'!G51)),OR('Gen Master'!$AM51=TRUE,'Gen Master'!$AM51="Enabled?")),'Gen Master'!G51, ignore_flag)</f>
        <v>zzz_ignore</v>
      </c>
      <c r="H238" s="19" t="str">
        <f>IF(AND(NOT(ISBLANK('Gen Master'!H51)),OR('Gen Master'!$AM51=TRUE,'Gen Master'!$AM51="Enabled?")),'Gen Master'!H51, ignore_flag)</f>
        <v>zzz_ignore</v>
      </c>
      <c r="I238" s="19" t="str">
        <f>IF(AND(NOT(ISBLANK('Gen Master'!I51)),OR('Gen Master'!$AM51=TRUE,'Gen Master'!$AM51="Enabled?")),'Gen Master'!I51, ignore_flag)</f>
        <v>zzz_ignore</v>
      </c>
      <c r="J238" s="19" t="str">
        <f>IF(AND(NOT(ISBLANK('Gen Master'!J51)),OR('Gen Master'!$AM51=TRUE,'Gen Master'!$AM51="Enabled?")),'Gen Master'!J51, ignore_flag)</f>
        <v>zzz_ignore</v>
      </c>
      <c r="K238" s="19" t="str">
        <f>IF(AND(NOT(ISBLANK('Gen Master'!K51)),OR('Gen Master'!$AM51=TRUE,'Gen Master'!$AM51="Enabled?")),'Gen Master'!K51, ignore_flag)</f>
        <v>zzz_ignore</v>
      </c>
      <c r="L238" s="19" t="str">
        <f>IF(AND(NOT(ISBLANK('Gen Master'!L51)),OR('Gen Master'!$AM51=TRUE,'Gen Master'!$AM51="Enabled?")),'Gen Master'!L51, ignore_flag)</f>
        <v>zzz_ignore</v>
      </c>
      <c r="M238" s="19" t="str">
        <f>IF(AND(NOT(ISBLANK('Gen Master'!M51)),OR('Gen Master'!$AM51=TRUE,'Gen Master'!$AM51="Enabled?")),'Gen Master'!M51, ignore_flag)</f>
        <v>zzz_ignore</v>
      </c>
      <c r="N238" s="19" t="str">
        <f>IF(AND(NOT(ISBLANK('Gen Master'!N51)),OR('Gen Master'!$AM51=TRUE,'Gen Master'!$AM51="Enabled?")),'Gen Master'!N51, ignore_flag)</f>
        <v>zzz_ignore</v>
      </c>
      <c r="O238" s="19" t="str">
        <f>IF(AND(NOT(ISBLANK('Gen Master'!O51)),OR('Gen Master'!$AM51=TRUE,'Gen Master'!$AM51="Enabled?")),'Gen Master'!O51, ignore_flag)</f>
        <v>zzz_ignore</v>
      </c>
      <c r="P238" s="19" t="str">
        <f>IF(AND(NOT(ISBLANK('Gen Master'!P51)),OR('Gen Master'!$AM51=TRUE,'Gen Master'!$AM51="Enabled?")),'Gen Master'!P51, ignore_flag)</f>
        <v>zzz_ignore</v>
      </c>
      <c r="Q238" s="19" t="str">
        <f>IF(AND(NOT(ISBLANK('Gen Master'!Q51)),OR('Gen Master'!$AM51=TRUE,'Gen Master'!$AM51="Enabled?")),'Gen Master'!Q51, ignore_flag)</f>
        <v>zzz_ignore</v>
      </c>
      <c r="R238" s="19" t="str">
        <f>IF(AND(NOT(ISBLANK('Gen Master'!R51)),OR('Gen Master'!$AM51=TRUE,'Gen Master'!$AM51="Enabled?")),'Gen Master'!R51, ignore_flag)</f>
        <v>zzz_ignore</v>
      </c>
      <c r="S238" s="19" t="str">
        <f>IF(AND(NOT(ISBLANK('Gen Master'!S51)),OR('Gen Master'!$AM51=TRUE,'Gen Master'!$AM51="Enabled?")),'Gen Master'!S51, ignore_flag)</f>
        <v>zzz_ignore</v>
      </c>
      <c r="T238" s="19" t="str">
        <f>IF(AND(NOT(ISBLANK('Gen Master'!T51)),OR('Gen Master'!$AM51=TRUE,'Gen Master'!$AM51="Enabled?")),'Gen Master'!T51, ignore_flag)</f>
        <v>zzz_ignore</v>
      </c>
      <c r="U238" s="19" t="str">
        <f>IF(AND(NOT(ISBLANK('Gen Master'!U51)),OR('Gen Master'!$AM51=TRUE,'Gen Master'!$AM51="Enabled?")),'Gen Master'!U51, ignore_flag)</f>
        <v>zzz_ignore</v>
      </c>
      <c r="V238" s="19" t="str">
        <f ca="1">IF(AND(NOT(ISBLANK('Gen Master'!V51)),OR('Gen Master'!$AM51=TRUE,'Gen Master'!$AM51="Enabled?")),'Gen Master'!V51, ignore_flag)</f>
        <v>zzz_ignore</v>
      </c>
      <c r="W238" s="19" t="str">
        <f>IF(AND(NOT(ISBLANK('Gen Master'!W51)),OR('Gen Master'!$AM51=TRUE,'Gen Master'!$AM51="Enabled?")),'Gen Master'!W51, ignore_flag)</f>
        <v>zzz_ignore</v>
      </c>
      <c r="X238" s="19" t="str">
        <f>IF(AND(NOT(ISBLANK('Gen Master'!X51)),OR('Gen Master'!$AM51=TRUE,'Gen Master'!$AM51="Enabled?")),'Gen Master'!X51, ignore_flag)</f>
        <v>zzz_ignore</v>
      </c>
      <c r="Y238" s="19" t="str">
        <f>IF(AND(NOT(ISBLANK('Gen Master'!Y51)),OR('Gen Master'!$AM51=TRUE,'Gen Master'!$AM51="Enabled?")),'Gen Master'!Y51, ignore_flag)</f>
        <v>zzz_ignore</v>
      </c>
    </row>
    <row r="239" spans="1:25">
      <c r="A239" s="19">
        <f>'Gen Master'!A52</f>
        <v>21</v>
      </c>
      <c r="B239" s="19" t="str">
        <f>IF(AND(NOT(ISBLANK('Gen Master'!B52)),OR('Gen Master'!$AM52=TRUE,'Gen Master'!$AM52="Enabled?")),'Gen Master'!B52, ignore_flag)</f>
        <v>zzz_ignore</v>
      </c>
      <c r="C239" s="19" t="str">
        <f>IF(AND(NOT(ISBLANK('Gen Master'!C52)),OR('Gen Master'!$AM52=TRUE,'Gen Master'!$AM52="Enabled?")),'Gen Master'!C52, ignore_flag)</f>
        <v>zzz_ignore</v>
      </c>
      <c r="D239" s="19" t="str">
        <f>IF(AND(NOT(ISBLANK('Gen Master'!D52)),OR('Gen Master'!$AM52=TRUE,'Gen Master'!$AM52="Enabled?")),'Gen Master'!D52, ignore_flag)</f>
        <v>zzz_ignore</v>
      </c>
      <c r="E239" s="19" t="str">
        <f>IF(AND(NOT(ISBLANK('Gen Master'!E52)),OR('Gen Master'!$AM52=TRUE,'Gen Master'!$AM52="Enabled?")),'Gen Master'!E52, ignore_flag)</f>
        <v>zzz_ignore</v>
      </c>
      <c r="F239" s="19" t="str">
        <f>IF(AND(NOT(ISBLANK('Gen Master'!F52)),OR('Gen Master'!$AM52=TRUE,'Gen Master'!$AM52="Enabled?")),'Gen Master'!F52, ignore_flag)</f>
        <v>zzz_ignore</v>
      </c>
      <c r="G239" s="19" t="str">
        <f>IF(AND(NOT(ISBLANK('Gen Master'!G52)),OR('Gen Master'!$AM52=TRUE,'Gen Master'!$AM52="Enabled?")),'Gen Master'!G52, ignore_flag)</f>
        <v>zzz_ignore</v>
      </c>
      <c r="H239" s="19" t="str">
        <f>IF(AND(NOT(ISBLANK('Gen Master'!H52)),OR('Gen Master'!$AM52=TRUE,'Gen Master'!$AM52="Enabled?")),'Gen Master'!H52, ignore_flag)</f>
        <v>zzz_ignore</v>
      </c>
      <c r="I239" s="19" t="str">
        <f>IF(AND(NOT(ISBLANK('Gen Master'!I52)),OR('Gen Master'!$AM52=TRUE,'Gen Master'!$AM52="Enabled?")),'Gen Master'!I52, ignore_flag)</f>
        <v>zzz_ignore</v>
      </c>
      <c r="J239" s="19" t="str">
        <f>IF(AND(NOT(ISBLANK('Gen Master'!J52)),OR('Gen Master'!$AM52=TRUE,'Gen Master'!$AM52="Enabled?")),'Gen Master'!J52, ignore_flag)</f>
        <v>zzz_ignore</v>
      </c>
      <c r="K239" s="19" t="str">
        <f>IF(AND(NOT(ISBLANK('Gen Master'!K52)),OR('Gen Master'!$AM52=TRUE,'Gen Master'!$AM52="Enabled?")),'Gen Master'!K52, ignore_flag)</f>
        <v>zzz_ignore</v>
      </c>
      <c r="L239" s="19" t="str">
        <f>IF(AND(NOT(ISBLANK('Gen Master'!L52)),OR('Gen Master'!$AM52=TRUE,'Gen Master'!$AM52="Enabled?")),'Gen Master'!L52, ignore_flag)</f>
        <v>zzz_ignore</v>
      </c>
      <c r="M239" s="19" t="str">
        <f>IF(AND(NOT(ISBLANK('Gen Master'!M52)),OR('Gen Master'!$AM52=TRUE,'Gen Master'!$AM52="Enabled?")),'Gen Master'!M52, ignore_flag)</f>
        <v>zzz_ignore</v>
      </c>
      <c r="N239" s="19" t="str">
        <f>IF(AND(NOT(ISBLANK('Gen Master'!N52)),OR('Gen Master'!$AM52=TRUE,'Gen Master'!$AM52="Enabled?")),'Gen Master'!N52, ignore_flag)</f>
        <v>zzz_ignore</v>
      </c>
      <c r="O239" s="19" t="str">
        <f>IF(AND(NOT(ISBLANK('Gen Master'!O52)),OR('Gen Master'!$AM52=TRUE,'Gen Master'!$AM52="Enabled?")),'Gen Master'!O52, ignore_flag)</f>
        <v>zzz_ignore</v>
      </c>
      <c r="P239" s="19" t="str">
        <f>IF(AND(NOT(ISBLANK('Gen Master'!P52)),OR('Gen Master'!$AM52=TRUE,'Gen Master'!$AM52="Enabled?")),'Gen Master'!P52, ignore_flag)</f>
        <v>zzz_ignore</v>
      </c>
      <c r="Q239" s="19" t="str">
        <f>IF(AND(NOT(ISBLANK('Gen Master'!Q52)),OR('Gen Master'!$AM52=TRUE,'Gen Master'!$AM52="Enabled?")),'Gen Master'!Q52, ignore_flag)</f>
        <v>zzz_ignore</v>
      </c>
      <c r="R239" s="19" t="str">
        <f>IF(AND(NOT(ISBLANK('Gen Master'!R52)),OR('Gen Master'!$AM52=TRUE,'Gen Master'!$AM52="Enabled?")),'Gen Master'!R52, ignore_flag)</f>
        <v>zzz_ignore</v>
      </c>
      <c r="S239" s="19" t="str">
        <f>IF(AND(NOT(ISBLANK('Gen Master'!S52)),OR('Gen Master'!$AM52=TRUE,'Gen Master'!$AM52="Enabled?")),'Gen Master'!S52, ignore_flag)</f>
        <v>zzz_ignore</v>
      </c>
      <c r="T239" s="19" t="str">
        <f>IF(AND(NOT(ISBLANK('Gen Master'!T52)),OR('Gen Master'!$AM52=TRUE,'Gen Master'!$AM52="Enabled?")),'Gen Master'!T52, ignore_flag)</f>
        <v>zzz_ignore</v>
      </c>
      <c r="U239" s="19" t="str">
        <f>IF(AND(NOT(ISBLANK('Gen Master'!U52)),OR('Gen Master'!$AM52=TRUE,'Gen Master'!$AM52="Enabled?")),'Gen Master'!U52, ignore_flag)</f>
        <v>zzz_ignore</v>
      </c>
      <c r="V239" s="19" t="str">
        <f ca="1">IF(AND(NOT(ISBLANK('Gen Master'!V52)),OR('Gen Master'!$AM52=TRUE,'Gen Master'!$AM52="Enabled?")),'Gen Master'!V52, ignore_flag)</f>
        <v>zzz_ignore</v>
      </c>
      <c r="W239" s="19" t="str">
        <f>IF(AND(NOT(ISBLANK('Gen Master'!W52)),OR('Gen Master'!$AM52=TRUE,'Gen Master'!$AM52="Enabled?")),'Gen Master'!W52, ignore_flag)</f>
        <v>zzz_ignore</v>
      </c>
      <c r="X239" s="19" t="str">
        <f>IF(AND(NOT(ISBLANK('Gen Master'!X52)),OR('Gen Master'!$AM52=TRUE,'Gen Master'!$AM52="Enabled?")),'Gen Master'!X52, ignore_flag)</f>
        <v>zzz_ignore</v>
      </c>
      <c r="Y239" s="19" t="str">
        <f>IF(AND(NOT(ISBLANK('Gen Master'!Y52)),OR('Gen Master'!$AM52=TRUE,'Gen Master'!$AM52="Enabled?")),'Gen Master'!Y52, ignore_flag)</f>
        <v>zzz_ignore</v>
      </c>
    </row>
    <row r="240" spans="1:25">
      <c r="A240" s="19">
        <f>'Gen Master'!A53</f>
        <v>22</v>
      </c>
      <c r="B240" s="19" t="str">
        <f>IF(AND(NOT(ISBLANK('Gen Master'!B53)),OR('Gen Master'!$AM53=TRUE,'Gen Master'!$AM53="Enabled?")),'Gen Master'!B53, ignore_flag)</f>
        <v>zzz_ignore</v>
      </c>
      <c r="C240" s="19" t="str">
        <f>IF(AND(NOT(ISBLANK('Gen Master'!C53)),OR('Gen Master'!$AM53=TRUE,'Gen Master'!$AM53="Enabled?")),'Gen Master'!C53, ignore_flag)</f>
        <v>zzz_ignore</v>
      </c>
      <c r="D240" s="19" t="str">
        <f>IF(AND(NOT(ISBLANK('Gen Master'!D53)),OR('Gen Master'!$AM53=TRUE,'Gen Master'!$AM53="Enabled?")),'Gen Master'!D53, ignore_flag)</f>
        <v>zzz_ignore</v>
      </c>
      <c r="E240" s="19" t="str">
        <f>IF(AND(NOT(ISBLANK('Gen Master'!E53)),OR('Gen Master'!$AM53=TRUE,'Gen Master'!$AM53="Enabled?")),'Gen Master'!E53, ignore_flag)</f>
        <v>zzz_ignore</v>
      </c>
      <c r="F240" s="19" t="str">
        <f>IF(AND(NOT(ISBLANK('Gen Master'!F53)),OR('Gen Master'!$AM53=TRUE,'Gen Master'!$AM53="Enabled?")),'Gen Master'!F53, ignore_flag)</f>
        <v>zzz_ignore</v>
      </c>
      <c r="G240" s="19" t="str">
        <f>IF(AND(NOT(ISBLANK('Gen Master'!G53)),OR('Gen Master'!$AM53=TRUE,'Gen Master'!$AM53="Enabled?")),'Gen Master'!G53, ignore_flag)</f>
        <v>zzz_ignore</v>
      </c>
      <c r="H240" s="19" t="str">
        <f>IF(AND(NOT(ISBLANK('Gen Master'!H53)),OR('Gen Master'!$AM53=TRUE,'Gen Master'!$AM53="Enabled?")),'Gen Master'!H53, ignore_flag)</f>
        <v>zzz_ignore</v>
      </c>
      <c r="I240" s="19" t="str">
        <f>IF(AND(NOT(ISBLANK('Gen Master'!I53)),OR('Gen Master'!$AM53=TRUE,'Gen Master'!$AM53="Enabled?")),'Gen Master'!I53, ignore_flag)</f>
        <v>zzz_ignore</v>
      </c>
      <c r="J240" s="19" t="str">
        <f>IF(AND(NOT(ISBLANK('Gen Master'!J53)),OR('Gen Master'!$AM53=TRUE,'Gen Master'!$AM53="Enabled?")),'Gen Master'!J53, ignore_flag)</f>
        <v>zzz_ignore</v>
      </c>
      <c r="K240" s="19" t="str">
        <f>IF(AND(NOT(ISBLANK('Gen Master'!K53)),OR('Gen Master'!$AM53=TRUE,'Gen Master'!$AM53="Enabled?")),'Gen Master'!K53, ignore_flag)</f>
        <v>zzz_ignore</v>
      </c>
      <c r="L240" s="19" t="str">
        <f>IF(AND(NOT(ISBLANK('Gen Master'!L53)),OR('Gen Master'!$AM53=TRUE,'Gen Master'!$AM53="Enabled?")),'Gen Master'!L53, ignore_flag)</f>
        <v>zzz_ignore</v>
      </c>
      <c r="M240" s="19" t="str">
        <f>IF(AND(NOT(ISBLANK('Gen Master'!M53)),OR('Gen Master'!$AM53=TRUE,'Gen Master'!$AM53="Enabled?")),'Gen Master'!M53, ignore_flag)</f>
        <v>zzz_ignore</v>
      </c>
      <c r="N240" s="19" t="str">
        <f>IF(AND(NOT(ISBLANK('Gen Master'!N53)),OR('Gen Master'!$AM53=TRUE,'Gen Master'!$AM53="Enabled?")),'Gen Master'!N53, ignore_flag)</f>
        <v>zzz_ignore</v>
      </c>
      <c r="O240" s="19" t="str">
        <f>IF(AND(NOT(ISBLANK('Gen Master'!O53)),OR('Gen Master'!$AM53=TRUE,'Gen Master'!$AM53="Enabled?")),'Gen Master'!O53, ignore_flag)</f>
        <v>zzz_ignore</v>
      </c>
      <c r="P240" s="19" t="str">
        <f>IF(AND(NOT(ISBLANK('Gen Master'!P53)),OR('Gen Master'!$AM53=TRUE,'Gen Master'!$AM53="Enabled?")),'Gen Master'!P53, ignore_flag)</f>
        <v>zzz_ignore</v>
      </c>
      <c r="Q240" s="19" t="str">
        <f>IF(AND(NOT(ISBLANK('Gen Master'!Q53)),OR('Gen Master'!$AM53=TRUE,'Gen Master'!$AM53="Enabled?")),'Gen Master'!Q53, ignore_flag)</f>
        <v>zzz_ignore</v>
      </c>
      <c r="R240" s="19" t="str">
        <f>IF(AND(NOT(ISBLANK('Gen Master'!R53)),OR('Gen Master'!$AM53=TRUE,'Gen Master'!$AM53="Enabled?")),'Gen Master'!R53, ignore_flag)</f>
        <v>zzz_ignore</v>
      </c>
      <c r="S240" s="19" t="str">
        <f>IF(AND(NOT(ISBLANK('Gen Master'!S53)),OR('Gen Master'!$AM53=TRUE,'Gen Master'!$AM53="Enabled?")),'Gen Master'!S53, ignore_flag)</f>
        <v>zzz_ignore</v>
      </c>
      <c r="T240" s="19" t="str">
        <f>IF(AND(NOT(ISBLANK('Gen Master'!T53)),OR('Gen Master'!$AM53=TRUE,'Gen Master'!$AM53="Enabled?")),'Gen Master'!T53, ignore_flag)</f>
        <v>zzz_ignore</v>
      </c>
      <c r="U240" s="19" t="str">
        <f>IF(AND(NOT(ISBLANK('Gen Master'!U53)),OR('Gen Master'!$AM53=TRUE,'Gen Master'!$AM53="Enabled?")),'Gen Master'!U53, ignore_flag)</f>
        <v>zzz_ignore</v>
      </c>
      <c r="V240" s="19" t="str">
        <f ca="1">IF(AND(NOT(ISBLANK('Gen Master'!V53)),OR('Gen Master'!$AM53=TRUE,'Gen Master'!$AM53="Enabled?")),'Gen Master'!V53, ignore_flag)</f>
        <v>zzz_ignore</v>
      </c>
      <c r="W240" s="19" t="str">
        <f>IF(AND(NOT(ISBLANK('Gen Master'!W53)),OR('Gen Master'!$AM53=TRUE,'Gen Master'!$AM53="Enabled?")),'Gen Master'!W53, ignore_flag)</f>
        <v>zzz_ignore</v>
      </c>
      <c r="X240" s="19" t="str">
        <f>IF(AND(NOT(ISBLANK('Gen Master'!X53)),OR('Gen Master'!$AM53=TRUE,'Gen Master'!$AM53="Enabled?")),'Gen Master'!X53, ignore_flag)</f>
        <v>zzz_ignore</v>
      </c>
      <c r="Y240" s="19" t="str">
        <f>IF(AND(NOT(ISBLANK('Gen Master'!Y53)),OR('Gen Master'!$AM53=TRUE,'Gen Master'!$AM53="Enabled?")),'Gen Master'!Y53, ignore_flag)</f>
        <v>zzz_ignore</v>
      </c>
    </row>
    <row r="241" spans="1:25">
      <c r="A241" s="19">
        <f>'Gen Master'!A55</f>
        <v>24</v>
      </c>
      <c r="B241" s="19" t="str">
        <f>IF(AND(NOT(ISBLANK('Gen Master'!B55)),OR('Gen Master'!$AM55=TRUE,'Gen Master'!$AM55="Enabled?")),'Gen Master'!B55, ignore_flag)</f>
        <v>zzz_ignore</v>
      </c>
      <c r="C241" s="19" t="str">
        <f>IF(AND(NOT(ISBLANK('Gen Master'!C55)),OR('Gen Master'!$AM55=TRUE,'Gen Master'!$AM55="Enabled?")),'Gen Master'!C55, ignore_flag)</f>
        <v>zzz_ignore</v>
      </c>
      <c r="D241" s="19" t="str">
        <f>IF(AND(NOT(ISBLANK('Gen Master'!D55)),OR('Gen Master'!$AM55=TRUE,'Gen Master'!$AM55="Enabled?")),'Gen Master'!D55, ignore_flag)</f>
        <v>zzz_ignore</v>
      </c>
      <c r="E241" s="19" t="str">
        <f>IF(AND(NOT(ISBLANK('Gen Master'!E55)),OR('Gen Master'!$AM55=TRUE,'Gen Master'!$AM55="Enabled?")),'Gen Master'!E55, ignore_flag)</f>
        <v>zzz_ignore</v>
      </c>
      <c r="F241" s="19" t="str">
        <f>IF(AND(NOT(ISBLANK('Gen Master'!F55)),OR('Gen Master'!$AM55=TRUE,'Gen Master'!$AM55="Enabled?")),'Gen Master'!F55, ignore_flag)</f>
        <v>zzz_ignore</v>
      </c>
      <c r="G241" s="19" t="str">
        <f>IF(AND(NOT(ISBLANK('Gen Master'!G55)),OR('Gen Master'!$AM55=TRUE,'Gen Master'!$AM55="Enabled?")),'Gen Master'!G55, ignore_flag)</f>
        <v>zzz_ignore</v>
      </c>
      <c r="H241" s="19" t="str">
        <f>IF(AND(NOT(ISBLANK('Gen Master'!H55)),OR('Gen Master'!$AM55=TRUE,'Gen Master'!$AM55="Enabled?")),'Gen Master'!H55, ignore_flag)</f>
        <v>zzz_ignore</v>
      </c>
      <c r="I241" s="19" t="str">
        <f>IF(AND(NOT(ISBLANK('Gen Master'!I55)),OR('Gen Master'!$AM55=TRUE,'Gen Master'!$AM55="Enabled?")),'Gen Master'!I55, ignore_flag)</f>
        <v>zzz_ignore</v>
      </c>
      <c r="J241" s="19" t="str">
        <f>IF(AND(NOT(ISBLANK('Gen Master'!J55)),OR('Gen Master'!$AM55=TRUE,'Gen Master'!$AM55="Enabled?")),'Gen Master'!J55, ignore_flag)</f>
        <v>zzz_ignore</v>
      </c>
      <c r="K241" s="19" t="str">
        <f>IF(AND(NOT(ISBLANK('Gen Master'!K55)),OR('Gen Master'!$AM55=TRUE,'Gen Master'!$AM55="Enabled?")),'Gen Master'!K55, ignore_flag)</f>
        <v>zzz_ignore</v>
      </c>
      <c r="L241" s="19" t="str">
        <f>IF(AND(NOT(ISBLANK('Gen Master'!L55)),OR('Gen Master'!$AM55=TRUE,'Gen Master'!$AM55="Enabled?")),'Gen Master'!L55, ignore_flag)</f>
        <v>zzz_ignore</v>
      </c>
      <c r="M241" s="19" t="str">
        <f>IF(AND(NOT(ISBLANK('Gen Master'!M55)),OR('Gen Master'!$AM55=TRUE,'Gen Master'!$AM55="Enabled?")),'Gen Master'!M55, ignore_flag)</f>
        <v>zzz_ignore</v>
      </c>
      <c r="N241" s="19" t="str">
        <f>IF(AND(NOT(ISBLANK('Gen Master'!N55)),OR('Gen Master'!$AM55=TRUE,'Gen Master'!$AM55="Enabled?")),'Gen Master'!N55, ignore_flag)</f>
        <v>zzz_ignore</v>
      </c>
      <c r="O241" s="19" t="str">
        <f>IF(AND(NOT(ISBLANK('Gen Master'!O55)),OR('Gen Master'!$AM55=TRUE,'Gen Master'!$AM55="Enabled?")),'Gen Master'!O55, ignore_flag)</f>
        <v>zzz_ignore</v>
      </c>
      <c r="P241" s="19" t="str">
        <f>IF(AND(NOT(ISBLANK('Gen Master'!P55)),OR('Gen Master'!$AM55=TRUE,'Gen Master'!$AM55="Enabled?")),'Gen Master'!P55, ignore_flag)</f>
        <v>zzz_ignore</v>
      </c>
      <c r="Q241" s="19" t="str">
        <f>IF(AND(NOT(ISBLANK('Gen Master'!Q55)),OR('Gen Master'!$AM55=TRUE,'Gen Master'!$AM55="Enabled?")),'Gen Master'!Q55, ignore_flag)</f>
        <v>zzz_ignore</v>
      </c>
      <c r="R241" s="19" t="str">
        <f>IF(AND(NOT(ISBLANK('Gen Master'!R55)),OR('Gen Master'!$AM55=TRUE,'Gen Master'!$AM55="Enabled?")),'Gen Master'!R55, ignore_flag)</f>
        <v>zzz_ignore</v>
      </c>
      <c r="S241" s="19" t="str">
        <f>IF(AND(NOT(ISBLANK('Gen Master'!S55)),OR('Gen Master'!$AM55=TRUE,'Gen Master'!$AM55="Enabled?")),'Gen Master'!S55, ignore_flag)</f>
        <v>zzz_ignore</v>
      </c>
      <c r="T241" s="19" t="str">
        <f>IF(AND(NOT(ISBLANK('Gen Master'!T55)),OR('Gen Master'!$AM55=TRUE,'Gen Master'!$AM55="Enabled?")),'Gen Master'!T55, ignore_flag)</f>
        <v>zzz_ignore</v>
      </c>
      <c r="U241" s="19" t="str">
        <f>IF(AND(NOT(ISBLANK('Gen Master'!U55)),OR('Gen Master'!$AM55=TRUE,'Gen Master'!$AM55="Enabled?")),'Gen Master'!U55, ignore_flag)</f>
        <v>zzz_ignore</v>
      </c>
      <c r="V241" s="19" t="str">
        <f ca="1">IF(AND(NOT(ISBLANK('Gen Master'!V55)),OR('Gen Master'!$AM55=TRUE,'Gen Master'!$AM55="Enabled?")),'Gen Master'!V55, ignore_flag)</f>
        <v>zzz_ignore</v>
      </c>
      <c r="W241" s="19" t="str">
        <f>IF(AND(NOT(ISBLANK('Gen Master'!W55)),OR('Gen Master'!$AM55=TRUE,'Gen Master'!$AM55="Enabled?")),'Gen Master'!W55, ignore_flag)</f>
        <v>zzz_ignore</v>
      </c>
      <c r="X241" s="19" t="str">
        <f>IF(AND(NOT(ISBLANK('Gen Master'!X55)),OR('Gen Master'!$AM55=TRUE,'Gen Master'!$AM55="Enabled?")),'Gen Master'!X55, ignore_flag)</f>
        <v>zzz_ignore</v>
      </c>
      <c r="Y241" s="19" t="str">
        <f>IF(AND(NOT(ISBLANK('Gen Master'!Y55)),OR('Gen Master'!$AM55=TRUE,'Gen Master'!$AM55="Enabled?")),'Gen Master'!Y55, ignore_flag)</f>
        <v>zzz_ignore</v>
      </c>
    </row>
    <row r="242" spans="1:25">
      <c r="A242" s="19">
        <f>'Gen Master'!A56</f>
        <v>25</v>
      </c>
      <c r="B242" s="19" t="str">
        <f>IF(AND(NOT(ISBLANK('Gen Master'!B56)),OR('Gen Master'!$AM56=TRUE,'Gen Master'!$AM56="Enabled?")),'Gen Master'!B56, ignore_flag)</f>
        <v>zzz_ignore</v>
      </c>
      <c r="C242" s="19" t="str">
        <f>IF(AND(NOT(ISBLANK('Gen Master'!C56)),OR('Gen Master'!$AM56=TRUE,'Gen Master'!$AM56="Enabled?")),'Gen Master'!C56, ignore_flag)</f>
        <v>zzz_ignore</v>
      </c>
      <c r="D242" s="19" t="str">
        <f>IF(AND(NOT(ISBLANK('Gen Master'!D56)),OR('Gen Master'!$AM56=TRUE,'Gen Master'!$AM56="Enabled?")),'Gen Master'!D56, ignore_flag)</f>
        <v>zzz_ignore</v>
      </c>
      <c r="E242" s="19" t="str">
        <f>IF(AND(NOT(ISBLANK('Gen Master'!E56)),OR('Gen Master'!$AM56=TRUE,'Gen Master'!$AM56="Enabled?")),'Gen Master'!E56, ignore_flag)</f>
        <v>zzz_ignore</v>
      </c>
      <c r="F242" s="19" t="str">
        <f>IF(AND(NOT(ISBLANK('Gen Master'!F56)),OR('Gen Master'!$AM56=TRUE,'Gen Master'!$AM56="Enabled?")),'Gen Master'!F56, ignore_flag)</f>
        <v>zzz_ignore</v>
      </c>
      <c r="G242" s="19" t="str">
        <f>IF(AND(NOT(ISBLANK('Gen Master'!G56)),OR('Gen Master'!$AM56=TRUE,'Gen Master'!$AM56="Enabled?")),'Gen Master'!G56, ignore_flag)</f>
        <v>zzz_ignore</v>
      </c>
      <c r="H242" s="19" t="str">
        <f>IF(AND(NOT(ISBLANK('Gen Master'!H56)),OR('Gen Master'!$AM56=TRUE,'Gen Master'!$AM56="Enabled?")),'Gen Master'!H56, ignore_flag)</f>
        <v>zzz_ignore</v>
      </c>
      <c r="I242" s="19" t="str">
        <f>IF(AND(NOT(ISBLANK('Gen Master'!I56)),OR('Gen Master'!$AM56=TRUE,'Gen Master'!$AM56="Enabled?")),'Gen Master'!I56, ignore_flag)</f>
        <v>zzz_ignore</v>
      </c>
      <c r="J242" s="19" t="str">
        <f>IF(AND(NOT(ISBLANK('Gen Master'!J56)),OR('Gen Master'!$AM56=TRUE,'Gen Master'!$AM56="Enabled?")),'Gen Master'!J56, ignore_flag)</f>
        <v>zzz_ignore</v>
      </c>
      <c r="K242" s="19" t="str">
        <f>IF(AND(NOT(ISBLANK('Gen Master'!K56)),OR('Gen Master'!$AM56=TRUE,'Gen Master'!$AM56="Enabled?")),'Gen Master'!K56, ignore_flag)</f>
        <v>zzz_ignore</v>
      </c>
      <c r="L242" s="19" t="str">
        <f>IF(AND(NOT(ISBLANK('Gen Master'!L56)),OR('Gen Master'!$AM56=TRUE,'Gen Master'!$AM56="Enabled?")),'Gen Master'!L56, ignore_flag)</f>
        <v>zzz_ignore</v>
      </c>
      <c r="M242" s="19" t="str">
        <f>IF(AND(NOT(ISBLANK('Gen Master'!M56)),OR('Gen Master'!$AM56=TRUE,'Gen Master'!$AM56="Enabled?")),'Gen Master'!M56, ignore_flag)</f>
        <v>zzz_ignore</v>
      </c>
      <c r="N242" s="19" t="str">
        <f>IF(AND(NOT(ISBLANK('Gen Master'!N56)),OR('Gen Master'!$AM56=TRUE,'Gen Master'!$AM56="Enabled?")),'Gen Master'!N56, ignore_flag)</f>
        <v>zzz_ignore</v>
      </c>
      <c r="O242" s="19" t="str">
        <f>IF(AND(NOT(ISBLANK('Gen Master'!O56)),OR('Gen Master'!$AM56=TRUE,'Gen Master'!$AM56="Enabled?")),'Gen Master'!O56, ignore_flag)</f>
        <v>zzz_ignore</v>
      </c>
      <c r="P242" s="19" t="str">
        <f>IF(AND(NOT(ISBLANK('Gen Master'!P56)),OR('Gen Master'!$AM56=TRUE,'Gen Master'!$AM56="Enabled?")),'Gen Master'!P56, ignore_flag)</f>
        <v>zzz_ignore</v>
      </c>
      <c r="Q242" s="19" t="str">
        <f>IF(AND(NOT(ISBLANK('Gen Master'!Q56)),OR('Gen Master'!$AM56=TRUE,'Gen Master'!$AM56="Enabled?")),'Gen Master'!Q56, ignore_flag)</f>
        <v>zzz_ignore</v>
      </c>
      <c r="R242" s="19" t="str">
        <f>IF(AND(NOT(ISBLANK('Gen Master'!R56)),OR('Gen Master'!$AM56=TRUE,'Gen Master'!$AM56="Enabled?")),'Gen Master'!R56, ignore_flag)</f>
        <v>zzz_ignore</v>
      </c>
      <c r="S242" s="19" t="str">
        <f>IF(AND(NOT(ISBLANK('Gen Master'!S56)),OR('Gen Master'!$AM56=TRUE,'Gen Master'!$AM56="Enabled?")),'Gen Master'!S56, ignore_flag)</f>
        <v>zzz_ignore</v>
      </c>
      <c r="T242" s="19" t="str">
        <f>IF(AND(NOT(ISBLANK('Gen Master'!T56)),OR('Gen Master'!$AM56=TRUE,'Gen Master'!$AM56="Enabled?")),'Gen Master'!T56, ignore_flag)</f>
        <v>zzz_ignore</v>
      </c>
      <c r="U242" s="19" t="str">
        <f>IF(AND(NOT(ISBLANK('Gen Master'!U56)),OR('Gen Master'!$AM56=TRUE,'Gen Master'!$AM56="Enabled?")),'Gen Master'!U56, ignore_flag)</f>
        <v>zzz_ignore</v>
      </c>
      <c r="V242" s="19" t="str">
        <f ca="1">IF(AND(NOT(ISBLANK('Gen Master'!V56)),OR('Gen Master'!$AM56=TRUE,'Gen Master'!$AM56="Enabled?")),'Gen Master'!V56, ignore_flag)</f>
        <v>zzz_ignore</v>
      </c>
      <c r="W242" s="19" t="str">
        <f>IF(AND(NOT(ISBLANK('Gen Master'!W56)),OR('Gen Master'!$AM56=TRUE,'Gen Master'!$AM56="Enabled?")),'Gen Master'!W56, ignore_flag)</f>
        <v>zzz_ignore</v>
      </c>
      <c r="X242" s="19" t="str">
        <f>IF(AND(NOT(ISBLANK('Gen Master'!X56)),OR('Gen Master'!$AM56=TRUE,'Gen Master'!$AM56="Enabled?")),'Gen Master'!X56, ignore_flag)</f>
        <v>zzz_ignore</v>
      </c>
      <c r="Y242" s="19" t="str">
        <f>IF(AND(NOT(ISBLANK('Gen Master'!Y56)),OR('Gen Master'!$AM56=TRUE,'Gen Master'!$AM56="Enabled?")),'Gen Master'!Y56, ignore_flag)</f>
        <v>zzz_ignore</v>
      </c>
    </row>
    <row r="243" spans="1:25">
      <c r="A243" s="19">
        <f>'Gen Master'!A57</f>
        <v>26</v>
      </c>
      <c r="B243" s="19" t="str">
        <f>IF(AND(NOT(ISBLANK('Gen Master'!B57)),OR('Gen Master'!$AM57=TRUE,'Gen Master'!$AM57="Enabled?")),'Gen Master'!B57, ignore_flag)</f>
        <v>zzz_ignore</v>
      </c>
      <c r="C243" s="19" t="str">
        <f>IF(AND(NOT(ISBLANK('Gen Master'!C57)),OR('Gen Master'!$AM57=TRUE,'Gen Master'!$AM57="Enabled?")),'Gen Master'!C57, ignore_flag)</f>
        <v>zzz_ignore</v>
      </c>
      <c r="D243" s="19" t="str">
        <f>IF(AND(NOT(ISBLANK('Gen Master'!D57)),OR('Gen Master'!$AM57=TRUE,'Gen Master'!$AM57="Enabled?")),'Gen Master'!D57, ignore_flag)</f>
        <v>zzz_ignore</v>
      </c>
      <c r="E243" s="19" t="str">
        <f>IF(AND(NOT(ISBLANK('Gen Master'!E57)),OR('Gen Master'!$AM57=TRUE,'Gen Master'!$AM57="Enabled?")),'Gen Master'!E57, ignore_flag)</f>
        <v>zzz_ignore</v>
      </c>
      <c r="F243" s="19" t="str">
        <f>IF(AND(NOT(ISBLANK('Gen Master'!F57)),OR('Gen Master'!$AM57=TRUE,'Gen Master'!$AM57="Enabled?")),'Gen Master'!F57, ignore_flag)</f>
        <v>zzz_ignore</v>
      </c>
      <c r="G243" s="19" t="str">
        <f>IF(AND(NOT(ISBLANK('Gen Master'!G57)),OR('Gen Master'!$AM57=TRUE,'Gen Master'!$AM57="Enabled?")),'Gen Master'!G57, ignore_flag)</f>
        <v>zzz_ignore</v>
      </c>
      <c r="H243" s="19" t="str">
        <f>IF(AND(NOT(ISBLANK('Gen Master'!H57)),OR('Gen Master'!$AM57=TRUE,'Gen Master'!$AM57="Enabled?")),'Gen Master'!H57, ignore_flag)</f>
        <v>zzz_ignore</v>
      </c>
      <c r="I243" s="19" t="str">
        <f>IF(AND(NOT(ISBLANK('Gen Master'!I57)),OR('Gen Master'!$AM57=TRUE,'Gen Master'!$AM57="Enabled?")),'Gen Master'!I57, ignore_flag)</f>
        <v>zzz_ignore</v>
      </c>
      <c r="J243" s="19" t="str">
        <f>IF(AND(NOT(ISBLANK('Gen Master'!J57)),OR('Gen Master'!$AM57=TRUE,'Gen Master'!$AM57="Enabled?")),'Gen Master'!J57, ignore_flag)</f>
        <v>zzz_ignore</v>
      </c>
      <c r="K243" s="19" t="str">
        <f>IF(AND(NOT(ISBLANK('Gen Master'!K57)),OR('Gen Master'!$AM57=TRUE,'Gen Master'!$AM57="Enabled?")),'Gen Master'!K57, ignore_flag)</f>
        <v>zzz_ignore</v>
      </c>
      <c r="L243" s="19" t="str">
        <f>IF(AND(NOT(ISBLANK('Gen Master'!L57)),OR('Gen Master'!$AM57=TRUE,'Gen Master'!$AM57="Enabled?")),'Gen Master'!L57, ignore_flag)</f>
        <v>zzz_ignore</v>
      </c>
      <c r="M243" s="19" t="str">
        <f>IF(AND(NOT(ISBLANK('Gen Master'!M57)),OR('Gen Master'!$AM57=TRUE,'Gen Master'!$AM57="Enabled?")),'Gen Master'!M57, ignore_flag)</f>
        <v>zzz_ignore</v>
      </c>
      <c r="N243" s="19" t="str">
        <f>IF(AND(NOT(ISBLANK('Gen Master'!N57)),OR('Gen Master'!$AM57=TRUE,'Gen Master'!$AM57="Enabled?")),'Gen Master'!N57, ignore_flag)</f>
        <v>zzz_ignore</v>
      </c>
      <c r="O243" s="19" t="str">
        <f>IF(AND(NOT(ISBLANK('Gen Master'!O57)),OR('Gen Master'!$AM57=TRUE,'Gen Master'!$AM57="Enabled?")),'Gen Master'!O57, ignore_flag)</f>
        <v>zzz_ignore</v>
      </c>
      <c r="P243" s="19" t="str">
        <f>IF(AND(NOT(ISBLANK('Gen Master'!P57)),OR('Gen Master'!$AM57=TRUE,'Gen Master'!$AM57="Enabled?")),'Gen Master'!P57, ignore_flag)</f>
        <v>zzz_ignore</v>
      </c>
      <c r="Q243" s="19" t="str">
        <f>IF(AND(NOT(ISBLANK('Gen Master'!Q57)),OR('Gen Master'!$AM57=TRUE,'Gen Master'!$AM57="Enabled?")),'Gen Master'!Q57, ignore_flag)</f>
        <v>zzz_ignore</v>
      </c>
      <c r="R243" s="19" t="str">
        <f>IF(AND(NOT(ISBLANK('Gen Master'!R57)),OR('Gen Master'!$AM57=TRUE,'Gen Master'!$AM57="Enabled?")),'Gen Master'!R57, ignore_flag)</f>
        <v>zzz_ignore</v>
      </c>
      <c r="S243" s="19" t="str">
        <f>IF(AND(NOT(ISBLANK('Gen Master'!S57)),OR('Gen Master'!$AM57=TRUE,'Gen Master'!$AM57="Enabled?")),'Gen Master'!S57, ignore_flag)</f>
        <v>zzz_ignore</v>
      </c>
      <c r="T243" s="19" t="str">
        <f>IF(AND(NOT(ISBLANK('Gen Master'!T57)),OR('Gen Master'!$AM57=TRUE,'Gen Master'!$AM57="Enabled?")),'Gen Master'!T57, ignore_flag)</f>
        <v>zzz_ignore</v>
      </c>
      <c r="U243" s="19" t="str">
        <f>IF(AND(NOT(ISBLANK('Gen Master'!U57)),OR('Gen Master'!$AM57=TRUE,'Gen Master'!$AM57="Enabled?")),'Gen Master'!U57, ignore_flag)</f>
        <v>zzz_ignore</v>
      </c>
      <c r="V243" s="19" t="str">
        <f ca="1">IF(AND(NOT(ISBLANK('Gen Master'!V57)),OR('Gen Master'!$AM57=TRUE,'Gen Master'!$AM57="Enabled?")),'Gen Master'!V57, ignore_flag)</f>
        <v>zzz_ignore</v>
      </c>
      <c r="W243" s="19" t="str">
        <f>IF(AND(NOT(ISBLANK('Gen Master'!W57)),OR('Gen Master'!$AM57=TRUE,'Gen Master'!$AM57="Enabled?")),'Gen Master'!W57, ignore_flag)</f>
        <v>zzz_ignore</v>
      </c>
      <c r="X243" s="19" t="str">
        <f>IF(AND(NOT(ISBLANK('Gen Master'!X57)),OR('Gen Master'!$AM57=TRUE,'Gen Master'!$AM57="Enabled?")),'Gen Master'!X57, ignore_flag)</f>
        <v>zzz_ignore</v>
      </c>
      <c r="Y243" s="19" t="str">
        <f>IF(AND(NOT(ISBLANK('Gen Master'!Y57)),OR('Gen Master'!$AM57=TRUE,'Gen Master'!$AM57="Enabled?")),'Gen Master'!Y57, ignore_flag)</f>
        <v>zzz_ignore</v>
      </c>
    </row>
    <row r="244" spans="1:25">
      <c r="A244" s="19">
        <f>'Gen Master'!A58</f>
        <v>27</v>
      </c>
      <c r="B244" s="19" t="str">
        <f>IF(AND(NOT(ISBLANK('Gen Master'!B58)),OR('Gen Master'!$AM58=TRUE,'Gen Master'!$AM58="Enabled?")),'Gen Master'!B58, ignore_flag)</f>
        <v>zzz_ignore</v>
      </c>
      <c r="C244" s="19" t="str">
        <f>IF(AND(NOT(ISBLANK('Gen Master'!C58)),OR('Gen Master'!$AM58=TRUE,'Gen Master'!$AM58="Enabled?")),'Gen Master'!C58, ignore_flag)</f>
        <v>zzz_ignore</v>
      </c>
      <c r="D244" s="19" t="str">
        <f>IF(AND(NOT(ISBLANK('Gen Master'!D58)),OR('Gen Master'!$AM58=TRUE,'Gen Master'!$AM58="Enabled?")),'Gen Master'!D58, ignore_flag)</f>
        <v>zzz_ignore</v>
      </c>
      <c r="E244" s="19" t="str">
        <f>IF(AND(NOT(ISBLANK('Gen Master'!E58)),OR('Gen Master'!$AM58=TRUE,'Gen Master'!$AM58="Enabled?")),'Gen Master'!E58, ignore_flag)</f>
        <v>zzz_ignore</v>
      </c>
      <c r="F244" s="19" t="str">
        <f>IF(AND(NOT(ISBLANK('Gen Master'!F58)),OR('Gen Master'!$AM58=TRUE,'Gen Master'!$AM58="Enabled?")),'Gen Master'!F58, ignore_flag)</f>
        <v>zzz_ignore</v>
      </c>
      <c r="G244" s="19" t="str">
        <f>IF(AND(NOT(ISBLANK('Gen Master'!G58)),OR('Gen Master'!$AM58=TRUE,'Gen Master'!$AM58="Enabled?")),'Gen Master'!G58, ignore_flag)</f>
        <v>zzz_ignore</v>
      </c>
      <c r="H244" s="19" t="str">
        <f>IF(AND(NOT(ISBLANK('Gen Master'!H58)),OR('Gen Master'!$AM58=TRUE,'Gen Master'!$AM58="Enabled?")),'Gen Master'!H58, ignore_flag)</f>
        <v>zzz_ignore</v>
      </c>
      <c r="I244" s="19" t="str">
        <f>IF(AND(NOT(ISBLANK('Gen Master'!I58)),OR('Gen Master'!$AM58=TRUE,'Gen Master'!$AM58="Enabled?")),'Gen Master'!I58, ignore_flag)</f>
        <v>zzz_ignore</v>
      </c>
      <c r="J244" s="19" t="str">
        <f>IF(AND(NOT(ISBLANK('Gen Master'!J58)),OR('Gen Master'!$AM58=TRUE,'Gen Master'!$AM58="Enabled?")),'Gen Master'!J58, ignore_flag)</f>
        <v>zzz_ignore</v>
      </c>
      <c r="K244" s="19" t="str">
        <f>IF(AND(NOT(ISBLANK('Gen Master'!K58)),OR('Gen Master'!$AM58=TRUE,'Gen Master'!$AM58="Enabled?")),'Gen Master'!K58, ignore_flag)</f>
        <v>zzz_ignore</v>
      </c>
      <c r="L244" s="19" t="str">
        <f>IF(AND(NOT(ISBLANK('Gen Master'!L58)),OR('Gen Master'!$AM58=TRUE,'Gen Master'!$AM58="Enabled?")),'Gen Master'!L58, ignore_flag)</f>
        <v>zzz_ignore</v>
      </c>
      <c r="M244" s="19" t="str">
        <f>IF(AND(NOT(ISBLANK('Gen Master'!M58)),OR('Gen Master'!$AM58=TRUE,'Gen Master'!$AM58="Enabled?")),'Gen Master'!M58, ignore_flag)</f>
        <v>zzz_ignore</v>
      </c>
      <c r="N244" s="19" t="str">
        <f>IF(AND(NOT(ISBLANK('Gen Master'!N58)),OR('Gen Master'!$AM58=TRUE,'Gen Master'!$AM58="Enabled?")),'Gen Master'!N58, ignore_flag)</f>
        <v>zzz_ignore</v>
      </c>
      <c r="O244" s="19" t="str">
        <f>IF(AND(NOT(ISBLANK('Gen Master'!O58)),OR('Gen Master'!$AM58=TRUE,'Gen Master'!$AM58="Enabled?")),'Gen Master'!O58, ignore_flag)</f>
        <v>zzz_ignore</v>
      </c>
      <c r="P244" s="19" t="str">
        <f>IF(AND(NOT(ISBLANK('Gen Master'!P58)),OR('Gen Master'!$AM58=TRUE,'Gen Master'!$AM58="Enabled?")),'Gen Master'!P58, ignore_flag)</f>
        <v>zzz_ignore</v>
      </c>
      <c r="Q244" s="19" t="str">
        <f>IF(AND(NOT(ISBLANK('Gen Master'!Q58)),OR('Gen Master'!$AM58=TRUE,'Gen Master'!$AM58="Enabled?")),'Gen Master'!Q58, ignore_flag)</f>
        <v>zzz_ignore</v>
      </c>
      <c r="R244" s="19" t="str">
        <f>IF(AND(NOT(ISBLANK('Gen Master'!R58)),OR('Gen Master'!$AM58=TRUE,'Gen Master'!$AM58="Enabled?")),'Gen Master'!R58, ignore_flag)</f>
        <v>zzz_ignore</v>
      </c>
      <c r="S244" s="19" t="str">
        <f>IF(AND(NOT(ISBLANK('Gen Master'!S58)),OR('Gen Master'!$AM58=TRUE,'Gen Master'!$AM58="Enabled?")),'Gen Master'!S58, ignore_flag)</f>
        <v>zzz_ignore</v>
      </c>
      <c r="T244" s="19" t="str">
        <f>IF(AND(NOT(ISBLANK('Gen Master'!T58)),OR('Gen Master'!$AM58=TRUE,'Gen Master'!$AM58="Enabled?")),'Gen Master'!T58, ignore_flag)</f>
        <v>zzz_ignore</v>
      </c>
      <c r="U244" s="19" t="str">
        <f>IF(AND(NOT(ISBLANK('Gen Master'!U58)),OR('Gen Master'!$AM58=TRUE,'Gen Master'!$AM58="Enabled?")),'Gen Master'!U58, ignore_flag)</f>
        <v>zzz_ignore</v>
      </c>
      <c r="V244" s="19" t="str">
        <f ca="1">IF(AND(NOT(ISBLANK('Gen Master'!V58)),OR('Gen Master'!$AM58=TRUE,'Gen Master'!$AM58="Enabled?")),'Gen Master'!V58, ignore_flag)</f>
        <v>zzz_ignore</v>
      </c>
      <c r="W244" s="19" t="str">
        <f>IF(AND(NOT(ISBLANK('Gen Master'!W58)),OR('Gen Master'!$AM58=TRUE,'Gen Master'!$AM58="Enabled?")),'Gen Master'!W58, ignore_flag)</f>
        <v>zzz_ignore</v>
      </c>
      <c r="X244" s="19" t="str">
        <f>IF(AND(NOT(ISBLANK('Gen Master'!X58)),OR('Gen Master'!$AM58=TRUE,'Gen Master'!$AM58="Enabled?")),'Gen Master'!X58, ignore_flag)</f>
        <v>zzz_ignore</v>
      </c>
      <c r="Y244" s="19" t="str">
        <f>IF(AND(NOT(ISBLANK('Gen Master'!Y58)),OR('Gen Master'!$AM58=TRUE,'Gen Master'!$AM58="Enabled?")),'Gen Master'!Y58, ignore_flag)</f>
        <v>zzz_ignore</v>
      </c>
    </row>
    <row r="245" spans="1:25">
      <c r="A245" s="19">
        <f>'Gen Master'!A59</f>
        <v>28</v>
      </c>
      <c r="B245" s="19" t="str">
        <f>IF(AND(NOT(ISBLANK('Gen Master'!B59)),OR('Gen Master'!$AM59=TRUE,'Gen Master'!$AM59="Enabled?")),'Gen Master'!B59, ignore_flag)</f>
        <v>zzz_ignore</v>
      </c>
      <c r="C245" s="19" t="str">
        <f>IF(AND(NOT(ISBLANK('Gen Master'!C59)),OR('Gen Master'!$AM59=TRUE,'Gen Master'!$AM59="Enabled?")),'Gen Master'!C59, ignore_flag)</f>
        <v>zzz_ignore</v>
      </c>
      <c r="D245" s="19" t="str">
        <f>IF(AND(NOT(ISBLANK('Gen Master'!D59)),OR('Gen Master'!$AM59=TRUE,'Gen Master'!$AM59="Enabled?")),'Gen Master'!D59, ignore_flag)</f>
        <v>zzz_ignore</v>
      </c>
      <c r="E245" s="19" t="str">
        <f>IF(AND(NOT(ISBLANK('Gen Master'!E59)),OR('Gen Master'!$AM59=TRUE,'Gen Master'!$AM59="Enabled?")),'Gen Master'!E59, ignore_flag)</f>
        <v>zzz_ignore</v>
      </c>
      <c r="F245" s="19" t="str">
        <f>IF(AND(NOT(ISBLANK('Gen Master'!F59)),OR('Gen Master'!$AM59=TRUE,'Gen Master'!$AM59="Enabled?")),'Gen Master'!F59, ignore_flag)</f>
        <v>zzz_ignore</v>
      </c>
      <c r="G245" s="19" t="str">
        <f>IF(AND(NOT(ISBLANK('Gen Master'!G59)),OR('Gen Master'!$AM59=TRUE,'Gen Master'!$AM59="Enabled?")),'Gen Master'!G59, ignore_flag)</f>
        <v>zzz_ignore</v>
      </c>
      <c r="H245" s="19" t="str">
        <f>IF(AND(NOT(ISBLANK('Gen Master'!H59)),OR('Gen Master'!$AM59=TRUE,'Gen Master'!$AM59="Enabled?")),'Gen Master'!H59, ignore_flag)</f>
        <v>zzz_ignore</v>
      </c>
      <c r="I245" s="19" t="str">
        <f>IF(AND(NOT(ISBLANK('Gen Master'!I59)),OR('Gen Master'!$AM59=TRUE,'Gen Master'!$AM59="Enabled?")),'Gen Master'!I59, ignore_flag)</f>
        <v>zzz_ignore</v>
      </c>
      <c r="J245" s="19" t="str">
        <f>IF(AND(NOT(ISBLANK('Gen Master'!J59)),OR('Gen Master'!$AM59=TRUE,'Gen Master'!$AM59="Enabled?")),'Gen Master'!J59, ignore_flag)</f>
        <v>zzz_ignore</v>
      </c>
      <c r="K245" s="19" t="str">
        <f>IF(AND(NOT(ISBLANK('Gen Master'!K59)),OR('Gen Master'!$AM59=TRUE,'Gen Master'!$AM59="Enabled?")),'Gen Master'!K59, ignore_flag)</f>
        <v>zzz_ignore</v>
      </c>
      <c r="L245" s="19" t="str">
        <f>IF(AND(NOT(ISBLANK('Gen Master'!L59)),OR('Gen Master'!$AM59=TRUE,'Gen Master'!$AM59="Enabled?")),'Gen Master'!L59, ignore_flag)</f>
        <v>zzz_ignore</v>
      </c>
      <c r="M245" s="19" t="str">
        <f>IF(AND(NOT(ISBLANK('Gen Master'!M59)),OR('Gen Master'!$AM59=TRUE,'Gen Master'!$AM59="Enabled?")),'Gen Master'!M59, ignore_flag)</f>
        <v>zzz_ignore</v>
      </c>
      <c r="N245" s="19" t="str">
        <f>IF(AND(NOT(ISBLANK('Gen Master'!N59)),OR('Gen Master'!$AM59=TRUE,'Gen Master'!$AM59="Enabled?")),'Gen Master'!N59, ignore_flag)</f>
        <v>zzz_ignore</v>
      </c>
      <c r="O245" s="19" t="str">
        <f>IF(AND(NOT(ISBLANK('Gen Master'!O59)),OR('Gen Master'!$AM59=TRUE,'Gen Master'!$AM59="Enabled?")),'Gen Master'!O59, ignore_flag)</f>
        <v>zzz_ignore</v>
      </c>
      <c r="P245" s="19" t="str">
        <f>IF(AND(NOT(ISBLANK('Gen Master'!P59)),OR('Gen Master'!$AM59=TRUE,'Gen Master'!$AM59="Enabled?")),'Gen Master'!P59, ignore_flag)</f>
        <v>zzz_ignore</v>
      </c>
      <c r="Q245" s="19" t="str">
        <f>IF(AND(NOT(ISBLANK('Gen Master'!Q59)),OR('Gen Master'!$AM59=TRUE,'Gen Master'!$AM59="Enabled?")),'Gen Master'!Q59, ignore_flag)</f>
        <v>zzz_ignore</v>
      </c>
      <c r="R245" s="19" t="str">
        <f>IF(AND(NOT(ISBLANK('Gen Master'!R59)),OR('Gen Master'!$AM59=TRUE,'Gen Master'!$AM59="Enabled?")),'Gen Master'!R59, ignore_flag)</f>
        <v>zzz_ignore</v>
      </c>
      <c r="S245" s="19" t="str">
        <f>IF(AND(NOT(ISBLANK('Gen Master'!S59)),OR('Gen Master'!$AM59=TRUE,'Gen Master'!$AM59="Enabled?")),'Gen Master'!S59, ignore_flag)</f>
        <v>zzz_ignore</v>
      </c>
      <c r="T245" s="19" t="str">
        <f>IF(AND(NOT(ISBLANK('Gen Master'!T59)),OR('Gen Master'!$AM59=TRUE,'Gen Master'!$AM59="Enabled?")),'Gen Master'!T59, ignore_flag)</f>
        <v>zzz_ignore</v>
      </c>
      <c r="U245" s="19" t="str">
        <f>IF(AND(NOT(ISBLANK('Gen Master'!U59)),OR('Gen Master'!$AM59=TRUE,'Gen Master'!$AM59="Enabled?")),'Gen Master'!U59, ignore_flag)</f>
        <v>zzz_ignore</v>
      </c>
      <c r="V245" s="19" t="str">
        <f ca="1">IF(AND(NOT(ISBLANK('Gen Master'!V59)),OR('Gen Master'!$AM59=TRUE,'Gen Master'!$AM59="Enabled?")),'Gen Master'!V59, ignore_flag)</f>
        <v>zzz_ignore</v>
      </c>
      <c r="W245" s="19" t="str">
        <f>IF(AND(NOT(ISBLANK('Gen Master'!W59)),OR('Gen Master'!$AM59=TRUE,'Gen Master'!$AM59="Enabled?")),'Gen Master'!W59, ignore_flag)</f>
        <v>zzz_ignore</v>
      </c>
      <c r="X245" s="19" t="str">
        <f>IF(AND(NOT(ISBLANK('Gen Master'!X59)),OR('Gen Master'!$AM59=TRUE,'Gen Master'!$AM59="Enabled?")),'Gen Master'!X59, ignore_flag)</f>
        <v>zzz_ignore</v>
      </c>
      <c r="Y245" s="19" t="str">
        <f>IF(AND(NOT(ISBLANK('Gen Master'!Y59)),OR('Gen Master'!$AM59=TRUE,'Gen Master'!$AM59="Enabled?")),'Gen Master'!Y59, ignore_flag)</f>
        <v>zzz_ignore</v>
      </c>
    </row>
    <row r="246" spans="1:25">
      <c r="A246" s="19">
        <f>'Gen Master'!A60</f>
        <v>29</v>
      </c>
      <c r="B246" s="19" t="str">
        <f>IF(AND(NOT(ISBLANK('Gen Master'!B60)),OR('Gen Master'!$AM60=TRUE,'Gen Master'!$AM60="Enabled?")),'Gen Master'!B60, ignore_flag)</f>
        <v>zzz_ignore</v>
      </c>
      <c r="C246" s="19" t="str">
        <f>IF(AND(NOT(ISBLANK('Gen Master'!C60)),OR('Gen Master'!$AM60=TRUE,'Gen Master'!$AM60="Enabled?")),'Gen Master'!C60, ignore_flag)</f>
        <v>zzz_ignore</v>
      </c>
      <c r="D246" s="19" t="str">
        <f>IF(AND(NOT(ISBLANK('Gen Master'!D60)),OR('Gen Master'!$AM60=TRUE,'Gen Master'!$AM60="Enabled?")),'Gen Master'!D60, ignore_flag)</f>
        <v>zzz_ignore</v>
      </c>
      <c r="E246" s="19" t="str">
        <f>IF(AND(NOT(ISBLANK('Gen Master'!E60)),OR('Gen Master'!$AM60=TRUE,'Gen Master'!$AM60="Enabled?")),'Gen Master'!E60, ignore_flag)</f>
        <v>zzz_ignore</v>
      </c>
      <c r="F246" s="19" t="str">
        <f>IF(AND(NOT(ISBLANK('Gen Master'!F60)),OR('Gen Master'!$AM60=TRUE,'Gen Master'!$AM60="Enabled?")),'Gen Master'!F60, ignore_flag)</f>
        <v>zzz_ignore</v>
      </c>
      <c r="G246" s="19" t="str">
        <f>IF(AND(NOT(ISBLANK('Gen Master'!G60)),OR('Gen Master'!$AM60=TRUE,'Gen Master'!$AM60="Enabled?")),'Gen Master'!G60, ignore_flag)</f>
        <v>zzz_ignore</v>
      </c>
      <c r="H246" s="19" t="str">
        <f>IF(AND(NOT(ISBLANK('Gen Master'!H60)),OR('Gen Master'!$AM60=TRUE,'Gen Master'!$AM60="Enabled?")),'Gen Master'!H60, ignore_flag)</f>
        <v>zzz_ignore</v>
      </c>
      <c r="I246" s="19" t="str">
        <f>IF(AND(NOT(ISBLANK('Gen Master'!I60)),OR('Gen Master'!$AM60=TRUE,'Gen Master'!$AM60="Enabled?")),'Gen Master'!I60, ignore_flag)</f>
        <v>zzz_ignore</v>
      </c>
      <c r="J246" s="19" t="str">
        <f>IF(AND(NOT(ISBLANK('Gen Master'!J60)),OR('Gen Master'!$AM60=TRUE,'Gen Master'!$AM60="Enabled?")),'Gen Master'!J60, ignore_flag)</f>
        <v>zzz_ignore</v>
      </c>
      <c r="K246" s="19" t="str">
        <f>IF(AND(NOT(ISBLANK('Gen Master'!K60)),OR('Gen Master'!$AM60=TRUE,'Gen Master'!$AM60="Enabled?")),'Gen Master'!K60, ignore_flag)</f>
        <v>zzz_ignore</v>
      </c>
      <c r="L246" s="19" t="str">
        <f>IF(AND(NOT(ISBLANK('Gen Master'!L60)),OR('Gen Master'!$AM60=TRUE,'Gen Master'!$AM60="Enabled?")),'Gen Master'!L60, ignore_flag)</f>
        <v>zzz_ignore</v>
      </c>
      <c r="M246" s="19" t="str">
        <f>IF(AND(NOT(ISBLANK('Gen Master'!M60)),OR('Gen Master'!$AM60=TRUE,'Gen Master'!$AM60="Enabled?")),'Gen Master'!M60, ignore_flag)</f>
        <v>zzz_ignore</v>
      </c>
      <c r="N246" s="19" t="str">
        <f>IF(AND(NOT(ISBLANK('Gen Master'!N60)),OR('Gen Master'!$AM60=TRUE,'Gen Master'!$AM60="Enabled?")),'Gen Master'!N60, ignore_flag)</f>
        <v>zzz_ignore</v>
      </c>
      <c r="O246" s="19" t="str">
        <f>IF(AND(NOT(ISBLANK('Gen Master'!O60)),OR('Gen Master'!$AM60=TRUE,'Gen Master'!$AM60="Enabled?")),'Gen Master'!O60, ignore_flag)</f>
        <v>zzz_ignore</v>
      </c>
      <c r="P246" s="19" t="str">
        <f>IF(AND(NOT(ISBLANK('Gen Master'!P60)),OR('Gen Master'!$AM60=TRUE,'Gen Master'!$AM60="Enabled?")),'Gen Master'!P60, ignore_flag)</f>
        <v>zzz_ignore</v>
      </c>
      <c r="Q246" s="19" t="str">
        <f>IF(AND(NOT(ISBLANK('Gen Master'!Q60)),OR('Gen Master'!$AM60=TRUE,'Gen Master'!$AM60="Enabled?")),'Gen Master'!Q60, ignore_flag)</f>
        <v>zzz_ignore</v>
      </c>
      <c r="R246" s="19" t="str">
        <f>IF(AND(NOT(ISBLANK('Gen Master'!R60)),OR('Gen Master'!$AM60=TRUE,'Gen Master'!$AM60="Enabled?")),'Gen Master'!R60, ignore_flag)</f>
        <v>zzz_ignore</v>
      </c>
      <c r="S246" s="19" t="str">
        <f>IF(AND(NOT(ISBLANK('Gen Master'!S60)),OR('Gen Master'!$AM60=TRUE,'Gen Master'!$AM60="Enabled?")),'Gen Master'!S60, ignore_flag)</f>
        <v>zzz_ignore</v>
      </c>
      <c r="T246" s="19" t="str">
        <f>IF(AND(NOT(ISBLANK('Gen Master'!T60)),OR('Gen Master'!$AM60=TRUE,'Gen Master'!$AM60="Enabled?")),'Gen Master'!T60, ignore_flag)</f>
        <v>zzz_ignore</v>
      </c>
      <c r="U246" s="19" t="str">
        <f>IF(AND(NOT(ISBLANK('Gen Master'!U60)),OR('Gen Master'!$AM60=TRUE,'Gen Master'!$AM60="Enabled?")),'Gen Master'!U60, ignore_flag)</f>
        <v>zzz_ignore</v>
      </c>
      <c r="V246" s="19" t="str">
        <f ca="1">IF(AND(NOT(ISBLANK('Gen Master'!V60)),OR('Gen Master'!$AM60=TRUE,'Gen Master'!$AM60="Enabled?")),'Gen Master'!V60, ignore_flag)</f>
        <v>zzz_ignore</v>
      </c>
      <c r="W246" s="19" t="str">
        <f>IF(AND(NOT(ISBLANK('Gen Master'!W60)),OR('Gen Master'!$AM60=TRUE,'Gen Master'!$AM60="Enabled?")),'Gen Master'!W60, ignore_flag)</f>
        <v>zzz_ignore</v>
      </c>
      <c r="X246" s="19" t="str">
        <f>IF(AND(NOT(ISBLANK('Gen Master'!X60)),OR('Gen Master'!$AM60=TRUE,'Gen Master'!$AM60="Enabled?")),'Gen Master'!X60, ignore_flag)</f>
        <v>zzz_ignore</v>
      </c>
      <c r="Y246" s="19" t="str">
        <f>IF(AND(NOT(ISBLANK('Gen Master'!Y60)),OR('Gen Master'!$AM60=TRUE,'Gen Master'!$AM60="Enabled?")),'Gen Master'!Y60, ignore_flag)</f>
        <v>zzz_ignore</v>
      </c>
    </row>
    <row r="247" spans="1:25">
      <c r="A247" s="19">
        <f>'Gen Master'!A61</f>
        <v>30</v>
      </c>
      <c r="B247" s="19" t="str">
        <f>IF(AND(NOT(ISBLANK('Gen Master'!B61)),OR('Gen Master'!$AM61=TRUE,'Gen Master'!$AM61="Enabled?")),'Gen Master'!B61, ignore_flag)</f>
        <v>zzz_ignore</v>
      </c>
      <c r="C247" s="19" t="str">
        <f>IF(AND(NOT(ISBLANK('Gen Master'!C61)),OR('Gen Master'!$AM61=TRUE,'Gen Master'!$AM61="Enabled?")),'Gen Master'!C61, ignore_flag)</f>
        <v>zzz_ignore</v>
      </c>
      <c r="D247" s="19" t="str">
        <f>IF(AND(NOT(ISBLANK('Gen Master'!D61)),OR('Gen Master'!$AM61=TRUE,'Gen Master'!$AM61="Enabled?")),'Gen Master'!D61, ignore_flag)</f>
        <v>zzz_ignore</v>
      </c>
      <c r="E247" s="19" t="str">
        <f>IF(AND(NOT(ISBLANK('Gen Master'!E61)),OR('Gen Master'!$AM61=TRUE,'Gen Master'!$AM61="Enabled?")),'Gen Master'!E61, ignore_flag)</f>
        <v>zzz_ignore</v>
      </c>
      <c r="F247" s="19" t="str">
        <f>IF(AND(NOT(ISBLANK('Gen Master'!F61)),OR('Gen Master'!$AM61=TRUE,'Gen Master'!$AM61="Enabled?")),'Gen Master'!F61, ignore_flag)</f>
        <v>zzz_ignore</v>
      </c>
      <c r="G247" s="19" t="str">
        <f>IF(AND(NOT(ISBLANK('Gen Master'!G61)),OR('Gen Master'!$AM61=TRUE,'Gen Master'!$AM61="Enabled?")),'Gen Master'!G61, ignore_flag)</f>
        <v>zzz_ignore</v>
      </c>
      <c r="H247" s="19" t="str">
        <f>IF(AND(NOT(ISBLANK('Gen Master'!H61)),OR('Gen Master'!$AM61=TRUE,'Gen Master'!$AM61="Enabled?")),'Gen Master'!H61, ignore_flag)</f>
        <v>zzz_ignore</v>
      </c>
      <c r="I247" s="19" t="str">
        <f>IF(AND(NOT(ISBLANK('Gen Master'!I61)),OR('Gen Master'!$AM61=TRUE,'Gen Master'!$AM61="Enabled?")),'Gen Master'!I61, ignore_flag)</f>
        <v>zzz_ignore</v>
      </c>
      <c r="J247" s="19" t="str">
        <f>IF(AND(NOT(ISBLANK('Gen Master'!J61)),OR('Gen Master'!$AM61=TRUE,'Gen Master'!$AM61="Enabled?")),'Gen Master'!J61, ignore_flag)</f>
        <v>zzz_ignore</v>
      </c>
      <c r="K247" s="19" t="str">
        <f>IF(AND(NOT(ISBLANK('Gen Master'!K61)),OR('Gen Master'!$AM61=TRUE,'Gen Master'!$AM61="Enabled?")),'Gen Master'!K61, ignore_flag)</f>
        <v>zzz_ignore</v>
      </c>
      <c r="L247" s="19" t="str">
        <f>IF(AND(NOT(ISBLANK('Gen Master'!L61)),OR('Gen Master'!$AM61=TRUE,'Gen Master'!$AM61="Enabled?")),'Gen Master'!L61, ignore_flag)</f>
        <v>zzz_ignore</v>
      </c>
      <c r="M247" s="19" t="str">
        <f>IF(AND(NOT(ISBLANK('Gen Master'!M61)),OR('Gen Master'!$AM61=TRUE,'Gen Master'!$AM61="Enabled?")),'Gen Master'!M61, ignore_flag)</f>
        <v>zzz_ignore</v>
      </c>
      <c r="N247" s="19" t="str">
        <f>IF(AND(NOT(ISBLANK('Gen Master'!N61)),OR('Gen Master'!$AM61=TRUE,'Gen Master'!$AM61="Enabled?")),'Gen Master'!N61, ignore_flag)</f>
        <v>zzz_ignore</v>
      </c>
      <c r="O247" s="19" t="str">
        <f>IF(AND(NOT(ISBLANK('Gen Master'!O61)),OR('Gen Master'!$AM61=TRUE,'Gen Master'!$AM61="Enabled?")),'Gen Master'!O61, ignore_flag)</f>
        <v>zzz_ignore</v>
      </c>
      <c r="P247" s="19" t="str">
        <f>IF(AND(NOT(ISBLANK('Gen Master'!P61)),OR('Gen Master'!$AM61=TRUE,'Gen Master'!$AM61="Enabled?")),'Gen Master'!P61, ignore_flag)</f>
        <v>zzz_ignore</v>
      </c>
      <c r="Q247" s="19" t="str">
        <f>IF(AND(NOT(ISBLANK('Gen Master'!Q61)),OR('Gen Master'!$AM61=TRUE,'Gen Master'!$AM61="Enabled?")),'Gen Master'!Q61, ignore_flag)</f>
        <v>zzz_ignore</v>
      </c>
      <c r="R247" s="19" t="str">
        <f>IF(AND(NOT(ISBLANK('Gen Master'!R61)),OR('Gen Master'!$AM61=TRUE,'Gen Master'!$AM61="Enabled?")),'Gen Master'!R61, ignore_flag)</f>
        <v>zzz_ignore</v>
      </c>
      <c r="S247" s="19" t="str">
        <f>IF(AND(NOT(ISBLANK('Gen Master'!S61)),OR('Gen Master'!$AM61=TRUE,'Gen Master'!$AM61="Enabled?")),'Gen Master'!S61, ignore_flag)</f>
        <v>zzz_ignore</v>
      </c>
      <c r="T247" s="19" t="str">
        <f>IF(AND(NOT(ISBLANK('Gen Master'!T61)),OR('Gen Master'!$AM61=TRUE,'Gen Master'!$AM61="Enabled?")),'Gen Master'!T61, ignore_flag)</f>
        <v>zzz_ignore</v>
      </c>
      <c r="U247" s="19" t="str">
        <f>IF(AND(NOT(ISBLANK('Gen Master'!U61)),OR('Gen Master'!$AM61=TRUE,'Gen Master'!$AM61="Enabled?")),'Gen Master'!U61, ignore_flag)</f>
        <v>zzz_ignore</v>
      </c>
      <c r="V247" s="19" t="str">
        <f ca="1">IF(AND(NOT(ISBLANK('Gen Master'!V61)),OR('Gen Master'!$AM61=TRUE,'Gen Master'!$AM61="Enabled?")),'Gen Master'!V61, ignore_flag)</f>
        <v>zzz_ignore</v>
      </c>
      <c r="W247" s="19" t="str">
        <f>IF(AND(NOT(ISBLANK('Gen Master'!W61)),OR('Gen Master'!$AM61=TRUE,'Gen Master'!$AM61="Enabled?")),'Gen Master'!W61, ignore_flag)</f>
        <v>zzz_ignore</v>
      </c>
      <c r="X247" s="19" t="str">
        <f>IF(AND(NOT(ISBLANK('Gen Master'!X61)),OR('Gen Master'!$AM61=TRUE,'Gen Master'!$AM61="Enabled?")),'Gen Master'!X61, ignore_flag)</f>
        <v>zzz_ignore</v>
      </c>
      <c r="Y247" s="19" t="str">
        <f>IF(AND(NOT(ISBLANK('Gen Master'!Y61)),OR('Gen Master'!$AM61=TRUE,'Gen Master'!$AM61="Enabled?")),'Gen Master'!Y61, ignore_flag)</f>
        <v>zzz_ignore</v>
      </c>
    </row>
    <row r="248" spans="1:25">
      <c r="A248" s="19">
        <f>'Gen Master'!A62</f>
        <v>31</v>
      </c>
      <c r="B248" s="19" t="str">
        <f>IF(AND(NOT(ISBLANK('Gen Master'!B62)),OR('Gen Master'!$AM62=TRUE,'Gen Master'!$AM62="Enabled?")),'Gen Master'!B62, ignore_flag)</f>
        <v>zzz_ignore</v>
      </c>
      <c r="C248" s="19" t="str">
        <f>IF(AND(NOT(ISBLANK('Gen Master'!C62)),OR('Gen Master'!$AM62=TRUE,'Gen Master'!$AM62="Enabled?")),'Gen Master'!C62, ignore_flag)</f>
        <v>zzz_ignore</v>
      </c>
      <c r="D248" s="19" t="str">
        <f>IF(AND(NOT(ISBLANK('Gen Master'!D62)),OR('Gen Master'!$AM62=TRUE,'Gen Master'!$AM62="Enabled?")),'Gen Master'!D62, ignore_flag)</f>
        <v>zzz_ignore</v>
      </c>
      <c r="E248" s="19" t="str">
        <f>IF(AND(NOT(ISBLANK('Gen Master'!E62)),OR('Gen Master'!$AM62=TRUE,'Gen Master'!$AM62="Enabled?")),'Gen Master'!E62, ignore_flag)</f>
        <v>zzz_ignore</v>
      </c>
      <c r="F248" s="19" t="str">
        <f>IF(AND(NOT(ISBLANK('Gen Master'!F62)),OR('Gen Master'!$AM62=TRUE,'Gen Master'!$AM62="Enabled?")),'Gen Master'!F62, ignore_flag)</f>
        <v>zzz_ignore</v>
      </c>
      <c r="G248" s="19" t="str">
        <f>IF(AND(NOT(ISBLANK('Gen Master'!G62)),OR('Gen Master'!$AM62=TRUE,'Gen Master'!$AM62="Enabled?")),'Gen Master'!G62, ignore_flag)</f>
        <v>zzz_ignore</v>
      </c>
      <c r="H248" s="19" t="str">
        <f>IF(AND(NOT(ISBLANK('Gen Master'!H62)),OR('Gen Master'!$AM62=TRUE,'Gen Master'!$AM62="Enabled?")),'Gen Master'!H62, ignore_flag)</f>
        <v>zzz_ignore</v>
      </c>
      <c r="I248" s="19" t="str">
        <f>IF(AND(NOT(ISBLANK('Gen Master'!I62)),OR('Gen Master'!$AM62=TRUE,'Gen Master'!$AM62="Enabled?")),'Gen Master'!I62, ignore_flag)</f>
        <v>zzz_ignore</v>
      </c>
      <c r="J248" s="19" t="str">
        <f>IF(AND(NOT(ISBLANK('Gen Master'!J62)),OR('Gen Master'!$AM62=TRUE,'Gen Master'!$AM62="Enabled?")),'Gen Master'!J62, ignore_flag)</f>
        <v>zzz_ignore</v>
      </c>
      <c r="K248" s="19" t="str">
        <f>IF(AND(NOT(ISBLANK('Gen Master'!K62)),OR('Gen Master'!$AM62=TRUE,'Gen Master'!$AM62="Enabled?")),'Gen Master'!K62, ignore_flag)</f>
        <v>zzz_ignore</v>
      </c>
      <c r="L248" s="19" t="str">
        <f>IF(AND(NOT(ISBLANK('Gen Master'!L62)),OR('Gen Master'!$AM62=TRUE,'Gen Master'!$AM62="Enabled?")),'Gen Master'!L62, ignore_flag)</f>
        <v>zzz_ignore</v>
      </c>
      <c r="M248" s="19" t="str">
        <f>IF(AND(NOT(ISBLANK('Gen Master'!M62)),OR('Gen Master'!$AM62=TRUE,'Gen Master'!$AM62="Enabled?")),'Gen Master'!M62, ignore_flag)</f>
        <v>zzz_ignore</v>
      </c>
      <c r="N248" s="19" t="str">
        <f>IF(AND(NOT(ISBLANK('Gen Master'!N62)),OR('Gen Master'!$AM62=TRUE,'Gen Master'!$AM62="Enabled?")),'Gen Master'!N62, ignore_flag)</f>
        <v>zzz_ignore</v>
      </c>
      <c r="O248" s="19" t="str">
        <f>IF(AND(NOT(ISBLANK('Gen Master'!O62)),OR('Gen Master'!$AM62=TRUE,'Gen Master'!$AM62="Enabled?")),'Gen Master'!O62, ignore_flag)</f>
        <v>zzz_ignore</v>
      </c>
      <c r="P248" s="19" t="str">
        <f>IF(AND(NOT(ISBLANK('Gen Master'!P62)),OR('Gen Master'!$AM62=TRUE,'Gen Master'!$AM62="Enabled?")),'Gen Master'!P62, ignore_flag)</f>
        <v>zzz_ignore</v>
      </c>
      <c r="Q248" s="19" t="str">
        <f>IF(AND(NOT(ISBLANK('Gen Master'!Q62)),OR('Gen Master'!$AM62=TRUE,'Gen Master'!$AM62="Enabled?")),'Gen Master'!Q62, ignore_flag)</f>
        <v>zzz_ignore</v>
      </c>
      <c r="R248" s="19" t="str">
        <f>IF(AND(NOT(ISBLANK('Gen Master'!R62)),OR('Gen Master'!$AM62=TRUE,'Gen Master'!$AM62="Enabled?")),'Gen Master'!R62, ignore_flag)</f>
        <v>zzz_ignore</v>
      </c>
      <c r="S248" s="19" t="str">
        <f>IF(AND(NOT(ISBLANK('Gen Master'!S62)),OR('Gen Master'!$AM62=TRUE,'Gen Master'!$AM62="Enabled?")),'Gen Master'!S62, ignore_flag)</f>
        <v>zzz_ignore</v>
      </c>
      <c r="T248" s="19" t="str">
        <f>IF(AND(NOT(ISBLANK('Gen Master'!T62)),OR('Gen Master'!$AM62=TRUE,'Gen Master'!$AM62="Enabled?")),'Gen Master'!T62, ignore_flag)</f>
        <v>zzz_ignore</v>
      </c>
      <c r="U248" s="19" t="str">
        <f>IF(AND(NOT(ISBLANK('Gen Master'!U62)),OR('Gen Master'!$AM62=TRUE,'Gen Master'!$AM62="Enabled?")),'Gen Master'!U62, ignore_flag)</f>
        <v>zzz_ignore</v>
      </c>
      <c r="V248" s="19" t="str">
        <f ca="1">IF(AND(NOT(ISBLANK('Gen Master'!V62)),OR('Gen Master'!$AM62=TRUE,'Gen Master'!$AM62="Enabled?")),'Gen Master'!V62, ignore_flag)</f>
        <v>zzz_ignore</v>
      </c>
      <c r="W248" s="19" t="str">
        <f>IF(AND(NOT(ISBLANK('Gen Master'!W62)),OR('Gen Master'!$AM62=TRUE,'Gen Master'!$AM62="Enabled?")),'Gen Master'!W62, ignore_flag)</f>
        <v>zzz_ignore</v>
      </c>
      <c r="X248" s="19" t="str">
        <f>IF(AND(NOT(ISBLANK('Gen Master'!X62)),OR('Gen Master'!$AM62=TRUE,'Gen Master'!$AM62="Enabled?")),'Gen Master'!X62, ignore_flag)</f>
        <v>zzz_ignore</v>
      </c>
      <c r="Y248" s="19" t="str">
        <f>IF(AND(NOT(ISBLANK('Gen Master'!Y62)),OR('Gen Master'!$AM62=TRUE,'Gen Master'!$AM62="Enabled?")),'Gen Master'!Y62, ignore_flag)</f>
        <v>zzz_ignore</v>
      </c>
    </row>
    <row r="249" spans="1:25">
      <c r="A249" s="19">
        <f>'Gen Master'!A63</f>
        <v>32</v>
      </c>
      <c r="B249" s="19" t="str">
        <f>IF(AND(NOT(ISBLANK('Gen Master'!B63)),OR('Gen Master'!$AM63=TRUE,'Gen Master'!$AM63="Enabled?")),'Gen Master'!B63, ignore_flag)</f>
        <v>zzz_ignore</v>
      </c>
      <c r="C249" s="19" t="str">
        <f>IF(AND(NOT(ISBLANK('Gen Master'!C63)),OR('Gen Master'!$AM63=TRUE,'Gen Master'!$AM63="Enabled?")),'Gen Master'!C63, ignore_flag)</f>
        <v>zzz_ignore</v>
      </c>
      <c r="D249" s="19" t="str">
        <f>IF(AND(NOT(ISBLANK('Gen Master'!D63)),OR('Gen Master'!$AM63=TRUE,'Gen Master'!$AM63="Enabled?")),'Gen Master'!D63, ignore_flag)</f>
        <v>zzz_ignore</v>
      </c>
      <c r="E249" s="19" t="str">
        <f>IF(AND(NOT(ISBLANK('Gen Master'!E63)),OR('Gen Master'!$AM63=TRUE,'Gen Master'!$AM63="Enabled?")),'Gen Master'!E63, ignore_flag)</f>
        <v>zzz_ignore</v>
      </c>
      <c r="F249" s="19" t="str">
        <f>IF(AND(NOT(ISBLANK('Gen Master'!F63)),OR('Gen Master'!$AM63=TRUE,'Gen Master'!$AM63="Enabled?")),'Gen Master'!F63, ignore_flag)</f>
        <v>zzz_ignore</v>
      </c>
      <c r="G249" s="19" t="str">
        <f>IF(AND(NOT(ISBLANK('Gen Master'!G63)),OR('Gen Master'!$AM63=TRUE,'Gen Master'!$AM63="Enabled?")),'Gen Master'!G63, ignore_flag)</f>
        <v>zzz_ignore</v>
      </c>
      <c r="H249" s="19" t="str">
        <f>IF(AND(NOT(ISBLANK('Gen Master'!H63)),OR('Gen Master'!$AM63=TRUE,'Gen Master'!$AM63="Enabled?")),'Gen Master'!H63, ignore_flag)</f>
        <v>zzz_ignore</v>
      </c>
      <c r="I249" s="19" t="str">
        <f>IF(AND(NOT(ISBLANK('Gen Master'!I63)),OR('Gen Master'!$AM63=TRUE,'Gen Master'!$AM63="Enabled?")),'Gen Master'!I63, ignore_flag)</f>
        <v>zzz_ignore</v>
      </c>
      <c r="J249" s="19" t="str">
        <f>IF(AND(NOT(ISBLANK('Gen Master'!J63)),OR('Gen Master'!$AM63=TRUE,'Gen Master'!$AM63="Enabled?")),'Gen Master'!J63, ignore_flag)</f>
        <v>zzz_ignore</v>
      </c>
      <c r="K249" s="19" t="str">
        <f>IF(AND(NOT(ISBLANK('Gen Master'!K63)),OR('Gen Master'!$AM63=TRUE,'Gen Master'!$AM63="Enabled?")),'Gen Master'!K63, ignore_flag)</f>
        <v>zzz_ignore</v>
      </c>
      <c r="L249" s="19" t="str">
        <f>IF(AND(NOT(ISBLANK('Gen Master'!L63)),OR('Gen Master'!$AM63=TRUE,'Gen Master'!$AM63="Enabled?")),'Gen Master'!L63, ignore_flag)</f>
        <v>zzz_ignore</v>
      </c>
      <c r="M249" s="19" t="str">
        <f>IF(AND(NOT(ISBLANK('Gen Master'!M63)),OR('Gen Master'!$AM63=TRUE,'Gen Master'!$AM63="Enabled?")),'Gen Master'!M63, ignore_flag)</f>
        <v>zzz_ignore</v>
      </c>
      <c r="N249" s="19" t="str">
        <f>IF(AND(NOT(ISBLANK('Gen Master'!N63)),OR('Gen Master'!$AM63=TRUE,'Gen Master'!$AM63="Enabled?")),'Gen Master'!N63, ignore_flag)</f>
        <v>zzz_ignore</v>
      </c>
      <c r="O249" s="19" t="str">
        <f>IF(AND(NOT(ISBLANK('Gen Master'!O63)),OR('Gen Master'!$AM63=TRUE,'Gen Master'!$AM63="Enabled?")),'Gen Master'!O63, ignore_flag)</f>
        <v>zzz_ignore</v>
      </c>
      <c r="P249" s="19" t="str">
        <f>IF(AND(NOT(ISBLANK('Gen Master'!P63)),OR('Gen Master'!$AM63=TRUE,'Gen Master'!$AM63="Enabled?")),'Gen Master'!P63, ignore_flag)</f>
        <v>zzz_ignore</v>
      </c>
      <c r="Q249" s="19" t="str">
        <f>IF(AND(NOT(ISBLANK('Gen Master'!Q63)),OR('Gen Master'!$AM63=TRUE,'Gen Master'!$AM63="Enabled?")),'Gen Master'!Q63, ignore_flag)</f>
        <v>zzz_ignore</v>
      </c>
      <c r="R249" s="19" t="str">
        <f>IF(AND(NOT(ISBLANK('Gen Master'!R63)),OR('Gen Master'!$AM63=TRUE,'Gen Master'!$AM63="Enabled?")),'Gen Master'!R63, ignore_flag)</f>
        <v>zzz_ignore</v>
      </c>
      <c r="S249" s="19" t="str">
        <f>IF(AND(NOT(ISBLANK('Gen Master'!S63)),OR('Gen Master'!$AM63=TRUE,'Gen Master'!$AM63="Enabled?")),'Gen Master'!S63, ignore_flag)</f>
        <v>zzz_ignore</v>
      </c>
      <c r="T249" s="19" t="str">
        <f>IF(AND(NOT(ISBLANK('Gen Master'!T63)),OR('Gen Master'!$AM63=TRUE,'Gen Master'!$AM63="Enabled?")),'Gen Master'!T63, ignore_flag)</f>
        <v>zzz_ignore</v>
      </c>
      <c r="U249" s="19" t="str">
        <f>IF(AND(NOT(ISBLANK('Gen Master'!U63)),OR('Gen Master'!$AM63=TRUE,'Gen Master'!$AM63="Enabled?")),'Gen Master'!U63, ignore_flag)</f>
        <v>zzz_ignore</v>
      </c>
      <c r="V249" s="19" t="str">
        <f ca="1">IF(AND(NOT(ISBLANK('Gen Master'!V63)),OR('Gen Master'!$AM63=TRUE,'Gen Master'!$AM63="Enabled?")),'Gen Master'!V63, ignore_flag)</f>
        <v>zzz_ignore</v>
      </c>
      <c r="W249" s="19" t="str">
        <f>IF(AND(NOT(ISBLANK('Gen Master'!W63)),OR('Gen Master'!$AM63=TRUE,'Gen Master'!$AM63="Enabled?")),'Gen Master'!W63, ignore_flag)</f>
        <v>zzz_ignore</v>
      </c>
      <c r="X249" s="19" t="str">
        <f>IF(AND(NOT(ISBLANK('Gen Master'!X63)),OR('Gen Master'!$AM63=TRUE,'Gen Master'!$AM63="Enabled?")),'Gen Master'!X63, ignore_flag)</f>
        <v>zzz_ignore</v>
      </c>
      <c r="Y249" s="19" t="str">
        <f>IF(AND(NOT(ISBLANK('Gen Master'!Y63)),OR('Gen Master'!$AM63=TRUE,'Gen Master'!$AM63="Enabled?")),'Gen Master'!Y63, ignore_flag)</f>
        <v>zzz_ignore</v>
      </c>
    </row>
    <row r="250" spans="1:25">
      <c r="A250" s="19">
        <f>'Gen Master'!A64</f>
        <v>33</v>
      </c>
      <c r="B250" s="19" t="str">
        <f>IF(AND(NOT(ISBLANK('Gen Master'!B64)),OR('Gen Master'!$AM64=TRUE,'Gen Master'!$AM64="Enabled?")),'Gen Master'!B64, ignore_flag)</f>
        <v>zzz_ignore</v>
      </c>
      <c r="C250" s="19" t="str">
        <f>IF(AND(NOT(ISBLANK('Gen Master'!C64)),OR('Gen Master'!$AM64=TRUE,'Gen Master'!$AM64="Enabled?")),'Gen Master'!C64, ignore_flag)</f>
        <v>zzz_ignore</v>
      </c>
      <c r="D250" s="19" t="str">
        <f>IF(AND(NOT(ISBLANK('Gen Master'!D64)),OR('Gen Master'!$AM64=TRUE,'Gen Master'!$AM64="Enabled?")),'Gen Master'!D64, ignore_flag)</f>
        <v>zzz_ignore</v>
      </c>
      <c r="E250" s="19" t="str">
        <f>IF(AND(NOT(ISBLANK('Gen Master'!E64)),OR('Gen Master'!$AM64=TRUE,'Gen Master'!$AM64="Enabled?")),'Gen Master'!E64, ignore_flag)</f>
        <v>zzz_ignore</v>
      </c>
      <c r="F250" s="19" t="str">
        <f>IF(AND(NOT(ISBLANK('Gen Master'!F64)),OR('Gen Master'!$AM64=TRUE,'Gen Master'!$AM64="Enabled?")),'Gen Master'!F64, ignore_flag)</f>
        <v>zzz_ignore</v>
      </c>
      <c r="G250" s="19" t="str">
        <f>IF(AND(NOT(ISBLANK('Gen Master'!G64)),OR('Gen Master'!$AM64=TRUE,'Gen Master'!$AM64="Enabled?")),'Gen Master'!G64, ignore_flag)</f>
        <v>zzz_ignore</v>
      </c>
      <c r="H250" s="19" t="str">
        <f>IF(AND(NOT(ISBLANK('Gen Master'!H64)),OR('Gen Master'!$AM64=TRUE,'Gen Master'!$AM64="Enabled?")),'Gen Master'!H64, ignore_flag)</f>
        <v>zzz_ignore</v>
      </c>
      <c r="I250" s="19" t="str">
        <f>IF(AND(NOT(ISBLANK('Gen Master'!I64)),OR('Gen Master'!$AM64=TRUE,'Gen Master'!$AM64="Enabled?")),'Gen Master'!I64, ignore_flag)</f>
        <v>zzz_ignore</v>
      </c>
      <c r="J250" s="19" t="str">
        <f>IF(AND(NOT(ISBLANK('Gen Master'!J64)),OR('Gen Master'!$AM64=TRUE,'Gen Master'!$AM64="Enabled?")),'Gen Master'!J64, ignore_flag)</f>
        <v>zzz_ignore</v>
      </c>
      <c r="K250" s="19" t="str">
        <f>IF(AND(NOT(ISBLANK('Gen Master'!K64)),OR('Gen Master'!$AM64=TRUE,'Gen Master'!$AM64="Enabled?")),'Gen Master'!K64, ignore_flag)</f>
        <v>zzz_ignore</v>
      </c>
      <c r="L250" s="19" t="str">
        <f>IF(AND(NOT(ISBLANK('Gen Master'!L64)),OR('Gen Master'!$AM64=TRUE,'Gen Master'!$AM64="Enabled?")),'Gen Master'!L64, ignore_flag)</f>
        <v>zzz_ignore</v>
      </c>
      <c r="M250" s="19" t="str">
        <f>IF(AND(NOT(ISBLANK('Gen Master'!M64)),OR('Gen Master'!$AM64=TRUE,'Gen Master'!$AM64="Enabled?")),'Gen Master'!M64, ignore_flag)</f>
        <v>zzz_ignore</v>
      </c>
      <c r="N250" s="19" t="str">
        <f>IF(AND(NOT(ISBLANK('Gen Master'!N64)),OR('Gen Master'!$AM64=TRUE,'Gen Master'!$AM64="Enabled?")),'Gen Master'!N64, ignore_flag)</f>
        <v>zzz_ignore</v>
      </c>
      <c r="O250" s="19" t="str">
        <f>IF(AND(NOT(ISBLANK('Gen Master'!O64)),OR('Gen Master'!$AM64=TRUE,'Gen Master'!$AM64="Enabled?")),'Gen Master'!O64, ignore_flag)</f>
        <v>zzz_ignore</v>
      </c>
      <c r="P250" s="19" t="str">
        <f>IF(AND(NOT(ISBLANK('Gen Master'!P64)),OR('Gen Master'!$AM64=TRUE,'Gen Master'!$AM64="Enabled?")),'Gen Master'!P64, ignore_flag)</f>
        <v>zzz_ignore</v>
      </c>
      <c r="Q250" s="19" t="str">
        <f>IF(AND(NOT(ISBLANK('Gen Master'!Q64)),OR('Gen Master'!$AM64=TRUE,'Gen Master'!$AM64="Enabled?")),'Gen Master'!Q64, ignore_flag)</f>
        <v>zzz_ignore</v>
      </c>
      <c r="R250" s="19" t="str">
        <f>IF(AND(NOT(ISBLANK('Gen Master'!R64)),OR('Gen Master'!$AM64=TRUE,'Gen Master'!$AM64="Enabled?")),'Gen Master'!R64, ignore_flag)</f>
        <v>zzz_ignore</v>
      </c>
      <c r="S250" s="19" t="str">
        <f>IF(AND(NOT(ISBLANK('Gen Master'!S64)),OR('Gen Master'!$AM64=TRUE,'Gen Master'!$AM64="Enabled?")),'Gen Master'!S64, ignore_flag)</f>
        <v>zzz_ignore</v>
      </c>
      <c r="T250" s="19" t="str">
        <f>IF(AND(NOT(ISBLANK('Gen Master'!T64)),OR('Gen Master'!$AM64=TRUE,'Gen Master'!$AM64="Enabled?")),'Gen Master'!T64, ignore_flag)</f>
        <v>zzz_ignore</v>
      </c>
      <c r="U250" s="19" t="str">
        <f>IF(AND(NOT(ISBLANK('Gen Master'!U64)),OR('Gen Master'!$AM64=TRUE,'Gen Master'!$AM64="Enabled?")),'Gen Master'!U64, ignore_flag)</f>
        <v>zzz_ignore</v>
      </c>
      <c r="V250" s="19" t="str">
        <f ca="1">IF(AND(NOT(ISBLANK('Gen Master'!V64)),OR('Gen Master'!$AM64=TRUE,'Gen Master'!$AM64="Enabled?")),'Gen Master'!V64, ignore_flag)</f>
        <v>zzz_ignore</v>
      </c>
      <c r="W250" s="19" t="str">
        <f>IF(AND(NOT(ISBLANK('Gen Master'!W64)),OR('Gen Master'!$AM64=TRUE,'Gen Master'!$AM64="Enabled?")),'Gen Master'!W64, ignore_flag)</f>
        <v>zzz_ignore</v>
      </c>
      <c r="X250" s="19" t="str">
        <f>IF(AND(NOT(ISBLANK('Gen Master'!X64)),OR('Gen Master'!$AM64=TRUE,'Gen Master'!$AM64="Enabled?")),'Gen Master'!X64, ignore_flag)</f>
        <v>zzz_ignore</v>
      </c>
      <c r="Y250" s="19" t="str">
        <f>IF(AND(NOT(ISBLANK('Gen Master'!Y64)),OR('Gen Master'!$AM64=TRUE,'Gen Master'!$AM64="Enabled?")),'Gen Master'!Y64, ignore_flag)</f>
        <v>zzz_ignore</v>
      </c>
    </row>
    <row r="251" spans="1:25">
      <c r="A251" s="19">
        <f>'Gen Master'!A65</f>
        <v>34</v>
      </c>
      <c r="B251" s="19" t="str">
        <f>IF(AND(NOT(ISBLANK('Gen Master'!B65)),OR('Gen Master'!$AM65=TRUE,'Gen Master'!$AM65="Enabled?")),'Gen Master'!B65, ignore_flag)</f>
        <v>zzz_ignore</v>
      </c>
      <c r="C251" s="19" t="str">
        <f>IF(AND(NOT(ISBLANK('Gen Master'!C65)),OR('Gen Master'!$AM65=TRUE,'Gen Master'!$AM65="Enabled?")),'Gen Master'!C65, ignore_flag)</f>
        <v>zzz_ignore</v>
      </c>
      <c r="D251" s="19" t="str">
        <f>IF(AND(NOT(ISBLANK('Gen Master'!D65)),OR('Gen Master'!$AM65=TRUE,'Gen Master'!$AM65="Enabled?")),'Gen Master'!D65, ignore_flag)</f>
        <v>zzz_ignore</v>
      </c>
      <c r="E251" s="19" t="str">
        <f>IF(AND(NOT(ISBLANK('Gen Master'!E65)),OR('Gen Master'!$AM65=TRUE,'Gen Master'!$AM65="Enabled?")),'Gen Master'!E65, ignore_flag)</f>
        <v>zzz_ignore</v>
      </c>
      <c r="F251" s="19" t="str">
        <f>IF(AND(NOT(ISBLANK('Gen Master'!F65)),OR('Gen Master'!$AM65=TRUE,'Gen Master'!$AM65="Enabled?")),'Gen Master'!F65, ignore_flag)</f>
        <v>zzz_ignore</v>
      </c>
      <c r="G251" s="19" t="str">
        <f>IF(AND(NOT(ISBLANK('Gen Master'!G65)),OR('Gen Master'!$AM65=TRUE,'Gen Master'!$AM65="Enabled?")),'Gen Master'!G65, ignore_flag)</f>
        <v>zzz_ignore</v>
      </c>
      <c r="H251" s="19" t="str">
        <f>IF(AND(NOT(ISBLANK('Gen Master'!H65)),OR('Gen Master'!$AM65=TRUE,'Gen Master'!$AM65="Enabled?")),'Gen Master'!H65, ignore_flag)</f>
        <v>zzz_ignore</v>
      </c>
      <c r="I251" s="19" t="str">
        <f>IF(AND(NOT(ISBLANK('Gen Master'!I65)),OR('Gen Master'!$AM65=TRUE,'Gen Master'!$AM65="Enabled?")),'Gen Master'!I65, ignore_flag)</f>
        <v>zzz_ignore</v>
      </c>
      <c r="J251" s="19" t="str">
        <f>IF(AND(NOT(ISBLANK('Gen Master'!J65)),OR('Gen Master'!$AM65=TRUE,'Gen Master'!$AM65="Enabled?")),'Gen Master'!J65, ignore_flag)</f>
        <v>zzz_ignore</v>
      </c>
      <c r="K251" s="19" t="str">
        <f>IF(AND(NOT(ISBLANK('Gen Master'!K65)),OR('Gen Master'!$AM65=TRUE,'Gen Master'!$AM65="Enabled?")),'Gen Master'!K65, ignore_flag)</f>
        <v>zzz_ignore</v>
      </c>
      <c r="L251" s="19" t="str">
        <f>IF(AND(NOT(ISBLANK('Gen Master'!L65)),OR('Gen Master'!$AM65=TRUE,'Gen Master'!$AM65="Enabled?")),'Gen Master'!L65, ignore_flag)</f>
        <v>zzz_ignore</v>
      </c>
      <c r="M251" s="19" t="str">
        <f>IF(AND(NOT(ISBLANK('Gen Master'!M65)),OR('Gen Master'!$AM65=TRUE,'Gen Master'!$AM65="Enabled?")),'Gen Master'!M65, ignore_flag)</f>
        <v>zzz_ignore</v>
      </c>
      <c r="N251" s="19" t="str">
        <f>IF(AND(NOT(ISBLANK('Gen Master'!N65)),OR('Gen Master'!$AM65=TRUE,'Gen Master'!$AM65="Enabled?")),'Gen Master'!N65, ignore_flag)</f>
        <v>zzz_ignore</v>
      </c>
      <c r="O251" s="19" t="str">
        <f>IF(AND(NOT(ISBLANK('Gen Master'!O65)),OR('Gen Master'!$AM65=TRUE,'Gen Master'!$AM65="Enabled?")),'Gen Master'!O65, ignore_flag)</f>
        <v>zzz_ignore</v>
      </c>
      <c r="P251" s="19" t="str">
        <f>IF(AND(NOT(ISBLANK('Gen Master'!P65)),OR('Gen Master'!$AM65=TRUE,'Gen Master'!$AM65="Enabled?")),'Gen Master'!P65, ignore_flag)</f>
        <v>zzz_ignore</v>
      </c>
      <c r="Q251" s="19" t="str">
        <f>IF(AND(NOT(ISBLANK('Gen Master'!Q65)),OR('Gen Master'!$AM65=TRUE,'Gen Master'!$AM65="Enabled?")),'Gen Master'!Q65, ignore_flag)</f>
        <v>zzz_ignore</v>
      </c>
      <c r="R251" s="19" t="str">
        <f>IF(AND(NOT(ISBLANK('Gen Master'!R65)),OR('Gen Master'!$AM65=TRUE,'Gen Master'!$AM65="Enabled?")),'Gen Master'!R65, ignore_flag)</f>
        <v>zzz_ignore</v>
      </c>
      <c r="S251" s="19" t="str">
        <f>IF(AND(NOT(ISBLANK('Gen Master'!S65)),OR('Gen Master'!$AM65=TRUE,'Gen Master'!$AM65="Enabled?")),'Gen Master'!S65, ignore_flag)</f>
        <v>zzz_ignore</v>
      </c>
      <c r="T251" s="19" t="str">
        <f>IF(AND(NOT(ISBLANK('Gen Master'!T65)),OR('Gen Master'!$AM65=TRUE,'Gen Master'!$AM65="Enabled?")),'Gen Master'!T65, ignore_flag)</f>
        <v>zzz_ignore</v>
      </c>
      <c r="U251" s="19" t="str">
        <f>IF(AND(NOT(ISBLANK('Gen Master'!U65)),OR('Gen Master'!$AM65=TRUE,'Gen Master'!$AM65="Enabled?")),'Gen Master'!U65, ignore_flag)</f>
        <v>zzz_ignore</v>
      </c>
      <c r="V251" s="19" t="str">
        <f ca="1">IF(AND(NOT(ISBLANK('Gen Master'!V65)),OR('Gen Master'!$AM65=TRUE,'Gen Master'!$AM65="Enabled?")),'Gen Master'!V65, ignore_flag)</f>
        <v>zzz_ignore</v>
      </c>
      <c r="W251" s="19" t="str">
        <f>IF(AND(NOT(ISBLANK('Gen Master'!W65)),OR('Gen Master'!$AM65=TRUE,'Gen Master'!$AM65="Enabled?")),'Gen Master'!W65, ignore_flag)</f>
        <v>zzz_ignore</v>
      </c>
      <c r="X251" s="19" t="str">
        <f>IF(AND(NOT(ISBLANK('Gen Master'!X65)),OR('Gen Master'!$AM65=TRUE,'Gen Master'!$AM65="Enabled?")),'Gen Master'!X65, ignore_flag)</f>
        <v>zzz_ignore</v>
      </c>
      <c r="Y251" s="19" t="str">
        <f>IF(AND(NOT(ISBLANK('Gen Master'!Y65)),OR('Gen Master'!$AM65=TRUE,'Gen Master'!$AM65="Enabled?")),'Gen Master'!Y65, ignore_flag)</f>
        <v>zzz_ignore</v>
      </c>
    </row>
    <row r="252" spans="1:25">
      <c r="A252" s="19">
        <f>'Gen Master'!A66</f>
        <v>35</v>
      </c>
      <c r="B252" s="19" t="str">
        <f>IF(AND(NOT(ISBLANK('Gen Master'!B66)),OR('Gen Master'!$AM66=TRUE,'Gen Master'!$AM66="Enabled?")),'Gen Master'!B66, ignore_flag)</f>
        <v>zzz_ignore</v>
      </c>
      <c r="C252" s="19" t="str">
        <f>IF(AND(NOT(ISBLANK('Gen Master'!C66)),OR('Gen Master'!$AM66=TRUE,'Gen Master'!$AM66="Enabled?")),'Gen Master'!C66, ignore_flag)</f>
        <v>zzz_ignore</v>
      </c>
      <c r="D252" s="19" t="str">
        <f>IF(AND(NOT(ISBLANK('Gen Master'!D66)),OR('Gen Master'!$AM66=TRUE,'Gen Master'!$AM66="Enabled?")),'Gen Master'!D66, ignore_flag)</f>
        <v>zzz_ignore</v>
      </c>
      <c r="E252" s="19" t="str">
        <f>IF(AND(NOT(ISBLANK('Gen Master'!E66)),OR('Gen Master'!$AM66=TRUE,'Gen Master'!$AM66="Enabled?")),'Gen Master'!E66, ignore_flag)</f>
        <v>zzz_ignore</v>
      </c>
      <c r="F252" s="19" t="str">
        <f>IF(AND(NOT(ISBLANK('Gen Master'!F66)),OR('Gen Master'!$AM66=TRUE,'Gen Master'!$AM66="Enabled?")),'Gen Master'!F66, ignore_flag)</f>
        <v>zzz_ignore</v>
      </c>
      <c r="G252" s="19" t="str">
        <f>IF(AND(NOT(ISBLANK('Gen Master'!G66)),OR('Gen Master'!$AM66=TRUE,'Gen Master'!$AM66="Enabled?")),'Gen Master'!G66, ignore_flag)</f>
        <v>zzz_ignore</v>
      </c>
      <c r="H252" s="19" t="str">
        <f>IF(AND(NOT(ISBLANK('Gen Master'!H66)),OR('Gen Master'!$AM66=TRUE,'Gen Master'!$AM66="Enabled?")),'Gen Master'!H66, ignore_flag)</f>
        <v>zzz_ignore</v>
      </c>
      <c r="I252" s="19" t="str">
        <f>IF(AND(NOT(ISBLANK('Gen Master'!I66)),OR('Gen Master'!$AM66=TRUE,'Gen Master'!$AM66="Enabled?")),'Gen Master'!I66, ignore_flag)</f>
        <v>zzz_ignore</v>
      </c>
      <c r="J252" s="19" t="str">
        <f>IF(AND(NOT(ISBLANK('Gen Master'!J66)),OR('Gen Master'!$AM66=TRUE,'Gen Master'!$AM66="Enabled?")),'Gen Master'!J66, ignore_flag)</f>
        <v>zzz_ignore</v>
      </c>
      <c r="K252" s="19" t="str">
        <f>IF(AND(NOT(ISBLANK('Gen Master'!K66)),OR('Gen Master'!$AM66=TRUE,'Gen Master'!$AM66="Enabled?")),'Gen Master'!K66, ignore_flag)</f>
        <v>zzz_ignore</v>
      </c>
      <c r="L252" s="19" t="str">
        <f>IF(AND(NOT(ISBLANK('Gen Master'!L66)),OR('Gen Master'!$AM66=TRUE,'Gen Master'!$AM66="Enabled?")),'Gen Master'!L66, ignore_flag)</f>
        <v>zzz_ignore</v>
      </c>
      <c r="M252" s="19" t="str">
        <f>IF(AND(NOT(ISBLANK('Gen Master'!M66)),OR('Gen Master'!$AM66=TRUE,'Gen Master'!$AM66="Enabled?")),'Gen Master'!M66, ignore_flag)</f>
        <v>zzz_ignore</v>
      </c>
      <c r="N252" s="19" t="str">
        <f>IF(AND(NOT(ISBLANK('Gen Master'!N66)),OR('Gen Master'!$AM66=TRUE,'Gen Master'!$AM66="Enabled?")),'Gen Master'!N66, ignore_flag)</f>
        <v>zzz_ignore</v>
      </c>
      <c r="O252" s="19" t="str">
        <f>IF(AND(NOT(ISBLANK('Gen Master'!O66)),OR('Gen Master'!$AM66=TRUE,'Gen Master'!$AM66="Enabled?")),'Gen Master'!O66, ignore_flag)</f>
        <v>zzz_ignore</v>
      </c>
      <c r="P252" s="19" t="str">
        <f>IF(AND(NOT(ISBLANK('Gen Master'!P66)),OR('Gen Master'!$AM66=TRUE,'Gen Master'!$AM66="Enabled?")),'Gen Master'!P66, ignore_flag)</f>
        <v>zzz_ignore</v>
      </c>
      <c r="Q252" s="19" t="str">
        <f>IF(AND(NOT(ISBLANK('Gen Master'!Q66)),OR('Gen Master'!$AM66=TRUE,'Gen Master'!$AM66="Enabled?")),'Gen Master'!Q66, ignore_flag)</f>
        <v>zzz_ignore</v>
      </c>
      <c r="R252" s="19" t="str">
        <f>IF(AND(NOT(ISBLANK('Gen Master'!R66)),OR('Gen Master'!$AM66=TRUE,'Gen Master'!$AM66="Enabled?")),'Gen Master'!R66, ignore_flag)</f>
        <v>zzz_ignore</v>
      </c>
      <c r="S252" s="19" t="str">
        <f>IF(AND(NOT(ISBLANK('Gen Master'!S66)),OR('Gen Master'!$AM66=TRUE,'Gen Master'!$AM66="Enabled?")),'Gen Master'!S66, ignore_flag)</f>
        <v>zzz_ignore</v>
      </c>
      <c r="T252" s="19" t="str">
        <f>IF(AND(NOT(ISBLANK('Gen Master'!T66)),OR('Gen Master'!$AM66=TRUE,'Gen Master'!$AM66="Enabled?")),'Gen Master'!T66, ignore_flag)</f>
        <v>zzz_ignore</v>
      </c>
      <c r="U252" s="19" t="str">
        <f>IF(AND(NOT(ISBLANK('Gen Master'!U66)),OR('Gen Master'!$AM66=TRUE,'Gen Master'!$AM66="Enabled?")),'Gen Master'!U66, ignore_flag)</f>
        <v>zzz_ignore</v>
      </c>
      <c r="V252" s="19" t="str">
        <f ca="1">IF(AND(NOT(ISBLANK('Gen Master'!V66)),OR('Gen Master'!$AM66=TRUE,'Gen Master'!$AM66="Enabled?")),'Gen Master'!V66, ignore_flag)</f>
        <v>zzz_ignore</v>
      </c>
      <c r="W252" s="19" t="str">
        <f>IF(AND(NOT(ISBLANK('Gen Master'!W66)),OR('Gen Master'!$AM66=TRUE,'Gen Master'!$AM66="Enabled?")),'Gen Master'!W66, ignore_flag)</f>
        <v>zzz_ignore</v>
      </c>
      <c r="X252" s="19" t="str">
        <f>IF(AND(NOT(ISBLANK('Gen Master'!X66)),OR('Gen Master'!$AM66=TRUE,'Gen Master'!$AM66="Enabled?")),'Gen Master'!X66, ignore_flag)</f>
        <v>zzz_ignore</v>
      </c>
      <c r="Y252" s="19" t="str">
        <f>IF(AND(NOT(ISBLANK('Gen Master'!Y66)),OR('Gen Master'!$AM66=TRUE,'Gen Master'!$AM66="Enabled?")),'Gen Master'!Y66, ignore_flag)</f>
        <v>zzz_ignore</v>
      </c>
    </row>
    <row r="253" spans="1:25">
      <c r="A253" s="19">
        <f>'Gen Master'!A68</f>
        <v>37</v>
      </c>
      <c r="B253" s="19" t="str">
        <f>IF(AND(NOT(ISBLANK('Gen Master'!B68)),OR('Gen Master'!$AM68=TRUE,'Gen Master'!$AM68="Enabled?")),'Gen Master'!B68, ignore_flag)</f>
        <v>zzz_ignore</v>
      </c>
      <c r="C253" s="19" t="str">
        <f>IF(AND(NOT(ISBLANK('Gen Master'!C68)),OR('Gen Master'!$AM68=TRUE,'Gen Master'!$AM68="Enabled?")),'Gen Master'!C68, ignore_flag)</f>
        <v>zzz_ignore</v>
      </c>
      <c r="D253" s="19" t="str">
        <f>IF(AND(NOT(ISBLANK('Gen Master'!D68)),OR('Gen Master'!$AM68=TRUE,'Gen Master'!$AM68="Enabled?")),'Gen Master'!D68, ignore_flag)</f>
        <v>zzz_ignore</v>
      </c>
      <c r="E253" s="19" t="str">
        <f>IF(AND(NOT(ISBLANK('Gen Master'!E68)),OR('Gen Master'!$AM68=TRUE,'Gen Master'!$AM68="Enabled?")),'Gen Master'!E68, ignore_flag)</f>
        <v>zzz_ignore</v>
      </c>
      <c r="F253" s="19" t="str">
        <f>IF(AND(NOT(ISBLANK('Gen Master'!F68)),OR('Gen Master'!$AM68=TRUE,'Gen Master'!$AM68="Enabled?")),'Gen Master'!F68, ignore_flag)</f>
        <v>zzz_ignore</v>
      </c>
      <c r="G253" s="19" t="str">
        <f>IF(AND(NOT(ISBLANK('Gen Master'!G68)),OR('Gen Master'!$AM68=TRUE,'Gen Master'!$AM68="Enabled?")),'Gen Master'!G68, ignore_flag)</f>
        <v>zzz_ignore</v>
      </c>
      <c r="H253" s="19" t="str">
        <f>IF(AND(NOT(ISBLANK('Gen Master'!H68)),OR('Gen Master'!$AM68=TRUE,'Gen Master'!$AM68="Enabled?")),'Gen Master'!H68, ignore_flag)</f>
        <v>zzz_ignore</v>
      </c>
      <c r="I253" s="19" t="str">
        <f>IF(AND(NOT(ISBLANK('Gen Master'!I68)),OR('Gen Master'!$AM68=TRUE,'Gen Master'!$AM68="Enabled?")),'Gen Master'!I68, ignore_flag)</f>
        <v>zzz_ignore</v>
      </c>
      <c r="J253" s="19" t="str">
        <f>IF(AND(NOT(ISBLANK('Gen Master'!J68)),OR('Gen Master'!$AM68=TRUE,'Gen Master'!$AM68="Enabled?")),'Gen Master'!J68, ignore_flag)</f>
        <v>zzz_ignore</v>
      </c>
      <c r="K253" s="19" t="str">
        <f>IF(AND(NOT(ISBLANK('Gen Master'!K68)),OR('Gen Master'!$AM68=TRUE,'Gen Master'!$AM68="Enabled?")),'Gen Master'!K68, ignore_flag)</f>
        <v>zzz_ignore</v>
      </c>
      <c r="L253" s="19" t="str">
        <f>IF(AND(NOT(ISBLANK('Gen Master'!L68)),OR('Gen Master'!$AM68=TRUE,'Gen Master'!$AM68="Enabled?")),'Gen Master'!L68, ignore_flag)</f>
        <v>zzz_ignore</v>
      </c>
      <c r="M253" s="19" t="str">
        <f>IF(AND(NOT(ISBLANK('Gen Master'!M68)),OR('Gen Master'!$AM68=TRUE,'Gen Master'!$AM68="Enabled?")),'Gen Master'!M68, ignore_flag)</f>
        <v>zzz_ignore</v>
      </c>
      <c r="N253" s="19" t="str">
        <f>IF(AND(NOT(ISBLANK('Gen Master'!N68)),OR('Gen Master'!$AM68=TRUE,'Gen Master'!$AM68="Enabled?")),'Gen Master'!N68, ignore_flag)</f>
        <v>zzz_ignore</v>
      </c>
      <c r="O253" s="19" t="str">
        <f>IF(AND(NOT(ISBLANK('Gen Master'!O68)),OR('Gen Master'!$AM68=TRUE,'Gen Master'!$AM68="Enabled?")),'Gen Master'!O68, ignore_flag)</f>
        <v>zzz_ignore</v>
      </c>
      <c r="P253" s="19" t="str">
        <f>IF(AND(NOT(ISBLANK('Gen Master'!P68)),OR('Gen Master'!$AM68=TRUE,'Gen Master'!$AM68="Enabled?")),'Gen Master'!P68, ignore_flag)</f>
        <v>zzz_ignore</v>
      </c>
      <c r="Q253" s="19" t="str">
        <f>IF(AND(NOT(ISBLANK('Gen Master'!Q68)),OR('Gen Master'!$AM68=TRUE,'Gen Master'!$AM68="Enabled?")),'Gen Master'!Q68, ignore_flag)</f>
        <v>zzz_ignore</v>
      </c>
      <c r="R253" s="19" t="str">
        <f>IF(AND(NOT(ISBLANK('Gen Master'!R68)),OR('Gen Master'!$AM68=TRUE,'Gen Master'!$AM68="Enabled?")),'Gen Master'!R68, ignore_flag)</f>
        <v>zzz_ignore</v>
      </c>
      <c r="S253" s="19" t="str">
        <f>IF(AND(NOT(ISBLANK('Gen Master'!S68)),OR('Gen Master'!$AM68=TRUE,'Gen Master'!$AM68="Enabled?")),'Gen Master'!S68, ignore_flag)</f>
        <v>zzz_ignore</v>
      </c>
      <c r="T253" s="19" t="str">
        <f>IF(AND(NOT(ISBLANK('Gen Master'!T68)),OR('Gen Master'!$AM68=TRUE,'Gen Master'!$AM68="Enabled?")),'Gen Master'!T68, ignore_flag)</f>
        <v>zzz_ignore</v>
      </c>
      <c r="U253" s="19" t="str">
        <f>IF(AND(NOT(ISBLANK('Gen Master'!U68)),OR('Gen Master'!$AM68=TRUE,'Gen Master'!$AM68="Enabled?")),'Gen Master'!U68, ignore_flag)</f>
        <v>zzz_ignore</v>
      </c>
      <c r="V253" s="19" t="str">
        <f ca="1">IF(AND(NOT(ISBLANK('Gen Master'!V68)),OR('Gen Master'!$AM68=TRUE,'Gen Master'!$AM68="Enabled?")),'Gen Master'!V68, ignore_flag)</f>
        <v>zzz_ignore</v>
      </c>
      <c r="W253" s="19" t="str">
        <f>IF(AND(NOT(ISBLANK('Gen Master'!W68)),OR('Gen Master'!$AM68=TRUE,'Gen Master'!$AM68="Enabled?")),'Gen Master'!W68, ignore_flag)</f>
        <v>zzz_ignore</v>
      </c>
      <c r="X253" s="19" t="str">
        <f>IF(AND(NOT(ISBLANK('Gen Master'!X68)),OR('Gen Master'!$AM68=TRUE,'Gen Master'!$AM68="Enabled?")),'Gen Master'!X68, ignore_flag)</f>
        <v>zzz_ignore</v>
      </c>
      <c r="Y253" s="19" t="str">
        <f>IF(AND(NOT(ISBLANK('Gen Master'!Y68)),OR('Gen Master'!$AM68=TRUE,'Gen Master'!$AM68="Enabled?")),'Gen Master'!Y68, ignore_flag)</f>
        <v>zzz_ignore</v>
      </c>
    </row>
    <row r="254" spans="1:25">
      <c r="A254" s="19">
        <f>'Gen Master'!A69</f>
        <v>38</v>
      </c>
      <c r="B254" s="19" t="str">
        <f>IF(AND(NOT(ISBLANK('Gen Master'!B69)),OR('Gen Master'!$AM69=TRUE,'Gen Master'!$AM69="Enabled?")),'Gen Master'!B69, ignore_flag)</f>
        <v>zzz_ignore</v>
      </c>
      <c r="C254" s="19" t="str">
        <f>IF(AND(NOT(ISBLANK('Gen Master'!C69)),OR('Gen Master'!$AM69=TRUE,'Gen Master'!$AM69="Enabled?")),'Gen Master'!C69, ignore_flag)</f>
        <v>zzz_ignore</v>
      </c>
      <c r="D254" s="19" t="str">
        <f>IF(AND(NOT(ISBLANK('Gen Master'!D69)),OR('Gen Master'!$AM69=TRUE,'Gen Master'!$AM69="Enabled?")),'Gen Master'!D69, ignore_flag)</f>
        <v>zzz_ignore</v>
      </c>
      <c r="E254" s="19" t="str">
        <f>IF(AND(NOT(ISBLANK('Gen Master'!E69)),OR('Gen Master'!$AM69=TRUE,'Gen Master'!$AM69="Enabled?")),'Gen Master'!E69, ignore_flag)</f>
        <v>zzz_ignore</v>
      </c>
      <c r="F254" s="19" t="str">
        <f>IF(AND(NOT(ISBLANK('Gen Master'!F69)),OR('Gen Master'!$AM69=TRUE,'Gen Master'!$AM69="Enabled?")),'Gen Master'!F69, ignore_flag)</f>
        <v>zzz_ignore</v>
      </c>
      <c r="G254" s="19" t="str">
        <f>IF(AND(NOT(ISBLANK('Gen Master'!G69)),OR('Gen Master'!$AM69=TRUE,'Gen Master'!$AM69="Enabled?")),'Gen Master'!G69, ignore_flag)</f>
        <v>zzz_ignore</v>
      </c>
      <c r="H254" s="19" t="str">
        <f>IF(AND(NOT(ISBLANK('Gen Master'!H69)),OR('Gen Master'!$AM69=TRUE,'Gen Master'!$AM69="Enabled?")),'Gen Master'!H69, ignore_flag)</f>
        <v>zzz_ignore</v>
      </c>
      <c r="I254" s="19" t="str">
        <f>IF(AND(NOT(ISBLANK('Gen Master'!I69)),OR('Gen Master'!$AM69=TRUE,'Gen Master'!$AM69="Enabled?")),'Gen Master'!I69, ignore_flag)</f>
        <v>zzz_ignore</v>
      </c>
      <c r="J254" s="19" t="str">
        <f>IF(AND(NOT(ISBLANK('Gen Master'!J69)),OR('Gen Master'!$AM69=TRUE,'Gen Master'!$AM69="Enabled?")),'Gen Master'!J69, ignore_flag)</f>
        <v>zzz_ignore</v>
      </c>
      <c r="K254" s="19" t="str">
        <f>IF(AND(NOT(ISBLANK('Gen Master'!K69)),OR('Gen Master'!$AM69=TRUE,'Gen Master'!$AM69="Enabled?")),'Gen Master'!K69, ignore_flag)</f>
        <v>zzz_ignore</v>
      </c>
      <c r="L254" s="19" t="str">
        <f>IF(AND(NOT(ISBLANK('Gen Master'!L69)),OR('Gen Master'!$AM69=TRUE,'Gen Master'!$AM69="Enabled?")),'Gen Master'!L69, ignore_flag)</f>
        <v>zzz_ignore</v>
      </c>
      <c r="M254" s="19" t="str">
        <f>IF(AND(NOT(ISBLANK('Gen Master'!M69)),OR('Gen Master'!$AM69=TRUE,'Gen Master'!$AM69="Enabled?")),'Gen Master'!M69, ignore_flag)</f>
        <v>zzz_ignore</v>
      </c>
      <c r="N254" s="19" t="str">
        <f>IF(AND(NOT(ISBLANK('Gen Master'!N69)),OR('Gen Master'!$AM69=TRUE,'Gen Master'!$AM69="Enabled?")),'Gen Master'!N69, ignore_flag)</f>
        <v>zzz_ignore</v>
      </c>
      <c r="O254" s="19" t="str">
        <f>IF(AND(NOT(ISBLANK('Gen Master'!O69)),OR('Gen Master'!$AM69=TRUE,'Gen Master'!$AM69="Enabled?")),'Gen Master'!O69, ignore_flag)</f>
        <v>zzz_ignore</v>
      </c>
      <c r="P254" s="19" t="str">
        <f>IF(AND(NOT(ISBLANK('Gen Master'!P69)),OR('Gen Master'!$AM69=TRUE,'Gen Master'!$AM69="Enabled?")),'Gen Master'!P69, ignore_flag)</f>
        <v>zzz_ignore</v>
      </c>
      <c r="Q254" s="19" t="str">
        <f>IF(AND(NOT(ISBLANK('Gen Master'!Q69)),OR('Gen Master'!$AM69=TRUE,'Gen Master'!$AM69="Enabled?")),'Gen Master'!Q69, ignore_flag)</f>
        <v>zzz_ignore</v>
      </c>
      <c r="R254" s="19" t="str">
        <f>IF(AND(NOT(ISBLANK('Gen Master'!R69)),OR('Gen Master'!$AM69=TRUE,'Gen Master'!$AM69="Enabled?")),'Gen Master'!R69, ignore_flag)</f>
        <v>zzz_ignore</v>
      </c>
      <c r="S254" s="19" t="str">
        <f>IF(AND(NOT(ISBLANK('Gen Master'!S69)),OR('Gen Master'!$AM69=TRUE,'Gen Master'!$AM69="Enabled?")),'Gen Master'!S69, ignore_flag)</f>
        <v>zzz_ignore</v>
      </c>
      <c r="T254" s="19" t="str">
        <f>IF(AND(NOT(ISBLANK('Gen Master'!T69)),OR('Gen Master'!$AM69=TRUE,'Gen Master'!$AM69="Enabled?")),'Gen Master'!T69, ignore_flag)</f>
        <v>zzz_ignore</v>
      </c>
      <c r="U254" s="19" t="str">
        <f>IF(AND(NOT(ISBLANK('Gen Master'!U69)),OR('Gen Master'!$AM69=TRUE,'Gen Master'!$AM69="Enabled?")),'Gen Master'!U69, ignore_flag)</f>
        <v>zzz_ignore</v>
      </c>
      <c r="V254" s="19" t="str">
        <f ca="1">IF(AND(NOT(ISBLANK('Gen Master'!V69)),OR('Gen Master'!$AM69=TRUE,'Gen Master'!$AM69="Enabled?")),'Gen Master'!V69, ignore_flag)</f>
        <v>zzz_ignore</v>
      </c>
      <c r="W254" s="19" t="str">
        <f>IF(AND(NOT(ISBLANK('Gen Master'!W69)),OR('Gen Master'!$AM69=TRUE,'Gen Master'!$AM69="Enabled?")),'Gen Master'!W69, ignore_flag)</f>
        <v>zzz_ignore</v>
      </c>
      <c r="X254" s="19" t="str">
        <f>IF(AND(NOT(ISBLANK('Gen Master'!X69)),OR('Gen Master'!$AM69=TRUE,'Gen Master'!$AM69="Enabled?")),'Gen Master'!X69, ignore_flag)</f>
        <v>zzz_ignore</v>
      </c>
      <c r="Y254" s="19" t="str">
        <f>IF(AND(NOT(ISBLANK('Gen Master'!Y69)),OR('Gen Master'!$AM69=TRUE,'Gen Master'!$AM69="Enabled?")),'Gen Master'!Y69, ignore_flag)</f>
        <v>zzz_ignore</v>
      </c>
    </row>
    <row r="255" spans="1:25">
      <c r="A255" s="19">
        <f>'Gen Master'!A71</f>
        <v>40</v>
      </c>
      <c r="B255" s="19" t="str">
        <f>IF(AND(NOT(ISBLANK('Gen Master'!B71)),OR('Gen Master'!$AM71=TRUE,'Gen Master'!$AM71="Enabled?")),'Gen Master'!B71, ignore_flag)</f>
        <v>zzz_ignore</v>
      </c>
      <c r="C255" s="19" t="str">
        <f>IF(AND(NOT(ISBLANK('Gen Master'!C71)),OR('Gen Master'!$AM71=TRUE,'Gen Master'!$AM71="Enabled?")),'Gen Master'!C71, ignore_flag)</f>
        <v>zzz_ignore</v>
      </c>
      <c r="D255" s="19" t="str">
        <f>IF(AND(NOT(ISBLANK('Gen Master'!D71)),OR('Gen Master'!$AM71=TRUE,'Gen Master'!$AM71="Enabled?")),'Gen Master'!D71, ignore_flag)</f>
        <v>zzz_ignore</v>
      </c>
      <c r="E255" s="19" t="str">
        <f>IF(AND(NOT(ISBLANK('Gen Master'!E71)),OR('Gen Master'!$AM71=TRUE,'Gen Master'!$AM71="Enabled?")),'Gen Master'!E71, ignore_flag)</f>
        <v>zzz_ignore</v>
      </c>
      <c r="F255" s="19" t="str">
        <f>IF(AND(NOT(ISBLANK('Gen Master'!F71)),OR('Gen Master'!$AM71=TRUE,'Gen Master'!$AM71="Enabled?")),'Gen Master'!F71, ignore_flag)</f>
        <v>zzz_ignore</v>
      </c>
      <c r="G255" s="19" t="str">
        <f>IF(AND(NOT(ISBLANK('Gen Master'!G71)),OR('Gen Master'!$AM71=TRUE,'Gen Master'!$AM71="Enabled?")),'Gen Master'!G71, ignore_flag)</f>
        <v>zzz_ignore</v>
      </c>
      <c r="H255" s="19" t="str">
        <f>IF(AND(NOT(ISBLANK('Gen Master'!H71)),OR('Gen Master'!$AM71=TRUE,'Gen Master'!$AM71="Enabled?")),'Gen Master'!H71, ignore_flag)</f>
        <v>zzz_ignore</v>
      </c>
      <c r="I255" s="19" t="str">
        <f>IF(AND(NOT(ISBLANK('Gen Master'!I71)),OR('Gen Master'!$AM71=TRUE,'Gen Master'!$AM71="Enabled?")),'Gen Master'!I71, ignore_flag)</f>
        <v>zzz_ignore</v>
      </c>
      <c r="J255" s="19" t="str">
        <f>IF(AND(NOT(ISBLANK('Gen Master'!J71)),OR('Gen Master'!$AM71=TRUE,'Gen Master'!$AM71="Enabled?")),'Gen Master'!J71, ignore_flag)</f>
        <v>zzz_ignore</v>
      </c>
      <c r="K255" s="19" t="str">
        <f>IF(AND(NOT(ISBLANK('Gen Master'!K71)),OR('Gen Master'!$AM71=TRUE,'Gen Master'!$AM71="Enabled?")),'Gen Master'!K71, ignore_flag)</f>
        <v>zzz_ignore</v>
      </c>
      <c r="L255" s="19" t="str">
        <f>IF(AND(NOT(ISBLANK('Gen Master'!L71)),OR('Gen Master'!$AM71=TRUE,'Gen Master'!$AM71="Enabled?")),'Gen Master'!L71, ignore_flag)</f>
        <v>zzz_ignore</v>
      </c>
      <c r="M255" s="19" t="str">
        <f>IF(AND(NOT(ISBLANK('Gen Master'!M71)),OR('Gen Master'!$AM71=TRUE,'Gen Master'!$AM71="Enabled?")),'Gen Master'!M71, ignore_flag)</f>
        <v>zzz_ignore</v>
      </c>
      <c r="N255" s="19" t="str">
        <f>IF(AND(NOT(ISBLANK('Gen Master'!N71)),OR('Gen Master'!$AM71=TRUE,'Gen Master'!$AM71="Enabled?")),'Gen Master'!N71, ignore_flag)</f>
        <v>zzz_ignore</v>
      </c>
      <c r="O255" s="19" t="str">
        <f>IF(AND(NOT(ISBLANK('Gen Master'!O71)),OR('Gen Master'!$AM71=TRUE,'Gen Master'!$AM71="Enabled?")),'Gen Master'!O71, ignore_flag)</f>
        <v>zzz_ignore</v>
      </c>
      <c r="P255" s="19" t="str">
        <f>IF(AND(NOT(ISBLANK('Gen Master'!P71)),OR('Gen Master'!$AM71=TRUE,'Gen Master'!$AM71="Enabled?")),'Gen Master'!P71, ignore_flag)</f>
        <v>zzz_ignore</v>
      </c>
      <c r="Q255" s="19" t="str">
        <f>IF(AND(NOT(ISBLANK('Gen Master'!Q71)),OR('Gen Master'!$AM71=TRUE,'Gen Master'!$AM71="Enabled?")),'Gen Master'!Q71, ignore_flag)</f>
        <v>zzz_ignore</v>
      </c>
      <c r="R255" s="19" t="str">
        <f>IF(AND(NOT(ISBLANK('Gen Master'!R71)),OR('Gen Master'!$AM71=TRUE,'Gen Master'!$AM71="Enabled?")),'Gen Master'!R71, ignore_flag)</f>
        <v>zzz_ignore</v>
      </c>
      <c r="S255" s="19" t="str">
        <f>IF(AND(NOT(ISBLANK('Gen Master'!S71)),OR('Gen Master'!$AM71=TRUE,'Gen Master'!$AM71="Enabled?")),'Gen Master'!S71, ignore_flag)</f>
        <v>zzz_ignore</v>
      </c>
      <c r="T255" s="19" t="str">
        <f>IF(AND(NOT(ISBLANK('Gen Master'!T71)),OR('Gen Master'!$AM71=TRUE,'Gen Master'!$AM71="Enabled?")),'Gen Master'!T71, ignore_flag)</f>
        <v>zzz_ignore</v>
      </c>
      <c r="U255" s="19" t="str">
        <f>IF(AND(NOT(ISBLANK('Gen Master'!U71)),OR('Gen Master'!$AM71=TRUE,'Gen Master'!$AM71="Enabled?")),'Gen Master'!U71, ignore_flag)</f>
        <v>zzz_ignore</v>
      </c>
      <c r="V255" s="19" t="str">
        <f ca="1">IF(AND(NOT(ISBLANK('Gen Master'!V71)),OR('Gen Master'!$AM71=TRUE,'Gen Master'!$AM71="Enabled?")),'Gen Master'!V71, ignore_flag)</f>
        <v>zzz_ignore</v>
      </c>
      <c r="W255" s="19" t="str">
        <f>IF(AND(NOT(ISBLANK('Gen Master'!W71)),OR('Gen Master'!$AM71=TRUE,'Gen Master'!$AM71="Enabled?")),'Gen Master'!W71, ignore_flag)</f>
        <v>zzz_ignore</v>
      </c>
      <c r="X255" s="19" t="str">
        <f>IF(AND(NOT(ISBLANK('Gen Master'!X71)),OR('Gen Master'!$AM71=TRUE,'Gen Master'!$AM71="Enabled?")),'Gen Master'!X71, ignore_flag)</f>
        <v>zzz_ignore</v>
      </c>
      <c r="Y255" s="19" t="str">
        <f>IF(AND(NOT(ISBLANK('Gen Master'!Y71)),OR('Gen Master'!$AM71=TRUE,'Gen Master'!$AM71="Enabled?")),'Gen Master'!Y71, ignore_flag)</f>
        <v>zzz_ignore</v>
      </c>
    </row>
    <row r="256" spans="1:25">
      <c r="A256" s="19">
        <f>'Gen Master'!A72</f>
        <v>41</v>
      </c>
      <c r="B256" s="19" t="str">
        <f>IF(AND(NOT(ISBLANK('Gen Master'!B72)),OR('Gen Master'!$AM72=TRUE,'Gen Master'!$AM72="Enabled?")),'Gen Master'!B72, ignore_flag)</f>
        <v>zzz_ignore</v>
      </c>
      <c r="C256" s="19" t="str">
        <f>IF(AND(NOT(ISBLANK('Gen Master'!C72)),OR('Gen Master'!$AM72=TRUE,'Gen Master'!$AM72="Enabled?")),'Gen Master'!C72, ignore_flag)</f>
        <v>zzz_ignore</v>
      </c>
      <c r="D256" s="19" t="str">
        <f>IF(AND(NOT(ISBLANK('Gen Master'!D72)),OR('Gen Master'!$AM72=TRUE,'Gen Master'!$AM72="Enabled?")),'Gen Master'!D72, ignore_flag)</f>
        <v>zzz_ignore</v>
      </c>
      <c r="E256" s="19" t="str">
        <f>IF(AND(NOT(ISBLANK('Gen Master'!E72)),OR('Gen Master'!$AM72=TRUE,'Gen Master'!$AM72="Enabled?")),'Gen Master'!E72, ignore_flag)</f>
        <v>zzz_ignore</v>
      </c>
      <c r="F256" s="19" t="str">
        <f>IF(AND(NOT(ISBLANK('Gen Master'!F72)),OR('Gen Master'!$AM72=TRUE,'Gen Master'!$AM72="Enabled?")),'Gen Master'!F72, ignore_flag)</f>
        <v>zzz_ignore</v>
      </c>
      <c r="G256" s="19" t="str">
        <f>IF(AND(NOT(ISBLANK('Gen Master'!G72)),OR('Gen Master'!$AM72=TRUE,'Gen Master'!$AM72="Enabled?")),'Gen Master'!G72, ignore_flag)</f>
        <v>zzz_ignore</v>
      </c>
      <c r="H256" s="19" t="str">
        <f>IF(AND(NOT(ISBLANK('Gen Master'!H72)),OR('Gen Master'!$AM72=TRUE,'Gen Master'!$AM72="Enabled?")),'Gen Master'!H72, ignore_flag)</f>
        <v>zzz_ignore</v>
      </c>
      <c r="I256" s="19" t="str">
        <f>IF(AND(NOT(ISBLANK('Gen Master'!I72)),OR('Gen Master'!$AM72=TRUE,'Gen Master'!$AM72="Enabled?")),'Gen Master'!I72, ignore_flag)</f>
        <v>zzz_ignore</v>
      </c>
      <c r="J256" s="19" t="str">
        <f>IF(AND(NOT(ISBLANK('Gen Master'!J72)),OR('Gen Master'!$AM72=TRUE,'Gen Master'!$AM72="Enabled?")),'Gen Master'!J72, ignore_flag)</f>
        <v>zzz_ignore</v>
      </c>
      <c r="K256" s="19" t="str">
        <f>IF(AND(NOT(ISBLANK('Gen Master'!K72)),OR('Gen Master'!$AM72=TRUE,'Gen Master'!$AM72="Enabled?")),'Gen Master'!K72, ignore_flag)</f>
        <v>zzz_ignore</v>
      </c>
      <c r="L256" s="19" t="str">
        <f>IF(AND(NOT(ISBLANK('Gen Master'!L72)),OR('Gen Master'!$AM72=TRUE,'Gen Master'!$AM72="Enabled?")),'Gen Master'!L72, ignore_flag)</f>
        <v>zzz_ignore</v>
      </c>
      <c r="M256" s="19" t="str">
        <f>IF(AND(NOT(ISBLANK('Gen Master'!M72)),OR('Gen Master'!$AM72=TRUE,'Gen Master'!$AM72="Enabled?")),'Gen Master'!M72, ignore_flag)</f>
        <v>zzz_ignore</v>
      </c>
      <c r="N256" s="19" t="str">
        <f>IF(AND(NOT(ISBLANK('Gen Master'!N72)),OR('Gen Master'!$AM72=TRUE,'Gen Master'!$AM72="Enabled?")),'Gen Master'!N72, ignore_flag)</f>
        <v>zzz_ignore</v>
      </c>
      <c r="O256" s="19" t="str">
        <f>IF(AND(NOT(ISBLANK('Gen Master'!O72)),OR('Gen Master'!$AM72=TRUE,'Gen Master'!$AM72="Enabled?")),'Gen Master'!O72, ignore_flag)</f>
        <v>zzz_ignore</v>
      </c>
      <c r="P256" s="19" t="str">
        <f>IF(AND(NOT(ISBLANK('Gen Master'!P72)),OR('Gen Master'!$AM72=TRUE,'Gen Master'!$AM72="Enabled?")),'Gen Master'!P72, ignore_flag)</f>
        <v>zzz_ignore</v>
      </c>
      <c r="Q256" s="19" t="str">
        <f>IF(AND(NOT(ISBLANK('Gen Master'!Q72)),OR('Gen Master'!$AM72=TRUE,'Gen Master'!$AM72="Enabled?")),'Gen Master'!Q72, ignore_flag)</f>
        <v>zzz_ignore</v>
      </c>
      <c r="R256" s="19" t="str">
        <f>IF(AND(NOT(ISBLANK('Gen Master'!R72)),OR('Gen Master'!$AM72=TRUE,'Gen Master'!$AM72="Enabled?")),'Gen Master'!R72, ignore_flag)</f>
        <v>zzz_ignore</v>
      </c>
      <c r="S256" s="19" t="str">
        <f>IF(AND(NOT(ISBLANK('Gen Master'!S72)),OR('Gen Master'!$AM72=TRUE,'Gen Master'!$AM72="Enabled?")),'Gen Master'!S72, ignore_flag)</f>
        <v>zzz_ignore</v>
      </c>
      <c r="T256" s="19" t="str">
        <f>IF(AND(NOT(ISBLANK('Gen Master'!T72)),OR('Gen Master'!$AM72=TRUE,'Gen Master'!$AM72="Enabled?")),'Gen Master'!T72, ignore_flag)</f>
        <v>zzz_ignore</v>
      </c>
      <c r="U256" s="19" t="str">
        <f>IF(AND(NOT(ISBLANK('Gen Master'!U72)),OR('Gen Master'!$AM72=TRUE,'Gen Master'!$AM72="Enabled?")),'Gen Master'!U72, ignore_flag)</f>
        <v>zzz_ignore</v>
      </c>
      <c r="V256" s="19" t="str">
        <f ca="1">IF(AND(NOT(ISBLANK('Gen Master'!V72)),OR('Gen Master'!$AM72=TRUE,'Gen Master'!$AM72="Enabled?")),'Gen Master'!V72, ignore_flag)</f>
        <v>zzz_ignore</v>
      </c>
      <c r="W256" s="19" t="str">
        <f>IF(AND(NOT(ISBLANK('Gen Master'!W72)),OR('Gen Master'!$AM72=TRUE,'Gen Master'!$AM72="Enabled?")),'Gen Master'!W72, ignore_flag)</f>
        <v>zzz_ignore</v>
      </c>
      <c r="X256" s="19" t="str">
        <f>IF(AND(NOT(ISBLANK('Gen Master'!X72)),OR('Gen Master'!$AM72=TRUE,'Gen Master'!$AM72="Enabled?")),'Gen Master'!X72, ignore_flag)</f>
        <v>zzz_ignore</v>
      </c>
      <c r="Y256" s="19" t="str">
        <f>IF(AND(NOT(ISBLANK('Gen Master'!Y72)),OR('Gen Master'!$AM72=TRUE,'Gen Master'!$AM72="Enabled?")),'Gen Master'!Y72, ignore_flag)</f>
        <v>zzz_ignore</v>
      </c>
    </row>
    <row r="257" spans="1:25">
      <c r="A257" s="19">
        <f>'Gen Master'!A73</f>
        <v>42</v>
      </c>
      <c r="B257" s="19" t="str">
        <f>IF(AND(NOT(ISBLANK('Gen Master'!B73)),OR('Gen Master'!$AM73=TRUE,'Gen Master'!$AM73="Enabled?")),'Gen Master'!B73, ignore_flag)</f>
        <v>zzz_ignore</v>
      </c>
      <c r="C257" s="19" t="str">
        <f>IF(AND(NOT(ISBLANK('Gen Master'!C73)),OR('Gen Master'!$AM73=TRUE,'Gen Master'!$AM73="Enabled?")),'Gen Master'!C73, ignore_flag)</f>
        <v>zzz_ignore</v>
      </c>
      <c r="D257" s="19" t="str">
        <f>IF(AND(NOT(ISBLANK('Gen Master'!D73)),OR('Gen Master'!$AM73=TRUE,'Gen Master'!$AM73="Enabled?")),'Gen Master'!D73, ignore_flag)</f>
        <v>zzz_ignore</v>
      </c>
      <c r="E257" s="19" t="str">
        <f>IF(AND(NOT(ISBLANK('Gen Master'!E73)),OR('Gen Master'!$AM73=TRUE,'Gen Master'!$AM73="Enabled?")),'Gen Master'!E73, ignore_flag)</f>
        <v>zzz_ignore</v>
      </c>
      <c r="F257" s="19" t="str">
        <f>IF(AND(NOT(ISBLANK('Gen Master'!F73)),OR('Gen Master'!$AM73=TRUE,'Gen Master'!$AM73="Enabled?")),'Gen Master'!F73, ignore_flag)</f>
        <v>zzz_ignore</v>
      </c>
      <c r="G257" s="19" t="str">
        <f>IF(AND(NOT(ISBLANK('Gen Master'!G73)),OR('Gen Master'!$AM73=TRUE,'Gen Master'!$AM73="Enabled?")),'Gen Master'!G73, ignore_flag)</f>
        <v>zzz_ignore</v>
      </c>
      <c r="H257" s="19" t="str">
        <f>IF(AND(NOT(ISBLANK('Gen Master'!H73)),OR('Gen Master'!$AM73=TRUE,'Gen Master'!$AM73="Enabled?")),'Gen Master'!H73, ignore_flag)</f>
        <v>zzz_ignore</v>
      </c>
      <c r="I257" s="19" t="str">
        <f>IF(AND(NOT(ISBLANK('Gen Master'!I73)),OR('Gen Master'!$AM73=TRUE,'Gen Master'!$AM73="Enabled?")),'Gen Master'!I73, ignore_flag)</f>
        <v>zzz_ignore</v>
      </c>
      <c r="J257" s="19" t="str">
        <f>IF(AND(NOT(ISBLANK('Gen Master'!J73)),OR('Gen Master'!$AM73=TRUE,'Gen Master'!$AM73="Enabled?")),'Gen Master'!J73, ignore_flag)</f>
        <v>zzz_ignore</v>
      </c>
      <c r="K257" s="19" t="str">
        <f>IF(AND(NOT(ISBLANK('Gen Master'!K73)),OR('Gen Master'!$AM73=TRUE,'Gen Master'!$AM73="Enabled?")),'Gen Master'!K73, ignore_flag)</f>
        <v>zzz_ignore</v>
      </c>
      <c r="L257" s="19" t="str">
        <f>IF(AND(NOT(ISBLANK('Gen Master'!L73)),OR('Gen Master'!$AM73=TRUE,'Gen Master'!$AM73="Enabled?")),'Gen Master'!L73, ignore_flag)</f>
        <v>zzz_ignore</v>
      </c>
      <c r="M257" s="19" t="str">
        <f>IF(AND(NOT(ISBLANK('Gen Master'!M73)),OR('Gen Master'!$AM73=TRUE,'Gen Master'!$AM73="Enabled?")),'Gen Master'!M73, ignore_flag)</f>
        <v>zzz_ignore</v>
      </c>
      <c r="N257" s="19" t="str">
        <f>IF(AND(NOT(ISBLANK('Gen Master'!N73)),OR('Gen Master'!$AM73=TRUE,'Gen Master'!$AM73="Enabled?")),'Gen Master'!N73, ignore_flag)</f>
        <v>zzz_ignore</v>
      </c>
      <c r="O257" s="19" t="str">
        <f>IF(AND(NOT(ISBLANK('Gen Master'!O73)),OR('Gen Master'!$AM73=TRUE,'Gen Master'!$AM73="Enabled?")),'Gen Master'!O73, ignore_flag)</f>
        <v>zzz_ignore</v>
      </c>
      <c r="P257" s="19" t="str">
        <f>IF(AND(NOT(ISBLANK('Gen Master'!P73)),OR('Gen Master'!$AM73=TRUE,'Gen Master'!$AM73="Enabled?")),'Gen Master'!P73, ignore_flag)</f>
        <v>zzz_ignore</v>
      </c>
      <c r="Q257" s="19" t="str">
        <f>IF(AND(NOT(ISBLANK('Gen Master'!Q73)),OR('Gen Master'!$AM73=TRUE,'Gen Master'!$AM73="Enabled?")),'Gen Master'!Q73, ignore_flag)</f>
        <v>zzz_ignore</v>
      </c>
      <c r="R257" s="19" t="str">
        <f>IF(AND(NOT(ISBLANK('Gen Master'!R73)),OR('Gen Master'!$AM73=TRUE,'Gen Master'!$AM73="Enabled?")),'Gen Master'!R73, ignore_flag)</f>
        <v>zzz_ignore</v>
      </c>
      <c r="S257" s="19" t="str">
        <f>IF(AND(NOT(ISBLANK('Gen Master'!S73)),OR('Gen Master'!$AM73=TRUE,'Gen Master'!$AM73="Enabled?")),'Gen Master'!S73, ignore_flag)</f>
        <v>zzz_ignore</v>
      </c>
      <c r="T257" s="19" t="str">
        <f>IF(AND(NOT(ISBLANK('Gen Master'!T73)),OR('Gen Master'!$AM73=TRUE,'Gen Master'!$AM73="Enabled?")),'Gen Master'!T73, ignore_flag)</f>
        <v>zzz_ignore</v>
      </c>
      <c r="U257" s="19" t="str">
        <f>IF(AND(NOT(ISBLANK('Gen Master'!U73)),OR('Gen Master'!$AM73=TRUE,'Gen Master'!$AM73="Enabled?")),'Gen Master'!U73, ignore_flag)</f>
        <v>zzz_ignore</v>
      </c>
      <c r="V257" s="19" t="str">
        <f ca="1">IF(AND(NOT(ISBLANK('Gen Master'!V73)),OR('Gen Master'!$AM73=TRUE,'Gen Master'!$AM73="Enabled?")),'Gen Master'!V73, ignore_flag)</f>
        <v>zzz_ignore</v>
      </c>
      <c r="W257" s="19" t="str">
        <f>IF(AND(NOT(ISBLANK('Gen Master'!W73)),OR('Gen Master'!$AM73=TRUE,'Gen Master'!$AM73="Enabled?")),'Gen Master'!W73, ignore_flag)</f>
        <v>zzz_ignore</v>
      </c>
      <c r="X257" s="19" t="str">
        <f>IF(AND(NOT(ISBLANK('Gen Master'!X73)),OR('Gen Master'!$AM73=TRUE,'Gen Master'!$AM73="Enabled?")),'Gen Master'!X73, ignore_flag)</f>
        <v>zzz_ignore</v>
      </c>
      <c r="Y257" s="19" t="str">
        <f>IF(AND(NOT(ISBLANK('Gen Master'!Y73)),OR('Gen Master'!$AM73=TRUE,'Gen Master'!$AM73="Enabled?")),'Gen Master'!Y73, ignore_flag)</f>
        <v>zzz_ignore</v>
      </c>
    </row>
    <row r="258" spans="1:25">
      <c r="A258" s="19">
        <f>'Gen Master'!A74</f>
        <v>43</v>
      </c>
      <c r="B258" s="19" t="str">
        <f>IF(AND(NOT(ISBLANK('Gen Master'!B74)),OR('Gen Master'!$AM74=TRUE,'Gen Master'!$AM74="Enabled?")),'Gen Master'!B74, ignore_flag)</f>
        <v>zzz_ignore</v>
      </c>
      <c r="C258" s="19" t="str">
        <f>IF(AND(NOT(ISBLANK('Gen Master'!C74)),OR('Gen Master'!$AM74=TRUE,'Gen Master'!$AM74="Enabled?")),'Gen Master'!C74, ignore_flag)</f>
        <v>zzz_ignore</v>
      </c>
      <c r="D258" s="19" t="str">
        <f>IF(AND(NOT(ISBLANK('Gen Master'!D74)),OR('Gen Master'!$AM74=TRUE,'Gen Master'!$AM74="Enabled?")),'Gen Master'!D74, ignore_flag)</f>
        <v>zzz_ignore</v>
      </c>
      <c r="E258" s="19" t="str">
        <f>IF(AND(NOT(ISBLANK('Gen Master'!E74)),OR('Gen Master'!$AM74=TRUE,'Gen Master'!$AM74="Enabled?")),'Gen Master'!E74, ignore_flag)</f>
        <v>zzz_ignore</v>
      </c>
      <c r="F258" s="19" t="str">
        <f>IF(AND(NOT(ISBLANK('Gen Master'!F74)),OR('Gen Master'!$AM74=TRUE,'Gen Master'!$AM74="Enabled?")),'Gen Master'!F74, ignore_flag)</f>
        <v>zzz_ignore</v>
      </c>
      <c r="G258" s="19" t="str">
        <f>IF(AND(NOT(ISBLANK('Gen Master'!G74)),OR('Gen Master'!$AM74=TRUE,'Gen Master'!$AM74="Enabled?")),'Gen Master'!G74, ignore_flag)</f>
        <v>zzz_ignore</v>
      </c>
      <c r="H258" s="19" t="str">
        <f>IF(AND(NOT(ISBLANK('Gen Master'!H74)),OR('Gen Master'!$AM74=TRUE,'Gen Master'!$AM74="Enabled?")),'Gen Master'!H74, ignore_flag)</f>
        <v>zzz_ignore</v>
      </c>
      <c r="I258" s="19" t="str">
        <f>IF(AND(NOT(ISBLANK('Gen Master'!I74)),OR('Gen Master'!$AM74=TRUE,'Gen Master'!$AM74="Enabled?")),'Gen Master'!I74, ignore_flag)</f>
        <v>zzz_ignore</v>
      </c>
      <c r="J258" s="19" t="str">
        <f>IF(AND(NOT(ISBLANK('Gen Master'!J74)),OR('Gen Master'!$AM74=TRUE,'Gen Master'!$AM74="Enabled?")),'Gen Master'!J74, ignore_flag)</f>
        <v>zzz_ignore</v>
      </c>
      <c r="K258" s="19" t="str">
        <f>IF(AND(NOT(ISBLANK('Gen Master'!K74)),OR('Gen Master'!$AM74=TRUE,'Gen Master'!$AM74="Enabled?")),'Gen Master'!K74, ignore_flag)</f>
        <v>zzz_ignore</v>
      </c>
      <c r="L258" s="19" t="str">
        <f>IF(AND(NOT(ISBLANK('Gen Master'!L74)),OR('Gen Master'!$AM74=TRUE,'Gen Master'!$AM74="Enabled?")),'Gen Master'!L74, ignore_flag)</f>
        <v>zzz_ignore</v>
      </c>
      <c r="M258" s="19" t="str">
        <f>IF(AND(NOT(ISBLANK('Gen Master'!M74)),OR('Gen Master'!$AM74=TRUE,'Gen Master'!$AM74="Enabled?")),'Gen Master'!M74, ignore_flag)</f>
        <v>zzz_ignore</v>
      </c>
      <c r="N258" s="19" t="str">
        <f>IF(AND(NOT(ISBLANK('Gen Master'!N74)),OR('Gen Master'!$AM74=TRUE,'Gen Master'!$AM74="Enabled?")),'Gen Master'!N74, ignore_flag)</f>
        <v>zzz_ignore</v>
      </c>
      <c r="O258" s="19" t="str">
        <f>IF(AND(NOT(ISBLANK('Gen Master'!O74)),OR('Gen Master'!$AM74=TRUE,'Gen Master'!$AM74="Enabled?")),'Gen Master'!O74, ignore_flag)</f>
        <v>zzz_ignore</v>
      </c>
      <c r="P258" s="19" t="str">
        <f>IF(AND(NOT(ISBLANK('Gen Master'!P74)),OR('Gen Master'!$AM74=TRUE,'Gen Master'!$AM74="Enabled?")),'Gen Master'!P74, ignore_flag)</f>
        <v>zzz_ignore</v>
      </c>
      <c r="Q258" s="19" t="str">
        <f>IF(AND(NOT(ISBLANK('Gen Master'!Q74)),OR('Gen Master'!$AM74=TRUE,'Gen Master'!$AM74="Enabled?")),'Gen Master'!Q74, ignore_flag)</f>
        <v>zzz_ignore</v>
      </c>
      <c r="R258" s="19" t="str">
        <f>IF(AND(NOT(ISBLANK('Gen Master'!R74)),OR('Gen Master'!$AM74=TRUE,'Gen Master'!$AM74="Enabled?")),'Gen Master'!R74, ignore_flag)</f>
        <v>zzz_ignore</v>
      </c>
      <c r="S258" s="19" t="str">
        <f>IF(AND(NOT(ISBLANK('Gen Master'!S74)),OR('Gen Master'!$AM74=TRUE,'Gen Master'!$AM74="Enabled?")),'Gen Master'!S74, ignore_flag)</f>
        <v>zzz_ignore</v>
      </c>
      <c r="T258" s="19" t="str">
        <f>IF(AND(NOT(ISBLANK('Gen Master'!T74)),OR('Gen Master'!$AM74=TRUE,'Gen Master'!$AM74="Enabled?")),'Gen Master'!T74, ignore_flag)</f>
        <v>zzz_ignore</v>
      </c>
      <c r="U258" s="19" t="str">
        <f>IF(AND(NOT(ISBLANK('Gen Master'!U74)),OR('Gen Master'!$AM74=TRUE,'Gen Master'!$AM74="Enabled?")),'Gen Master'!U74, ignore_flag)</f>
        <v>zzz_ignore</v>
      </c>
      <c r="V258" s="19" t="str">
        <f ca="1">IF(AND(NOT(ISBLANK('Gen Master'!V74)),OR('Gen Master'!$AM74=TRUE,'Gen Master'!$AM74="Enabled?")),'Gen Master'!V74, ignore_flag)</f>
        <v>zzz_ignore</v>
      </c>
      <c r="W258" s="19" t="str">
        <f>IF(AND(NOT(ISBLANK('Gen Master'!W74)),OR('Gen Master'!$AM74=TRUE,'Gen Master'!$AM74="Enabled?")),'Gen Master'!W74, ignore_flag)</f>
        <v>zzz_ignore</v>
      </c>
      <c r="X258" s="19" t="str">
        <f>IF(AND(NOT(ISBLANK('Gen Master'!X74)),OR('Gen Master'!$AM74=TRUE,'Gen Master'!$AM74="Enabled?")),'Gen Master'!X74, ignore_flag)</f>
        <v>zzz_ignore</v>
      </c>
      <c r="Y258" s="19" t="str">
        <f>IF(AND(NOT(ISBLANK('Gen Master'!Y74)),OR('Gen Master'!$AM74=TRUE,'Gen Master'!$AM74="Enabled?")),'Gen Master'!Y74, ignore_flag)</f>
        <v>zzz_ignore</v>
      </c>
    </row>
    <row r="259" spans="1:25">
      <c r="A259" s="19">
        <f>'Gen Master'!A75</f>
        <v>44</v>
      </c>
      <c r="B259" s="19" t="str">
        <f>IF(AND(NOT(ISBLANK('Gen Master'!B75)),OR('Gen Master'!$AM75=TRUE,'Gen Master'!$AM75="Enabled?")),'Gen Master'!B75, ignore_flag)</f>
        <v>zzz_ignore</v>
      </c>
      <c r="C259" s="19" t="str">
        <f>IF(AND(NOT(ISBLANK('Gen Master'!C75)),OR('Gen Master'!$AM75=TRUE,'Gen Master'!$AM75="Enabled?")),'Gen Master'!C75, ignore_flag)</f>
        <v>zzz_ignore</v>
      </c>
      <c r="D259" s="19" t="str">
        <f>IF(AND(NOT(ISBLANK('Gen Master'!D75)),OR('Gen Master'!$AM75=TRUE,'Gen Master'!$AM75="Enabled?")),'Gen Master'!D75, ignore_flag)</f>
        <v>zzz_ignore</v>
      </c>
      <c r="E259" s="19" t="str">
        <f>IF(AND(NOT(ISBLANK('Gen Master'!E75)),OR('Gen Master'!$AM75=TRUE,'Gen Master'!$AM75="Enabled?")),'Gen Master'!E75, ignore_flag)</f>
        <v>zzz_ignore</v>
      </c>
      <c r="F259" s="19" t="str">
        <f>IF(AND(NOT(ISBLANK('Gen Master'!F75)),OR('Gen Master'!$AM75=TRUE,'Gen Master'!$AM75="Enabled?")),'Gen Master'!F75, ignore_flag)</f>
        <v>zzz_ignore</v>
      </c>
      <c r="G259" s="19" t="str">
        <f>IF(AND(NOT(ISBLANK('Gen Master'!G75)),OR('Gen Master'!$AM75=TRUE,'Gen Master'!$AM75="Enabled?")),'Gen Master'!G75, ignore_flag)</f>
        <v>zzz_ignore</v>
      </c>
      <c r="H259" s="19" t="str">
        <f>IF(AND(NOT(ISBLANK('Gen Master'!H75)),OR('Gen Master'!$AM75=TRUE,'Gen Master'!$AM75="Enabled?")),'Gen Master'!H75, ignore_flag)</f>
        <v>zzz_ignore</v>
      </c>
      <c r="I259" s="19" t="str">
        <f>IF(AND(NOT(ISBLANK('Gen Master'!I75)),OR('Gen Master'!$AM75=TRUE,'Gen Master'!$AM75="Enabled?")),'Gen Master'!I75, ignore_flag)</f>
        <v>zzz_ignore</v>
      </c>
      <c r="J259" s="19" t="str">
        <f>IF(AND(NOT(ISBLANK('Gen Master'!J75)),OR('Gen Master'!$AM75=TRUE,'Gen Master'!$AM75="Enabled?")),'Gen Master'!J75, ignore_flag)</f>
        <v>zzz_ignore</v>
      </c>
      <c r="K259" s="19" t="str">
        <f>IF(AND(NOT(ISBLANK('Gen Master'!K75)),OR('Gen Master'!$AM75=TRUE,'Gen Master'!$AM75="Enabled?")),'Gen Master'!K75, ignore_flag)</f>
        <v>zzz_ignore</v>
      </c>
      <c r="L259" s="19" t="str">
        <f>IF(AND(NOT(ISBLANK('Gen Master'!L75)),OR('Gen Master'!$AM75=TRUE,'Gen Master'!$AM75="Enabled?")),'Gen Master'!L75, ignore_flag)</f>
        <v>zzz_ignore</v>
      </c>
      <c r="M259" s="19" t="str">
        <f>IF(AND(NOT(ISBLANK('Gen Master'!M75)),OR('Gen Master'!$AM75=TRUE,'Gen Master'!$AM75="Enabled?")),'Gen Master'!M75, ignore_flag)</f>
        <v>zzz_ignore</v>
      </c>
      <c r="N259" s="19" t="str">
        <f>IF(AND(NOT(ISBLANK('Gen Master'!N75)),OR('Gen Master'!$AM75=TRUE,'Gen Master'!$AM75="Enabled?")),'Gen Master'!N75, ignore_flag)</f>
        <v>zzz_ignore</v>
      </c>
      <c r="O259" s="19" t="str">
        <f>IF(AND(NOT(ISBLANK('Gen Master'!O75)),OR('Gen Master'!$AM75=TRUE,'Gen Master'!$AM75="Enabled?")),'Gen Master'!O75, ignore_flag)</f>
        <v>zzz_ignore</v>
      </c>
      <c r="P259" s="19" t="str">
        <f>IF(AND(NOT(ISBLANK('Gen Master'!P75)),OR('Gen Master'!$AM75=TRUE,'Gen Master'!$AM75="Enabled?")),'Gen Master'!P75, ignore_flag)</f>
        <v>zzz_ignore</v>
      </c>
      <c r="Q259" s="19" t="str">
        <f>IF(AND(NOT(ISBLANK('Gen Master'!Q75)),OR('Gen Master'!$AM75=TRUE,'Gen Master'!$AM75="Enabled?")),'Gen Master'!Q75, ignore_flag)</f>
        <v>zzz_ignore</v>
      </c>
      <c r="R259" s="19" t="str">
        <f>IF(AND(NOT(ISBLANK('Gen Master'!R75)),OR('Gen Master'!$AM75=TRUE,'Gen Master'!$AM75="Enabled?")),'Gen Master'!R75, ignore_flag)</f>
        <v>zzz_ignore</v>
      </c>
      <c r="S259" s="19" t="str">
        <f>IF(AND(NOT(ISBLANK('Gen Master'!S75)),OR('Gen Master'!$AM75=TRUE,'Gen Master'!$AM75="Enabled?")),'Gen Master'!S75, ignore_flag)</f>
        <v>zzz_ignore</v>
      </c>
      <c r="T259" s="19" t="str">
        <f>IF(AND(NOT(ISBLANK('Gen Master'!T75)),OR('Gen Master'!$AM75=TRUE,'Gen Master'!$AM75="Enabled?")),'Gen Master'!T75, ignore_flag)</f>
        <v>zzz_ignore</v>
      </c>
      <c r="U259" s="19" t="str">
        <f>IF(AND(NOT(ISBLANK('Gen Master'!U75)),OR('Gen Master'!$AM75=TRUE,'Gen Master'!$AM75="Enabled?")),'Gen Master'!U75, ignore_flag)</f>
        <v>zzz_ignore</v>
      </c>
      <c r="V259" s="19" t="str">
        <f ca="1">IF(AND(NOT(ISBLANK('Gen Master'!V75)),OR('Gen Master'!$AM75=TRUE,'Gen Master'!$AM75="Enabled?")),'Gen Master'!V75, ignore_flag)</f>
        <v>zzz_ignore</v>
      </c>
      <c r="W259" s="19" t="str">
        <f>IF(AND(NOT(ISBLANK('Gen Master'!W75)),OR('Gen Master'!$AM75=TRUE,'Gen Master'!$AM75="Enabled?")),'Gen Master'!W75, ignore_flag)</f>
        <v>zzz_ignore</v>
      </c>
      <c r="X259" s="19" t="str">
        <f>IF(AND(NOT(ISBLANK('Gen Master'!X75)),OR('Gen Master'!$AM75=TRUE,'Gen Master'!$AM75="Enabled?")),'Gen Master'!X75, ignore_flag)</f>
        <v>zzz_ignore</v>
      </c>
      <c r="Y259" s="19" t="str">
        <f>IF(AND(NOT(ISBLANK('Gen Master'!Y75)),OR('Gen Master'!$AM75=TRUE,'Gen Master'!$AM75="Enabled?")),'Gen Master'!Y75, ignore_flag)</f>
        <v>zzz_ignore</v>
      </c>
    </row>
    <row r="260" spans="1:25">
      <c r="A260" s="19">
        <f>'Gen Master'!A76</f>
        <v>45</v>
      </c>
      <c r="B260" s="19" t="str">
        <f>IF(AND(NOT(ISBLANK('Gen Master'!B76)),OR('Gen Master'!$AM76=TRUE,'Gen Master'!$AM76="Enabled?")),'Gen Master'!B76, ignore_flag)</f>
        <v>zzz_ignore</v>
      </c>
      <c r="C260" s="19" t="str">
        <f>IF(AND(NOT(ISBLANK('Gen Master'!C76)),OR('Gen Master'!$AM76=TRUE,'Gen Master'!$AM76="Enabled?")),'Gen Master'!C76, ignore_flag)</f>
        <v>zzz_ignore</v>
      </c>
      <c r="D260" s="19" t="str">
        <f>IF(AND(NOT(ISBLANK('Gen Master'!D76)),OR('Gen Master'!$AM76=TRUE,'Gen Master'!$AM76="Enabled?")),'Gen Master'!D76, ignore_flag)</f>
        <v>zzz_ignore</v>
      </c>
      <c r="E260" s="19" t="str">
        <f>IF(AND(NOT(ISBLANK('Gen Master'!E76)),OR('Gen Master'!$AM76=TRUE,'Gen Master'!$AM76="Enabled?")),'Gen Master'!E76, ignore_flag)</f>
        <v>zzz_ignore</v>
      </c>
      <c r="F260" s="19" t="str">
        <f>IF(AND(NOT(ISBLANK('Gen Master'!F76)),OR('Gen Master'!$AM76=TRUE,'Gen Master'!$AM76="Enabled?")),'Gen Master'!F76, ignore_flag)</f>
        <v>zzz_ignore</v>
      </c>
      <c r="G260" s="19" t="str">
        <f>IF(AND(NOT(ISBLANK('Gen Master'!G76)),OR('Gen Master'!$AM76=TRUE,'Gen Master'!$AM76="Enabled?")),'Gen Master'!G76, ignore_flag)</f>
        <v>zzz_ignore</v>
      </c>
      <c r="H260" s="19" t="str">
        <f>IF(AND(NOT(ISBLANK('Gen Master'!H76)),OR('Gen Master'!$AM76=TRUE,'Gen Master'!$AM76="Enabled?")),'Gen Master'!H76, ignore_flag)</f>
        <v>zzz_ignore</v>
      </c>
      <c r="I260" s="19" t="str">
        <f>IF(AND(NOT(ISBLANK('Gen Master'!I76)),OR('Gen Master'!$AM76=TRUE,'Gen Master'!$AM76="Enabled?")),'Gen Master'!I76, ignore_flag)</f>
        <v>zzz_ignore</v>
      </c>
      <c r="J260" s="19" t="str">
        <f>IF(AND(NOT(ISBLANK('Gen Master'!J76)),OR('Gen Master'!$AM76=TRUE,'Gen Master'!$AM76="Enabled?")),'Gen Master'!J76, ignore_flag)</f>
        <v>zzz_ignore</v>
      </c>
      <c r="K260" s="19" t="str">
        <f>IF(AND(NOT(ISBLANK('Gen Master'!K76)),OR('Gen Master'!$AM76=TRUE,'Gen Master'!$AM76="Enabled?")),'Gen Master'!K76, ignore_flag)</f>
        <v>zzz_ignore</v>
      </c>
      <c r="L260" s="19" t="str">
        <f>IF(AND(NOT(ISBLANK('Gen Master'!L76)),OR('Gen Master'!$AM76=TRUE,'Gen Master'!$AM76="Enabled?")),'Gen Master'!L76, ignore_flag)</f>
        <v>zzz_ignore</v>
      </c>
      <c r="M260" s="19" t="str">
        <f>IF(AND(NOT(ISBLANK('Gen Master'!M76)),OR('Gen Master'!$AM76=TRUE,'Gen Master'!$AM76="Enabled?")),'Gen Master'!M76, ignore_flag)</f>
        <v>zzz_ignore</v>
      </c>
      <c r="N260" s="19" t="str">
        <f>IF(AND(NOT(ISBLANK('Gen Master'!N76)),OR('Gen Master'!$AM76=TRUE,'Gen Master'!$AM76="Enabled?")),'Gen Master'!N76, ignore_flag)</f>
        <v>zzz_ignore</v>
      </c>
      <c r="O260" s="19" t="str">
        <f>IF(AND(NOT(ISBLANK('Gen Master'!O76)),OR('Gen Master'!$AM76=TRUE,'Gen Master'!$AM76="Enabled?")),'Gen Master'!O76, ignore_flag)</f>
        <v>zzz_ignore</v>
      </c>
      <c r="P260" s="19" t="str">
        <f>IF(AND(NOT(ISBLANK('Gen Master'!P76)),OR('Gen Master'!$AM76=TRUE,'Gen Master'!$AM76="Enabled?")),'Gen Master'!P76, ignore_flag)</f>
        <v>zzz_ignore</v>
      </c>
      <c r="Q260" s="19" t="str">
        <f>IF(AND(NOT(ISBLANK('Gen Master'!Q76)),OR('Gen Master'!$AM76=TRUE,'Gen Master'!$AM76="Enabled?")),'Gen Master'!Q76, ignore_flag)</f>
        <v>zzz_ignore</v>
      </c>
      <c r="R260" s="19" t="str">
        <f>IF(AND(NOT(ISBLANK('Gen Master'!R76)),OR('Gen Master'!$AM76=TRUE,'Gen Master'!$AM76="Enabled?")),'Gen Master'!R76, ignore_flag)</f>
        <v>zzz_ignore</v>
      </c>
      <c r="S260" s="19" t="str">
        <f>IF(AND(NOT(ISBLANK('Gen Master'!S76)),OR('Gen Master'!$AM76=TRUE,'Gen Master'!$AM76="Enabled?")),'Gen Master'!S76, ignore_flag)</f>
        <v>zzz_ignore</v>
      </c>
      <c r="T260" s="19" t="str">
        <f>IF(AND(NOT(ISBLANK('Gen Master'!T76)),OR('Gen Master'!$AM76=TRUE,'Gen Master'!$AM76="Enabled?")),'Gen Master'!T76, ignore_flag)</f>
        <v>zzz_ignore</v>
      </c>
      <c r="U260" s="19" t="str">
        <f>IF(AND(NOT(ISBLANK('Gen Master'!U76)),OR('Gen Master'!$AM76=TRUE,'Gen Master'!$AM76="Enabled?")),'Gen Master'!U76, ignore_flag)</f>
        <v>zzz_ignore</v>
      </c>
      <c r="V260" s="19" t="str">
        <f ca="1">IF(AND(NOT(ISBLANK('Gen Master'!V76)),OR('Gen Master'!$AM76=TRUE,'Gen Master'!$AM76="Enabled?")),'Gen Master'!V76, ignore_flag)</f>
        <v>zzz_ignore</v>
      </c>
      <c r="W260" s="19" t="str">
        <f>IF(AND(NOT(ISBLANK('Gen Master'!W76)),OR('Gen Master'!$AM76=TRUE,'Gen Master'!$AM76="Enabled?")),'Gen Master'!W76, ignore_flag)</f>
        <v>zzz_ignore</v>
      </c>
      <c r="X260" s="19" t="str">
        <f>IF(AND(NOT(ISBLANK('Gen Master'!X76)),OR('Gen Master'!$AM76=TRUE,'Gen Master'!$AM76="Enabled?")),'Gen Master'!X76, ignore_flag)</f>
        <v>zzz_ignore</v>
      </c>
      <c r="Y260" s="19" t="str">
        <f>IF(AND(NOT(ISBLANK('Gen Master'!Y76)),OR('Gen Master'!$AM76=TRUE,'Gen Master'!$AM76="Enabled?")),'Gen Master'!Y76, ignore_flag)</f>
        <v>zzz_ignore</v>
      </c>
    </row>
    <row r="261" spans="1:25">
      <c r="A261" s="19">
        <f>'Gen Master'!A77</f>
        <v>46</v>
      </c>
      <c r="B261" s="19" t="str">
        <f>IF(AND(NOT(ISBLANK('Gen Master'!B77)),OR('Gen Master'!$AM77=TRUE,'Gen Master'!$AM77="Enabled?")),'Gen Master'!B77, ignore_flag)</f>
        <v>zzz_ignore</v>
      </c>
      <c r="C261" s="19" t="str">
        <f>IF(AND(NOT(ISBLANK('Gen Master'!C77)),OR('Gen Master'!$AM77=TRUE,'Gen Master'!$AM77="Enabled?")),'Gen Master'!C77, ignore_flag)</f>
        <v>zzz_ignore</v>
      </c>
      <c r="D261" s="19" t="str">
        <f>IF(AND(NOT(ISBLANK('Gen Master'!D77)),OR('Gen Master'!$AM77=TRUE,'Gen Master'!$AM77="Enabled?")),'Gen Master'!D77, ignore_flag)</f>
        <v>zzz_ignore</v>
      </c>
      <c r="E261" s="19" t="str">
        <f>IF(AND(NOT(ISBLANK('Gen Master'!E77)),OR('Gen Master'!$AM77=TRUE,'Gen Master'!$AM77="Enabled?")),'Gen Master'!E77, ignore_flag)</f>
        <v>zzz_ignore</v>
      </c>
      <c r="F261" s="19" t="str">
        <f>IF(AND(NOT(ISBLANK('Gen Master'!F77)),OR('Gen Master'!$AM77=TRUE,'Gen Master'!$AM77="Enabled?")),'Gen Master'!F77, ignore_flag)</f>
        <v>zzz_ignore</v>
      </c>
      <c r="G261" s="19" t="str">
        <f>IF(AND(NOT(ISBLANK('Gen Master'!G77)),OR('Gen Master'!$AM77=TRUE,'Gen Master'!$AM77="Enabled?")),'Gen Master'!G77, ignore_flag)</f>
        <v>zzz_ignore</v>
      </c>
      <c r="H261" s="19" t="str">
        <f>IF(AND(NOT(ISBLANK('Gen Master'!H77)),OR('Gen Master'!$AM77=TRUE,'Gen Master'!$AM77="Enabled?")),'Gen Master'!H77, ignore_flag)</f>
        <v>zzz_ignore</v>
      </c>
      <c r="I261" s="19" t="str">
        <f>IF(AND(NOT(ISBLANK('Gen Master'!I77)),OR('Gen Master'!$AM77=TRUE,'Gen Master'!$AM77="Enabled?")),'Gen Master'!I77, ignore_flag)</f>
        <v>zzz_ignore</v>
      </c>
      <c r="J261" s="19" t="str">
        <f>IF(AND(NOT(ISBLANK('Gen Master'!J77)),OR('Gen Master'!$AM77=TRUE,'Gen Master'!$AM77="Enabled?")),'Gen Master'!J77, ignore_flag)</f>
        <v>zzz_ignore</v>
      </c>
      <c r="K261" s="19" t="str">
        <f>IF(AND(NOT(ISBLANK('Gen Master'!K77)),OR('Gen Master'!$AM77=TRUE,'Gen Master'!$AM77="Enabled?")),'Gen Master'!K77, ignore_flag)</f>
        <v>zzz_ignore</v>
      </c>
      <c r="L261" s="19" t="str">
        <f>IF(AND(NOT(ISBLANK('Gen Master'!L77)),OR('Gen Master'!$AM77=TRUE,'Gen Master'!$AM77="Enabled?")),'Gen Master'!L77, ignore_flag)</f>
        <v>zzz_ignore</v>
      </c>
      <c r="M261" s="19" t="str">
        <f>IF(AND(NOT(ISBLANK('Gen Master'!M77)),OR('Gen Master'!$AM77=TRUE,'Gen Master'!$AM77="Enabled?")),'Gen Master'!M77, ignore_flag)</f>
        <v>zzz_ignore</v>
      </c>
      <c r="N261" s="19" t="str">
        <f>IF(AND(NOT(ISBLANK('Gen Master'!N77)),OR('Gen Master'!$AM77=TRUE,'Gen Master'!$AM77="Enabled?")),'Gen Master'!N77, ignore_flag)</f>
        <v>zzz_ignore</v>
      </c>
      <c r="O261" s="19" t="str">
        <f>IF(AND(NOT(ISBLANK('Gen Master'!O77)),OR('Gen Master'!$AM77=TRUE,'Gen Master'!$AM77="Enabled?")),'Gen Master'!O77, ignore_flag)</f>
        <v>zzz_ignore</v>
      </c>
      <c r="P261" s="19" t="str">
        <f>IF(AND(NOT(ISBLANK('Gen Master'!P77)),OR('Gen Master'!$AM77=TRUE,'Gen Master'!$AM77="Enabled?")),'Gen Master'!P77, ignore_flag)</f>
        <v>zzz_ignore</v>
      </c>
      <c r="Q261" s="19" t="str">
        <f>IF(AND(NOT(ISBLANK('Gen Master'!Q77)),OR('Gen Master'!$AM77=TRUE,'Gen Master'!$AM77="Enabled?")),'Gen Master'!Q77, ignore_flag)</f>
        <v>zzz_ignore</v>
      </c>
      <c r="R261" s="19" t="str">
        <f>IF(AND(NOT(ISBLANK('Gen Master'!R77)),OR('Gen Master'!$AM77=TRUE,'Gen Master'!$AM77="Enabled?")),'Gen Master'!R77, ignore_flag)</f>
        <v>zzz_ignore</v>
      </c>
      <c r="S261" s="19" t="str">
        <f>IF(AND(NOT(ISBLANK('Gen Master'!S77)),OR('Gen Master'!$AM77=TRUE,'Gen Master'!$AM77="Enabled?")),'Gen Master'!S77, ignore_flag)</f>
        <v>zzz_ignore</v>
      </c>
      <c r="T261" s="19" t="str">
        <f>IF(AND(NOT(ISBLANK('Gen Master'!T77)),OR('Gen Master'!$AM77=TRUE,'Gen Master'!$AM77="Enabled?")),'Gen Master'!T77, ignore_flag)</f>
        <v>zzz_ignore</v>
      </c>
      <c r="U261" s="19" t="str">
        <f>IF(AND(NOT(ISBLANK('Gen Master'!U77)),OR('Gen Master'!$AM77=TRUE,'Gen Master'!$AM77="Enabled?")),'Gen Master'!U77, ignore_flag)</f>
        <v>zzz_ignore</v>
      </c>
      <c r="V261" s="19" t="str">
        <f ca="1">IF(AND(NOT(ISBLANK('Gen Master'!V77)),OR('Gen Master'!$AM77=TRUE,'Gen Master'!$AM77="Enabled?")),'Gen Master'!V77, ignore_flag)</f>
        <v>zzz_ignore</v>
      </c>
      <c r="W261" s="19" t="str">
        <f>IF(AND(NOT(ISBLANK('Gen Master'!W77)),OR('Gen Master'!$AM77=TRUE,'Gen Master'!$AM77="Enabled?")),'Gen Master'!W77, ignore_flag)</f>
        <v>zzz_ignore</v>
      </c>
      <c r="X261" s="19" t="str">
        <f>IF(AND(NOT(ISBLANK('Gen Master'!X77)),OR('Gen Master'!$AM77=TRUE,'Gen Master'!$AM77="Enabled?")),'Gen Master'!X77, ignore_flag)</f>
        <v>zzz_ignore</v>
      </c>
      <c r="Y261" s="19" t="str">
        <f>IF(AND(NOT(ISBLANK('Gen Master'!Y77)),OR('Gen Master'!$AM77=TRUE,'Gen Master'!$AM77="Enabled?")),'Gen Master'!Y77, ignore_flag)</f>
        <v>zzz_ignore</v>
      </c>
    </row>
    <row r="262" spans="1:25">
      <c r="A262" s="19">
        <f>'Gen Master'!A78</f>
        <v>47</v>
      </c>
      <c r="B262" s="19" t="str">
        <f>IF(AND(NOT(ISBLANK('Gen Master'!B78)),OR('Gen Master'!$AM78=TRUE,'Gen Master'!$AM78="Enabled?")),'Gen Master'!B78, ignore_flag)</f>
        <v>zzz_ignore</v>
      </c>
      <c r="C262" s="19" t="str">
        <f>IF(AND(NOT(ISBLANK('Gen Master'!C78)),OR('Gen Master'!$AM78=TRUE,'Gen Master'!$AM78="Enabled?")),'Gen Master'!C78, ignore_flag)</f>
        <v>zzz_ignore</v>
      </c>
      <c r="D262" s="19" t="str">
        <f>IF(AND(NOT(ISBLANK('Gen Master'!D78)),OR('Gen Master'!$AM78=TRUE,'Gen Master'!$AM78="Enabled?")),'Gen Master'!D78, ignore_flag)</f>
        <v>zzz_ignore</v>
      </c>
      <c r="E262" s="19" t="str">
        <f>IF(AND(NOT(ISBLANK('Gen Master'!E78)),OR('Gen Master'!$AM78=TRUE,'Gen Master'!$AM78="Enabled?")),'Gen Master'!E78, ignore_flag)</f>
        <v>zzz_ignore</v>
      </c>
      <c r="F262" s="19" t="str">
        <f>IF(AND(NOT(ISBLANK('Gen Master'!F78)),OR('Gen Master'!$AM78=TRUE,'Gen Master'!$AM78="Enabled?")),'Gen Master'!F78, ignore_flag)</f>
        <v>zzz_ignore</v>
      </c>
      <c r="G262" s="19" t="str">
        <f>IF(AND(NOT(ISBLANK('Gen Master'!G78)),OR('Gen Master'!$AM78=TRUE,'Gen Master'!$AM78="Enabled?")),'Gen Master'!G78, ignore_flag)</f>
        <v>zzz_ignore</v>
      </c>
      <c r="H262" s="19" t="str">
        <f>IF(AND(NOT(ISBLANK('Gen Master'!H78)),OR('Gen Master'!$AM78=TRUE,'Gen Master'!$AM78="Enabled?")),'Gen Master'!H78, ignore_flag)</f>
        <v>zzz_ignore</v>
      </c>
      <c r="I262" s="19" t="str">
        <f>IF(AND(NOT(ISBLANK('Gen Master'!I78)),OR('Gen Master'!$AM78=TRUE,'Gen Master'!$AM78="Enabled?")),'Gen Master'!I78, ignore_flag)</f>
        <v>zzz_ignore</v>
      </c>
      <c r="J262" s="19" t="str">
        <f>IF(AND(NOT(ISBLANK('Gen Master'!J78)),OR('Gen Master'!$AM78=TRUE,'Gen Master'!$AM78="Enabled?")),'Gen Master'!J78, ignore_flag)</f>
        <v>zzz_ignore</v>
      </c>
      <c r="K262" s="19" t="str">
        <f>IF(AND(NOT(ISBLANK('Gen Master'!K78)),OR('Gen Master'!$AM78=TRUE,'Gen Master'!$AM78="Enabled?")),'Gen Master'!K78, ignore_flag)</f>
        <v>zzz_ignore</v>
      </c>
      <c r="L262" s="19" t="str">
        <f>IF(AND(NOT(ISBLANK('Gen Master'!L78)),OR('Gen Master'!$AM78=TRUE,'Gen Master'!$AM78="Enabled?")),'Gen Master'!L78, ignore_flag)</f>
        <v>zzz_ignore</v>
      </c>
      <c r="M262" s="19" t="str">
        <f>IF(AND(NOT(ISBLANK('Gen Master'!M78)),OR('Gen Master'!$AM78=TRUE,'Gen Master'!$AM78="Enabled?")),'Gen Master'!M78, ignore_flag)</f>
        <v>zzz_ignore</v>
      </c>
      <c r="N262" s="19" t="str">
        <f>IF(AND(NOT(ISBLANK('Gen Master'!N78)),OR('Gen Master'!$AM78=TRUE,'Gen Master'!$AM78="Enabled?")),'Gen Master'!N78, ignore_flag)</f>
        <v>zzz_ignore</v>
      </c>
      <c r="O262" s="19" t="str">
        <f>IF(AND(NOT(ISBLANK('Gen Master'!O78)),OR('Gen Master'!$AM78=TRUE,'Gen Master'!$AM78="Enabled?")),'Gen Master'!O78, ignore_flag)</f>
        <v>zzz_ignore</v>
      </c>
      <c r="P262" s="19" t="str">
        <f>IF(AND(NOT(ISBLANK('Gen Master'!P78)),OR('Gen Master'!$AM78=TRUE,'Gen Master'!$AM78="Enabled?")),'Gen Master'!P78, ignore_flag)</f>
        <v>zzz_ignore</v>
      </c>
      <c r="Q262" s="19" t="str">
        <f>IF(AND(NOT(ISBLANK('Gen Master'!Q78)),OR('Gen Master'!$AM78=TRUE,'Gen Master'!$AM78="Enabled?")),'Gen Master'!Q78, ignore_flag)</f>
        <v>zzz_ignore</v>
      </c>
      <c r="R262" s="19" t="str">
        <f>IF(AND(NOT(ISBLANK('Gen Master'!R78)),OR('Gen Master'!$AM78=TRUE,'Gen Master'!$AM78="Enabled?")),'Gen Master'!R78, ignore_flag)</f>
        <v>zzz_ignore</v>
      </c>
      <c r="S262" s="19" t="str">
        <f>IF(AND(NOT(ISBLANK('Gen Master'!S78)),OR('Gen Master'!$AM78=TRUE,'Gen Master'!$AM78="Enabled?")),'Gen Master'!S78, ignore_flag)</f>
        <v>zzz_ignore</v>
      </c>
      <c r="T262" s="19" t="str">
        <f>IF(AND(NOT(ISBLANK('Gen Master'!T78)),OR('Gen Master'!$AM78=TRUE,'Gen Master'!$AM78="Enabled?")),'Gen Master'!T78, ignore_flag)</f>
        <v>zzz_ignore</v>
      </c>
      <c r="U262" s="19" t="str">
        <f>IF(AND(NOT(ISBLANK('Gen Master'!U78)),OR('Gen Master'!$AM78=TRUE,'Gen Master'!$AM78="Enabled?")),'Gen Master'!U78, ignore_flag)</f>
        <v>zzz_ignore</v>
      </c>
      <c r="V262" s="19" t="str">
        <f ca="1">IF(AND(NOT(ISBLANK('Gen Master'!V78)),OR('Gen Master'!$AM78=TRUE,'Gen Master'!$AM78="Enabled?")),'Gen Master'!V78, ignore_flag)</f>
        <v>zzz_ignore</v>
      </c>
      <c r="W262" s="19" t="str">
        <f>IF(AND(NOT(ISBLANK('Gen Master'!W78)),OR('Gen Master'!$AM78=TRUE,'Gen Master'!$AM78="Enabled?")),'Gen Master'!W78, ignore_flag)</f>
        <v>zzz_ignore</v>
      </c>
      <c r="X262" s="19" t="str">
        <f>IF(AND(NOT(ISBLANK('Gen Master'!X78)),OR('Gen Master'!$AM78=TRUE,'Gen Master'!$AM78="Enabled?")),'Gen Master'!X78, ignore_flag)</f>
        <v>zzz_ignore</v>
      </c>
      <c r="Y262" s="19" t="str">
        <f>IF(AND(NOT(ISBLANK('Gen Master'!Y78)),OR('Gen Master'!$AM78=TRUE,'Gen Master'!$AM78="Enabled?")),'Gen Master'!Y78, ignore_flag)</f>
        <v>zzz_ignore</v>
      </c>
    </row>
    <row r="263" spans="1:25">
      <c r="A263" s="19">
        <f>'Gen Master'!A79</f>
        <v>48</v>
      </c>
      <c r="B263" s="19" t="str">
        <f>IF(AND(NOT(ISBLANK('Gen Master'!B79)),OR('Gen Master'!$AM79=TRUE,'Gen Master'!$AM79="Enabled?")),'Gen Master'!B79, ignore_flag)</f>
        <v>zzz_ignore</v>
      </c>
      <c r="C263" s="19" t="str">
        <f>IF(AND(NOT(ISBLANK('Gen Master'!C79)),OR('Gen Master'!$AM79=TRUE,'Gen Master'!$AM79="Enabled?")),'Gen Master'!C79, ignore_flag)</f>
        <v>zzz_ignore</v>
      </c>
      <c r="D263" s="19" t="str">
        <f>IF(AND(NOT(ISBLANK('Gen Master'!D79)),OR('Gen Master'!$AM79=TRUE,'Gen Master'!$AM79="Enabled?")),'Gen Master'!D79, ignore_flag)</f>
        <v>zzz_ignore</v>
      </c>
      <c r="E263" s="19" t="str">
        <f>IF(AND(NOT(ISBLANK('Gen Master'!E79)),OR('Gen Master'!$AM79=TRUE,'Gen Master'!$AM79="Enabled?")),'Gen Master'!E79, ignore_flag)</f>
        <v>zzz_ignore</v>
      </c>
      <c r="F263" s="19" t="str">
        <f>IF(AND(NOT(ISBLANK('Gen Master'!F79)),OR('Gen Master'!$AM79=TRUE,'Gen Master'!$AM79="Enabled?")),'Gen Master'!F79, ignore_flag)</f>
        <v>zzz_ignore</v>
      </c>
      <c r="G263" s="19" t="str">
        <f>IF(AND(NOT(ISBLANK('Gen Master'!G79)),OR('Gen Master'!$AM79=TRUE,'Gen Master'!$AM79="Enabled?")),'Gen Master'!G79, ignore_flag)</f>
        <v>zzz_ignore</v>
      </c>
      <c r="H263" s="19" t="str">
        <f>IF(AND(NOT(ISBLANK('Gen Master'!H79)),OR('Gen Master'!$AM79=TRUE,'Gen Master'!$AM79="Enabled?")),'Gen Master'!H79, ignore_flag)</f>
        <v>zzz_ignore</v>
      </c>
      <c r="I263" s="19" t="str">
        <f>IF(AND(NOT(ISBLANK('Gen Master'!I79)),OR('Gen Master'!$AM79=TRUE,'Gen Master'!$AM79="Enabled?")),'Gen Master'!I79, ignore_flag)</f>
        <v>zzz_ignore</v>
      </c>
      <c r="J263" s="19" t="str">
        <f>IF(AND(NOT(ISBLANK('Gen Master'!J79)),OR('Gen Master'!$AM79=TRUE,'Gen Master'!$AM79="Enabled?")),'Gen Master'!J79, ignore_flag)</f>
        <v>zzz_ignore</v>
      </c>
      <c r="K263" s="19" t="str">
        <f>IF(AND(NOT(ISBLANK('Gen Master'!K79)),OR('Gen Master'!$AM79=TRUE,'Gen Master'!$AM79="Enabled?")),'Gen Master'!K79, ignore_flag)</f>
        <v>zzz_ignore</v>
      </c>
      <c r="L263" s="19" t="str">
        <f>IF(AND(NOT(ISBLANK('Gen Master'!L79)),OR('Gen Master'!$AM79=TRUE,'Gen Master'!$AM79="Enabled?")),'Gen Master'!L79, ignore_flag)</f>
        <v>zzz_ignore</v>
      </c>
      <c r="M263" s="19" t="str">
        <f>IF(AND(NOT(ISBLANK('Gen Master'!M79)),OR('Gen Master'!$AM79=TRUE,'Gen Master'!$AM79="Enabled?")),'Gen Master'!M79, ignore_flag)</f>
        <v>zzz_ignore</v>
      </c>
      <c r="N263" s="19" t="str">
        <f>IF(AND(NOT(ISBLANK('Gen Master'!N79)),OR('Gen Master'!$AM79=TRUE,'Gen Master'!$AM79="Enabled?")),'Gen Master'!N79, ignore_flag)</f>
        <v>zzz_ignore</v>
      </c>
      <c r="O263" s="19" t="str">
        <f>IF(AND(NOT(ISBLANK('Gen Master'!O79)),OR('Gen Master'!$AM79=TRUE,'Gen Master'!$AM79="Enabled?")),'Gen Master'!O79, ignore_flag)</f>
        <v>zzz_ignore</v>
      </c>
      <c r="P263" s="19" t="str">
        <f>IF(AND(NOT(ISBLANK('Gen Master'!P79)),OR('Gen Master'!$AM79=TRUE,'Gen Master'!$AM79="Enabled?")),'Gen Master'!P79, ignore_flag)</f>
        <v>zzz_ignore</v>
      </c>
      <c r="Q263" s="19" t="str">
        <f>IF(AND(NOT(ISBLANK('Gen Master'!Q79)),OR('Gen Master'!$AM79=TRUE,'Gen Master'!$AM79="Enabled?")),'Gen Master'!Q79, ignore_flag)</f>
        <v>zzz_ignore</v>
      </c>
      <c r="R263" s="19" t="str">
        <f>IF(AND(NOT(ISBLANK('Gen Master'!R79)),OR('Gen Master'!$AM79=TRUE,'Gen Master'!$AM79="Enabled?")),'Gen Master'!R79, ignore_flag)</f>
        <v>zzz_ignore</v>
      </c>
      <c r="S263" s="19" t="str">
        <f>IF(AND(NOT(ISBLANK('Gen Master'!S79)),OR('Gen Master'!$AM79=TRUE,'Gen Master'!$AM79="Enabled?")),'Gen Master'!S79, ignore_flag)</f>
        <v>zzz_ignore</v>
      </c>
      <c r="T263" s="19" t="str">
        <f>IF(AND(NOT(ISBLANK('Gen Master'!T79)),OR('Gen Master'!$AM79=TRUE,'Gen Master'!$AM79="Enabled?")),'Gen Master'!T79, ignore_flag)</f>
        <v>zzz_ignore</v>
      </c>
      <c r="U263" s="19" t="str">
        <f>IF(AND(NOT(ISBLANK('Gen Master'!U79)),OR('Gen Master'!$AM79=TRUE,'Gen Master'!$AM79="Enabled?")),'Gen Master'!U79, ignore_flag)</f>
        <v>zzz_ignore</v>
      </c>
      <c r="V263" s="19" t="str">
        <f ca="1">IF(AND(NOT(ISBLANK('Gen Master'!V79)),OR('Gen Master'!$AM79=TRUE,'Gen Master'!$AM79="Enabled?")),'Gen Master'!V79, ignore_flag)</f>
        <v>zzz_ignore</v>
      </c>
      <c r="W263" s="19" t="str">
        <f>IF(AND(NOT(ISBLANK('Gen Master'!W79)),OR('Gen Master'!$AM79=TRUE,'Gen Master'!$AM79="Enabled?")),'Gen Master'!W79, ignore_flag)</f>
        <v>zzz_ignore</v>
      </c>
      <c r="X263" s="19" t="str">
        <f>IF(AND(NOT(ISBLANK('Gen Master'!X79)),OR('Gen Master'!$AM79=TRUE,'Gen Master'!$AM79="Enabled?")),'Gen Master'!X79, ignore_flag)</f>
        <v>zzz_ignore</v>
      </c>
      <c r="Y263" s="19" t="str">
        <f>IF(AND(NOT(ISBLANK('Gen Master'!Y79)),OR('Gen Master'!$AM79=TRUE,'Gen Master'!$AM79="Enabled?")),'Gen Master'!Y79, ignore_flag)</f>
        <v>zzz_ignore</v>
      </c>
    </row>
    <row r="264" spans="1:25">
      <c r="A264" s="19">
        <f>'Gen Master'!A80</f>
        <v>49</v>
      </c>
      <c r="B264" s="19" t="str">
        <f>IF(AND(NOT(ISBLANK('Gen Master'!B80)),OR('Gen Master'!$AM80=TRUE,'Gen Master'!$AM80="Enabled?")),'Gen Master'!B80, ignore_flag)</f>
        <v>zzz_ignore</v>
      </c>
      <c r="C264" s="19" t="str">
        <f>IF(AND(NOT(ISBLANK('Gen Master'!C80)),OR('Gen Master'!$AM80=TRUE,'Gen Master'!$AM80="Enabled?")),'Gen Master'!C80, ignore_flag)</f>
        <v>zzz_ignore</v>
      </c>
      <c r="D264" s="19" t="str">
        <f>IF(AND(NOT(ISBLANK('Gen Master'!D80)),OR('Gen Master'!$AM80=TRUE,'Gen Master'!$AM80="Enabled?")),'Gen Master'!D80, ignore_flag)</f>
        <v>zzz_ignore</v>
      </c>
      <c r="E264" s="19" t="str">
        <f>IF(AND(NOT(ISBLANK('Gen Master'!E80)),OR('Gen Master'!$AM80=TRUE,'Gen Master'!$AM80="Enabled?")),'Gen Master'!E80, ignore_flag)</f>
        <v>zzz_ignore</v>
      </c>
      <c r="F264" s="19" t="str">
        <f>IF(AND(NOT(ISBLANK('Gen Master'!F80)),OR('Gen Master'!$AM80=TRUE,'Gen Master'!$AM80="Enabled?")),'Gen Master'!F80, ignore_flag)</f>
        <v>zzz_ignore</v>
      </c>
      <c r="G264" s="19" t="str">
        <f>IF(AND(NOT(ISBLANK('Gen Master'!G80)),OR('Gen Master'!$AM80=TRUE,'Gen Master'!$AM80="Enabled?")),'Gen Master'!G80, ignore_flag)</f>
        <v>zzz_ignore</v>
      </c>
      <c r="H264" s="19" t="str">
        <f>IF(AND(NOT(ISBLANK('Gen Master'!H80)),OR('Gen Master'!$AM80=TRUE,'Gen Master'!$AM80="Enabled?")),'Gen Master'!H80, ignore_flag)</f>
        <v>zzz_ignore</v>
      </c>
      <c r="I264" s="19" t="str">
        <f>IF(AND(NOT(ISBLANK('Gen Master'!I80)),OR('Gen Master'!$AM80=TRUE,'Gen Master'!$AM80="Enabled?")),'Gen Master'!I80, ignore_flag)</f>
        <v>zzz_ignore</v>
      </c>
      <c r="J264" s="19" t="str">
        <f>IF(AND(NOT(ISBLANK('Gen Master'!J80)),OR('Gen Master'!$AM80=TRUE,'Gen Master'!$AM80="Enabled?")),'Gen Master'!J80, ignore_flag)</f>
        <v>zzz_ignore</v>
      </c>
      <c r="K264" s="19" t="str">
        <f>IF(AND(NOT(ISBLANK('Gen Master'!K80)),OR('Gen Master'!$AM80=TRUE,'Gen Master'!$AM80="Enabled?")),'Gen Master'!K80, ignore_flag)</f>
        <v>zzz_ignore</v>
      </c>
      <c r="L264" s="19" t="str">
        <f>IF(AND(NOT(ISBLANK('Gen Master'!L80)),OR('Gen Master'!$AM80=TRUE,'Gen Master'!$AM80="Enabled?")),'Gen Master'!L80, ignore_flag)</f>
        <v>zzz_ignore</v>
      </c>
      <c r="M264" s="19" t="str">
        <f>IF(AND(NOT(ISBLANK('Gen Master'!M80)),OR('Gen Master'!$AM80=TRUE,'Gen Master'!$AM80="Enabled?")),'Gen Master'!M80, ignore_flag)</f>
        <v>zzz_ignore</v>
      </c>
      <c r="N264" s="19" t="str">
        <f>IF(AND(NOT(ISBLANK('Gen Master'!N80)),OR('Gen Master'!$AM80=TRUE,'Gen Master'!$AM80="Enabled?")),'Gen Master'!N80, ignore_flag)</f>
        <v>zzz_ignore</v>
      </c>
      <c r="O264" s="19" t="str">
        <f>IF(AND(NOT(ISBLANK('Gen Master'!O80)),OR('Gen Master'!$AM80=TRUE,'Gen Master'!$AM80="Enabled?")),'Gen Master'!O80, ignore_flag)</f>
        <v>zzz_ignore</v>
      </c>
      <c r="P264" s="19" t="str">
        <f>IF(AND(NOT(ISBLANK('Gen Master'!P80)),OR('Gen Master'!$AM80=TRUE,'Gen Master'!$AM80="Enabled?")),'Gen Master'!P80, ignore_flag)</f>
        <v>zzz_ignore</v>
      </c>
      <c r="Q264" s="19" t="str">
        <f>IF(AND(NOT(ISBLANK('Gen Master'!Q80)),OR('Gen Master'!$AM80=TRUE,'Gen Master'!$AM80="Enabled?")),'Gen Master'!Q80, ignore_flag)</f>
        <v>zzz_ignore</v>
      </c>
      <c r="R264" s="19" t="str">
        <f>IF(AND(NOT(ISBLANK('Gen Master'!R80)),OR('Gen Master'!$AM80=TRUE,'Gen Master'!$AM80="Enabled?")),'Gen Master'!R80, ignore_flag)</f>
        <v>zzz_ignore</v>
      </c>
      <c r="S264" s="19" t="str">
        <f>IF(AND(NOT(ISBLANK('Gen Master'!S80)),OR('Gen Master'!$AM80=TRUE,'Gen Master'!$AM80="Enabled?")),'Gen Master'!S80, ignore_flag)</f>
        <v>zzz_ignore</v>
      </c>
      <c r="T264" s="19" t="str">
        <f>IF(AND(NOT(ISBLANK('Gen Master'!T80)),OR('Gen Master'!$AM80=TRUE,'Gen Master'!$AM80="Enabled?")),'Gen Master'!T80, ignore_flag)</f>
        <v>zzz_ignore</v>
      </c>
      <c r="U264" s="19" t="str">
        <f>IF(AND(NOT(ISBLANK('Gen Master'!U80)),OR('Gen Master'!$AM80=TRUE,'Gen Master'!$AM80="Enabled?")),'Gen Master'!U80, ignore_flag)</f>
        <v>zzz_ignore</v>
      </c>
      <c r="V264" s="19" t="str">
        <f ca="1">IF(AND(NOT(ISBLANK('Gen Master'!V80)),OR('Gen Master'!$AM80=TRUE,'Gen Master'!$AM80="Enabled?")),'Gen Master'!V80, ignore_flag)</f>
        <v>zzz_ignore</v>
      </c>
      <c r="W264" s="19" t="str">
        <f>IF(AND(NOT(ISBLANK('Gen Master'!W80)),OR('Gen Master'!$AM80=TRUE,'Gen Master'!$AM80="Enabled?")),'Gen Master'!W80, ignore_flag)</f>
        <v>zzz_ignore</v>
      </c>
      <c r="X264" s="19" t="str">
        <f>IF(AND(NOT(ISBLANK('Gen Master'!X80)),OR('Gen Master'!$AM80=TRUE,'Gen Master'!$AM80="Enabled?")),'Gen Master'!X80, ignore_flag)</f>
        <v>zzz_ignore</v>
      </c>
      <c r="Y264" s="19" t="str">
        <f>IF(AND(NOT(ISBLANK('Gen Master'!Y80)),OR('Gen Master'!$AM80=TRUE,'Gen Master'!$AM80="Enabled?")),'Gen Master'!Y80, ignore_flag)</f>
        <v>zzz_ignore</v>
      </c>
    </row>
    <row r="265" spans="1:25">
      <c r="A265" s="19">
        <f>'Gen Master'!A81</f>
        <v>50</v>
      </c>
      <c r="B265" s="19" t="str">
        <f>IF(AND(NOT(ISBLANK('Gen Master'!B81)),OR('Gen Master'!$AM81=TRUE,'Gen Master'!$AM81="Enabled?")),'Gen Master'!B81, ignore_flag)</f>
        <v>zzz_ignore</v>
      </c>
      <c r="C265" s="19" t="str">
        <f>IF(AND(NOT(ISBLANK('Gen Master'!C81)),OR('Gen Master'!$AM81=TRUE,'Gen Master'!$AM81="Enabled?")),'Gen Master'!C81, ignore_flag)</f>
        <v>zzz_ignore</v>
      </c>
      <c r="D265" s="19" t="str">
        <f>IF(AND(NOT(ISBLANK('Gen Master'!D81)),OR('Gen Master'!$AM81=TRUE,'Gen Master'!$AM81="Enabled?")),'Gen Master'!D81, ignore_flag)</f>
        <v>zzz_ignore</v>
      </c>
      <c r="E265" s="19" t="str">
        <f>IF(AND(NOT(ISBLANK('Gen Master'!E81)),OR('Gen Master'!$AM81=TRUE,'Gen Master'!$AM81="Enabled?")),'Gen Master'!E81, ignore_flag)</f>
        <v>zzz_ignore</v>
      </c>
      <c r="F265" s="19" t="str">
        <f>IF(AND(NOT(ISBLANK('Gen Master'!F81)),OR('Gen Master'!$AM81=TRUE,'Gen Master'!$AM81="Enabled?")),'Gen Master'!F81, ignore_flag)</f>
        <v>zzz_ignore</v>
      </c>
      <c r="G265" s="19" t="str">
        <f>IF(AND(NOT(ISBLANK('Gen Master'!G81)),OR('Gen Master'!$AM81=TRUE,'Gen Master'!$AM81="Enabled?")),'Gen Master'!G81, ignore_flag)</f>
        <v>zzz_ignore</v>
      </c>
      <c r="H265" s="19" t="str">
        <f>IF(AND(NOT(ISBLANK('Gen Master'!H81)),OR('Gen Master'!$AM81=TRUE,'Gen Master'!$AM81="Enabled?")),'Gen Master'!H81, ignore_flag)</f>
        <v>zzz_ignore</v>
      </c>
      <c r="I265" s="19" t="str">
        <f>IF(AND(NOT(ISBLANK('Gen Master'!I81)),OR('Gen Master'!$AM81=TRUE,'Gen Master'!$AM81="Enabled?")),'Gen Master'!I81, ignore_flag)</f>
        <v>zzz_ignore</v>
      </c>
      <c r="J265" s="19" t="str">
        <f>IF(AND(NOT(ISBLANK('Gen Master'!J81)),OR('Gen Master'!$AM81=TRUE,'Gen Master'!$AM81="Enabled?")),'Gen Master'!J81, ignore_flag)</f>
        <v>zzz_ignore</v>
      </c>
      <c r="K265" s="19" t="str">
        <f>IF(AND(NOT(ISBLANK('Gen Master'!K81)),OR('Gen Master'!$AM81=TRUE,'Gen Master'!$AM81="Enabled?")),'Gen Master'!K81, ignore_flag)</f>
        <v>zzz_ignore</v>
      </c>
      <c r="L265" s="19" t="str">
        <f>IF(AND(NOT(ISBLANK('Gen Master'!L81)),OR('Gen Master'!$AM81=TRUE,'Gen Master'!$AM81="Enabled?")),'Gen Master'!L81, ignore_flag)</f>
        <v>zzz_ignore</v>
      </c>
      <c r="M265" s="19" t="str">
        <f>IF(AND(NOT(ISBLANK('Gen Master'!M81)),OR('Gen Master'!$AM81=TRUE,'Gen Master'!$AM81="Enabled?")),'Gen Master'!M81, ignore_flag)</f>
        <v>zzz_ignore</v>
      </c>
      <c r="N265" s="19" t="str">
        <f>IF(AND(NOT(ISBLANK('Gen Master'!N81)),OR('Gen Master'!$AM81=TRUE,'Gen Master'!$AM81="Enabled?")),'Gen Master'!N81, ignore_flag)</f>
        <v>zzz_ignore</v>
      </c>
      <c r="O265" s="19" t="str">
        <f>IF(AND(NOT(ISBLANK('Gen Master'!O81)),OR('Gen Master'!$AM81=TRUE,'Gen Master'!$AM81="Enabled?")),'Gen Master'!O81, ignore_flag)</f>
        <v>zzz_ignore</v>
      </c>
      <c r="P265" s="19" t="str">
        <f>IF(AND(NOT(ISBLANK('Gen Master'!P81)),OR('Gen Master'!$AM81=TRUE,'Gen Master'!$AM81="Enabled?")),'Gen Master'!P81, ignore_flag)</f>
        <v>zzz_ignore</v>
      </c>
      <c r="Q265" s="19" t="str">
        <f>IF(AND(NOT(ISBLANK('Gen Master'!Q81)),OR('Gen Master'!$AM81=TRUE,'Gen Master'!$AM81="Enabled?")),'Gen Master'!Q81, ignore_flag)</f>
        <v>zzz_ignore</v>
      </c>
      <c r="R265" s="19" t="str">
        <f>IF(AND(NOT(ISBLANK('Gen Master'!R81)),OR('Gen Master'!$AM81=TRUE,'Gen Master'!$AM81="Enabled?")),'Gen Master'!R81, ignore_flag)</f>
        <v>zzz_ignore</v>
      </c>
      <c r="S265" s="19" t="str">
        <f>IF(AND(NOT(ISBLANK('Gen Master'!S81)),OR('Gen Master'!$AM81=TRUE,'Gen Master'!$AM81="Enabled?")),'Gen Master'!S81, ignore_flag)</f>
        <v>zzz_ignore</v>
      </c>
      <c r="T265" s="19" t="str">
        <f>IF(AND(NOT(ISBLANK('Gen Master'!T81)),OR('Gen Master'!$AM81=TRUE,'Gen Master'!$AM81="Enabled?")),'Gen Master'!T81, ignore_flag)</f>
        <v>zzz_ignore</v>
      </c>
      <c r="U265" s="19" t="str">
        <f>IF(AND(NOT(ISBLANK('Gen Master'!U81)),OR('Gen Master'!$AM81=TRUE,'Gen Master'!$AM81="Enabled?")),'Gen Master'!U81, ignore_flag)</f>
        <v>zzz_ignore</v>
      </c>
      <c r="V265" s="19" t="str">
        <f ca="1">IF(AND(NOT(ISBLANK('Gen Master'!V81)),OR('Gen Master'!$AM81=TRUE,'Gen Master'!$AM81="Enabled?")),'Gen Master'!V81, ignore_flag)</f>
        <v>zzz_ignore</v>
      </c>
      <c r="W265" s="19" t="str">
        <f>IF(AND(NOT(ISBLANK('Gen Master'!W81)),OR('Gen Master'!$AM81=TRUE,'Gen Master'!$AM81="Enabled?")),'Gen Master'!W81, ignore_flag)</f>
        <v>zzz_ignore</v>
      </c>
      <c r="X265" s="19" t="str">
        <f>IF(AND(NOT(ISBLANK('Gen Master'!X81)),OR('Gen Master'!$AM81=TRUE,'Gen Master'!$AM81="Enabled?")),'Gen Master'!X81, ignore_flag)</f>
        <v>zzz_ignore</v>
      </c>
      <c r="Y265" s="19" t="str">
        <f>IF(AND(NOT(ISBLANK('Gen Master'!Y81)),OR('Gen Master'!$AM81=TRUE,'Gen Master'!$AM81="Enabled?")),'Gen Master'!Y81, ignore_flag)</f>
        <v>zzz_ignore</v>
      </c>
    </row>
    <row r="266" spans="1:25">
      <c r="A266" s="19">
        <f>'Gen Master'!A82</f>
        <v>51</v>
      </c>
      <c r="B266" s="19" t="str">
        <f>IF(AND(NOT(ISBLANK('Gen Master'!B82)),OR('Gen Master'!$AM82=TRUE,'Gen Master'!$AM82="Enabled?")),'Gen Master'!B82, ignore_flag)</f>
        <v>zzz_ignore</v>
      </c>
      <c r="C266" s="19" t="str">
        <f>IF(AND(NOT(ISBLANK('Gen Master'!C82)),OR('Gen Master'!$AM82=TRUE,'Gen Master'!$AM82="Enabled?")),'Gen Master'!C82, ignore_flag)</f>
        <v>zzz_ignore</v>
      </c>
      <c r="D266" s="19" t="str">
        <f>IF(AND(NOT(ISBLANK('Gen Master'!D82)),OR('Gen Master'!$AM82=TRUE,'Gen Master'!$AM82="Enabled?")),'Gen Master'!D82, ignore_flag)</f>
        <v>zzz_ignore</v>
      </c>
      <c r="E266" s="19" t="str">
        <f>IF(AND(NOT(ISBLANK('Gen Master'!E82)),OR('Gen Master'!$AM82=TRUE,'Gen Master'!$AM82="Enabled?")),'Gen Master'!E82, ignore_flag)</f>
        <v>zzz_ignore</v>
      </c>
      <c r="F266" s="19" t="str">
        <f>IF(AND(NOT(ISBLANK('Gen Master'!F82)),OR('Gen Master'!$AM82=TRUE,'Gen Master'!$AM82="Enabled?")),'Gen Master'!F82, ignore_flag)</f>
        <v>zzz_ignore</v>
      </c>
      <c r="G266" s="19" t="str">
        <f>IF(AND(NOT(ISBLANK('Gen Master'!G82)),OR('Gen Master'!$AM82=TRUE,'Gen Master'!$AM82="Enabled?")),'Gen Master'!G82, ignore_flag)</f>
        <v>zzz_ignore</v>
      </c>
      <c r="H266" s="19" t="str">
        <f>IF(AND(NOT(ISBLANK('Gen Master'!H82)),OR('Gen Master'!$AM82=TRUE,'Gen Master'!$AM82="Enabled?")),'Gen Master'!H82, ignore_flag)</f>
        <v>zzz_ignore</v>
      </c>
      <c r="I266" s="19" t="str">
        <f>IF(AND(NOT(ISBLANK('Gen Master'!I82)),OR('Gen Master'!$AM82=TRUE,'Gen Master'!$AM82="Enabled?")),'Gen Master'!I82, ignore_flag)</f>
        <v>zzz_ignore</v>
      </c>
      <c r="J266" s="19" t="str">
        <f>IF(AND(NOT(ISBLANK('Gen Master'!J82)),OR('Gen Master'!$AM82=TRUE,'Gen Master'!$AM82="Enabled?")),'Gen Master'!J82, ignore_flag)</f>
        <v>zzz_ignore</v>
      </c>
      <c r="K266" s="19" t="str">
        <f>IF(AND(NOT(ISBLANK('Gen Master'!K82)),OR('Gen Master'!$AM82=TRUE,'Gen Master'!$AM82="Enabled?")),'Gen Master'!K82, ignore_flag)</f>
        <v>zzz_ignore</v>
      </c>
      <c r="L266" s="19" t="str">
        <f>IF(AND(NOT(ISBLANK('Gen Master'!L82)),OR('Gen Master'!$AM82=TRUE,'Gen Master'!$AM82="Enabled?")),'Gen Master'!L82, ignore_flag)</f>
        <v>zzz_ignore</v>
      </c>
      <c r="M266" s="19" t="str">
        <f>IF(AND(NOT(ISBLANK('Gen Master'!M82)),OR('Gen Master'!$AM82=TRUE,'Gen Master'!$AM82="Enabled?")),'Gen Master'!M82, ignore_flag)</f>
        <v>zzz_ignore</v>
      </c>
      <c r="N266" s="19" t="str">
        <f>IF(AND(NOT(ISBLANK('Gen Master'!N82)),OR('Gen Master'!$AM82=TRUE,'Gen Master'!$AM82="Enabled?")),'Gen Master'!N82, ignore_flag)</f>
        <v>zzz_ignore</v>
      </c>
      <c r="O266" s="19" t="str">
        <f>IF(AND(NOT(ISBLANK('Gen Master'!O82)),OR('Gen Master'!$AM82=TRUE,'Gen Master'!$AM82="Enabled?")),'Gen Master'!O82, ignore_flag)</f>
        <v>zzz_ignore</v>
      </c>
      <c r="P266" s="19" t="str">
        <f>IF(AND(NOT(ISBLANK('Gen Master'!P82)),OR('Gen Master'!$AM82=TRUE,'Gen Master'!$AM82="Enabled?")),'Gen Master'!P82, ignore_flag)</f>
        <v>zzz_ignore</v>
      </c>
      <c r="Q266" s="19" t="str">
        <f>IF(AND(NOT(ISBLANK('Gen Master'!Q82)),OR('Gen Master'!$AM82=TRUE,'Gen Master'!$AM82="Enabled?")),'Gen Master'!Q82, ignore_flag)</f>
        <v>zzz_ignore</v>
      </c>
      <c r="R266" s="19" t="str">
        <f>IF(AND(NOT(ISBLANK('Gen Master'!R82)),OR('Gen Master'!$AM82=TRUE,'Gen Master'!$AM82="Enabled?")),'Gen Master'!R82, ignore_flag)</f>
        <v>zzz_ignore</v>
      </c>
      <c r="S266" s="19" t="str">
        <f>IF(AND(NOT(ISBLANK('Gen Master'!S82)),OR('Gen Master'!$AM82=TRUE,'Gen Master'!$AM82="Enabled?")),'Gen Master'!S82, ignore_flag)</f>
        <v>zzz_ignore</v>
      </c>
      <c r="T266" s="19" t="str">
        <f>IF(AND(NOT(ISBLANK('Gen Master'!T82)),OR('Gen Master'!$AM82=TRUE,'Gen Master'!$AM82="Enabled?")),'Gen Master'!T82, ignore_flag)</f>
        <v>zzz_ignore</v>
      </c>
      <c r="U266" s="19" t="str">
        <f>IF(AND(NOT(ISBLANK('Gen Master'!U82)),OR('Gen Master'!$AM82=TRUE,'Gen Master'!$AM82="Enabled?")),'Gen Master'!U82, ignore_flag)</f>
        <v>zzz_ignore</v>
      </c>
      <c r="V266" s="19" t="str">
        <f ca="1">IF(AND(NOT(ISBLANK('Gen Master'!V82)),OR('Gen Master'!$AM82=TRUE,'Gen Master'!$AM82="Enabled?")),'Gen Master'!V82, ignore_flag)</f>
        <v>zzz_ignore</v>
      </c>
      <c r="W266" s="19" t="str">
        <f>IF(AND(NOT(ISBLANK('Gen Master'!W82)),OR('Gen Master'!$AM82=TRUE,'Gen Master'!$AM82="Enabled?")),'Gen Master'!W82, ignore_flag)</f>
        <v>zzz_ignore</v>
      </c>
      <c r="X266" s="19" t="str">
        <f>IF(AND(NOT(ISBLANK('Gen Master'!X82)),OR('Gen Master'!$AM82=TRUE,'Gen Master'!$AM82="Enabled?")),'Gen Master'!X82, ignore_flag)</f>
        <v>zzz_ignore</v>
      </c>
      <c r="Y266" s="19" t="str">
        <f>IF(AND(NOT(ISBLANK('Gen Master'!Y82)),OR('Gen Master'!$AM82=TRUE,'Gen Master'!$AM82="Enabled?")),'Gen Master'!Y82, ignore_flag)</f>
        <v>zzz_ignore</v>
      </c>
    </row>
    <row r="267" spans="1:25">
      <c r="A267" s="19">
        <f>'Gen Master'!A83</f>
        <v>52</v>
      </c>
      <c r="B267" s="19" t="str">
        <f>IF(AND(NOT(ISBLANK('Gen Master'!B83)),OR('Gen Master'!$AM83=TRUE,'Gen Master'!$AM83="Enabled?")),'Gen Master'!B83, ignore_flag)</f>
        <v>zzz_ignore</v>
      </c>
      <c r="C267" s="19" t="str">
        <f>IF(AND(NOT(ISBLANK('Gen Master'!C83)),OR('Gen Master'!$AM83=TRUE,'Gen Master'!$AM83="Enabled?")),'Gen Master'!C83, ignore_flag)</f>
        <v>zzz_ignore</v>
      </c>
      <c r="D267" s="19" t="str">
        <f>IF(AND(NOT(ISBLANK('Gen Master'!D83)),OR('Gen Master'!$AM83=TRUE,'Gen Master'!$AM83="Enabled?")),'Gen Master'!D83, ignore_flag)</f>
        <v>zzz_ignore</v>
      </c>
      <c r="E267" s="19" t="str">
        <f>IF(AND(NOT(ISBLANK('Gen Master'!E83)),OR('Gen Master'!$AM83=TRUE,'Gen Master'!$AM83="Enabled?")),'Gen Master'!E83, ignore_flag)</f>
        <v>zzz_ignore</v>
      </c>
      <c r="F267" s="19" t="str">
        <f>IF(AND(NOT(ISBLANK('Gen Master'!F83)),OR('Gen Master'!$AM83=TRUE,'Gen Master'!$AM83="Enabled?")),'Gen Master'!F83, ignore_flag)</f>
        <v>zzz_ignore</v>
      </c>
      <c r="G267" s="19" t="str">
        <f>IF(AND(NOT(ISBLANK('Gen Master'!G83)),OR('Gen Master'!$AM83=TRUE,'Gen Master'!$AM83="Enabled?")),'Gen Master'!G83, ignore_flag)</f>
        <v>zzz_ignore</v>
      </c>
      <c r="H267" s="19" t="str">
        <f>IF(AND(NOT(ISBLANK('Gen Master'!H83)),OR('Gen Master'!$AM83=TRUE,'Gen Master'!$AM83="Enabled?")),'Gen Master'!H83, ignore_flag)</f>
        <v>zzz_ignore</v>
      </c>
      <c r="I267" s="19" t="str">
        <f>IF(AND(NOT(ISBLANK('Gen Master'!I83)),OR('Gen Master'!$AM83=TRUE,'Gen Master'!$AM83="Enabled?")),'Gen Master'!I83, ignore_flag)</f>
        <v>zzz_ignore</v>
      </c>
      <c r="J267" s="19" t="str">
        <f>IF(AND(NOT(ISBLANK('Gen Master'!J83)),OR('Gen Master'!$AM83=TRUE,'Gen Master'!$AM83="Enabled?")),'Gen Master'!J83, ignore_flag)</f>
        <v>zzz_ignore</v>
      </c>
      <c r="K267" s="19" t="str">
        <f>IF(AND(NOT(ISBLANK('Gen Master'!K83)),OR('Gen Master'!$AM83=TRUE,'Gen Master'!$AM83="Enabled?")),'Gen Master'!K83, ignore_flag)</f>
        <v>zzz_ignore</v>
      </c>
      <c r="L267" s="19" t="str">
        <f>IF(AND(NOT(ISBLANK('Gen Master'!L83)),OR('Gen Master'!$AM83=TRUE,'Gen Master'!$AM83="Enabled?")),'Gen Master'!L83, ignore_flag)</f>
        <v>zzz_ignore</v>
      </c>
      <c r="M267" s="19" t="str">
        <f>IF(AND(NOT(ISBLANK('Gen Master'!M83)),OR('Gen Master'!$AM83=TRUE,'Gen Master'!$AM83="Enabled?")),'Gen Master'!M83, ignore_flag)</f>
        <v>zzz_ignore</v>
      </c>
      <c r="N267" s="19" t="str">
        <f>IF(AND(NOT(ISBLANK('Gen Master'!N83)),OR('Gen Master'!$AM83=TRUE,'Gen Master'!$AM83="Enabled?")),'Gen Master'!N83, ignore_flag)</f>
        <v>zzz_ignore</v>
      </c>
      <c r="O267" s="19" t="str">
        <f>IF(AND(NOT(ISBLANK('Gen Master'!O83)),OR('Gen Master'!$AM83=TRUE,'Gen Master'!$AM83="Enabled?")),'Gen Master'!O83, ignore_flag)</f>
        <v>zzz_ignore</v>
      </c>
      <c r="P267" s="19" t="str">
        <f>IF(AND(NOT(ISBLANK('Gen Master'!P83)),OR('Gen Master'!$AM83=TRUE,'Gen Master'!$AM83="Enabled?")),'Gen Master'!P83, ignore_flag)</f>
        <v>zzz_ignore</v>
      </c>
      <c r="Q267" s="19" t="str">
        <f>IF(AND(NOT(ISBLANK('Gen Master'!Q83)),OR('Gen Master'!$AM83=TRUE,'Gen Master'!$AM83="Enabled?")),'Gen Master'!Q83, ignore_flag)</f>
        <v>zzz_ignore</v>
      </c>
      <c r="R267" s="19" t="str">
        <f>IF(AND(NOT(ISBLANK('Gen Master'!R83)),OR('Gen Master'!$AM83=TRUE,'Gen Master'!$AM83="Enabled?")),'Gen Master'!R83, ignore_flag)</f>
        <v>zzz_ignore</v>
      </c>
      <c r="S267" s="19" t="str">
        <f>IF(AND(NOT(ISBLANK('Gen Master'!S83)),OR('Gen Master'!$AM83=TRUE,'Gen Master'!$AM83="Enabled?")),'Gen Master'!S83, ignore_flag)</f>
        <v>zzz_ignore</v>
      </c>
      <c r="T267" s="19" t="str">
        <f>IF(AND(NOT(ISBLANK('Gen Master'!T83)),OR('Gen Master'!$AM83=TRUE,'Gen Master'!$AM83="Enabled?")),'Gen Master'!T83, ignore_flag)</f>
        <v>zzz_ignore</v>
      </c>
      <c r="U267" s="19" t="str">
        <f>IF(AND(NOT(ISBLANK('Gen Master'!U83)),OR('Gen Master'!$AM83=TRUE,'Gen Master'!$AM83="Enabled?")),'Gen Master'!U83, ignore_flag)</f>
        <v>zzz_ignore</v>
      </c>
      <c r="V267" s="19" t="str">
        <f ca="1">IF(AND(NOT(ISBLANK('Gen Master'!V83)),OR('Gen Master'!$AM83=TRUE,'Gen Master'!$AM83="Enabled?")),'Gen Master'!V83, ignore_flag)</f>
        <v>zzz_ignore</v>
      </c>
      <c r="W267" s="19" t="str">
        <f>IF(AND(NOT(ISBLANK('Gen Master'!W83)),OR('Gen Master'!$AM83=TRUE,'Gen Master'!$AM83="Enabled?")),'Gen Master'!W83, ignore_flag)</f>
        <v>zzz_ignore</v>
      </c>
      <c r="X267" s="19" t="str">
        <f>IF(AND(NOT(ISBLANK('Gen Master'!X83)),OR('Gen Master'!$AM83=TRUE,'Gen Master'!$AM83="Enabled?")),'Gen Master'!X83, ignore_flag)</f>
        <v>zzz_ignore</v>
      </c>
      <c r="Y267" s="19" t="str">
        <f>IF(AND(NOT(ISBLANK('Gen Master'!Y83)),OR('Gen Master'!$AM83=TRUE,'Gen Master'!$AM83="Enabled?")),'Gen Master'!Y83, ignore_flag)</f>
        <v>zzz_ignore</v>
      </c>
    </row>
    <row r="268" spans="1:25">
      <c r="A268" s="19">
        <f>'Gen Master'!A84</f>
        <v>53</v>
      </c>
      <c r="B268" s="19" t="str">
        <f>IF(AND(NOT(ISBLANK('Gen Master'!B84)),OR('Gen Master'!$AM84=TRUE,'Gen Master'!$AM84="Enabled?")),'Gen Master'!B84, ignore_flag)</f>
        <v>zzz_ignore</v>
      </c>
      <c r="C268" s="19" t="str">
        <f>IF(AND(NOT(ISBLANK('Gen Master'!C84)),OR('Gen Master'!$AM84=TRUE,'Gen Master'!$AM84="Enabled?")),'Gen Master'!C84, ignore_flag)</f>
        <v>zzz_ignore</v>
      </c>
      <c r="D268" s="19" t="str">
        <f>IF(AND(NOT(ISBLANK('Gen Master'!D84)),OR('Gen Master'!$AM84=TRUE,'Gen Master'!$AM84="Enabled?")),'Gen Master'!D84, ignore_flag)</f>
        <v>zzz_ignore</v>
      </c>
      <c r="E268" s="19" t="str">
        <f>IF(AND(NOT(ISBLANK('Gen Master'!E84)),OR('Gen Master'!$AM84=TRUE,'Gen Master'!$AM84="Enabled?")),'Gen Master'!E84, ignore_flag)</f>
        <v>zzz_ignore</v>
      </c>
      <c r="F268" s="19" t="str">
        <f>IF(AND(NOT(ISBLANK('Gen Master'!F84)),OR('Gen Master'!$AM84=TRUE,'Gen Master'!$AM84="Enabled?")),'Gen Master'!F84, ignore_flag)</f>
        <v>zzz_ignore</v>
      </c>
      <c r="G268" s="19" t="str">
        <f>IF(AND(NOT(ISBLANK('Gen Master'!G84)),OR('Gen Master'!$AM84=TRUE,'Gen Master'!$AM84="Enabled?")),'Gen Master'!G84, ignore_flag)</f>
        <v>zzz_ignore</v>
      </c>
      <c r="H268" s="19" t="str">
        <f>IF(AND(NOT(ISBLANK('Gen Master'!H84)),OR('Gen Master'!$AM84=TRUE,'Gen Master'!$AM84="Enabled?")),'Gen Master'!H84, ignore_flag)</f>
        <v>zzz_ignore</v>
      </c>
      <c r="I268" s="19" t="str">
        <f>IF(AND(NOT(ISBLANK('Gen Master'!I84)),OR('Gen Master'!$AM84=TRUE,'Gen Master'!$AM84="Enabled?")),'Gen Master'!I84, ignore_flag)</f>
        <v>zzz_ignore</v>
      </c>
      <c r="J268" s="19" t="str">
        <f>IF(AND(NOT(ISBLANK('Gen Master'!J84)),OR('Gen Master'!$AM84=TRUE,'Gen Master'!$AM84="Enabled?")),'Gen Master'!J84, ignore_flag)</f>
        <v>zzz_ignore</v>
      </c>
      <c r="K268" s="19" t="str">
        <f>IF(AND(NOT(ISBLANK('Gen Master'!K84)),OR('Gen Master'!$AM84=TRUE,'Gen Master'!$AM84="Enabled?")),'Gen Master'!K84, ignore_flag)</f>
        <v>zzz_ignore</v>
      </c>
      <c r="L268" s="19" t="str">
        <f>IF(AND(NOT(ISBLANK('Gen Master'!L84)),OR('Gen Master'!$AM84=TRUE,'Gen Master'!$AM84="Enabled?")),'Gen Master'!L84, ignore_flag)</f>
        <v>zzz_ignore</v>
      </c>
      <c r="M268" s="19" t="str">
        <f>IF(AND(NOT(ISBLANK('Gen Master'!M84)),OR('Gen Master'!$AM84=TRUE,'Gen Master'!$AM84="Enabled?")),'Gen Master'!M84, ignore_flag)</f>
        <v>zzz_ignore</v>
      </c>
      <c r="N268" s="19" t="str">
        <f>IF(AND(NOT(ISBLANK('Gen Master'!N84)),OR('Gen Master'!$AM84=TRUE,'Gen Master'!$AM84="Enabled?")),'Gen Master'!N84, ignore_flag)</f>
        <v>zzz_ignore</v>
      </c>
      <c r="O268" s="19" t="str">
        <f>IF(AND(NOT(ISBLANK('Gen Master'!O84)),OR('Gen Master'!$AM84=TRUE,'Gen Master'!$AM84="Enabled?")),'Gen Master'!O84, ignore_flag)</f>
        <v>zzz_ignore</v>
      </c>
      <c r="P268" s="19" t="str">
        <f>IF(AND(NOT(ISBLANK('Gen Master'!P84)),OR('Gen Master'!$AM84=TRUE,'Gen Master'!$AM84="Enabled?")),'Gen Master'!P84, ignore_flag)</f>
        <v>zzz_ignore</v>
      </c>
      <c r="Q268" s="19" t="str">
        <f>IF(AND(NOT(ISBLANK('Gen Master'!Q84)),OR('Gen Master'!$AM84=TRUE,'Gen Master'!$AM84="Enabled?")),'Gen Master'!Q84, ignore_flag)</f>
        <v>zzz_ignore</v>
      </c>
      <c r="R268" s="19" t="str">
        <f>IF(AND(NOT(ISBLANK('Gen Master'!R84)),OR('Gen Master'!$AM84=TRUE,'Gen Master'!$AM84="Enabled?")),'Gen Master'!R84, ignore_flag)</f>
        <v>zzz_ignore</v>
      </c>
      <c r="S268" s="19" t="str">
        <f>IF(AND(NOT(ISBLANK('Gen Master'!S84)),OR('Gen Master'!$AM84=TRUE,'Gen Master'!$AM84="Enabled?")),'Gen Master'!S84, ignore_flag)</f>
        <v>zzz_ignore</v>
      </c>
      <c r="T268" s="19" t="str">
        <f>IF(AND(NOT(ISBLANK('Gen Master'!T84)),OR('Gen Master'!$AM84=TRUE,'Gen Master'!$AM84="Enabled?")),'Gen Master'!T84, ignore_flag)</f>
        <v>zzz_ignore</v>
      </c>
      <c r="U268" s="19" t="str">
        <f>IF(AND(NOT(ISBLANK('Gen Master'!U84)),OR('Gen Master'!$AM84=TRUE,'Gen Master'!$AM84="Enabled?")),'Gen Master'!U84, ignore_flag)</f>
        <v>zzz_ignore</v>
      </c>
      <c r="V268" s="19" t="str">
        <f ca="1">IF(AND(NOT(ISBLANK('Gen Master'!V84)),OR('Gen Master'!$AM84=TRUE,'Gen Master'!$AM84="Enabled?")),'Gen Master'!V84, ignore_flag)</f>
        <v>zzz_ignore</v>
      </c>
      <c r="W268" s="19" t="str">
        <f>IF(AND(NOT(ISBLANK('Gen Master'!W84)),OR('Gen Master'!$AM84=TRUE,'Gen Master'!$AM84="Enabled?")),'Gen Master'!W84, ignore_flag)</f>
        <v>zzz_ignore</v>
      </c>
      <c r="X268" s="19" t="str">
        <f>IF(AND(NOT(ISBLANK('Gen Master'!X84)),OR('Gen Master'!$AM84=TRUE,'Gen Master'!$AM84="Enabled?")),'Gen Master'!X84, ignore_flag)</f>
        <v>zzz_ignore</v>
      </c>
      <c r="Y268" s="19" t="str">
        <f>IF(AND(NOT(ISBLANK('Gen Master'!Y84)),OR('Gen Master'!$AM84=TRUE,'Gen Master'!$AM84="Enabled?")),'Gen Master'!Y84, ignore_flag)</f>
        <v>zzz_ignore</v>
      </c>
    </row>
    <row r="269" spans="1:25">
      <c r="A269" s="19">
        <f>'Gen Master'!A85</f>
        <v>54</v>
      </c>
      <c r="B269" s="19" t="str">
        <f>IF(AND(NOT(ISBLANK('Gen Master'!B85)),OR('Gen Master'!$AM85=TRUE,'Gen Master'!$AM85="Enabled?")),'Gen Master'!B85, ignore_flag)</f>
        <v>zzz_ignore</v>
      </c>
      <c r="C269" s="19" t="str">
        <f>IF(AND(NOT(ISBLANK('Gen Master'!C85)),OR('Gen Master'!$AM85=TRUE,'Gen Master'!$AM85="Enabled?")),'Gen Master'!C85, ignore_flag)</f>
        <v>zzz_ignore</v>
      </c>
      <c r="D269" s="19" t="str">
        <f>IF(AND(NOT(ISBLANK('Gen Master'!D85)),OR('Gen Master'!$AM85=TRUE,'Gen Master'!$AM85="Enabled?")),'Gen Master'!D85, ignore_flag)</f>
        <v>zzz_ignore</v>
      </c>
      <c r="E269" s="19" t="str">
        <f>IF(AND(NOT(ISBLANK('Gen Master'!E85)),OR('Gen Master'!$AM85=TRUE,'Gen Master'!$AM85="Enabled?")),'Gen Master'!E85, ignore_flag)</f>
        <v>zzz_ignore</v>
      </c>
      <c r="F269" s="19" t="str">
        <f>IF(AND(NOT(ISBLANK('Gen Master'!F85)),OR('Gen Master'!$AM85=TRUE,'Gen Master'!$AM85="Enabled?")),'Gen Master'!F85, ignore_flag)</f>
        <v>zzz_ignore</v>
      </c>
      <c r="G269" s="19" t="str">
        <f>IF(AND(NOT(ISBLANK('Gen Master'!G85)),OR('Gen Master'!$AM85=TRUE,'Gen Master'!$AM85="Enabled?")),'Gen Master'!G85, ignore_flag)</f>
        <v>zzz_ignore</v>
      </c>
      <c r="H269" s="19" t="str">
        <f>IF(AND(NOT(ISBLANK('Gen Master'!H85)),OR('Gen Master'!$AM85=TRUE,'Gen Master'!$AM85="Enabled?")),'Gen Master'!H85, ignore_flag)</f>
        <v>zzz_ignore</v>
      </c>
      <c r="I269" s="19" t="str">
        <f>IF(AND(NOT(ISBLANK('Gen Master'!I85)),OR('Gen Master'!$AM85=TRUE,'Gen Master'!$AM85="Enabled?")),'Gen Master'!I85, ignore_flag)</f>
        <v>zzz_ignore</v>
      </c>
      <c r="J269" s="19" t="str">
        <f>IF(AND(NOT(ISBLANK('Gen Master'!J85)),OR('Gen Master'!$AM85=TRUE,'Gen Master'!$AM85="Enabled?")),'Gen Master'!J85, ignore_flag)</f>
        <v>zzz_ignore</v>
      </c>
      <c r="K269" s="19" t="str">
        <f>IF(AND(NOT(ISBLANK('Gen Master'!K85)),OR('Gen Master'!$AM85=TRUE,'Gen Master'!$AM85="Enabled?")),'Gen Master'!K85, ignore_flag)</f>
        <v>zzz_ignore</v>
      </c>
      <c r="L269" s="19" t="str">
        <f>IF(AND(NOT(ISBLANK('Gen Master'!L85)),OR('Gen Master'!$AM85=TRUE,'Gen Master'!$AM85="Enabled?")),'Gen Master'!L85, ignore_flag)</f>
        <v>zzz_ignore</v>
      </c>
      <c r="M269" s="19" t="str">
        <f>IF(AND(NOT(ISBLANK('Gen Master'!M85)),OR('Gen Master'!$AM85=TRUE,'Gen Master'!$AM85="Enabled?")),'Gen Master'!M85, ignore_flag)</f>
        <v>zzz_ignore</v>
      </c>
      <c r="N269" s="19" t="str">
        <f>IF(AND(NOT(ISBLANK('Gen Master'!N85)),OR('Gen Master'!$AM85=TRUE,'Gen Master'!$AM85="Enabled?")),'Gen Master'!N85, ignore_flag)</f>
        <v>zzz_ignore</v>
      </c>
      <c r="O269" s="19" t="str">
        <f>IF(AND(NOT(ISBLANK('Gen Master'!O85)),OR('Gen Master'!$AM85=TRUE,'Gen Master'!$AM85="Enabled?")),'Gen Master'!O85, ignore_flag)</f>
        <v>zzz_ignore</v>
      </c>
      <c r="P269" s="19" t="str">
        <f>IF(AND(NOT(ISBLANK('Gen Master'!P85)),OR('Gen Master'!$AM85=TRUE,'Gen Master'!$AM85="Enabled?")),'Gen Master'!P85, ignore_flag)</f>
        <v>zzz_ignore</v>
      </c>
      <c r="Q269" s="19" t="str">
        <f>IF(AND(NOT(ISBLANK('Gen Master'!Q85)),OR('Gen Master'!$AM85=TRUE,'Gen Master'!$AM85="Enabled?")),'Gen Master'!Q85, ignore_flag)</f>
        <v>zzz_ignore</v>
      </c>
      <c r="R269" s="19" t="str">
        <f>IF(AND(NOT(ISBLANK('Gen Master'!R85)),OR('Gen Master'!$AM85=TRUE,'Gen Master'!$AM85="Enabled?")),'Gen Master'!R85, ignore_flag)</f>
        <v>zzz_ignore</v>
      </c>
      <c r="S269" s="19" t="str">
        <f>IF(AND(NOT(ISBLANK('Gen Master'!S85)),OR('Gen Master'!$AM85=TRUE,'Gen Master'!$AM85="Enabled?")),'Gen Master'!S85, ignore_flag)</f>
        <v>zzz_ignore</v>
      </c>
      <c r="T269" s="19" t="str">
        <f>IF(AND(NOT(ISBLANK('Gen Master'!T85)),OR('Gen Master'!$AM85=TRUE,'Gen Master'!$AM85="Enabled?")),'Gen Master'!T85, ignore_flag)</f>
        <v>zzz_ignore</v>
      </c>
      <c r="U269" s="19" t="str">
        <f>IF(AND(NOT(ISBLANK('Gen Master'!U85)),OR('Gen Master'!$AM85=TRUE,'Gen Master'!$AM85="Enabled?")),'Gen Master'!U85, ignore_flag)</f>
        <v>zzz_ignore</v>
      </c>
      <c r="V269" s="19" t="str">
        <f ca="1">IF(AND(NOT(ISBLANK('Gen Master'!V85)),OR('Gen Master'!$AM85=TRUE,'Gen Master'!$AM85="Enabled?")),'Gen Master'!V85, ignore_flag)</f>
        <v>zzz_ignore</v>
      </c>
      <c r="W269" s="19" t="str">
        <f>IF(AND(NOT(ISBLANK('Gen Master'!W85)),OR('Gen Master'!$AM85=TRUE,'Gen Master'!$AM85="Enabled?")),'Gen Master'!W85, ignore_flag)</f>
        <v>zzz_ignore</v>
      </c>
      <c r="X269" s="19" t="str">
        <f>IF(AND(NOT(ISBLANK('Gen Master'!X85)),OR('Gen Master'!$AM85=TRUE,'Gen Master'!$AM85="Enabled?")),'Gen Master'!X85, ignore_flag)</f>
        <v>zzz_ignore</v>
      </c>
      <c r="Y269" s="19" t="str">
        <f>IF(AND(NOT(ISBLANK('Gen Master'!Y85)),OR('Gen Master'!$AM85=TRUE,'Gen Master'!$AM85="Enabled?")),'Gen Master'!Y85, ignore_flag)</f>
        <v>zzz_ignore</v>
      </c>
    </row>
    <row r="270" spans="1:25">
      <c r="A270" s="19">
        <f>'Gen Master'!A86</f>
        <v>55</v>
      </c>
      <c r="B270" s="19" t="str">
        <f>IF(AND(NOT(ISBLANK('Gen Master'!B86)),OR('Gen Master'!$AM86=TRUE,'Gen Master'!$AM86="Enabled?")),'Gen Master'!B86, ignore_flag)</f>
        <v>zzz_ignore</v>
      </c>
      <c r="C270" s="19" t="str">
        <f>IF(AND(NOT(ISBLANK('Gen Master'!C86)),OR('Gen Master'!$AM86=TRUE,'Gen Master'!$AM86="Enabled?")),'Gen Master'!C86, ignore_flag)</f>
        <v>zzz_ignore</v>
      </c>
      <c r="D270" s="19" t="str">
        <f>IF(AND(NOT(ISBLANK('Gen Master'!D86)),OR('Gen Master'!$AM86=TRUE,'Gen Master'!$AM86="Enabled?")),'Gen Master'!D86, ignore_flag)</f>
        <v>zzz_ignore</v>
      </c>
      <c r="E270" s="19" t="str">
        <f>IF(AND(NOT(ISBLANK('Gen Master'!E86)),OR('Gen Master'!$AM86=TRUE,'Gen Master'!$AM86="Enabled?")),'Gen Master'!E86, ignore_flag)</f>
        <v>zzz_ignore</v>
      </c>
      <c r="F270" s="19" t="str">
        <f>IF(AND(NOT(ISBLANK('Gen Master'!F86)),OR('Gen Master'!$AM86=TRUE,'Gen Master'!$AM86="Enabled?")),'Gen Master'!F86, ignore_flag)</f>
        <v>zzz_ignore</v>
      </c>
      <c r="G270" s="19" t="str">
        <f>IF(AND(NOT(ISBLANK('Gen Master'!G86)),OR('Gen Master'!$AM86=TRUE,'Gen Master'!$AM86="Enabled?")),'Gen Master'!G86, ignore_flag)</f>
        <v>zzz_ignore</v>
      </c>
      <c r="H270" s="19" t="str">
        <f>IF(AND(NOT(ISBLANK('Gen Master'!H86)),OR('Gen Master'!$AM86=TRUE,'Gen Master'!$AM86="Enabled?")),'Gen Master'!H86, ignore_flag)</f>
        <v>zzz_ignore</v>
      </c>
      <c r="I270" s="19" t="str">
        <f>IF(AND(NOT(ISBLANK('Gen Master'!I86)),OR('Gen Master'!$AM86=TRUE,'Gen Master'!$AM86="Enabled?")),'Gen Master'!I86, ignore_flag)</f>
        <v>zzz_ignore</v>
      </c>
      <c r="J270" s="19" t="str">
        <f>IF(AND(NOT(ISBLANK('Gen Master'!J86)),OR('Gen Master'!$AM86=TRUE,'Gen Master'!$AM86="Enabled?")),'Gen Master'!J86, ignore_flag)</f>
        <v>zzz_ignore</v>
      </c>
      <c r="K270" s="19" t="str">
        <f>IF(AND(NOT(ISBLANK('Gen Master'!K86)),OR('Gen Master'!$AM86=TRUE,'Gen Master'!$AM86="Enabled?")),'Gen Master'!K86, ignore_flag)</f>
        <v>zzz_ignore</v>
      </c>
      <c r="L270" s="19" t="str">
        <f>IF(AND(NOT(ISBLANK('Gen Master'!L86)),OR('Gen Master'!$AM86=TRUE,'Gen Master'!$AM86="Enabled?")),'Gen Master'!L86, ignore_flag)</f>
        <v>zzz_ignore</v>
      </c>
      <c r="M270" s="19" t="str">
        <f>IF(AND(NOT(ISBLANK('Gen Master'!M86)),OR('Gen Master'!$AM86=TRUE,'Gen Master'!$AM86="Enabled?")),'Gen Master'!M86, ignore_flag)</f>
        <v>zzz_ignore</v>
      </c>
      <c r="N270" s="19" t="str">
        <f>IF(AND(NOT(ISBLANK('Gen Master'!N86)),OR('Gen Master'!$AM86=TRUE,'Gen Master'!$AM86="Enabled?")),'Gen Master'!N86, ignore_flag)</f>
        <v>zzz_ignore</v>
      </c>
      <c r="O270" s="19" t="str">
        <f>IF(AND(NOT(ISBLANK('Gen Master'!O86)),OR('Gen Master'!$AM86=TRUE,'Gen Master'!$AM86="Enabled?")),'Gen Master'!O86, ignore_flag)</f>
        <v>zzz_ignore</v>
      </c>
      <c r="P270" s="19" t="str">
        <f>IF(AND(NOT(ISBLANK('Gen Master'!P86)),OR('Gen Master'!$AM86=TRUE,'Gen Master'!$AM86="Enabled?")),'Gen Master'!P86, ignore_flag)</f>
        <v>zzz_ignore</v>
      </c>
      <c r="Q270" s="19" t="str">
        <f>IF(AND(NOT(ISBLANK('Gen Master'!Q86)),OR('Gen Master'!$AM86=TRUE,'Gen Master'!$AM86="Enabled?")),'Gen Master'!Q86, ignore_flag)</f>
        <v>zzz_ignore</v>
      </c>
      <c r="R270" s="19" t="str">
        <f>IF(AND(NOT(ISBLANK('Gen Master'!R86)),OR('Gen Master'!$AM86=TRUE,'Gen Master'!$AM86="Enabled?")),'Gen Master'!R86, ignore_flag)</f>
        <v>zzz_ignore</v>
      </c>
      <c r="S270" s="19" t="str">
        <f>IF(AND(NOT(ISBLANK('Gen Master'!S86)),OR('Gen Master'!$AM86=TRUE,'Gen Master'!$AM86="Enabled?")),'Gen Master'!S86, ignore_flag)</f>
        <v>zzz_ignore</v>
      </c>
      <c r="T270" s="19" t="str">
        <f>IF(AND(NOT(ISBLANK('Gen Master'!T86)),OR('Gen Master'!$AM86=TRUE,'Gen Master'!$AM86="Enabled?")),'Gen Master'!T86, ignore_flag)</f>
        <v>zzz_ignore</v>
      </c>
      <c r="U270" s="19" t="str">
        <f>IF(AND(NOT(ISBLANK('Gen Master'!U86)),OR('Gen Master'!$AM86=TRUE,'Gen Master'!$AM86="Enabled?")),'Gen Master'!U86, ignore_flag)</f>
        <v>zzz_ignore</v>
      </c>
      <c r="V270" s="19" t="str">
        <f ca="1">IF(AND(NOT(ISBLANK('Gen Master'!V86)),OR('Gen Master'!$AM86=TRUE,'Gen Master'!$AM86="Enabled?")),'Gen Master'!V86, ignore_flag)</f>
        <v>zzz_ignore</v>
      </c>
      <c r="W270" s="19" t="str">
        <f>IF(AND(NOT(ISBLANK('Gen Master'!W86)),OR('Gen Master'!$AM86=TRUE,'Gen Master'!$AM86="Enabled?")),'Gen Master'!W86, ignore_flag)</f>
        <v>zzz_ignore</v>
      </c>
      <c r="X270" s="19" t="str">
        <f>IF(AND(NOT(ISBLANK('Gen Master'!X86)),OR('Gen Master'!$AM86=TRUE,'Gen Master'!$AM86="Enabled?")),'Gen Master'!X86, ignore_flag)</f>
        <v>zzz_ignore</v>
      </c>
      <c r="Y270" s="19" t="str">
        <f>IF(AND(NOT(ISBLANK('Gen Master'!Y86)),OR('Gen Master'!$AM86=TRUE,'Gen Master'!$AM86="Enabled?")),'Gen Master'!Y86, ignore_flag)</f>
        <v>zzz_ignore</v>
      </c>
    </row>
    <row r="271" spans="1:25">
      <c r="A271" s="19">
        <f>'Gen Master'!A88</f>
        <v>57</v>
      </c>
      <c r="B271" s="19" t="str">
        <f>IF(AND(NOT(ISBLANK('Gen Master'!B88)),OR('Gen Master'!$AM88=TRUE,'Gen Master'!$AM88="Enabled?")),'Gen Master'!B88, ignore_flag)</f>
        <v>zzz_ignore</v>
      </c>
      <c r="C271" s="19" t="str">
        <f>IF(AND(NOT(ISBLANK('Gen Master'!C88)),OR('Gen Master'!$AM88=TRUE,'Gen Master'!$AM88="Enabled?")),'Gen Master'!C88, ignore_flag)</f>
        <v>zzz_ignore</v>
      </c>
      <c r="D271" s="19" t="str">
        <f>IF(AND(NOT(ISBLANK('Gen Master'!D88)),OR('Gen Master'!$AM88=TRUE,'Gen Master'!$AM88="Enabled?")),'Gen Master'!D88, ignore_flag)</f>
        <v>zzz_ignore</v>
      </c>
      <c r="E271" s="19" t="str">
        <f>IF(AND(NOT(ISBLANK('Gen Master'!E88)),OR('Gen Master'!$AM88=TRUE,'Gen Master'!$AM88="Enabled?")),'Gen Master'!E88, ignore_flag)</f>
        <v>zzz_ignore</v>
      </c>
      <c r="F271" s="19" t="str">
        <f>IF(AND(NOT(ISBLANK('Gen Master'!F88)),OR('Gen Master'!$AM88=TRUE,'Gen Master'!$AM88="Enabled?")),'Gen Master'!F88, ignore_flag)</f>
        <v>zzz_ignore</v>
      </c>
      <c r="G271" s="19" t="str">
        <f>IF(AND(NOT(ISBLANK('Gen Master'!G88)),OR('Gen Master'!$AM88=TRUE,'Gen Master'!$AM88="Enabled?")),'Gen Master'!G88, ignore_flag)</f>
        <v>zzz_ignore</v>
      </c>
      <c r="H271" s="19" t="str">
        <f>IF(AND(NOT(ISBLANK('Gen Master'!H88)),OR('Gen Master'!$AM88=TRUE,'Gen Master'!$AM88="Enabled?")),'Gen Master'!H88, ignore_flag)</f>
        <v>zzz_ignore</v>
      </c>
      <c r="I271" s="19" t="str">
        <f>IF(AND(NOT(ISBLANK('Gen Master'!I88)),OR('Gen Master'!$AM88=TRUE,'Gen Master'!$AM88="Enabled?")),'Gen Master'!I88, ignore_flag)</f>
        <v>zzz_ignore</v>
      </c>
      <c r="J271" s="19" t="str">
        <f>IF(AND(NOT(ISBLANK('Gen Master'!J88)),OR('Gen Master'!$AM88=TRUE,'Gen Master'!$AM88="Enabled?")),'Gen Master'!J88, ignore_flag)</f>
        <v>zzz_ignore</v>
      </c>
      <c r="K271" s="19" t="str">
        <f>IF(AND(NOT(ISBLANK('Gen Master'!K88)),OR('Gen Master'!$AM88=TRUE,'Gen Master'!$AM88="Enabled?")),'Gen Master'!K88, ignore_flag)</f>
        <v>zzz_ignore</v>
      </c>
      <c r="L271" s="19" t="str">
        <f>IF(AND(NOT(ISBLANK('Gen Master'!L88)),OR('Gen Master'!$AM88=TRUE,'Gen Master'!$AM88="Enabled?")),'Gen Master'!L88, ignore_flag)</f>
        <v>zzz_ignore</v>
      </c>
      <c r="M271" s="19" t="str">
        <f>IF(AND(NOT(ISBLANK('Gen Master'!M88)),OR('Gen Master'!$AM88=TRUE,'Gen Master'!$AM88="Enabled?")),'Gen Master'!M88, ignore_flag)</f>
        <v>zzz_ignore</v>
      </c>
      <c r="N271" s="19" t="str">
        <f>IF(AND(NOT(ISBLANK('Gen Master'!N88)),OR('Gen Master'!$AM88=TRUE,'Gen Master'!$AM88="Enabled?")),'Gen Master'!N88, ignore_flag)</f>
        <v>zzz_ignore</v>
      </c>
      <c r="O271" s="19" t="str">
        <f>IF(AND(NOT(ISBLANK('Gen Master'!O88)),OR('Gen Master'!$AM88=TRUE,'Gen Master'!$AM88="Enabled?")),'Gen Master'!O88, ignore_flag)</f>
        <v>zzz_ignore</v>
      </c>
      <c r="P271" s="19" t="str">
        <f>IF(AND(NOT(ISBLANK('Gen Master'!P88)),OR('Gen Master'!$AM88=TRUE,'Gen Master'!$AM88="Enabled?")),'Gen Master'!P88, ignore_flag)</f>
        <v>zzz_ignore</v>
      </c>
      <c r="Q271" s="19" t="str">
        <f>IF(AND(NOT(ISBLANK('Gen Master'!Q88)),OR('Gen Master'!$AM88=TRUE,'Gen Master'!$AM88="Enabled?")),'Gen Master'!Q88, ignore_flag)</f>
        <v>zzz_ignore</v>
      </c>
      <c r="R271" s="19" t="str">
        <f>IF(AND(NOT(ISBLANK('Gen Master'!R88)),OR('Gen Master'!$AM88=TRUE,'Gen Master'!$AM88="Enabled?")),'Gen Master'!R88, ignore_flag)</f>
        <v>zzz_ignore</v>
      </c>
      <c r="S271" s="19" t="str">
        <f>IF(AND(NOT(ISBLANK('Gen Master'!S88)),OR('Gen Master'!$AM88=TRUE,'Gen Master'!$AM88="Enabled?")),'Gen Master'!S88, ignore_flag)</f>
        <v>zzz_ignore</v>
      </c>
      <c r="T271" s="19" t="str">
        <f>IF(AND(NOT(ISBLANK('Gen Master'!T88)),OR('Gen Master'!$AM88=TRUE,'Gen Master'!$AM88="Enabled?")),'Gen Master'!T88, ignore_flag)</f>
        <v>zzz_ignore</v>
      </c>
      <c r="U271" s="19" t="str">
        <f>IF(AND(NOT(ISBLANK('Gen Master'!U88)),OR('Gen Master'!$AM88=TRUE,'Gen Master'!$AM88="Enabled?")),'Gen Master'!U88, ignore_flag)</f>
        <v>zzz_ignore</v>
      </c>
      <c r="V271" s="19" t="str">
        <f ca="1">IF(AND(NOT(ISBLANK('Gen Master'!V88)),OR('Gen Master'!$AM88=TRUE,'Gen Master'!$AM88="Enabled?")),'Gen Master'!V88, ignore_flag)</f>
        <v>zzz_ignore</v>
      </c>
      <c r="W271" s="19" t="str">
        <f>IF(AND(NOT(ISBLANK('Gen Master'!W88)),OR('Gen Master'!$AM88=TRUE,'Gen Master'!$AM88="Enabled?")),'Gen Master'!W88, ignore_flag)</f>
        <v>zzz_ignore</v>
      </c>
      <c r="X271" s="19" t="str">
        <f>IF(AND(NOT(ISBLANK('Gen Master'!X88)),OR('Gen Master'!$AM88=TRUE,'Gen Master'!$AM88="Enabled?")),'Gen Master'!X88, ignore_flag)</f>
        <v>zzz_ignore</v>
      </c>
      <c r="Y271" s="19" t="str">
        <f>IF(AND(NOT(ISBLANK('Gen Master'!Y88)),OR('Gen Master'!$AM88=TRUE,'Gen Master'!$AM88="Enabled?")),'Gen Master'!Y88, ignore_flag)</f>
        <v>zzz_ignore</v>
      </c>
    </row>
    <row r="272" spans="1:25">
      <c r="A272" s="19">
        <f>'Gen Master'!A89</f>
        <v>58</v>
      </c>
      <c r="B272" s="19" t="str">
        <f>IF(AND(NOT(ISBLANK('Gen Master'!B89)),OR('Gen Master'!$AM89=TRUE,'Gen Master'!$AM89="Enabled?")),'Gen Master'!B89, ignore_flag)</f>
        <v>zzz_ignore</v>
      </c>
      <c r="C272" s="19" t="str">
        <f>IF(AND(NOT(ISBLANK('Gen Master'!C89)),OR('Gen Master'!$AM89=TRUE,'Gen Master'!$AM89="Enabled?")),'Gen Master'!C89, ignore_flag)</f>
        <v>zzz_ignore</v>
      </c>
      <c r="D272" s="19" t="str">
        <f>IF(AND(NOT(ISBLANK('Gen Master'!D89)),OR('Gen Master'!$AM89=TRUE,'Gen Master'!$AM89="Enabled?")),'Gen Master'!D89, ignore_flag)</f>
        <v>zzz_ignore</v>
      </c>
      <c r="E272" s="19" t="str">
        <f>IF(AND(NOT(ISBLANK('Gen Master'!E89)),OR('Gen Master'!$AM89=TRUE,'Gen Master'!$AM89="Enabled?")),'Gen Master'!E89, ignore_flag)</f>
        <v>zzz_ignore</v>
      </c>
      <c r="F272" s="19" t="str">
        <f>IF(AND(NOT(ISBLANK('Gen Master'!F89)),OR('Gen Master'!$AM89=TRUE,'Gen Master'!$AM89="Enabled?")),'Gen Master'!F89, ignore_flag)</f>
        <v>zzz_ignore</v>
      </c>
      <c r="G272" s="19" t="str">
        <f>IF(AND(NOT(ISBLANK('Gen Master'!G89)),OR('Gen Master'!$AM89=TRUE,'Gen Master'!$AM89="Enabled?")),'Gen Master'!G89, ignore_flag)</f>
        <v>zzz_ignore</v>
      </c>
      <c r="H272" s="19" t="str">
        <f>IF(AND(NOT(ISBLANK('Gen Master'!H89)),OR('Gen Master'!$AM89=TRUE,'Gen Master'!$AM89="Enabled?")),'Gen Master'!H89, ignore_flag)</f>
        <v>zzz_ignore</v>
      </c>
      <c r="I272" s="19" t="str">
        <f>IF(AND(NOT(ISBLANK('Gen Master'!I89)),OR('Gen Master'!$AM89=TRUE,'Gen Master'!$AM89="Enabled?")),'Gen Master'!I89, ignore_flag)</f>
        <v>zzz_ignore</v>
      </c>
      <c r="J272" s="19" t="str">
        <f>IF(AND(NOT(ISBLANK('Gen Master'!J89)),OR('Gen Master'!$AM89=TRUE,'Gen Master'!$AM89="Enabled?")),'Gen Master'!J89, ignore_flag)</f>
        <v>zzz_ignore</v>
      </c>
      <c r="K272" s="19" t="str">
        <f>IF(AND(NOT(ISBLANK('Gen Master'!K89)),OR('Gen Master'!$AM89=TRUE,'Gen Master'!$AM89="Enabled?")),'Gen Master'!K89, ignore_flag)</f>
        <v>zzz_ignore</v>
      </c>
      <c r="L272" s="19" t="str">
        <f>IF(AND(NOT(ISBLANK('Gen Master'!L89)),OR('Gen Master'!$AM89=TRUE,'Gen Master'!$AM89="Enabled?")),'Gen Master'!L89, ignore_flag)</f>
        <v>zzz_ignore</v>
      </c>
      <c r="M272" s="19" t="str">
        <f>IF(AND(NOT(ISBLANK('Gen Master'!M89)),OR('Gen Master'!$AM89=TRUE,'Gen Master'!$AM89="Enabled?")),'Gen Master'!M89, ignore_flag)</f>
        <v>zzz_ignore</v>
      </c>
      <c r="N272" s="19" t="str">
        <f>IF(AND(NOT(ISBLANK('Gen Master'!N89)),OR('Gen Master'!$AM89=TRUE,'Gen Master'!$AM89="Enabled?")),'Gen Master'!N89, ignore_flag)</f>
        <v>zzz_ignore</v>
      </c>
      <c r="O272" s="19" t="str">
        <f>IF(AND(NOT(ISBLANK('Gen Master'!O89)),OR('Gen Master'!$AM89=TRUE,'Gen Master'!$AM89="Enabled?")),'Gen Master'!O89, ignore_flag)</f>
        <v>zzz_ignore</v>
      </c>
      <c r="P272" s="19" t="str">
        <f>IF(AND(NOT(ISBLANK('Gen Master'!P89)),OR('Gen Master'!$AM89=TRUE,'Gen Master'!$AM89="Enabled?")),'Gen Master'!P89, ignore_flag)</f>
        <v>zzz_ignore</v>
      </c>
      <c r="Q272" s="19" t="str">
        <f>IF(AND(NOT(ISBLANK('Gen Master'!Q89)),OR('Gen Master'!$AM89=TRUE,'Gen Master'!$AM89="Enabled?")),'Gen Master'!Q89, ignore_flag)</f>
        <v>zzz_ignore</v>
      </c>
      <c r="R272" s="19" t="str">
        <f>IF(AND(NOT(ISBLANK('Gen Master'!R89)),OR('Gen Master'!$AM89=TRUE,'Gen Master'!$AM89="Enabled?")),'Gen Master'!R89, ignore_flag)</f>
        <v>zzz_ignore</v>
      </c>
      <c r="S272" s="19" t="str">
        <f>IF(AND(NOT(ISBLANK('Gen Master'!S89)),OR('Gen Master'!$AM89=TRUE,'Gen Master'!$AM89="Enabled?")),'Gen Master'!S89, ignore_flag)</f>
        <v>zzz_ignore</v>
      </c>
      <c r="T272" s="19" t="str">
        <f>IF(AND(NOT(ISBLANK('Gen Master'!T89)),OR('Gen Master'!$AM89=TRUE,'Gen Master'!$AM89="Enabled?")),'Gen Master'!T89, ignore_flag)</f>
        <v>zzz_ignore</v>
      </c>
      <c r="U272" s="19" t="str">
        <f>IF(AND(NOT(ISBLANK('Gen Master'!U89)),OR('Gen Master'!$AM89=TRUE,'Gen Master'!$AM89="Enabled?")),'Gen Master'!U89, ignore_flag)</f>
        <v>zzz_ignore</v>
      </c>
      <c r="V272" s="19" t="str">
        <f ca="1">IF(AND(NOT(ISBLANK('Gen Master'!V89)),OR('Gen Master'!$AM89=TRUE,'Gen Master'!$AM89="Enabled?")),'Gen Master'!V89, ignore_flag)</f>
        <v>zzz_ignore</v>
      </c>
      <c r="W272" s="19" t="str">
        <f>IF(AND(NOT(ISBLANK('Gen Master'!W89)),OR('Gen Master'!$AM89=TRUE,'Gen Master'!$AM89="Enabled?")),'Gen Master'!W89, ignore_flag)</f>
        <v>zzz_ignore</v>
      </c>
      <c r="X272" s="19" t="str">
        <f>IF(AND(NOT(ISBLANK('Gen Master'!X89)),OR('Gen Master'!$AM89=TRUE,'Gen Master'!$AM89="Enabled?")),'Gen Master'!X89, ignore_flag)</f>
        <v>zzz_ignore</v>
      </c>
      <c r="Y272" s="19" t="str">
        <f>IF(AND(NOT(ISBLANK('Gen Master'!Y89)),OR('Gen Master'!$AM89=TRUE,'Gen Master'!$AM89="Enabled?")),'Gen Master'!Y89, ignore_flag)</f>
        <v>zzz_ignore</v>
      </c>
    </row>
    <row r="273" spans="1:25">
      <c r="A273" s="19">
        <f>'Gen Master'!A91</f>
        <v>60</v>
      </c>
      <c r="B273" s="19" t="str">
        <f>IF(AND(NOT(ISBLANK('Gen Master'!B91)),OR('Gen Master'!$AM91=TRUE,'Gen Master'!$AM91="Enabled?")),'Gen Master'!B91, ignore_flag)</f>
        <v>zzz_ignore</v>
      </c>
      <c r="C273" s="19" t="str">
        <f>IF(AND(NOT(ISBLANK('Gen Master'!C91)),OR('Gen Master'!$AM91=TRUE,'Gen Master'!$AM91="Enabled?")),'Gen Master'!C91, ignore_flag)</f>
        <v>zzz_ignore</v>
      </c>
      <c r="D273" s="19" t="str">
        <f>IF(AND(NOT(ISBLANK('Gen Master'!D91)),OR('Gen Master'!$AM91=TRUE,'Gen Master'!$AM91="Enabled?")),'Gen Master'!D91, ignore_flag)</f>
        <v>zzz_ignore</v>
      </c>
      <c r="E273" s="19" t="str">
        <f>IF(AND(NOT(ISBLANK('Gen Master'!E91)),OR('Gen Master'!$AM91=TRUE,'Gen Master'!$AM91="Enabled?")),'Gen Master'!E91, ignore_flag)</f>
        <v>zzz_ignore</v>
      </c>
      <c r="F273" s="19" t="str">
        <f>IF(AND(NOT(ISBLANK('Gen Master'!F91)),OR('Gen Master'!$AM91=TRUE,'Gen Master'!$AM91="Enabled?")),'Gen Master'!F91, ignore_flag)</f>
        <v>zzz_ignore</v>
      </c>
      <c r="G273" s="19" t="str">
        <f>IF(AND(NOT(ISBLANK('Gen Master'!G91)),OR('Gen Master'!$AM91=TRUE,'Gen Master'!$AM91="Enabled?")),'Gen Master'!G91, ignore_flag)</f>
        <v>zzz_ignore</v>
      </c>
      <c r="H273" s="19" t="str">
        <f>IF(AND(NOT(ISBLANK('Gen Master'!H91)),OR('Gen Master'!$AM91=TRUE,'Gen Master'!$AM91="Enabled?")),'Gen Master'!H91, ignore_flag)</f>
        <v>zzz_ignore</v>
      </c>
      <c r="I273" s="19" t="str">
        <f>IF(AND(NOT(ISBLANK('Gen Master'!I91)),OR('Gen Master'!$AM91=TRUE,'Gen Master'!$AM91="Enabled?")),'Gen Master'!I91, ignore_flag)</f>
        <v>zzz_ignore</v>
      </c>
      <c r="J273" s="19" t="str">
        <f>IF(AND(NOT(ISBLANK('Gen Master'!J91)),OR('Gen Master'!$AM91=TRUE,'Gen Master'!$AM91="Enabled?")),'Gen Master'!J91, ignore_flag)</f>
        <v>zzz_ignore</v>
      </c>
      <c r="K273" s="19" t="str">
        <f>IF(AND(NOT(ISBLANK('Gen Master'!K91)),OR('Gen Master'!$AM91=TRUE,'Gen Master'!$AM91="Enabled?")),'Gen Master'!K91, ignore_flag)</f>
        <v>zzz_ignore</v>
      </c>
      <c r="L273" s="19" t="str">
        <f>IF(AND(NOT(ISBLANK('Gen Master'!L91)),OR('Gen Master'!$AM91=TRUE,'Gen Master'!$AM91="Enabled?")),'Gen Master'!L91, ignore_flag)</f>
        <v>zzz_ignore</v>
      </c>
      <c r="M273" s="19" t="str">
        <f>IF(AND(NOT(ISBLANK('Gen Master'!M91)),OR('Gen Master'!$AM91=TRUE,'Gen Master'!$AM91="Enabled?")),'Gen Master'!M91, ignore_flag)</f>
        <v>zzz_ignore</v>
      </c>
      <c r="N273" s="19" t="str">
        <f>IF(AND(NOT(ISBLANK('Gen Master'!N91)),OR('Gen Master'!$AM91=TRUE,'Gen Master'!$AM91="Enabled?")),'Gen Master'!N91, ignore_flag)</f>
        <v>zzz_ignore</v>
      </c>
      <c r="O273" s="19" t="str">
        <f>IF(AND(NOT(ISBLANK('Gen Master'!O91)),OR('Gen Master'!$AM91=TRUE,'Gen Master'!$AM91="Enabled?")),'Gen Master'!O91, ignore_flag)</f>
        <v>zzz_ignore</v>
      </c>
      <c r="P273" s="19" t="str">
        <f>IF(AND(NOT(ISBLANK('Gen Master'!P91)),OR('Gen Master'!$AM91=TRUE,'Gen Master'!$AM91="Enabled?")),'Gen Master'!P91, ignore_flag)</f>
        <v>zzz_ignore</v>
      </c>
      <c r="Q273" s="19" t="str">
        <f>IF(AND(NOT(ISBLANK('Gen Master'!Q91)),OR('Gen Master'!$AM91=TRUE,'Gen Master'!$AM91="Enabled?")),'Gen Master'!Q91, ignore_flag)</f>
        <v>zzz_ignore</v>
      </c>
      <c r="R273" s="19" t="str">
        <f>IF(AND(NOT(ISBLANK('Gen Master'!R91)),OR('Gen Master'!$AM91=TRUE,'Gen Master'!$AM91="Enabled?")),'Gen Master'!R91, ignore_flag)</f>
        <v>zzz_ignore</v>
      </c>
      <c r="S273" s="19" t="str">
        <f>IF(AND(NOT(ISBLANK('Gen Master'!S91)),OR('Gen Master'!$AM91=TRUE,'Gen Master'!$AM91="Enabled?")),'Gen Master'!S91, ignore_flag)</f>
        <v>zzz_ignore</v>
      </c>
      <c r="T273" s="19" t="str">
        <f>IF(AND(NOT(ISBLANK('Gen Master'!T91)),OR('Gen Master'!$AM91=TRUE,'Gen Master'!$AM91="Enabled?")),'Gen Master'!T91, ignore_flag)</f>
        <v>zzz_ignore</v>
      </c>
      <c r="U273" s="19" t="str">
        <f>IF(AND(NOT(ISBLANK('Gen Master'!U91)),OR('Gen Master'!$AM91=TRUE,'Gen Master'!$AM91="Enabled?")),'Gen Master'!U91, ignore_flag)</f>
        <v>zzz_ignore</v>
      </c>
      <c r="V273" s="19" t="str">
        <f ca="1">IF(AND(NOT(ISBLANK('Gen Master'!V91)),OR('Gen Master'!$AM91=TRUE,'Gen Master'!$AM91="Enabled?")),'Gen Master'!V91, ignore_flag)</f>
        <v>zzz_ignore</v>
      </c>
      <c r="W273" s="19" t="str">
        <f>IF(AND(NOT(ISBLANK('Gen Master'!W91)),OR('Gen Master'!$AM91=TRUE,'Gen Master'!$AM91="Enabled?")),'Gen Master'!W91, ignore_flag)</f>
        <v>zzz_ignore</v>
      </c>
      <c r="X273" s="19" t="str">
        <f>IF(AND(NOT(ISBLANK('Gen Master'!X91)),OR('Gen Master'!$AM91=TRUE,'Gen Master'!$AM91="Enabled?")),'Gen Master'!X91, ignore_flag)</f>
        <v>zzz_ignore</v>
      </c>
      <c r="Y273" s="19" t="str">
        <f>IF(AND(NOT(ISBLANK('Gen Master'!Y91)),OR('Gen Master'!$AM91=TRUE,'Gen Master'!$AM91="Enabled?")),'Gen Master'!Y91, ignore_flag)</f>
        <v>zzz_ignore</v>
      </c>
    </row>
    <row r="274" spans="1:25">
      <c r="A274" s="19">
        <f>'Gen Master'!A92</f>
        <v>61</v>
      </c>
      <c r="B274" s="19" t="str">
        <f>IF(AND(NOT(ISBLANK('Gen Master'!B92)),OR('Gen Master'!$AM92=TRUE,'Gen Master'!$AM92="Enabled?")),'Gen Master'!B92, ignore_flag)</f>
        <v>zzz_ignore</v>
      </c>
      <c r="C274" s="19" t="str">
        <f>IF(AND(NOT(ISBLANK('Gen Master'!C92)),OR('Gen Master'!$AM92=TRUE,'Gen Master'!$AM92="Enabled?")),'Gen Master'!C92, ignore_flag)</f>
        <v>zzz_ignore</v>
      </c>
      <c r="D274" s="19" t="str">
        <f>IF(AND(NOT(ISBLANK('Gen Master'!D92)),OR('Gen Master'!$AM92=TRUE,'Gen Master'!$AM92="Enabled?")),'Gen Master'!D92, ignore_flag)</f>
        <v>zzz_ignore</v>
      </c>
      <c r="E274" s="19" t="str">
        <f>IF(AND(NOT(ISBLANK('Gen Master'!E92)),OR('Gen Master'!$AM92=TRUE,'Gen Master'!$AM92="Enabled?")),'Gen Master'!E92, ignore_flag)</f>
        <v>zzz_ignore</v>
      </c>
      <c r="F274" s="19" t="str">
        <f>IF(AND(NOT(ISBLANK('Gen Master'!F92)),OR('Gen Master'!$AM92=TRUE,'Gen Master'!$AM92="Enabled?")),'Gen Master'!F92, ignore_flag)</f>
        <v>zzz_ignore</v>
      </c>
      <c r="G274" s="19" t="str">
        <f>IF(AND(NOT(ISBLANK('Gen Master'!G92)),OR('Gen Master'!$AM92=TRUE,'Gen Master'!$AM92="Enabled?")),'Gen Master'!G92, ignore_flag)</f>
        <v>zzz_ignore</v>
      </c>
      <c r="H274" s="19" t="str">
        <f>IF(AND(NOT(ISBLANK('Gen Master'!H92)),OR('Gen Master'!$AM92=TRUE,'Gen Master'!$AM92="Enabled?")),'Gen Master'!H92, ignore_flag)</f>
        <v>zzz_ignore</v>
      </c>
      <c r="I274" s="19" t="str">
        <f>IF(AND(NOT(ISBLANK('Gen Master'!I92)),OR('Gen Master'!$AM92=TRUE,'Gen Master'!$AM92="Enabled?")),'Gen Master'!I92, ignore_flag)</f>
        <v>zzz_ignore</v>
      </c>
      <c r="J274" s="19" t="str">
        <f>IF(AND(NOT(ISBLANK('Gen Master'!J92)),OR('Gen Master'!$AM92=TRUE,'Gen Master'!$AM92="Enabled?")),'Gen Master'!J92, ignore_flag)</f>
        <v>zzz_ignore</v>
      </c>
      <c r="K274" s="19" t="str">
        <f>IF(AND(NOT(ISBLANK('Gen Master'!K92)),OR('Gen Master'!$AM92=TRUE,'Gen Master'!$AM92="Enabled?")),'Gen Master'!K92, ignore_flag)</f>
        <v>zzz_ignore</v>
      </c>
      <c r="L274" s="19" t="str">
        <f>IF(AND(NOT(ISBLANK('Gen Master'!L92)),OR('Gen Master'!$AM92=TRUE,'Gen Master'!$AM92="Enabled?")),'Gen Master'!L92, ignore_flag)</f>
        <v>zzz_ignore</v>
      </c>
      <c r="M274" s="19" t="str">
        <f>IF(AND(NOT(ISBLANK('Gen Master'!M92)),OR('Gen Master'!$AM92=TRUE,'Gen Master'!$AM92="Enabled?")),'Gen Master'!M92, ignore_flag)</f>
        <v>zzz_ignore</v>
      </c>
      <c r="N274" s="19" t="str">
        <f>IF(AND(NOT(ISBLANK('Gen Master'!N92)),OR('Gen Master'!$AM92=TRUE,'Gen Master'!$AM92="Enabled?")),'Gen Master'!N92, ignore_flag)</f>
        <v>zzz_ignore</v>
      </c>
      <c r="O274" s="19" t="str">
        <f>IF(AND(NOT(ISBLANK('Gen Master'!O92)),OR('Gen Master'!$AM92=TRUE,'Gen Master'!$AM92="Enabled?")),'Gen Master'!O92, ignore_flag)</f>
        <v>zzz_ignore</v>
      </c>
      <c r="P274" s="19" t="str">
        <f>IF(AND(NOT(ISBLANK('Gen Master'!P92)),OR('Gen Master'!$AM92=TRUE,'Gen Master'!$AM92="Enabled?")),'Gen Master'!P92, ignore_flag)</f>
        <v>zzz_ignore</v>
      </c>
      <c r="Q274" s="19" t="str">
        <f>IF(AND(NOT(ISBLANK('Gen Master'!Q92)),OR('Gen Master'!$AM92=TRUE,'Gen Master'!$AM92="Enabled?")),'Gen Master'!Q92, ignore_flag)</f>
        <v>zzz_ignore</v>
      </c>
      <c r="R274" s="19" t="str">
        <f>IF(AND(NOT(ISBLANK('Gen Master'!R92)),OR('Gen Master'!$AM92=TRUE,'Gen Master'!$AM92="Enabled?")),'Gen Master'!R92, ignore_flag)</f>
        <v>zzz_ignore</v>
      </c>
      <c r="S274" s="19" t="str">
        <f>IF(AND(NOT(ISBLANK('Gen Master'!S92)),OR('Gen Master'!$AM92=TRUE,'Gen Master'!$AM92="Enabled?")),'Gen Master'!S92, ignore_flag)</f>
        <v>zzz_ignore</v>
      </c>
      <c r="T274" s="19" t="str">
        <f>IF(AND(NOT(ISBLANK('Gen Master'!T92)),OR('Gen Master'!$AM92=TRUE,'Gen Master'!$AM92="Enabled?")),'Gen Master'!T92, ignore_flag)</f>
        <v>zzz_ignore</v>
      </c>
      <c r="U274" s="19" t="str">
        <f>IF(AND(NOT(ISBLANK('Gen Master'!U92)),OR('Gen Master'!$AM92=TRUE,'Gen Master'!$AM92="Enabled?")),'Gen Master'!U92, ignore_flag)</f>
        <v>zzz_ignore</v>
      </c>
      <c r="V274" s="19" t="str">
        <f ca="1">IF(AND(NOT(ISBLANK('Gen Master'!V92)),OR('Gen Master'!$AM92=TRUE,'Gen Master'!$AM92="Enabled?")),'Gen Master'!V92, ignore_flag)</f>
        <v>zzz_ignore</v>
      </c>
      <c r="W274" s="19" t="str">
        <f>IF(AND(NOT(ISBLANK('Gen Master'!W92)),OR('Gen Master'!$AM92=TRUE,'Gen Master'!$AM92="Enabled?")),'Gen Master'!W92, ignore_flag)</f>
        <v>zzz_ignore</v>
      </c>
      <c r="X274" s="19" t="str">
        <f>IF(AND(NOT(ISBLANK('Gen Master'!X92)),OR('Gen Master'!$AM92=TRUE,'Gen Master'!$AM92="Enabled?")),'Gen Master'!X92, ignore_flag)</f>
        <v>zzz_ignore</v>
      </c>
      <c r="Y274" s="19" t="str">
        <f>IF(AND(NOT(ISBLANK('Gen Master'!Y92)),OR('Gen Master'!$AM92=TRUE,'Gen Master'!$AM92="Enabled?")),'Gen Master'!Y92, ignore_flag)</f>
        <v>zzz_ignore</v>
      </c>
    </row>
    <row r="275" spans="1:25">
      <c r="A275" s="19">
        <f>'Gen Master'!A93</f>
        <v>62</v>
      </c>
      <c r="B275" s="19" t="str">
        <f>IF(AND(NOT(ISBLANK('Gen Master'!B93)),OR('Gen Master'!$AM93=TRUE,'Gen Master'!$AM93="Enabled?")),'Gen Master'!B93, ignore_flag)</f>
        <v>zzz_ignore</v>
      </c>
      <c r="C275" s="19" t="str">
        <f>IF(AND(NOT(ISBLANK('Gen Master'!C93)),OR('Gen Master'!$AM93=TRUE,'Gen Master'!$AM93="Enabled?")),'Gen Master'!C93, ignore_flag)</f>
        <v>zzz_ignore</v>
      </c>
      <c r="D275" s="19" t="str">
        <f>IF(AND(NOT(ISBLANK('Gen Master'!D93)),OR('Gen Master'!$AM93=TRUE,'Gen Master'!$AM93="Enabled?")),'Gen Master'!D93, ignore_flag)</f>
        <v>zzz_ignore</v>
      </c>
      <c r="E275" s="19" t="str">
        <f>IF(AND(NOT(ISBLANK('Gen Master'!E93)),OR('Gen Master'!$AM93=TRUE,'Gen Master'!$AM93="Enabled?")),'Gen Master'!E93, ignore_flag)</f>
        <v>zzz_ignore</v>
      </c>
      <c r="F275" s="19" t="str">
        <f>IF(AND(NOT(ISBLANK('Gen Master'!F93)),OR('Gen Master'!$AM93=TRUE,'Gen Master'!$AM93="Enabled?")),'Gen Master'!F93, ignore_flag)</f>
        <v>zzz_ignore</v>
      </c>
      <c r="G275" s="19" t="str">
        <f>IF(AND(NOT(ISBLANK('Gen Master'!G93)),OR('Gen Master'!$AM93=TRUE,'Gen Master'!$AM93="Enabled?")),'Gen Master'!G93, ignore_flag)</f>
        <v>zzz_ignore</v>
      </c>
      <c r="H275" s="19" t="str">
        <f>IF(AND(NOT(ISBLANK('Gen Master'!H93)),OR('Gen Master'!$AM93=TRUE,'Gen Master'!$AM93="Enabled?")),'Gen Master'!H93, ignore_flag)</f>
        <v>zzz_ignore</v>
      </c>
      <c r="I275" s="19" t="str">
        <f>IF(AND(NOT(ISBLANK('Gen Master'!I93)),OR('Gen Master'!$AM93=TRUE,'Gen Master'!$AM93="Enabled?")),'Gen Master'!I93, ignore_flag)</f>
        <v>zzz_ignore</v>
      </c>
      <c r="J275" s="19" t="str">
        <f>IF(AND(NOT(ISBLANK('Gen Master'!J93)),OR('Gen Master'!$AM93=TRUE,'Gen Master'!$AM93="Enabled?")),'Gen Master'!J93, ignore_flag)</f>
        <v>zzz_ignore</v>
      </c>
      <c r="K275" s="19" t="str">
        <f>IF(AND(NOT(ISBLANK('Gen Master'!K93)),OR('Gen Master'!$AM93=TRUE,'Gen Master'!$AM93="Enabled?")),'Gen Master'!K93, ignore_flag)</f>
        <v>zzz_ignore</v>
      </c>
      <c r="L275" s="19" t="str">
        <f>IF(AND(NOT(ISBLANK('Gen Master'!L93)),OR('Gen Master'!$AM93=TRUE,'Gen Master'!$AM93="Enabled?")),'Gen Master'!L93, ignore_flag)</f>
        <v>zzz_ignore</v>
      </c>
      <c r="M275" s="19" t="str">
        <f>IF(AND(NOT(ISBLANK('Gen Master'!M93)),OR('Gen Master'!$AM93=TRUE,'Gen Master'!$AM93="Enabled?")),'Gen Master'!M93, ignore_flag)</f>
        <v>zzz_ignore</v>
      </c>
      <c r="N275" s="19" t="str">
        <f>IF(AND(NOT(ISBLANK('Gen Master'!N93)),OR('Gen Master'!$AM93=TRUE,'Gen Master'!$AM93="Enabled?")),'Gen Master'!N93, ignore_flag)</f>
        <v>zzz_ignore</v>
      </c>
      <c r="O275" s="19" t="str">
        <f>IF(AND(NOT(ISBLANK('Gen Master'!O93)),OR('Gen Master'!$AM93=TRUE,'Gen Master'!$AM93="Enabled?")),'Gen Master'!O93, ignore_flag)</f>
        <v>zzz_ignore</v>
      </c>
      <c r="P275" s="19" t="str">
        <f>IF(AND(NOT(ISBLANK('Gen Master'!P93)),OR('Gen Master'!$AM93=TRUE,'Gen Master'!$AM93="Enabled?")),'Gen Master'!P93, ignore_flag)</f>
        <v>zzz_ignore</v>
      </c>
      <c r="Q275" s="19" t="str">
        <f>IF(AND(NOT(ISBLANK('Gen Master'!Q93)),OR('Gen Master'!$AM93=TRUE,'Gen Master'!$AM93="Enabled?")),'Gen Master'!Q93, ignore_flag)</f>
        <v>zzz_ignore</v>
      </c>
      <c r="R275" s="19" t="str">
        <f>IF(AND(NOT(ISBLANK('Gen Master'!R93)),OR('Gen Master'!$AM93=TRUE,'Gen Master'!$AM93="Enabled?")),'Gen Master'!R93, ignore_flag)</f>
        <v>zzz_ignore</v>
      </c>
      <c r="S275" s="19" t="str">
        <f>IF(AND(NOT(ISBLANK('Gen Master'!S93)),OR('Gen Master'!$AM93=TRUE,'Gen Master'!$AM93="Enabled?")),'Gen Master'!S93, ignore_flag)</f>
        <v>zzz_ignore</v>
      </c>
      <c r="T275" s="19" t="str">
        <f>IF(AND(NOT(ISBLANK('Gen Master'!T93)),OR('Gen Master'!$AM93=TRUE,'Gen Master'!$AM93="Enabled?")),'Gen Master'!T93, ignore_flag)</f>
        <v>zzz_ignore</v>
      </c>
      <c r="U275" s="19" t="str">
        <f>IF(AND(NOT(ISBLANK('Gen Master'!U93)),OR('Gen Master'!$AM93=TRUE,'Gen Master'!$AM93="Enabled?")),'Gen Master'!U93, ignore_flag)</f>
        <v>zzz_ignore</v>
      </c>
      <c r="V275" s="19" t="str">
        <f ca="1">IF(AND(NOT(ISBLANK('Gen Master'!V93)),OR('Gen Master'!$AM93=TRUE,'Gen Master'!$AM93="Enabled?")),'Gen Master'!V93, ignore_flag)</f>
        <v>zzz_ignore</v>
      </c>
      <c r="W275" s="19" t="str">
        <f>IF(AND(NOT(ISBLANK('Gen Master'!W93)),OR('Gen Master'!$AM93=TRUE,'Gen Master'!$AM93="Enabled?")),'Gen Master'!W93, ignore_flag)</f>
        <v>zzz_ignore</v>
      </c>
      <c r="X275" s="19" t="str">
        <f>IF(AND(NOT(ISBLANK('Gen Master'!X93)),OR('Gen Master'!$AM93=TRUE,'Gen Master'!$AM93="Enabled?")),'Gen Master'!X93, ignore_flag)</f>
        <v>zzz_ignore</v>
      </c>
      <c r="Y275" s="19" t="str">
        <f>IF(AND(NOT(ISBLANK('Gen Master'!Y93)),OR('Gen Master'!$AM93=TRUE,'Gen Master'!$AM93="Enabled?")),'Gen Master'!Y93, ignore_flag)</f>
        <v>zzz_ignore</v>
      </c>
    </row>
    <row r="276" spans="1:25">
      <c r="A276" s="19">
        <f>'Gen Master'!A94</f>
        <v>63</v>
      </c>
      <c r="B276" s="19" t="str">
        <f>IF(AND(NOT(ISBLANK('Gen Master'!B94)),OR('Gen Master'!$AM94=TRUE,'Gen Master'!$AM94="Enabled?")),'Gen Master'!B94, ignore_flag)</f>
        <v>zzz_ignore</v>
      </c>
      <c r="C276" s="19" t="str">
        <f>IF(AND(NOT(ISBLANK('Gen Master'!C94)),OR('Gen Master'!$AM94=TRUE,'Gen Master'!$AM94="Enabled?")),'Gen Master'!C94, ignore_flag)</f>
        <v>zzz_ignore</v>
      </c>
      <c r="D276" s="19" t="str">
        <f>IF(AND(NOT(ISBLANK('Gen Master'!D94)),OR('Gen Master'!$AM94=TRUE,'Gen Master'!$AM94="Enabled?")),'Gen Master'!D94, ignore_flag)</f>
        <v>zzz_ignore</v>
      </c>
      <c r="E276" s="19" t="str">
        <f>IF(AND(NOT(ISBLANK('Gen Master'!E94)),OR('Gen Master'!$AM94=TRUE,'Gen Master'!$AM94="Enabled?")),'Gen Master'!E94, ignore_flag)</f>
        <v>zzz_ignore</v>
      </c>
      <c r="F276" s="19" t="str">
        <f>IF(AND(NOT(ISBLANK('Gen Master'!F94)),OR('Gen Master'!$AM94=TRUE,'Gen Master'!$AM94="Enabled?")),'Gen Master'!F94, ignore_flag)</f>
        <v>zzz_ignore</v>
      </c>
      <c r="G276" s="19" t="str">
        <f>IF(AND(NOT(ISBLANK('Gen Master'!G94)),OR('Gen Master'!$AM94=TRUE,'Gen Master'!$AM94="Enabled?")),'Gen Master'!G94, ignore_flag)</f>
        <v>zzz_ignore</v>
      </c>
      <c r="H276" s="19" t="str">
        <f>IF(AND(NOT(ISBLANK('Gen Master'!H94)),OR('Gen Master'!$AM94=TRUE,'Gen Master'!$AM94="Enabled?")),'Gen Master'!H94, ignore_flag)</f>
        <v>zzz_ignore</v>
      </c>
      <c r="I276" s="19" t="str">
        <f>IF(AND(NOT(ISBLANK('Gen Master'!I94)),OR('Gen Master'!$AM94=TRUE,'Gen Master'!$AM94="Enabled?")),'Gen Master'!I94, ignore_flag)</f>
        <v>zzz_ignore</v>
      </c>
      <c r="J276" s="19" t="str">
        <f>IF(AND(NOT(ISBLANK('Gen Master'!J94)),OR('Gen Master'!$AM94=TRUE,'Gen Master'!$AM94="Enabled?")),'Gen Master'!J94, ignore_flag)</f>
        <v>zzz_ignore</v>
      </c>
      <c r="K276" s="19" t="str">
        <f>IF(AND(NOT(ISBLANK('Gen Master'!K94)),OR('Gen Master'!$AM94=TRUE,'Gen Master'!$AM94="Enabled?")),'Gen Master'!K94, ignore_flag)</f>
        <v>zzz_ignore</v>
      </c>
      <c r="L276" s="19" t="str">
        <f>IF(AND(NOT(ISBLANK('Gen Master'!L94)),OR('Gen Master'!$AM94=TRUE,'Gen Master'!$AM94="Enabled?")),'Gen Master'!L94, ignore_flag)</f>
        <v>zzz_ignore</v>
      </c>
      <c r="M276" s="19" t="str">
        <f>IF(AND(NOT(ISBLANK('Gen Master'!M94)),OR('Gen Master'!$AM94=TRUE,'Gen Master'!$AM94="Enabled?")),'Gen Master'!M94, ignore_flag)</f>
        <v>zzz_ignore</v>
      </c>
      <c r="N276" s="19" t="str">
        <f>IF(AND(NOT(ISBLANK('Gen Master'!N94)),OR('Gen Master'!$AM94=TRUE,'Gen Master'!$AM94="Enabled?")),'Gen Master'!N94, ignore_flag)</f>
        <v>zzz_ignore</v>
      </c>
      <c r="O276" s="19" t="str">
        <f>IF(AND(NOT(ISBLANK('Gen Master'!O94)),OR('Gen Master'!$AM94=TRUE,'Gen Master'!$AM94="Enabled?")),'Gen Master'!O94, ignore_flag)</f>
        <v>zzz_ignore</v>
      </c>
      <c r="P276" s="19" t="str">
        <f>IF(AND(NOT(ISBLANK('Gen Master'!P94)),OR('Gen Master'!$AM94=TRUE,'Gen Master'!$AM94="Enabled?")),'Gen Master'!P94, ignore_flag)</f>
        <v>zzz_ignore</v>
      </c>
      <c r="Q276" s="19" t="str">
        <f>IF(AND(NOT(ISBLANK('Gen Master'!Q94)),OR('Gen Master'!$AM94=TRUE,'Gen Master'!$AM94="Enabled?")),'Gen Master'!Q94, ignore_flag)</f>
        <v>zzz_ignore</v>
      </c>
      <c r="R276" s="19" t="str">
        <f>IF(AND(NOT(ISBLANK('Gen Master'!R94)),OR('Gen Master'!$AM94=TRUE,'Gen Master'!$AM94="Enabled?")),'Gen Master'!R94, ignore_flag)</f>
        <v>zzz_ignore</v>
      </c>
      <c r="S276" s="19" t="str">
        <f>IF(AND(NOT(ISBLANK('Gen Master'!S94)),OR('Gen Master'!$AM94=TRUE,'Gen Master'!$AM94="Enabled?")),'Gen Master'!S94, ignore_flag)</f>
        <v>zzz_ignore</v>
      </c>
      <c r="T276" s="19" t="str">
        <f>IF(AND(NOT(ISBLANK('Gen Master'!T94)),OR('Gen Master'!$AM94=TRUE,'Gen Master'!$AM94="Enabled?")),'Gen Master'!T94, ignore_flag)</f>
        <v>zzz_ignore</v>
      </c>
      <c r="U276" s="19" t="str">
        <f>IF(AND(NOT(ISBLANK('Gen Master'!U94)),OR('Gen Master'!$AM94=TRUE,'Gen Master'!$AM94="Enabled?")),'Gen Master'!U94, ignore_flag)</f>
        <v>zzz_ignore</v>
      </c>
      <c r="V276" s="19" t="str">
        <f ca="1">IF(AND(NOT(ISBLANK('Gen Master'!V94)),OR('Gen Master'!$AM94=TRUE,'Gen Master'!$AM94="Enabled?")),'Gen Master'!V94, ignore_flag)</f>
        <v>zzz_ignore</v>
      </c>
      <c r="W276" s="19" t="str">
        <f>IF(AND(NOT(ISBLANK('Gen Master'!W94)),OR('Gen Master'!$AM94=TRUE,'Gen Master'!$AM94="Enabled?")),'Gen Master'!W94, ignore_flag)</f>
        <v>zzz_ignore</v>
      </c>
      <c r="X276" s="19" t="str">
        <f>IF(AND(NOT(ISBLANK('Gen Master'!X94)),OR('Gen Master'!$AM94=TRUE,'Gen Master'!$AM94="Enabled?")),'Gen Master'!X94, ignore_flag)</f>
        <v>zzz_ignore</v>
      </c>
      <c r="Y276" s="19" t="str">
        <f>IF(AND(NOT(ISBLANK('Gen Master'!Y94)),OR('Gen Master'!$AM94=TRUE,'Gen Master'!$AM94="Enabled?")),'Gen Master'!Y94, ignore_flag)</f>
        <v>zzz_ignore</v>
      </c>
    </row>
    <row r="277" spans="1:25">
      <c r="A277" s="19">
        <f>'Gen Master'!A95</f>
        <v>64</v>
      </c>
      <c r="B277" s="19" t="str">
        <f>IF(AND(NOT(ISBLANK('Gen Master'!B95)),OR('Gen Master'!$AM95=TRUE,'Gen Master'!$AM95="Enabled?")),'Gen Master'!B95, ignore_flag)</f>
        <v>zzz_ignore</v>
      </c>
      <c r="C277" s="19" t="str">
        <f>IF(AND(NOT(ISBLANK('Gen Master'!C95)),OR('Gen Master'!$AM95=TRUE,'Gen Master'!$AM95="Enabled?")),'Gen Master'!C95, ignore_flag)</f>
        <v>zzz_ignore</v>
      </c>
      <c r="D277" s="19" t="str">
        <f>IF(AND(NOT(ISBLANK('Gen Master'!D95)),OR('Gen Master'!$AM95=TRUE,'Gen Master'!$AM95="Enabled?")),'Gen Master'!D95, ignore_flag)</f>
        <v>zzz_ignore</v>
      </c>
      <c r="E277" s="19" t="str">
        <f>IF(AND(NOT(ISBLANK('Gen Master'!E95)),OR('Gen Master'!$AM95=TRUE,'Gen Master'!$AM95="Enabled?")),'Gen Master'!E95, ignore_flag)</f>
        <v>zzz_ignore</v>
      </c>
      <c r="F277" s="19" t="str">
        <f>IF(AND(NOT(ISBLANK('Gen Master'!F95)),OR('Gen Master'!$AM95=TRUE,'Gen Master'!$AM95="Enabled?")),'Gen Master'!F95, ignore_flag)</f>
        <v>zzz_ignore</v>
      </c>
      <c r="G277" s="19" t="str">
        <f>IF(AND(NOT(ISBLANK('Gen Master'!G95)),OR('Gen Master'!$AM95=TRUE,'Gen Master'!$AM95="Enabled?")),'Gen Master'!G95, ignore_flag)</f>
        <v>zzz_ignore</v>
      </c>
      <c r="H277" s="19" t="str">
        <f>IF(AND(NOT(ISBLANK('Gen Master'!H95)),OR('Gen Master'!$AM95=TRUE,'Gen Master'!$AM95="Enabled?")),'Gen Master'!H95, ignore_flag)</f>
        <v>zzz_ignore</v>
      </c>
      <c r="I277" s="19" t="str">
        <f>IF(AND(NOT(ISBLANK('Gen Master'!I95)),OR('Gen Master'!$AM95=TRUE,'Gen Master'!$AM95="Enabled?")),'Gen Master'!I95, ignore_flag)</f>
        <v>zzz_ignore</v>
      </c>
      <c r="J277" s="19" t="str">
        <f>IF(AND(NOT(ISBLANK('Gen Master'!J95)),OR('Gen Master'!$AM95=TRUE,'Gen Master'!$AM95="Enabled?")),'Gen Master'!J95, ignore_flag)</f>
        <v>zzz_ignore</v>
      </c>
      <c r="K277" s="19" t="str">
        <f>IF(AND(NOT(ISBLANK('Gen Master'!K95)),OR('Gen Master'!$AM95=TRUE,'Gen Master'!$AM95="Enabled?")),'Gen Master'!K95, ignore_flag)</f>
        <v>zzz_ignore</v>
      </c>
      <c r="L277" s="19" t="str">
        <f>IF(AND(NOT(ISBLANK('Gen Master'!L95)),OR('Gen Master'!$AM95=TRUE,'Gen Master'!$AM95="Enabled?")),'Gen Master'!L95, ignore_flag)</f>
        <v>zzz_ignore</v>
      </c>
      <c r="M277" s="19" t="str">
        <f>IF(AND(NOT(ISBLANK('Gen Master'!M95)),OR('Gen Master'!$AM95=TRUE,'Gen Master'!$AM95="Enabled?")),'Gen Master'!M95, ignore_flag)</f>
        <v>zzz_ignore</v>
      </c>
      <c r="N277" s="19" t="str">
        <f>IF(AND(NOT(ISBLANK('Gen Master'!N95)),OR('Gen Master'!$AM95=TRUE,'Gen Master'!$AM95="Enabled?")),'Gen Master'!N95, ignore_flag)</f>
        <v>zzz_ignore</v>
      </c>
      <c r="O277" s="19" t="str">
        <f>IF(AND(NOT(ISBLANK('Gen Master'!O95)),OR('Gen Master'!$AM95=TRUE,'Gen Master'!$AM95="Enabled?")),'Gen Master'!O95, ignore_flag)</f>
        <v>zzz_ignore</v>
      </c>
      <c r="P277" s="19" t="str">
        <f>IF(AND(NOT(ISBLANK('Gen Master'!P95)),OR('Gen Master'!$AM95=TRUE,'Gen Master'!$AM95="Enabled?")),'Gen Master'!P95, ignore_flag)</f>
        <v>zzz_ignore</v>
      </c>
      <c r="Q277" s="19" t="str">
        <f>IF(AND(NOT(ISBLANK('Gen Master'!Q95)),OR('Gen Master'!$AM95=TRUE,'Gen Master'!$AM95="Enabled?")),'Gen Master'!Q95, ignore_flag)</f>
        <v>zzz_ignore</v>
      </c>
      <c r="R277" s="19" t="str">
        <f>IF(AND(NOT(ISBLANK('Gen Master'!R95)),OR('Gen Master'!$AM95=TRUE,'Gen Master'!$AM95="Enabled?")),'Gen Master'!R95, ignore_flag)</f>
        <v>zzz_ignore</v>
      </c>
      <c r="S277" s="19" t="str">
        <f>IF(AND(NOT(ISBLANK('Gen Master'!S95)),OR('Gen Master'!$AM95=TRUE,'Gen Master'!$AM95="Enabled?")),'Gen Master'!S95, ignore_flag)</f>
        <v>zzz_ignore</v>
      </c>
      <c r="T277" s="19" t="str">
        <f>IF(AND(NOT(ISBLANK('Gen Master'!T95)),OR('Gen Master'!$AM95=TRUE,'Gen Master'!$AM95="Enabled?")),'Gen Master'!T95, ignore_flag)</f>
        <v>zzz_ignore</v>
      </c>
      <c r="U277" s="19" t="str">
        <f>IF(AND(NOT(ISBLANK('Gen Master'!U95)),OR('Gen Master'!$AM95=TRUE,'Gen Master'!$AM95="Enabled?")),'Gen Master'!U95, ignore_flag)</f>
        <v>zzz_ignore</v>
      </c>
      <c r="V277" s="19" t="str">
        <f ca="1">IF(AND(NOT(ISBLANK('Gen Master'!V95)),OR('Gen Master'!$AM95=TRUE,'Gen Master'!$AM95="Enabled?")),'Gen Master'!V95, ignore_flag)</f>
        <v>zzz_ignore</v>
      </c>
      <c r="W277" s="19" t="str">
        <f>IF(AND(NOT(ISBLANK('Gen Master'!W95)),OR('Gen Master'!$AM95=TRUE,'Gen Master'!$AM95="Enabled?")),'Gen Master'!W95, ignore_flag)</f>
        <v>zzz_ignore</v>
      </c>
      <c r="X277" s="19" t="str">
        <f>IF(AND(NOT(ISBLANK('Gen Master'!X95)),OR('Gen Master'!$AM95=TRUE,'Gen Master'!$AM95="Enabled?")),'Gen Master'!X95, ignore_flag)</f>
        <v>zzz_ignore</v>
      </c>
      <c r="Y277" s="19" t="str">
        <f>IF(AND(NOT(ISBLANK('Gen Master'!Y95)),OR('Gen Master'!$AM95=TRUE,'Gen Master'!$AM95="Enabled?")),'Gen Master'!Y95, ignore_flag)</f>
        <v>zzz_ignore</v>
      </c>
    </row>
    <row r="278" spans="1:25">
      <c r="A278" s="19">
        <f>'Gen Master'!A96</f>
        <v>65</v>
      </c>
      <c r="B278" s="19" t="str">
        <f>IF(AND(NOT(ISBLANK('Gen Master'!B96)),OR('Gen Master'!$AM96=TRUE,'Gen Master'!$AM96="Enabled?")),'Gen Master'!B96, ignore_flag)</f>
        <v>zzz_ignore</v>
      </c>
      <c r="C278" s="19" t="str">
        <f>IF(AND(NOT(ISBLANK('Gen Master'!C96)),OR('Gen Master'!$AM96=TRUE,'Gen Master'!$AM96="Enabled?")),'Gen Master'!C96, ignore_flag)</f>
        <v>zzz_ignore</v>
      </c>
      <c r="D278" s="19" t="str">
        <f>IF(AND(NOT(ISBLANK('Gen Master'!D96)),OR('Gen Master'!$AM96=TRUE,'Gen Master'!$AM96="Enabled?")),'Gen Master'!D96, ignore_flag)</f>
        <v>zzz_ignore</v>
      </c>
      <c r="E278" s="19" t="str">
        <f>IF(AND(NOT(ISBLANK('Gen Master'!E96)),OR('Gen Master'!$AM96=TRUE,'Gen Master'!$AM96="Enabled?")),'Gen Master'!E96, ignore_flag)</f>
        <v>zzz_ignore</v>
      </c>
      <c r="F278" s="19" t="str">
        <f>IF(AND(NOT(ISBLANK('Gen Master'!F96)),OR('Gen Master'!$AM96=TRUE,'Gen Master'!$AM96="Enabled?")),'Gen Master'!F96, ignore_flag)</f>
        <v>zzz_ignore</v>
      </c>
      <c r="G278" s="19" t="str">
        <f>IF(AND(NOT(ISBLANK('Gen Master'!G96)),OR('Gen Master'!$AM96=TRUE,'Gen Master'!$AM96="Enabled?")),'Gen Master'!G96, ignore_flag)</f>
        <v>zzz_ignore</v>
      </c>
      <c r="H278" s="19" t="str">
        <f>IF(AND(NOT(ISBLANK('Gen Master'!H96)),OR('Gen Master'!$AM96=TRUE,'Gen Master'!$AM96="Enabled?")),'Gen Master'!H96, ignore_flag)</f>
        <v>zzz_ignore</v>
      </c>
      <c r="I278" s="19" t="str">
        <f>IF(AND(NOT(ISBLANK('Gen Master'!I96)),OR('Gen Master'!$AM96=TRUE,'Gen Master'!$AM96="Enabled?")),'Gen Master'!I96, ignore_flag)</f>
        <v>zzz_ignore</v>
      </c>
      <c r="J278" s="19" t="str">
        <f>IF(AND(NOT(ISBLANK('Gen Master'!J96)),OR('Gen Master'!$AM96=TRUE,'Gen Master'!$AM96="Enabled?")),'Gen Master'!J96, ignore_flag)</f>
        <v>zzz_ignore</v>
      </c>
      <c r="K278" s="19" t="str">
        <f>IF(AND(NOT(ISBLANK('Gen Master'!K96)),OR('Gen Master'!$AM96=TRUE,'Gen Master'!$AM96="Enabled?")),'Gen Master'!K96, ignore_flag)</f>
        <v>zzz_ignore</v>
      </c>
      <c r="L278" s="19" t="str">
        <f>IF(AND(NOT(ISBLANK('Gen Master'!L96)),OR('Gen Master'!$AM96=TRUE,'Gen Master'!$AM96="Enabled?")),'Gen Master'!L96, ignore_flag)</f>
        <v>zzz_ignore</v>
      </c>
      <c r="M278" s="19" t="str">
        <f>IF(AND(NOT(ISBLANK('Gen Master'!M96)),OR('Gen Master'!$AM96=TRUE,'Gen Master'!$AM96="Enabled?")),'Gen Master'!M96, ignore_flag)</f>
        <v>zzz_ignore</v>
      </c>
      <c r="N278" s="19" t="str">
        <f>IF(AND(NOT(ISBLANK('Gen Master'!N96)),OR('Gen Master'!$AM96=TRUE,'Gen Master'!$AM96="Enabled?")),'Gen Master'!N96, ignore_flag)</f>
        <v>zzz_ignore</v>
      </c>
      <c r="O278" s="19" t="str">
        <f>IF(AND(NOT(ISBLANK('Gen Master'!O96)),OR('Gen Master'!$AM96=TRUE,'Gen Master'!$AM96="Enabled?")),'Gen Master'!O96, ignore_flag)</f>
        <v>zzz_ignore</v>
      </c>
      <c r="P278" s="19" t="str">
        <f>IF(AND(NOT(ISBLANK('Gen Master'!P96)),OR('Gen Master'!$AM96=TRUE,'Gen Master'!$AM96="Enabled?")),'Gen Master'!P96, ignore_flag)</f>
        <v>zzz_ignore</v>
      </c>
      <c r="Q278" s="19" t="str">
        <f>IF(AND(NOT(ISBLANK('Gen Master'!Q96)),OR('Gen Master'!$AM96=TRUE,'Gen Master'!$AM96="Enabled?")),'Gen Master'!Q96, ignore_flag)</f>
        <v>zzz_ignore</v>
      </c>
      <c r="R278" s="19" t="str">
        <f>IF(AND(NOT(ISBLANK('Gen Master'!R96)),OR('Gen Master'!$AM96=TRUE,'Gen Master'!$AM96="Enabled?")),'Gen Master'!R96, ignore_flag)</f>
        <v>zzz_ignore</v>
      </c>
      <c r="S278" s="19" t="str">
        <f>IF(AND(NOT(ISBLANK('Gen Master'!S96)),OR('Gen Master'!$AM96=TRUE,'Gen Master'!$AM96="Enabled?")),'Gen Master'!S96, ignore_flag)</f>
        <v>zzz_ignore</v>
      </c>
      <c r="T278" s="19" t="str">
        <f>IF(AND(NOT(ISBLANK('Gen Master'!T96)),OR('Gen Master'!$AM96=TRUE,'Gen Master'!$AM96="Enabled?")),'Gen Master'!T96, ignore_flag)</f>
        <v>zzz_ignore</v>
      </c>
      <c r="U278" s="19" t="str">
        <f>IF(AND(NOT(ISBLANK('Gen Master'!U96)),OR('Gen Master'!$AM96=TRUE,'Gen Master'!$AM96="Enabled?")),'Gen Master'!U96, ignore_flag)</f>
        <v>zzz_ignore</v>
      </c>
      <c r="V278" s="19" t="str">
        <f ca="1">IF(AND(NOT(ISBLANK('Gen Master'!V96)),OR('Gen Master'!$AM96=TRUE,'Gen Master'!$AM96="Enabled?")),'Gen Master'!V96, ignore_flag)</f>
        <v>zzz_ignore</v>
      </c>
      <c r="W278" s="19" t="str">
        <f>IF(AND(NOT(ISBLANK('Gen Master'!W96)),OR('Gen Master'!$AM96=TRUE,'Gen Master'!$AM96="Enabled?")),'Gen Master'!W96, ignore_flag)</f>
        <v>zzz_ignore</v>
      </c>
      <c r="X278" s="19" t="str">
        <f>IF(AND(NOT(ISBLANK('Gen Master'!X96)),OR('Gen Master'!$AM96=TRUE,'Gen Master'!$AM96="Enabled?")),'Gen Master'!X96, ignore_flag)</f>
        <v>zzz_ignore</v>
      </c>
      <c r="Y278" s="19" t="str">
        <f>IF(AND(NOT(ISBLANK('Gen Master'!Y96)),OR('Gen Master'!$AM96=TRUE,'Gen Master'!$AM96="Enabled?")),'Gen Master'!Y96, ignore_flag)</f>
        <v>zzz_ignore</v>
      </c>
    </row>
    <row r="279" spans="1:25">
      <c r="A279" s="19">
        <f>'Gen Master'!A97</f>
        <v>66</v>
      </c>
      <c r="B279" s="19" t="str">
        <f>IF(AND(NOT(ISBLANK('Gen Master'!B97)),OR('Gen Master'!$AM97=TRUE,'Gen Master'!$AM97="Enabled?")),'Gen Master'!B97, ignore_flag)</f>
        <v>zzz_ignore</v>
      </c>
      <c r="C279" s="19" t="str">
        <f>IF(AND(NOT(ISBLANK('Gen Master'!C97)),OR('Gen Master'!$AM97=TRUE,'Gen Master'!$AM97="Enabled?")),'Gen Master'!C97, ignore_flag)</f>
        <v>zzz_ignore</v>
      </c>
      <c r="D279" s="19" t="str">
        <f>IF(AND(NOT(ISBLANK('Gen Master'!D97)),OR('Gen Master'!$AM97=TRUE,'Gen Master'!$AM97="Enabled?")),'Gen Master'!D97, ignore_flag)</f>
        <v>zzz_ignore</v>
      </c>
      <c r="E279" s="19" t="str">
        <f>IF(AND(NOT(ISBLANK('Gen Master'!E97)),OR('Gen Master'!$AM97=TRUE,'Gen Master'!$AM97="Enabled?")),'Gen Master'!E97, ignore_flag)</f>
        <v>zzz_ignore</v>
      </c>
      <c r="F279" s="19" t="str">
        <f>IF(AND(NOT(ISBLANK('Gen Master'!F97)),OR('Gen Master'!$AM97=TRUE,'Gen Master'!$AM97="Enabled?")),'Gen Master'!F97, ignore_flag)</f>
        <v>zzz_ignore</v>
      </c>
      <c r="G279" s="19" t="str">
        <f>IF(AND(NOT(ISBLANK('Gen Master'!G97)),OR('Gen Master'!$AM97=TRUE,'Gen Master'!$AM97="Enabled?")),'Gen Master'!G97, ignore_flag)</f>
        <v>zzz_ignore</v>
      </c>
      <c r="H279" s="19" t="str">
        <f>IF(AND(NOT(ISBLANK('Gen Master'!H97)),OR('Gen Master'!$AM97=TRUE,'Gen Master'!$AM97="Enabled?")),'Gen Master'!H97, ignore_flag)</f>
        <v>zzz_ignore</v>
      </c>
      <c r="I279" s="19" t="str">
        <f>IF(AND(NOT(ISBLANK('Gen Master'!I97)),OR('Gen Master'!$AM97=TRUE,'Gen Master'!$AM97="Enabled?")),'Gen Master'!I97, ignore_flag)</f>
        <v>zzz_ignore</v>
      </c>
      <c r="J279" s="19" t="str">
        <f>IF(AND(NOT(ISBLANK('Gen Master'!J97)),OR('Gen Master'!$AM97=TRUE,'Gen Master'!$AM97="Enabled?")),'Gen Master'!J97, ignore_flag)</f>
        <v>zzz_ignore</v>
      </c>
      <c r="K279" s="19" t="str">
        <f>IF(AND(NOT(ISBLANK('Gen Master'!K97)),OR('Gen Master'!$AM97=TRUE,'Gen Master'!$AM97="Enabled?")),'Gen Master'!K97, ignore_flag)</f>
        <v>zzz_ignore</v>
      </c>
      <c r="L279" s="19" t="str">
        <f>IF(AND(NOT(ISBLANK('Gen Master'!L97)),OR('Gen Master'!$AM97=TRUE,'Gen Master'!$AM97="Enabled?")),'Gen Master'!L97, ignore_flag)</f>
        <v>zzz_ignore</v>
      </c>
      <c r="M279" s="19" t="str">
        <f>IF(AND(NOT(ISBLANK('Gen Master'!M97)),OR('Gen Master'!$AM97=TRUE,'Gen Master'!$AM97="Enabled?")),'Gen Master'!M97, ignore_flag)</f>
        <v>zzz_ignore</v>
      </c>
      <c r="N279" s="19" t="str">
        <f>IF(AND(NOT(ISBLANK('Gen Master'!N97)),OR('Gen Master'!$AM97=TRUE,'Gen Master'!$AM97="Enabled?")),'Gen Master'!N97, ignore_flag)</f>
        <v>zzz_ignore</v>
      </c>
      <c r="O279" s="19" t="str">
        <f>IF(AND(NOT(ISBLANK('Gen Master'!O97)),OR('Gen Master'!$AM97=TRUE,'Gen Master'!$AM97="Enabled?")),'Gen Master'!O97, ignore_flag)</f>
        <v>zzz_ignore</v>
      </c>
      <c r="P279" s="19" t="str">
        <f>IF(AND(NOT(ISBLANK('Gen Master'!P97)),OR('Gen Master'!$AM97=TRUE,'Gen Master'!$AM97="Enabled?")),'Gen Master'!P97, ignore_flag)</f>
        <v>zzz_ignore</v>
      </c>
      <c r="Q279" s="19" t="str">
        <f>IF(AND(NOT(ISBLANK('Gen Master'!Q97)),OR('Gen Master'!$AM97=TRUE,'Gen Master'!$AM97="Enabled?")),'Gen Master'!Q97, ignore_flag)</f>
        <v>zzz_ignore</v>
      </c>
      <c r="R279" s="19" t="str">
        <f>IF(AND(NOT(ISBLANK('Gen Master'!R97)),OR('Gen Master'!$AM97=TRUE,'Gen Master'!$AM97="Enabled?")),'Gen Master'!R97, ignore_flag)</f>
        <v>zzz_ignore</v>
      </c>
      <c r="S279" s="19" t="str">
        <f>IF(AND(NOT(ISBLANK('Gen Master'!S97)),OR('Gen Master'!$AM97=TRUE,'Gen Master'!$AM97="Enabled?")),'Gen Master'!S97, ignore_flag)</f>
        <v>zzz_ignore</v>
      </c>
      <c r="T279" s="19" t="str">
        <f>IF(AND(NOT(ISBLANK('Gen Master'!T97)),OR('Gen Master'!$AM97=TRUE,'Gen Master'!$AM97="Enabled?")),'Gen Master'!T97, ignore_flag)</f>
        <v>zzz_ignore</v>
      </c>
      <c r="U279" s="19" t="str">
        <f>IF(AND(NOT(ISBLANK('Gen Master'!U97)),OR('Gen Master'!$AM97=TRUE,'Gen Master'!$AM97="Enabled?")),'Gen Master'!U97, ignore_flag)</f>
        <v>zzz_ignore</v>
      </c>
      <c r="V279" s="19" t="str">
        <f ca="1">IF(AND(NOT(ISBLANK('Gen Master'!V97)),OR('Gen Master'!$AM97=TRUE,'Gen Master'!$AM97="Enabled?")),'Gen Master'!V97, ignore_flag)</f>
        <v>zzz_ignore</v>
      </c>
      <c r="W279" s="19" t="str">
        <f>IF(AND(NOT(ISBLANK('Gen Master'!W97)),OR('Gen Master'!$AM97=TRUE,'Gen Master'!$AM97="Enabled?")),'Gen Master'!W97, ignore_flag)</f>
        <v>zzz_ignore</v>
      </c>
      <c r="X279" s="19" t="str">
        <f>IF(AND(NOT(ISBLANK('Gen Master'!X97)),OR('Gen Master'!$AM97=TRUE,'Gen Master'!$AM97="Enabled?")),'Gen Master'!X97, ignore_flag)</f>
        <v>zzz_ignore</v>
      </c>
      <c r="Y279" s="19" t="str">
        <f>IF(AND(NOT(ISBLANK('Gen Master'!Y97)),OR('Gen Master'!$AM97=TRUE,'Gen Master'!$AM97="Enabled?")),'Gen Master'!Y97, ignore_flag)</f>
        <v>zzz_ignore</v>
      </c>
    </row>
    <row r="280" spans="1:25">
      <c r="A280" s="19">
        <f>'Gen Master'!A98</f>
        <v>67</v>
      </c>
      <c r="B280" s="19" t="str">
        <f>IF(AND(NOT(ISBLANK('Gen Master'!B98)),OR('Gen Master'!$AM98=TRUE,'Gen Master'!$AM98="Enabled?")),'Gen Master'!B98, ignore_flag)</f>
        <v>zzz_ignore</v>
      </c>
      <c r="C280" s="19" t="str">
        <f>IF(AND(NOT(ISBLANK('Gen Master'!C98)),OR('Gen Master'!$AM98=TRUE,'Gen Master'!$AM98="Enabled?")),'Gen Master'!C98, ignore_flag)</f>
        <v>zzz_ignore</v>
      </c>
      <c r="D280" s="19" t="str">
        <f>IF(AND(NOT(ISBLANK('Gen Master'!D98)),OR('Gen Master'!$AM98=TRUE,'Gen Master'!$AM98="Enabled?")),'Gen Master'!D98, ignore_flag)</f>
        <v>zzz_ignore</v>
      </c>
      <c r="E280" s="19" t="str">
        <f>IF(AND(NOT(ISBLANK('Gen Master'!E98)),OR('Gen Master'!$AM98=TRUE,'Gen Master'!$AM98="Enabled?")),'Gen Master'!E98, ignore_flag)</f>
        <v>zzz_ignore</v>
      </c>
      <c r="F280" s="19" t="str">
        <f>IF(AND(NOT(ISBLANK('Gen Master'!F98)),OR('Gen Master'!$AM98=TRUE,'Gen Master'!$AM98="Enabled?")),'Gen Master'!F98, ignore_flag)</f>
        <v>zzz_ignore</v>
      </c>
      <c r="G280" s="19" t="str">
        <f>IF(AND(NOT(ISBLANK('Gen Master'!G98)),OR('Gen Master'!$AM98=TRUE,'Gen Master'!$AM98="Enabled?")),'Gen Master'!G98, ignore_flag)</f>
        <v>zzz_ignore</v>
      </c>
      <c r="H280" s="19" t="str">
        <f>IF(AND(NOT(ISBLANK('Gen Master'!H98)),OR('Gen Master'!$AM98=TRUE,'Gen Master'!$AM98="Enabled?")),'Gen Master'!H98, ignore_flag)</f>
        <v>zzz_ignore</v>
      </c>
      <c r="I280" s="19" t="str">
        <f>IF(AND(NOT(ISBLANK('Gen Master'!I98)),OR('Gen Master'!$AM98=TRUE,'Gen Master'!$AM98="Enabled?")),'Gen Master'!I98, ignore_flag)</f>
        <v>zzz_ignore</v>
      </c>
      <c r="J280" s="19" t="str">
        <f>IF(AND(NOT(ISBLANK('Gen Master'!J98)),OR('Gen Master'!$AM98=TRUE,'Gen Master'!$AM98="Enabled?")),'Gen Master'!J98, ignore_flag)</f>
        <v>zzz_ignore</v>
      </c>
      <c r="K280" s="19" t="str">
        <f>IF(AND(NOT(ISBLANK('Gen Master'!K98)),OR('Gen Master'!$AM98=TRUE,'Gen Master'!$AM98="Enabled?")),'Gen Master'!K98, ignore_flag)</f>
        <v>zzz_ignore</v>
      </c>
      <c r="L280" s="19" t="str">
        <f>IF(AND(NOT(ISBLANK('Gen Master'!L98)),OR('Gen Master'!$AM98=TRUE,'Gen Master'!$AM98="Enabled?")),'Gen Master'!L98, ignore_flag)</f>
        <v>zzz_ignore</v>
      </c>
      <c r="M280" s="19" t="str">
        <f>IF(AND(NOT(ISBLANK('Gen Master'!M98)),OR('Gen Master'!$AM98=TRUE,'Gen Master'!$AM98="Enabled?")),'Gen Master'!M98, ignore_flag)</f>
        <v>zzz_ignore</v>
      </c>
      <c r="N280" s="19" t="str">
        <f>IF(AND(NOT(ISBLANK('Gen Master'!N98)),OR('Gen Master'!$AM98=TRUE,'Gen Master'!$AM98="Enabled?")),'Gen Master'!N98, ignore_flag)</f>
        <v>zzz_ignore</v>
      </c>
      <c r="O280" s="19" t="str">
        <f>IF(AND(NOT(ISBLANK('Gen Master'!O98)),OR('Gen Master'!$AM98=TRUE,'Gen Master'!$AM98="Enabled?")),'Gen Master'!O98, ignore_flag)</f>
        <v>zzz_ignore</v>
      </c>
      <c r="P280" s="19" t="str">
        <f>IF(AND(NOT(ISBLANK('Gen Master'!P98)),OR('Gen Master'!$AM98=TRUE,'Gen Master'!$AM98="Enabled?")),'Gen Master'!P98, ignore_flag)</f>
        <v>zzz_ignore</v>
      </c>
      <c r="Q280" s="19" t="str">
        <f>IF(AND(NOT(ISBLANK('Gen Master'!Q98)),OR('Gen Master'!$AM98=TRUE,'Gen Master'!$AM98="Enabled?")),'Gen Master'!Q98, ignore_flag)</f>
        <v>zzz_ignore</v>
      </c>
      <c r="R280" s="19" t="str">
        <f>IF(AND(NOT(ISBLANK('Gen Master'!R98)),OR('Gen Master'!$AM98=TRUE,'Gen Master'!$AM98="Enabled?")),'Gen Master'!R98, ignore_flag)</f>
        <v>zzz_ignore</v>
      </c>
      <c r="S280" s="19" t="str">
        <f>IF(AND(NOT(ISBLANK('Gen Master'!S98)),OR('Gen Master'!$AM98=TRUE,'Gen Master'!$AM98="Enabled?")),'Gen Master'!S98, ignore_flag)</f>
        <v>zzz_ignore</v>
      </c>
      <c r="T280" s="19" t="str">
        <f>IF(AND(NOT(ISBLANK('Gen Master'!T98)),OR('Gen Master'!$AM98=TRUE,'Gen Master'!$AM98="Enabled?")),'Gen Master'!T98, ignore_flag)</f>
        <v>zzz_ignore</v>
      </c>
      <c r="U280" s="19" t="str">
        <f>IF(AND(NOT(ISBLANK('Gen Master'!U98)),OR('Gen Master'!$AM98=TRUE,'Gen Master'!$AM98="Enabled?")),'Gen Master'!U98, ignore_flag)</f>
        <v>zzz_ignore</v>
      </c>
      <c r="V280" s="19" t="str">
        <f ca="1">IF(AND(NOT(ISBLANK('Gen Master'!V98)),OR('Gen Master'!$AM98=TRUE,'Gen Master'!$AM98="Enabled?")),'Gen Master'!V98, ignore_flag)</f>
        <v>zzz_ignore</v>
      </c>
      <c r="W280" s="19" t="str">
        <f>IF(AND(NOT(ISBLANK('Gen Master'!W98)),OR('Gen Master'!$AM98=TRUE,'Gen Master'!$AM98="Enabled?")),'Gen Master'!W98, ignore_flag)</f>
        <v>zzz_ignore</v>
      </c>
      <c r="X280" s="19" t="str">
        <f>IF(AND(NOT(ISBLANK('Gen Master'!X98)),OR('Gen Master'!$AM98=TRUE,'Gen Master'!$AM98="Enabled?")),'Gen Master'!X98, ignore_flag)</f>
        <v>zzz_ignore</v>
      </c>
      <c r="Y280" s="19" t="str">
        <f>IF(AND(NOT(ISBLANK('Gen Master'!Y98)),OR('Gen Master'!$AM98=TRUE,'Gen Master'!$AM98="Enabled?")),'Gen Master'!Y98, ignore_flag)</f>
        <v>zzz_ignore</v>
      </c>
    </row>
    <row r="281" spans="1:25">
      <c r="A281" s="19">
        <f>'Gen Master'!A100</f>
        <v>69</v>
      </c>
      <c r="B281" s="19" t="str">
        <f>IF(AND(NOT(ISBLANK('Gen Master'!B100)),OR('Gen Master'!$AM100=TRUE,'Gen Master'!$AM100="Enabled?")),'Gen Master'!B100, ignore_flag)</f>
        <v>zzz_ignore</v>
      </c>
      <c r="C281" s="19" t="str">
        <f>IF(AND(NOT(ISBLANK('Gen Master'!C100)),OR('Gen Master'!$AM100=TRUE,'Gen Master'!$AM100="Enabled?")),'Gen Master'!C100, ignore_flag)</f>
        <v>zzz_ignore</v>
      </c>
      <c r="D281" s="19" t="str">
        <f>IF(AND(NOT(ISBLANK('Gen Master'!D100)),OR('Gen Master'!$AM100=TRUE,'Gen Master'!$AM100="Enabled?")),'Gen Master'!D100, ignore_flag)</f>
        <v>zzz_ignore</v>
      </c>
      <c r="E281" s="19" t="str">
        <f>IF(AND(NOT(ISBLANK('Gen Master'!E100)),OR('Gen Master'!$AM100=TRUE,'Gen Master'!$AM100="Enabled?")),'Gen Master'!E100, ignore_flag)</f>
        <v>zzz_ignore</v>
      </c>
      <c r="F281" s="19" t="str">
        <f>IF(AND(NOT(ISBLANK('Gen Master'!F100)),OR('Gen Master'!$AM100=TRUE,'Gen Master'!$AM100="Enabled?")),'Gen Master'!F100, ignore_flag)</f>
        <v>zzz_ignore</v>
      </c>
      <c r="G281" s="19" t="str">
        <f>IF(AND(NOT(ISBLANK('Gen Master'!G100)),OR('Gen Master'!$AM100=TRUE,'Gen Master'!$AM100="Enabled?")),'Gen Master'!G100, ignore_flag)</f>
        <v>zzz_ignore</v>
      </c>
      <c r="H281" s="19" t="str">
        <f>IF(AND(NOT(ISBLANK('Gen Master'!H100)),OR('Gen Master'!$AM100=TRUE,'Gen Master'!$AM100="Enabled?")),'Gen Master'!H100, ignore_flag)</f>
        <v>zzz_ignore</v>
      </c>
      <c r="I281" s="19" t="str">
        <f>IF(AND(NOT(ISBLANK('Gen Master'!I100)),OR('Gen Master'!$AM100=TRUE,'Gen Master'!$AM100="Enabled?")),'Gen Master'!I100, ignore_flag)</f>
        <v>zzz_ignore</v>
      </c>
      <c r="J281" s="19" t="str">
        <f>IF(AND(NOT(ISBLANK('Gen Master'!J100)),OR('Gen Master'!$AM100=TRUE,'Gen Master'!$AM100="Enabled?")),'Gen Master'!J100, ignore_flag)</f>
        <v>zzz_ignore</v>
      </c>
      <c r="K281" s="19" t="str">
        <f>IF(AND(NOT(ISBLANK('Gen Master'!K100)),OR('Gen Master'!$AM100=TRUE,'Gen Master'!$AM100="Enabled?")),'Gen Master'!K100, ignore_flag)</f>
        <v>zzz_ignore</v>
      </c>
      <c r="L281" s="19" t="str">
        <f>IF(AND(NOT(ISBLANK('Gen Master'!L100)),OR('Gen Master'!$AM100=TRUE,'Gen Master'!$AM100="Enabled?")),'Gen Master'!L100, ignore_flag)</f>
        <v>zzz_ignore</v>
      </c>
      <c r="M281" s="19" t="str">
        <f>IF(AND(NOT(ISBLANK('Gen Master'!M100)),OR('Gen Master'!$AM100=TRUE,'Gen Master'!$AM100="Enabled?")),'Gen Master'!M100, ignore_flag)</f>
        <v>zzz_ignore</v>
      </c>
      <c r="N281" s="19" t="str">
        <f>IF(AND(NOT(ISBLANK('Gen Master'!N100)),OR('Gen Master'!$AM100=TRUE,'Gen Master'!$AM100="Enabled?")),'Gen Master'!N100, ignore_flag)</f>
        <v>zzz_ignore</v>
      </c>
      <c r="O281" s="19" t="str">
        <f>IF(AND(NOT(ISBLANK('Gen Master'!O100)),OR('Gen Master'!$AM100=TRUE,'Gen Master'!$AM100="Enabled?")),'Gen Master'!O100, ignore_flag)</f>
        <v>zzz_ignore</v>
      </c>
      <c r="P281" s="19" t="str">
        <f>IF(AND(NOT(ISBLANK('Gen Master'!P100)),OR('Gen Master'!$AM100=TRUE,'Gen Master'!$AM100="Enabled?")),'Gen Master'!P100, ignore_flag)</f>
        <v>zzz_ignore</v>
      </c>
      <c r="Q281" s="19" t="str">
        <f>IF(AND(NOT(ISBLANK('Gen Master'!Q100)),OR('Gen Master'!$AM100=TRUE,'Gen Master'!$AM100="Enabled?")),'Gen Master'!Q100, ignore_flag)</f>
        <v>zzz_ignore</v>
      </c>
      <c r="R281" s="19" t="str">
        <f>IF(AND(NOT(ISBLANK('Gen Master'!R100)),OR('Gen Master'!$AM100=TRUE,'Gen Master'!$AM100="Enabled?")),'Gen Master'!R100, ignore_flag)</f>
        <v>zzz_ignore</v>
      </c>
      <c r="S281" s="19" t="str">
        <f>IF(AND(NOT(ISBLANK('Gen Master'!S100)),OR('Gen Master'!$AM100=TRUE,'Gen Master'!$AM100="Enabled?")),'Gen Master'!S100, ignore_flag)</f>
        <v>zzz_ignore</v>
      </c>
      <c r="T281" s="19" t="str">
        <f>IF(AND(NOT(ISBLANK('Gen Master'!T100)),OR('Gen Master'!$AM100=TRUE,'Gen Master'!$AM100="Enabled?")),'Gen Master'!T100, ignore_flag)</f>
        <v>zzz_ignore</v>
      </c>
      <c r="U281" s="19" t="str">
        <f>IF(AND(NOT(ISBLANK('Gen Master'!U100)),OR('Gen Master'!$AM100=TRUE,'Gen Master'!$AM100="Enabled?")),'Gen Master'!U100, ignore_flag)</f>
        <v>zzz_ignore</v>
      </c>
      <c r="V281" s="19" t="str">
        <f ca="1">IF(AND(NOT(ISBLANK('Gen Master'!V100)),OR('Gen Master'!$AM100=TRUE,'Gen Master'!$AM100="Enabled?")),'Gen Master'!V100, ignore_flag)</f>
        <v>zzz_ignore</v>
      </c>
      <c r="W281" s="19" t="str">
        <f>IF(AND(NOT(ISBLANK('Gen Master'!W100)),OR('Gen Master'!$AM100=TRUE,'Gen Master'!$AM100="Enabled?")),'Gen Master'!W100, ignore_flag)</f>
        <v>zzz_ignore</v>
      </c>
      <c r="X281" s="19" t="str">
        <f>IF(AND(NOT(ISBLANK('Gen Master'!X100)),OR('Gen Master'!$AM100=TRUE,'Gen Master'!$AM100="Enabled?")),'Gen Master'!X100, ignore_flag)</f>
        <v>zzz_ignore</v>
      </c>
      <c r="Y281" s="19" t="str">
        <f>IF(AND(NOT(ISBLANK('Gen Master'!Y100)),OR('Gen Master'!$AM100=TRUE,'Gen Master'!$AM100="Enabled?")),'Gen Master'!Y100, ignore_flag)</f>
        <v>zzz_ignore</v>
      </c>
    </row>
    <row r="282" spans="1:25">
      <c r="A282" s="19">
        <f>'Gen Master'!A101</f>
        <v>70</v>
      </c>
      <c r="B282" s="19" t="str">
        <f>IF(AND(NOT(ISBLANK('Gen Master'!B101)),OR('Gen Master'!$AM101=TRUE,'Gen Master'!$AM101="Enabled?")),'Gen Master'!B101, ignore_flag)</f>
        <v>zzz_ignore</v>
      </c>
      <c r="C282" s="19" t="str">
        <f>IF(AND(NOT(ISBLANK('Gen Master'!C101)),OR('Gen Master'!$AM101=TRUE,'Gen Master'!$AM101="Enabled?")),'Gen Master'!C101, ignore_flag)</f>
        <v>zzz_ignore</v>
      </c>
      <c r="D282" s="19" t="str">
        <f>IF(AND(NOT(ISBLANK('Gen Master'!D101)),OR('Gen Master'!$AM101=TRUE,'Gen Master'!$AM101="Enabled?")),'Gen Master'!D101, ignore_flag)</f>
        <v>zzz_ignore</v>
      </c>
      <c r="E282" s="19" t="str">
        <f>IF(AND(NOT(ISBLANK('Gen Master'!E101)),OR('Gen Master'!$AM101=TRUE,'Gen Master'!$AM101="Enabled?")),'Gen Master'!E101, ignore_flag)</f>
        <v>zzz_ignore</v>
      </c>
      <c r="F282" s="19" t="str">
        <f>IF(AND(NOT(ISBLANK('Gen Master'!F101)),OR('Gen Master'!$AM101=TRUE,'Gen Master'!$AM101="Enabled?")),'Gen Master'!F101, ignore_flag)</f>
        <v>zzz_ignore</v>
      </c>
      <c r="G282" s="19" t="str">
        <f>IF(AND(NOT(ISBLANK('Gen Master'!G101)),OR('Gen Master'!$AM101=TRUE,'Gen Master'!$AM101="Enabled?")),'Gen Master'!G101, ignore_flag)</f>
        <v>zzz_ignore</v>
      </c>
      <c r="H282" s="19" t="str">
        <f>IF(AND(NOT(ISBLANK('Gen Master'!H101)),OR('Gen Master'!$AM101=TRUE,'Gen Master'!$AM101="Enabled?")),'Gen Master'!H101, ignore_flag)</f>
        <v>zzz_ignore</v>
      </c>
      <c r="I282" s="19" t="str">
        <f>IF(AND(NOT(ISBLANK('Gen Master'!I101)),OR('Gen Master'!$AM101=TRUE,'Gen Master'!$AM101="Enabled?")),'Gen Master'!I101, ignore_flag)</f>
        <v>zzz_ignore</v>
      </c>
      <c r="J282" s="19" t="str">
        <f>IF(AND(NOT(ISBLANK('Gen Master'!J101)),OR('Gen Master'!$AM101=TRUE,'Gen Master'!$AM101="Enabled?")),'Gen Master'!J101, ignore_flag)</f>
        <v>zzz_ignore</v>
      </c>
      <c r="K282" s="19" t="str">
        <f>IF(AND(NOT(ISBLANK('Gen Master'!K101)),OR('Gen Master'!$AM101=TRUE,'Gen Master'!$AM101="Enabled?")),'Gen Master'!K101, ignore_flag)</f>
        <v>zzz_ignore</v>
      </c>
      <c r="L282" s="19" t="str">
        <f>IF(AND(NOT(ISBLANK('Gen Master'!L101)),OR('Gen Master'!$AM101=TRUE,'Gen Master'!$AM101="Enabled?")),'Gen Master'!L101, ignore_flag)</f>
        <v>zzz_ignore</v>
      </c>
      <c r="M282" s="19" t="str">
        <f>IF(AND(NOT(ISBLANK('Gen Master'!M101)),OR('Gen Master'!$AM101=TRUE,'Gen Master'!$AM101="Enabled?")),'Gen Master'!M101, ignore_flag)</f>
        <v>zzz_ignore</v>
      </c>
      <c r="N282" s="19" t="str">
        <f>IF(AND(NOT(ISBLANK('Gen Master'!N101)),OR('Gen Master'!$AM101=TRUE,'Gen Master'!$AM101="Enabled?")),'Gen Master'!N101, ignore_flag)</f>
        <v>zzz_ignore</v>
      </c>
      <c r="O282" s="19" t="str">
        <f>IF(AND(NOT(ISBLANK('Gen Master'!O101)),OR('Gen Master'!$AM101=TRUE,'Gen Master'!$AM101="Enabled?")),'Gen Master'!O101, ignore_flag)</f>
        <v>zzz_ignore</v>
      </c>
      <c r="P282" s="19" t="str">
        <f>IF(AND(NOT(ISBLANK('Gen Master'!P101)),OR('Gen Master'!$AM101=TRUE,'Gen Master'!$AM101="Enabled?")),'Gen Master'!P101, ignore_flag)</f>
        <v>zzz_ignore</v>
      </c>
      <c r="Q282" s="19" t="str">
        <f>IF(AND(NOT(ISBLANK('Gen Master'!Q101)),OR('Gen Master'!$AM101=TRUE,'Gen Master'!$AM101="Enabled?")),'Gen Master'!Q101, ignore_flag)</f>
        <v>zzz_ignore</v>
      </c>
      <c r="R282" s="19" t="str">
        <f>IF(AND(NOT(ISBLANK('Gen Master'!R101)),OR('Gen Master'!$AM101=TRUE,'Gen Master'!$AM101="Enabled?")),'Gen Master'!R101, ignore_flag)</f>
        <v>zzz_ignore</v>
      </c>
      <c r="S282" s="19" t="str">
        <f>IF(AND(NOT(ISBLANK('Gen Master'!S101)),OR('Gen Master'!$AM101=TRUE,'Gen Master'!$AM101="Enabled?")),'Gen Master'!S101, ignore_flag)</f>
        <v>zzz_ignore</v>
      </c>
      <c r="T282" s="19" t="str">
        <f>IF(AND(NOT(ISBLANK('Gen Master'!T101)),OR('Gen Master'!$AM101=TRUE,'Gen Master'!$AM101="Enabled?")),'Gen Master'!T101, ignore_flag)</f>
        <v>zzz_ignore</v>
      </c>
      <c r="U282" s="19" t="str">
        <f>IF(AND(NOT(ISBLANK('Gen Master'!U101)),OR('Gen Master'!$AM101=TRUE,'Gen Master'!$AM101="Enabled?")),'Gen Master'!U101, ignore_flag)</f>
        <v>zzz_ignore</v>
      </c>
      <c r="V282" s="19" t="str">
        <f ca="1">IF(AND(NOT(ISBLANK('Gen Master'!V101)),OR('Gen Master'!$AM101=TRUE,'Gen Master'!$AM101="Enabled?")),'Gen Master'!V101, ignore_flag)</f>
        <v>zzz_ignore</v>
      </c>
      <c r="W282" s="19" t="str">
        <f>IF(AND(NOT(ISBLANK('Gen Master'!W101)),OR('Gen Master'!$AM101=TRUE,'Gen Master'!$AM101="Enabled?")),'Gen Master'!W101, ignore_flag)</f>
        <v>zzz_ignore</v>
      </c>
      <c r="X282" s="19" t="str">
        <f>IF(AND(NOT(ISBLANK('Gen Master'!X101)),OR('Gen Master'!$AM101=TRUE,'Gen Master'!$AM101="Enabled?")),'Gen Master'!X101, ignore_flag)</f>
        <v>zzz_ignore</v>
      </c>
      <c r="Y282" s="19" t="str">
        <f>IF(AND(NOT(ISBLANK('Gen Master'!Y101)),OR('Gen Master'!$AM101=TRUE,'Gen Master'!$AM101="Enabled?")),'Gen Master'!Y101, ignore_flag)</f>
        <v>zzz_ignore</v>
      </c>
    </row>
    <row r="283" spans="1:25">
      <c r="A283" s="19">
        <f>'Gen Master'!A102</f>
        <v>71</v>
      </c>
      <c r="B283" s="19" t="str">
        <f>IF(AND(NOT(ISBLANK('Gen Master'!B102)),OR('Gen Master'!$AM102=TRUE,'Gen Master'!$AM102="Enabled?")),'Gen Master'!B102, ignore_flag)</f>
        <v>zzz_ignore</v>
      </c>
      <c r="C283" s="19" t="str">
        <f>IF(AND(NOT(ISBLANK('Gen Master'!C102)),OR('Gen Master'!$AM102=TRUE,'Gen Master'!$AM102="Enabled?")),'Gen Master'!C102, ignore_flag)</f>
        <v>zzz_ignore</v>
      </c>
      <c r="D283" s="19" t="str">
        <f>IF(AND(NOT(ISBLANK('Gen Master'!D102)),OR('Gen Master'!$AM102=TRUE,'Gen Master'!$AM102="Enabled?")),'Gen Master'!D102, ignore_flag)</f>
        <v>zzz_ignore</v>
      </c>
      <c r="E283" s="19" t="str">
        <f>IF(AND(NOT(ISBLANK('Gen Master'!E102)),OR('Gen Master'!$AM102=TRUE,'Gen Master'!$AM102="Enabled?")),'Gen Master'!E102, ignore_flag)</f>
        <v>zzz_ignore</v>
      </c>
      <c r="F283" s="19" t="str">
        <f>IF(AND(NOT(ISBLANK('Gen Master'!F102)),OR('Gen Master'!$AM102=TRUE,'Gen Master'!$AM102="Enabled?")),'Gen Master'!F102, ignore_flag)</f>
        <v>zzz_ignore</v>
      </c>
      <c r="G283" s="19" t="str">
        <f>IF(AND(NOT(ISBLANK('Gen Master'!G102)),OR('Gen Master'!$AM102=TRUE,'Gen Master'!$AM102="Enabled?")),'Gen Master'!G102, ignore_flag)</f>
        <v>zzz_ignore</v>
      </c>
      <c r="H283" s="19" t="str">
        <f>IF(AND(NOT(ISBLANK('Gen Master'!H102)),OR('Gen Master'!$AM102=TRUE,'Gen Master'!$AM102="Enabled?")),'Gen Master'!H102, ignore_flag)</f>
        <v>zzz_ignore</v>
      </c>
      <c r="I283" s="19" t="str">
        <f>IF(AND(NOT(ISBLANK('Gen Master'!I102)),OR('Gen Master'!$AM102=TRUE,'Gen Master'!$AM102="Enabled?")),'Gen Master'!I102, ignore_flag)</f>
        <v>zzz_ignore</v>
      </c>
      <c r="J283" s="19" t="str">
        <f>IF(AND(NOT(ISBLANK('Gen Master'!J102)),OR('Gen Master'!$AM102=TRUE,'Gen Master'!$AM102="Enabled?")),'Gen Master'!J102, ignore_flag)</f>
        <v>zzz_ignore</v>
      </c>
      <c r="K283" s="19" t="str">
        <f>IF(AND(NOT(ISBLANK('Gen Master'!K102)),OR('Gen Master'!$AM102=TRUE,'Gen Master'!$AM102="Enabled?")),'Gen Master'!K102, ignore_flag)</f>
        <v>zzz_ignore</v>
      </c>
      <c r="L283" s="19" t="str">
        <f>IF(AND(NOT(ISBLANK('Gen Master'!L102)),OR('Gen Master'!$AM102=TRUE,'Gen Master'!$AM102="Enabled?")),'Gen Master'!L102, ignore_flag)</f>
        <v>zzz_ignore</v>
      </c>
      <c r="M283" s="19" t="str">
        <f>IF(AND(NOT(ISBLANK('Gen Master'!M102)),OR('Gen Master'!$AM102=TRUE,'Gen Master'!$AM102="Enabled?")),'Gen Master'!M102, ignore_flag)</f>
        <v>zzz_ignore</v>
      </c>
      <c r="N283" s="19" t="str">
        <f>IF(AND(NOT(ISBLANK('Gen Master'!N102)),OR('Gen Master'!$AM102=TRUE,'Gen Master'!$AM102="Enabled?")),'Gen Master'!N102, ignore_flag)</f>
        <v>zzz_ignore</v>
      </c>
      <c r="O283" s="19" t="str">
        <f>IF(AND(NOT(ISBLANK('Gen Master'!O102)),OR('Gen Master'!$AM102=TRUE,'Gen Master'!$AM102="Enabled?")),'Gen Master'!O102, ignore_flag)</f>
        <v>zzz_ignore</v>
      </c>
      <c r="P283" s="19" t="str">
        <f>IF(AND(NOT(ISBLANK('Gen Master'!P102)),OR('Gen Master'!$AM102=TRUE,'Gen Master'!$AM102="Enabled?")),'Gen Master'!P102, ignore_flag)</f>
        <v>zzz_ignore</v>
      </c>
      <c r="Q283" s="19" t="str">
        <f>IF(AND(NOT(ISBLANK('Gen Master'!Q102)),OR('Gen Master'!$AM102=TRUE,'Gen Master'!$AM102="Enabled?")),'Gen Master'!Q102, ignore_flag)</f>
        <v>zzz_ignore</v>
      </c>
      <c r="R283" s="19" t="str">
        <f>IF(AND(NOT(ISBLANK('Gen Master'!R102)),OR('Gen Master'!$AM102=TRUE,'Gen Master'!$AM102="Enabled?")),'Gen Master'!R102, ignore_flag)</f>
        <v>zzz_ignore</v>
      </c>
      <c r="S283" s="19" t="str">
        <f>IF(AND(NOT(ISBLANK('Gen Master'!S102)),OR('Gen Master'!$AM102=TRUE,'Gen Master'!$AM102="Enabled?")),'Gen Master'!S102, ignore_flag)</f>
        <v>zzz_ignore</v>
      </c>
      <c r="T283" s="19" t="str">
        <f>IF(AND(NOT(ISBLANK('Gen Master'!T102)),OR('Gen Master'!$AM102=TRUE,'Gen Master'!$AM102="Enabled?")),'Gen Master'!T102, ignore_flag)</f>
        <v>zzz_ignore</v>
      </c>
      <c r="U283" s="19" t="str">
        <f>IF(AND(NOT(ISBLANK('Gen Master'!U102)),OR('Gen Master'!$AM102=TRUE,'Gen Master'!$AM102="Enabled?")),'Gen Master'!U102, ignore_flag)</f>
        <v>zzz_ignore</v>
      </c>
      <c r="V283" s="19" t="str">
        <f ca="1">IF(AND(NOT(ISBLANK('Gen Master'!V102)),OR('Gen Master'!$AM102=TRUE,'Gen Master'!$AM102="Enabled?")),'Gen Master'!V102, ignore_flag)</f>
        <v>zzz_ignore</v>
      </c>
      <c r="W283" s="19" t="str">
        <f>IF(AND(NOT(ISBLANK('Gen Master'!W102)),OR('Gen Master'!$AM102=TRUE,'Gen Master'!$AM102="Enabled?")),'Gen Master'!W102, ignore_flag)</f>
        <v>zzz_ignore</v>
      </c>
      <c r="X283" s="19" t="str">
        <f>IF(AND(NOT(ISBLANK('Gen Master'!X102)),OR('Gen Master'!$AM102=TRUE,'Gen Master'!$AM102="Enabled?")),'Gen Master'!X102, ignore_flag)</f>
        <v>zzz_ignore</v>
      </c>
      <c r="Y283" s="19" t="str">
        <f>IF(AND(NOT(ISBLANK('Gen Master'!Y102)),OR('Gen Master'!$AM102=TRUE,'Gen Master'!$AM102="Enabled?")),'Gen Master'!Y102, ignore_flag)</f>
        <v>zzz_ignore</v>
      </c>
    </row>
    <row r="284" spans="1:25">
      <c r="A284" s="19">
        <f>'Gen Master'!A105</f>
        <v>74</v>
      </c>
      <c r="B284" s="19" t="str">
        <f>IF(AND(NOT(ISBLANK('Gen Master'!B105)),OR('Gen Master'!$AM105=TRUE,'Gen Master'!$AM105="Enabled?")),'Gen Master'!B105, ignore_flag)</f>
        <v>zzz_ignore</v>
      </c>
      <c r="C284" s="19" t="str">
        <f>IF(AND(NOT(ISBLANK('Gen Master'!C105)),OR('Gen Master'!$AM105=TRUE,'Gen Master'!$AM105="Enabled?")),'Gen Master'!C105, ignore_flag)</f>
        <v>zzz_ignore</v>
      </c>
      <c r="D284" s="19" t="str">
        <f>IF(AND(NOT(ISBLANK('Gen Master'!D105)),OR('Gen Master'!$AM105=TRUE,'Gen Master'!$AM105="Enabled?")),'Gen Master'!D105, ignore_flag)</f>
        <v>zzz_ignore</v>
      </c>
      <c r="E284" s="19" t="str">
        <f>IF(AND(NOT(ISBLANK('Gen Master'!E105)),OR('Gen Master'!$AM105=TRUE,'Gen Master'!$AM105="Enabled?")),'Gen Master'!E105, ignore_flag)</f>
        <v>zzz_ignore</v>
      </c>
      <c r="F284" s="19" t="str">
        <f>IF(AND(NOT(ISBLANK('Gen Master'!F105)),OR('Gen Master'!$AM105=TRUE,'Gen Master'!$AM105="Enabled?")),'Gen Master'!F105, ignore_flag)</f>
        <v>zzz_ignore</v>
      </c>
      <c r="G284" s="19" t="str">
        <f>IF(AND(NOT(ISBLANK('Gen Master'!G105)),OR('Gen Master'!$AM105=TRUE,'Gen Master'!$AM105="Enabled?")),'Gen Master'!G105, ignore_flag)</f>
        <v>zzz_ignore</v>
      </c>
      <c r="H284" s="19" t="str">
        <f>IF(AND(NOT(ISBLANK('Gen Master'!H105)),OR('Gen Master'!$AM105=TRUE,'Gen Master'!$AM105="Enabled?")),'Gen Master'!H105, ignore_flag)</f>
        <v>zzz_ignore</v>
      </c>
      <c r="I284" s="19" t="str">
        <f>IF(AND(NOT(ISBLANK('Gen Master'!I105)),OR('Gen Master'!$AM105=TRUE,'Gen Master'!$AM105="Enabled?")),'Gen Master'!I105, ignore_flag)</f>
        <v>zzz_ignore</v>
      </c>
      <c r="J284" s="19" t="str">
        <f>IF(AND(NOT(ISBLANK('Gen Master'!J105)),OR('Gen Master'!$AM105=TRUE,'Gen Master'!$AM105="Enabled?")),'Gen Master'!J105, ignore_flag)</f>
        <v>zzz_ignore</v>
      </c>
      <c r="K284" s="19" t="str">
        <f>IF(AND(NOT(ISBLANK('Gen Master'!K105)),OR('Gen Master'!$AM105=TRUE,'Gen Master'!$AM105="Enabled?")),'Gen Master'!K105, ignore_flag)</f>
        <v>zzz_ignore</v>
      </c>
      <c r="L284" s="19" t="str">
        <f>IF(AND(NOT(ISBLANK('Gen Master'!L105)),OR('Gen Master'!$AM105=TRUE,'Gen Master'!$AM105="Enabled?")),'Gen Master'!L105, ignore_flag)</f>
        <v>zzz_ignore</v>
      </c>
      <c r="M284" s="19" t="str">
        <f>IF(AND(NOT(ISBLANK('Gen Master'!M105)),OR('Gen Master'!$AM105=TRUE,'Gen Master'!$AM105="Enabled?")),'Gen Master'!M105, ignore_flag)</f>
        <v>zzz_ignore</v>
      </c>
      <c r="N284" s="19" t="str">
        <f>IF(AND(NOT(ISBLANK('Gen Master'!N105)),OR('Gen Master'!$AM105=TRUE,'Gen Master'!$AM105="Enabled?")),'Gen Master'!N105, ignore_flag)</f>
        <v>zzz_ignore</v>
      </c>
      <c r="O284" s="19" t="str">
        <f>IF(AND(NOT(ISBLANK('Gen Master'!O105)),OR('Gen Master'!$AM105=TRUE,'Gen Master'!$AM105="Enabled?")),'Gen Master'!O105, ignore_flag)</f>
        <v>zzz_ignore</v>
      </c>
      <c r="P284" s="19" t="str">
        <f>IF(AND(NOT(ISBLANK('Gen Master'!P105)),OR('Gen Master'!$AM105=TRUE,'Gen Master'!$AM105="Enabled?")),'Gen Master'!P105, ignore_flag)</f>
        <v>zzz_ignore</v>
      </c>
      <c r="Q284" s="19" t="str">
        <f>IF(AND(NOT(ISBLANK('Gen Master'!Q105)),OR('Gen Master'!$AM105=TRUE,'Gen Master'!$AM105="Enabled?")),'Gen Master'!Q105, ignore_flag)</f>
        <v>zzz_ignore</v>
      </c>
      <c r="R284" s="19" t="str">
        <f>IF(AND(NOT(ISBLANK('Gen Master'!R105)),OR('Gen Master'!$AM105=TRUE,'Gen Master'!$AM105="Enabled?")),'Gen Master'!R105, ignore_flag)</f>
        <v>zzz_ignore</v>
      </c>
      <c r="S284" s="19" t="str">
        <f>IF(AND(NOT(ISBLANK('Gen Master'!S105)),OR('Gen Master'!$AM105=TRUE,'Gen Master'!$AM105="Enabled?")),'Gen Master'!S105, ignore_flag)</f>
        <v>zzz_ignore</v>
      </c>
      <c r="T284" s="19" t="str">
        <f>IF(AND(NOT(ISBLANK('Gen Master'!T105)),OR('Gen Master'!$AM105=TRUE,'Gen Master'!$AM105="Enabled?")),'Gen Master'!T105, ignore_flag)</f>
        <v>zzz_ignore</v>
      </c>
      <c r="U284" s="19" t="str">
        <f>IF(AND(NOT(ISBLANK('Gen Master'!U105)),OR('Gen Master'!$AM105=TRUE,'Gen Master'!$AM105="Enabled?")),'Gen Master'!U105, ignore_flag)</f>
        <v>zzz_ignore</v>
      </c>
      <c r="V284" s="19" t="str">
        <f ca="1">IF(AND(NOT(ISBLANK('Gen Master'!V105)),OR('Gen Master'!$AM105=TRUE,'Gen Master'!$AM105="Enabled?")),'Gen Master'!V105, ignore_flag)</f>
        <v>zzz_ignore</v>
      </c>
      <c r="W284" s="19" t="str">
        <f>IF(AND(NOT(ISBLANK('Gen Master'!W105)),OR('Gen Master'!$AM105=TRUE,'Gen Master'!$AM105="Enabled?")),'Gen Master'!W105, ignore_flag)</f>
        <v>zzz_ignore</v>
      </c>
      <c r="X284" s="19" t="str">
        <f>IF(AND(NOT(ISBLANK('Gen Master'!X105)),OR('Gen Master'!$AM105=TRUE,'Gen Master'!$AM105="Enabled?")),'Gen Master'!X105, ignore_flag)</f>
        <v>zzz_ignore</v>
      </c>
      <c r="Y284" s="19" t="str">
        <f>IF(AND(NOT(ISBLANK('Gen Master'!Y105)),OR('Gen Master'!$AM105=TRUE,'Gen Master'!$AM105="Enabled?")),'Gen Master'!Y105, ignore_flag)</f>
        <v>zzz_ignore</v>
      </c>
    </row>
    <row r="285" spans="1:25">
      <c r="A285" s="19">
        <f>'Gen Master'!A106</f>
        <v>75</v>
      </c>
      <c r="B285" s="19" t="str">
        <f>IF(AND(NOT(ISBLANK('Gen Master'!B106)),OR('Gen Master'!$AM106=TRUE,'Gen Master'!$AM106="Enabled?")),'Gen Master'!B106, ignore_flag)</f>
        <v>zzz_ignore</v>
      </c>
      <c r="C285" s="19" t="str">
        <f>IF(AND(NOT(ISBLANK('Gen Master'!C106)),OR('Gen Master'!$AM106=TRUE,'Gen Master'!$AM106="Enabled?")),'Gen Master'!C106, ignore_flag)</f>
        <v>zzz_ignore</v>
      </c>
      <c r="D285" s="19" t="str">
        <f>IF(AND(NOT(ISBLANK('Gen Master'!D106)),OR('Gen Master'!$AM106=TRUE,'Gen Master'!$AM106="Enabled?")),'Gen Master'!D106, ignore_flag)</f>
        <v>zzz_ignore</v>
      </c>
      <c r="E285" s="19" t="str">
        <f>IF(AND(NOT(ISBLANK('Gen Master'!E106)),OR('Gen Master'!$AM106=TRUE,'Gen Master'!$AM106="Enabled?")),'Gen Master'!E106, ignore_flag)</f>
        <v>zzz_ignore</v>
      </c>
      <c r="F285" s="19" t="str">
        <f>IF(AND(NOT(ISBLANK('Gen Master'!F106)),OR('Gen Master'!$AM106=TRUE,'Gen Master'!$AM106="Enabled?")),'Gen Master'!F106, ignore_flag)</f>
        <v>zzz_ignore</v>
      </c>
      <c r="G285" s="19" t="str">
        <f>IF(AND(NOT(ISBLANK('Gen Master'!G106)),OR('Gen Master'!$AM106=TRUE,'Gen Master'!$AM106="Enabled?")),'Gen Master'!G106, ignore_flag)</f>
        <v>zzz_ignore</v>
      </c>
      <c r="H285" s="19" t="str">
        <f>IF(AND(NOT(ISBLANK('Gen Master'!H106)),OR('Gen Master'!$AM106=TRUE,'Gen Master'!$AM106="Enabled?")),'Gen Master'!H106, ignore_flag)</f>
        <v>zzz_ignore</v>
      </c>
      <c r="I285" s="19" t="str">
        <f>IF(AND(NOT(ISBLANK('Gen Master'!I106)),OR('Gen Master'!$AM106=TRUE,'Gen Master'!$AM106="Enabled?")),'Gen Master'!I106, ignore_flag)</f>
        <v>zzz_ignore</v>
      </c>
      <c r="J285" s="19" t="str">
        <f>IF(AND(NOT(ISBLANK('Gen Master'!J106)),OR('Gen Master'!$AM106=TRUE,'Gen Master'!$AM106="Enabled?")),'Gen Master'!J106, ignore_flag)</f>
        <v>zzz_ignore</v>
      </c>
      <c r="K285" s="19" t="str">
        <f>IF(AND(NOT(ISBLANK('Gen Master'!K106)),OR('Gen Master'!$AM106=TRUE,'Gen Master'!$AM106="Enabled?")),'Gen Master'!K106, ignore_flag)</f>
        <v>zzz_ignore</v>
      </c>
      <c r="L285" s="19" t="str">
        <f>IF(AND(NOT(ISBLANK('Gen Master'!L106)),OR('Gen Master'!$AM106=TRUE,'Gen Master'!$AM106="Enabled?")),'Gen Master'!L106, ignore_flag)</f>
        <v>zzz_ignore</v>
      </c>
      <c r="M285" s="19" t="str">
        <f>IF(AND(NOT(ISBLANK('Gen Master'!M106)),OR('Gen Master'!$AM106=TRUE,'Gen Master'!$AM106="Enabled?")),'Gen Master'!M106, ignore_flag)</f>
        <v>zzz_ignore</v>
      </c>
      <c r="N285" s="19" t="str">
        <f>IF(AND(NOT(ISBLANK('Gen Master'!N106)),OR('Gen Master'!$AM106=TRUE,'Gen Master'!$AM106="Enabled?")),'Gen Master'!N106, ignore_flag)</f>
        <v>zzz_ignore</v>
      </c>
      <c r="O285" s="19" t="str">
        <f>IF(AND(NOT(ISBLANK('Gen Master'!O106)),OR('Gen Master'!$AM106=TRUE,'Gen Master'!$AM106="Enabled?")),'Gen Master'!O106, ignore_flag)</f>
        <v>zzz_ignore</v>
      </c>
      <c r="P285" s="19" t="str">
        <f>IF(AND(NOT(ISBLANK('Gen Master'!P106)),OR('Gen Master'!$AM106=TRUE,'Gen Master'!$AM106="Enabled?")),'Gen Master'!P106, ignore_flag)</f>
        <v>zzz_ignore</v>
      </c>
      <c r="Q285" s="19" t="str">
        <f>IF(AND(NOT(ISBLANK('Gen Master'!Q106)),OR('Gen Master'!$AM106=TRUE,'Gen Master'!$AM106="Enabled?")),'Gen Master'!Q106, ignore_flag)</f>
        <v>zzz_ignore</v>
      </c>
      <c r="R285" s="19" t="str">
        <f>IF(AND(NOT(ISBLANK('Gen Master'!R106)),OR('Gen Master'!$AM106=TRUE,'Gen Master'!$AM106="Enabled?")),'Gen Master'!R106, ignore_flag)</f>
        <v>zzz_ignore</v>
      </c>
      <c r="S285" s="19" t="str">
        <f>IF(AND(NOT(ISBLANK('Gen Master'!S106)),OR('Gen Master'!$AM106=TRUE,'Gen Master'!$AM106="Enabled?")),'Gen Master'!S106, ignore_flag)</f>
        <v>zzz_ignore</v>
      </c>
      <c r="T285" s="19" t="str">
        <f>IF(AND(NOT(ISBLANK('Gen Master'!T106)),OR('Gen Master'!$AM106=TRUE,'Gen Master'!$AM106="Enabled?")),'Gen Master'!T106, ignore_flag)</f>
        <v>zzz_ignore</v>
      </c>
      <c r="U285" s="19" t="str">
        <f>IF(AND(NOT(ISBLANK('Gen Master'!U106)),OR('Gen Master'!$AM106=TRUE,'Gen Master'!$AM106="Enabled?")),'Gen Master'!U106, ignore_flag)</f>
        <v>zzz_ignore</v>
      </c>
      <c r="V285" s="19" t="str">
        <f ca="1">IF(AND(NOT(ISBLANK('Gen Master'!V106)),OR('Gen Master'!$AM106=TRUE,'Gen Master'!$AM106="Enabled?")),'Gen Master'!V106, ignore_flag)</f>
        <v>zzz_ignore</v>
      </c>
      <c r="W285" s="19" t="str">
        <f>IF(AND(NOT(ISBLANK('Gen Master'!W106)),OR('Gen Master'!$AM106=TRUE,'Gen Master'!$AM106="Enabled?")),'Gen Master'!W106, ignore_flag)</f>
        <v>zzz_ignore</v>
      </c>
      <c r="X285" s="19" t="str">
        <f>IF(AND(NOT(ISBLANK('Gen Master'!X106)),OR('Gen Master'!$AM106=TRUE,'Gen Master'!$AM106="Enabled?")),'Gen Master'!X106, ignore_flag)</f>
        <v>zzz_ignore</v>
      </c>
      <c r="Y285" s="19" t="str">
        <f>IF(AND(NOT(ISBLANK('Gen Master'!Y106)),OR('Gen Master'!$AM106=TRUE,'Gen Master'!$AM106="Enabled?")),'Gen Master'!Y106, ignore_flag)</f>
        <v>zzz_ignore</v>
      </c>
    </row>
    <row r="286" spans="1:25">
      <c r="A286" s="19">
        <f>'Gen Master'!A107</f>
        <v>76</v>
      </c>
      <c r="B286" s="19" t="str">
        <f>IF(AND(NOT(ISBLANK('Gen Master'!B107)),OR('Gen Master'!$AM107=TRUE,'Gen Master'!$AM107="Enabled?")),'Gen Master'!B107, ignore_flag)</f>
        <v>zzz_ignore</v>
      </c>
      <c r="C286" s="19" t="str">
        <f>IF(AND(NOT(ISBLANK('Gen Master'!C107)),OR('Gen Master'!$AM107=TRUE,'Gen Master'!$AM107="Enabled?")),'Gen Master'!C107, ignore_flag)</f>
        <v>zzz_ignore</v>
      </c>
      <c r="D286" s="19" t="str">
        <f>IF(AND(NOT(ISBLANK('Gen Master'!D107)),OR('Gen Master'!$AM107=TRUE,'Gen Master'!$AM107="Enabled?")),'Gen Master'!D107, ignore_flag)</f>
        <v>zzz_ignore</v>
      </c>
      <c r="E286" s="19" t="str">
        <f>IF(AND(NOT(ISBLANK('Gen Master'!E107)),OR('Gen Master'!$AM107=TRUE,'Gen Master'!$AM107="Enabled?")),'Gen Master'!E107, ignore_flag)</f>
        <v>zzz_ignore</v>
      </c>
      <c r="F286" s="19" t="str">
        <f>IF(AND(NOT(ISBLANK('Gen Master'!F107)),OR('Gen Master'!$AM107=TRUE,'Gen Master'!$AM107="Enabled?")),'Gen Master'!F107, ignore_flag)</f>
        <v>zzz_ignore</v>
      </c>
      <c r="G286" s="19" t="str">
        <f>IF(AND(NOT(ISBLANK('Gen Master'!G107)),OR('Gen Master'!$AM107=TRUE,'Gen Master'!$AM107="Enabled?")),'Gen Master'!G107, ignore_flag)</f>
        <v>zzz_ignore</v>
      </c>
      <c r="H286" s="19" t="str">
        <f>IF(AND(NOT(ISBLANK('Gen Master'!H107)),OR('Gen Master'!$AM107=TRUE,'Gen Master'!$AM107="Enabled?")),'Gen Master'!H107, ignore_flag)</f>
        <v>zzz_ignore</v>
      </c>
      <c r="I286" s="19" t="str">
        <f>IF(AND(NOT(ISBLANK('Gen Master'!I107)),OR('Gen Master'!$AM107=TRUE,'Gen Master'!$AM107="Enabled?")),'Gen Master'!I107, ignore_flag)</f>
        <v>zzz_ignore</v>
      </c>
      <c r="J286" s="19" t="str">
        <f>IF(AND(NOT(ISBLANK('Gen Master'!J107)),OR('Gen Master'!$AM107=TRUE,'Gen Master'!$AM107="Enabled?")),'Gen Master'!J107, ignore_flag)</f>
        <v>zzz_ignore</v>
      </c>
      <c r="K286" s="19" t="str">
        <f>IF(AND(NOT(ISBLANK('Gen Master'!K107)),OR('Gen Master'!$AM107=TRUE,'Gen Master'!$AM107="Enabled?")),'Gen Master'!K107, ignore_flag)</f>
        <v>zzz_ignore</v>
      </c>
      <c r="L286" s="19" t="str">
        <f>IF(AND(NOT(ISBLANK('Gen Master'!L107)),OR('Gen Master'!$AM107=TRUE,'Gen Master'!$AM107="Enabled?")),'Gen Master'!L107, ignore_flag)</f>
        <v>zzz_ignore</v>
      </c>
      <c r="M286" s="19" t="str">
        <f>IF(AND(NOT(ISBLANK('Gen Master'!M107)),OR('Gen Master'!$AM107=TRUE,'Gen Master'!$AM107="Enabled?")),'Gen Master'!M107, ignore_flag)</f>
        <v>zzz_ignore</v>
      </c>
      <c r="N286" s="19" t="str">
        <f>IF(AND(NOT(ISBLANK('Gen Master'!N107)),OR('Gen Master'!$AM107=TRUE,'Gen Master'!$AM107="Enabled?")),'Gen Master'!N107, ignore_flag)</f>
        <v>zzz_ignore</v>
      </c>
      <c r="O286" s="19" t="str">
        <f>IF(AND(NOT(ISBLANK('Gen Master'!O107)),OR('Gen Master'!$AM107=TRUE,'Gen Master'!$AM107="Enabled?")),'Gen Master'!O107, ignore_flag)</f>
        <v>zzz_ignore</v>
      </c>
      <c r="P286" s="19" t="str">
        <f>IF(AND(NOT(ISBLANK('Gen Master'!P107)),OR('Gen Master'!$AM107=TRUE,'Gen Master'!$AM107="Enabled?")),'Gen Master'!P107, ignore_flag)</f>
        <v>zzz_ignore</v>
      </c>
      <c r="Q286" s="19" t="str">
        <f>IF(AND(NOT(ISBLANK('Gen Master'!Q107)),OR('Gen Master'!$AM107=TRUE,'Gen Master'!$AM107="Enabled?")),'Gen Master'!Q107, ignore_flag)</f>
        <v>zzz_ignore</v>
      </c>
      <c r="R286" s="19" t="str">
        <f>IF(AND(NOT(ISBLANK('Gen Master'!R107)),OR('Gen Master'!$AM107=TRUE,'Gen Master'!$AM107="Enabled?")),'Gen Master'!R107, ignore_flag)</f>
        <v>zzz_ignore</v>
      </c>
      <c r="S286" s="19" t="str">
        <f>IF(AND(NOT(ISBLANK('Gen Master'!S107)),OR('Gen Master'!$AM107=TRUE,'Gen Master'!$AM107="Enabled?")),'Gen Master'!S107, ignore_flag)</f>
        <v>zzz_ignore</v>
      </c>
      <c r="T286" s="19" t="str">
        <f>IF(AND(NOT(ISBLANK('Gen Master'!T107)),OR('Gen Master'!$AM107=TRUE,'Gen Master'!$AM107="Enabled?")),'Gen Master'!T107, ignore_flag)</f>
        <v>zzz_ignore</v>
      </c>
      <c r="U286" s="19" t="str">
        <f>IF(AND(NOT(ISBLANK('Gen Master'!U107)),OR('Gen Master'!$AM107=TRUE,'Gen Master'!$AM107="Enabled?")),'Gen Master'!U107, ignore_flag)</f>
        <v>zzz_ignore</v>
      </c>
      <c r="V286" s="19" t="str">
        <f ca="1">IF(AND(NOT(ISBLANK('Gen Master'!V107)),OR('Gen Master'!$AM107=TRUE,'Gen Master'!$AM107="Enabled?")),'Gen Master'!V107, ignore_flag)</f>
        <v>zzz_ignore</v>
      </c>
      <c r="W286" s="19" t="str">
        <f>IF(AND(NOT(ISBLANK('Gen Master'!W107)),OR('Gen Master'!$AM107=TRUE,'Gen Master'!$AM107="Enabled?")),'Gen Master'!W107, ignore_flag)</f>
        <v>zzz_ignore</v>
      </c>
      <c r="X286" s="19" t="str">
        <f>IF(AND(NOT(ISBLANK('Gen Master'!X107)),OR('Gen Master'!$AM107=TRUE,'Gen Master'!$AM107="Enabled?")),'Gen Master'!X107, ignore_flag)</f>
        <v>zzz_ignore</v>
      </c>
      <c r="Y286" s="19" t="str">
        <f>IF(AND(NOT(ISBLANK('Gen Master'!Y107)),OR('Gen Master'!$AM107=TRUE,'Gen Master'!$AM107="Enabled?")),'Gen Master'!Y107, ignore_flag)</f>
        <v>zzz_ignore</v>
      </c>
    </row>
    <row r="287" spans="1:25">
      <c r="A287" s="19">
        <f>'Gen Master'!A109</f>
        <v>78</v>
      </c>
      <c r="B287" s="19" t="str">
        <f>IF(AND(NOT(ISBLANK('Gen Master'!B109)),OR('Gen Master'!$AM109=TRUE,'Gen Master'!$AM109="Enabled?")),'Gen Master'!B109, ignore_flag)</f>
        <v>zzz_ignore</v>
      </c>
      <c r="C287" s="19" t="str">
        <f>IF(AND(NOT(ISBLANK('Gen Master'!C109)),OR('Gen Master'!$AM109=TRUE,'Gen Master'!$AM109="Enabled?")),'Gen Master'!C109, ignore_flag)</f>
        <v>zzz_ignore</v>
      </c>
      <c r="D287" s="19" t="str">
        <f>IF(AND(NOT(ISBLANK('Gen Master'!D109)),OR('Gen Master'!$AM109=TRUE,'Gen Master'!$AM109="Enabled?")),'Gen Master'!D109, ignore_flag)</f>
        <v>zzz_ignore</v>
      </c>
      <c r="E287" s="19" t="str">
        <f>IF(AND(NOT(ISBLANK('Gen Master'!E109)),OR('Gen Master'!$AM109=TRUE,'Gen Master'!$AM109="Enabled?")),'Gen Master'!E109, ignore_flag)</f>
        <v>zzz_ignore</v>
      </c>
      <c r="F287" s="19" t="str">
        <f>IF(AND(NOT(ISBLANK('Gen Master'!F109)),OR('Gen Master'!$AM109=TRUE,'Gen Master'!$AM109="Enabled?")),'Gen Master'!F109, ignore_flag)</f>
        <v>zzz_ignore</v>
      </c>
      <c r="G287" s="19" t="str">
        <f>IF(AND(NOT(ISBLANK('Gen Master'!G109)),OR('Gen Master'!$AM109=TRUE,'Gen Master'!$AM109="Enabled?")),'Gen Master'!G109, ignore_flag)</f>
        <v>zzz_ignore</v>
      </c>
      <c r="H287" s="19" t="str">
        <f>IF(AND(NOT(ISBLANK('Gen Master'!H109)),OR('Gen Master'!$AM109=TRUE,'Gen Master'!$AM109="Enabled?")),'Gen Master'!H109, ignore_flag)</f>
        <v>zzz_ignore</v>
      </c>
      <c r="I287" s="19" t="str">
        <f>IF(AND(NOT(ISBLANK('Gen Master'!I109)),OR('Gen Master'!$AM109=TRUE,'Gen Master'!$AM109="Enabled?")),'Gen Master'!I109, ignore_flag)</f>
        <v>zzz_ignore</v>
      </c>
      <c r="J287" s="19" t="str">
        <f>IF(AND(NOT(ISBLANK('Gen Master'!J109)),OR('Gen Master'!$AM109=TRUE,'Gen Master'!$AM109="Enabled?")),'Gen Master'!J109, ignore_flag)</f>
        <v>zzz_ignore</v>
      </c>
      <c r="K287" s="19" t="str">
        <f>IF(AND(NOT(ISBLANK('Gen Master'!K109)),OR('Gen Master'!$AM109=TRUE,'Gen Master'!$AM109="Enabled?")),'Gen Master'!K109, ignore_flag)</f>
        <v>zzz_ignore</v>
      </c>
      <c r="L287" s="19" t="str">
        <f>IF(AND(NOT(ISBLANK('Gen Master'!L109)),OR('Gen Master'!$AM109=TRUE,'Gen Master'!$AM109="Enabled?")),'Gen Master'!L109, ignore_flag)</f>
        <v>zzz_ignore</v>
      </c>
      <c r="M287" s="19" t="str">
        <f>IF(AND(NOT(ISBLANK('Gen Master'!M109)),OR('Gen Master'!$AM109=TRUE,'Gen Master'!$AM109="Enabled?")),'Gen Master'!M109, ignore_flag)</f>
        <v>zzz_ignore</v>
      </c>
      <c r="N287" s="19" t="str">
        <f>IF(AND(NOT(ISBLANK('Gen Master'!N109)),OR('Gen Master'!$AM109=TRUE,'Gen Master'!$AM109="Enabled?")),'Gen Master'!N109, ignore_flag)</f>
        <v>zzz_ignore</v>
      </c>
      <c r="O287" s="19" t="str">
        <f>IF(AND(NOT(ISBLANK('Gen Master'!O109)),OR('Gen Master'!$AM109=TRUE,'Gen Master'!$AM109="Enabled?")),'Gen Master'!O109, ignore_flag)</f>
        <v>zzz_ignore</v>
      </c>
      <c r="P287" s="19" t="str">
        <f>IF(AND(NOT(ISBLANK('Gen Master'!P109)),OR('Gen Master'!$AM109=TRUE,'Gen Master'!$AM109="Enabled?")),'Gen Master'!P109, ignore_flag)</f>
        <v>zzz_ignore</v>
      </c>
      <c r="Q287" s="19" t="str">
        <f>IF(AND(NOT(ISBLANK('Gen Master'!Q109)),OR('Gen Master'!$AM109=TRUE,'Gen Master'!$AM109="Enabled?")),'Gen Master'!Q109, ignore_flag)</f>
        <v>zzz_ignore</v>
      </c>
      <c r="R287" s="19" t="str">
        <f>IF(AND(NOT(ISBLANK('Gen Master'!R109)),OR('Gen Master'!$AM109=TRUE,'Gen Master'!$AM109="Enabled?")),'Gen Master'!R109, ignore_flag)</f>
        <v>zzz_ignore</v>
      </c>
      <c r="S287" s="19" t="str">
        <f>IF(AND(NOT(ISBLANK('Gen Master'!S109)),OR('Gen Master'!$AM109=TRUE,'Gen Master'!$AM109="Enabled?")),'Gen Master'!S109, ignore_flag)</f>
        <v>zzz_ignore</v>
      </c>
      <c r="T287" s="19" t="str">
        <f>IF(AND(NOT(ISBLANK('Gen Master'!T109)),OR('Gen Master'!$AM109=TRUE,'Gen Master'!$AM109="Enabled?")),'Gen Master'!T109, ignore_flag)</f>
        <v>zzz_ignore</v>
      </c>
      <c r="U287" s="19" t="str">
        <f>IF(AND(NOT(ISBLANK('Gen Master'!U109)),OR('Gen Master'!$AM109=TRUE,'Gen Master'!$AM109="Enabled?")),'Gen Master'!U109, ignore_flag)</f>
        <v>zzz_ignore</v>
      </c>
      <c r="V287" s="19" t="str">
        <f ca="1">IF(AND(NOT(ISBLANK('Gen Master'!V109)),OR('Gen Master'!$AM109=TRUE,'Gen Master'!$AM109="Enabled?")),'Gen Master'!V109, ignore_flag)</f>
        <v>zzz_ignore</v>
      </c>
      <c r="W287" s="19" t="str">
        <f>IF(AND(NOT(ISBLANK('Gen Master'!W109)),OR('Gen Master'!$AM109=TRUE,'Gen Master'!$AM109="Enabled?")),'Gen Master'!W109, ignore_flag)</f>
        <v>zzz_ignore</v>
      </c>
      <c r="X287" s="19" t="str">
        <f>IF(AND(NOT(ISBLANK('Gen Master'!X109)),OR('Gen Master'!$AM109=TRUE,'Gen Master'!$AM109="Enabled?")),'Gen Master'!X109, ignore_flag)</f>
        <v>zzz_ignore</v>
      </c>
      <c r="Y287" s="19" t="str">
        <f>IF(AND(NOT(ISBLANK('Gen Master'!Y109)),OR('Gen Master'!$AM109=TRUE,'Gen Master'!$AM109="Enabled?")),'Gen Master'!Y109, ignore_flag)</f>
        <v>zzz_ignore</v>
      </c>
    </row>
    <row r="288" spans="1:25">
      <c r="A288" s="19">
        <f>'Gen Master'!A110</f>
        <v>79</v>
      </c>
      <c r="B288" s="19" t="str">
        <f>IF(AND(NOT(ISBLANK('Gen Master'!B110)),OR('Gen Master'!$AM110=TRUE,'Gen Master'!$AM110="Enabled?")),'Gen Master'!B110, ignore_flag)</f>
        <v>zzz_ignore</v>
      </c>
      <c r="C288" s="19" t="str">
        <f>IF(AND(NOT(ISBLANK('Gen Master'!C110)),OR('Gen Master'!$AM110=TRUE,'Gen Master'!$AM110="Enabled?")),'Gen Master'!C110, ignore_flag)</f>
        <v>zzz_ignore</v>
      </c>
      <c r="D288" s="19" t="str">
        <f>IF(AND(NOT(ISBLANK('Gen Master'!D110)),OR('Gen Master'!$AM110=TRUE,'Gen Master'!$AM110="Enabled?")),'Gen Master'!D110, ignore_flag)</f>
        <v>zzz_ignore</v>
      </c>
      <c r="E288" s="19" t="str">
        <f>IF(AND(NOT(ISBLANK('Gen Master'!E110)),OR('Gen Master'!$AM110=TRUE,'Gen Master'!$AM110="Enabled?")),'Gen Master'!E110, ignore_flag)</f>
        <v>zzz_ignore</v>
      </c>
      <c r="F288" s="19" t="str">
        <f>IF(AND(NOT(ISBLANK('Gen Master'!F110)),OR('Gen Master'!$AM110=TRUE,'Gen Master'!$AM110="Enabled?")),'Gen Master'!F110, ignore_flag)</f>
        <v>zzz_ignore</v>
      </c>
      <c r="G288" s="19" t="str">
        <f>IF(AND(NOT(ISBLANK('Gen Master'!G110)),OR('Gen Master'!$AM110=TRUE,'Gen Master'!$AM110="Enabled?")),'Gen Master'!G110, ignore_flag)</f>
        <v>zzz_ignore</v>
      </c>
      <c r="H288" s="19" t="str">
        <f>IF(AND(NOT(ISBLANK('Gen Master'!H110)),OR('Gen Master'!$AM110=TRUE,'Gen Master'!$AM110="Enabled?")),'Gen Master'!H110, ignore_flag)</f>
        <v>zzz_ignore</v>
      </c>
      <c r="I288" s="19" t="str">
        <f>IF(AND(NOT(ISBLANK('Gen Master'!I110)),OR('Gen Master'!$AM110=TRUE,'Gen Master'!$AM110="Enabled?")),'Gen Master'!I110, ignore_flag)</f>
        <v>zzz_ignore</v>
      </c>
      <c r="J288" s="19" t="str">
        <f>IF(AND(NOT(ISBLANK('Gen Master'!J110)),OR('Gen Master'!$AM110=TRUE,'Gen Master'!$AM110="Enabled?")),'Gen Master'!J110, ignore_flag)</f>
        <v>zzz_ignore</v>
      </c>
      <c r="K288" s="19" t="str">
        <f>IF(AND(NOT(ISBLANK('Gen Master'!K110)),OR('Gen Master'!$AM110=TRUE,'Gen Master'!$AM110="Enabled?")),'Gen Master'!K110, ignore_flag)</f>
        <v>zzz_ignore</v>
      </c>
      <c r="L288" s="19" t="str">
        <f>IF(AND(NOT(ISBLANK('Gen Master'!L110)),OR('Gen Master'!$AM110=TRUE,'Gen Master'!$AM110="Enabled?")),'Gen Master'!L110, ignore_flag)</f>
        <v>zzz_ignore</v>
      </c>
      <c r="M288" s="19" t="str">
        <f>IF(AND(NOT(ISBLANK('Gen Master'!M110)),OR('Gen Master'!$AM110=TRUE,'Gen Master'!$AM110="Enabled?")),'Gen Master'!M110, ignore_flag)</f>
        <v>zzz_ignore</v>
      </c>
      <c r="N288" s="19" t="str">
        <f>IF(AND(NOT(ISBLANK('Gen Master'!N110)),OR('Gen Master'!$AM110=TRUE,'Gen Master'!$AM110="Enabled?")),'Gen Master'!N110, ignore_flag)</f>
        <v>zzz_ignore</v>
      </c>
      <c r="O288" s="19" t="str">
        <f>IF(AND(NOT(ISBLANK('Gen Master'!O110)),OR('Gen Master'!$AM110=TRUE,'Gen Master'!$AM110="Enabled?")),'Gen Master'!O110, ignore_flag)</f>
        <v>zzz_ignore</v>
      </c>
      <c r="P288" s="19" t="str">
        <f>IF(AND(NOT(ISBLANK('Gen Master'!P110)),OR('Gen Master'!$AM110=TRUE,'Gen Master'!$AM110="Enabled?")),'Gen Master'!P110, ignore_flag)</f>
        <v>zzz_ignore</v>
      </c>
      <c r="Q288" s="19" t="str">
        <f>IF(AND(NOT(ISBLANK('Gen Master'!Q110)),OR('Gen Master'!$AM110=TRUE,'Gen Master'!$AM110="Enabled?")),'Gen Master'!Q110, ignore_flag)</f>
        <v>zzz_ignore</v>
      </c>
      <c r="R288" s="19" t="str">
        <f>IF(AND(NOT(ISBLANK('Gen Master'!R110)),OR('Gen Master'!$AM110=TRUE,'Gen Master'!$AM110="Enabled?")),'Gen Master'!R110, ignore_flag)</f>
        <v>zzz_ignore</v>
      </c>
      <c r="S288" s="19" t="str">
        <f>IF(AND(NOT(ISBLANK('Gen Master'!S110)),OR('Gen Master'!$AM110=TRUE,'Gen Master'!$AM110="Enabled?")),'Gen Master'!S110, ignore_flag)</f>
        <v>zzz_ignore</v>
      </c>
      <c r="T288" s="19" t="str">
        <f>IF(AND(NOT(ISBLANK('Gen Master'!T110)),OR('Gen Master'!$AM110=TRUE,'Gen Master'!$AM110="Enabled?")),'Gen Master'!T110, ignore_flag)</f>
        <v>zzz_ignore</v>
      </c>
      <c r="U288" s="19" t="str">
        <f>IF(AND(NOT(ISBLANK('Gen Master'!U110)),OR('Gen Master'!$AM110=TRUE,'Gen Master'!$AM110="Enabled?")),'Gen Master'!U110, ignore_flag)</f>
        <v>zzz_ignore</v>
      </c>
      <c r="V288" s="19" t="str">
        <f ca="1">IF(AND(NOT(ISBLANK('Gen Master'!V110)),OR('Gen Master'!$AM110=TRUE,'Gen Master'!$AM110="Enabled?")),'Gen Master'!V110, ignore_flag)</f>
        <v>zzz_ignore</v>
      </c>
      <c r="W288" s="19" t="str">
        <f>IF(AND(NOT(ISBLANK('Gen Master'!W110)),OR('Gen Master'!$AM110=TRUE,'Gen Master'!$AM110="Enabled?")),'Gen Master'!W110, ignore_flag)</f>
        <v>zzz_ignore</v>
      </c>
      <c r="X288" s="19" t="str">
        <f>IF(AND(NOT(ISBLANK('Gen Master'!X110)),OR('Gen Master'!$AM110=TRUE,'Gen Master'!$AM110="Enabled?")),'Gen Master'!X110, ignore_flag)</f>
        <v>zzz_ignore</v>
      </c>
      <c r="Y288" s="19" t="str">
        <f>IF(AND(NOT(ISBLANK('Gen Master'!Y110)),OR('Gen Master'!$AM110=TRUE,'Gen Master'!$AM110="Enabled?")),'Gen Master'!Y110, ignore_flag)</f>
        <v>zzz_ignore</v>
      </c>
    </row>
    <row r="289" spans="1:25">
      <c r="A289" s="19">
        <f>'Gen Master'!A111</f>
        <v>80</v>
      </c>
      <c r="B289" s="19" t="str">
        <f>IF(AND(NOT(ISBLANK('Gen Master'!B111)),OR('Gen Master'!$AM111=TRUE,'Gen Master'!$AM111="Enabled?")),'Gen Master'!B111, ignore_flag)</f>
        <v>zzz_ignore</v>
      </c>
      <c r="C289" s="19" t="str">
        <f>IF(AND(NOT(ISBLANK('Gen Master'!C111)),OR('Gen Master'!$AM111=TRUE,'Gen Master'!$AM111="Enabled?")),'Gen Master'!C111, ignore_flag)</f>
        <v>zzz_ignore</v>
      </c>
      <c r="D289" s="19" t="str">
        <f>IF(AND(NOT(ISBLANK('Gen Master'!D111)),OR('Gen Master'!$AM111=TRUE,'Gen Master'!$AM111="Enabled?")),'Gen Master'!D111, ignore_flag)</f>
        <v>zzz_ignore</v>
      </c>
      <c r="E289" s="19" t="str">
        <f>IF(AND(NOT(ISBLANK('Gen Master'!E111)),OR('Gen Master'!$AM111=TRUE,'Gen Master'!$AM111="Enabled?")),'Gen Master'!E111, ignore_flag)</f>
        <v>zzz_ignore</v>
      </c>
      <c r="F289" s="19" t="str">
        <f>IF(AND(NOT(ISBLANK('Gen Master'!F111)),OR('Gen Master'!$AM111=TRUE,'Gen Master'!$AM111="Enabled?")),'Gen Master'!F111, ignore_flag)</f>
        <v>zzz_ignore</v>
      </c>
      <c r="G289" s="19" t="str">
        <f>IF(AND(NOT(ISBLANK('Gen Master'!G111)),OR('Gen Master'!$AM111=TRUE,'Gen Master'!$AM111="Enabled?")),'Gen Master'!G111, ignore_flag)</f>
        <v>zzz_ignore</v>
      </c>
      <c r="H289" s="19" t="str">
        <f>IF(AND(NOT(ISBLANK('Gen Master'!H111)),OR('Gen Master'!$AM111=TRUE,'Gen Master'!$AM111="Enabled?")),'Gen Master'!H111, ignore_flag)</f>
        <v>zzz_ignore</v>
      </c>
      <c r="I289" s="19" t="str">
        <f>IF(AND(NOT(ISBLANK('Gen Master'!I111)),OR('Gen Master'!$AM111=TRUE,'Gen Master'!$AM111="Enabled?")),'Gen Master'!I111, ignore_flag)</f>
        <v>zzz_ignore</v>
      </c>
      <c r="J289" s="19" t="str">
        <f>IF(AND(NOT(ISBLANK('Gen Master'!J111)),OR('Gen Master'!$AM111=TRUE,'Gen Master'!$AM111="Enabled?")),'Gen Master'!J111, ignore_flag)</f>
        <v>zzz_ignore</v>
      </c>
      <c r="K289" s="19" t="str">
        <f>IF(AND(NOT(ISBLANK('Gen Master'!K111)),OR('Gen Master'!$AM111=TRUE,'Gen Master'!$AM111="Enabled?")),'Gen Master'!K111, ignore_flag)</f>
        <v>zzz_ignore</v>
      </c>
      <c r="L289" s="19" t="str">
        <f>IF(AND(NOT(ISBLANK('Gen Master'!L111)),OR('Gen Master'!$AM111=TRUE,'Gen Master'!$AM111="Enabled?")),'Gen Master'!L111, ignore_flag)</f>
        <v>zzz_ignore</v>
      </c>
      <c r="M289" s="19" t="str">
        <f>IF(AND(NOT(ISBLANK('Gen Master'!M111)),OR('Gen Master'!$AM111=TRUE,'Gen Master'!$AM111="Enabled?")),'Gen Master'!M111, ignore_flag)</f>
        <v>zzz_ignore</v>
      </c>
      <c r="N289" s="19" t="str">
        <f>IF(AND(NOT(ISBLANK('Gen Master'!N111)),OR('Gen Master'!$AM111=TRUE,'Gen Master'!$AM111="Enabled?")),'Gen Master'!N111, ignore_flag)</f>
        <v>zzz_ignore</v>
      </c>
      <c r="O289" s="19" t="str">
        <f>IF(AND(NOT(ISBLANK('Gen Master'!O111)),OR('Gen Master'!$AM111=TRUE,'Gen Master'!$AM111="Enabled?")),'Gen Master'!O111, ignore_flag)</f>
        <v>zzz_ignore</v>
      </c>
      <c r="P289" s="19" t="str">
        <f>IF(AND(NOT(ISBLANK('Gen Master'!P111)),OR('Gen Master'!$AM111=TRUE,'Gen Master'!$AM111="Enabled?")),'Gen Master'!P111, ignore_flag)</f>
        <v>zzz_ignore</v>
      </c>
      <c r="Q289" s="19" t="str">
        <f>IF(AND(NOT(ISBLANK('Gen Master'!Q111)),OR('Gen Master'!$AM111=TRUE,'Gen Master'!$AM111="Enabled?")),'Gen Master'!Q111, ignore_flag)</f>
        <v>zzz_ignore</v>
      </c>
      <c r="R289" s="19" t="str">
        <f>IF(AND(NOT(ISBLANK('Gen Master'!R111)),OR('Gen Master'!$AM111=TRUE,'Gen Master'!$AM111="Enabled?")),'Gen Master'!R111, ignore_flag)</f>
        <v>zzz_ignore</v>
      </c>
      <c r="S289" s="19" t="str">
        <f>IF(AND(NOT(ISBLANK('Gen Master'!S111)),OR('Gen Master'!$AM111=TRUE,'Gen Master'!$AM111="Enabled?")),'Gen Master'!S111, ignore_flag)</f>
        <v>zzz_ignore</v>
      </c>
      <c r="T289" s="19" t="str">
        <f>IF(AND(NOT(ISBLANK('Gen Master'!T111)),OR('Gen Master'!$AM111=TRUE,'Gen Master'!$AM111="Enabled?")),'Gen Master'!T111, ignore_flag)</f>
        <v>zzz_ignore</v>
      </c>
      <c r="U289" s="19" t="str">
        <f>IF(AND(NOT(ISBLANK('Gen Master'!U111)),OR('Gen Master'!$AM111=TRUE,'Gen Master'!$AM111="Enabled?")),'Gen Master'!U111, ignore_flag)</f>
        <v>zzz_ignore</v>
      </c>
      <c r="V289" s="19" t="str">
        <f ca="1">IF(AND(NOT(ISBLANK('Gen Master'!V111)),OR('Gen Master'!$AM111=TRUE,'Gen Master'!$AM111="Enabled?")),'Gen Master'!V111, ignore_flag)</f>
        <v>zzz_ignore</v>
      </c>
      <c r="W289" s="19" t="str">
        <f>IF(AND(NOT(ISBLANK('Gen Master'!W111)),OR('Gen Master'!$AM111=TRUE,'Gen Master'!$AM111="Enabled?")),'Gen Master'!W111, ignore_flag)</f>
        <v>zzz_ignore</v>
      </c>
      <c r="X289" s="19" t="str">
        <f>IF(AND(NOT(ISBLANK('Gen Master'!X111)),OR('Gen Master'!$AM111=TRUE,'Gen Master'!$AM111="Enabled?")),'Gen Master'!X111, ignore_flag)</f>
        <v>zzz_ignore</v>
      </c>
      <c r="Y289" s="19" t="str">
        <f>IF(AND(NOT(ISBLANK('Gen Master'!Y111)),OR('Gen Master'!$AM111=TRUE,'Gen Master'!$AM111="Enabled?")),'Gen Master'!Y111, ignore_flag)</f>
        <v>zzz_ignore</v>
      </c>
    </row>
    <row r="290" spans="1:25">
      <c r="A290" s="19">
        <f>'Gen Master'!A112</f>
        <v>81</v>
      </c>
      <c r="B290" s="19" t="str">
        <f>IF(AND(NOT(ISBLANK('Gen Master'!B112)),OR('Gen Master'!$AM112=TRUE,'Gen Master'!$AM112="Enabled?")),'Gen Master'!B112, ignore_flag)</f>
        <v>zzz_ignore</v>
      </c>
      <c r="C290" s="19" t="str">
        <f>IF(AND(NOT(ISBLANK('Gen Master'!C112)),OR('Gen Master'!$AM112=TRUE,'Gen Master'!$AM112="Enabled?")),'Gen Master'!C112, ignore_flag)</f>
        <v>zzz_ignore</v>
      </c>
      <c r="D290" s="19" t="str">
        <f>IF(AND(NOT(ISBLANK('Gen Master'!D112)),OR('Gen Master'!$AM112=TRUE,'Gen Master'!$AM112="Enabled?")),'Gen Master'!D112, ignore_flag)</f>
        <v>zzz_ignore</v>
      </c>
      <c r="E290" s="19" t="str">
        <f>IF(AND(NOT(ISBLANK('Gen Master'!E112)),OR('Gen Master'!$AM112=TRUE,'Gen Master'!$AM112="Enabled?")),'Gen Master'!E112, ignore_flag)</f>
        <v>zzz_ignore</v>
      </c>
      <c r="F290" s="19" t="str">
        <f>IF(AND(NOT(ISBLANK('Gen Master'!F112)),OR('Gen Master'!$AM112=TRUE,'Gen Master'!$AM112="Enabled?")),'Gen Master'!F112, ignore_flag)</f>
        <v>zzz_ignore</v>
      </c>
      <c r="G290" s="19" t="str">
        <f>IF(AND(NOT(ISBLANK('Gen Master'!G112)),OR('Gen Master'!$AM112=TRUE,'Gen Master'!$AM112="Enabled?")),'Gen Master'!G112, ignore_flag)</f>
        <v>zzz_ignore</v>
      </c>
      <c r="H290" s="19" t="str">
        <f>IF(AND(NOT(ISBLANK('Gen Master'!H112)),OR('Gen Master'!$AM112=TRUE,'Gen Master'!$AM112="Enabled?")),'Gen Master'!H112, ignore_flag)</f>
        <v>zzz_ignore</v>
      </c>
      <c r="I290" s="19" t="str">
        <f>IF(AND(NOT(ISBLANK('Gen Master'!I112)),OR('Gen Master'!$AM112=TRUE,'Gen Master'!$AM112="Enabled?")),'Gen Master'!I112, ignore_flag)</f>
        <v>zzz_ignore</v>
      </c>
      <c r="J290" s="19" t="str">
        <f>IF(AND(NOT(ISBLANK('Gen Master'!J112)),OR('Gen Master'!$AM112=TRUE,'Gen Master'!$AM112="Enabled?")),'Gen Master'!J112, ignore_flag)</f>
        <v>zzz_ignore</v>
      </c>
      <c r="K290" s="19" t="str">
        <f>IF(AND(NOT(ISBLANK('Gen Master'!K112)),OR('Gen Master'!$AM112=TRUE,'Gen Master'!$AM112="Enabled?")),'Gen Master'!K112, ignore_flag)</f>
        <v>zzz_ignore</v>
      </c>
      <c r="L290" s="19" t="str">
        <f>IF(AND(NOT(ISBLANK('Gen Master'!L112)),OR('Gen Master'!$AM112=TRUE,'Gen Master'!$AM112="Enabled?")),'Gen Master'!L112, ignore_flag)</f>
        <v>zzz_ignore</v>
      </c>
      <c r="M290" s="19" t="str">
        <f>IF(AND(NOT(ISBLANK('Gen Master'!M112)),OR('Gen Master'!$AM112=TRUE,'Gen Master'!$AM112="Enabled?")),'Gen Master'!M112, ignore_flag)</f>
        <v>zzz_ignore</v>
      </c>
      <c r="N290" s="19" t="str">
        <f>IF(AND(NOT(ISBLANK('Gen Master'!N112)),OR('Gen Master'!$AM112=TRUE,'Gen Master'!$AM112="Enabled?")),'Gen Master'!N112, ignore_flag)</f>
        <v>zzz_ignore</v>
      </c>
      <c r="O290" s="19" t="str">
        <f>IF(AND(NOT(ISBLANK('Gen Master'!O112)),OR('Gen Master'!$AM112=TRUE,'Gen Master'!$AM112="Enabled?")),'Gen Master'!O112, ignore_flag)</f>
        <v>zzz_ignore</v>
      </c>
      <c r="P290" s="19" t="str">
        <f>IF(AND(NOT(ISBLANK('Gen Master'!P112)),OR('Gen Master'!$AM112=TRUE,'Gen Master'!$AM112="Enabled?")),'Gen Master'!P112, ignore_flag)</f>
        <v>zzz_ignore</v>
      </c>
      <c r="Q290" s="19" t="str">
        <f>IF(AND(NOT(ISBLANK('Gen Master'!Q112)),OR('Gen Master'!$AM112=TRUE,'Gen Master'!$AM112="Enabled?")),'Gen Master'!Q112, ignore_flag)</f>
        <v>zzz_ignore</v>
      </c>
      <c r="R290" s="19" t="str">
        <f>IF(AND(NOT(ISBLANK('Gen Master'!R112)),OR('Gen Master'!$AM112=TRUE,'Gen Master'!$AM112="Enabled?")),'Gen Master'!R112, ignore_flag)</f>
        <v>zzz_ignore</v>
      </c>
      <c r="S290" s="19" t="str">
        <f>IF(AND(NOT(ISBLANK('Gen Master'!S112)),OR('Gen Master'!$AM112=TRUE,'Gen Master'!$AM112="Enabled?")),'Gen Master'!S112, ignore_flag)</f>
        <v>zzz_ignore</v>
      </c>
      <c r="T290" s="19" t="str">
        <f>IF(AND(NOT(ISBLANK('Gen Master'!T112)),OR('Gen Master'!$AM112=TRUE,'Gen Master'!$AM112="Enabled?")),'Gen Master'!T112, ignore_flag)</f>
        <v>zzz_ignore</v>
      </c>
      <c r="U290" s="19" t="str">
        <f>IF(AND(NOT(ISBLANK('Gen Master'!U112)),OR('Gen Master'!$AM112=TRUE,'Gen Master'!$AM112="Enabled?")),'Gen Master'!U112, ignore_flag)</f>
        <v>zzz_ignore</v>
      </c>
      <c r="V290" s="19" t="str">
        <f ca="1">IF(AND(NOT(ISBLANK('Gen Master'!V112)),OR('Gen Master'!$AM112=TRUE,'Gen Master'!$AM112="Enabled?")),'Gen Master'!V112, ignore_flag)</f>
        <v>zzz_ignore</v>
      </c>
      <c r="W290" s="19" t="str">
        <f>IF(AND(NOT(ISBLANK('Gen Master'!W112)),OR('Gen Master'!$AM112=TRUE,'Gen Master'!$AM112="Enabled?")),'Gen Master'!W112, ignore_flag)</f>
        <v>zzz_ignore</v>
      </c>
      <c r="X290" s="19" t="str">
        <f>IF(AND(NOT(ISBLANK('Gen Master'!X112)),OR('Gen Master'!$AM112=TRUE,'Gen Master'!$AM112="Enabled?")),'Gen Master'!X112, ignore_flag)</f>
        <v>zzz_ignore</v>
      </c>
      <c r="Y290" s="19" t="str">
        <f>IF(AND(NOT(ISBLANK('Gen Master'!Y112)),OR('Gen Master'!$AM112=TRUE,'Gen Master'!$AM112="Enabled?")),'Gen Master'!Y112, ignore_flag)</f>
        <v>zzz_ignore</v>
      </c>
    </row>
    <row r="291" spans="1:25">
      <c r="A291" s="19">
        <f>'Gen Master'!A113</f>
        <v>82</v>
      </c>
      <c r="B291" s="19" t="str">
        <f>IF(AND(NOT(ISBLANK('Gen Master'!B113)),OR('Gen Master'!$AM113=TRUE,'Gen Master'!$AM113="Enabled?")),'Gen Master'!B113, ignore_flag)</f>
        <v>zzz_ignore</v>
      </c>
      <c r="C291" s="19" t="str">
        <f>IF(AND(NOT(ISBLANK('Gen Master'!C113)),OR('Gen Master'!$AM113=TRUE,'Gen Master'!$AM113="Enabled?")),'Gen Master'!C113, ignore_flag)</f>
        <v>zzz_ignore</v>
      </c>
      <c r="D291" s="19" t="str">
        <f>IF(AND(NOT(ISBLANK('Gen Master'!D113)),OR('Gen Master'!$AM113=TRUE,'Gen Master'!$AM113="Enabled?")),'Gen Master'!D113, ignore_flag)</f>
        <v>zzz_ignore</v>
      </c>
      <c r="E291" s="19" t="str">
        <f>IF(AND(NOT(ISBLANK('Gen Master'!E113)),OR('Gen Master'!$AM113=TRUE,'Gen Master'!$AM113="Enabled?")),'Gen Master'!E113, ignore_flag)</f>
        <v>zzz_ignore</v>
      </c>
      <c r="F291" s="19" t="str">
        <f>IF(AND(NOT(ISBLANK('Gen Master'!F113)),OR('Gen Master'!$AM113=TRUE,'Gen Master'!$AM113="Enabled?")),'Gen Master'!F113, ignore_flag)</f>
        <v>zzz_ignore</v>
      </c>
      <c r="G291" s="19" t="str">
        <f>IF(AND(NOT(ISBLANK('Gen Master'!G113)),OR('Gen Master'!$AM113=TRUE,'Gen Master'!$AM113="Enabled?")),'Gen Master'!G113, ignore_flag)</f>
        <v>zzz_ignore</v>
      </c>
      <c r="H291" s="19" t="str">
        <f>IF(AND(NOT(ISBLANK('Gen Master'!H113)),OR('Gen Master'!$AM113=TRUE,'Gen Master'!$AM113="Enabled?")),'Gen Master'!H113, ignore_flag)</f>
        <v>zzz_ignore</v>
      </c>
      <c r="I291" s="19" t="str">
        <f>IF(AND(NOT(ISBLANK('Gen Master'!I113)),OR('Gen Master'!$AM113=TRUE,'Gen Master'!$AM113="Enabled?")),'Gen Master'!I113, ignore_flag)</f>
        <v>zzz_ignore</v>
      </c>
      <c r="J291" s="19" t="str">
        <f>IF(AND(NOT(ISBLANK('Gen Master'!J113)),OR('Gen Master'!$AM113=TRUE,'Gen Master'!$AM113="Enabled?")),'Gen Master'!J113, ignore_flag)</f>
        <v>zzz_ignore</v>
      </c>
      <c r="K291" s="19" t="str">
        <f>IF(AND(NOT(ISBLANK('Gen Master'!K113)),OR('Gen Master'!$AM113=TRUE,'Gen Master'!$AM113="Enabled?")),'Gen Master'!K113, ignore_flag)</f>
        <v>zzz_ignore</v>
      </c>
      <c r="L291" s="19" t="str">
        <f>IF(AND(NOT(ISBLANK('Gen Master'!L113)),OR('Gen Master'!$AM113=TRUE,'Gen Master'!$AM113="Enabled?")),'Gen Master'!L113, ignore_flag)</f>
        <v>zzz_ignore</v>
      </c>
      <c r="M291" s="19" t="str">
        <f>IF(AND(NOT(ISBLANK('Gen Master'!M113)),OR('Gen Master'!$AM113=TRUE,'Gen Master'!$AM113="Enabled?")),'Gen Master'!M113, ignore_flag)</f>
        <v>zzz_ignore</v>
      </c>
      <c r="N291" s="19" t="str">
        <f>IF(AND(NOT(ISBLANK('Gen Master'!N113)),OR('Gen Master'!$AM113=TRUE,'Gen Master'!$AM113="Enabled?")),'Gen Master'!N113, ignore_flag)</f>
        <v>zzz_ignore</v>
      </c>
      <c r="O291" s="19" t="str">
        <f>IF(AND(NOT(ISBLANK('Gen Master'!O113)),OR('Gen Master'!$AM113=TRUE,'Gen Master'!$AM113="Enabled?")),'Gen Master'!O113, ignore_flag)</f>
        <v>zzz_ignore</v>
      </c>
      <c r="P291" s="19" t="str">
        <f>IF(AND(NOT(ISBLANK('Gen Master'!P113)),OR('Gen Master'!$AM113=TRUE,'Gen Master'!$AM113="Enabled?")),'Gen Master'!P113, ignore_flag)</f>
        <v>zzz_ignore</v>
      </c>
      <c r="Q291" s="19" t="str">
        <f>IF(AND(NOT(ISBLANK('Gen Master'!Q113)),OR('Gen Master'!$AM113=TRUE,'Gen Master'!$AM113="Enabled?")),'Gen Master'!Q113, ignore_flag)</f>
        <v>zzz_ignore</v>
      </c>
      <c r="R291" s="19" t="str">
        <f>IF(AND(NOT(ISBLANK('Gen Master'!R113)),OR('Gen Master'!$AM113=TRUE,'Gen Master'!$AM113="Enabled?")),'Gen Master'!R113, ignore_flag)</f>
        <v>zzz_ignore</v>
      </c>
      <c r="S291" s="19" t="str">
        <f>IF(AND(NOT(ISBLANK('Gen Master'!S113)),OR('Gen Master'!$AM113=TRUE,'Gen Master'!$AM113="Enabled?")),'Gen Master'!S113, ignore_flag)</f>
        <v>zzz_ignore</v>
      </c>
      <c r="T291" s="19" t="str">
        <f>IF(AND(NOT(ISBLANK('Gen Master'!T113)),OR('Gen Master'!$AM113=TRUE,'Gen Master'!$AM113="Enabled?")),'Gen Master'!T113, ignore_flag)</f>
        <v>zzz_ignore</v>
      </c>
      <c r="U291" s="19" t="str">
        <f>IF(AND(NOT(ISBLANK('Gen Master'!U113)),OR('Gen Master'!$AM113=TRUE,'Gen Master'!$AM113="Enabled?")),'Gen Master'!U113, ignore_flag)</f>
        <v>zzz_ignore</v>
      </c>
      <c r="V291" s="19" t="str">
        <f ca="1">IF(AND(NOT(ISBLANK('Gen Master'!V113)),OR('Gen Master'!$AM113=TRUE,'Gen Master'!$AM113="Enabled?")),'Gen Master'!V113, ignore_flag)</f>
        <v>zzz_ignore</v>
      </c>
      <c r="W291" s="19" t="str">
        <f>IF(AND(NOT(ISBLANK('Gen Master'!W113)),OR('Gen Master'!$AM113=TRUE,'Gen Master'!$AM113="Enabled?")),'Gen Master'!W113, ignore_flag)</f>
        <v>zzz_ignore</v>
      </c>
      <c r="X291" s="19" t="str">
        <f>IF(AND(NOT(ISBLANK('Gen Master'!X113)),OR('Gen Master'!$AM113=TRUE,'Gen Master'!$AM113="Enabled?")),'Gen Master'!X113, ignore_flag)</f>
        <v>zzz_ignore</v>
      </c>
      <c r="Y291" s="19" t="str">
        <f>IF(AND(NOT(ISBLANK('Gen Master'!Y113)),OR('Gen Master'!$AM113=TRUE,'Gen Master'!$AM113="Enabled?")),'Gen Master'!Y113, ignore_flag)</f>
        <v>zzz_ignore</v>
      </c>
    </row>
    <row r="292" spans="1:25">
      <c r="A292" s="19">
        <f>'Gen Master'!A114</f>
        <v>83</v>
      </c>
      <c r="B292" s="19" t="str">
        <f>IF(AND(NOT(ISBLANK('Gen Master'!B114)),OR('Gen Master'!$AM114=TRUE,'Gen Master'!$AM114="Enabled?")),'Gen Master'!B114, ignore_flag)</f>
        <v>zzz_ignore</v>
      </c>
      <c r="C292" s="19" t="str">
        <f>IF(AND(NOT(ISBLANK('Gen Master'!C114)),OR('Gen Master'!$AM114=TRUE,'Gen Master'!$AM114="Enabled?")),'Gen Master'!C114, ignore_flag)</f>
        <v>zzz_ignore</v>
      </c>
      <c r="D292" s="19" t="str">
        <f>IF(AND(NOT(ISBLANK('Gen Master'!D114)),OR('Gen Master'!$AM114=TRUE,'Gen Master'!$AM114="Enabled?")),'Gen Master'!D114, ignore_flag)</f>
        <v>zzz_ignore</v>
      </c>
      <c r="E292" s="19" t="str">
        <f>IF(AND(NOT(ISBLANK('Gen Master'!E114)),OR('Gen Master'!$AM114=TRUE,'Gen Master'!$AM114="Enabled?")),'Gen Master'!E114, ignore_flag)</f>
        <v>zzz_ignore</v>
      </c>
      <c r="F292" s="19" t="str">
        <f>IF(AND(NOT(ISBLANK('Gen Master'!F114)),OR('Gen Master'!$AM114=TRUE,'Gen Master'!$AM114="Enabled?")),'Gen Master'!F114, ignore_flag)</f>
        <v>zzz_ignore</v>
      </c>
      <c r="G292" s="19" t="str">
        <f>IF(AND(NOT(ISBLANK('Gen Master'!G114)),OR('Gen Master'!$AM114=TRUE,'Gen Master'!$AM114="Enabled?")),'Gen Master'!G114, ignore_flag)</f>
        <v>zzz_ignore</v>
      </c>
      <c r="H292" s="19" t="str">
        <f>IF(AND(NOT(ISBLANK('Gen Master'!H114)),OR('Gen Master'!$AM114=TRUE,'Gen Master'!$AM114="Enabled?")),'Gen Master'!H114, ignore_flag)</f>
        <v>zzz_ignore</v>
      </c>
      <c r="I292" s="19" t="str">
        <f>IF(AND(NOT(ISBLANK('Gen Master'!I114)),OR('Gen Master'!$AM114=TRUE,'Gen Master'!$AM114="Enabled?")),'Gen Master'!I114, ignore_flag)</f>
        <v>zzz_ignore</v>
      </c>
      <c r="J292" s="19" t="str">
        <f>IF(AND(NOT(ISBLANK('Gen Master'!J114)),OR('Gen Master'!$AM114=TRUE,'Gen Master'!$AM114="Enabled?")),'Gen Master'!J114, ignore_flag)</f>
        <v>zzz_ignore</v>
      </c>
      <c r="K292" s="19" t="str">
        <f>IF(AND(NOT(ISBLANK('Gen Master'!K114)),OR('Gen Master'!$AM114=TRUE,'Gen Master'!$AM114="Enabled?")),'Gen Master'!K114, ignore_flag)</f>
        <v>zzz_ignore</v>
      </c>
      <c r="L292" s="19" t="str">
        <f>IF(AND(NOT(ISBLANK('Gen Master'!L114)),OR('Gen Master'!$AM114=TRUE,'Gen Master'!$AM114="Enabled?")),'Gen Master'!L114, ignore_flag)</f>
        <v>zzz_ignore</v>
      </c>
      <c r="M292" s="19" t="str">
        <f>IF(AND(NOT(ISBLANK('Gen Master'!M114)),OR('Gen Master'!$AM114=TRUE,'Gen Master'!$AM114="Enabled?")),'Gen Master'!M114, ignore_flag)</f>
        <v>zzz_ignore</v>
      </c>
      <c r="N292" s="19" t="str">
        <f>IF(AND(NOT(ISBLANK('Gen Master'!N114)),OR('Gen Master'!$AM114=TRUE,'Gen Master'!$AM114="Enabled?")),'Gen Master'!N114, ignore_flag)</f>
        <v>zzz_ignore</v>
      </c>
      <c r="O292" s="19" t="str">
        <f>IF(AND(NOT(ISBLANK('Gen Master'!O114)),OR('Gen Master'!$AM114=TRUE,'Gen Master'!$AM114="Enabled?")),'Gen Master'!O114, ignore_flag)</f>
        <v>zzz_ignore</v>
      </c>
      <c r="P292" s="19" t="str">
        <f>IF(AND(NOT(ISBLANK('Gen Master'!P114)),OR('Gen Master'!$AM114=TRUE,'Gen Master'!$AM114="Enabled?")),'Gen Master'!P114, ignore_flag)</f>
        <v>zzz_ignore</v>
      </c>
      <c r="Q292" s="19" t="str">
        <f>IF(AND(NOT(ISBLANK('Gen Master'!Q114)),OR('Gen Master'!$AM114=TRUE,'Gen Master'!$AM114="Enabled?")),'Gen Master'!Q114, ignore_flag)</f>
        <v>zzz_ignore</v>
      </c>
      <c r="R292" s="19" t="str">
        <f>IF(AND(NOT(ISBLANK('Gen Master'!R114)),OR('Gen Master'!$AM114=TRUE,'Gen Master'!$AM114="Enabled?")),'Gen Master'!R114, ignore_flag)</f>
        <v>zzz_ignore</v>
      </c>
      <c r="S292" s="19" t="str">
        <f>IF(AND(NOT(ISBLANK('Gen Master'!S114)),OR('Gen Master'!$AM114=TRUE,'Gen Master'!$AM114="Enabled?")),'Gen Master'!S114, ignore_flag)</f>
        <v>zzz_ignore</v>
      </c>
      <c r="T292" s="19" t="str">
        <f>IF(AND(NOT(ISBLANK('Gen Master'!T114)),OR('Gen Master'!$AM114=TRUE,'Gen Master'!$AM114="Enabled?")),'Gen Master'!T114, ignore_flag)</f>
        <v>zzz_ignore</v>
      </c>
      <c r="U292" s="19" t="str">
        <f>IF(AND(NOT(ISBLANK('Gen Master'!U114)),OR('Gen Master'!$AM114=TRUE,'Gen Master'!$AM114="Enabled?")),'Gen Master'!U114, ignore_flag)</f>
        <v>zzz_ignore</v>
      </c>
      <c r="V292" s="19" t="str">
        <f ca="1">IF(AND(NOT(ISBLANK('Gen Master'!V114)),OR('Gen Master'!$AM114=TRUE,'Gen Master'!$AM114="Enabled?")),'Gen Master'!V114, ignore_flag)</f>
        <v>zzz_ignore</v>
      </c>
      <c r="W292" s="19" t="str">
        <f>IF(AND(NOT(ISBLANK('Gen Master'!W114)),OR('Gen Master'!$AM114=TRUE,'Gen Master'!$AM114="Enabled?")),'Gen Master'!W114, ignore_flag)</f>
        <v>zzz_ignore</v>
      </c>
      <c r="X292" s="19" t="str">
        <f>IF(AND(NOT(ISBLANK('Gen Master'!X114)),OR('Gen Master'!$AM114=TRUE,'Gen Master'!$AM114="Enabled?")),'Gen Master'!X114, ignore_flag)</f>
        <v>zzz_ignore</v>
      </c>
      <c r="Y292" s="19" t="str">
        <f>IF(AND(NOT(ISBLANK('Gen Master'!Y114)),OR('Gen Master'!$AM114=TRUE,'Gen Master'!$AM114="Enabled?")),'Gen Master'!Y114, ignore_flag)</f>
        <v>zzz_ignore</v>
      </c>
    </row>
    <row r="293" spans="1:25">
      <c r="A293" s="19">
        <f>'Gen Master'!A115</f>
        <v>84</v>
      </c>
      <c r="B293" s="19" t="str">
        <f>IF(AND(NOT(ISBLANK('Gen Master'!B115)),OR('Gen Master'!$AM115=TRUE,'Gen Master'!$AM115="Enabled?")),'Gen Master'!B115, ignore_flag)</f>
        <v>zzz_ignore</v>
      </c>
      <c r="C293" s="19" t="str">
        <f>IF(AND(NOT(ISBLANK('Gen Master'!C115)),OR('Gen Master'!$AM115=TRUE,'Gen Master'!$AM115="Enabled?")),'Gen Master'!C115, ignore_flag)</f>
        <v>zzz_ignore</v>
      </c>
      <c r="D293" s="19" t="str">
        <f>IF(AND(NOT(ISBLANK('Gen Master'!D115)),OR('Gen Master'!$AM115=TRUE,'Gen Master'!$AM115="Enabled?")),'Gen Master'!D115, ignore_flag)</f>
        <v>zzz_ignore</v>
      </c>
      <c r="E293" s="19" t="str">
        <f>IF(AND(NOT(ISBLANK('Gen Master'!E115)),OR('Gen Master'!$AM115=TRUE,'Gen Master'!$AM115="Enabled?")),'Gen Master'!E115, ignore_flag)</f>
        <v>zzz_ignore</v>
      </c>
      <c r="F293" s="19" t="str">
        <f>IF(AND(NOT(ISBLANK('Gen Master'!F115)),OR('Gen Master'!$AM115=TRUE,'Gen Master'!$AM115="Enabled?")),'Gen Master'!F115, ignore_flag)</f>
        <v>zzz_ignore</v>
      </c>
      <c r="G293" s="19" t="str">
        <f>IF(AND(NOT(ISBLANK('Gen Master'!G115)),OR('Gen Master'!$AM115=TRUE,'Gen Master'!$AM115="Enabled?")),'Gen Master'!G115, ignore_flag)</f>
        <v>zzz_ignore</v>
      </c>
      <c r="H293" s="19" t="str">
        <f>IF(AND(NOT(ISBLANK('Gen Master'!H115)),OR('Gen Master'!$AM115=TRUE,'Gen Master'!$AM115="Enabled?")),'Gen Master'!H115, ignore_flag)</f>
        <v>zzz_ignore</v>
      </c>
      <c r="I293" s="19" t="str">
        <f>IF(AND(NOT(ISBLANK('Gen Master'!I115)),OR('Gen Master'!$AM115=TRUE,'Gen Master'!$AM115="Enabled?")),'Gen Master'!I115, ignore_flag)</f>
        <v>zzz_ignore</v>
      </c>
      <c r="J293" s="19" t="str">
        <f>IF(AND(NOT(ISBLANK('Gen Master'!J115)),OR('Gen Master'!$AM115=TRUE,'Gen Master'!$AM115="Enabled?")),'Gen Master'!J115, ignore_flag)</f>
        <v>zzz_ignore</v>
      </c>
      <c r="K293" s="19" t="str">
        <f>IF(AND(NOT(ISBLANK('Gen Master'!K115)),OR('Gen Master'!$AM115=TRUE,'Gen Master'!$AM115="Enabled?")),'Gen Master'!K115, ignore_flag)</f>
        <v>zzz_ignore</v>
      </c>
      <c r="L293" s="19" t="str">
        <f>IF(AND(NOT(ISBLANK('Gen Master'!L115)),OR('Gen Master'!$AM115=TRUE,'Gen Master'!$AM115="Enabled?")),'Gen Master'!L115, ignore_flag)</f>
        <v>zzz_ignore</v>
      </c>
      <c r="M293" s="19" t="str">
        <f>IF(AND(NOT(ISBLANK('Gen Master'!M115)),OR('Gen Master'!$AM115=TRUE,'Gen Master'!$AM115="Enabled?")),'Gen Master'!M115, ignore_flag)</f>
        <v>zzz_ignore</v>
      </c>
      <c r="N293" s="19" t="str">
        <f>IF(AND(NOT(ISBLANK('Gen Master'!N115)),OR('Gen Master'!$AM115=TRUE,'Gen Master'!$AM115="Enabled?")),'Gen Master'!N115, ignore_flag)</f>
        <v>zzz_ignore</v>
      </c>
      <c r="O293" s="19" t="str">
        <f>IF(AND(NOT(ISBLANK('Gen Master'!O115)),OR('Gen Master'!$AM115=TRUE,'Gen Master'!$AM115="Enabled?")),'Gen Master'!O115, ignore_flag)</f>
        <v>zzz_ignore</v>
      </c>
      <c r="P293" s="19" t="str">
        <f>IF(AND(NOT(ISBLANK('Gen Master'!P115)),OR('Gen Master'!$AM115=TRUE,'Gen Master'!$AM115="Enabled?")),'Gen Master'!P115, ignore_flag)</f>
        <v>zzz_ignore</v>
      </c>
      <c r="Q293" s="19" t="str">
        <f>IF(AND(NOT(ISBLANK('Gen Master'!Q115)),OR('Gen Master'!$AM115=TRUE,'Gen Master'!$AM115="Enabled?")),'Gen Master'!Q115, ignore_flag)</f>
        <v>zzz_ignore</v>
      </c>
      <c r="R293" s="19" t="str">
        <f>IF(AND(NOT(ISBLANK('Gen Master'!R115)),OR('Gen Master'!$AM115=TRUE,'Gen Master'!$AM115="Enabled?")),'Gen Master'!R115, ignore_flag)</f>
        <v>zzz_ignore</v>
      </c>
      <c r="S293" s="19" t="str">
        <f>IF(AND(NOT(ISBLANK('Gen Master'!S115)),OR('Gen Master'!$AM115=TRUE,'Gen Master'!$AM115="Enabled?")),'Gen Master'!S115, ignore_flag)</f>
        <v>zzz_ignore</v>
      </c>
      <c r="T293" s="19" t="str">
        <f>IF(AND(NOT(ISBLANK('Gen Master'!T115)),OR('Gen Master'!$AM115=TRUE,'Gen Master'!$AM115="Enabled?")),'Gen Master'!T115, ignore_flag)</f>
        <v>zzz_ignore</v>
      </c>
      <c r="U293" s="19" t="str">
        <f>IF(AND(NOT(ISBLANK('Gen Master'!U115)),OR('Gen Master'!$AM115=TRUE,'Gen Master'!$AM115="Enabled?")),'Gen Master'!U115, ignore_flag)</f>
        <v>zzz_ignore</v>
      </c>
      <c r="V293" s="19" t="str">
        <f ca="1">IF(AND(NOT(ISBLANK('Gen Master'!V115)),OR('Gen Master'!$AM115=TRUE,'Gen Master'!$AM115="Enabled?")),'Gen Master'!V115, ignore_flag)</f>
        <v>zzz_ignore</v>
      </c>
      <c r="W293" s="19" t="str">
        <f>IF(AND(NOT(ISBLANK('Gen Master'!W115)),OR('Gen Master'!$AM115=TRUE,'Gen Master'!$AM115="Enabled?")),'Gen Master'!W115, ignore_flag)</f>
        <v>zzz_ignore</v>
      </c>
      <c r="X293" s="19" t="str">
        <f>IF(AND(NOT(ISBLANK('Gen Master'!X115)),OR('Gen Master'!$AM115=TRUE,'Gen Master'!$AM115="Enabled?")),'Gen Master'!X115, ignore_flag)</f>
        <v>zzz_ignore</v>
      </c>
      <c r="Y293" s="19" t="str">
        <f>IF(AND(NOT(ISBLANK('Gen Master'!Y115)),OR('Gen Master'!$AM115=TRUE,'Gen Master'!$AM115="Enabled?")),'Gen Master'!Y115, ignore_flag)</f>
        <v>zzz_ignore</v>
      </c>
    </row>
    <row r="294" spans="1:25">
      <c r="A294" s="19">
        <f>'Gen Master'!A116</f>
        <v>85</v>
      </c>
      <c r="B294" s="19" t="str">
        <f>IF(AND(NOT(ISBLANK('Gen Master'!B116)),OR('Gen Master'!$AM116=TRUE,'Gen Master'!$AM116="Enabled?")),'Gen Master'!B116, ignore_flag)</f>
        <v>zzz_ignore</v>
      </c>
      <c r="C294" s="19" t="str">
        <f>IF(AND(NOT(ISBLANK('Gen Master'!C116)),OR('Gen Master'!$AM116=TRUE,'Gen Master'!$AM116="Enabled?")),'Gen Master'!C116, ignore_flag)</f>
        <v>zzz_ignore</v>
      </c>
      <c r="D294" s="19" t="str">
        <f>IF(AND(NOT(ISBLANK('Gen Master'!D116)),OR('Gen Master'!$AM116=TRUE,'Gen Master'!$AM116="Enabled?")),'Gen Master'!D116, ignore_flag)</f>
        <v>zzz_ignore</v>
      </c>
      <c r="E294" s="19" t="str">
        <f>IF(AND(NOT(ISBLANK('Gen Master'!E116)),OR('Gen Master'!$AM116=TRUE,'Gen Master'!$AM116="Enabled?")),'Gen Master'!E116, ignore_flag)</f>
        <v>zzz_ignore</v>
      </c>
      <c r="F294" s="19" t="str">
        <f>IF(AND(NOT(ISBLANK('Gen Master'!F116)),OR('Gen Master'!$AM116=TRUE,'Gen Master'!$AM116="Enabled?")),'Gen Master'!F116, ignore_flag)</f>
        <v>zzz_ignore</v>
      </c>
      <c r="G294" s="19" t="str">
        <f>IF(AND(NOT(ISBLANK('Gen Master'!G116)),OR('Gen Master'!$AM116=TRUE,'Gen Master'!$AM116="Enabled?")),'Gen Master'!G116, ignore_flag)</f>
        <v>zzz_ignore</v>
      </c>
      <c r="H294" s="19" t="str">
        <f>IF(AND(NOT(ISBLANK('Gen Master'!H116)),OR('Gen Master'!$AM116=TRUE,'Gen Master'!$AM116="Enabled?")),'Gen Master'!H116, ignore_flag)</f>
        <v>zzz_ignore</v>
      </c>
      <c r="I294" s="19" t="str">
        <f>IF(AND(NOT(ISBLANK('Gen Master'!I116)),OR('Gen Master'!$AM116=TRUE,'Gen Master'!$AM116="Enabled?")),'Gen Master'!I116, ignore_flag)</f>
        <v>zzz_ignore</v>
      </c>
      <c r="J294" s="19" t="str">
        <f>IF(AND(NOT(ISBLANK('Gen Master'!J116)),OR('Gen Master'!$AM116=TRUE,'Gen Master'!$AM116="Enabled?")),'Gen Master'!J116, ignore_flag)</f>
        <v>zzz_ignore</v>
      </c>
      <c r="K294" s="19" t="str">
        <f>IF(AND(NOT(ISBLANK('Gen Master'!K116)),OR('Gen Master'!$AM116=TRUE,'Gen Master'!$AM116="Enabled?")),'Gen Master'!K116, ignore_flag)</f>
        <v>zzz_ignore</v>
      </c>
      <c r="L294" s="19" t="str">
        <f>IF(AND(NOT(ISBLANK('Gen Master'!L116)),OR('Gen Master'!$AM116=TRUE,'Gen Master'!$AM116="Enabled?")),'Gen Master'!L116, ignore_flag)</f>
        <v>zzz_ignore</v>
      </c>
      <c r="M294" s="19" t="str">
        <f>IF(AND(NOT(ISBLANK('Gen Master'!M116)),OR('Gen Master'!$AM116=TRUE,'Gen Master'!$AM116="Enabled?")),'Gen Master'!M116, ignore_flag)</f>
        <v>zzz_ignore</v>
      </c>
      <c r="N294" s="19" t="str">
        <f>IF(AND(NOT(ISBLANK('Gen Master'!N116)),OR('Gen Master'!$AM116=TRUE,'Gen Master'!$AM116="Enabled?")),'Gen Master'!N116, ignore_flag)</f>
        <v>zzz_ignore</v>
      </c>
      <c r="O294" s="19" t="str">
        <f>IF(AND(NOT(ISBLANK('Gen Master'!O116)),OR('Gen Master'!$AM116=TRUE,'Gen Master'!$AM116="Enabled?")),'Gen Master'!O116, ignore_flag)</f>
        <v>zzz_ignore</v>
      </c>
      <c r="P294" s="19" t="str">
        <f>IF(AND(NOT(ISBLANK('Gen Master'!P116)),OR('Gen Master'!$AM116=TRUE,'Gen Master'!$AM116="Enabled?")),'Gen Master'!P116, ignore_flag)</f>
        <v>zzz_ignore</v>
      </c>
      <c r="Q294" s="19" t="str">
        <f>IF(AND(NOT(ISBLANK('Gen Master'!Q116)),OR('Gen Master'!$AM116=TRUE,'Gen Master'!$AM116="Enabled?")),'Gen Master'!Q116, ignore_flag)</f>
        <v>zzz_ignore</v>
      </c>
      <c r="R294" s="19" t="str">
        <f>IF(AND(NOT(ISBLANK('Gen Master'!R116)),OR('Gen Master'!$AM116=TRUE,'Gen Master'!$AM116="Enabled?")),'Gen Master'!R116, ignore_flag)</f>
        <v>zzz_ignore</v>
      </c>
      <c r="S294" s="19" t="str">
        <f>IF(AND(NOT(ISBLANK('Gen Master'!S116)),OR('Gen Master'!$AM116=TRUE,'Gen Master'!$AM116="Enabled?")),'Gen Master'!S116, ignore_flag)</f>
        <v>zzz_ignore</v>
      </c>
      <c r="T294" s="19" t="str">
        <f>IF(AND(NOT(ISBLANK('Gen Master'!T116)),OR('Gen Master'!$AM116=TRUE,'Gen Master'!$AM116="Enabled?")),'Gen Master'!T116, ignore_flag)</f>
        <v>zzz_ignore</v>
      </c>
      <c r="U294" s="19" t="str">
        <f>IF(AND(NOT(ISBLANK('Gen Master'!U116)),OR('Gen Master'!$AM116=TRUE,'Gen Master'!$AM116="Enabled?")),'Gen Master'!U116, ignore_flag)</f>
        <v>zzz_ignore</v>
      </c>
      <c r="V294" s="19" t="str">
        <f ca="1">IF(AND(NOT(ISBLANK('Gen Master'!V116)),OR('Gen Master'!$AM116=TRUE,'Gen Master'!$AM116="Enabled?")),'Gen Master'!V116, ignore_flag)</f>
        <v>zzz_ignore</v>
      </c>
      <c r="W294" s="19" t="str">
        <f>IF(AND(NOT(ISBLANK('Gen Master'!W116)),OR('Gen Master'!$AM116=TRUE,'Gen Master'!$AM116="Enabled?")),'Gen Master'!W116, ignore_flag)</f>
        <v>zzz_ignore</v>
      </c>
      <c r="X294" s="19" t="str">
        <f>IF(AND(NOT(ISBLANK('Gen Master'!X116)),OR('Gen Master'!$AM116=TRUE,'Gen Master'!$AM116="Enabled?")),'Gen Master'!X116, ignore_flag)</f>
        <v>zzz_ignore</v>
      </c>
      <c r="Y294" s="19" t="str">
        <f>IF(AND(NOT(ISBLANK('Gen Master'!Y116)),OR('Gen Master'!$AM116=TRUE,'Gen Master'!$AM116="Enabled?")),'Gen Master'!Y116, ignore_flag)</f>
        <v>zzz_ignore</v>
      </c>
    </row>
    <row r="295" spans="1:25">
      <c r="A295" s="19">
        <f>'Gen Master'!A117</f>
        <v>86</v>
      </c>
      <c r="B295" s="19" t="str">
        <f>IF(AND(NOT(ISBLANK('Gen Master'!B117)),OR('Gen Master'!$AM117=TRUE,'Gen Master'!$AM117="Enabled?")),'Gen Master'!B117, ignore_flag)</f>
        <v>zzz_ignore</v>
      </c>
      <c r="C295" s="19" t="str">
        <f>IF(AND(NOT(ISBLANK('Gen Master'!C117)),OR('Gen Master'!$AM117=TRUE,'Gen Master'!$AM117="Enabled?")),'Gen Master'!C117, ignore_flag)</f>
        <v>zzz_ignore</v>
      </c>
      <c r="D295" s="19" t="str">
        <f>IF(AND(NOT(ISBLANK('Gen Master'!D117)),OR('Gen Master'!$AM117=TRUE,'Gen Master'!$AM117="Enabled?")),'Gen Master'!D117, ignore_flag)</f>
        <v>zzz_ignore</v>
      </c>
      <c r="E295" s="19" t="str">
        <f>IF(AND(NOT(ISBLANK('Gen Master'!E117)),OR('Gen Master'!$AM117=TRUE,'Gen Master'!$AM117="Enabled?")),'Gen Master'!E117, ignore_flag)</f>
        <v>zzz_ignore</v>
      </c>
      <c r="F295" s="19" t="str">
        <f>IF(AND(NOT(ISBLANK('Gen Master'!F117)),OR('Gen Master'!$AM117=TRUE,'Gen Master'!$AM117="Enabled?")),'Gen Master'!F117, ignore_flag)</f>
        <v>zzz_ignore</v>
      </c>
      <c r="G295" s="19" t="str">
        <f>IF(AND(NOT(ISBLANK('Gen Master'!G117)),OR('Gen Master'!$AM117=TRUE,'Gen Master'!$AM117="Enabled?")),'Gen Master'!G117, ignore_flag)</f>
        <v>zzz_ignore</v>
      </c>
      <c r="H295" s="19" t="str">
        <f>IF(AND(NOT(ISBLANK('Gen Master'!H117)),OR('Gen Master'!$AM117=TRUE,'Gen Master'!$AM117="Enabled?")),'Gen Master'!H117, ignore_flag)</f>
        <v>zzz_ignore</v>
      </c>
      <c r="I295" s="19" t="str">
        <f>IF(AND(NOT(ISBLANK('Gen Master'!I117)),OR('Gen Master'!$AM117=TRUE,'Gen Master'!$AM117="Enabled?")),'Gen Master'!I117, ignore_flag)</f>
        <v>zzz_ignore</v>
      </c>
      <c r="J295" s="19" t="str">
        <f>IF(AND(NOT(ISBLANK('Gen Master'!J117)),OR('Gen Master'!$AM117=TRUE,'Gen Master'!$AM117="Enabled?")),'Gen Master'!J117, ignore_flag)</f>
        <v>zzz_ignore</v>
      </c>
      <c r="K295" s="19" t="str">
        <f>IF(AND(NOT(ISBLANK('Gen Master'!K117)),OR('Gen Master'!$AM117=TRUE,'Gen Master'!$AM117="Enabled?")),'Gen Master'!K117, ignore_flag)</f>
        <v>zzz_ignore</v>
      </c>
      <c r="L295" s="19" t="str">
        <f>IF(AND(NOT(ISBLANK('Gen Master'!L117)),OR('Gen Master'!$AM117=TRUE,'Gen Master'!$AM117="Enabled?")),'Gen Master'!L117, ignore_flag)</f>
        <v>zzz_ignore</v>
      </c>
      <c r="M295" s="19" t="str">
        <f>IF(AND(NOT(ISBLANK('Gen Master'!M117)),OR('Gen Master'!$AM117=TRUE,'Gen Master'!$AM117="Enabled?")),'Gen Master'!M117, ignore_flag)</f>
        <v>zzz_ignore</v>
      </c>
      <c r="N295" s="19" t="str">
        <f>IF(AND(NOT(ISBLANK('Gen Master'!N117)),OR('Gen Master'!$AM117=TRUE,'Gen Master'!$AM117="Enabled?")),'Gen Master'!N117, ignore_flag)</f>
        <v>zzz_ignore</v>
      </c>
      <c r="O295" s="19" t="str">
        <f>IF(AND(NOT(ISBLANK('Gen Master'!O117)),OR('Gen Master'!$AM117=TRUE,'Gen Master'!$AM117="Enabled?")),'Gen Master'!O117, ignore_flag)</f>
        <v>zzz_ignore</v>
      </c>
      <c r="P295" s="19" t="str">
        <f>IF(AND(NOT(ISBLANK('Gen Master'!P117)),OR('Gen Master'!$AM117=TRUE,'Gen Master'!$AM117="Enabled?")),'Gen Master'!P117, ignore_flag)</f>
        <v>zzz_ignore</v>
      </c>
      <c r="Q295" s="19" t="str">
        <f>IF(AND(NOT(ISBLANK('Gen Master'!Q117)),OR('Gen Master'!$AM117=TRUE,'Gen Master'!$AM117="Enabled?")),'Gen Master'!Q117, ignore_flag)</f>
        <v>zzz_ignore</v>
      </c>
      <c r="R295" s="19" t="str">
        <f>IF(AND(NOT(ISBLANK('Gen Master'!R117)),OR('Gen Master'!$AM117=TRUE,'Gen Master'!$AM117="Enabled?")),'Gen Master'!R117, ignore_flag)</f>
        <v>zzz_ignore</v>
      </c>
      <c r="S295" s="19" t="str">
        <f>IF(AND(NOT(ISBLANK('Gen Master'!S117)),OR('Gen Master'!$AM117=TRUE,'Gen Master'!$AM117="Enabled?")),'Gen Master'!S117, ignore_flag)</f>
        <v>zzz_ignore</v>
      </c>
      <c r="T295" s="19" t="str">
        <f>IF(AND(NOT(ISBLANK('Gen Master'!T117)),OR('Gen Master'!$AM117=TRUE,'Gen Master'!$AM117="Enabled?")),'Gen Master'!T117, ignore_flag)</f>
        <v>zzz_ignore</v>
      </c>
      <c r="U295" s="19" t="str">
        <f>IF(AND(NOT(ISBLANK('Gen Master'!U117)),OR('Gen Master'!$AM117=TRUE,'Gen Master'!$AM117="Enabled?")),'Gen Master'!U117, ignore_flag)</f>
        <v>zzz_ignore</v>
      </c>
      <c r="V295" s="19" t="str">
        <f ca="1">IF(AND(NOT(ISBLANK('Gen Master'!V117)),OR('Gen Master'!$AM117=TRUE,'Gen Master'!$AM117="Enabled?")),'Gen Master'!V117, ignore_flag)</f>
        <v>zzz_ignore</v>
      </c>
      <c r="W295" s="19" t="str">
        <f>IF(AND(NOT(ISBLANK('Gen Master'!W117)),OR('Gen Master'!$AM117=TRUE,'Gen Master'!$AM117="Enabled?")),'Gen Master'!W117, ignore_flag)</f>
        <v>zzz_ignore</v>
      </c>
      <c r="X295" s="19" t="str">
        <f>IF(AND(NOT(ISBLANK('Gen Master'!X117)),OR('Gen Master'!$AM117=TRUE,'Gen Master'!$AM117="Enabled?")),'Gen Master'!X117, ignore_flag)</f>
        <v>zzz_ignore</v>
      </c>
      <c r="Y295" s="19" t="str">
        <f>IF(AND(NOT(ISBLANK('Gen Master'!Y117)),OR('Gen Master'!$AM117=TRUE,'Gen Master'!$AM117="Enabled?")),'Gen Master'!Y117, ignore_flag)</f>
        <v>zzz_ignore</v>
      </c>
    </row>
    <row r="296" spans="1:25">
      <c r="A296" s="19">
        <f>'Gen Master'!A118</f>
        <v>87</v>
      </c>
      <c r="B296" s="19" t="str">
        <f>IF(AND(NOT(ISBLANK('Gen Master'!B118)),OR('Gen Master'!$AM118=TRUE,'Gen Master'!$AM118="Enabled?")),'Gen Master'!B118, ignore_flag)</f>
        <v>zzz_ignore</v>
      </c>
      <c r="C296" s="19" t="str">
        <f>IF(AND(NOT(ISBLANK('Gen Master'!C118)),OR('Gen Master'!$AM118=TRUE,'Gen Master'!$AM118="Enabled?")),'Gen Master'!C118, ignore_flag)</f>
        <v>zzz_ignore</v>
      </c>
      <c r="D296" s="19" t="str">
        <f>IF(AND(NOT(ISBLANK('Gen Master'!D118)),OR('Gen Master'!$AM118=TRUE,'Gen Master'!$AM118="Enabled?")),'Gen Master'!D118, ignore_flag)</f>
        <v>zzz_ignore</v>
      </c>
      <c r="E296" s="19" t="str">
        <f>IF(AND(NOT(ISBLANK('Gen Master'!E118)),OR('Gen Master'!$AM118=TRUE,'Gen Master'!$AM118="Enabled?")),'Gen Master'!E118, ignore_flag)</f>
        <v>zzz_ignore</v>
      </c>
      <c r="F296" s="19" t="str">
        <f>IF(AND(NOT(ISBLANK('Gen Master'!F118)),OR('Gen Master'!$AM118=TRUE,'Gen Master'!$AM118="Enabled?")),'Gen Master'!F118, ignore_flag)</f>
        <v>zzz_ignore</v>
      </c>
      <c r="G296" s="19" t="str">
        <f>IF(AND(NOT(ISBLANK('Gen Master'!G118)),OR('Gen Master'!$AM118=TRUE,'Gen Master'!$AM118="Enabled?")),'Gen Master'!G118, ignore_flag)</f>
        <v>zzz_ignore</v>
      </c>
      <c r="H296" s="19" t="str">
        <f>IF(AND(NOT(ISBLANK('Gen Master'!H118)),OR('Gen Master'!$AM118=TRUE,'Gen Master'!$AM118="Enabled?")),'Gen Master'!H118, ignore_flag)</f>
        <v>zzz_ignore</v>
      </c>
      <c r="I296" s="19" t="str">
        <f>IF(AND(NOT(ISBLANK('Gen Master'!I118)),OR('Gen Master'!$AM118=TRUE,'Gen Master'!$AM118="Enabled?")),'Gen Master'!I118, ignore_flag)</f>
        <v>zzz_ignore</v>
      </c>
      <c r="J296" s="19" t="str">
        <f>IF(AND(NOT(ISBLANK('Gen Master'!J118)),OR('Gen Master'!$AM118=TRUE,'Gen Master'!$AM118="Enabled?")),'Gen Master'!J118, ignore_flag)</f>
        <v>zzz_ignore</v>
      </c>
      <c r="K296" s="19" t="str">
        <f>IF(AND(NOT(ISBLANK('Gen Master'!K118)),OR('Gen Master'!$AM118=TRUE,'Gen Master'!$AM118="Enabled?")),'Gen Master'!K118, ignore_flag)</f>
        <v>zzz_ignore</v>
      </c>
      <c r="L296" s="19" t="str">
        <f>IF(AND(NOT(ISBLANK('Gen Master'!L118)),OR('Gen Master'!$AM118=TRUE,'Gen Master'!$AM118="Enabled?")),'Gen Master'!L118, ignore_flag)</f>
        <v>zzz_ignore</v>
      </c>
      <c r="M296" s="19" t="str">
        <f>IF(AND(NOT(ISBLANK('Gen Master'!M118)),OR('Gen Master'!$AM118=TRUE,'Gen Master'!$AM118="Enabled?")),'Gen Master'!M118, ignore_flag)</f>
        <v>zzz_ignore</v>
      </c>
      <c r="N296" s="19" t="str">
        <f>IF(AND(NOT(ISBLANK('Gen Master'!N118)),OR('Gen Master'!$AM118=TRUE,'Gen Master'!$AM118="Enabled?")),'Gen Master'!N118, ignore_flag)</f>
        <v>zzz_ignore</v>
      </c>
      <c r="O296" s="19" t="str">
        <f>IF(AND(NOT(ISBLANK('Gen Master'!O118)),OR('Gen Master'!$AM118=TRUE,'Gen Master'!$AM118="Enabled?")),'Gen Master'!O118, ignore_flag)</f>
        <v>zzz_ignore</v>
      </c>
      <c r="P296" s="19" t="str">
        <f>IF(AND(NOT(ISBLANK('Gen Master'!P118)),OR('Gen Master'!$AM118=TRUE,'Gen Master'!$AM118="Enabled?")),'Gen Master'!P118, ignore_flag)</f>
        <v>zzz_ignore</v>
      </c>
      <c r="Q296" s="19" t="str">
        <f>IF(AND(NOT(ISBLANK('Gen Master'!Q118)),OR('Gen Master'!$AM118=TRUE,'Gen Master'!$AM118="Enabled?")),'Gen Master'!Q118, ignore_flag)</f>
        <v>zzz_ignore</v>
      </c>
      <c r="R296" s="19" t="str">
        <f>IF(AND(NOT(ISBLANK('Gen Master'!R118)),OR('Gen Master'!$AM118=TRUE,'Gen Master'!$AM118="Enabled?")),'Gen Master'!R118, ignore_flag)</f>
        <v>zzz_ignore</v>
      </c>
      <c r="S296" s="19" t="str">
        <f>IF(AND(NOT(ISBLANK('Gen Master'!S118)),OR('Gen Master'!$AM118=TRUE,'Gen Master'!$AM118="Enabled?")),'Gen Master'!S118, ignore_flag)</f>
        <v>zzz_ignore</v>
      </c>
      <c r="T296" s="19" t="str">
        <f>IF(AND(NOT(ISBLANK('Gen Master'!T118)),OR('Gen Master'!$AM118=TRUE,'Gen Master'!$AM118="Enabled?")),'Gen Master'!T118, ignore_flag)</f>
        <v>zzz_ignore</v>
      </c>
      <c r="U296" s="19" t="str">
        <f>IF(AND(NOT(ISBLANK('Gen Master'!U118)),OR('Gen Master'!$AM118=TRUE,'Gen Master'!$AM118="Enabled?")),'Gen Master'!U118, ignore_flag)</f>
        <v>zzz_ignore</v>
      </c>
      <c r="V296" s="19" t="str">
        <f ca="1">IF(AND(NOT(ISBLANK('Gen Master'!V118)),OR('Gen Master'!$AM118=TRUE,'Gen Master'!$AM118="Enabled?")),'Gen Master'!V118, ignore_flag)</f>
        <v>zzz_ignore</v>
      </c>
      <c r="W296" s="19" t="str">
        <f>IF(AND(NOT(ISBLANK('Gen Master'!W118)),OR('Gen Master'!$AM118=TRUE,'Gen Master'!$AM118="Enabled?")),'Gen Master'!W118, ignore_flag)</f>
        <v>zzz_ignore</v>
      </c>
      <c r="X296" s="19" t="str">
        <f>IF(AND(NOT(ISBLANK('Gen Master'!X118)),OR('Gen Master'!$AM118=TRUE,'Gen Master'!$AM118="Enabled?")),'Gen Master'!X118, ignore_flag)</f>
        <v>zzz_ignore</v>
      </c>
      <c r="Y296" s="19" t="str">
        <f>IF(AND(NOT(ISBLANK('Gen Master'!Y118)),OR('Gen Master'!$AM118=TRUE,'Gen Master'!$AM118="Enabled?")),'Gen Master'!Y118, ignore_flag)</f>
        <v>zzz_ignore</v>
      </c>
    </row>
    <row r="297" spans="1:25">
      <c r="A297" s="19">
        <f>'Gen Master'!A119</f>
        <v>88</v>
      </c>
      <c r="B297" s="19" t="str">
        <f>IF(AND(NOT(ISBLANK('Gen Master'!B119)),OR('Gen Master'!$AM119=TRUE,'Gen Master'!$AM119="Enabled?")),'Gen Master'!B119, ignore_flag)</f>
        <v>zzz_ignore</v>
      </c>
      <c r="C297" s="19" t="str">
        <f>IF(AND(NOT(ISBLANK('Gen Master'!C119)),OR('Gen Master'!$AM119=TRUE,'Gen Master'!$AM119="Enabled?")),'Gen Master'!C119, ignore_flag)</f>
        <v>zzz_ignore</v>
      </c>
      <c r="D297" s="19" t="str">
        <f>IF(AND(NOT(ISBLANK('Gen Master'!D119)),OR('Gen Master'!$AM119=TRUE,'Gen Master'!$AM119="Enabled?")),'Gen Master'!D119, ignore_flag)</f>
        <v>zzz_ignore</v>
      </c>
      <c r="E297" s="19" t="str">
        <f>IF(AND(NOT(ISBLANK('Gen Master'!E119)),OR('Gen Master'!$AM119=TRUE,'Gen Master'!$AM119="Enabled?")),'Gen Master'!E119, ignore_flag)</f>
        <v>zzz_ignore</v>
      </c>
      <c r="F297" s="19" t="str">
        <f>IF(AND(NOT(ISBLANK('Gen Master'!F119)),OR('Gen Master'!$AM119=TRUE,'Gen Master'!$AM119="Enabled?")),'Gen Master'!F119, ignore_flag)</f>
        <v>zzz_ignore</v>
      </c>
      <c r="G297" s="19" t="str">
        <f>IF(AND(NOT(ISBLANK('Gen Master'!G119)),OR('Gen Master'!$AM119=TRUE,'Gen Master'!$AM119="Enabled?")),'Gen Master'!G119, ignore_flag)</f>
        <v>zzz_ignore</v>
      </c>
      <c r="H297" s="19" t="str">
        <f>IF(AND(NOT(ISBLANK('Gen Master'!H119)),OR('Gen Master'!$AM119=TRUE,'Gen Master'!$AM119="Enabled?")),'Gen Master'!H119, ignore_flag)</f>
        <v>zzz_ignore</v>
      </c>
      <c r="I297" s="19" t="str">
        <f>IF(AND(NOT(ISBLANK('Gen Master'!I119)),OR('Gen Master'!$AM119=TRUE,'Gen Master'!$AM119="Enabled?")),'Gen Master'!I119, ignore_flag)</f>
        <v>zzz_ignore</v>
      </c>
      <c r="J297" s="19" t="str">
        <f>IF(AND(NOT(ISBLANK('Gen Master'!J119)),OR('Gen Master'!$AM119=TRUE,'Gen Master'!$AM119="Enabled?")),'Gen Master'!J119, ignore_flag)</f>
        <v>zzz_ignore</v>
      </c>
      <c r="K297" s="19" t="str">
        <f>IF(AND(NOT(ISBLANK('Gen Master'!K119)),OR('Gen Master'!$AM119=TRUE,'Gen Master'!$AM119="Enabled?")),'Gen Master'!K119, ignore_flag)</f>
        <v>zzz_ignore</v>
      </c>
      <c r="L297" s="19" t="str">
        <f>IF(AND(NOT(ISBLANK('Gen Master'!L119)),OR('Gen Master'!$AM119=TRUE,'Gen Master'!$AM119="Enabled?")),'Gen Master'!L119, ignore_flag)</f>
        <v>zzz_ignore</v>
      </c>
      <c r="M297" s="19" t="str">
        <f>IF(AND(NOT(ISBLANK('Gen Master'!M119)),OR('Gen Master'!$AM119=TRUE,'Gen Master'!$AM119="Enabled?")),'Gen Master'!M119, ignore_flag)</f>
        <v>zzz_ignore</v>
      </c>
      <c r="N297" s="19" t="str">
        <f>IF(AND(NOT(ISBLANK('Gen Master'!N119)),OR('Gen Master'!$AM119=TRUE,'Gen Master'!$AM119="Enabled?")),'Gen Master'!N119, ignore_flag)</f>
        <v>zzz_ignore</v>
      </c>
      <c r="O297" s="19" t="str">
        <f>IF(AND(NOT(ISBLANK('Gen Master'!O119)),OR('Gen Master'!$AM119=TRUE,'Gen Master'!$AM119="Enabled?")),'Gen Master'!O119, ignore_flag)</f>
        <v>zzz_ignore</v>
      </c>
      <c r="P297" s="19" t="str">
        <f>IF(AND(NOT(ISBLANK('Gen Master'!P119)),OR('Gen Master'!$AM119=TRUE,'Gen Master'!$AM119="Enabled?")),'Gen Master'!P119, ignore_flag)</f>
        <v>zzz_ignore</v>
      </c>
      <c r="Q297" s="19" t="str">
        <f>IF(AND(NOT(ISBLANK('Gen Master'!Q119)),OR('Gen Master'!$AM119=TRUE,'Gen Master'!$AM119="Enabled?")),'Gen Master'!Q119, ignore_flag)</f>
        <v>zzz_ignore</v>
      </c>
      <c r="R297" s="19" t="str">
        <f>IF(AND(NOT(ISBLANK('Gen Master'!R119)),OR('Gen Master'!$AM119=TRUE,'Gen Master'!$AM119="Enabled?")),'Gen Master'!R119, ignore_flag)</f>
        <v>zzz_ignore</v>
      </c>
      <c r="S297" s="19" t="str">
        <f>IF(AND(NOT(ISBLANK('Gen Master'!S119)),OR('Gen Master'!$AM119=TRUE,'Gen Master'!$AM119="Enabled?")),'Gen Master'!S119, ignore_flag)</f>
        <v>zzz_ignore</v>
      </c>
      <c r="T297" s="19" t="str">
        <f>IF(AND(NOT(ISBLANK('Gen Master'!T119)),OR('Gen Master'!$AM119=TRUE,'Gen Master'!$AM119="Enabled?")),'Gen Master'!T119, ignore_flag)</f>
        <v>zzz_ignore</v>
      </c>
      <c r="U297" s="19" t="str">
        <f>IF(AND(NOT(ISBLANK('Gen Master'!U119)),OR('Gen Master'!$AM119=TRUE,'Gen Master'!$AM119="Enabled?")),'Gen Master'!U119, ignore_flag)</f>
        <v>zzz_ignore</v>
      </c>
      <c r="V297" s="19" t="str">
        <f ca="1">IF(AND(NOT(ISBLANK('Gen Master'!V119)),OR('Gen Master'!$AM119=TRUE,'Gen Master'!$AM119="Enabled?")),'Gen Master'!V119, ignore_flag)</f>
        <v>zzz_ignore</v>
      </c>
      <c r="W297" s="19" t="str">
        <f>IF(AND(NOT(ISBLANK('Gen Master'!W119)),OR('Gen Master'!$AM119=TRUE,'Gen Master'!$AM119="Enabled?")),'Gen Master'!W119, ignore_flag)</f>
        <v>zzz_ignore</v>
      </c>
      <c r="X297" s="19" t="str">
        <f>IF(AND(NOT(ISBLANK('Gen Master'!X119)),OR('Gen Master'!$AM119=TRUE,'Gen Master'!$AM119="Enabled?")),'Gen Master'!X119, ignore_flag)</f>
        <v>zzz_ignore</v>
      </c>
      <c r="Y297" s="19" t="str">
        <f>IF(AND(NOT(ISBLANK('Gen Master'!Y119)),OR('Gen Master'!$AM119=TRUE,'Gen Master'!$AM119="Enabled?")),'Gen Master'!Y119, ignore_flag)</f>
        <v>zzz_ignore</v>
      </c>
    </row>
    <row r="298" spans="1:25">
      <c r="A298" s="19">
        <f>'Gen Master'!A120</f>
        <v>89</v>
      </c>
      <c r="B298" s="19" t="str">
        <f>IF(AND(NOT(ISBLANK('Gen Master'!B120)),OR('Gen Master'!$AM120=TRUE,'Gen Master'!$AM120="Enabled?")),'Gen Master'!B120, ignore_flag)</f>
        <v>zzz_ignore</v>
      </c>
      <c r="C298" s="19" t="str">
        <f>IF(AND(NOT(ISBLANK('Gen Master'!C120)),OR('Gen Master'!$AM120=TRUE,'Gen Master'!$AM120="Enabled?")),'Gen Master'!C120, ignore_flag)</f>
        <v>zzz_ignore</v>
      </c>
      <c r="D298" s="19" t="str">
        <f>IF(AND(NOT(ISBLANK('Gen Master'!D120)),OR('Gen Master'!$AM120=TRUE,'Gen Master'!$AM120="Enabled?")),'Gen Master'!D120, ignore_flag)</f>
        <v>zzz_ignore</v>
      </c>
      <c r="E298" s="19" t="str">
        <f>IF(AND(NOT(ISBLANK('Gen Master'!E120)),OR('Gen Master'!$AM120=TRUE,'Gen Master'!$AM120="Enabled?")),'Gen Master'!E120, ignore_flag)</f>
        <v>zzz_ignore</v>
      </c>
      <c r="F298" s="19" t="str">
        <f>IF(AND(NOT(ISBLANK('Gen Master'!F120)),OR('Gen Master'!$AM120=TRUE,'Gen Master'!$AM120="Enabled?")),'Gen Master'!F120, ignore_flag)</f>
        <v>zzz_ignore</v>
      </c>
      <c r="G298" s="19" t="str">
        <f>IF(AND(NOT(ISBLANK('Gen Master'!G120)),OR('Gen Master'!$AM120=TRUE,'Gen Master'!$AM120="Enabled?")),'Gen Master'!G120, ignore_flag)</f>
        <v>zzz_ignore</v>
      </c>
      <c r="H298" s="19" t="str">
        <f>IF(AND(NOT(ISBLANK('Gen Master'!H120)),OR('Gen Master'!$AM120=TRUE,'Gen Master'!$AM120="Enabled?")),'Gen Master'!H120, ignore_flag)</f>
        <v>zzz_ignore</v>
      </c>
      <c r="I298" s="19" t="str">
        <f>IF(AND(NOT(ISBLANK('Gen Master'!I120)),OR('Gen Master'!$AM120=TRUE,'Gen Master'!$AM120="Enabled?")),'Gen Master'!I120, ignore_flag)</f>
        <v>zzz_ignore</v>
      </c>
      <c r="J298" s="19" t="str">
        <f>IF(AND(NOT(ISBLANK('Gen Master'!J120)),OR('Gen Master'!$AM120=TRUE,'Gen Master'!$AM120="Enabled?")),'Gen Master'!J120, ignore_flag)</f>
        <v>zzz_ignore</v>
      </c>
      <c r="K298" s="19" t="str">
        <f>IF(AND(NOT(ISBLANK('Gen Master'!K120)),OR('Gen Master'!$AM120=TRUE,'Gen Master'!$AM120="Enabled?")),'Gen Master'!K120, ignore_flag)</f>
        <v>zzz_ignore</v>
      </c>
      <c r="L298" s="19" t="str">
        <f>IF(AND(NOT(ISBLANK('Gen Master'!L120)),OR('Gen Master'!$AM120=TRUE,'Gen Master'!$AM120="Enabled?")),'Gen Master'!L120, ignore_flag)</f>
        <v>zzz_ignore</v>
      </c>
      <c r="M298" s="19" t="str">
        <f>IF(AND(NOT(ISBLANK('Gen Master'!M120)),OR('Gen Master'!$AM120=TRUE,'Gen Master'!$AM120="Enabled?")),'Gen Master'!M120, ignore_flag)</f>
        <v>zzz_ignore</v>
      </c>
      <c r="N298" s="19" t="str">
        <f>IF(AND(NOT(ISBLANK('Gen Master'!N120)),OR('Gen Master'!$AM120=TRUE,'Gen Master'!$AM120="Enabled?")),'Gen Master'!N120, ignore_flag)</f>
        <v>zzz_ignore</v>
      </c>
      <c r="O298" s="19" t="str">
        <f>IF(AND(NOT(ISBLANK('Gen Master'!O120)),OR('Gen Master'!$AM120=TRUE,'Gen Master'!$AM120="Enabled?")),'Gen Master'!O120, ignore_flag)</f>
        <v>zzz_ignore</v>
      </c>
      <c r="P298" s="19" t="str">
        <f>IF(AND(NOT(ISBLANK('Gen Master'!P120)),OR('Gen Master'!$AM120=TRUE,'Gen Master'!$AM120="Enabled?")),'Gen Master'!P120, ignore_flag)</f>
        <v>zzz_ignore</v>
      </c>
      <c r="Q298" s="19" t="str">
        <f>IF(AND(NOT(ISBLANK('Gen Master'!Q120)),OR('Gen Master'!$AM120=TRUE,'Gen Master'!$AM120="Enabled?")),'Gen Master'!Q120, ignore_flag)</f>
        <v>zzz_ignore</v>
      </c>
      <c r="R298" s="19" t="str">
        <f>IF(AND(NOT(ISBLANK('Gen Master'!R120)),OR('Gen Master'!$AM120=TRUE,'Gen Master'!$AM120="Enabled?")),'Gen Master'!R120, ignore_flag)</f>
        <v>zzz_ignore</v>
      </c>
      <c r="S298" s="19" t="str">
        <f>IF(AND(NOT(ISBLANK('Gen Master'!S120)),OR('Gen Master'!$AM120=TRUE,'Gen Master'!$AM120="Enabled?")),'Gen Master'!S120, ignore_flag)</f>
        <v>zzz_ignore</v>
      </c>
      <c r="T298" s="19" t="str">
        <f>IF(AND(NOT(ISBLANK('Gen Master'!T120)),OR('Gen Master'!$AM120=TRUE,'Gen Master'!$AM120="Enabled?")),'Gen Master'!T120, ignore_flag)</f>
        <v>zzz_ignore</v>
      </c>
      <c r="U298" s="19" t="str">
        <f>IF(AND(NOT(ISBLANK('Gen Master'!U120)),OR('Gen Master'!$AM120=TRUE,'Gen Master'!$AM120="Enabled?")),'Gen Master'!U120, ignore_flag)</f>
        <v>zzz_ignore</v>
      </c>
      <c r="V298" s="19" t="str">
        <f ca="1">IF(AND(NOT(ISBLANK('Gen Master'!V120)),OR('Gen Master'!$AM120=TRUE,'Gen Master'!$AM120="Enabled?")),'Gen Master'!V120, ignore_flag)</f>
        <v>zzz_ignore</v>
      </c>
      <c r="W298" s="19" t="str">
        <f>IF(AND(NOT(ISBLANK('Gen Master'!W120)),OR('Gen Master'!$AM120=TRUE,'Gen Master'!$AM120="Enabled?")),'Gen Master'!W120, ignore_flag)</f>
        <v>zzz_ignore</v>
      </c>
      <c r="X298" s="19" t="str">
        <f>IF(AND(NOT(ISBLANK('Gen Master'!X120)),OR('Gen Master'!$AM120=TRUE,'Gen Master'!$AM120="Enabled?")),'Gen Master'!X120, ignore_flag)</f>
        <v>zzz_ignore</v>
      </c>
      <c r="Y298" s="19" t="str">
        <f>IF(AND(NOT(ISBLANK('Gen Master'!Y120)),OR('Gen Master'!$AM120=TRUE,'Gen Master'!$AM120="Enabled?")),'Gen Master'!Y120, ignore_flag)</f>
        <v>zzz_ignore</v>
      </c>
    </row>
    <row r="299" spans="1:25">
      <c r="A299" s="19">
        <f>'Gen Master'!A121</f>
        <v>90</v>
      </c>
      <c r="B299" s="19" t="str">
        <f>IF(AND(NOT(ISBLANK('Gen Master'!B121)),OR('Gen Master'!$AM121=TRUE,'Gen Master'!$AM121="Enabled?")),'Gen Master'!B121, ignore_flag)</f>
        <v>zzz_ignore</v>
      </c>
      <c r="C299" s="19" t="str">
        <f>IF(AND(NOT(ISBLANK('Gen Master'!C121)),OR('Gen Master'!$AM121=TRUE,'Gen Master'!$AM121="Enabled?")),'Gen Master'!C121, ignore_flag)</f>
        <v>zzz_ignore</v>
      </c>
      <c r="D299" s="19" t="str">
        <f>IF(AND(NOT(ISBLANK('Gen Master'!D121)),OR('Gen Master'!$AM121=TRUE,'Gen Master'!$AM121="Enabled?")),'Gen Master'!D121, ignore_flag)</f>
        <v>zzz_ignore</v>
      </c>
      <c r="E299" s="19" t="str">
        <f>IF(AND(NOT(ISBLANK('Gen Master'!E121)),OR('Gen Master'!$AM121=TRUE,'Gen Master'!$AM121="Enabled?")),'Gen Master'!E121, ignore_flag)</f>
        <v>zzz_ignore</v>
      </c>
      <c r="F299" s="19" t="str">
        <f>IF(AND(NOT(ISBLANK('Gen Master'!F121)),OR('Gen Master'!$AM121=TRUE,'Gen Master'!$AM121="Enabled?")),'Gen Master'!F121, ignore_flag)</f>
        <v>zzz_ignore</v>
      </c>
      <c r="G299" s="19" t="str">
        <f>IF(AND(NOT(ISBLANK('Gen Master'!G121)),OR('Gen Master'!$AM121=TRUE,'Gen Master'!$AM121="Enabled?")),'Gen Master'!G121, ignore_flag)</f>
        <v>zzz_ignore</v>
      </c>
      <c r="H299" s="19" t="str">
        <f>IF(AND(NOT(ISBLANK('Gen Master'!H121)),OR('Gen Master'!$AM121=TRUE,'Gen Master'!$AM121="Enabled?")),'Gen Master'!H121, ignore_flag)</f>
        <v>zzz_ignore</v>
      </c>
      <c r="I299" s="19" t="str">
        <f>IF(AND(NOT(ISBLANK('Gen Master'!I121)),OR('Gen Master'!$AM121=TRUE,'Gen Master'!$AM121="Enabled?")),'Gen Master'!I121, ignore_flag)</f>
        <v>zzz_ignore</v>
      </c>
      <c r="J299" s="19" t="str">
        <f>IF(AND(NOT(ISBLANK('Gen Master'!J121)),OR('Gen Master'!$AM121=TRUE,'Gen Master'!$AM121="Enabled?")),'Gen Master'!J121, ignore_flag)</f>
        <v>zzz_ignore</v>
      </c>
      <c r="K299" s="19" t="str">
        <f>IF(AND(NOT(ISBLANK('Gen Master'!K121)),OR('Gen Master'!$AM121=TRUE,'Gen Master'!$AM121="Enabled?")),'Gen Master'!K121, ignore_flag)</f>
        <v>zzz_ignore</v>
      </c>
      <c r="L299" s="19" t="str">
        <f>IF(AND(NOT(ISBLANK('Gen Master'!L121)),OR('Gen Master'!$AM121=TRUE,'Gen Master'!$AM121="Enabled?")),'Gen Master'!L121, ignore_flag)</f>
        <v>zzz_ignore</v>
      </c>
      <c r="M299" s="19" t="str">
        <f>IF(AND(NOT(ISBLANK('Gen Master'!M121)),OR('Gen Master'!$AM121=TRUE,'Gen Master'!$AM121="Enabled?")),'Gen Master'!M121, ignore_flag)</f>
        <v>zzz_ignore</v>
      </c>
      <c r="N299" s="19" t="str">
        <f>IF(AND(NOT(ISBLANK('Gen Master'!N121)),OR('Gen Master'!$AM121=TRUE,'Gen Master'!$AM121="Enabled?")),'Gen Master'!N121, ignore_flag)</f>
        <v>zzz_ignore</v>
      </c>
      <c r="O299" s="19" t="str">
        <f>IF(AND(NOT(ISBLANK('Gen Master'!O121)),OR('Gen Master'!$AM121=TRUE,'Gen Master'!$AM121="Enabled?")),'Gen Master'!O121, ignore_flag)</f>
        <v>zzz_ignore</v>
      </c>
      <c r="P299" s="19" t="str">
        <f>IF(AND(NOT(ISBLANK('Gen Master'!P121)),OR('Gen Master'!$AM121=TRUE,'Gen Master'!$AM121="Enabled?")),'Gen Master'!P121, ignore_flag)</f>
        <v>zzz_ignore</v>
      </c>
      <c r="Q299" s="19" t="str">
        <f>IF(AND(NOT(ISBLANK('Gen Master'!Q121)),OR('Gen Master'!$AM121=TRUE,'Gen Master'!$AM121="Enabled?")),'Gen Master'!Q121, ignore_flag)</f>
        <v>zzz_ignore</v>
      </c>
      <c r="R299" s="19" t="str">
        <f>IF(AND(NOT(ISBLANK('Gen Master'!R121)),OR('Gen Master'!$AM121=TRUE,'Gen Master'!$AM121="Enabled?")),'Gen Master'!R121, ignore_flag)</f>
        <v>zzz_ignore</v>
      </c>
      <c r="S299" s="19" t="str">
        <f>IF(AND(NOT(ISBLANK('Gen Master'!S121)),OR('Gen Master'!$AM121=TRUE,'Gen Master'!$AM121="Enabled?")),'Gen Master'!S121, ignore_flag)</f>
        <v>zzz_ignore</v>
      </c>
      <c r="T299" s="19" t="str">
        <f>IF(AND(NOT(ISBLANK('Gen Master'!T121)),OR('Gen Master'!$AM121=TRUE,'Gen Master'!$AM121="Enabled?")),'Gen Master'!T121, ignore_flag)</f>
        <v>zzz_ignore</v>
      </c>
      <c r="U299" s="19" t="str">
        <f>IF(AND(NOT(ISBLANK('Gen Master'!U121)),OR('Gen Master'!$AM121=TRUE,'Gen Master'!$AM121="Enabled?")),'Gen Master'!U121, ignore_flag)</f>
        <v>zzz_ignore</v>
      </c>
      <c r="V299" s="19" t="str">
        <f ca="1">IF(AND(NOT(ISBLANK('Gen Master'!V121)),OR('Gen Master'!$AM121=TRUE,'Gen Master'!$AM121="Enabled?")),'Gen Master'!V121, ignore_flag)</f>
        <v>zzz_ignore</v>
      </c>
      <c r="W299" s="19" t="str">
        <f>IF(AND(NOT(ISBLANK('Gen Master'!W121)),OR('Gen Master'!$AM121=TRUE,'Gen Master'!$AM121="Enabled?")),'Gen Master'!W121, ignore_flag)</f>
        <v>zzz_ignore</v>
      </c>
      <c r="X299" s="19" t="str">
        <f>IF(AND(NOT(ISBLANK('Gen Master'!X121)),OR('Gen Master'!$AM121=TRUE,'Gen Master'!$AM121="Enabled?")),'Gen Master'!X121, ignore_flag)</f>
        <v>zzz_ignore</v>
      </c>
      <c r="Y299" s="19" t="str">
        <f>IF(AND(NOT(ISBLANK('Gen Master'!Y121)),OR('Gen Master'!$AM121=TRUE,'Gen Master'!$AM121="Enabled?")),'Gen Master'!Y121, ignore_flag)</f>
        <v>zzz_ignore</v>
      </c>
    </row>
    <row r="300" spans="1:25">
      <c r="A300" s="19">
        <f>'Gen Master'!A122</f>
        <v>91</v>
      </c>
      <c r="B300" s="19" t="str">
        <f>IF(AND(NOT(ISBLANK('Gen Master'!B122)),OR('Gen Master'!$AM122=TRUE,'Gen Master'!$AM122="Enabled?")),'Gen Master'!B122, ignore_flag)</f>
        <v>zzz_ignore</v>
      </c>
      <c r="C300" s="19" t="str">
        <f>IF(AND(NOT(ISBLANK('Gen Master'!C122)),OR('Gen Master'!$AM122=TRUE,'Gen Master'!$AM122="Enabled?")),'Gen Master'!C122, ignore_flag)</f>
        <v>zzz_ignore</v>
      </c>
      <c r="D300" s="19" t="str">
        <f>IF(AND(NOT(ISBLANK('Gen Master'!D122)),OR('Gen Master'!$AM122=TRUE,'Gen Master'!$AM122="Enabled?")),'Gen Master'!D122, ignore_flag)</f>
        <v>zzz_ignore</v>
      </c>
      <c r="E300" s="19" t="str">
        <f>IF(AND(NOT(ISBLANK('Gen Master'!E122)),OR('Gen Master'!$AM122=TRUE,'Gen Master'!$AM122="Enabled?")),'Gen Master'!E122, ignore_flag)</f>
        <v>zzz_ignore</v>
      </c>
      <c r="F300" s="19" t="str">
        <f>IF(AND(NOT(ISBLANK('Gen Master'!F122)),OR('Gen Master'!$AM122=TRUE,'Gen Master'!$AM122="Enabled?")),'Gen Master'!F122, ignore_flag)</f>
        <v>zzz_ignore</v>
      </c>
      <c r="G300" s="19" t="str">
        <f>IF(AND(NOT(ISBLANK('Gen Master'!G122)),OR('Gen Master'!$AM122=TRUE,'Gen Master'!$AM122="Enabled?")),'Gen Master'!G122, ignore_flag)</f>
        <v>zzz_ignore</v>
      </c>
      <c r="H300" s="19" t="str">
        <f>IF(AND(NOT(ISBLANK('Gen Master'!H122)),OR('Gen Master'!$AM122=TRUE,'Gen Master'!$AM122="Enabled?")),'Gen Master'!H122, ignore_flag)</f>
        <v>zzz_ignore</v>
      </c>
      <c r="I300" s="19" t="str">
        <f>IF(AND(NOT(ISBLANK('Gen Master'!I122)),OR('Gen Master'!$AM122=TRUE,'Gen Master'!$AM122="Enabled?")),'Gen Master'!I122, ignore_flag)</f>
        <v>zzz_ignore</v>
      </c>
      <c r="J300" s="19" t="str">
        <f>IF(AND(NOT(ISBLANK('Gen Master'!J122)),OR('Gen Master'!$AM122=TRUE,'Gen Master'!$AM122="Enabled?")),'Gen Master'!J122, ignore_flag)</f>
        <v>zzz_ignore</v>
      </c>
      <c r="K300" s="19" t="str">
        <f>IF(AND(NOT(ISBLANK('Gen Master'!K122)),OR('Gen Master'!$AM122=TRUE,'Gen Master'!$AM122="Enabled?")),'Gen Master'!K122, ignore_flag)</f>
        <v>zzz_ignore</v>
      </c>
      <c r="L300" s="19" t="str">
        <f>IF(AND(NOT(ISBLANK('Gen Master'!L122)),OR('Gen Master'!$AM122=TRUE,'Gen Master'!$AM122="Enabled?")),'Gen Master'!L122, ignore_flag)</f>
        <v>zzz_ignore</v>
      </c>
      <c r="M300" s="19" t="str">
        <f>IF(AND(NOT(ISBLANK('Gen Master'!M122)),OR('Gen Master'!$AM122=TRUE,'Gen Master'!$AM122="Enabled?")),'Gen Master'!M122, ignore_flag)</f>
        <v>zzz_ignore</v>
      </c>
      <c r="N300" s="19" t="str">
        <f>IF(AND(NOT(ISBLANK('Gen Master'!N122)),OR('Gen Master'!$AM122=TRUE,'Gen Master'!$AM122="Enabled?")),'Gen Master'!N122, ignore_flag)</f>
        <v>zzz_ignore</v>
      </c>
      <c r="O300" s="19" t="str">
        <f>IF(AND(NOT(ISBLANK('Gen Master'!O122)),OR('Gen Master'!$AM122=TRUE,'Gen Master'!$AM122="Enabled?")),'Gen Master'!O122, ignore_flag)</f>
        <v>zzz_ignore</v>
      </c>
      <c r="P300" s="19" t="str">
        <f>IF(AND(NOT(ISBLANK('Gen Master'!P122)),OR('Gen Master'!$AM122=TRUE,'Gen Master'!$AM122="Enabled?")),'Gen Master'!P122, ignore_flag)</f>
        <v>zzz_ignore</v>
      </c>
      <c r="Q300" s="19" t="str">
        <f>IF(AND(NOT(ISBLANK('Gen Master'!Q122)),OR('Gen Master'!$AM122=TRUE,'Gen Master'!$AM122="Enabled?")),'Gen Master'!Q122, ignore_flag)</f>
        <v>zzz_ignore</v>
      </c>
      <c r="R300" s="19" t="str">
        <f>IF(AND(NOT(ISBLANK('Gen Master'!R122)),OR('Gen Master'!$AM122=TRUE,'Gen Master'!$AM122="Enabled?")),'Gen Master'!R122, ignore_flag)</f>
        <v>zzz_ignore</v>
      </c>
      <c r="S300" s="19" t="str">
        <f>IF(AND(NOT(ISBLANK('Gen Master'!S122)),OR('Gen Master'!$AM122=TRUE,'Gen Master'!$AM122="Enabled?")),'Gen Master'!S122, ignore_flag)</f>
        <v>zzz_ignore</v>
      </c>
      <c r="T300" s="19" t="str">
        <f>IF(AND(NOT(ISBLANK('Gen Master'!T122)),OR('Gen Master'!$AM122=TRUE,'Gen Master'!$AM122="Enabled?")),'Gen Master'!T122, ignore_flag)</f>
        <v>zzz_ignore</v>
      </c>
      <c r="U300" s="19" t="str">
        <f>IF(AND(NOT(ISBLANK('Gen Master'!U122)),OR('Gen Master'!$AM122=TRUE,'Gen Master'!$AM122="Enabled?")),'Gen Master'!U122, ignore_flag)</f>
        <v>zzz_ignore</v>
      </c>
      <c r="V300" s="19" t="str">
        <f ca="1">IF(AND(NOT(ISBLANK('Gen Master'!V122)),OR('Gen Master'!$AM122=TRUE,'Gen Master'!$AM122="Enabled?")),'Gen Master'!V122, ignore_flag)</f>
        <v>zzz_ignore</v>
      </c>
      <c r="W300" s="19" t="str">
        <f>IF(AND(NOT(ISBLANK('Gen Master'!W122)),OR('Gen Master'!$AM122=TRUE,'Gen Master'!$AM122="Enabled?")),'Gen Master'!W122, ignore_flag)</f>
        <v>zzz_ignore</v>
      </c>
      <c r="X300" s="19" t="str">
        <f>IF(AND(NOT(ISBLANK('Gen Master'!X122)),OR('Gen Master'!$AM122=TRUE,'Gen Master'!$AM122="Enabled?")),'Gen Master'!X122, ignore_flag)</f>
        <v>zzz_ignore</v>
      </c>
      <c r="Y300" s="19" t="str">
        <f>IF(AND(NOT(ISBLANK('Gen Master'!Y122)),OR('Gen Master'!$AM122=TRUE,'Gen Master'!$AM122="Enabled?")),'Gen Master'!Y122, ignore_flag)</f>
        <v>zzz_ignore</v>
      </c>
    </row>
    <row r="301" spans="1:25">
      <c r="A301" s="19">
        <f>'Gen Master'!A123</f>
        <v>92</v>
      </c>
      <c r="B301" s="19" t="str">
        <f>IF(AND(NOT(ISBLANK('Gen Master'!B123)),OR('Gen Master'!$AM123=TRUE,'Gen Master'!$AM123="Enabled?")),'Gen Master'!B123, ignore_flag)</f>
        <v>zzz_ignore</v>
      </c>
      <c r="C301" s="19" t="str">
        <f>IF(AND(NOT(ISBLANK('Gen Master'!C123)),OR('Gen Master'!$AM123=TRUE,'Gen Master'!$AM123="Enabled?")),'Gen Master'!C123, ignore_flag)</f>
        <v>zzz_ignore</v>
      </c>
      <c r="D301" s="19" t="str">
        <f>IF(AND(NOT(ISBLANK('Gen Master'!D123)),OR('Gen Master'!$AM123=TRUE,'Gen Master'!$AM123="Enabled?")),'Gen Master'!D123, ignore_flag)</f>
        <v>zzz_ignore</v>
      </c>
      <c r="E301" s="19" t="str">
        <f>IF(AND(NOT(ISBLANK('Gen Master'!E123)),OR('Gen Master'!$AM123=TRUE,'Gen Master'!$AM123="Enabled?")),'Gen Master'!E123, ignore_flag)</f>
        <v>zzz_ignore</v>
      </c>
      <c r="F301" s="19" t="str">
        <f>IF(AND(NOT(ISBLANK('Gen Master'!F123)),OR('Gen Master'!$AM123=TRUE,'Gen Master'!$AM123="Enabled?")),'Gen Master'!F123, ignore_flag)</f>
        <v>zzz_ignore</v>
      </c>
      <c r="G301" s="19" t="str">
        <f>IF(AND(NOT(ISBLANK('Gen Master'!G123)),OR('Gen Master'!$AM123=TRUE,'Gen Master'!$AM123="Enabled?")),'Gen Master'!G123, ignore_flag)</f>
        <v>zzz_ignore</v>
      </c>
      <c r="H301" s="19" t="str">
        <f>IF(AND(NOT(ISBLANK('Gen Master'!H123)),OR('Gen Master'!$AM123=TRUE,'Gen Master'!$AM123="Enabled?")),'Gen Master'!H123, ignore_flag)</f>
        <v>zzz_ignore</v>
      </c>
      <c r="I301" s="19" t="str">
        <f>IF(AND(NOT(ISBLANK('Gen Master'!I123)),OR('Gen Master'!$AM123=TRUE,'Gen Master'!$AM123="Enabled?")),'Gen Master'!I123, ignore_flag)</f>
        <v>zzz_ignore</v>
      </c>
      <c r="J301" s="19" t="str">
        <f>IF(AND(NOT(ISBLANK('Gen Master'!J123)),OR('Gen Master'!$AM123=TRUE,'Gen Master'!$AM123="Enabled?")),'Gen Master'!J123, ignore_flag)</f>
        <v>zzz_ignore</v>
      </c>
      <c r="K301" s="19" t="str">
        <f>IF(AND(NOT(ISBLANK('Gen Master'!K123)),OR('Gen Master'!$AM123=TRUE,'Gen Master'!$AM123="Enabled?")),'Gen Master'!K123, ignore_flag)</f>
        <v>zzz_ignore</v>
      </c>
      <c r="L301" s="19" t="str">
        <f>IF(AND(NOT(ISBLANK('Gen Master'!L123)),OR('Gen Master'!$AM123=TRUE,'Gen Master'!$AM123="Enabled?")),'Gen Master'!L123, ignore_flag)</f>
        <v>zzz_ignore</v>
      </c>
      <c r="M301" s="19" t="str">
        <f>IF(AND(NOT(ISBLANK('Gen Master'!M123)),OR('Gen Master'!$AM123=TRUE,'Gen Master'!$AM123="Enabled?")),'Gen Master'!M123, ignore_flag)</f>
        <v>zzz_ignore</v>
      </c>
      <c r="N301" s="19" t="str">
        <f>IF(AND(NOT(ISBLANK('Gen Master'!N123)),OR('Gen Master'!$AM123=TRUE,'Gen Master'!$AM123="Enabled?")),'Gen Master'!N123, ignore_flag)</f>
        <v>zzz_ignore</v>
      </c>
      <c r="O301" s="19" t="str">
        <f>IF(AND(NOT(ISBLANK('Gen Master'!O123)),OR('Gen Master'!$AM123=TRUE,'Gen Master'!$AM123="Enabled?")),'Gen Master'!O123, ignore_flag)</f>
        <v>zzz_ignore</v>
      </c>
      <c r="P301" s="19" t="str">
        <f>IF(AND(NOT(ISBLANK('Gen Master'!P123)),OR('Gen Master'!$AM123=TRUE,'Gen Master'!$AM123="Enabled?")),'Gen Master'!P123, ignore_flag)</f>
        <v>zzz_ignore</v>
      </c>
      <c r="Q301" s="19" t="str">
        <f>IF(AND(NOT(ISBLANK('Gen Master'!Q123)),OR('Gen Master'!$AM123=TRUE,'Gen Master'!$AM123="Enabled?")),'Gen Master'!Q123, ignore_flag)</f>
        <v>zzz_ignore</v>
      </c>
      <c r="R301" s="19" t="str">
        <f>IF(AND(NOT(ISBLANK('Gen Master'!R123)),OR('Gen Master'!$AM123=TRUE,'Gen Master'!$AM123="Enabled?")),'Gen Master'!R123, ignore_flag)</f>
        <v>zzz_ignore</v>
      </c>
      <c r="S301" s="19" t="str">
        <f>IF(AND(NOT(ISBLANK('Gen Master'!S123)),OR('Gen Master'!$AM123=TRUE,'Gen Master'!$AM123="Enabled?")),'Gen Master'!S123, ignore_flag)</f>
        <v>zzz_ignore</v>
      </c>
      <c r="T301" s="19" t="str">
        <f>IF(AND(NOT(ISBLANK('Gen Master'!T123)),OR('Gen Master'!$AM123=TRUE,'Gen Master'!$AM123="Enabled?")),'Gen Master'!T123, ignore_flag)</f>
        <v>zzz_ignore</v>
      </c>
      <c r="U301" s="19" t="str">
        <f>IF(AND(NOT(ISBLANK('Gen Master'!U123)),OR('Gen Master'!$AM123=TRUE,'Gen Master'!$AM123="Enabled?")),'Gen Master'!U123, ignore_flag)</f>
        <v>zzz_ignore</v>
      </c>
      <c r="V301" s="19" t="str">
        <f ca="1">IF(AND(NOT(ISBLANK('Gen Master'!V123)),OR('Gen Master'!$AM123=TRUE,'Gen Master'!$AM123="Enabled?")),'Gen Master'!V123, ignore_flag)</f>
        <v>zzz_ignore</v>
      </c>
      <c r="W301" s="19" t="str">
        <f>IF(AND(NOT(ISBLANK('Gen Master'!W123)),OR('Gen Master'!$AM123=TRUE,'Gen Master'!$AM123="Enabled?")),'Gen Master'!W123, ignore_flag)</f>
        <v>zzz_ignore</v>
      </c>
      <c r="X301" s="19" t="str">
        <f>IF(AND(NOT(ISBLANK('Gen Master'!X123)),OR('Gen Master'!$AM123=TRUE,'Gen Master'!$AM123="Enabled?")),'Gen Master'!X123, ignore_flag)</f>
        <v>zzz_ignore</v>
      </c>
      <c r="Y301" s="19" t="str">
        <f>IF(AND(NOT(ISBLANK('Gen Master'!Y123)),OR('Gen Master'!$AM123=TRUE,'Gen Master'!$AM123="Enabled?")),'Gen Master'!Y123, ignore_flag)</f>
        <v>zzz_ignore</v>
      </c>
    </row>
    <row r="302" spans="1:25">
      <c r="A302" s="19">
        <f>'Gen Master'!A124</f>
        <v>93</v>
      </c>
      <c r="B302" s="19" t="str">
        <f>IF(AND(NOT(ISBLANK('Gen Master'!B124)),OR('Gen Master'!$AM124=TRUE,'Gen Master'!$AM124="Enabled?")),'Gen Master'!B124, ignore_flag)</f>
        <v>zzz_ignore</v>
      </c>
      <c r="C302" s="19" t="str">
        <f>IF(AND(NOT(ISBLANK('Gen Master'!C124)),OR('Gen Master'!$AM124=TRUE,'Gen Master'!$AM124="Enabled?")),'Gen Master'!C124, ignore_flag)</f>
        <v>zzz_ignore</v>
      </c>
      <c r="D302" s="19" t="str">
        <f>IF(AND(NOT(ISBLANK('Gen Master'!D124)),OR('Gen Master'!$AM124=TRUE,'Gen Master'!$AM124="Enabled?")),'Gen Master'!D124, ignore_flag)</f>
        <v>zzz_ignore</v>
      </c>
      <c r="E302" s="19" t="str">
        <f>IF(AND(NOT(ISBLANK('Gen Master'!E124)),OR('Gen Master'!$AM124=TRUE,'Gen Master'!$AM124="Enabled?")),'Gen Master'!E124, ignore_flag)</f>
        <v>zzz_ignore</v>
      </c>
      <c r="F302" s="19" t="str">
        <f>IF(AND(NOT(ISBLANK('Gen Master'!F124)),OR('Gen Master'!$AM124=TRUE,'Gen Master'!$AM124="Enabled?")),'Gen Master'!F124, ignore_flag)</f>
        <v>zzz_ignore</v>
      </c>
      <c r="G302" s="19" t="str">
        <f>IF(AND(NOT(ISBLANK('Gen Master'!G124)),OR('Gen Master'!$AM124=TRUE,'Gen Master'!$AM124="Enabled?")),'Gen Master'!G124, ignore_flag)</f>
        <v>zzz_ignore</v>
      </c>
      <c r="H302" s="19" t="str">
        <f>IF(AND(NOT(ISBLANK('Gen Master'!H124)),OR('Gen Master'!$AM124=TRUE,'Gen Master'!$AM124="Enabled?")),'Gen Master'!H124, ignore_flag)</f>
        <v>zzz_ignore</v>
      </c>
      <c r="I302" s="19" t="str">
        <f>IF(AND(NOT(ISBLANK('Gen Master'!I124)),OR('Gen Master'!$AM124=TRUE,'Gen Master'!$AM124="Enabled?")),'Gen Master'!I124, ignore_flag)</f>
        <v>zzz_ignore</v>
      </c>
      <c r="J302" s="19" t="str">
        <f>IF(AND(NOT(ISBLANK('Gen Master'!J124)),OR('Gen Master'!$AM124=TRUE,'Gen Master'!$AM124="Enabled?")),'Gen Master'!J124, ignore_flag)</f>
        <v>zzz_ignore</v>
      </c>
      <c r="K302" s="19" t="str">
        <f>IF(AND(NOT(ISBLANK('Gen Master'!K124)),OR('Gen Master'!$AM124=TRUE,'Gen Master'!$AM124="Enabled?")),'Gen Master'!K124, ignore_flag)</f>
        <v>zzz_ignore</v>
      </c>
      <c r="L302" s="19" t="str">
        <f>IF(AND(NOT(ISBLANK('Gen Master'!L124)),OR('Gen Master'!$AM124=TRUE,'Gen Master'!$AM124="Enabled?")),'Gen Master'!L124, ignore_flag)</f>
        <v>zzz_ignore</v>
      </c>
      <c r="M302" s="19" t="str">
        <f>IF(AND(NOT(ISBLANK('Gen Master'!M124)),OR('Gen Master'!$AM124=TRUE,'Gen Master'!$AM124="Enabled?")),'Gen Master'!M124, ignore_flag)</f>
        <v>zzz_ignore</v>
      </c>
      <c r="N302" s="19" t="str">
        <f>IF(AND(NOT(ISBLANK('Gen Master'!N124)),OR('Gen Master'!$AM124=TRUE,'Gen Master'!$AM124="Enabled?")),'Gen Master'!N124, ignore_flag)</f>
        <v>zzz_ignore</v>
      </c>
      <c r="O302" s="19" t="str">
        <f>IF(AND(NOT(ISBLANK('Gen Master'!O124)),OR('Gen Master'!$AM124=TRUE,'Gen Master'!$AM124="Enabled?")),'Gen Master'!O124, ignore_flag)</f>
        <v>zzz_ignore</v>
      </c>
      <c r="P302" s="19" t="str">
        <f>IF(AND(NOT(ISBLANK('Gen Master'!P124)),OR('Gen Master'!$AM124=TRUE,'Gen Master'!$AM124="Enabled?")),'Gen Master'!P124, ignore_flag)</f>
        <v>zzz_ignore</v>
      </c>
      <c r="Q302" s="19" t="str">
        <f>IF(AND(NOT(ISBLANK('Gen Master'!Q124)),OR('Gen Master'!$AM124=TRUE,'Gen Master'!$AM124="Enabled?")),'Gen Master'!Q124, ignore_flag)</f>
        <v>zzz_ignore</v>
      </c>
      <c r="R302" s="19" t="str">
        <f>IF(AND(NOT(ISBLANK('Gen Master'!R124)),OR('Gen Master'!$AM124=TRUE,'Gen Master'!$AM124="Enabled?")),'Gen Master'!R124, ignore_flag)</f>
        <v>zzz_ignore</v>
      </c>
      <c r="S302" s="19" t="str">
        <f>IF(AND(NOT(ISBLANK('Gen Master'!S124)),OR('Gen Master'!$AM124=TRUE,'Gen Master'!$AM124="Enabled?")),'Gen Master'!S124, ignore_flag)</f>
        <v>zzz_ignore</v>
      </c>
      <c r="T302" s="19" t="str">
        <f>IF(AND(NOT(ISBLANK('Gen Master'!T124)),OR('Gen Master'!$AM124=TRUE,'Gen Master'!$AM124="Enabled?")),'Gen Master'!T124, ignore_flag)</f>
        <v>zzz_ignore</v>
      </c>
      <c r="U302" s="19" t="str">
        <f>IF(AND(NOT(ISBLANK('Gen Master'!U124)),OR('Gen Master'!$AM124=TRUE,'Gen Master'!$AM124="Enabled?")),'Gen Master'!U124, ignore_flag)</f>
        <v>zzz_ignore</v>
      </c>
      <c r="V302" s="19" t="str">
        <f ca="1">IF(AND(NOT(ISBLANK('Gen Master'!V124)),OR('Gen Master'!$AM124=TRUE,'Gen Master'!$AM124="Enabled?")),'Gen Master'!V124, ignore_flag)</f>
        <v>zzz_ignore</v>
      </c>
      <c r="W302" s="19" t="str">
        <f>IF(AND(NOT(ISBLANK('Gen Master'!W124)),OR('Gen Master'!$AM124=TRUE,'Gen Master'!$AM124="Enabled?")),'Gen Master'!W124, ignore_flag)</f>
        <v>zzz_ignore</v>
      </c>
      <c r="X302" s="19" t="str">
        <f>IF(AND(NOT(ISBLANK('Gen Master'!X124)),OR('Gen Master'!$AM124=TRUE,'Gen Master'!$AM124="Enabled?")),'Gen Master'!X124, ignore_flag)</f>
        <v>zzz_ignore</v>
      </c>
      <c r="Y302" s="19" t="str">
        <f>IF(AND(NOT(ISBLANK('Gen Master'!Y124)),OR('Gen Master'!$AM124=TRUE,'Gen Master'!$AM124="Enabled?")),'Gen Master'!Y124, ignore_flag)</f>
        <v>zzz_ignore</v>
      </c>
    </row>
    <row r="303" spans="1:25">
      <c r="A303" s="19">
        <f>'Gen Master'!A125</f>
        <v>94</v>
      </c>
      <c r="B303" s="19" t="str">
        <f>IF(AND(NOT(ISBLANK('Gen Master'!B125)),OR('Gen Master'!$AM125=TRUE,'Gen Master'!$AM125="Enabled?")),'Gen Master'!B125, ignore_flag)</f>
        <v>zzz_ignore</v>
      </c>
      <c r="C303" s="19" t="str">
        <f>IF(AND(NOT(ISBLANK('Gen Master'!C125)),OR('Gen Master'!$AM125=TRUE,'Gen Master'!$AM125="Enabled?")),'Gen Master'!C125, ignore_flag)</f>
        <v>zzz_ignore</v>
      </c>
      <c r="D303" s="19" t="str">
        <f>IF(AND(NOT(ISBLANK('Gen Master'!D125)),OR('Gen Master'!$AM125=TRUE,'Gen Master'!$AM125="Enabled?")),'Gen Master'!D125, ignore_flag)</f>
        <v>zzz_ignore</v>
      </c>
      <c r="E303" s="19" t="str">
        <f>IF(AND(NOT(ISBLANK('Gen Master'!E125)),OR('Gen Master'!$AM125=TRUE,'Gen Master'!$AM125="Enabled?")),'Gen Master'!E125, ignore_flag)</f>
        <v>zzz_ignore</v>
      </c>
      <c r="F303" s="19" t="str">
        <f>IF(AND(NOT(ISBLANK('Gen Master'!F125)),OR('Gen Master'!$AM125=TRUE,'Gen Master'!$AM125="Enabled?")),'Gen Master'!F125, ignore_flag)</f>
        <v>zzz_ignore</v>
      </c>
      <c r="G303" s="19" t="str">
        <f>IF(AND(NOT(ISBLANK('Gen Master'!G125)),OR('Gen Master'!$AM125=TRUE,'Gen Master'!$AM125="Enabled?")),'Gen Master'!G125, ignore_flag)</f>
        <v>zzz_ignore</v>
      </c>
      <c r="H303" s="19" t="str">
        <f>IF(AND(NOT(ISBLANK('Gen Master'!H125)),OR('Gen Master'!$AM125=TRUE,'Gen Master'!$AM125="Enabled?")),'Gen Master'!H125, ignore_flag)</f>
        <v>zzz_ignore</v>
      </c>
      <c r="I303" s="19" t="str">
        <f>IF(AND(NOT(ISBLANK('Gen Master'!I125)),OR('Gen Master'!$AM125=TRUE,'Gen Master'!$AM125="Enabled?")),'Gen Master'!I125, ignore_flag)</f>
        <v>zzz_ignore</v>
      </c>
      <c r="J303" s="19" t="str">
        <f>IF(AND(NOT(ISBLANK('Gen Master'!J125)),OR('Gen Master'!$AM125=TRUE,'Gen Master'!$AM125="Enabled?")),'Gen Master'!J125, ignore_flag)</f>
        <v>zzz_ignore</v>
      </c>
      <c r="K303" s="19" t="str">
        <f>IF(AND(NOT(ISBLANK('Gen Master'!K125)),OR('Gen Master'!$AM125=TRUE,'Gen Master'!$AM125="Enabled?")),'Gen Master'!K125, ignore_flag)</f>
        <v>zzz_ignore</v>
      </c>
      <c r="L303" s="19" t="str">
        <f>IF(AND(NOT(ISBLANK('Gen Master'!L125)),OR('Gen Master'!$AM125=TRUE,'Gen Master'!$AM125="Enabled?")),'Gen Master'!L125, ignore_flag)</f>
        <v>zzz_ignore</v>
      </c>
      <c r="M303" s="19" t="str">
        <f>IF(AND(NOT(ISBLANK('Gen Master'!M125)),OR('Gen Master'!$AM125=TRUE,'Gen Master'!$AM125="Enabled?")),'Gen Master'!M125, ignore_flag)</f>
        <v>zzz_ignore</v>
      </c>
      <c r="N303" s="19" t="str">
        <f>IF(AND(NOT(ISBLANK('Gen Master'!N125)),OR('Gen Master'!$AM125=TRUE,'Gen Master'!$AM125="Enabled?")),'Gen Master'!N125, ignore_flag)</f>
        <v>zzz_ignore</v>
      </c>
      <c r="O303" s="19" t="str">
        <f>IF(AND(NOT(ISBLANK('Gen Master'!O125)),OR('Gen Master'!$AM125=TRUE,'Gen Master'!$AM125="Enabled?")),'Gen Master'!O125, ignore_flag)</f>
        <v>zzz_ignore</v>
      </c>
      <c r="P303" s="19" t="str">
        <f>IF(AND(NOT(ISBLANK('Gen Master'!P125)),OR('Gen Master'!$AM125=TRUE,'Gen Master'!$AM125="Enabled?")),'Gen Master'!P125, ignore_flag)</f>
        <v>zzz_ignore</v>
      </c>
      <c r="Q303" s="19" t="str">
        <f>IF(AND(NOT(ISBLANK('Gen Master'!Q125)),OR('Gen Master'!$AM125=TRUE,'Gen Master'!$AM125="Enabled?")),'Gen Master'!Q125, ignore_flag)</f>
        <v>zzz_ignore</v>
      </c>
      <c r="R303" s="19" t="str">
        <f>IF(AND(NOT(ISBLANK('Gen Master'!R125)),OR('Gen Master'!$AM125=TRUE,'Gen Master'!$AM125="Enabled?")),'Gen Master'!R125, ignore_flag)</f>
        <v>zzz_ignore</v>
      </c>
      <c r="S303" s="19" t="str">
        <f>IF(AND(NOT(ISBLANK('Gen Master'!S125)),OR('Gen Master'!$AM125=TRUE,'Gen Master'!$AM125="Enabled?")),'Gen Master'!S125, ignore_flag)</f>
        <v>zzz_ignore</v>
      </c>
      <c r="T303" s="19" t="str">
        <f>IF(AND(NOT(ISBLANK('Gen Master'!T125)),OR('Gen Master'!$AM125=TRUE,'Gen Master'!$AM125="Enabled?")),'Gen Master'!T125, ignore_flag)</f>
        <v>zzz_ignore</v>
      </c>
      <c r="U303" s="19" t="str">
        <f>IF(AND(NOT(ISBLANK('Gen Master'!U125)),OR('Gen Master'!$AM125=TRUE,'Gen Master'!$AM125="Enabled?")),'Gen Master'!U125, ignore_flag)</f>
        <v>zzz_ignore</v>
      </c>
      <c r="V303" s="19" t="str">
        <f ca="1">IF(AND(NOT(ISBLANK('Gen Master'!V125)),OR('Gen Master'!$AM125=TRUE,'Gen Master'!$AM125="Enabled?")),'Gen Master'!V125, ignore_flag)</f>
        <v>zzz_ignore</v>
      </c>
      <c r="W303" s="19" t="str">
        <f>IF(AND(NOT(ISBLANK('Gen Master'!W125)),OR('Gen Master'!$AM125=TRUE,'Gen Master'!$AM125="Enabled?")),'Gen Master'!W125, ignore_flag)</f>
        <v>zzz_ignore</v>
      </c>
      <c r="X303" s="19" t="str">
        <f>IF(AND(NOT(ISBLANK('Gen Master'!X125)),OR('Gen Master'!$AM125=TRUE,'Gen Master'!$AM125="Enabled?")),'Gen Master'!X125, ignore_flag)</f>
        <v>zzz_ignore</v>
      </c>
      <c r="Y303" s="19" t="str">
        <f>IF(AND(NOT(ISBLANK('Gen Master'!Y125)),OR('Gen Master'!$AM125=TRUE,'Gen Master'!$AM125="Enabled?")),'Gen Master'!Y125, ignore_flag)</f>
        <v>zzz_ignore</v>
      </c>
    </row>
    <row r="304" spans="1:25">
      <c r="A304" s="19">
        <f>'Gen Master'!A126</f>
        <v>95</v>
      </c>
      <c r="B304" s="19" t="str">
        <f>IF(AND(NOT(ISBLANK('Gen Master'!B126)),OR('Gen Master'!$AM126=TRUE,'Gen Master'!$AM126="Enabled?")),'Gen Master'!B126, ignore_flag)</f>
        <v>zzz_ignore</v>
      </c>
      <c r="C304" s="19" t="str">
        <f>IF(AND(NOT(ISBLANK('Gen Master'!C126)),OR('Gen Master'!$AM126=TRUE,'Gen Master'!$AM126="Enabled?")),'Gen Master'!C126, ignore_flag)</f>
        <v>zzz_ignore</v>
      </c>
      <c r="D304" s="19" t="str">
        <f>IF(AND(NOT(ISBLANK('Gen Master'!D126)),OR('Gen Master'!$AM126=TRUE,'Gen Master'!$AM126="Enabled?")),'Gen Master'!D126, ignore_flag)</f>
        <v>zzz_ignore</v>
      </c>
      <c r="E304" s="19" t="str">
        <f>IF(AND(NOT(ISBLANK('Gen Master'!E126)),OR('Gen Master'!$AM126=TRUE,'Gen Master'!$AM126="Enabled?")),'Gen Master'!E126, ignore_flag)</f>
        <v>zzz_ignore</v>
      </c>
      <c r="F304" s="19" t="str">
        <f>IF(AND(NOT(ISBLANK('Gen Master'!F126)),OR('Gen Master'!$AM126=TRUE,'Gen Master'!$AM126="Enabled?")),'Gen Master'!F126, ignore_flag)</f>
        <v>zzz_ignore</v>
      </c>
      <c r="G304" s="19" t="str">
        <f>IF(AND(NOT(ISBLANK('Gen Master'!G126)),OR('Gen Master'!$AM126=TRUE,'Gen Master'!$AM126="Enabled?")),'Gen Master'!G126, ignore_flag)</f>
        <v>zzz_ignore</v>
      </c>
      <c r="H304" s="19" t="str">
        <f>IF(AND(NOT(ISBLANK('Gen Master'!H126)),OR('Gen Master'!$AM126=TRUE,'Gen Master'!$AM126="Enabled?")),'Gen Master'!H126, ignore_flag)</f>
        <v>zzz_ignore</v>
      </c>
      <c r="I304" s="19" t="str">
        <f>IF(AND(NOT(ISBLANK('Gen Master'!I126)),OR('Gen Master'!$AM126=TRUE,'Gen Master'!$AM126="Enabled?")),'Gen Master'!I126, ignore_flag)</f>
        <v>zzz_ignore</v>
      </c>
      <c r="J304" s="19" t="str">
        <f>IF(AND(NOT(ISBLANK('Gen Master'!J126)),OR('Gen Master'!$AM126=TRUE,'Gen Master'!$AM126="Enabled?")),'Gen Master'!J126, ignore_flag)</f>
        <v>zzz_ignore</v>
      </c>
      <c r="K304" s="19" t="str">
        <f>IF(AND(NOT(ISBLANK('Gen Master'!K126)),OR('Gen Master'!$AM126=TRUE,'Gen Master'!$AM126="Enabled?")),'Gen Master'!K126, ignore_flag)</f>
        <v>zzz_ignore</v>
      </c>
      <c r="L304" s="19" t="str">
        <f>IF(AND(NOT(ISBLANK('Gen Master'!L126)),OR('Gen Master'!$AM126=TRUE,'Gen Master'!$AM126="Enabled?")),'Gen Master'!L126, ignore_flag)</f>
        <v>zzz_ignore</v>
      </c>
      <c r="M304" s="19" t="str">
        <f>IF(AND(NOT(ISBLANK('Gen Master'!M126)),OR('Gen Master'!$AM126=TRUE,'Gen Master'!$AM126="Enabled?")),'Gen Master'!M126, ignore_flag)</f>
        <v>zzz_ignore</v>
      </c>
      <c r="N304" s="19" t="str">
        <f>IF(AND(NOT(ISBLANK('Gen Master'!N126)),OR('Gen Master'!$AM126=TRUE,'Gen Master'!$AM126="Enabled?")),'Gen Master'!N126, ignore_flag)</f>
        <v>zzz_ignore</v>
      </c>
      <c r="O304" s="19" t="str">
        <f>IF(AND(NOT(ISBLANK('Gen Master'!O126)),OR('Gen Master'!$AM126=TRUE,'Gen Master'!$AM126="Enabled?")),'Gen Master'!O126, ignore_flag)</f>
        <v>zzz_ignore</v>
      </c>
      <c r="P304" s="19" t="str">
        <f>IF(AND(NOT(ISBLANK('Gen Master'!P126)),OR('Gen Master'!$AM126=TRUE,'Gen Master'!$AM126="Enabled?")),'Gen Master'!P126, ignore_flag)</f>
        <v>zzz_ignore</v>
      </c>
      <c r="Q304" s="19" t="str">
        <f>IF(AND(NOT(ISBLANK('Gen Master'!Q126)),OR('Gen Master'!$AM126=TRUE,'Gen Master'!$AM126="Enabled?")),'Gen Master'!Q126, ignore_flag)</f>
        <v>zzz_ignore</v>
      </c>
      <c r="R304" s="19" t="str">
        <f>IF(AND(NOT(ISBLANK('Gen Master'!R126)),OR('Gen Master'!$AM126=TRUE,'Gen Master'!$AM126="Enabled?")),'Gen Master'!R126, ignore_flag)</f>
        <v>zzz_ignore</v>
      </c>
      <c r="S304" s="19" t="str">
        <f>IF(AND(NOT(ISBLANK('Gen Master'!S126)),OR('Gen Master'!$AM126=TRUE,'Gen Master'!$AM126="Enabled?")),'Gen Master'!S126, ignore_flag)</f>
        <v>zzz_ignore</v>
      </c>
      <c r="T304" s="19" t="str">
        <f>IF(AND(NOT(ISBLANK('Gen Master'!T126)),OR('Gen Master'!$AM126=TRUE,'Gen Master'!$AM126="Enabled?")),'Gen Master'!T126, ignore_flag)</f>
        <v>zzz_ignore</v>
      </c>
      <c r="U304" s="19" t="str">
        <f>IF(AND(NOT(ISBLANK('Gen Master'!U126)),OR('Gen Master'!$AM126=TRUE,'Gen Master'!$AM126="Enabled?")),'Gen Master'!U126, ignore_flag)</f>
        <v>zzz_ignore</v>
      </c>
      <c r="V304" s="19" t="str">
        <f ca="1">IF(AND(NOT(ISBLANK('Gen Master'!V126)),OR('Gen Master'!$AM126=TRUE,'Gen Master'!$AM126="Enabled?")),'Gen Master'!V126, ignore_flag)</f>
        <v>zzz_ignore</v>
      </c>
      <c r="W304" s="19" t="str">
        <f>IF(AND(NOT(ISBLANK('Gen Master'!W126)),OR('Gen Master'!$AM126=TRUE,'Gen Master'!$AM126="Enabled?")),'Gen Master'!W126, ignore_flag)</f>
        <v>zzz_ignore</v>
      </c>
      <c r="X304" s="19" t="str">
        <f>IF(AND(NOT(ISBLANK('Gen Master'!X126)),OR('Gen Master'!$AM126=TRUE,'Gen Master'!$AM126="Enabled?")),'Gen Master'!X126, ignore_flag)</f>
        <v>zzz_ignore</v>
      </c>
      <c r="Y304" s="19" t="str">
        <f>IF(AND(NOT(ISBLANK('Gen Master'!Y126)),OR('Gen Master'!$AM126=TRUE,'Gen Master'!$AM126="Enabled?")),'Gen Master'!Y126, ignore_flag)</f>
        <v>zzz_ignore</v>
      </c>
    </row>
    <row r="305" spans="1:25">
      <c r="A305" s="19">
        <f>'Gen Master'!A127</f>
        <v>96</v>
      </c>
      <c r="B305" s="19" t="str">
        <f>IF(AND(NOT(ISBLANK('Gen Master'!B127)),OR('Gen Master'!$AM127=TRUE,'Gen Master'!$AM127="Enabled?")),'Gen Master'!B127, ignore_flag)</f>
        <v>zzz_ignore</v>
      </c>
      <c r="C305" s="19" t="str">
        <f>IF(AND(NOT(ISBLANK('Gen Master'!C127)),OR('Gen Master'!$AM127=TRUE,'Gen Master'!$AM127="Enabled?")),'Gen Master'!C127, ignore_flag)</f>
        <v>zzz_ignore</v>
      </c>
      <c r="D305" s="19" t="str">
        <f>IF(AND(NOT(ISBLANK('Gen Master'!D127)),OR('Gen Master'!$AM127=TRUE,'Gen Master'!$AM127="Enabled?")),'Gen Master'!D127, ignore_flag)</f>
        <v>zzz_ignore</v>
      </c>
      <c r="E305" s="19" t="str">
        <f>IF(AND(NOT(ISBLANK('Gen Master'!E127)),OR('Gen Master'!$AM127=TRUE,'Gen Master'!$AM127="Enabled?")),'Gen Master'!E127, ignore_flag)</f>
        <v>zzz_ignore</v>
      </c>
      <c r="F305" s="19" t="str">
        <f>IF(AND(NOT(ISBLANK('Gen Master'!F127)),OR('Gen Master'!$AM127=TRUE,'Gen Master'!$AM127="Enabled?")),'Gen Master'!F127, ignore_flag)</f>
        <v>zzz_ignore</v>
      </c>
      <c r="G305" s="19" t="str">
        <f>IF(AND(NOT(ISBLANK('Gen Master'!G127)),OR('Gen Master'!$AM127=TRUE,'Gen Master'!$AM127="Enabled?")),'Gen Master'!G127, ignore_flag)</f>
        <v>zzz_ignore</v>
      </c>
      <c r="H305" s="19" t="str">
        <f>IF(AND(NOT(ISBLANK('Gen Master'!H127)),OR('Gen Master'!$AM127=TRUE,'Gen Master'!$AM127="Enabled?")),'Gen Master'!H127, ignore_flag)</f>
        <v>zzz_ignore</v>
      </c>
      <c r="I305" s="19" t="str">
        <f>IF(AND(NOT(ISBLANK('Gen Master'!I127)),OR('Gen Master'!$AM127=TRUE,'Gen Master'!$AM127="Enabled?")),'Gen Master'!I127, ignore_flag)</f>
        <v>zzz_ignore</v>
      </c>
      <c r="J305" s="19" t="str">
        <f>IF(AND(NOT(ISBLANK('Gen Master'!J127)),OR('Gen Master'!$AM127=TRUE,'Gen Master'!$AM127="Enabled?")),'Gen Master'!J127, ignore_flag)</f>
        <v>zzz_ignore</v>
      </c>
      <c r="K305" s="19" t="str">
        <f>IF(AND(NOT(ISBLANK('Gen Master'!K127)),OR('Gen Master'!$AM127=TRUE,'Gen Master'!$AM127="Enabled?")),'Gen Master'!K127, ignore_flag)</f>
        <v>zzz_ignore</v>
      </c>
      <c r="L305" s="19" t="str">
        <f>IF(AND(NOT(ISBLANK('Gen Master'!L127)),OR('Gen Master'!$AM127=TRUE,'Gen Master'!$AM127="Enabled?")),'Gen Master'!L127, ignore_flag)</f>
        <v>zzz_ignore</v>
      </c>
      <c r="M305" s="19" t="str">
        <f>IF(AND(NOT(ISBLANK('Gen Master'!M127)),OR('Gen Master'!$AM127=TRUE,'Gen Master'!$AM127="Enabled?")),'Gen Master'!M127, ignore_flag)</f>
        <v>zzz_ignore</v>
      </c>
      <c r="N305" s="19" t="str">
        <f>IF(AND(NOT(ISBLANK('Gen Master'!N127)),OR('Gen Master'!$AM127=TRUE,'Gen Master'!$AM127="Enabled?")),'Gen Master'!N127, ignore_flag)</f>
        <v>zzz_ignore</v>
      </c>
      <c r="O305" s="19" t="str">
        <f>IF(AND(NOT(ISBLANK('Gen Master'!O127)),OR('Gen Master'!$AM127=TRUE,'Gen Master'!$AM127="Enabled?")),'Gen Master'!O127, ignore_flag)</f>
        <v>zzz_ignore</v>
      </c>
      <c r="P305" s="19" t="str">
        <f>IF(AND(NOT(ISBLANK('Gen Master'!P127)),OR('Gen Master'!$AM127=TRUE,'Gen Master'!$AM127="Enabled?")),'Gen Master'!P127, ignore_flag)</f>
        <v>zzz_ignore</v>
      </c>
      <c r="Q305" s="19" t="str">
        <f>IF(AND(NOT(ISBLANK('Gen Master'!Q127)),OR('Gen Master'!$AM127=TRUE,'Gen Master'!$AM127="Enabled?")),'Gen Master'!Q127, ignore_flag)</f>
        <v>zzz_ignore</v>
      </c>
      <c r="R305" s="19" t="str">
        <f>IF(AND(NOT(ISBLANK('Gen Master'!R127)),OR('Gen Master'!$AM127=TRUE,'Gen Master'!$AM127="Enabled?")),'Gen Master'!R127, ignore_flag)</f>
        <v>zzz_ignore</v>
      </c>
      <c r="S305" s="19" t="str">
        <f>IF(AND(NOT(ISBLANK('Gen Master'!S127)),OR('Gen Master'!$AM127=TRUE,'Gen Master'!$AM127="Enabled?")),'Gen Master'!S127, ignore_flag)</f>
        <v>zzz_ignore</v>
      </c>
      <c r="T305" s="19" t="str">
        <f>IF(AND(NOT(ISBLANK('Gen Master'!T127)),OR('Gen Master'!$AM127=TRUE,'Gen Master'!$AM127="Enabled?")),'Gen Master'!T127, ignore_flag)</f>
        <v>zzz_ignore</v>
      </c>
      <c r="U305" s="19" t="str">
        <f>IF(AND(NOT(ISBLANK('Gen Master'!U127)),OR('Gen Master'!$AM127=TRUE,'Gen Master'!$AM127="Enabled?")),'Gen Master'!U127, ignore_flag)</f>
        <v>zzz_ignore</v>
      </c>
      <c r="V305" s="19" t="str">
        <f ca="1">IF(AND(NOT(ISBLANK('Gen Master'!V127)),OR('Gen Master'!$AM127=TRUE,'Gen Master'!$AM127="Enabled?")),'Gen Master'!V127, ignore_flag)</f>
        <v>zzz_ignore</v>
      </c>
      <c r="W305" s="19" t="str">
        <f>IF(AND(NOT(ISBLANK('Gen Master'!W127)),OR('Gen Master'!$AM127=TRUE,'Gen Master'!$AM127="Enabled?")),'Gen Master'!W127, ignore_flag)</f>
        <v>zzz_ignore</v>
      </c>
      <c r="X305" s="19" t="str">
        <f>IF(AND(NOT(ISBLANK('Gen Master'!X127)),OR('Gen Master'!$AM127=TRUE,'Gen Master'!$AM127="Enabled?")),'Gen Master'!X127, ignore_flag)</f>
        <v>zzz_ignore</v>
      </c>
      <c r="Y305" s="19" t="str">
        <f>IF(AND(NOT(ISBLANK('Gen Master'!Y127)),OR('Gen Master'!$AM127=TRUE,'Gen Master'!$AM127="Enabled?")),'Gen Master'!Y127, ignore_flag)</f>
        <v>zzz_ignore</v>
      </c>
    </row>
    <row r="306" spans="1:25">
      <c r="A306" s="19">
        <f>'Gen Master'!A128</f>
        <v>97</v>
      </c>
      <c r="B306" s="19" t="str">
        <f>IF(AND(NOT(ISBLANK('Gen Master'!B128)),OR('Gen Master'!$AM128=TRUE,'Gen Master'!$AM128="Enabled?")),'Gen Master'!B128, ignore_flag)</f>
        <v>zzz_ignore</v>
      </c>
      <c r="C306" s="19" t="str">
        <f>IF(AND(NOT(ISBLANK('Gen Master'!C128)),OR('Gen Master'!$AM128=TRUE,'Gen Master'!$AM128="Enabled?")),'Gen Master'!C128, ignore_flag)</f>
        <v>zzz_ignore</v>
      </c>
      <c r="D306" s="19" t="str">
        <f>IF(AND(NOT(ISBLANK('Gen Master'!D128)),OR('Gen Master'!$AM128=TRUE,'Gen Master'!$AM128="Enabled?")),'Gen Master'!D128, ignore_flag)</f>
        <v>zzz_ignore</v>
      </c>
      <c r="E306" s="19" t="str">
        <f>IF(AND(NOT(ISBLANK('Gen Master'!E128)),OR('Gen Master'!$AM128=TRUE,'Gen Master'!$AM128="Enabled?")),'Gen Master'!E128, ignore_flag)</f>
        <v>zzz_ignore</v>
      </c>
      <c r="F306" s="19" t="str">
        <f>IF(AND(NOT(ISBLANK('Gen Master'!F128)),OR('Gen Master'!$AM128=TRUE,'Gen Master'!$AM128="Enabled?")),'Gen Master'!F128, ignore_flag)</f>
        <v>zzz_ignore</v>
      </c>
      <c r="G306" s="19" t="str">
        <f>IF(AND(NOT(ISBLANK('Gen Master'!G128)),OR('Gen Master'!$AM128=TRUE,'Gen Master'!$AM128="Enabled?")),'Gen Master'!G128, ignore_flag)</f>
        <v>zzz_ignore</v>
      </c>
      <c r="H306" s="19" t="str">
        <f>IF(AND(NOT(ISBLANK('Gen Master'!H128)),OR('Gen Master'!$AM128=TRUE,'Gen Master'!$AM128="Enabled?")),'Gen Master'!H128, ignore_flag)</f>
        <v>zzz_ignore</v>
      </c>
      <c r="I306" s="19" t="str">
        <f>IF(AND(NOT(ISBLANK('Gen Master'!I128)),OR('Gen Master'!$AM128=TRUE,'Gen Master'!$AM128="Enabled?")),'Gen Master'!I128, ignore_flag)</f>
        <v>zzz_ignore</v>
      </c>
      <c r="J306" s="19" t="str">
        <f>IF(AND(NOT(ISBLANK('Gen Master'!J128)),OR('Gen Master'!$AM128=TRUE,'Gen Master'!$AM128="Enabled?")),'Gen Master'!J128, ignore_flag)</f>
        <v>zzz_ignore</v>
      </c>
      <c r="K306" s="19" t="str">
        <f>IF(AND(NOT(ISBLANK('Gen Master'!K128)),OR('Gen Master'!$AM128=TRUE,'Gen Master'!$AM128="Enabled?")),'Gen Master'!K128, ignore_flag)</f>
        <v>zzz_ignore</v>
      </c>
      <c r="L306" s="19" t="str">
        <f>IF(AND(NOT(ISBLANK('Gen Master'!L128)),OR('Gen Master'!$AM128=TRUE,'Gen Master'!$AM128="Enabled?")),'Gen Master'!L128, ignore_flag)</f>
        <v>zzz_ignore</v>
      </c>
      <c r="M306" s="19" t="str">
        <f>IF(AND(NOT(ISBLANK('Gen Master'!M128)),OR('Gen Master'!$AM128=TRUE,'Gen Master'!$AM128="Enabled?")),'Gen Master'!M128, ignore_flag)</f>
        <v>zzz_ignore</v>
      </c>
      <c r="N306" s="19" t="str">
        <f>IF(AND(NOT(ISBLANK('Gen Master'!N128)),OR('Gen Master'!$AM128=TRUE,'Gen Master'!$AM128="Enabled?")),'Gen Master'!N128, ignore_flag)</f>
        <v>zzz_ignore</v>
      </c>
      <c r="O306" s="19" t="str">
        <f>IF(AND(NOT(ISBLANK('Gen Master'!O128)),OR('Gen Master'!$AM128=TRUE,'Gen Master'!$AM128="Enabled?")),'Gen Master'!O128, ignore_flag)</f>
        <v>zzz_ignore</v>
      </c>
      <c r="P306" s="19" t="str">
        <f>IF(AND(NOT(ISBLANK('Gen Master'!P128)),OR('Gen Master'!$AM128=TRUE,'Gen Master'!$AM128="Enabled?")),'Gen Master'!P128, ignore_flag)</f>
        <v>zzz_ignore</v>
      </c>
      <c r="Q306" s="19" t="str">
        <f>IF(AND(NOT(ISBLANK('Gen Master'!Q128)),OR('Gen Master'!$AM128=TRUE,'Gen Master'!$AM128="Enabled?")),'Gen Master'!Q128, ignore_flag)</f>
        <v>zzz_ignore</v>
      </c>
      <c r="R306" s="19" t="str">
        <f>IF(AND(NOT(ISBLANK('Gen Master'!R128)),OR('Gen Master'!$AM128=TRUE,'Gen Master'!$AM128="Enabled?")),'Gen Master'!R128, ignore_flag)</f>
        <v>zzz_ignore</v>
      </c>
      <c r="S306" s="19" t="str">
        <f>IF(AND(NOT(ISBLANK('Gen Master'!S128)),OR('Gen Master'!$AM128=TRUE,'Gen Master'!$AM128="Enabled?")),'Gen Master'!S128, ignore_flag)</f>
        <v>zzz_ignore</v>
      </c>
      <c r="T306" s="19" t="str">
        <f>IF(AND(NOT(ISBLANK('Gen Master'!T128)),OR('Gen Master'!$AM128=TRUE,'Gen Master'!$AM128="Enabled?")),'Gen Master'!T128, ignore_flag)</f>
        <v>zzz_ignore</v>
      </c>
      <c r="U306" s="19" t="str">
        <f>IF(AND(NOT(ISBLANK('Gen Master'!U128)),OR('Gen Master'!$AM128=TRUE,'Gen Master'!$AM128="Enabled?")),'Gen Master'!U128, ignore_flag)</f>
        <v>zzz_ignore</v>
      </c>
      <c r="V306" s="19" t="str">
        <f ca="1">IF(AND(NOT(ISBLANK('Gen Master'!V128)),OR('Gen Master'!$AM128=TRUE,'Gen Master'!$AM128="Enabled?")),'Gen Master'!V128, ignore_flag)</f>
        <v>zzz_ignore</v>
      </c>
      <c r="W306" s="19" t="str">
        <f>IF(AND(NOT(ISBLANK('Gen Master'!W128)),OR('Gen Master'!$AM128=TRUE,'Gen Master'!$AM128="Enabled?")),'Gen Master'!W128, ignore_flag)</f>
        <v>zzz_ignore</v>
      </c>
      <c r="X306" s="19" t="str">
        <f>IF(AND(NOT(ISBLANK('Gen Master'!X128)),OR('Gen Master'!$AM128=TRUE,'Gen Master'!$AM128="Enabled?")),'Gen Master'!X128, ignore_flag)</f>
        <v>zzz_ignore</v>
      </c>
      <c r="Y306" s="19" t="str">
        <f>IF(AND(NOT(ISBLANK('Gen Master'!Y128)),OR('Gen Master'!$AM128=TRUE,'Gen Master'!$AM128="Enabled?")),'Gen Master'!Y128, ignore_flag)</f>
        <v>zzz_ignore</v>
      </c>
    </row>
    <row r="307" spans="1:25">
      <c r="A307" s="19">
        <f>'Gen Master'!A130</f>
        <v>99</v>
      </c>
      <c r="B307" s="19" t="str">
        <f>IF(AND(NOT(ISBLANK('Gen Master'!B130)),OR('Gen Master'!$AM130=TRUE,'Gen Master'!$AM130="Enabled?")),'Gen Master'!B130, ignore_flag)</f>
        <v>zzz_ignore</v>
      </c>
      <c r="C307" s="19" t="str">
        <f>IF(AND(NOT(ISBLANK('Gen Master'!C130)),OR('Gen Master'!$AM130=TRUE,'Gen Master'!$AM130="Enabled?")),'Gen Master'!C130, ignore_flag)</f>
        <v>zzz_ignore</v>
      </c>
      <c r="D307" s="19" t="str">
        <f>IF(AND(NOT(ISBLANK('Gen Master'!D130)),OR('Gen Master'!$AM130=TRUE,'Gen Master'!$AM130="Enabled?")),'Gen Master'!D130, ignore_flag)</f>
        <v>zzz_ignore</v>
      </c>
      <c r="E307" s="19" t="str">
        <f>IF(AND(NOT(ISBLANK('Gen Master'!E130)),OR('Gen Master'!$AM130=TRUE,'Gen Master'!$AM130="Enabled?")),'Gen Master'!E130, ignore_flag)</f>
        <v>zzz_ignore</v>
      </c>
      <c r="F307" s="19" t="str">
        <f>IF(AND(NOT(ISBLANK('Gen Master'!F130)),OR('Gen Master'!$AM130=TRUE,'Gen Master'!$AM130="Enabled?")),'Gen Master'!F130, ignore_flag)</f>
        <v>zzz_ignore</v>
      </c>
      <c r="G307" s="19" t="str">
        <f>IF(AND(NOT(ISBLANK('Gen Master'!G130)),OR('Gen Master'!$AM130=TRUE,'Gen Master'!$AM130="Enabled?")),'Gen Master'!G130, ignore_flag)</f>
        <v>zzz_ignore</v>
      </c>
      <c r="H307" s="19" t="str">
        <f>IF(AND(NOT(ISBLANK('Gen Master'!H130)),OR('Gen Master'!$AM130=TRUE,'Gen Master'!$AM130="Enabled?")),'Gen Master'!H130, ignore_flag)</f>
        <v>zzz_ignore</v>
      </c>
      <c r="I307" s="19" t="str">
        <f>IF(AND(NOT(ISBLANK('Gen Master'!I130)),OR('Gen Master'!$AM130=TRUE,'Gen Master'!$AM130="Enabled?")),'Gen Master'!I130, ignore_flag)</f>
        <v>zzz_ignore</v>
      </c>
      <c r="J307" s="19" t="str">
        <f>IF(AND(NOT(ISBLANK('Gen Master'!J130)),OR('Gen Master'!$AM130=TRUE,'Gen Master'!$AM130="Enabled?")),'Gen Master'!J130, ignore_flag)</f>
        <v>zzz_ignore</v>
      </c>
      <c r="K307" s="19" t="str">
        <f>IF(AND(NOT(ISBLANK('Gen Master'!K130)),OR('Gen Master'!$AM130=TRUE,'Gen Master'!$AM130="Enabled?")),'Gen Master'!K130, ignore_flag)</f>
        <v>zzz_ignore</v>
      </c>
      <c r="L307" s="19" t="str">
        <f>IF(AND(NOT(ISBLANK('Gen Master'!L130)),OR('Gen Master'!$AM130=TRUE,'Gen Master'!$AM130="Enabled?")),'Gen Master'!L130, ignore_flag)</f>
        <v>zzz_ignore</v>
      </c>
      <c r="M307" s="19" t="str">
        <f>IF(AND(NOT(ISBLANK('Gen Master'!M130)),OR('Gen Master'!$AM130=TRUE,'Gen Master'!$AM130="Enabled?")),'Gen Master'!M130, ignore_flag)</f>
        <v>zzz_ignore</v>
      </c>
      <c r="N307" s="19" t="str">
        <f>IF(AND(NOT(ISBLANK('Gen Master'!N130)),OR('Gen Master'!$AM130=TRUE,'Gen Master'!$AM130="Enabled?")),'Gen Master'!N130, ignore_flag)</f>
        <v>zzz_ignore</v>
      </c>
      <c r="O307" s="19" t="str">
        <f>IF(AND(NOT(ISBLANK('Gen Master'!O130)),OR('Gen Master'!$AM130=TRUE,'Gen Master'!$AM130="Enabled?")),'Gen Master'!O130, ignore_flag)</f>
        <v>zzz_ignore</v>
      </c>
      <c r="P307" s="19" t="str">
        <f>IF(AND(NOT(ISBLANK('Gen Master'!P130)),OR('Gen Master'!$AM130=TRUE,'Gen Master'!$AM130="Enabled?")),'Gen Master'!P130, ignore_flag)</f>
        <v>zzz_ignore</v>
      </c>
      <c r="Q307" s="19" t="str">
        <f>IF(AND(NOT(ISBLANK('Gen Master'!Q130)),OR('Gen Master'!$AM130=TRUE,'Gen Master'!$AM130="Enabled?")),'Gen Master'!Q130, ignore_flag)</f>
        <v>zzz_ignore</v>
      </c>
      <c r="R307" s="19" t="str">
        <f>IF(AND(NOT(ISBLANK('Gen Master'!R130)),OR('Gen Master'!$AM130=TRUE,'Gen Master'!$AM130="Enabled?")),'Gen Master'!R130, ignore_flag)</f>
        <v>zzz_ignore</v>
      </c>
      <c r="S307" s="19" t="str">
        <f>IF(AND(NOT(ISBLANK('Gen Master'!S130)),OR('Gen Master'!$AM130=TRUE,'Gen Master'!$AM130="Enabled?")),'Gen Master'!S130, ignore_flag)</f>
        <v>zzz_ignore</v>
      </c>
      <c r="T307" s="19" t="str">
        <f>IF(AND(NOT(ISBLANK('Gen Master'!T130)),OR('Gen Master'!$AM130=TRUE,'Gen Master'!$AM130="Enabled?")),'Gen Master'!T130, ignore_flag)</f>
        <v>zzz_ignore</v>
      </c>
      <c r="U307" s="19" t="str">
        <f>IF(AND(NOT(ISBLANK('Gen Master'!U130)),OR('Gen Master'!$AM130=TRUE,'Gen Master'!$AM130="Enabled?")),'Gen Master'!U130, ignore_flag)</f>
        <v>zzz_ignore</v>
      </c>
      <c r="V307" s="19" t="str">
        <f ca="1">IF(AND(NOT(ISBLANK('Gen Master'!V130)),OR('Gen Master'!$AM130=TRUE,'Gen Master'!$AM130="Enabled?")),'Gen Master'!V130, ignore_flag)</f>
        <v>zzz_ignore</v>
      </c>
      <c r="W307" s="19" t="str">
        <f>IF(AND(NOT(ISBLANK('Gen Master'!W130)),OR('Gen Master'!$AM130=TRUE,'Gen Master'!$AM130="Enabled?")),'Gen Master'!W130, ignore_flag)</f>
        <v>zzz_ignore</v>
      </c>
      <c r="X307" s="19" t="str">
        <f>IF(AND(NOT(ISBLANK('Gen Master'!X130)),OR('Gen Master'!$AM130=TRUE,'Gen Master'!$AM130="Enabled?")),'Gen Master'!X130, ignore_flag)</f>
        <v>zzz_ignore</v>
      </c>
      <c r="Y307" s="19" t="str">
        <f>IF(AND(NOT(ISBLANK('Gen Master'!Y130)),OR('Gen Master'!$AM130=TRUE,'Gen Master'!$AM130="Enabled?")),'Gen Master'!Y130, ignore_flag)</f>
        <v>zzz_ignore</v>
      </c>
    </row>
    <row r="308" spans="1:25">
      <c r="A308" s="19">
        <f>'Gen Master'!A131</f>
        <v>100</v>
      </c>
      <c r="B308" s="19" t="str">
        <f>IF(AND(NOT(ISBLANK('Gen Master'!B131)),OR('Gen Master'!$AM131=TRUE,'Gen Master'!$AM131="Enabled?")),'Gen Master'!B131, ignore_flag)</f>
        <v>zzz_ignore</v>
      </c>
      <c r="C308" s="19" t="str">
        <f>IF(AND(NOT(ISBLANK('Gen Master'!C131)),OR('Gen Master'!$AM131=TRUE,'Gen Master'!$AM131="Enabled?")),'Gen Master'!C131, ignore_flag)</f>
        <v>zzz_ignore</v>
      </c>
      <c r="D308" s="19" t="str">
        <f>IF(AND(NOT(ISBLANK('Gen Master'!D131)),OR('Gen Master'!$AM131=TRUE,'Gen Master'!$AM131="Enabled?")),'Gen Master'!D131, ignore_flag)</f>
        <v>zzz_ignore</v>
      </c>
      <c r="E308" s="19" t="str">
        <f>IF(AND(NOT(ISBLANK('Gen Master'!E131)),OR('Gen Master'!$AM131=TRUE,'Gen Master'!$AM131="Enabled?")),'Gen Master'!E131, ignore_flag)</f>
        <v>zzz_ignore</v>
      </c>
      <c r="F308" s="19" t="str">
        <f>IF(AND(NOT(ISBLANK('Gen Master'!F131)),OR('Gen Master'!$AM131=TRUE,'Gen Master'!$AM131="Enabled?")),'Gen Master'!F131, ignore_flag)</f>
        <v>zzz_ignore</v>
      </c>
      <c r="G308" s="19" t="str">
        <f>IF(AND(NOT(ISBLANK('Gen Master'!G131)),OR('Gen Master'!$AM131=TRUE,'Gen Master'!$AM131="Enabled?")),'Gen Master'!G131, ignore_flag)</f>
        <v>zzz_ignore</v>
      </c>
      <c r="H308" s="19" t="str">
        <f>IF(AND(NOT(ISBLANK('Gen Master'!H131)),OR('Gen Master'!$AM131=TRUE,'Gen Master'!$AM131="Enabled?")),'Gen Master'!H131, ignore_flag)</f>
        <v>zzz_ignore</v>
      </c>
      <c r="I308" s="19" t="str">
        <f>IF(AND(NOT(ISBLANK('Gen Master'!I131)),OR('Gen Master'!$AM131=TRUE,'Gen Master'!$AM131="Enabled?")),'Gen Master'!I131, ignore_flag)</f>
        <v>zzz_ignore</v>
      </c>
      <c r="J308" s="19" t="str">
        <f>IF(AND(NOT(ISBLANK('Gen Master'!J131)),OR('Gen Master'!$AM131=TRUE,'Gen Master'!$AM131="Enabled?")),'Gen Master'!J131, ignore_flag)</f>
        <v>zzz_ignore</v>
      </c>
      <c r="K308" s="19" t="str">
        <f>IF(AND(NOT(ISBLANK('Gen Master'!K131)),OR('Gen Master'!$AM131=TRUE,'Gen Master'!$AM131="Enabled?")),'Gen Master'!K131, ignore_flag)</f>
        <v>zzz_ignore</v>
      </c>
      <c r="L308" s="19" t="str">
        <f>IF(AND(NOT(ISBLANK('Gen Master'!L131)),OR('Gen Master'!$AM131=TRUE,'Gen Master'!$AM131="Enabled?")),'Gen Master'!L131, ignore_flag)</f>
        <v>zzz_ignore</v>
      </c>
      <c r="M308" s="19" t="str">
        <f>IF(AND(NOT(ISBLANK('Gen Master'!M131)),OR('Gen Master'!$AM131=TRUE,'Gen Master'!$AM131="Enabled?")),'Gen Master'!M131, ignore_flag)</f>
        <v>zzz_ignore</v>
      </c>
      <c r="N308" s="19" t="str">
        <f>IF(AND(NOT(ISBLANK('Gen Master'!N131)),OR('Gen Master'!$AM131=TRUE,'Gen Master'!$AM131="Enabled?")),'Gen Master'!N131, ignore_flag)</f>
        <v>zzz_ignore</v>
      </c>
      <c r="O308" s="19" t="str">
        <f>IF(AND(NOT(ISBLANK('Gen Master'!O131)),OR('Gen Master'!$AM131=TRUE,'Gen Master'!$AM131="Enabled?")),'Gen Master'!O131, ignore_flag)</f>
        <v>zzz_ignore</v>
      </c>
      <c r="P308" s="19" t="str">
        <f>IF(AND(NOT(ISBLANK('Gen Master'!P131)),OR('Gen Master'!$AM131=TRUE,'Gen Master'!$AM131="Enabled?")),'Gen Master'!P131, ignore_flag)</f>
        <v>zzz_ignore</v>
      </c>
      <c r="Q308" s="19" t="str">
        <f>IF(AND(NOT(ISBLANK('Gen Master'!Q131)),OR('Gen Master'!$AM131=TRUE,'Gen Master'!$AM131="Enabled?")),'Gen Master'!Q131, ignore_flag)</f>
        <v>zzz_ignore</v>
      </c>
      <c r="R308" s="19" t="str">
        <f>IF(AND(NOT(ISBLANK('Gen Master'!R131)),OR('Gen Master'!$AM131=TRUE,'Gen Master'!$AM131="Enabled?")),'Gen Master'!R131, ignore_flag)</f>
        <v>zzz_ignore</v>
      </c>
      <c r="S308" s="19" t="str">
        <f>IF(AND(NOT(ISBLANK('Gen Master'!S131)),OR('Gen Master'!$AM131=TRUE,'Gen Master'!$AM131="Enabled?")),'Gen Master'!S131, ignore_flag)</f>
        <v>zzz_ignore</v>
      </c>
      <c r="T308" s="19" t="str">
        <f>IF(AND(NOT(ISBLANK('Gen Master'!T131)),OR('Gen Master'!$AM131=TRUE,'Gen Master'!$AM131="Enabled?")),'Gen Master'!T131, ignore_flag)</f>
        <v>zzz_ignore</v>
      </c>
      <c r="U308" s="19" t="str">
        <f>IF(AND(NOT(ISBLANK('Gen Master'!U131)),OR('Gen Master'!$AM131=TRUE,'Gen Master'!$AM131="Enabled?")),'Gen Master'!U131, ignore_flag)</f>
        <v>zzz_ignore</v>
      </c>
      <c r="V308" s="19" t="str">
        <f ca="1">IF(AND(NOT(ISBLANK('Gen Master'!V131)),OR('Gen Master'!$AM131=TRUE,'Gen Master'!$AM131="Enabled?")),'Gen Master'!V131, ignore_flag)</f>
        <v>zzz_ignore</v>
      </c>
      <c r="W308" s="19" t="str">
        <f>IF(AND(NOT(ISBLANK('Gen Master'!W131)),OR('Gen Master'!$AM131=TRUE,'Gen Master'!$AM131="Enabled?")),'Gen Master'!W131, ignore_flag)</f>
        <v>zzz_ignore</v>
      </c>
      <c r="X308" s="19" t="str">
        <f>IF(AND(NOT(ISBLANK('Gen Master'!X131)),OR('Gen Master'!$AM131=TRUE,'Gen Master'!$AM131="Enabled?")),'Gen Master'!X131, ignore_flag)</f>
        <v>zzz_ignore</v>
      </c>
      <c r="Y308" s="19" t="str">
        <f>IF(AND(NOT(ISBLANK('Gen Master'!Y131)),OR('Gen Master'!$AM131=TRUE,'Gen Master'!$AM131="Enabled?")),'Gen Master'!Y131, ignore_flag)</f>
        <v>zzz_ignore</v>
      </c>
    </row>
    <row r="309" spans="1:25">
      <c r="A309" s="19">
        <f>'Gen Master'!A132</f>
        <v>101</v>
      </c>
      <c r="B309" s="19" t="str">
        <f>IF(AND(NOT(ISBLANK('Gen Master'!B132)),OR('Gen Master'!$AM132=TRUE,'Gen Master'!$AM132="Enabled?")),'Gen Master'!B132, ignore_flag)</f>
        <v>zzz_ignore</v>
      </c>
      <c r="C309" s="19" t="str">
        <f>IF(AND(NOT(ISBLANK('Gen Master'!C132)),OR('Gen Master'!$AM132=TRUE,'Gen Master'!$AM132="Enabled?")),'Gen Master'!C132, ignore_flag)</f>
        <v>zzz_ignore</v>
      </c>
      <c r="D309" s="19" t="str">
        <f>IF(AND(NOT(ISBLANK('Gen Master'!D132)),OR('Gen Master'!$AM132=TRUE,'Gen Master'!$AM132="Enabled?")),'Gen Master'!D132, ignore_flag)</f>
        <v>zzz_ignore</v>
      </c>
      <c r="E309" s="19" t="str">
        <f>IF(AND(NOT(ISBLANK('Gen Master'!E132)),OR('Gen Master'!$AM132=TRUE,'Gen Master'!$AM132="Enabled?")),'Gen Master'!E132, ignore_flag)</f>
        <v>zzz_ignore</v>
      </c>
      <c r="F309" s="19" t="str">
        <f>IF(AND(NOT(ISBLANK('Gen Master'!F132)),OR('Gen Master'!$AM132=TRUE,'Gen Master'!$AM132="Enabled?")),'Gen Master'!F132, ignore_flag)</f>
        <v>zzz_ignore</v>
      </c>
      <c r="G309" s="19" t="str">
        <f>IF(AND(NOT(ISBLANK('Gen Master'!G132)),OR('Gen Master'!$AM132=TRUE,'Gen Master'!$AM132="Enabled?")),'Gen Master'!G132, ignore_flag)</f>
        <v>zzz_ignore</v>
      </c>
      <c r="H309" s="19" t="str">
        <f>IF(AND(NOT(ISBLANK('Gen Master'!H132)),OR('Gen Master'!$AM132=TRUE,'Gen Master'!$AM132="Enabled?")),'Gen Master'!H132, ignore_flag)</f>
        <v>zzz_ignore</v>
      </c>
      <c r="I309" s="19" t="str">
        <f>IF(AND(NOT(ISBLANK('Gen Master'!I132)),OR('Gen Master'!$AM132=TRUE,'Gen Master'!$AM132="Enabled?")),'Gen Master'!I132, ignore_flag)</f>
        <v>zzz_ignore</v>
      </c>
      <c r="J309" s="19" t="str">
        <f>IF(AND(NOT(ISBLANK('Gen Master'!J132)),OR('Gen Master'!$AM132=TRUE,'Gen Master'!$AM132="Enabled?")),'Gen Master'!J132, ignore_flag)</f>
        <v>zzz_ignore</v>
      </c>
      <c r="K309" s="19" t="str">
        <f>IF(AND(NOT(ISBLANK('Gen Master'!K132)),OR('Gen Master'!$AM132=TRUE,'Gen Master'!$AM132="Enabled?")),'Gen Master'!K132, ignore_flag)</f>
        <v>zzz_ignore</v>
      </c>
      <c r="L309" s="19" t="str">
        <f>IF(AND(NOT(ISBLANK('Gen Master'!L132)),OR('Gen Master'!$AM132=TRUE,'Gen Master'!$AM132="Enabled?")),'Gen Master'!L132, ignore_flag)</f>
        <v>zzz_ignore</v>
      </c>
      <c r="M309" s="19" t="str">
        <f>IF(AND(NOT(ISBLANK('Gen Master'!M132)),OR('Gen Master'!$AM132=TRUE,'Gen Master'!$AM132="Enabled?")),'Gen Master'!M132, ignore_flag)</f>
        <v>zzz_ignore</v>
      </c>
      <c r="N309" s="19" t="str">
        <f>IF(AND(NOT(ISBLANK('Gen Master'!N132)),OR('Gen Master'!$AM132=TRUE,'Gen Master'!$AM132="Enabled?")),'Gen Master'!N132, ignore_flag)</f>
        <v>zzz_ignore</v>
      </c>
      <c r="O309" s="19" t="str">
        <f>IF(AND(NOT(ISBLANK('Gen Master'!O132)),OR('Gen Master'!$AM132=TRUE,'Gen Master'!$AM132="Enabled?")),'Gen Master'!O132, ignore_flag)</f>
        <v>zzz_ignore</v>
      </c>
      <c r="P309" s="19" t="str">
        <f>IF(AND(NOT(ISBLANK('Gen Master'!P132)),OR('Gen Master'!$AM132=TRUE,'Gen Master'!$AM132="Enabled?")),'Gen Master'!P132, ignore_flag)</f>
        <v>zzz_ignore</v>
      </c>
      <c r="Q309" s="19" t="str">
        <f>IF(AND(NOT(ISBLANK('Gen Master'!Q132)),OR('Gen Master'!$AM132=TRUE,'Gen Master'!$AM132="Enabled?")),'Gen Master'!Q132, ignore_flag)</f>
        <v>zzz_ignore</v>
      </c>
      <c r="R309" s="19" t="str">
        <f>IF(AND(NOT(ISBLANK('Gen Master'!R132)),OR('Gen Master'!$AM132=TRUE,'Gen Master'!$AM132="Enabled?")),'Gen Master'!R132, ignore_flag)</f>
        <v>zzz_ignore</v>
      </c>
      <c r="S309" s="19" t="str">
        <f>IF(AND(NOT(ISBLANK('Gen Master'!S132)),OR('Gen Master'!$AM132=TRUE,'Gen Master'!$AM132="Enabled?")),'Gen Master'!S132, ignore_flag)</f>
        <v>zzz_ignore</v>
      </c>
      <c r="T309" s="19" t="str">
        <f>IF(AND(NOT(ISBLANK('Gen Master'!T132)),OR('Gen Master'!$AM132=TRUE,'Gen Master'!$AM132="Enabled?")),'Gen Master'!T132, ignore_flag)</f>
        <v>zzz_ignore</v>
      </c>
      <c r="U309" s="19" t="str">
        <f>IF(AND(NOT(ISBLANK('Gen Master'!U132)),OR('Gen Master'!$AM132=TRUE,'Gen Master'!$AM132="Enabled?")),'Gen Master'!U132, ignore_flag)</f>
        <v>zzz_ignore</v>
      </c>
      <c r="V309" s="19" t="str">
        <f ca="1">IF(AND(NOT(ISBLANK('Gen Master'!V132)),OR('Gen Master'!$AM132=TRUE,'Gen Master'!$AM132="Enabled?")),'Gen Master'!V132, ignore_flag)</f>
        <v>zzz_ignore</v>
      </c>
      <c r="W309" s="19" t="str">
        <f>IF(AND(NOT(ISBLANK('Gen Master'!W132)),OR('Gen Master'!$AM132=TRUE,'Gen Master'!$AM132="Enabled?")),'Gen Master'!W132, ignore_flag)</f>
        <v>zzz_ignore</v>
      </c>
      <c r="X309" s="19" t="str">
        <f>IF(AND(NOT(ISBLANK('Gen Master'!X132)),OR('Gen Master'!$AM132=TRUE,'Gen Master'!$AM132="Enabled?")),'Gen Master'!X132, ignore_flag)</f>
        <v>zzz_ignore</v>
      </c>
      <c r="Y309" s="19" t="str">
        <f>IF(AND(NOT(ISBLANK('Gen Master'!Y132)),OR('Gen Master'!$AM132=TRUE,'Gen Master'!$AM132="Enabled?")),'Gen Master'!Y132, ignore_flag)</f>
        <v>zzz_ignore</v>
      </c>
    </row>
    <row r="310" spans="1:25">
      <c r="A310" s="19">
        <f>'Gen Master'!A133</f>
        <v>102</v>
      </c>
      <c r="B310" s="19" t="str">
        <f>IF(AND(NOT(ISBLANK('Gen Master'!B133)),OR('Gen Master'!$AM133=TRUE,'Gen Master'!$AM133="Enabled?")),'Gen Master'!B133, ignore_flag)</f>
        <v>zzz_ignore</v>
      </c>
      <c r="C310" s="19" t="str">
        <f>IF(AND(NOT(ISBLANK('Gen Master'!C133)),OR('Gen Master'!$AM133=TRUE,'Gen Master'!$AM133="Enabled?")),'Gen Master'!C133, ignore_flag)</f>
        <v>zzz_ignore</v>
      </c>
      <c r="D310" s="19" t="str">
        <f>IF(AND(NOT(ISBLANK('Gen Master'!D133)),OR('Gen Master'!$AM133=TRUE,'Gen Master'!$AM133="Enabled?")),'Gen Master'!D133, ignore_flag)</f>
        <v>zzz_ignore</v>
      </c>
      <c r="E310" s="19" t="str">
        <f>IF(AND(NOT(ISBLANK('Gen Master'!E133)),OR('Gen Master'!$AM133=TRUE,'Gen Master'!$AM133="Enabled?")),'Gen Master'!E133, ignore_flag)</f>
        <v>zzz_ignore</v>
      </c>
      <c r="F310" s="19" t="str">
        <f>IF(AND(NOT(ISBLANK('Gen Master'!F133)),OR('Gen Master'!$AM133=TRUE,'Gen Master'!$AM133="Enabled?")),'Gen Master'!F133, ignore_flag)</f>
        <v>zzz_ignore</v>
      </c>
      <c r="G310" s="19" t="str">
        <f>IF(AND(NOT(ISBLANK('Gen Master'!G133)),OR('Gen Master'!$AM133=TRUE,'Gen Master'!$AM133="Enabled?")),'Gen Master'!G133, ignore_flag)</f>
        <v>zzz_ignore</v>
      </c>
      <c r="H310" s="19" t="str">
        <f>IF(AND(NOT(ISBLANK('Gen Master'!H133)),OR('Gen Master'!$AM133=TRUE,'Gen Master'!$AM133="Enabled?")),'Gen Master'!H133, ignore_flag)</f>
        <v>zzz_ignore</v>
      </c>
      <c r="I310" s="19" t="str">
        <f>IF(AND(NOT(ISBLANK('Gen Master'!I133)),OR('Gen Master'!$AM133=TRUE,'Gen Master'!$AM133="Enabled?")),'Gen Master'!I133, ignore_flag)</f>
        <v>zzz_ignore</v>
      </c>
      <c r="J310" s="19" t="str">
        <f>IF(AND(NOT(ISBLANK('Gen Master'!J133)),OR('Gen Master'!$AM133=TRUE,'Gen Master'!$AM133="Enabled?")),'Gen Master'!J133, ignore_flag)</f>
        <v>zzz_ignore</v>
      </c>
      <c r="K310" s="19" t="str">
        <f>IF(AND(NOT(ISBLANK('Gen Master'!K133)),OR('Gen Master'!$AM133=TRUE,'Gen Master'!$AM133="Enabled?")),'Gen Master'!K133, ignore_flag)</f>
        <v>zzz_ignore</v>
      </c>
      <c r="L310" s="19" t="str">
        <f>IF(AND(NOT(ISBLANK('Gen Master'!L133)),OR('Gen Master'!$AM133=TRUE,'Gen Master'!$AM133="Enabled?")),'Gen Master'!L133, ignore_flag)</f>
        <v>zzz_ignore</v>
      </c>
      <c r="M310" s="19" t="str">
        <f>IF(AND(NOT(ISBLANK('Gen Master'!M133)),OR('Gen Master'!$AM133=TRUE,'Gen Master'!$AM133="Enabled?")),'Gen Master'!M133, ignore_flag)</f>
        <v>zzz_ignore</v>
      </c>
      <c r="N310" s="19" t="str">
        <f>IF(AND(NOT(ISBLANK('Gen Master'!N133)),OR('Gen Master'!$AM133=TRUE,'Gen Master'!$AM133="Enabled?")),'Gen Master'!N133, ignore_flag)</f>
        <v>zzz_ignore</v>
      </c>
      <c r="O310" s="19" t="str">
        <f>IF(AND(NOT(ISBLANK('Gen Master'!O133)),OR('Gen Master'!$AM133=TRUE,'Gen Master'!$AM133="Enabled?")),'Gen Master'!O133, ignore_flag)</f>
        <v>zzz_ignore</v>
      </c>
      <c r="P310" s="19" t="str">
        <f>IF(AND(NOT(ISBLANK('Gen Master'!P133)),OR('Gen Master'!$AM133=TRUE,'Gen Master'!$AM133="Enabled?")),'Gen Master'!P133, ignore_flag)</f>
        <v>zzz_ignore</v>
      </c>
      <c r="Q310" s="19" t="str">
        <f>IF(AND(NOT(ISBLANK('Gen Master'!Q133)),OR('Gen Master'!$AM133=TRUE,'Gen Master'!$AM133="Enabled?")),'Gen Master'!Q133, ignore_flag)</f>
        <v>zzz_ignore</v>
      </c>
      <c r="R310" s="19" t="str">
        <f>IF(AND(NOT(ISBLANK('Gen Master'!R133)),OR('Gen Master'!$AM133=TRUE,'Gen Master'!$AM133="Enabled?")),'Gen Master'!R133, ignore_flag)</f>
        <v>zzz_ignore</v>
      </c>
      <c r="S310" s="19" t="str">
        <f>IF(AND(NOT(ISBLANK('Gen Master'!S133)),OR('Gen Master'!$AM133=TRUE,'Gen Master'!$AM133="Enabled?")),'Gen Master'!S133, ignore_flag)</f>
        <v>zzz_ignore</v>
      </c>
      <c r="T310" s="19" t="str">
        <f>IF(AND(NOT(ISBLANK('Gen Master'!T133)),OR('Gen Master'!$AM133=TRUE,'Gen Master'!$AM133="Enabled?")),'Gen Master'!T133, ignore_flag)</f>
        <v>zzz_ignore</v>
      </c>
      <c r="U310" s="19" t="str">
        <f>IF(AND(NOT(ISBLANK('Gen Master'!U133)),OR('Gen Master'!$AM133=TRUE,'Gen Master'!$AM133="Enabled?")),'Gen Master'!U133, ignore_flag)</f>
        <v>zzz_ignore</v>
      </c>
      <c r="V310" s="19" t="str">
        <f ca="1">IF(AND(NOT(ISBLANK('Gen Master'!V133)),OR('Gen Master'!$AM133=TRUE,'Gen Master'!$AM133="Enabled?")),'Gen Master'!V133, ignore_flag)</f>
        <v>zzz_ignore</v>
      </c>
      <c r="W310" s="19" t="str">
        <f>IF(AND(NOT(ISBLANK('Gen Master'!W133)),OR('Gen Master'!$AM133=TRUE,'Gen Master'!$AM133="Enabled?")),'Gen Master'!W133, ignore_flag)</f>
        <v>zzz_ignore</v>
      </c>
      <c r="X310" s="19" t="str">
        <f>IF(AND(NOT(ISBLANK('Gen Master'!X133)),OR('Gen Master'!$AM133=TRUE,'Gen Master'!$AM133="Enabled?")),'Gen Master'!X133, ignore_flag)</f>
        <v>zzz_ignore</v>
      </c>
      <c r="Y310" s="19" t="str">
        <f>IF(AND(NOT(ISBLANK('Gen Master'!Y133)),OR('Gen Master'!$AM133=TRUE,'Gen Master'!$AM133="Enabled?")),'Gen Master'!Y133, ignore_flag)</f>
        <v>zzz_ignore</v>
      </c>
    </row>
    <row r="311" spans="1:25">
      <c r="A311" s="19">
        <f>'Gen Master'!A134</f>
        <v>103</v>
      </c>
      <c r="B311" s="19" t="str">
        <f>IF(AND(NOT(ISBLANK('Gen Master'!B134)),OR('Gen Master'!$AM134=TRUE,'Gen Master'!$AM134="Enabled?")),'Gen Master'!B134, ignore_flag)</f>
        <v>zzz_ignore</v>
      </c>
      <c r="C311" s="19" t="str">
        <f>IF(AND(NOT(ISBLANK('Gen Master'!C134)),OR('Gen Master'!$AM134=TRUE,'Gen Master'!$AM134="Enabled?")),'Gen Master'!C134, ignore_flag)</f>
        <v>zzz_ignore</v>
      </c>
      <c r="D311" s="19" t="str">
        <f>IF(AND(NOT(ISBLANK('Gen Master'!D134)),OR('Gen Master'!$AM134=TRUE,'Gen Master'!$AM134="Enabled?")),'Gen Master'!D134, ignore_flag)</f>
        <v>zzz_ignore</v>
      </c>
      <c r="E311" s="19" t="str">
        <f>IF(AND(NOT(ISBLANK('Gen Master'!E134)),OR('Gen Master'!$AM134=TRUE,'Gen Master'!$AM134="Enabled?")),'Gen Master'!E134, ignore_flag)</f>
        <v>zzz_ignore</v>
      </c>
      <c r="F311" s="19" t="str">
        <f>IF(AND(NOT(ISBLANK('Gen Master'!F134)),OR('Gen Master'!$AM134=TRUE,'Gen Master'!$AM134="Enabled?")),'Gen Master'!F134, ignore_flag)</f>
        <v>zzz_ignore</v>
      </c>
      <c r="G311" s="19" t="str">
        <f>IF(AND(NOT(ISBLANK('Gen Master'!G134)),OR('Gen Master'!$AM134=TRUE,'Gen Master'!$AM134="Enabled?")),'Gen Master'!G134, ignore_flag)</f>
        <v>zzz_ignore</v>
      </c>
      <c r="H311" s="19" t="str">
        <f>IF(AND(NOT(ISBLANK('Gen Master'!H134)),OR('Gen Master'!$AM134=TRUE,'Gen Master'!$AM134="Enabled?")),'Gen Master'!H134, ignore_flag)</f>
        <v>zzz_ignore</v>
      </c>
      <c r="I311" s="19" t="str">
        <f>IF(AND(NOT(ISBLANK('Gen Master'!I134)),OR('Gen Master'!$AM134=TRUE,'Gen Master'!$AM134="Enabled?")),'Gen Master'!I134, ignore_flag)</f>
        <v>zzz_ignore</v>
      </c>
      <c r="J311" s="19" t="str">
        <f>IF(AND(NOT(ISBLANK('Gen Master'!J134)),OR('Gen Master'!$AM134=TRUE,'Gen Master'!$AM134="Enabled?")),'Gen Master'!J134, ignore_flag)</f>
        <v>zzz_ignore</v>
      </c>
      <c r="K311" s="19" t="str">
        <f>IF(AND(NOT(ISBLANK('Gen Master'!K134)),OR('Gen Master'!$AM134=TRUE,'Gen Master'!$AM134="Enabled?")),'Gen Master'!K134, ignore_flag)</f>
        <v>zzz_ignore</v>
      </c>
      <c r="L311" s="19" t="str">
        <f>IF(AND(NOT(ISBLANK('Gen Master'!L134)),OR('Gen Master'!$AM134=TRUE,'Gen Master'!$AM134="Enabled?")),'Gen Master'!L134, ignore_flag)</f>
        <v>zzz_ignore</v>
      </c>
      <c r="M311" s="19" t="str">
        <f>IF(AND(NOT(ISBLANK('Gen Master'!M134)),OR('Gen Master'!$AM134=TRUE,'Gen Master'!$AM134="Enabled?")),'Gen Master'!M134, ignore_flag)</f>
        <v>zzz_ignore</v>
      </c>
      <c r="N311" s="19" t="str">
        <f>IF(AND(NOT(ISBLANK('Gen Master'!N134)),OR('Gen Master'!$AM134=TRUE,'Gen Master'!$AM134="Enabled?")),'Gen Master'!N134, ignore_flag)</f>
        <v>zzz_ignore</v>
      </c>
      <c r="O311" s="19" t="str">
        <f>IF(AND(NOT(ISBLANK('Gen Master'!O134)),OR('Gen Master'!$AM134=TRUE,'Gen Master'!$AM134="Enabled?")),'Gen Master'!O134, ignore_flag)</f>
        <v>zzz_ignore</v>
      </c>
      <c r="P311" s="19" t="str">
        <f>IF(AND(NOT(ISBLANK('Gen Master'!P134)),OR('Gen Master'!$AM134=TRUE,'Gen Master'!$AM134="Enabled?")),'Gen Master'!P134, ignore_flag)</f>
        <v>zzz_ignore</v>
      </c>
      <c r="Q311" s="19" t="str">
        <f>IF(AND(NOT(ISBLANK('Gen Master'!Q134)),OR('Gen Master'!$AM134=TRUE,'Gen Master'!$AM134="Enabled?")),'Gen Master'!Q134, ignore_flag)</f>
        <v>zzz_ignore</v>
      </c>
      <c r="R311" s="19" t="str">
        <f>IF(AND(NOT(ISBLANK('Gen Master'!R134)),OR('Gen Master'!$AM134=TRUE,'Gen Master'!$AM134="Enabled?")),'Gen Master'!R134, ignore_flag)</f>
        <v>zzz_ignore</v>
      </c>
      <c r="S311" s="19" t="str">
        <f>IF(AND(NOT(ISBLANK('Gen Master'!S134)),OR('Gen Master'!$AM134=TRUE,'Gen Master'!$AM134="Enabled?")),'Gen Master'!S134, ignore_flag)</f>
        <v>zzz_ignore</v>
      </c>
      <c r="T311" s="19" t="str">
        <f>IF(AND(NOT(ISBLANK('Gen Master'!T134)),OR('Gen Master'!$AM134=TRUE,'Gen Master'!$AM134="Enabled?")),'Gen Master'!T134, ignore_flag)</f>
        <v>zzz_ignore</v>
      </c>
      <c r="U311" s="19" t="str">
        <f>IF(AND(NOT(ISBLANK('Gen Master'!U134)),OR('Gen Master'!$AM134=TRUE,'Gen Master'!$AM134="Enabled?")),'Gen Master'!U134, ignore_flag)</f>
        <v>zzz_ignore</v>
      </c>
      <c r="V311" s="19" t="str">
        <f ca="1">IF(AND(NOT(ISBLANK('Gen Master'!V134)),OR('Gen Master'!$AM134=TRUE,'Gen Master'!$AM134="Enabled?")),'Gen Master'!V134, ignore_flag)</f>
        <v>zzz_ignore</v>
      </c>
      <c r="W311" s="19" t="str">
        <f>IF(AND(NOT(ISBLANK('Gen Master'!W134)),OR('Gen Master'!$AM134=TRUE,'Gen Master'!$AM134="Enabled?")),'Gen Master'!W134, ignore_flag)</f>
        <v>zzz_ignore</v>
      </c>
      <c r="X311" s="19" t="str">
        <f>IF(AND(NOT(ISBLANK('Gen Master'!X134)),OR('Gen Master'!$AM134=TRUE,'Gen Master'!$AM134="Enabled?")),'Gen Master'!X134, ignore_flag)</f>
        <v>zzz_ignore</v>
      </c>
      <c r="Y311" s="19" t="str">
        <f>IF(AND(NOT(ISBLANK('Gen Master'!Y134)),OR('Gen Master'!$AM134=TRUE,'Gen Master'!$AM134="Enabled?")),'Gen Master'!Y134, ignore_flag)</f>
        <v>zzz_ignore</v>
      </c>
    </row>
    <row r="312" spans="1:25">
      <c r="A312" s="19">
        <f>'Gen Master'!A135</f>
        <v>104</v>
      </c>
      <c r="B312" s="19" t="str">
        <f>IF(AND(NOT(ISBLANK('Gen Master'!B135)),OR('Gen Master'!$AM135=TRUE,'Gen Master'!$AM135="Enabled?")),'Gen Master'!B135, ignore_flag)</f>
        <v>zzz_ignore</v>
      </c>
      <c r="C312" s="19" t="str">
        <f>IF(AND(NOT(ISBLANK('Gen Master'!C135)),OR('Gen Master'!$AM135=TRUE,'Gen Master'!$AM135="Enabled?")),'Gen Master'!C135, ignore_flag)</f>
        <v>zzz_ignore</v>
      </c>
      <c r="D312" s="19" t="str">
        <f>IF(AND(NOT(ISBLANK('Gen Master'!D135)),OR('Gen Master'!$AM135=TRUE,'Gen Master'!$AM135="Enabled?")),'Gen Master'!D135, ignore_flag)</f>
        <v>zzz_ignore</v>
      </c>
      <c r="E312" s="19" t="str">
        <f>IF(AND(NOT(ISBLANK('Gen Master'!E135)),OR('Gen Master'!$AM135=TRUE,'Gen Master'!$AM135="Enabled?")),'Gen Master'!E135, ignore_flag)</f>
        <v>zzz_ignore</v>
      </c>
      <c r="F312" s="19" t="str">
        <f>IF(AND(NOT(ISBLANK('Gen Master'!F135)),OR('Gen Master'!$AM135=TRUE,'Gen Master'!$AM135="Enabled?")),'Gen Master'!F135, ignore_flag)</f>
        <v>zzz_ignore</v>
      </c>
      <c r="G312" s="19" t="str">
        <f>IF(AND(NOT(ISBLANK('Gen Master'!G135)),OR('Gen Master'!$AM135=TRUE,'Gen Master'!$AM135="Enabled?")),'Gen Master'!G135, ignore_flag)</f>
        <v>zzz_ignore</v>
      </c>
      <c r="H312" s="19" t="str">
        <f>IF(AND(NOT(ISBLANK('Gen Master'!H135)),OR('Gen Master'!$AM135=TRUE,'Gen Master'!$AM135="Enabled?")),'Gen Master'!H135, ignore_flag)</f>
        <v>zzz_ignore</v>
      </c>
      <c r="I312" s="19" t="str">
        <f>IF(AND(NOT(ISBLANK('Gen Master'!I135)),OR('Gen Master'!$AM135=TRUE,'Gen Master'!$AM135="Enabled?")),'Gen Master'!I135, ignore_flag)</f>
        <v>zzz_ignore</v>
      </c>
      <c r="J312" s="19" t="str">
        <f>IF(AND(NOT(ISBLANK('Gen Master'!J135)),OR('Gen Master'!$AM135=TRUE,'Gen Master'!$AM135="Enabled?")),'Gen Master'!J135, ignore_flag)</f>
        <v>zzz_ignore</v>
      </c>
      <c r="K312" s="19" t="str">
        <f>IF(AND(NOT(ISBLANK('Gen Master'!K135)),OR('Gen Master'!$AM135=TRUE,'Gen Master'!$AM135="Enabled?")),'Gen Master'!K135, ignore_flag)</f>
        <v>zzz_ignore</v>
      </c>
      <c r="L312" s="19" t="str">
        <f>IF(AND(NOT(ISBLANK('Gen Master'!L135)),OR('Gen Master'!$AM135=TRUE,'Gen Master'!$AM135="Enabled?")),'Gen Master'!L135, ignore_flag)</f>
        <v>zzz_ignore</v>
      </c>
      <c r="M312" s="19" t="str">
        <f>IF(AND(NOT(ISBLANK('Gen Master'!M135)),OR('Gen Master'!$AM135=TRUE,'Gen Master'!$AM135="Enabled?")),'Gen Master'!M135, ignore_flag)</f>
        <v>zzz_ignore</v>
      </c>
      <c r="N312" s="19" t="str">
        <f>IF(AND(NOT(ISBLANK('Gen Master'!N135)),OR('Gen Master'!$AM135=TRUE,'Gen Master'!$AM135="Enabled?")),'Gen Master'!N135, ignore_flag)</f>
        <v>zzz_ignore</v>
      </c>
      <c r="O312" s="19" t="str">
        <f>IF(AND(NOT(ISBLANK('Gen Master'!O135)),OR('Gen Master'!$AM135=TRUE,'Gen Master'!$AM135="Enabled?")),'Gen Master'!O135, ignore_flag)</f>
        <v>zzz_ignore</v>
      </c>
      <c r="P312" s="19" t="str">
        <f>IF(AND(NOT(ISBLANK('Gen Master'!P135)),OR('Gen Master'!$AM135=TRUE,'Gen Master'!$AM135="Enabled?")),'Gen Master'!P135, ignore_flag)</f>
        <v>zzz_ignore</v>
      </c>
      <c r="Q312" s="19" t="str">
        <f>IF(AND(NOT(ISBLANK('Gen Master'!Q135)),OR('Gen Master'!$AM135=TRUE,'Gen Master'!$AM135="Enabled?")),'Gen Master'!Q135, ignore_flag)</f>
        <v>zzz_ignore</v>
      </c>
      <c r="R312" s="19" t="str">
        <f>IF(AND(NOT(ISBLANK('Gen Master'!R135)),OR('Gen Master'!$AM135=TRUE,'Gen Master'!$AM135="Enabled?")),'Gen Master'!R135, ignore_flag)</f>
        <v>zzz_ignore</v>
      </c>
      <c r="S312" s="19" t="str">
        <f>IF(AND(NOT(ISBLANK('Gen Master'!S135)),OR('Gen Master'!$AM135=TRUE,'Gen Master'!$AM135="Enabled?")),'Gen Master'!S135, ignore_flag)</f>
        <v>zzz_ignore</v>
      </c>
      <c r="T312" s="19" t="str">
        <f>IF(AND(NOT(ISBLANK('Gen Master'!T135)),OR('Gen Master'!$AM135=TRUE,'Gen Master'!$AM135="Enabled?")),'Gen Master'!T135, ignore_flag)</f>
        <v>zzz_ignore</v>
      </c>
      <c r="U312" s="19" t="str">
        <f>IF(AND(NOT(ISBLANK('Gen Master'!U135)),OR('Gen Master'!$AM135=TRUE,'Gen Master'!$AM135="Enabled?")),'Gen Master'!U135, ignore_flag)</f>
        <v>zzz_ignore</v>
      </c>
      <c r="V312" s="19" t="str">
        <f ca="1">IF(AND(NOT(ISBLANK('Gen Master'!V135)),OR('Gen Master'!$AM135=TRUE,'Gen Master'!$AM135="Enabled?")),'Gen Master'!V135, ignore_flag)</f>
        <v>zzz_ignore</v>
      </c>
      <c r="W312" s="19" t="str">
        <f>IF(AND(NOT(ISBLANK('Gen Master'!W135)),OR('Gen Master'!$AM135=TRUE,'Gen Master'!$AM135="Enabled?")),'Gen Master'!W135, ignore_flag)</f>
        <v>zzz_ignore</v>
      </c>
      <c r="X312" s="19" t="str">
        <f>IF(AND(NOT(ISBLANK('Gen Master'!X135)),OR('Gen Master'!$AM135=TRUE,'Gen Master'!$AM135="Enabled?")),'Gen Master'!X135, ignore_flag)</f>
        <v>zzz_ignore</v>
      </c>
      <c r="Y312" s="19" t="str">
        <f>IF(AND(NOT(ISBLANK('Gen Master'!Y135)),OR('Gen Master'!$AM135=TRUE,'Gen Master'!$AM135="Enabled?")),'Gen Master'!Y135, ignore_flag)</f>
        <v>zzz_ignore</v>
      </c>
    </row>
    <row r="313" spans="1:25">
      <c r="A313" s="19">
        <f>'Gen Master'!A136</f>
        <v>105</v>
      </c>
      <c r="B313" s="19" t="str">
        <f>IF(AND(NOT(ISBLANK('Gen Master'!B136)),OR('Gen Master'!$AM136=TRUE,'Gen Master'!$AM136="Enabled?")),'Gen Master'!B136, ignore_flag)</f>
        <v>zzz_ignore</v>
      </c>
      <c r="C313" s="19" t="str">
        <f>IF(AND(NOT(ISBLANK('Gen Master'!C136)),OR('Gen Master'!$AM136=TRUE,'Gen Master'!$AM136="Enabled?")),'Gen Master'!C136, ignore_flag)</f>
        <v>zzz_ignore</v>
      </c>
      <c r="D313" s="19" t="str">
        <f>IF(AND(NOT(ISBLANK('Gen Master'!D136)),OR('Gen Master'!$AM136=TRUE,'Gen Master'!$AM136="Enabled?")),'Gen Master'!D136, ignore_flag)</f>
        <v>zzz_ignore</v>
      </c>
      <c r="E313" s="19" t="str">
        <f>IF(AND(NOT(ISBLANK('Gen Master'!E136)),OR('Gen Master'!$AM136=TRUE,'Gen Master'!$AM136="Enabled?")),'Gen Master'!E136, ignore_flag)</f>
        <v>zzz_ignore</v>
      </c>
      <c r="F313" s="19" t="str">
        <f>IF(AND(NOT(ISBLANK('Gen Master'!F136)),OR('Gen Master'!$AM136=TRUE,'Gen Master'!$AM136="Enabled?")),'Gen Master'!F136, ignore_flag)</f>
        <v>zzz_ignore</v>
      </c>
      <c r="G313" s="19" t="str">
        <f>IF(AND(NOT(ISBLANK('Gen Master'!G136)),OR('Gen Master'!$AM136=TRUE,'Gen Master'!$AM136="Enabled?")),'Gen Master'!G136, ignore_flag)</f>
        <v>zzz_ignore</v>
      </c>
      <c r="H313" s="19" t="str">
        <f>IF(AND(NOT(ISBLANK('Gen Master'!H136)),OR('Gen Master'!$AM136=TRUE,'Gen Master'!$AM136="Enabled?")),'Gen Master'!H136, ignore_flag)</f>
        <v>zzz_ignore</v>
      </c>
      <c r="I313" s="19" t="str">
        <f>IF(AND(NOT(ISBLANK('Gen Master'!I136)),OR('Gen Master'!$AM136=TRUE,'Gen Master'!$AM136="Enabled?")),'Gen Master'!I136, ignore_flag)</f>
        <v>zzz_ignore</v>
      </c>
      <c r="J313" s="19" t="str">
        <f>IF(AND(NOT(ISBLANK('Gen Master'!J136)),OR('Gen Master'!$AM136=TRUE,'Gen Master'!$AM136="Enabled?")),'Gen Master'!J136, ignore_flag)</f>
        <v>zzz_ignore</v>
      </c>
      <c r="K313" s="19" t="str">
        <f>IF(AND(NOT(ISBLANK('Gen Master'!K136)),OR('Gen Master'!$AM136=TRUE,'Gen Master'!$AM136="Enabled?")),'Gen Master'!K136, ignore_flag)</f>
        <v>zzz_ignore</v>
      </c>
      <c r="L313" s="19" t="str">
        <f>IF(AND(NOT(ISBLANK('Gen Master'!L136)),OR('Gen Master'!$AM136=TRUE,'Gen Master'!$AM136="Enabled?")),'Gen Master'!L136, ignore_flag)</f>
        <v>zzz_ignore</v>
      </c>
      <c r="M313" s="19" t="str">
        <f>IF(AND(NOT(ISBLANK('Gen Master'!M136)),OR('Gen Master'!$AM136=TRUE,'Gen Master'!$AM136="Enabled?")),'Gen Master'!M136, ignore_flag)</f>
        <v>zzz_ignore</v>
      </c>
      <c r="N313" s="19" t="str">
        <f>IF(AND(NOT(ISBLANK('Gen Master'!N136)),OR('Gen Master'!$AM136=TRUE,'Gen Master'!$AM136="Enabled?")),'Gen Master'!N136, ignore_flag)</f>
        <v>zzz_ignore</v>
      </c>
      <c r="O313" s="19" t="str">
        <f>IF(AND(NOT(ISBLANK('Gen Master'!O136)),OR('Gen Master'!$AM136=TRUE,'Gen Master'!$AM136="Enabled?")),'Gen Master'!O136, ignore_flag)</f>
        <v>zzz_ignore</v>
      </c>
      <c r="P313" s="19" t="str">
        <f>IF(AND(NOT(ISBLANK('Gen Master'!P136)),OR('Gen Master'!$AM136=TRUE,'Gen Master'!$AM136="Enabled?")),'Gen Master'!P136, ignore_flag)</f>
        <v>zzz_ignore</v>
      </c>
      <c r="Q313" s="19" t="str">
        <f>IF(AND(NOT(ISBLANK('Gen Master'!Q136)),OR('Gen Master'!$AM136=TRUE,'Gen Master'!$AM136="Enabled?")),'Gen Master'!Q136, ignore_flag)</f>
        <v>zzz_ignore</v>
      </c>
      <c r="R313" s="19" t="str">
        <f>IF(AND(NOT(ISBLANK('Gen Master'!R136)),OR('Gen Master'!$AM136=TRUE,'Gen Master'!$AM136="Enabled?")),'Gen Master'!R136, ignore_flag)</f>
        <v>zzz_ignore</v>
      </c>
      <c r="S313" s="19" t="str">
        <f>IF(AND(NOT(ISBLANK('Gen Master'!S136)),OR('Gen Master'!$AM136=TRUE,'Gen Master'!$AM136="Enabled?")),'Gen Master'!S136, ignore_flag)</f>
        <v>zzz_ignore</v>
      </c>
      <c r="T313" s="19" t="str">
        <f>IF(AND(NOT(ISBLANK('Gen Master'!T136)),OR('Gen Master'!$AM136=TRUE,'Gen Master'!$AM136="Enabled?")),'Gen Master'!T136, ignore_flag)</f>
        <v>zzz_ignore</v>
      </c>
      <c r="U313" s="19" t="str">
        <f>IF(AND(NOT(ISBLANK('Gen Master'!U136)),OR('Gen Master'!$AM136=TRUE,'Gen Master'!$AM136="Enabled?")),'Gen Master'!U136, ignore_flag)</f>
        <v>zzz_ignore</v>
      </c>
      <c r="V313" s="19" t="str">
        <f ca="1">IF(AND(NOT(ISBLANK('Gen Master'!V136)),OR('Gen Master'!$AM136=TRUE,'Gen Master'!$AM136="Enabled?")),'Gen Master'!V136, ignore_flag)</f>
        <v>zzz_ignore</v>
      </c>
      <c r="W313" s="19" t="str">
        <f>IF(AND(NOT(ISBLANK('Gen Master'!W136)),OR('Gen Master'!$AM136=TRUE,'Gen Master'!$AM136="Enabled?")),'Gen Master'!W136, ignore_flag)</f>
        <v>zzz_ignore</v>
      </c>
      <c r="X313" s="19" t="str">
        <f>IF(AND(NOT(ISBLANK('Gen Master'!X136)),OR('Gen Master'!$AM136=TRUE,'Gen Master'!$AM136="Enabled?")),'Gen Master'!X136, ignore_flag)</f>
        <v>zzz_ignore</v>
      </c>
      <c r="Y313" s="19" t="str">
        <f>IF(AND(NOT(ISBLANK('Gen Master'!Y136)),OR('Gen Master'!$AM136=TRUE,'Gen Master'!$AM136="Enabled?")),'Gen Master'!Y136, ignore_flag)</f>
        <v>zzz_ignore</v>
      </c>
    </row>
    <row r="314" spans="1:25">
      <c r="A314" s="19">
        <f>'Gen Master'!A137</f>
        <v>106</v>
      </c>
      <c r="B314" s="19" t="str">
        <f>IF(AND(NOT(ISBLANK('Gen Master'!B137)),OR('Gen Master'!$AM137=TRUE,'Gen Master'!$AM137="Enabled?")),'Gen Master'!B137, ignore_flag)</f>
        <v>zzz_ignore</v>
      </c>
      <c r="C314" s="19" t="str">
        <f>IF(AND(NOT(ISBLANK('Gen Master'!C137)),OR('Gen Master'!$AM137=TRUE,'Gen Master'!$AM137="Enabled?")),'Gen Master'!C137, ignore_flag)</f>
        <v>zzz_ignore</v>
      </c>
      <c r="D314" s="19" t="str">
        <f>IF(AND(NOT(ISBLANK('Gen Master'!D137)),OR('Gen Master'!$AM137=TRUE,'Gen Master'!$AM137="Enabled?")),'Gen Master'!D137, ignore_flag)</f>
        <v>zzz_ignore</v>
      </c>
      <c r="E314" s="19" t="str">
        <f>IF(AND(NOT(ISBLANK('Gen Master'!E137)),OR('Gen Master'!$AM137=TRUE,'Gen Master'!$AM137="Enabled?")),'Gen Master'!E137, ignore_flag)</f>
        <v>zzz_ignore</v>
      </c>
      <c r="F314" s="19" t="str">
        <f>IF(AND(NOT(ISBLANK('Gen Master'!F137)),OR('Gen Master'!$AM137=TRUE,'Gen Master'!$AM137="Enabled?")),'Gen Master'!F137, ignore_flag)</f>
        <v>zzz_ignore</v>
      </c>
      <c r="G314" s="19" t="str">
        <f>IF(AND(NOT(ISBLANK('Gen Master'!G137)),OR('Gen Master'!$AM137=TRUE,'Gen Master'!$AM137="Enabled?")),'Gen Master'!G137, ignore_flag)</f>
        <v>zzz_ignore</v>
      </c>
      <c r="H314" s="19" t="str">
        <f>IF(AND(NOT(ISBLANK('Gen Master'!H137)),OR('Gen Master'!$AM137=TRUE,'Gen Master'!$AM137="Enabled?")),'Gen Master'!H137, ignore_flag)</f>
        <v>zzz_ignore</v>
      </c>
      <c r="I314" s="19" t="str">
        <f>IF(AND(NOT(ISBLANK('Gen Master'!I137)),OR('Gen Master'!$AM137=TRUE,'Gen Master'!$AM137="Enabled?")),'Gen Master'!I137, ignore_flag)</f>
        <v>zzz_ignore</v>
      </c>
      <c r="J314" s="19" t="str">
        <f>IF(AND(NOT(ISBLANK('Gen Master'!J137)),OR('Gen Master'!$AM137=TRUE,'Gen Master'!$AM137="Enabled?")),'Gen Master'!J137, ignore_flag)</f>
        <v>zzz_ignore</v>
      </c>
      <c r="K314" s="19" t="str">
        <f>IF(AND(NOT(ISBLANK('Gen Master'!K137)),OR('Gen Master'!$AM137=TRUE,'Gen Master'!$AM137="Enabled?")),'Gen Master'!K137, ignore_flag)</f>
        <v>zzz_ignore</v>
      </c>
      <c r="L314" s="19" t="str">
        <f>IF(AND(NOT(ISBLANK('Gen Master'!L137)),OR('Gen Master'!$AM137=TRUE,'Gen Master'!$AM137="Enabled?")),'Gen Master'!L137, ignore_flag)</f>
        <v>zzz_ignore</v>
      </c>
      <c r="M314" s="19" t="str">
        <f>IF(AND(NOT(ISBLANK('Gen Master'!M137)),OR('Gen Master'!$AM137=TRUE,'Gen Master'!$AM137="Enabled?")),'Gen Master'!M137, ignore_flag)</f>
        <v>zzz_ignore</v>
      </c>
      <c r="N314" s="19" t="str">
        <f>IF(AND(NOT(ISBLANK('Gen Master'!N137)),OR('Gen Master'!$AM137=TRUE,'Gen Master'!$AM137="Enabled?")),'Gen Master'!N137, ignore_flag)</f>
        <v>zzz_ignore</v>
      </c>
      <c r="O314" s="19" t="str">
        <f>IF(AND(NOT(ISBLANK('Gen Master'!O137)),OR('Gen Master'!$AM137=TRUE,'Gen Master'!$AM137="Enabled?")),'Gen Master'!O137, ignore_flag)</f>
        <v>zzz_ignore</v>
      </c>
      <c r="P314" s="19" t="str">
        <f>IF(AND(NOT(ISBLANK('Gen Master'!P137)),OR('Gen Master'!$AM137=TRUE,'Gen Master'!$AM137="Enabled?")),'Gen Master'!P137, ignore_flag)</f>
        <v>zzz_ignore</v>
      </c>
      <c r="Q314" s="19" t="str">
        <f>IF(AND(NOT(ISBLANK('Gen Master'!Q137)),OR('Gen Master'!$AM137=TRUE,'Gen Master'!$AM137="Enabled?")),'Gen Master'!Q137, ignore_flag)</f>
        <v>zzz_ignore</v>
      </c>
      <c r="R314" s="19" t="str">
        <f>IF(AND(NOT(ISBLANK('Gen Master'!R137)),OR('Gen Master'!$AM137=TRUE,'Gen Master'!$AM137="Enabled?")),'Gen Master'!R137, ignore_flag)</f>
        <v>zzz_ignore</v>
      </c>
      <c r="S314" s="19" t="str">
        <f>IF(AND(NOT(ISBLANK('Gen Master'!S137)),OR('Gen Master'!$AM137=TRUE,'Gen Master'!$AM137="Enabled?")),'Gen Master'!S137, ignore_flag)</f>
        <v>zzz_ignore</v>
      </c>
      <c r="T314" s="19" t="str">
        <f>IF(AND(NOT(ISBLANK('Gen Master'!T137)),OR('Gen Master'!$AM137=TRUE,'Gen Master'!$AM137="Enabled?")),'Gen Master'!T137, ignore_flag)</f>
        <v>zzz_ignore</v>
      </c>
      <c r="U314" s="19" t="str">
        <f>IF(AND(NOT(ISBLANK('Gen Master'!U137)),OR('Gen Master'!$AM137=TRUE,'Gen Master'!$AM137="Enabled?")),'Gen Master'!U137, ignore_flag)</f>
        <v>zzz_ignore</v>
      </c>
      <c r="V314" s="19" t="str">
        <f ca="1">IF(AND(NOT(ISBLANK('Gen Master'!V137)),OR('Gen Master'!$AM137=TRUE,'Gen Master'!$AM137="Enabled?")),'Gen Master'!V137, ignore_flag)</f>
        <v>zzz_ignore</v>
      </c>
      <c r="W314" s="19" t="str">
        <f>IF(AND(NOT(ISBLANK('Gen Master'!W137)),OR('Gen Master'!$AM137=TRUE,'Gen Master'!$AM137="Enabled?")),'Gen Master'!W137, ignore_flag)</f>
        <v>zzz_ignore</v>
      </c>
      <c r="X314" s="19" t="str">
        <f>IF(AND(NOT(ISBLANK('Gen Master'!X137)),OR('Gen Master'!$AM137=TRUE,'Gen Master'!$AM137="Enabled?")),'Gen Master'!X137, ignore_flag)</f>
        <v>zzz_ignore</v>
      </c>
      <c r="Y314" s="19" t="str">
        <f>IF(AND(NOT(ISBLANK('Gen Master'!Y137)),OR('Gen Master'!$AM137=TRUE,'Gen Master'!$AM137="Enabled?")),'Gen Master'!Y137, ignore_flag)</f>
        <v>zzz_ignore</v>
      </c>
    </row>
    <row r="315" spans="1:25">
      <c r="A315" s="19">
        <f>'Gen Master'!A138</f>
        <v>107</v>
      </c>
      <c r="B315" s="19" t="str">
        <f>IF(AND(NOT(ISBLANK('Gen Master'!B138)),OR('Gen Master'!$AM138=TRUE,'Gen Master'!$AM138="Enabled?")),'Gen Master'!B138, ignore_flag)</f>
        <v>zzz_ignore</v>
      </c>
      <c r="C315" s="19" t="str">
        <f>IF(AND(NOT(ISBLANK('Gen Master'!C138)),OR('Gen Master'!$AM138=TRUE,'Gen Master'!$AM138="Enabled?")),'Gen Master'!C138, ignore_flag)</f>
        <v>zzz_ignore</v>
      </c>
      <c r="D315" s="19" t="str">
        <f>IF(AND(NOT(ISBLANK('Gen Master'!D138)),OR('Gen Master'!$AM138=TRUE,'Gen Master'!$AM138="Enabled?")),'Gen Master'!D138, ignore_flag)</f>
        <v>zzz_ignore</v>
      </c>
      <c r="E315" s="19" t="str">
        <f>IF(AND(NOT(ISBLANK('Gen Master'!E138)),OR('Gen Master'!$AM138=TRUE,'Gen Master'!$AM138="Enabled?")),'Gen Master'!E138, ignore_flag)</f>
        <v>zzz_ignore</v>
      </c>
      <c r="F315" s="19" t="str">
        <f>IF(AND(NOT(ISBLANK('Gen Master'!F138)),OR('Gen Master'!$AM138=TRUE,'Gen Master'!$AM138="Enabled?")),'Gen Master'!F138, ignore_flag)</f>
        <v>zzz_ignore</v>
      </c>
      <c r="G315" s="19" t="str">
        <f>IF(AND(NOT(ISBLANK('Gen Master'!G138)),OR('Gen Master'!$AM138=TRUE,'Gen Master'!$AM138="Enabled?")),'Gen Master'!G138, ignore_flag)</f>
        <v>zzz_ignore</v>
      </c>
      <c r="H315" s="19" t="str">
        <f>IF(AND(NOT(ISBLANK('Gen Master'!H138)),OR('Gen Master'!$AM138=TRUE,'Gen Master'!$AM138="Enabled?")),'Gen Master'!H138, ignore_flag)</f>
        <v>zzz_ignore</v>
      </c>
      <c r="I315" s="19" t="str">
        <f>IF(AND(NOT(ISBLANK('Gen Master'!I138)),OR('Gen Master'!$AM138=TRUE,'Gen Master'!$AM138="Enabled?")),'Gen Master'!I138, ignore_flag)</f>
        <v>zzz_ignore</v>
      </c>
      <c r="J315" s="19" t="str">
        <f>IF(AND(NOT(ISBLANK('Gen Master'!J138)),OR('Gen Master'!$AM138=TRUE,'Gen Master'!$AM138="Enabled?")),'Gen Master'!J138, ignore_flag)</f>
        <v>zzz_ignore</v>
      </c>
      <c r="K315" s="19" t="str">
        <f>IF(AND(NOT(ISBLANK('Gen Master'!K138)),OR('Gen Master'!$AM138=TRUE,'Gen Master'!$AM138="Enabled?")),'Gen Master'!K138, ignore_flag)</f>
        <v>zzz_ignore</v>
      </c>
      <c r="L315" s="19" t="str">
        <f>IF(AND(NOT(ISBLANK('Gen Master'!L138)),OR('Gen Master'!$AM138=TRUE,'Gen Master'!$AM138="Enabled?")),'Gen Master'!L138, ignore_flag)</f>
        <v>zzz_ignore</v>
      </c>
      <c r="M315" s="19" t="str">
        <f>IF(AND(NOT(ISBLANK('Gen Master'!M138)),OR('Gen Master'!$AM138=TRUE,'Gen Master'!$AM138="Enabled?")),'Gen Master'!M138, ignore_flag)</f>
        <v>zzz_ignore</v>
      </c>
      <c r="N315" s="19" t="str">
        <f>IF(AND(NOT(ISBLANK('Gen Master'!N138)),OR('Gen Master'!$AM138=TRUE,'Gen Master'!$AM138="Enabled?")),'Gen Master'!N138, ignore_flag)</f>
        <v>zzz_ignore</v>
      </c>
      <c r="O315" s="19" t="str">
        <f>IF(AND(NOT(ISBLANK('Gen Master'!O138)),OR('Gen Master'!$AM138=TRUE,'Gen Master'!$AM138="Enabled?")),'Gen Master'!O138, ignore_flag)</f>
        <v>zzz_ignore</v>
      </c>
      <c r="P315" s="19" t="str">
        <f>IF(AND(NOT(ISBLANK('Gen Master'!P138)),OR('Gen Master'!$AM138=TRUE,'Gen Master'!$AM138="Enabled?")),'Gen Master'!P138, ignore_flag)</f>
        <v>zzz_ignore</v>
      </c>
      <c r="Q315" s="19" t="str">
        <f>IF(AND(NOT(ISBLANK('Gen Master'!Q138)),OR('Gen Master'!$AM138=TRUE,'Gen Master'!$AM138="Enabled?")),'Gen Master'!Q138, ignore_flag)</f>
        <v>zzz_ignore</v>
      </c>
      <c r="R315" s="19" t="str">
        <f>IF(AND(NOT(ISBLANK('Gen Master'!R138)),OR('Gen Master'!$AM138=TRUE,'Gen Master'!$AM138="Enabled?")),'Gen Master'!R138, ignore_flag)</f>
        <v>zzz_ignore</v>
      </c>
      <c r="S315" s="19" t="str">
        <f>IF(AND(NOT(ISBLANK('Gen Master'!S138)),OR('Gen Master'!$AM138=TRUE,'Gen Master'!$AM138="Enabled?")),'Gen Master'!S138, ignore_flag)</f>
        <v>zzz_ignore</v>
      </c>
      <c r="T315" s="19" t="str">
        <f>IF(AND(NOT(ISBLANK('Gen Master'!T138)),OR('Gen Master'!$AM138=TRUE,'Gen Master'!$AM138="Enabled?")),'Gen Master'!T138, ignore_flag)</f>
        <v>zzz_ignore</v>
      </c>
      <c r="U315" s="19" t="str">
        <f>IF(AND(NOT(ISBLANK('Gen Master'!U138)),OR('Gen Master'!$AM138=TRUE,'Gen Master'!$AM138="Enabled?")),'Gen Master'!U138, ignore_flag)</f>
        <v>zzz_ignore</v>
      </c>
      <c r="V315" s="19" t="str">
        <f ca="1">IF(AND(NOT(ISBLANK('Gen Master'!V138)),OR('Gen Master'!$AM138=TRUE,'Gen Master'!$AM138="Enabled?")),'Gen Master'!V138, ignore_flag)</f>
        <v>zzz_ignore</v>
      </c>
      <c r="W315" s="19" t="str">
        <f>IF(AND(NOT(ISBLANK('Gen Master'!W138)),OR('Gen Master'!$AM138=TRUE,'Gen Master'!$AM138="Enabled?")),'Gen Master'!W138, ignore_flag)</f>
        <v>zzz_ignore</v>
      </c>
      <c r="X315" s="19" t="str">
        <f>IF(AND(NOT(ISBLANK('Gen Master'!X138)),OR('Gen Master'!$AM138=TRUE,'Gen Master'!$AM138="Enabled?")),'Gen Master'!X138, ignore_flag)</f>
        <v>zzz_ignore</v>
      </c>
      <c r="Y315" s="19" t="str">
        <f>IF(AND(NOT(ISBLANK('Gen Master'!Y138)),OR('Gen Master'!$AM138=TRUE,'Gen Master'!$AM138="Enabled?")),'Gen Master'!Y138, ignore_flag)</f>
        <v>zzz_ignore</v>
      </c>
    </row>
    <row r="316" spans="1:25">
      <c r="A316" s="19">
        <f>'Gen Master'!A139</f>
        <v>108</v>
      </c>
      <c r="B316" s="19" t="str">
        <f>IF(AND(NOT(ISBLANK('Gen Master'!B139)),OR('Gen Master'!$AM139=TRUE,'Gen Master'!$AM139="Enabled?")),'Gen Master'!B139, ignore_flag)</f>
        <v>zzz_ignore</v>
      </c>
      <c r="C316" s="19" t="str">
        <f>IF(AND(NOT(ISBLANK('Gen Master'!C139)),OR('Gen Master'!$AM139=TRUE,'Gen Master'!$AM139="Enabled?")),'Gen Master'!C139, ignore_flag)</f>
        <v>zzz_ignore</v>
      </c>
      <c r="D316" s="19" t="str">
        <f>IF(AND(NOT(ISBLANK('Gen Master'!D139)),OR('Gen Master'!$AM139=TRUE,'Gen Master'!$AM139="Enabled?")),'Gen Master'!D139, ignore_flag)</f>
        <v>zzz_ignore</v>
      </c>
      <c r="E316" s="19" t="str">
        <f>IF(AND(NOT(ISBLANK('Gen Master'!E139)),OR('Gen Master'!$AM139=TRUE,'Gen Master'!$AM139="Enabled?")),'Gen Master'!E139, ignore_flag)</f>
        <v>zzz_ignore</v>
      </c>
      <c r="F316" s="19" t="str">
        <f>IF(AND(NOT(ISBLANK('Gen Master'!F139)),OR('Gen Master'!$AM139=TRUE,'Gen Master'!$AM139="Enabled?")),'Gen Master'!F139, ignore_flag)</f>
        <v>zzz_ignore</v>
      </c>
      <c r="G316" s="19" t="str">
        <f>IF(AND(NOT(ISBLANK('Gen Master'!G139)),OR('Gen Master'!$AM139=TRUE,'Gen Master'!$AM139="Enabled?")),'Gen Master'!G139, ignore_flag)</f>
        <v>zzz_ignore</v>
      </c>
      <c r="H316" s="19" t="str">
        <f>IF(AND(NOT(ISBLANK('Gen Master'!H139)),OR('Gen Master'!$AM139=TRUE,'Gen Master'!$AM139="Enabled?")),'Gen Master'!H139, ignore_flag)</f>
        <v>zzz_ignore</v>
      </c>
      <c r="I316" s="19" t="str">
        <f>IF(AND(NOT(ISBLANK('Gen Master'!I139)),OR('Gen Master'!$AM139=TRUE,'Gen Master'!$AM139="Enabled?")),'Gen Master'!I139, ignore_flag)</f>
        <v>zzz_ignore</v>
      </c>
      <c r="J316" s="19" t="str">
        <f>IF(AND(NOT(ISBLANK('Gen Master'!J139)),OR('Gen Master'!$AM139=TRUE,'Gen Master'!$AM139="Enabled?")),'Gen Master'!J139, ignore_flag)</f>
        <v>zzz_ignore</v>
      </c>
      <c r="K316" s="19" t="str">
        <f>IF(AND(NOT(ISBLANK('Gen Master'!K139)),OR('Gen Master'!$AM139=TRUE,'Gen Master'!$AM139="Enabled?")),'Gen Master'!K139, ignore_flag)</f>
        <v>zzz_ignore</v>
      </c>
      <c r="L316" s="19" t="str">
        <f>IF(AND(NOT(ISBLANK('Gen Master'!L139)),OR('Gen Master'!$AM139=TRUE,'Gen Master'!$AM139="Enabled?")),'Gen Master'!L139, ignore_flag)</f>
        <v>zzz_ignore</v>
      </c>
      <c r="M316" s="19" t="str">
        <f>IF(AND(NOT(ISBLANK('Gen Master'!M139)),OR('Gen Master'!$AM139=TRUE,'Gen Master'!$AM139="Enabled?")),'Gen Master'!M139, ignore_flag)</f>
        <v>zzz_ignore</v>
      </c>
      <c r="N316" s="19" t="str">
        <f>IF(AND(NOT(ISBLANK('Gen Master'!N139)),OR('Gen Master'!$AM139=TRUE,'Gen Master'!$AM139="Enabled?")),'Gen Master'!N139, ignore_flag)</f>
        <v>zzz_ignore</v>
      </c>
      <c r="O316" s="19" t="str">
        <f>IF(AND(NOT(ISBLANK('Gen Master'!O139)),OR('Gen Master'!$AM139=TRUE,'Gen Master'!$AM139="Enabled?")),'Gen Master'!O139, ignore_flag)</f>
        <v>zzz_ignore</v>
      </c>
      <c r="P316" s="19" t="str">
        <f>IF(AND(NOT(ISBLANK('Gen Master'!P139)),OR('Gen Master'!$AM139=TRUE,'Gen Master'!$AM139="Enabled?")),'Gen Master'!P139, ignore_flag)</f>
        <v>zzz_ignore</v>
      </c>
      <c r="Q316" s="19" t="str">
        <f>IF(AND(NOT(ISBLANK('Gen Master'!Q139)),OR('Gen Master'!$AM139=TRUE,'Gen Master'!$AM139="Enabled?")),'Gen Master'!Q139, ignore_flag)</f>
        <v>zzz_ignore</v>
      </c>
      <c r="R316" s="19" t="str">
        <f>IF(AND(NOT(ISBLANK('Gen Master'!R139)),OR('Gen Master'!$AM139=TRUE,'Gen Master'!$AM139="Enabled?")),'Gen Master'!R139, ignore_flag)</f>
        <v>zzz_ignore</v>
      </c>
      <c r="S316" s="19" t="str">
        <f>IF(AND(NOT(ISBLANK('Gen Master'!S139)),OR('Gen Master'!$AM139=TRUE,'Gen Master'!$AM139="Enabled?")),'Gen Master'!S139, ignore_flag)</f>
        <v>zzz_ignore</v>
      </c>
      <c r="T316" s="19" t="str">
        <f>IF(AND(NOT(ISBLANK('Gen Master'!T139)),OR('Gen Master'!$AM139=TRUE,'Gen Master'!$AM139="Enabled?")),'Gen Master'!T139, ignore_flag)</f>
        <v>zzz_ignore</v>
      </c>
      <c r="U316" s="19" t="str">
        <f>IF(AND(NOT(ISBLANK('Gen Master'!U139)),OR('Gen Master'!$AM139=TRUE,'Gen Master'!$AM139="Enabled?")),'Gen Master'!U139, ignore_flag)</f>
        <v>zzz_ignore</v>
      </c>
      <c r="V316" s="19" t="str">
        <f ca="1">IF(AND(NOT(ISBLANK('Gen Master'!V139)),OR('Gen Master'!$AM139=TRUE,'Gen Master'!$AM139="Enabled?")),'Gen Master'!V139, ignore_flag)</f>
        <v>zzz_ignore</v>
      </c>
      <c r="W316" s="19" t="str">
        <f>IF(AND(NOT(ISBLANK('Gen Master'!W139)),OR('Gen Master'!$AM139=TRUE,'Gen Master'!$AM139="Enabled?")),'Gen Master'!W139, ignore_flag)</f>
        <v>zzz_ignore</v>
      </c>
      <c r="X316" s="19" t="str">
        <f>IF(AND(NOT(ISBLANK('Gen Master'!X139)),OR('Gen Master'!$AM139=TRUE,'Gen Master'!$AM139="Enabled?")),'Gen Master'!X139, ignore_flag)</f>
        <v>zzz_ignore</v>
      </c>
      <c r="Y316" s="19" t="str">
        <f>IF(AND(NOT(ISBLANK('Gen Master'!Y139)),OR('Gen Master'!$AM139=TRUE,'Gen Master'!$AM139="Enabled?")),'Gen Master'!Y139, ignore_flag)</f>
        <v>zzz_ignore</v>
      </c>
    </row>
    <row r="317" spans="1:25">
      <c r="A317" s="19">
        <f>'Gen Master'!A140</f>
        <v>109</v>
      </c>
      <c r="B317" s="19" t="str">
        <f>IF(AND(NOT(ISBLANK('Gen Master'!B140)),OR('Gen Master'!$AM140=TRUE,'Gen Master'!$AM140="Enabled?")),'Gen Master'!B140, ignore_flag)</f>
        <v>zzz_ignore</v>
      </c>
      <c r="C317" s="19" t="str">
        <f>IF(AND(NOT(ISBLANK('Gen Master'!C140)),OR('Gen Master'!$AM140=TRUE,'Gen Master'!$AM140="Enabled?")),'Gen Master'!C140, ignore_flag)</f>
        <v>zzz_ignore</v>
      </c>
      <c r="D317" s="19" t="str">
        <f>IF(AND(NOT(ISBLANK('Gen Master'!D140)),OR('Gen Master'!$AM140=TRUE,'Gen Master'!$AM140="Enabled?")),'Gen Master'!D140, ignore_flag)</f>
        <v>zzz_ignore</v>
      </c>
      <c r="E317" s="19" t="str">
        <f>IF(AND(NOT(ISBLANK('Gen Master'!E140)),OR('Gen Master'!$AM140=TRUE,'Gen Master'!$AM140="Enabled?")),'Gen Master'!E140, ignore_flag)</f>
        <v>zzz_ignore</v>
      </c>
      <c r="F317" s="19" t="str">
        <f>IF(AND(NOT(ISBLANK('Gen Master'!F140)),OR('Gen Master'!$AM140=TRUE,'Gen Master'!$AM140="Enabled?")),'Gen Master'!F140, ignore_flag)</f>
        <v>zzz_ignore</v>
      </c>
      <c r="G317" s="19" t="str">
        <f>IF(AND(NOT(ISBLANK('Gen Master'!G140)),OR('Gen Master'!$AM140=TRUE,'Gen Master'!$AM140="Enabled?")),'Gen Master'!G140, ignore_flag)</f>
        <v>zzz_ignore</v>
      </c>
      <c r="H317" s="19" t="str">
        <f>IF(AND(NOT(ISBLANK('Gen Master'!H140)),OR('Gen Master'!$AM140=TRUE,'Gen Master'!$AM140="Enabled?")),'Gen Master'!H140, ignore_flag)</f>
        <v>zzz_ignore</v>
      </c>
      <c r="I317" s="19" t="str">
        <f>IF(AND(NOT(ISBLANK('Gen Master'!I140)),OR('Gen Master'!$AM140=TRUE,'Gen Master'!$AM140="Enabled?")),'Gen Master'!I140, ignore_flag)</f>
        <v>zzz_ignore</v>
      </c>
      <c r="J317" s="19" t="str">
        <f>IF(AND(NOT(ISBLANK('Gen Master'!J140)),OR('Gen Master'!$AM140=TRUE,'Gen Master'!$AM140="Enabled?")),'Gen Master'!J140, ignore_flag)</f>
        <v>zzz_ignore</v>
      </c>
      <c r="K317" s="19" t="str">
        <f>IF(AND(NOT(ISBLANK('Gen Master'!K140)),OR('Gen Master'!$AM140=TRUE,'Gen Master'!$AM140="Enabled?")),'Gen Master'!K140, ignore_flag)</f>
        <v>zzz_ignore</v>
      </c>
      <c r="L317" s="19" t="str">
        <f>IF(AND(NOT(ISBLANK('Gen Master'!L140)),OR('Gen Master'!$AM140=TRUE,'Gen Master'!$AM140="Enabled?")),'Gen Master'!L140, ignore_flag)</f>
        <v>zzz_ignore</v>
      </c>
      <c r="M317" s="19" t="str">
        <f>IF(AND(NOT(ISBLANK('Gen Master'!M140)),OR('Gen Master'!$AM140=TRUE,'Gen Master'!$AM140="Enabled?")),'Gen Master'!M140, ignore_flag)</f>
        <v>zzz_ignore</v>
      </c>
      <c r="N317" s="19" t="str">
        <f>IF(AND(NOT(ISBLANK('Gen Master'!N140)),OR('Gen Master'!$AM140=TRUE,'Gen Master'!$AM140="Enabled?")),'Gen Master'!N140, ignore_flag)</f>
        <v>zzz_ignore</v>
      </c>
      <c r="O317" s="19" t="str">
        <f>IF(AND(NOT(ISBLANK('Gen Master'!O140)),OR('Gen Master'!$AM140=TRUE,'Gen Master'!$AM140="Enabled?")),'Gen Master'!O140, ignore_flag)</f>
        <v>zzz_ignore</v>
      </c>
      <c r="P317" s="19" t="str">
        <f>IF(AND(NOT(ISBLANK('Gen Master'!P140)),OR('Gen Master'!$AM140=TRUE,'Gen Master'!$AM140="Enabled?")),'Gen Master'!P140, ignore_flag)</f>
        <v>zzz_ignore</v>
      </c>
      <c r="Q317" s="19" t="str">
        <f>IF(AND(NOT(ISBLANK('Gen Master'!Q140)),OR('Gen Master'!$AM140=TRUE,'Gen Master'!$AM140="Enabled?")),'Gen Master'!Q140, ignore_flag)</f>
        <v>zzz_ignore</v>
      </c>
      <c r="R317" s="19" t="str">
        <f>IF(AND(NOT(ISBLANK('Gen Master'!R140)),OR('Gen Master'!$AM140=TRUE,'Gen Master'!$AM140="Enabled?")),'Gen Master'!R140, ignore_flag)</f>
        <v>zzz_ignore</v>
      </c>
      <c r="S317" s="19" t="str">
        <f>IF(AND(NOT(ISBLANK('Gen Master'!S140)),OR('Gen Master'!$AM140=TRUE,'Gen Master'!$AM140="Enabled?")),'Gen Master'!S140, ignore_flag)</f>
        <v>zzz_ignore</v>
      </c>
      <c r="T317" s="19" t="str">
        <f>IF(AND(NOT(ISBLANK('Gen Master'!T140)),OR('Gen Master'!$AM140=TRUE,'Gen Master'!$AM140="Enabled?")),'Gen Master'!T140, ignore_flag)</f>
        <v>zzz_ignore</v>
      </c>
      <c r="U317" s="19" t="str">
        <f>IF(AND(NOT(ISBLANK('Gen Master'!U140)),OR('Gen Master'!$AM140=TRUE,'Gen Master'!$AM140="Enabled?")),'Gen Master'!U140, ignore_flag)</f>
        <v>zzz_ignore</v>
      </c>
      <c r="V317" s="19" t="str">
        <f ca="1">IF(AND(NOT(ISBLANK('Gen Master'!V140)),OR('Gen Master'!$AM140=TRUE,'Gen Master'!$AM140="Enabled?")),'Gen Master'!V140, ignore_flag)</f>
        <v>zzz_ignore</v>
      </c>
      <c r="W317" s="19" t="str">
        <f>IF(AND(NOT(ISBLANK('Gen Master'!W140)),OR('Gen Master'!$AM140=TRUE,'Gen Master'!$AM140="Enabled?")),'Gen Master'!W140, ignore_flag)</f>
        <v>zzz_ignore</v>
      </c>
      <c r="X317" s="19" t="str">
        <f>IF(AND(NOT(ISBLANK('Gen Master'!X140)),OR('Gen Master'!$AM140=TRUE,'Gen Master'!$AM140="Enabled?")),'Gen Master'!X140, ignore_flag)</f>
        <v>zzz_ignore</v>
      </c>
      <c r="Y317" s="19" t="str">
        <f>IF(AND(NOT(ISBLANK('Gen Master'!Y140)),OR('Gen Master'!$AM140=TRUE,'Gen Master'!$AM140="Enabled?")),'Gen Master'!Y140, ignore_flag)</f>
        <v>zzz_ignore</v>
      </c>
    </row>
    <row r="318" spans="1:25">
      <c r="A318" s="19">
        <f>'Gen Master'!A141</f>
        <v>110</v>
      </c>
      <c r="B318" s="19" t="str">
        <f>IF(AND(NOT(ISBLANK('Gen Master'!B141)),OR('Gen Master'!$AM141=TRUE,'Gen Master'!$AM141="Enabled?")),'Gen Master'!B141, ignore_flag)</f>
        <v>zzz_ignore</v>
      </c>
      <c r="C318" s="19" t="str">
        <f>IF(AND(NOT(ISBLANK('Gen Master'!C141)),OR('Gen Master'!$AM141=TRUE,'Gen Master'!$AM141="Enabled?")),'Gen Master'!C141, ignore_flag)</f>
        <v>zzz_ignore</v>
      </c>
      <c r="D318" s="19" t="str">
        <f>IF(AND(NOT(ISBLANK('Gen Master'!D141)),OR('Gen Master'!$AM141=TRUE,'Gen Master'!$AM141="Enabled?")),'Gen Master'!D141, ignore_flag)</f>
        <v>zzz_ignore</v>
      </c>
      <c r="E318" s="19" t="str">
        <f>IF(AND(NOT(ISBLANK('Gen Master'!E141)),OR('Gen Master'!$AM141=TRUE,'Gen Master'!$AM141="Enabled?")),'Gen Master'!E141, ignore_flag)</f>
        <v>zzz_ignore</v>
      </c>
      <c r="F318" s="19" t="str">
        <f>IF(AND(NOT(ISBLANK('Gen Master'!F141)),OR('Gen Master'!$AM141=TRUE,'Gen Master'!$AM141="Enabled?")),'Gen Master'!F141, ignore_flag)</f>
        <v>zzz_ignore</v>
      </c>
      <c r="G318" s="19" t="str">
        <f>IF(AND(NOT(ISBLANK('Gen Master'!G141)),OR('Gen Master'!$AM141=TRUE,'Gen Master'!$AM141="Enabled?")),'Gen Master'!G141, ignore_flag)</f>
        <v>zzz_ignore</v>
      </c>
      <c r="H318" s="19" t="str">
        <f>IF(AND(NOT(ISBLANK('Gen Master'!H141)),OR('Gen Master'!$AM141=TRUE,'Gen Master'!$AM141="Enabled?")),'Gen Master'!H141, ignore_flag)</f>
        <v>zzz_ignore</v>
      </c>
      <c r="I318" s="19" t="str">
        <f>IF(AND(NOT(ISBLANK('Gen Master'!I141)),OR('Gen Master'!$AM141=TRUE,'Gen Master'!$AM141="Enabled?")),'Gen Master'!I141, ignore_flag)</f>
        <v>zzz_ignore</v>
      </c>
      <c r="J318" s="19" t="str">
        <f>IF(AND(NOT(ISBLANK('Gen Master'!J141)),OR('Gen Master'!$AM141=TRUE,'Gen Master'!$AM141="Enabled?")),'Gen Master'!J141, ignore_flag)</f>
        <v>zzz_ignore</v>
      </c>
      <c r="K318" s="19" t="str">
        <f>IF(AND(NOT(ISBLANK('Gen Master'!K141)),OR('Gen Master'!$AM141=TRUE,'Gen Master'!$AM141="Enabled?")),'Gen Master'!K141, ignore_flag)</f>
        <v>zzz_ignore</v>
      </c>
      <c r="L318" s="19" t="str">
        <f>IF(AND(NOT(ISBLANK('Gen Master'!L141)),OR('Gen Master'!$AM141=TRUE,'Gen Master'!$AM141="Enabled?")),'Gen Master'!L141, ignore_flag)</f>
        <v>zzz_ignore</v>
      </c>
      <c r="M318" s="19" t="str">
        <f>IF(AND(NOT(ISBLANK('Gen Master'!M141)),OR('Gen Master'!$AM141=TRUE,'Gen Master'!$AM141="Enabled?")),'Gen Master'!M141, ignore_flag)</f>
        <v>zzz_ignore</v>
      </c>
      <c r="N318" s="19" t="str">
        <f>IF(AND(NOT(ISBLANK('Gen Master'!N141)),OR('Gen Master'!$AM141=TRUE,'Gen Master'!$AM141="Enabled?")),'Gen Master'!N141, ignore_flag)</f>
        <v>zzz_ignore</v>
      </c>
      <c r="O318" s="19" t="str">
        <f>IF(AND(NOT(ISBLANK('Gen Master'!O141)),OR('Gen Master'!$AM141=TRUE,'Gen Master'!$AM141="Enabled?")),'Gen Master'!O141, ignore_flag)</f>
        <v>zzz_ignore</v>
      </c>
      <c r="P318" s="19" t="str">
        <f>IF(AND(NOT(ISBLANK('Gen Master'!P141)),OR('Gen Master'!$AM141=TRUE,'Gen Master'!$AM141="Enabled?")),'Gen Master'!P141, ignore_flag)</f>
        <v>zzz_ignore</v>
      </c>
      <c r="Q318" s="19" t="str">
        <f>IF(AND(NOT(ISBLANK('Gen Master'!Q141)),OR('Gen Master'!$AM141=TRUE,'Gen Master'!$AM141="Enabled?")),'Gen Master'!Q141, ignore_flag)</f>
        <v>zzz_ignore</v>
      </c>
      <c r="R318" s="19" t="str">
        <f>IF(AND(NOT(ISBLANK('Gen Master'!R141)),OR('Gen Master'!$AM141=TRUE,'Gen Master'!$AM141="Enabled?")),'Gen Master'!R141, ignore_flag)</f>
        <v>zzz_ignore</v>
      </c>
      <c r="S318" s="19" t="str">
        <f>IF(AND(NOT(ISBLANK('Gen Master'!S141)),OR('Gen Master'!$AM141=TRUE,'Gen Master'!$AM141="Enabled?")),'Gen Master'!S141, ignore_flag)</f>
        <v>zzz_ignore</v>
      </c>
      <c r="T318" s="19" t="str">
        <f>IF(AND(NOT(ISBLANK('Gen Master'!T141)),OR('Gen Master'!$AM141=TRUE,'Gen Master'!$AM141="Enabled?")),'Gen Master'!T141, ignore_flag)</f>
        <v>zzz_ignore</v>
      </c>
      <c r="U318" s="19" t="str">
        <f>IF(AND(NOT(ISBLANK('Gen Master'!U141)),OR('Gen Master'!$AM141=TRUE,'Gen Master'!$AM141="Enabled?")),'Gen Master'!U141, ignore_flag)</f>
        <v>zzz_ignore</v>
      </c>
      <c r="V318" s="19" t="str">
        <f ca="1">IF(AND(NOT(ISBLANK('Gen Master'!V141)),OR('Gen Master'!$AM141=TRUE,'Gen Master'!$AM141="Enabled?")),'Gen Master'!V141, ignore_flag)</f>
        <v>zzz_ignore</v>
      </c>
      <c r="W318" s="19" t="str">
        <f>IF(AND(NOT(ISBLANK('Gen Master'!W141)),OR('Gen Master'!$AM141=TRUE,'Gen Master'!$AM141="Enabled?")),'Gen Master'!W141, ignore_flag)</f>
        <v>zzz_ignore</v>
      </c>
      <c r="X318" s="19" t="str">
        <f>IF(AND(NOT(ISBLANK('Gen Master'!X141)),OR('Gen Master'!$AM141=TRUE,'Gen Master'!$AM141="Enabled?")),'Gen Master'!X141, ignore_flag)</f>
        <v>zzz_ignore</v>
      </c>
      <c r="Y318" s="19" t="str">
        <f>IF(AND(NOT(ISBLANK('Gen Master'!Y141)),OR('Gen Master'!$AM141=TRUE,'Gen Master'!$AM141="Enabled?")),'Gen Master'!Y141, ignore_flag)</f>
        <v>zzz_ignore</v>
      </c>
    </row>
    <row r="319" spans="1:25">
      <c r="A319" s="19">
        <f>'Gen Master'!A142</f>
        <v>111</v>
      </c>
      <c r="B319" s="19" t="str">
        <f>IF(AND(NOT(ISBLANK('Gen Master'!B142)),OR('Gen Master'!$AM142=TRUE,'Gen Master'!$AM142="Enabled?")),'Gen Master'!B142, ignore_flag)</f>
        <v>zzz_ignore</v>
      </c>
      <c r="C319" s="19" t="str">
        <f>IF(AND(NOT(ISBLANK('Gen Master'!C142)),OR('Gen Master'!$AM142=TRUE,'Gen Master'!$AM142="Enabled?")),'Gen Master'!C142, ignore_flag)</f>
        <v>zzz_ignore</v>
      </c>
      <c r="D319" s="19" t="str">
        <f>IF(AND(NOT(ISBLANK('Gen Master'!D142)),OR('Gen Master'!$AM142=TRUE,'Gen Master'!$AM142="Enabled?")),'Gen Master'!D142, ignore_flag)</f>
        <v>zzz_ignore</v>
      </c>
      <c r="E319" s="19" t="str">
        <f>IF(AND(NOT(ISBLANK('Gen Master'!E142)),OR('Gen Master'!$AM142=TRUE,'Gen Master'!$AM142="Enabled?")),'Gen Master'!E142, ignore_flag)</f>
        <v>zzz_ignore</v>
      </c>
      <c r="F319" s="19" t="str">
        <f>IF(AND(NOT(ISBLANK('Gen Master'!F142)),OR('Gen Master'!$AM142=TRUE,'Gen Master'!$AM142="Enabled?")),'Gen Master'!F142, ignore_flag)</f>
        <v>zzz_ignore</v>
      </c>
      <c r="G319" s="19" t="str">
        <f>IF(AND(NOT(ISBLANK('Gen Master'!G142)),OR('Gen Master'!$AM142=TRUE,'Gen Master'!$AM142="Enabled?")),'Gen Master'!G142, ignore_flag)</f>
        <v>zzz_ignore</v>
      </c>
      <c r="H319" s="19" t="str">
        <f>IF(AND(NOT(ISBLANK('Gen Master'!H142)),OR('Gen Master'!$AM142=TRUE,'Gen Master'!$AM142="Enabled?")),'Gen Master'!H142, ignore_flag)</f>
        <v>zzz_ignore</v>
      </c>
      <c r="I319" s="19" t="str">
        <f>IF(AND(NOT(ISBLANK('Gen Master'!I142)),OR('Gen Master'!$AM142=TRUE,'Gen Master'!$AM142="Enabled?")),'Gen Master'!I142, ignore_flag)</f>
        <v>zzz_ignore</v>
      </c>
      <c r="J319" s="19" t="str">
        <f>IF(AND(NOT(ISBLANK('Gen Master'!J142)),OR('Gen Master'!$AM142=TRUE,'Gen Master'!$AM142="Enabled?")),'Gen Master'!J142, ignore_flag)</f>
        <v>zzz_ignore</v>
      </c>
      <c r="K319" s="19" t="str">
        <f>IF(AND(NOT(ISBLANK('Gen Master'!K142)),OR('Gen Master'!$AM142=TRUE,'Gen Master'!$AM142="Enabled?")),'Gen Master'!K142, ignore_flag)</f>
        <v>zzz_ignore</v>
      </c>
      <c r="L319" s="19" t="str">
        <f>IF(AND(NOT(ISBLANK('Gen Master'!L142)),OR('Gen Master'!$AM142=TRUE,'Gen Master'!$AM142="Enabled?")),'Gen Master'!L142, ignore_flag)</f>
        <v>zzz_ignore</v>
      </c>
      <c r="M319" s="19" t="str">
        <f>IF(AND(NOT(ISBLANK('Gen Master'!M142)),OR('Gen Master'!$AM142=TRUE,'Gen Master'!$AM142="Enabled?")),'Gen Master'!M142, ignore_flag)</f>
        <v>zzz_ignore</v>
      </c>
      <c r="N319" s="19" t="str">
        <f>IF(AND(NOT(ISBLANK('Gen Master'!N142)),OR('Gen Master'!$AM142=TRUE,'Gen Master'!$AM142="Enabled?")),'Gen Master'!N142, ignore_flag)</f>
        <v>zzz_ignore</v>
      </c>
      <c r="O319" s="19" t="str">
        <f>IF(AND(NOT(ISBLANK('Gen Master'!O142)),OR('Gen Master'!$AM142=TRUE,'Gen Master'!$AM142="Enabled?")),'Gen Master'!O142, ignore_flag)</f>
        <v>zzz_ignore</v>
      </c>
      <c r="P319" s="19" t="str">
        <f>IF(AND(NOT(ISBLANK('Gen Master'!P142)),OR('Gen Master'!$AM142=TRUE,'Gen Master'!$AM142="Enabled?")),'Gen Master'!P142, ignore_flag)</f>
        <v>zzz_ignore</v>
      </c>
      <c r="Q319" s="19" t="str">
        <f>IF(AND(NOT(ISBLANK('Gen Master'!Q142)),OR('Gen Master'!$AM142=TRUE,'Gen Master'!$AM142="Enabled?")),'Gen Master'!Q142, ignore_flag)</f>
        <v>zzz_ignore</v>
      </c>
      <c r="R319" s="19" t="str">
        <f>IF(AND(NOT(ISBLANK('Gen Master'!R142)),OR('Gen Master'!$AM142=TRUE,'Gen Master'!$AM142="Enabled?")),'Gen Master'!R142, ignore_flag)</f>
        <v>zzz_ignore</v>
      </c>
      <c r="S319" s="19" t="str">
        <f>IF(AND(NOT(ISBLANK('Gen Master'!S142)),OR('Gen Master'!$AM142=TRUE,'Gen Master'!$AM142="Enabled?")),'Gen Master'!S142, ignore_flag)</f>
        <v>zzz_ignore</v>
      </c>
      <c r="T319" s="19" t="str">
        <f>IF(AND(NOT(ISBLANK('Gen Master'!T142)),OR('Gen Master'!$AM142=TRUE,'Gen Master'!$AM142="Enabled?")),'Gen Master'!T142, ignore_flag)</f>
        <v>zzz_ignore</v>
      </c>
      <c r="U319" s="19" t="str">
        <f>IF(AND(NOT(ISBLANK('Gen Master'!U142)),OR('Gen Master'!$AM142=TRUE,'Gen Master'!$AM142="Enabled?")),'Gen Master'!U142, ignore_flag)</f>
        <v>zzz_ignore</v>
      </c>
      <c r="V319" s="19" t="str">
        <f ca="1">IF(AND(NOT(ISBLANK('Gen Master'!V142)),OR('Gen Master'!$AM142=TRUE,'Gen Master'!$AM142="Enabled?")),'Gen Master'!V142, ignore_flag)</f>
        <v>zzz_ignore</v>
      </c>
      <c r="W319" s="19" t="str">
        <f>IF(AND(NOT(ISBLANK('Gen Master'!W142)),OR('Gen Master'!$AM142=TRUE,'Gen Master'!$AM142="Enabled?")),'Gen Master'!W142, ignore_flag)</f>
        <v>zzz_ignore</v>
      </c>
      <c r="X319" s="19" t="str">
        <f>IF(AND(NOT(ISBLANK('Gen Master'!X142)),OR('Gen Master'!$AM142=TRUE,'Gen Master'!$AM142="Enabled?")),'Gen Master'!X142, ignore_flag)</f>
        <v>zzz_ignore</v>
      </c>
      <c r="Y319" s="19" t="str">
        <f>IF(AND(NOT(ISBLANK('Gen Master'!Y142)),OR('Gen Master'!$AM142=TRUE,'Gen Master'!$AM142="Enabled?")),'Gen Master'!Y142, ignore_flag)</f>
        <v>zzz_ignore</v>
      </c>
    </row>
    <row r="320" spans="1:25">
      <c r="A320" s="19">
        <f>'Gen Master'!A143</f>
        <v>112</v>
      </c>
      <c r="B320" s="19" t="str">
        <f>IF(AND(NOT(ISBLANK('Gen Master'!B143)),OR('Gen Master'!$AM143=TRUE,'Gen Master'!$AM143="Enabled?")),'Gen Master'!B143, ignore_flag)</f>
        <v>zzz_ignore</v>
      </c>
      <c r="C320" s="19" t="str">
        <f>IF(AND(NOT(ISBLANK('Gen Master'!C143)),OR('Gen Master'!$AM143=TRUE,'Gen Master'!$AM143="Enabled?")),'Gen Master'!C143, ignore_flag)</f>
        <v>zzz_ignore</v>
      </c>
      <c r="D320" s="19" t="str">
        <f>IF(AND(NOT(ISBLANK('Gen Master'!D143)),OR('Gen Master'!$AM143=TRUE,'Gen Master'!$AM143="Enabled?")),'Gen Master'!D143, ignore_flag)</f>
        <v>zzz_ignore</v>
      </c>
      <c r="E320" s="19" t="str">
        <f>IF(AND(NOT(ISBLANK('Gen Master'!E143)),OR('Gen Master'!$AM143=TRUE,'Gen Master'!$AM143="Enabled?")),'Gen Master'!E143, ignore_flag)</f>
        <v>zzz_ignore</v>
      </c>
      <c r="F320" s="19" t="str">
        <f>IF(AND(NOT(ISBLANK('Gen Master'!F143)),OR('Gen Master'!$AM143=TRUE,'Gen Master'!$AM143="Enabled?")),'Gen Master'!F143, ignore_flag)</f>
        <v>zzz_ignore</v>
      </c>
      <c r="G320" s="19" t="str">
        <f>IF(AND(NOT(ISBLANK('Gen Master'!G143)),OR('Gen Master'!$AM143=TRUE,'Gen Master'!$AM143="Enabled?")),'Gen Master'!G143, ignore_flag)</f>
        <v>zzz_ignore</v>
      </c>
      <c r="H320" s="19" t="str">
        <f>IF(AND(NOT(ISBLANK('Gen Master'!H143)),OR('Gen Master'!$AM143=TRUE,'Gen Master'!$AM143="Enabled?")),'Gen Master'!H143, ignore_flag)</f>
        <v>zzz_ignore</v>
      </c>
      <c r="I320" s="19" t="str">
        <f>IF(AND(NOT(ISBLANK('Gen Master'!I143)),OR('Gen Master'!$AM143=TRUE,'Gen Master'!$AM143="Enabled?")),'Gen Master'!I143, ignore_flag)</f>
        <v>zzz_ignore</v>
      </c>
      <c r="J320" s="19" t="str">
        <f>IF(AND(NOT(ISBLANK('Gen Master'!J143)),OR('Gen Master'!$AM143=TRUE,'Gen Master'!$AM143="Enabled?")),'Gen Master'!J143, ignore_flag)</f>
        <v>zzz_ignore</v>
      </c>
      <c r="K320" s="19" t="str">
        <f>IF(AND(NOT(ISBLANK('Gen Master'!K143)),OR('Gen Master'!$AM143=TRUE,'Gen Master'!$AM143="Enabled?")),'Gen Master'!K143, ignore_flag)</f>
        <v>zzz_ignore</v>
      </c>
      <c r="L320" s="19" t="str">
        <f>IF(AND(NOT(ISBLANK('Gen Master'!L143)),OR('Gen Master'!$AM143=TRUE,'Gen Master'!$AM143="Enabled?")),'Gen Master'!L143, ignore_flag)</f>
        <v>zzz_ignore</v>
      </c>
      <c r="M320" s="19" t="str">
        <f>IF(AND(NOT(ISBLANK('Gen Master'!M143)),OR('Gen Master'!$AM143=TRUE,'Gen Master'!$AM143="Enabled?")),'Gen Master'!M143, ignore_flag)</f>
        <v>zzz_ignore</v>
      </c>
      <c r="N320" s="19" t="str">
        <f>IF(AND(NOT(ISBLANK('Gen Master'!N143)),OR('Gen Master'!$AM143=TRUE,'Gen Master'!$AM143="Enabled?")),'Gen Master'!N143, ignore_flag)</f>
        <v>zzz_ignore</v>
      </c>
      <c r="O320" s="19" t="str">
        <f>IF(AND(NOT(ISBLANK('Gen Master'!O143)),OR('Gen Master'!$AM143=TRUE,'Gen Master'!$AM143="Enabled?")),'Gen Master'!O143, ignore_flag)</f>
        <v>zzz_ignore</v>
      </c>
      <c r="P320" s="19" t="str">
        <f>IF(AND(NOT(ISBLANK('Gen Master'!P143)),OR('Gen Master'!$AM143=TRUE,'Gen Master'!$AM143="Enabled?")),'Gen Master'!P143, ignore_flag)</f>
        <v>zzz_ignore</v>
      </c>
      <c r="Q320" s="19" t="str">
        <f>IF(AND(NOT(ISBLANK('Gen Master'!Q143)),OR('Gen Master'!$AM143=TRUE,'Gen Master'!$AM143="Enabled?")),'Gen Master'!Q143, ignore_flag)</f>
        <v>zzz_ignore</v>
      </c>
      <c r="R320" s="19" t="str">
        <f>IF(AND(NOT(ISBLANK('Gen Master'!R143)),OR('Gen Master'!$AM143=TRUE,'Gen Master'!$AM143="Enabled?")),'Gen Master'!R143, ignore_flag)</f>
        <v>zzz_ignore</v>
      </c>
      <c r="S320" s="19" t="str">
        <f>IF(AND(NOT(ISBLANK('Gen Master'!S143)),OR('Gen Master'!$AM143=TRUE,'Gen Master'!$AM143="Enabled?")),'Gen Master'!S143, ignore_flag)</f>
        <v>zzz_ignore</v>
      </c>
      <c r="T320" s="19" t="str">
        <f>IF(AND(NOT(ISBLANK('Gen Master'!T143)),OR('Gen Master'!$AM143=TRUE,'Gen Master'!$AM143="Enabled?")),'Gen Master'!T143, ignore_flag)</f>
        <v>zzz_ignore</v>
      </c>
      <c r="U320" s="19" t="str">
        <f>IF(AND(NOT(ISBLANK('Gen Master'!U143)),OR('Gen Master'!$AM143=TRUE,'Gen Master'!$AM143="Enabled?")),'Gen Master'!U143, ignore_flag)</f>
        <v>zzz_ignore</v>
      </c>
      <c r="V320" s="19" t="str">
        <f ca="1">IF(AND(NOT(ISBLANK('Gen Master'!V143)),OR('Gen Master'!$AM143=TRUE,'Gen Master'!$AM143="Enabled?")),'Gen Master'!V143, ignore_flag)</f>
        <v>zzz_ignore</v>
      </c>
      <c r="W320" s="19" t="str">
        <f>IF(AND(NOT(ISBLANK('Gen Master'!W143)),OR('Gen Master'!$AM143=TRUE,'Gen Master'!$AM143="Enabled?")),'Gen Master'!W143, ignore_flag)</f>
        <v>zzz_ignore</v>
      </c>
      <c r="X320" s="19" t="str">
        <f>IF(AND(NOT(ISBLANK('Gen Master'!X143)),OR('Gen Master'!$AM143=TRUE,'Gen Master'!$AM143="Enabled?")),'Gen Master'!X143, ignore_flag)</f>
        <v>zzz_ignore</v>
      </c>
      <c r="Y320" s="19" t="str">
        <f>IF(AND(NOT(ISBLANK('Gen Master'!Y143)),OR('Gen Master'!$AM143=TRUE,'Gen Master'!$AM143="Enabled?")),'Gen Master'!Y143, ignore_flag)</f>
        <v>zzz_ignore</v>
      </c>
    </row>
    <row r="321" spans="1:25">
      <c r="A321" s="19">
        <f>'Gen Master'!A144</f>
        <v>113</v>
      </c>
      <c r="B321" s="19" t="str">
        <f>IF(AND(NOT(ISBLANK('Gen Master'!B144)),OR('Gen Master'!$AM144=TRUE,'Gen Master'!$AM144="Enabled?")),'Gen Master'!B144, ignore_flag)</f>
        <v>zzz_ignore</v>
      </c>
      <c r="C321" s="19" t="str">
        <f>IF(AND(NOT(ISBLANK('Gen Master'!C144)),OR('Gen Master'!$AM144=TRUE,'Gen Master'!$AM144="Enabled?")),'Gen Master'!C144, ignore_flag)</f>
        <v>zzz_ignore</v>
      </c>
      <c r="D321" s="19" t="str">
        <f>IF(AND(NOT(ISBLANK('Gen Master'!D144)),OR('Gen Master'!$AM144=TRUE,'Gen Master'!$AM144="Enabled?")),'Gen Master'!D144, ignore_flag)</f>
        <v>zzz_ignore</v>
      </c>
      <c r="E321" s="19" t="str">
        <f>IF(AND(NOT(ISBLANK('Gen Master'!E144)),OR('Gen Master'!$AM144=TRUE,'Gen Master'!$AM144="Enabled?")),'Gen Master'!E144, ignore_flag)</f>
        <v>zzz_ignore</v>
      </c>
      <c r="F321" s="19" t="str">
        <f>IF(AND(NOT(ISBLANK('Gen Master'!F144)),OR('Gen Master'!$AM144=TRUE,'Gen Master'!$AM144="Enabled?")),'Gen Master'!F144, ignore_flag)</f>
        <v>zzz_ignore</v>
      </c>
      <c r="G321" s="19" t="str">
        <f>IF(AND(NOT(ISBLANK('Gen Master'!G144)),OR('Gen Master'!$AM144=TRUE,'Gen Master'!$AM144="Enabled?")),'Gen Master'!G144, ignore_flag)</f>
        <v>zzz_ignore</v>
      </c>
      <c r="H321" s="19" t="str">
        <f>IF(AND(NOT(ISBLANK('Gen Master'!H144)),OR('Gen Master'!$AM144=TRUE,'Gen Master'!$AM144="Enabled?")),'Gen Master'!H144, ignore_flag)</f>
        <v>zzz_ignore</v>
      </c>
      <c r="I321" s="19" t="str">
        <f>IF(AND(NOT(ISBLANK('Gen Master'!I144)),OR('Gen Master'!$AM144=TRUE,'Gen Master'!$AM144="Enabled?")),'Gen Master'!I144, ignore_flag)</f>
        <v>zzz_ignore</v>
      </c>
      <c r="J321" s="19" t="str">
        <f>IF(AND(NOT(ISBLANK('Gen Master'!J144)),OR('Gen Master'!$AM144=TRUE,'Gen Master'!$AM144="Enabled?")),'Gen Master'!J144, ignore_flag)</f>
        <v>zzz_ignore</v>
      </c>
      <c r="K321" s="19" t="str">
        <f>IF(AND(NOT(ISBLANK('Gen Master'!K144)),OR('Gen Master'!$AM144=TRUE,'Gen Master'!$AM144="Enabled?")),'Gen Master'!K144, ignore_flag)</f>
        <v>zzz_ignore</v>
      </c>
      <c r="L321" s="19" t="str">
        <f>IF(AND(NOT(ISBLANK('Gen Master'!L144)),OR('Gen Master'!$AM144=TRUE,'Gen Master'!$AM144="Enabled?")),'Gen Master'!L144, ignore_flag)</f>
        <v>zzz_ignore</v>
      </c>
      <c r="M321" s="19" t="str">
        <f>IF(AND(NOT(ISBLANK('Gen Master'!M144)),OR('Gen Master'!$AM144=TRUE,'Gen Master'!$AM144="Enabled?")),'Gen Master'!M144, ignore_flag)</f>
        <v>zzz_ignore</v>
      </c>
      <c r="N321" s="19" t="str">
        <f>IF(AND(NOT(ISBLANK('Gen Master'!N144)),OR('Gen Master'!$AM144=TRUE,'Gen Master'!$AM144="Enabled?")),'Gen Master'!N144, ignore_flag)</f>
        <v>zzz_ignore</v>
      </c>
      <c r="O321" s="19" t="str">
        <f>IF(AND(NOT(ISBLANK('Gen Master'!O144)),OR('Gen Master'!$AM144=TRUE,'Gen Master'!$AM144="Enabled?")),'Gen Master'!O144, ignore_flag)</f>
        <v>zzz_ignore</v>
      </c>
      <c r="P321" s="19" t="str">
        <f>IF(AND(NOT(ISBLANK('Gen Master'!P144)),OR('Gen Master'!$AM144=TRUE,'Gen Master'!$AM144="Enabled?")),'Gen Master'!P144, ignore_flag)</f>
        <v>zzz_ignore</v>
      </c>
      <c r="Q321" s="19" t="str">
        <f>IF(AND(NOT(ISBLANK('Gen Master'!Q144)),OR('Gen Master'!$AM144=TRUE,'Gen Master'!$AM144="Enabled?")),'Gen Master'!Q144, ignore_flag)</f>
        <v>zzz_ignore</v>
      </c>
      <c r="R321" s="19" t="str">
        <f>IF(AND(NOT(ISBLANK('Gen Master'!R144)),OR('Gen Master'!$AM144=TRUE,'Gen Master'!$AM144="Enabled?")),'Gen Master'!R144, ignore_flag)</f>
        <v>zzz_ignore</v>
      </c>
      <c r="S321" s="19" t="str">
        <f>IF(AND(NOT(ISBLANK('Gen Master'!S144)),OR('Gen Master'!$AM144=TRUE,'Gen Master'!$AM144="Enabled?")),'Gen Master'!S144, ignore_flag)</f>
        <v>zzz_ignore</v>
      </c>
      <c r="T321" s="19" t="str">
        <f>IF(AND(NOT(ISBLANK('Gen Master'!T144)),OR('Gen Master'!$AM144=TRUE,'Gen Master'!$AM144="Enabled?")),'Gen Master'!T144, ignore_flag)</f>
        <v>zzz_ignore</v>
      </c>
      <c r="U321" s="19" t="str">
        <f>IF(AND(NOT(ISBLANK('Gen Master'!U144)),OR('Gen Master'!$AM144=TRUE,'Gen Master'!$AM144="Enabled?")),'Gen Master'!U144, ignore_flag)</f>
        <v>zzz_ignore</v>
      </c>
      <c r="V321" s="19" t="str">
        <f ca="1">IF(AND(NOT(ISBLANK('Gen Master'!V144)),OR('Gen Master'!$AM144=TRUE,'Gen Master'!$AM144="Enabled?")),'Gen Master'!V144, ignore_flag)</f>
        <v>zzz_ignore</v>
      </c>
      <c r="W321" s="19" t="str">
        <f>IF(AND(NOT(ISBLANK('Gen Master'!W144)),OR('Gen Master'!$AM144=TRUE,'Gen Master'!$AM144="Enabled?")),'Gen Master'!W144, ignore_flag)</f>
        <v>zzz_ignore</v>
      </c>
      <c r="X321" s="19" t="str">
        <f>IF(AND(NOT(ISBLANK('Gen Master'!X144)),OR('Gen Master'!$AM144=TRUE,'Gen Master'!$AM144="Enabled?")),'Gen Master'!X144, ignore_flag)</f>
        <v>zzz_ignore</v>
      </c>
      <c r="Y321" s="19" t="str">
        <f>IF(AND(NOT(ISBLANK('Gen Master'!Y144)),OR('Gen Master'!$AM144=TRUE,'Gen Master'!$AM144="Enabled?")),'Gen Master'!Y144, ignore_flag)</f>
        <v>zzz_ignore</v>
      </c>
    </row>
    <row r="322" spans="1:25">
      <c r="A322" s="19">
        <f>'Gen Master'!A145</f>
        <v>114</v>
      </c>
      <c r="B322" s="19" t="str">
        <f>IF(AND(NOT(ISBLANK('Gen Master'!B145)),OR('Gen Master'!$AM145=TRUE,'Gen Master'!$AM145="Enabled?")),'Gen Master'!B145, ignore_flag)</f>
        <v>zzz_ignore</v>
      </c>
      <c r="C322" s="19" t="str">
        <f>IF(AND(NOT(ISBLANK('Gen Master'!C145)),OR('Gen Master'!$AM145=TRUE,'Gen Master'!$AM145="Enabled?")),'Gen Master'!C145, ignore_flag)</f>
        <v>zzz_ignore</v>
      </c>
      <c r="D322" s="19" t="str">
        <f>IF(AND(NOT(ISBLANK('Gen Master'!D145)),OR('Gen Master'!$AM145=TRUE,'Gen Master'!$AM145="Enabled?")),'Gen Master'!D145, ignore_flag)</f>
        <v>zzz_ignore</v>
      </c>
      <c r="E322" s="19" t="str">
        <f>IF(AND(NOT(ISBLANK('Gen Master'!E145)),OR('Gen Master'!$AM145=TRUE,'Gen Master'!$AM145="Enabled?")),'Gen Master'!E145, ignore_flag)</f>
        <v>zzz_ignore</v>
      </c>
      <c r="F322" s="19" t="str">
        <f>IF(AND(NOT(ISBLANK('Gen Master'!F145)),OR('Gen Master'!$AM145=TRUE,'Gen Master'!$AM145="Enabled?")),'Gen Master'!F145, ignore_flag)</f>
        <v>zzz_ignore</v>
      </c>
      <c r="G322" s="19" t="str">
        <f>IF(AND(NOT(ISBLANK('Gen Master'!G145)),OR('Gen Master'!$AM145=TRUE,'Gen Master'!$AM145="Enabled?")),'Gen Master'!G145, ignore_flag)</f>
        <v>zzz_ignore</v>
      </c>
      <c r="H322" s="19" t="str">
        <f>IF(AND(NOT(ISBLANK('Gen Master'!H145)),OR('Gen Master'!$AM145=TRUE,'Gen Master'!$AM145="Enabled?")),'Gen Master'!H145, ignore_flag)</f>
        <v>zzz_ignore</v>
      </c>
      <c r="I322" s="19" t="str">
        <f>IF(AND(NOT(ISBLANK('Gen Master'!I145)),OR('Gen Master'!$AM145=TRUE,'Gen Master'!$AM145="Enabled?")),'Gen Master'!I145, ignore_flag)</f>
        <v>zzz_ignore</v>
      </c>
      <c r="J322" s="19" t="str">
        <f>IF(AND(NOT(ISBLANK('Gen Master'!J145)),OR('Gen Master'!$AM145=TRUE,'Gen Master'!$AM145="Enabled?")),'Gen Master'!J145, ignore_flag)</f>
        <v>zzz_ignore</v>
      </c>
      <c r="K322" s="19" t="str">
        <f>IF(AND(NOT(ISBLANK('Gen Master'!K145)),OR('Gen Master'!$AM145=TRUE,'Gen Master'!$AM145="Enabled?")),'Gen Master'!K145, ignore_flag)</f>
        <v>zzz_ignore</v>
      </c>
      <c r="L322" s="19" t="str">
        <f>IF(AND(NOT(ISBLANK('Gen Master'!L145)),OR('Gen Master'!$AM145=TRUE,'Gen Master'!$AM145="Enabled?")),'Gen Master'!L145, ignore_flag)</f>
        <v>zzz_ignore</v>
      </c>
      <c r="M322" s="19" t="str">
        <f>IF(AND(NOT(ISBLANK('Gen Master'!M145)),OR('Gen Master'!$AM145=TRUE,'Gen Master'!$AM145="Enabled?")),'Gen Master'!M145, ignore_flag)</f>
        <v>zzz_ignore</v>
      </c>
      <c r="N322" s="19" t="str">
        <f>IF(AND(NOT(ISBLANK('Gen Master'!N145)),OR('Gen Master'!$AM145=TRUE,'Gen Master'!$AM145="Enabled?")),'Gen Master'!N145, ignore_flag)</f>
        <v>zzz_ignore</v>
      </c>
      <c r="O322" s="19" t="str">
        <f>IF(AND(NOT(ISBLANK('Gen Master'!O145)),OR('Gen Master'!$AM145=TRUE,'Gen Master'!$AM145="Enabled?")),'Gen Master'!O145, ignore_flag)</f>
        <v>zzz_ignore</v>
      </c>
      <c r="P322" s="19" t="str">
        <f>IF(AND(NOT(ISBLANK('Gen Master'!P145)),OR('Gen Master'!$AM145=TRUE,'Gen Master'!$AM145="Enabled?")),'Gen Master'!P145, ignore_flag)</f>
        <v>zzz_ignore</v>
      </c>
      <c r="Q322" s="19" t="str">
        <f>IF(AND(NOT(ISBLANK('Gen Master'!Q145)),OR('Gen Master'!$AM145=TRUE,'Gen Master'!$AM145="Enabled?")),'Gen Master'!Q145, ignore_flag)</f>
        <v>zzz_ignore</v>
      </c>
      <c r="R322" s="19" t="str">
        <f>IF(AND(NOT(ISBLANK('Gen Master'!R145)),OR('Gen Master'!$AM145=TRUE,'Gen Master'!$AM145="Enabled?")),'Gen Master'!R145, ignore_flag)</f>
        <v>zzz_ignore</v>
      </c>
      <c r="S322" s="19" t="str">
        <f>IF(AND(NOT(ISBLANK('Gen Master'!S145)),OR('Gen Master'!$AM145=TRUE,'Gen Master'!$AM145="Enabled?")),'Gen Master'!S145, ignore_flag)</f>
        <v>zzz_ignore</v>
      </c>
      <c r="T322" s="19" t="str">
        <f>IF(AND(NOT(ISBLANK('Gen Master'!T145)),OR('Gen Master'!$AM145=TRUE,'Gen Master'!$AM145="Enabled?")),'Gen Master'!T145, ignore_flag)</f>
        <v>zzz_ignore</v>
      </c>
      <c r="U322" s="19" t="str">
        <f>IF(AND(NOT(ISBLANK('Gen Master'!U145)),OR('Gen Master'!$AM145=TRUE,'Gen Master'!$AM145="Enabled?")),'Gen Master'!U145, ignore_flag)</f>
        <v>zzz_ignore</v>
      </c>
      <c r="V322" s="19" t="str">
        <f ca="1">IF(AND(NOT(ISBLANK('Gen Master'!V145)),OR('Gen Master'!$AM145=TRUE,'Gen Master'!$AM145="Enabled?")),'Gen Master'!V145, ignore_flag)</f>
        <v>zzz_ignore</v>
      </c>
      <c r="W322" s="19" t="str">
        <f>IF(AND(NOT(ISBLANK('Gen Master'!W145)),OR('Gen Master'!$AM145=TRUE,'Gen Master'!$AM145="Enabled?")),'Gen Master'!W145, ignore_flag)</f>
        <v>zzz_ignore</v>
      </c>
      <c r="X322" s="19" t="str">
        <f>IF(AND(NOT(ISBLANK('Gen Master'!X145)),OR('Gen Master'!$AM145=TRUE,'Gen Master'!$AM145="Enabled?")),'Gen Master'!X145, ignore_flag)</f>
        <v>zzz_ignore</v>
      </c>
      <c r="Y322" s="19" t="str">
        <f>IF(AND(NOT(ISBLANK('Gen Master'!Y145)),OR('Gen Master'!$AM145=TRUE,'Gen Master'!$AM145="Enabled?")),'Gen Master'!Y145, ignore_flag)</f>
        <v>zzz_ignore</v>
      </c>
    </row>
    <row r="323" spans="1:25">
      <c r="A323" s="19">
        <f>'Gen Master'!A148</f>
        <v>117</v>
      </c>
      <c r="B323" s="19" t="str">
        <f>IF(AND(NOT(ISBLANK('Gen Master'!B148)),OR('Gen Master'!$AM148=TRUE,'Gen Master'!$AM148="Enabled?")),'Gen Master'!B148, ignore_flag)</f>
        <v>zzz_ignore</v>
      </c>
      <c r="C323" s="19" t="str">
        <f>IF(AND(NOT(ISBLANK('Gen Master'!C148)),OR('Gen Master'!$AM148=TRUE,'Gen Master'!$AM148="Enabled?")),'Gen Master'!C148, ignore_flag)</f>
        <v>zzz_ignore</v>
      </c>
      <c r="D323" s="19" t="str">
        <f>IF(AND(NOT(ISBLANK('Gen Master'!D148)),OR('Gen Master'!$AM148=TRUE,'Gen Master'!$AM148="Enabled?")),'Gen Master'!D148, ignore_flag)</f>
        <v>zzz_ignore</v>
      </c>
      <c r="E323" s="19" t="str">
        <f>IF(AND(NOT(ISBLANK('Gen Master'!E148)),OR('Gen Master'!$AM148=TRUE,'Gen Master'!$AM148="Enabled?")),'Gen Master'!E148, ignore_flag)</f>
        <v>zzz_ignore</v>
      </c>
      <c r="F323" s="19" t="str">
        <f>IF(AND(NOT(ISBLANK('Gen Master'!F148)),OR('Gen Master'!$AM148=TRUE,'Gen Master'!$AM148="Enabled?")),'Gen Master'!F148, ignore_flag)</f>
        <v>zzz_ignore</v>
      </c>
      <c r="G323" s="19" t="str">
        <f>IF(AND(NOT(ISBLANK('Gen Master'!G148)),OR('Gen Master'!$AM148=TRUE,'Gen Master'!$AM148="Enabled?")),'Gen Master'!G148, ignore_flag)</f>
        <v>zzz_ignore</v>
      </c>
      <c r="H323" s="19" t="str">
        <f>IF(AND(NOT(ISBLANK('Gen Master'!H148)),OR('Gen Master'!$AM148=TRUE,'Gen Master'!$AM148="Enabled?")),'Gen Master'!H148, ignore_flag)</f>
        <v>zzz_ignore</v>
      </c>
      <c r="I323" s="19" t="str">
        <f>IF(AND(NOT(ISBLANK('Gen Master'!I148)),OR('Gen Master'!$AM148=TRUE,'Gen Master'!$AM148="Enabled?")),'Gen Master'!I148, ignore_flag)</f>
        <v>zzz_ignore</v>
      </c>
      <c r="J323" s="19" t="str">
        <f>IF(AND(NOT(ISBLANK('Gen Master'!J148)),OR('Gen Master'!$AM148=TRUE,'Gen Master'!$AM148="Enabled?")),'Gen Master'!J148, ignore_flag)</f>
        <v>zzz_ignore</v>
      </c>
      <c r="K323" s="19" t="str">
        <f>IF(AND(NOT(ISBLANK('Gen Master'!K148)),OR('Gen Master'!$AM148=TRUE,'Gen Master'!$AM148="Enabled?")),'Gen Master'!K148, ignore_flag)</f>
        <v>zzz_ignore</v>
      </c>
      <c r="L323" s="19" t="str">
        <f>IF(AND(NOT(ISBLANK('Gen Master'!L148)),OR('Gen Master'!$AM148=TRUE,'Gen Master'!$AM148="Enabled?")),'Gen Master'!L148, ignore_flag)</f>
        <v>zzz_ignore</v>
      </c>
      <c r="M323" s="19" t="str">
        <f>IF(AND(NOT(ISBLANK('Gen Master'!M148)),OR('Gen Master'!$AM148=TRUE,'Gen Master'!$AM148="Enabled?")),'Gen Master'!M148, ignore_flag)</f>
        <v>zzz_ignore</v>
      </c>
      <c r="N323" s="19" t="str">
        <f>IF(AND(NOT(ISBLANK('Gen Master'!N148)),OR('Gen Master'!$AM148=TRUE,'Gen Master'!$AM148="Enabled?")),'Gen Master'!N148, ignore_flag)</f>
        <v>zzz_ignore</v>
      </c>
      <c r="O323" s="19" t="str">
        <f>IF(AND(NOT(ISBLANK('Gen Master'!O148)),OR('Gen Master'!$AM148=TRUE,'Gen Master'!$AM148="Enabled?")),'Gen Master'!O148, ignore_flag)</f>
        <v>zzz_ignore</v>
      </c>
      <c r="P323" s="19" t="str">
        <f>IF(AND(NOT(ISBLANK('Gen Master'!P148)),OR('Gen Master'!$AM148=TRUE,'Gen Master'!$AM148="Enabled?")),'Gen Master'!P148, ignore_flag)</f>
        <v>zzz_ignore</v>
      </c>
      <c r="Q323" s="19" t="str">
        <f>IF(AND(NOT(ISBLANK('Gen Master'!Q148)),OR('Gen Master'!$AM148=TRUE,'Gen Master'!$AM148="Enabled?")),'Gen Master'!Q148, ignore_flag)</f>
        <v>zzz_ignore</v>
      </c>
      <c r="R323" s="19" t="str">
        <f>IF(AND(NOT(ISBLANK('Gen Master'!R148)),OR('Gen Master'!$AM148=TRUE,'Gen Master'!$AM148="Enabled?")),'Gen Master'!R148, ignore_flag)</f>
        <v>zzz_ignore</v>
      </c>
      <c r="S323" s="19" t="str">
        <f>IF(AND(NOT(ISBLANK('Gen Master'!S148)),OR('Gen Master'!$AM148=TRUE,'Gen Master'!$AM148="Enabled?")),'Gen Master'!S148, ignore_flag)</f>
        <v>zzz_ignore</v>
      </c>
      <c r="T323" s="19" t="str">
        <f>IF(AND(NOT(ISBLANK('Gen Master'!T148)),OR('Gen Master'!$AM148=TRUE,'Gen Master'!$AM148="Enabled?")),'Gen Master'!T148, ignore_flag)</f>
        <v>zzz_ignore</v>
      </c>
      <c r="U323" s="19" t="str">
        <f>IF(AND(NOT(ISBLANK('Gen Master'!U148)),OR('Gen Master'!$AM148=TRUE,'Gen Master'!$AM148="Enabled?")),'Gen Master'!U148, ignore_flag)</f>
        <v>zzz_ignore</v>
      </c>
      <c r="V323" s="19" t="str">
        <f ca="1">IF(AND(NOT(ISBLANK('Gen Master'!V148)),OR('Gen Master'!$AM148=TRUE,'Gen Master'!$AM148="Enabled?")),'Gen Master'!V148, ignore_flag)</f>
        <v>zzz_ignore</v>
      </c>
      <c r="W323" s="19" t="str">
        <f>IF(AND(NOT(ISBLANK('Gen Master'!W148)),OR('Gen Master'!$AM148=TRUE,'Gen Master'!$AM148="Enabled?")),'Gen Master'!W148, ignore_flag)</f>
        <v>zzz_ignore</v>
      </c>
      <c r="X323" s="19" t="str">
        <f>IF(AND(NOT(ISBLANK('Gen Master'!X148)),OR('Gen Master'!$AM148=TRUE,'Gen Master'!$AM148="Enabled?")),'Gen Master'!X148, ignore_flag)</f>
        <v>zzz_ignore</v>
      </c>
      <c r="Y323" s="19" t="str">
        <f>IF(AND(NOT(ISBLANK('Gen Master'!Y148)),OR('Gen Master'!$AM148=TRUE,'Gen Master'!$AM148="Enabled?")),'Gen Master'!Y148, ignore_flag)</f>
        <v>zzz_ignore</v>
      </c>
    </row>
    <row r="324" spans="1:25">
      <c r="A324" s="19">
        <f>'Gen Master'!A149</f>
        <v>118</v>
      </c>
      <c r="B324" s="19" t="str">
        <f>IF(AND(NOT(ISBLANK('Gen Master'!B149)),OR('Gen Master'!$AM149=TRUE,'Gen Master'!$AM149="Enabled?")),'Gen Master'!B149, ignore_flag)</f>
        <v>zzz_ignore</v>
      </c>
      <c r="C324" s="19" t="str">
        <f>IF(AND(NOT(ISBLANK('Gen Master'!C149)),OR('Gen Master'!$AM149=TRUE,'Gen Master'!$AM149="Enabled?")),'Gen Master'!C149, ignore_flag)</f>
        <v>zzz_ignore</v>
      </c>
      <c r="D324" s="19" t="str">
        <f>IF(AND(NOT(ISBLANK('Gen Master'!D149)),OR('Gen Master'!$AM149=TRUE,'Gen Master'!$AM149="Enabled?")),'Gen Master'!D149, ignore_flag)</f>
        <v>zzz_ignore</v>
      </c>
      <c r="E324" s="19" t="str">
        <f>IF(AND(NOT(ISBLANK('Gen Master'!E149)),OR('Gen Master'!$AM149=TRUE,'Gen Master'!$AM149="Enabled?")),'Gen Master'!E149, ignore_flag)</f>
        <v>zzz_ignore</v>
      </c>
      <c r="F324" s="19" t="str">
        <f>IF(AND(NOT(ISBLANK('Gen Master'!F149)),OR('Gen Master'!$AM149=TRUE,'Gen Master'!$AM149="Enabled?")),'Gen Master'!F149, ignore_flag)</f>
        <v>zzz_ignore</v>
      </c>
      <c r="G324" s="19" t="str">
        <f>IF(AND(NOT(ISBLANK('Gen Master'!G149)),OR('Gen Master'!$AM149=TRUE,'Gen Master'!$AM149="Enabled?")),'Gen Master'!G149, ignore_flag)</f>
        <v>zzz_ignore</v>
      </c>
      <c r="H324" s="19" t="str">
        <f>IF(AND(NOT(ISBLANK('Gen Master'!H149)),OR('Gen Master'!$AM149=TRUE,'Gen Master'!$AM149="Enabled?")),'Gen Master'!H149, ignore_flag)</f>
        <v>zzz_ignore</v>
      </c>
      <c r="I324" s="19" t="str">
        <f>IF(AND(NOT(ISBLANK('Gen Master'!I149)),OR('Gen Master'!$AM149=TRUE,'Gen Master'!$AM149="Enabled?")),'Gen Master'!I149, ignore_flag)</f>
        <v>zzz_ignore</v>
      </c>
      <c r="J324" s="19" t="str">
        <f>IF(AND(NOT(ISBLANK('Gen Master'!J149)),OR('Gen Master'!$AM149=TRUE,'Gen Master'!$AM149="Enabled?")),'Gen Master'!J149, ignore_flag)</f>
        <v>zzz_ignore</v>
      </c>
      <c r="K324" s="19" t="str">
        <f>IF(AND(NOT(ISBLANK('Gen Master'!K149)),OR('Gen Master'!$AM149=TRUE,'Gen Master'!$AM149="Enabled?")),'Gen Master'!K149, ignore_flag)</f>
        <v>zzz_ignore</v>
      </c>
      <c r="L324" s="19" t="str">
        <f>IF(AND(NOT(ISBLANK('Gen Master'!L149)),OR('Gen Master'!$AM149=TRUE,'Gen Master'!$AM149="Enabled?")),'Gen Master'!L149, ignore_flag)</f>
        <v>zzz_ignore</v>
      </c>
      <c r="M324" s="19" t="str">
        <f>IF(AND(NOT(ISBLANK('Gen Master'!M149)),OR('Gen Master'!$AM149=TRUE,'Gen Master'!$AM149="Enabled?")),'Gen Master'!M149, ignore_flag)</f>
        <v>zzz_ignore</v>
      </c>
      <c r="N324" s="19" t="str">
        <f>IF(AND(NOT(ISBLANK('Gen Master'!N149)),OR('Gen Master'!$AM149=TRUE,'Gen Master'!$AM149="Enabled?")),'Gen Master'!N149, ignore_flag)</f>
        <v>zzz_ignore</v>
      </c>
      <c r="O324" s="19" t="str">
        <f>IF(AND(NOT(ISBLANK('Gen Master'!O149)),OR('Gen Master'!$AM149=TRUE,'Gen Master'!$AM149="Enabled?")),'Gen Master'!O149, ignore_flag)</f>
        <v>zzz_ignore</v>
      </c>
      <c r="P324" s="19" t="str">
        <f>IF(AND(NOT(ISBLANK('Gen Master'!P149)),OR('Gen Master'!$AM149=TRUE,'Gen Master'!$AM149="Enabled?")),'Gen Master'!P149, ignore_flag)</f>
        <v>zzz_ignore</v>
      </c>
      <c r="Q324" s="19" t="str">
        <f>IF(AND(NOT(ISBLANK('Gen Master'!Q149)),OR('Gen Master'!$AM149=TRUE,'Gen Master'!$AM149="Enabled?")),'Gen Master'!Q149, ignore_flag)</f>
        <v>zzz_ignore</v>
      </c>
      <c r="R324" s="19" t="str">
        <f>IF(AND(NOT(ISBLANK('Gen Master'!R149)),OR('Gen Master'!$AM149=TRUE,'Gen Master'!$AM149="Enabled?")),'Gen Master'!R149, ignore_flag)</f>
        <v>zzz_ignore</v>
      </c>
      <c r="S324" s="19" t="str">
        <f>IF(AND(NOT(ISBLANK('Gen Master'!S149)),OR('Gen Master'!$AM149=TRUE,'Gen Master'!$AM149="Enabled?")),'Gen Master'!S149, ignore_flag)</f>
        <v>zzz_ignore</v>
      </c>
      <c r="T324" s="19" t="str">
        <f>IF(AND(NOT(ISBLANK('Gen Master'!T149)),OR('Gen Master'!$AM149=TRUE,'Gen Master'!$AM149="Enabled?")),'Gen Master'!T149, ignore_flag)</f>
        <v>zzz_ignore</v>
      </c>
      <c r="U324" s="19" t="str">
        <f>IF(AND(NOT(ISBLANK('Gen Master'!U149)),OR('Gen Master'!$AM149=TRUE,'Gen Master'!$AM149="Enabled?")),'Gen Master'!U149, ignore_flag)</f>
        <v>zzz_ignore</v>
      </c>
      <c r="V324" s="19" t="str">
        <f ca="1">IF(AND(NOT(ISBLANK('Gen Master'!V149)),OR('Gen Master'!$AM149=TRUE,'Gen Master'!$AM149="Enabled?")),'Gen Master'!V149, ignore_flag)</f>
        <v>zzz_ignore</v>
      </c>
      <c r="W324" s="19" t="str">
        <f>IF(AND(NOT(ISBLANK('Gen Master'!W149)),OR('Gen Master'!$AM149=TRUE,'Gen Master'!$AM149="Enabled?")),'Gen Master'!W149, ignore_flag)</f>
        <v>zzz_ignore</v>
      </c>
      <c r="X324" s="19" t="str">
        <f>IF(AND(NOT(ISBLANK('Gen Master'!X149)),OR('Gen Master'!$AM149=TRUE,'Gen Master'!$AM149="Enabled?")),'Gen Master'!X149, ignore_flag)</f>
        <v>zzz_ignore</v>
      </c>
      <c r="Y324" s="19" t="str">
        <f>IF(AND(NOT(ISBLANK('Gen Master'!Y149)),OR('Gen Master'!$AM149=TRUE,'Gen Master'!$AM149="Enabled?")),'Gen Master'!Y149, ignore_flag)</f>
        <v>zzz_ignore</v>
      </c>
    </row>
    <row r="325" spans="1:25">
      <c r="A325" s="19">
        <f>'Gen Master'!A150</f>
        <v>119</v>
      </c>
      <c r="B325" s="19" t="str">
        <f>IF(AND(NOT(ISBLANK('Gen Master'!B150)),OR('Gen Master'!$AM150=TRUE,'Gen Master'!$AM150="Enabled?")),'Gen Master'!B150, ignore_flag)</f>
        <v>zzz_ignore</v>
      </c>
      <c r="C325" s="19" t="str">
        <f>IF(AND(NOT(ISBLANK('Gen Master'!C150)),OR('Gen Master'!$AM150=TRUE,'Gen Master'!$AM150="Enabled?")),'Gen Master'!C150, ignore_flag)</f>
        <v>zzz_ignore</v>
      </c>
      <c r="D325" s="19" t="str">
        <f>IF(AND(NOT(ISBLANK('Gen Master'!D150)),OR('Gen Master'!$AM150=TRUE,'Gen Master'!$AM150="Enabled?")),'Gen Master'!D150, ignore_flag)</f>
        <v>zzz_ignore</v>
      </c>
      <c r="E325" s="19" t="str">
        <f>IF(AND(NOT(ISBLANK('Gen Master'!E150)),OR('Gen Master'!$AM150=TRUE,'Gen Master'!$AM150="Enabled?")),'Gen Master'!E150, ignore_flag)</f>
        <v>zzz_ignore</v>
      </c>
      <c r="F325" s="19" t="str">
        <f>IF(AND(NOT(ISBLANK('Gen Master'!F150)),OR('Gen Master'!$AM150=TRUE,'Gen Master'!$AM150="Enabled?")),'Gen Master'!F150, ignore_flag)</f>
        <v>zzz_ignore</v>
      </c>
      <c r="G325" s="19" t="str">
        <f>IF(AND(NOT(ISBLANK('Gen Master'!G150)),OR('Gen Master'!$AM150=TRUE,'Gen Master'!$AM150="Enabled?")),'Gen Master'!G150, ignore_flag)</f>
        <v>zzz_ignore</v>
      </c>
      <c r="H325" s="19" t="str">
        <f>IF(AND(NOT(ISBLANK('Gen Master'!H150)),OR('Gen Master'!$AM150=TRUE,'Gen Master'!$AM150="Enabled?")),'Gen Master'!H150, ignore_flag)</f>
        <v>zzz_ignore</v>
      </c>
      <c r="I325" s="19" t="str">
        <f>IF(AND(NOT(ISBLANK('Gen Master'!I150)),OR('Gen Master'!$AM150=TRUE,'Gen Master'!$AM150="Enabled?")),'Gen Master'!I150, ignore_flag)</f>
        <v>zzz_ignore</v>
      </c>
      <c r="J325" s="19" t="str">
        <f>IF(AND(NOT(ISBLANK('Gen Master'!J150)),OR('Gen Master'!$AM150=TRUE,'Gen Master'!$AM150="Enabled?")),'Gen Master'!J150, ignore_flag)</f>
        <v>zzz_ignore</v>
      </c>
      <c r="K325" s="19" t="str">
        <f>IF(AND(NOT(ISBLANK('Gen Master'!K150)),OR('Gen Master'!$AM150=TRUE,'Gen Master'!$AM150="Enabled?")),'Gen Master'!K150, ignore_flag)</f>
        <v>zzz_ignore</v>
      </c>
      <c r="L325" s="19" t="str">
        <f>IF(AND(NOT(ISBLANK('Gen Master'!L150)),OR('Gen Master'!$AM150=TRUE,'Gen Master'!$AM150="Enabled?")),'Gen Master'!L150, ignore_flag)</f>
        <v>zzz_ignore</v>
      </c>
      <c r="M325" s="19" t="str">
        <f>IF(AND(NOT(ISBLANK('Gen Master'!M150)),OR('Gen Master'!$AM150=TRUE,'Gen Master'!$AM150="Enabled?")),'Gen Master'!M150, ignore_flag)</f>
        <v>zzz_ignore</v>
      </c>
      <c r="N325" s="19" t="str">
        <f>IF(AND(NOT(ISBLANK('Gen Master'!N150)),OR('Gen Master'!$AM150=TRUE,'Gen Master'!$AM150="Enabled?")),'Gen Master'!N150, ignore_flag)</f>
        <v>zzz_ignore</v>
      </c>
      <c r="O325" s="19" t="str">
        <f>IF(AND(NOT(ISBLANK('Gen Master'!O150)),OR('Gen Master'!$AM150=TRUE,'Gen Master'!$AM150="Enabled?")),'Gen Master'!O150, ignore_flag)</f>
        <v>zzz_ignore</v>
      </c>
      <c r="P325" s="19" t="str">
        <f>IF(AND(NOT(ISBLANK('Gen Master'!P150)),OR('Gen Master'!$AM150=TRUE,'Gen Master'!$AM150="Enabled?")),'Gen Master'!P150, ignore_flag)</f>
        <v>zzz_ignore</v>
      </c>
      <c r="Q325" s="19" t="str">
        <f>IF(AND(NOT(ISBLANK('Gen Master'!Q150)),OR('Gen Master'!$AM150=TRUE,'Gen Master'!$AM150="Enabled?")),'Gen Master'!Q150, ignore_flag)</f>
        <v>zzz_ignore</v>
      </c>
      <c r="R325" s="19" t="str">
        <f>IF(AND(NOT(ISBLANK('Gen Master'!R150)),OR('Gen Master'!$AM150=TRUE,'Gen Master'!$AM150="Enabled?")),'Gen Master'!R150, ignore_flag)</f>
        <v>zzz_ignore</v>
      </c>
      <c r="S325" s="19" t="str">
        <f>IF(AND(NOT(ISBLANK('Gen Master'!S150)),OR('Gen Master'!$AM150=TRUE,'Gen Master'!$AM150="Enabled?")),'Gen Master'!S150, ignore_flag)</f>
        <v>zzz_ignore</v>
      </c>
      <c r="T325" s="19" t="str">
        <f>IF(AND(NOT(ISBLANK('Gen Master'!T150)),OR('Gen Master'!$AM150=TRUE,'Gen Master'!$AM150="Enabled?")),'Gen Master'!T150, ignore_flag)</f>
        <v>zzz_ignore</v>
      </c>
      <c r="U325" s="19" t="str">
        <f>IF(AND(NOT(ISBLANK('Gen Master'!U150)),OR('Gen Master'!$AM150=TRUE,'Gen Master'!$AM150="Enabled?")),'Gen Master'!U150, ignore_flag)</f>
        <v>zzz_ignore</v>
      </c>
      <c r="V325" s="19" t="str">
        <f ca="1">IF(AND(NOT(ISBLANK('Gen Master'!V150)),OR('Gen Master'!$AM150=TRUE,'Gen Master'!$AM150="Enabled?")),'Gen Master'!V150, ignore_flag)</f>
        <v>zzz_ignore</v>
      </c>
      <c r="W325" s="19" t="str">
        <f>IF(AND(NOT(ISBLANK('Gen Master'!W150)),OR('Gen Master'!$AM150=TRUE,'Gen Master'!$AM150="Enabled?")),'Gen Master'!W150, ignore_flag)</f>
        <v>zzz_ignore</v>
      </c>
      <c r="X325" s="19" t="str">
        <f>IF(AND(NOT(ISBLANK('Gen Master'!X150)),OR('Gen Master'!$AM150=TRUE,'Gen Master'!$AM150="Enabled?")),'Gen Master'!X150, ignore_flag)</f>
        <v>zzz_ignore</v>
      </c>
      <c r="Y325" s="19" t="str">
        <f>IF(AND(NOT(ISBLANK('Gen Master'!Y150)),OR('Gen Master'!$AM150=TRUE,'Gen Master'!$AM150="Enabled?")),'Gen Master'!Y150, ignore_flag)</f>
        <v>zzz_ignore</v>
      </c>
    </row>
    <row r="326" spans="1:25">
      <c r="A326" s="19">
        <f>'Gen Master'!A151</f>
        <v>120</v>
      </c>
      <c r="B326" s="19" t="str">
        <f>IF(AND(NOT(ISBLANK('Gen Master'!B151)),OR('Gen Master'!$AM151=TRUE,'Gen Master'!$AM151="Enabled?")),'Gen Master'!B151, ignore_flag)</f>
        <v>zzz_ignore</v>
      </c>
      <c r="C326" s="19" t="str">
        <f>IF(AND(NOT(ISBLANK('Gen Master'!C151)),OR('Gen Master'!$AM151=TRUE,'Gen Master'!$AM151="Enabled?")),'Gen Master'!C151, ignore_flag)</f>
        <v>zzz_ignore</v>
      </c>
      <c r="D326" s="19" t="str">
        <f>IF(AND(NOT(ISBLANK('Gen Master'!D151)),OR('Gen Master'!$AM151=TRUE,'Gen Master'!$AM151="Enabled?")),'Gen Master'!D151, ignore_flag)</f>
        <v>zzz_ignore</v>
      </c>
      <c r="E326" s="19" t="str">
        <f>IF(AND(NOT(ISBLANK('Gen Master'!E151)),OR('Gen Master'!$AM151=TRUE,'Gen Master'!$AM151="Enabled?")),'Gen Master'!E151, ignore_flag)</f>
        <v>zzz_ignore</v>
      </c>
      <c r="F326" s="19" t="str">
        <f>IF(AND(NOT(ISBLANK('Gen Master'!F151)),OR('Gen Master'!$AM151=TRUE,'Gen Master'!$AM151="Enabled?")),'Gen Master'!F151, ignore_flag)</f>
        <v>zzz_ignore</v>
      </c>
      <c r="G326" s="19" t="str">
        <f>IF(AND(NOT(ISBLANK('Gen Master'!G151)),OR('Gen Master'!$AM151=TRUE,'Gen Master'!$AM151="Enabled?")),'Gen Master'!G151, ignore_flag)</f>
        <v>zzz_ignore</v>
      </c>
      <c r="H326" s="19" t="str">
        <f>IF(AND(NOT(ISBLANK('Gen Master'!H151)),OR('Gen Master'!$AM151=TRUE,'Gen Master'!$AM151="Enabled?")),'Gen Master'!H151, ignore_flag)</f>
        <v>zzz_ignore</v>
      </c>
      <c r="I326" s="19" t="str">
        <f>IF(AND(NOT(ISBLANK('Gen Master'!I151)),OR('Gen Master'!$AM151=TRUE,'Gen Master'!$AM151="Enabled?")),'Gen Master'!I151, ignore_flag)</f>
        <v>zzz_ignore</v>
      </c>
      <c r="J326" s="19" t="str">
        <f>IF(AND(NOT(ISBLANK('Gen Master'!J151)),OR('Gen Master'!$AM151=TRUE,'Gen Master'!$AM151="Enabled?")),'Gen Master'!J151, ignore_flag)</f>
        <v>zzz_ignore</v>
      </c>
      <c r="K326" s="19" t="str">
        <f>IF(AND(NOT(ISBLANK('Gen Master'!K151)),OR('Gen Master'!$AM151=TRUE,'Gen Master'!$AM151="Enabled?")),'Gen Master'!K151, ignore_flag)</f>
        <v>zzz_ignore</v>
      </c>
      <c r="L326" s="19" t="str">
        <f>IF(AND(NOT(ISBLANK('Gen Master'!L151)),OR('Gen Master'!$AM151=TRUE,'Gen Master'!$AM151="Enabled?")),'Gen Master'!L151, ignore_flag)</f>
        <v>zzz_ignore</v>
      </c>
      <c r="M326" s="19" t="str">
        <f>IF(AND(NOT(ISBLANK('Gen Master'!M151)),OR('Gen Master'!$AM151=TRUE,'Gen Master'!$AM151="Enabled?")),'Gen Master'!M151, ignore_flag)</f>
        <v>zzz_ignore</v>
      </c>
      <c r="N326" s="19" t="str">
        <f>IF(AND(NOT(ISBLANK('Gen Master'!N151)),OR('Gen Master'!$AM151=TRUE,'Gen Master'!$AM151="Enabled?")),'Gen Master'!N151, ignore_flag)</f>
        <v>zzz_ignore</v>
      </c>
      <c r="O326" s="19" t="str">
        <f>IF(AND(NOT(ISBLANK('Gen Master'!O151)),OR('Gen Master'!$AM151=TRUE,'Gen Master'!$AM151="Enabled?")),'Gen Master'!O151, ignore_flag)</f>
        <v>zzz_ignore</v>
      </c>
      <c r="P326" s="19" t="str">
        <f>IF(AND(NOT(ISBLANK('Gen Master'!P151)),OR('Gen Master'!$AM151=TRUE,'Gen Master'!$AM151="Enabled?")),'Gen Master'!P151, ignore_flag)</f>
        <v>zzz_ignore</v>
      </c>
      <c r="Q326" s="19" t="str">
        <f>IF(AND(NOT(ISBLANK('Gen Master'!Q151)),OR('Gen Master'!$AM151=TRUE,'Gen Master'!$AM151="Enabled?")),'Gen Master'!Q151, ignore_flag)</f>
        <v>zzz_ignore</v>
      </c>
      <c r="R326" s="19" t="str">
        <f>IF(AND(NOT(ISBLANK('Gen Master'!R151)),OR('Gen Master'!$AM151=TRUE,'Gen Master'!$AM151="Enabled?")),'Gen Master'!R151, ignore_flag)</f>
        <v>zzz_ignore</v>
      </c>
      <c r="S326" s="19" t="str">
        <f>IF(AND(NOT(ISBLANK('Gen Master'!S151)),OR('Gen Master'!$AM151=TRUE,'Gen Master'!$AM151="Enabled?")),'Gen Master'!S151, ignore_flag)</f>
        <v>zzz_ignore</v>
      </c>
      <c r="T326" s="19" t="str">
        <f>IF(AND(NOT(ISBLANK('Gen Master'!T151)),OR('Gen Master'!$AM151=TRUE,'Gen Master'!$AM151="Enabled?")),'Gen Master'!T151, ignore_flag)</f>
        <v>zzz_ignore</v>
      </c>
      <c r="U326" s="19" t="str">
        <f>IF(AND(NOT(ISBLANK('Gen Master'!U151)),OR('Gen Master'!$AM151=TRUE,'Gen Master'!$AM151="Enabled?")),'Gen Master'!U151, ignore_flag)</f>
        <v>zzz_ignore</v>
      </c>
      <c r="V326" s="19" t="str">
        <f ca="1">IF(AND(NOT(ISBLANK('Gen Master'!V151)),OR('Gen Master'!$AM151=TRUE,'Gen Master'!$AM151="Enabled?")),'Gen Master'!V151, ignore_flag)</f>
        <v>zzz_ignore</v>
      </c>
      <c r="W326" s="19" t="str">
        <f>IF(AND(NOT(ISBLANK('Gen Master'!W151)),OR('Gen Master'!$AM151=TRUE,'Gen Master'!$AM151="Enabled?")),'Gen Master'!W151, ignore_flag)</f>
        <v>zzz_ignore</v>
      </c>
      <c r="X326" s="19" t="str">
        <f>IF(AND(NOT(ISBLANK('Gen Master'!X151)),OR('Gen Master'!$AM151=TRUE,'Gen Master'!$AM151="Enabled?")),'Gen Master'!X151, ignore_flag)</f>
        <v>zzz_ignore</v>
      </c>
      <c r="Y326" s="19" t="str">
        <f>IF(AND(NOT(ISBLANK('Gen Master'!Y151)),OR('Gen Master'!$AM151=TRUE,'Gen Master'!$AM151="Enabled?")),'Gen Master'!Y151, ignore_flag)</f>
        <v>zzz_ignore</v>
      </c>
    </row>
    <row r="327" spans="1:25">
      <c r="A327" s="19">
        <f>'Gen Master'!A152</f>
        <v>121</v>
      </c>
      <c r="B327" s="19" t="str">
        <f>IF(AND(NOT(ISBLANK('Gen Master'!B152)),OR('Gen Master'!$AM152=TRUE,'Gen Master'!$AM152="Enabled?")),'Gen Master'!B152, ignore_flag)</f>
        <v>zzz_ignore</v>
      </c>
      <c r="C327" s="19" t="str">
        <f>IF(AND(NOT(ISBLANK('Gen Master'!C152)),OR('Gen Master'!$AM152=TRUE,'Gen Master'!$AM152="Enabled?")),'Gen Master'!C152, ignore_flag)</f>
        <v>zzz_ignore</v>
      </c>
      <c r="D327" s="19" t="str">
        <f>IF(AND(NOT(ISBLANK('Gen Master'!D152)),OR('Gen Master'!$AM152=TRUE,'Gen Master'!$AM152="Enabled?")),'Gen Master'!D152, ignore_flag)</f>
        <v>zzz_ignore</v>
      </c>
      <c r="E327" s="19" t="str">
        <f>IF(AND(NOT(ISBLANK('Gen Master'!E152)),OR('Gen Master'!$AM152=TRUE,'Gen Master'!$AM152="Enabled?")),'Gen Master'!E152, ignore_flag)</f>
        <v>zzz_ignore</v>
      </c>
      <c r="F327" s="19" t="str">
        <f>IF(AND(NOT(ISBLANK('Gen Master'!F152)),OR('Gen Master'!$AM152=TRUE,'Gen Master'!$AM152="Enabled?")),'Gen Master'!F152, ignore_flag)</f>
        <v>zzz_ignore</v>
      </c>
      <c r="G327" s="19" t="str">
        <f>IF(AND(NOT(ISBLANK('Gen Master'!G152)),OR('Gen Master'!$AM152=TRUE,'Gen Master'!$AM152="Enabled?")),'Gen Master'!G152, ignore_flag)</f>
        <v>zzz_ignore</v>
      </c>
      <c r="H327" s="19" t="str">
        <f>IF(AND(NOT(ISBLANK('Gen Master'!H152)),OR('Gen Master'!$AM152=TRUE,'Gen Master'!$AM152="Enabled?")),'Gen Master'!H152, ignore_flag)</f>
        <v>zzz_ignore</v>
      </c>
      <c r="I327" s="19" t="str">
        <f>IF(AND(NOT(ISBLANK('Gen Master'!I152)),OR('Gen Master'!$AM152=TRUE,'Gen Master'!$AM152="Enabled?")),'Gen Master'!I152, ignore_flag)</f>
        <v>zzz_ignore</v>
      </c>
      <c r="J327" s="19" t="str">
        <f>IF(AND(NOT(ISBLANK('Gen Master'!J152)),OR('Gen Master'!$AM152=TRUE,'Gen Master'!$AM152="Enabled?")),'Gen Master'!J152, ignore_flag)</f>
        <v>zzz_ignore</v>
      </c>
      <c r="K327" s="19" t="str">
        <f>IF(AND(NOT(ISBLANK('Gen Master'!K152)),OR('Gen Master'!$AM152=TRUE,'Gen Master'!$AM152="Enabled?")),'Gen Master'!K152, ignore_flag)</f>
        <v>zzz_ignore</v>
      </c>
      <c r="L327" s="19" t="str">
        <f>IF(AND(NOT(ISBLANK('Gen Master'!L152)),OR('Gen Master'!$AM152=TRUE,'Gen Master'!$AM152="Enabled?")),'Gen Master'!L152, ignore_flag)</f>
        <v>zzz_ignore</v>
      </c>
      <c r="M327" s="19" t="str">
        <f>IF(AND(NOT(ISBLANK('Gen Master'!M152)),OR('Gen Master'!$AM152=TRUE,'Gen Master'!$AM152="Enabled?")),'Gen Master'!M152, ignore_flag)</f>
        <v>zzz_ignore</v>
      </c>
      <c r="N327" s="19" t="str">
        <f>IF(AND(NOT(ISBLANK('Gen Master'!N152)),OR('Gen Master'!$AM152=TRUE,'Gen Master'!$AM152="Enabled?")),'Gen Master'!N152, ignore_flag)</f>
        <v>zzz_ignore</v>
      </c>
      <c r="O327" s="19" t="str">
        <f>IF(AND(NOT(ISBLANK('Gen Master'!O152)),OR('Gen Master'!$AM152=TRUE,'Gen Master'!$AM152="Enabled?")),'Gen Master'!O152, ignore_flag)</f>
        <v>zzz_ignore</v>
      </c>
      <c r="P327" s="19" t="str">
        <f>IF(AND(NOT(ISBLANK('Gen Master'!P152)),OR('Gen Master'!$AM152=TRUE,'Gen Master'!$AM152="Enabled?")),'Gen Master'!P152, ignore_flag)</f>
        <v>zzz_ignore</v>
      </c>
      <c r="Q327" s="19" t="str">
        <f>IF(AND(NOT(ISBLANK('Gen Master'!Q152)),OR('Gen Master'!$AM152=TRUE,'Gen Master'!$AM152="Enabled?")),'Gen Master'!Q152, ignore_flag)</f>
        <v>zzz_ignore</v>
      </c>
      <c r="R327" s="19" t="str">
        <f>IF(AND(NOT(ISBLANK('Gen Master'!R152)),OR('Gen Master'!$AM152=TRUE,'Gen Master'!$AM152="Enabled?")),'Gen Master'!R152, ignore_flag)</f>
        <v>zzz_ignore</v>
      </c>
      <c r="S327" s="19" t="str">
        <f>IF(AND(NOT(ISBLANK('Gen Master'!S152)),OR('Gen Master'!$AM152=TRUE,'Gen Master'!$AM152="Enabled?")),'Gen Master'!S152, ignore_flag)</f>
        <v>zzz_ignore</v>
      </c>
      <c r="T327" s="19" t="str">
        <f>IF(AND(NOT(ISBLANK('Gen Master'!T152)),OR('Gen Master'!$AM152=TRUE,'Gen Master'!$AM152="Enabled?")),'Gen Master'!T152, ignore_flag)</f>
        <v>zzz_ignore</v>
      </c>
      <c r="U327" s="19" t="str">
        <f>IF(AND(NOT(ISBLANK('Gen Master'!U152)),OR('Gen Master'!$AM152=TRUE,'Gen Master'!$AM152="Enabled?")),'Gen Master'!U152, ignore_flag)</f>
        <v>zzz_ignore</v>
      </c>
      <c r="V327" s="19" t="str">
        <f ca="1">IF(AND(NOT(ISBLANK('Gen Master'!V152)),OR('Gen Master'!$AM152=TRUE,'Gen Master'!$AM152="Enabled?")),'Gen Master'!V152, ignore_flag)</f>
        <v>zzz_ignore</v>
      </c>
      <c r="W327" s="19" t="str">
        <f>IF(AND(NOT(ISBLANK('Gen Master'!W152)),OR('Gen Master'!$AM152=TRUE,'Gen Master'!$AM152="Enabled?")),'Gen Master'!W152, ignore_flag)</f>
        <v>zzz_ignore</v>
      </c>
      <c r="X327" s="19" t="str">
        <f>IF(AND(NOT(ISBLANK('Gen Master'!X152)),OR('Gen Master'!$AM152=TRUE,'Gen Master'!$AM152="Enabled?")),'Gen Master'!X152, ignore_flag)</f>
        <v>zzz_ignore</v>
      </c>
      <c r="Y327" s="19" t="str">
        <f>IF(AND(NOT(ISBLANK('Gen Master'!Y152)),OR('Gen Master'!$AM152=TRUE,'Gen Master'!$AM152="Enabled?")),'Gen Master'!Y152, ignore_flag)</f>
        <v>zzz_ignore</v>
      </c>
    </row>
    <row r="328" spans="1:25">
      <c r="A328" s="19">
        <f>'Gen Master'!A153</f>
        <v>122</v>
      </c>
      <c r="B328" s="19" t="str">
        <f>IF(AND(NOT(ISBLANK('Gen Master'!B153)),OR('Gen Master'!$AM153=TRUE,'Gen Master'!$AM153="Enabled?")),'Gen Master'!B153, ignore_flag)</f>
        <v>zzz_ignore</v>
      </c>
      <c r="C328" s="19" t="str">
        <f>IF(AND(NOT(ISBLANK('Gen Master'!C153)),OR('Gen Master'!$AM153=TRUE,'Gen Master'!$AM153="Enabled?")),'Gen Master'!C153, ignore_flag)</f>
        <v>zzz_ignore</v>
      </c>
      <c r="D328" s="19" t="str">
        <f>IF(AND(NOT(ISBLANK('Gen Master'!D153)),OR('Gen Master'!$AM153=TRUE,'Gen Master'!$AM153="Enabled?")),'Gen Master'!D153, ignore_flag)</f>
        <v>zzz_ignore</v>
      </c>
      <c r="E328" s="19" t="str">
        <f>IF(AND(NOT(ISBLANK('Gen Master'!E153)),OR('Gen Master'!$AM153=TRUE,'Gen Master'!$AM153="Enabled?")),'Gen Master'!E153, ignore_flag)</f>
        <v>zzz_ignore</v>
      </c>
      <c r="F328" s="19" t="str">
        <f>IF(AND(NOT(ISBLANK('Gen Master'!F153)),OR('Gen Master'!$AM153=TRUE,'Gen Master'!$AM153="Enabled?")),'Gen Master'!F153, ignore_flag)</f>
        <v>zzz_ignore</v>
      </c>
      <c r="G328" s="19" t="str">
        <f>IF(AND(NOT(ISBLANK('Gen Master'!G153)),OR('Gen Master'!$AM153=TRUE,'Gen Master'!$AM153="Enabled?")),'Gen Master'!G153, ignore_flag)</f>
        <v>zzz_ignore</v>
      </c>
      <c r="H328" s="19" t="str">
        <f>IF(AND(NOT(ISBLANK('Gen Master'!H153)),OR('Gen Master'!$AM153=TRUE,'Gen Master'!$AM153="Enabled?")),'Gen Master'!H153, ignore_flag)</f>
        <v>zzz_ignore</v>
      </c>
      <c r="I328" s="19" t="str">
        <f>IF(AND(NOT(ISBLANK('Gen Master'!I153)),OR('Gen Master'!$AM153=TRUE,'Gen Master'!$AM153="Enabled?")),'Gen Master'!I153, ignore_flag)</f>
        <v>zzz_ignore</v>
      </c>
      <c r="J328" s="19" t="str">
        <f>IF(AND(NOT(ISBLANK('Gen Master'!J153)),OR('Gen Master'!$AM153=TRUE,'Gen Master'!$AM153="Enabled?")),'Gen Master'!J153, ignore_flag)</f>
        <v>zzz_ignore</v>
      </c>
      <c r="K328" s="19" t="str">
        <f>IF(AND(NOT(ISBLANK('Gen Master'!K153)),OR('Gen Master'!$AM153=TRUE,'Gen Master'!$AM153="Enabled?")),'Gen Master'!K153, ignore_flag)</f>
        <v>zzz_ignore</v>
      </c>
      <c r="L328" s="19" t="str">
        <f>IF(AND(NOT(ISBLANK('Gen Master'!L153)),OR('Gen Master'!$AM153=TRUE,'Gen Master'!$AM153="Enabled?")),'Gen Master'!L153, ignore_flag)</f>
        <v>zzz_ignore</v>
      </c>
      <c r="M328" s="19" t="str">
        <f>IF(AND(NOT(ISBLANK('Gen Master'!M153)),OR('Gen Master'!$AM153=TRUE,'Gen Master'!$AM153="Enabled?")),'Gen Master'!M153, ignore_flag)</f>
        <v>zzz_ignore</v>
      </c>
      <c r="N328" s="19" t="str">
        <f>IF(AND(NOT(ISBLANK('Gen Master'!N153)),OR('Gen Master'!$AM153=TRUE,'Gen Master'!$AM153="Enabled?")),'Gen Master'!N153, ignore_flag)</f>
        <v>zzz_ignore</v>
      </c>
      <c r="O328" s="19" t="str">
        <f>IF(AND(NOT(ISBLANK('Gen Master'!O153)),OR('Gen Master'!$AM153=TRUE,'Gen Master'!$AM153="Enabled?")),'Gen Master'!O153, ignore_flag)</f>
        <v>zzz_ignore</v>
      </c>
      <c r="P328" s="19" t="str">
        <f>IF(AND(NOT(ISBLANK('Gen Master'!P153)),OR('Gen Master'!$AM153=TRUE,'Gen Master'!$AM153="Enabled?")),'Gen Master'!P153, ignore_flag)</f>
        <v>zzz_ignore</v>
      </c>
      <c r="Q328" s="19" t="str">
        <f>IF(AND(NOT(ISBLANK('Gen Master'!Q153)),OR('Gen Master'!$AM153=TRUE,'Gen Master'!$AM153="Enabled?")),'Gen Master'!Q153, ignore_flag)</f>
        <v>zzz_ignore</v>
      </c>
      <c r="R328" s="19" t="str">
        <f>IF(AND(NOT(ISBLANK('Gen Master'!R153)),OR('Gen Master'!$AM153=TRUE,'Gen Master'!$AM153="Enabled?")),'Gen Master'!R153, ignore_flag)</f>
        <v>zzz_ignore</v>
      </c>
      <c r="S328" s="19" t="str">
        <f>IF(AND(NOT(ISBLANK('Gen Master'!S153)),OR('Gen Master'!$AM153=TRUE,'Gen Master'!$AM153="Enabled?")),'Gen Master'!S153, ignore_flag)</f>
        <v>zzz_ignore</v>
      </c>
      <c r="T328" s="19" t="str">
        <f>IF(AND(NOT(ISBLANK('Gen Master'!T153)),OR('Gen Master'!$AM153=TRUE,'Gen Master'!$AM153="Enabled?")),'Gen Master'!T153, ignore_flag)</f>
        <v>zzz_ignore</v>
      </c>
      <c r="U328" s="19" t="str">
        <f>IF(AND(NOT(ISBLANK('Gen Master'!U153)),OR('Gen Master'!$AM153=TRUE,'Gen Master'!$AM153="Enabled?")),'Gen Master'!U153, ignore_flag)</f>
        <v>zzz_ignore</v>
      </c>
      <c r="V328" s="19" t="str">
        <f ca="1">IF(AND(NOT(ISBLANK('Gen Master'!V153)),OR('Gen Master'!$AM153=TRUE,'Gen Master'!$AM153="Enabled?")),'Gen Master'!V153, ignore_flag)</f>
        <v>zzz_ignore</v>
      </c>
      <c r="W328" s="19" t="str">
        <f>IF(AND(NOT(ISBLANK('Gen Master'!W153)),OR('Gen Master'!$AM153=TRUE,'Gen Master'!$AM153="Enabled?")),'Gen Master'!W153, ignore_flag)</f>
        <v>zzz_ignore</v>
      </c>
      <c r="X328" s="19" t="str">
        <f>IF(AND(NOT(ISBLANK('Gen Master'!X153)),OR('Gen Master'!$AM153=TRUE,'Gen Master'!$AM153="Enabled?")),'Gen Master'!X153, ignore_flag)</f>
        <v>zzz_ignore</v>
      </c>
      <c r="Y328" s="19" t="str">
        <f>IF(AND(NOT(ISBLANK('Gen Master'!Y153)),OR('Gen Master'!$AM153=TRUE,'Gen Master'!$AM153="Enabled?")),'Gen Master'!Y153, ignore_flag)</f>
        <v>zzz_ignore</v>
      </c>
    </row>
    <row r="329" spans="1:25">
      <c r="A329" s="19">
        <f>'Gen Master'!A154</f>
        <v>123</v>
      </c>
      <c r="B329" s="19" t="str">
        <f>IF(AND(NOT(ISBLANK('Gen Master'!B154)),OR('Gen Master'!$AM154=TRUE,'Gen Master'!$AM154="Enabled?")),'Gen Master'!B154, ignore_flag)</f>
        <v>zzz_ignore</v>
      </c>
      <c r="C329" s="19" t="str">
        <f>IF(AND(NOT(ISBLANK('Gen Master'!C154)),OR('Gen Master'!$AM154=TRUE,'Gen Master'!$AM154="Enabled?")),'Gen Master'!C154, ignore_flag)</f>
        <v>zzz_ignore</v>
      </c>
      <c r="D329" s="19" t="str">
        <f>IF(AND(NOT(ISBLANK('Gen Master'!D154)),OR('Gen Master'!$AM154=TRUE,'Gen Master'!$AM154="Enabled?")),'Gen Master'!D154, ignore_flag)</f>
        <v>zzz_ignore</v>
      </c>
      <c r="E329" s="19" t="str">
        <f>IF(AND(NOT(ISBLANK('Gen Master'!E154)),OR('Gen Master'!$AM154=TRUE,'Gen Master'!$AM154="Enabled?")),'Gen Master'!E154, ignore_flag)</f>
        <v>zzz_ignore</v>
      </c>
      <c r="F329" s="19" t="str">
        <f>IF(AND(NOT(ISBLANK('Gen Master'!F154)),OR('Gen Master'!$AM154=TRUE,'Gen Master'!$AM154="Enabled?")),'Gen Master'!F154, ignore_flag)</f>
        <v>zzz_ignore</v>
      </c>
      <c r="G329" s="19" t="str">
        <f>IF(AND(NOT(ISBLANK('Gen Master'!G154)),OR('Gen Master'!$AM154=TRUE,'Gen Master'!$AM154="Enabled?")),'Gen Master'!G154, ignore_flag)</f>
        <v>zzz_ignore</v>
      </c>
      <c r="H329" s="19" t="str">
        <f>IF(AND(NOT(ISBLANK('Gen Master'!H154)),OR('Gen Master'!$AM154=TRUE,'Gen Master'!$AM154="Enabled?")),'Gen Master'!H154, ignore_flag)</f>
        <v>zzz_ignore</v>
      </c>
      <c r="I329" s="19" t="str">
        <f>IF(AND(NOT(ISBLANK('Gen Master'!I154)),OR('Gen Master'!$AM154=TRUE,'Gen Master'!$AM154="Enabled?")),'Gen Master'!I154, ignore_flag)</f>
        <v>zzz_ignore</v>
      </c>
      <c r="J329" s="19" t="str">
        <f>IF(AND(NOT(ISBLANK('Gen Master'!J154)),OR('Gen Master'!$AM154=TRUE,'Gen Master'!$AM154="Enabled?")),'Gen Master'!J154, ignore_flag)</f>
        <v>zzz_ignore</v>
      </c>
      <c r="K329" s="19" t="str">
        <f>IF(AND(NOT(ISBLANK('Gen Master'!K154)),OR('Gen Master'!$AM154=TRUE,'Gen Master'!$AM154="Enabled?")),'Gen Master'!K154, ignore_flag)</f>
        <v>zzz_ignore</v>
      </c>
      <c r="L329" s="19" t="str">
        <f>IF(AND(NOT(ISBLANK('Gen Master'!L154)),OR('Gen Master'!$AM154=TRUE,'Gen Master'!$AM154="Enabled?")),'Gen Master'!L154, ignore_flag)</f>
        <v>zzz_ignore</v>
      </c>
      <c r="M329" s="19" t="str">
        <f>IF(AND(NOT(ISBLANK('Gen Master'!M154)),OR('Gen Master'!$AM154=TRUE,'Gen Master'!$AM154="Enabled?")),'Gen Master'!M154, ignore_flag)</f>
        <v>zzz_ignore</v>
      </c>
      <c r="N329" s="19" t="str">
        <f>IF(AND(NOT(ISBLANK('Gen Master'!N154)),OR('Gen Master'!$AM154=TRUE,'Gen Master'!$AM154="Enabled?")),'Gen Master'!N154, ignore_flag)</f>
        <v>zzz_ignore</v>
      </c>
      <c r="O329" s="19" t="str">
        <f>IF(AND(NOT(ISBLANK('Gen Master'!O154)),OR('Gen Master'!$AM154=TRUE,'Gen Master'!$AM154="Enabled?")),'Gen Master'!O154, ignore_flag)</f>
        <v>zzz_ignore</v>
      </c>
      <c r="P329" s="19" t="str">
        <f>IF(AND(NOT(ISBLANK('Gen Master'!P154)),OR('Gen Master'!$AM154=TRUE,'Gen Master'!$AM154="Enabled?")),'Gen Master'!P154, ignore_flag)</f>
        <v>zzz_ignore</v>
      </c>
      <c r="Q329" s="19" t="str">
        <f>IF(AND(NOT(ISBLANK('Gen Master'!Q154)),OR('Gen Master'!$AM154=TRUE,'Gen Master'!$AM154="Enabled?")),'Gen Master'!Q154, ignore_flag)</f>
        <v>zzz_ignore</v>
      </c>
      <c r="R329" s="19" t="str">
        <f>IF(AND(NOT(ISBLANK('Gen Master'!R154)),OR('Gen Master'!$AM154=TRUE,'Gen Master'!$AM154="Enabled?")),'Gen Master'!R154, ignore_flag)</f>
        <v>zzz_ignore</v>
      </c>
      <c r="S329" s="19" t="str">
        <f>IF(AND(NOT(ISBLANK('Gen Master'!S154)),OR('Gen Master'!$AM154=TRUE,'Gen Master'!$AM154="Enabled?")),'Gen Master'!S154, ignore_flag)</f>
        <v>zzz_ignore</v>
      </c>
      <c r="T329" s="19" t="str">
        <f>IF(AND(NOT(ISBLANK('Gen Master'!T154)),OR('Gen Master'!$AM154=TRUE,'Gen Master'!$AM154="Enabled?")),'Gen Master'!T154, ignore_flag)</f>
        <v>zzz_ignore</v>
      </c>
      <c r="U329" s="19" t="str">
        <f>IF(AND(NOT(ISBLANK('Gen Master'!U154)),OR('Gen Master'!$AM154=TRUE,'Gen Master'!$AM154="Enabled?")),'Gen Master'!U154, ignore_flag)</f>
        <v>zzz_ignore</v>
      </c>
      <c r="V329" s="19" t="str">
        <f ca="1">IF(AND(NOT(ISBLANK('Gen Master'!V154)),OR('Gen Master'!$AM154=TRUE,'Gen Master'!$AM154="Enabled?")),'Gen Master'!V154, ignore_flag)</f>
        <v>zzz_ignore</v>
      </c>
      <c r="W329" s="19" t="str">
        <f>IF(AND(NOT(ISBLANK('Gen Master'!W154)),OR('Gen Master'!$AM154=TRUE,'Gen Master'!$AM154="Enabled?")),'Gen Master'!W154, ignore_flag)</f>
        <v>zzz_ignore</v>
      </c>
      <c r="X329" s="19" t="str">
        <f>IF(AND(NOT(ISBLANK('Gen Master'!X154)),OR('Gen Master'!$AM154=TRUE,'Gen Master'!$AM154="Enabled?")),'Gen Master'!X154, ignore_flag)</f>
        <v>zzz_ignore</v>
      </c>
      <c r="Y329" s="19" t="str">
        <f>IF(AND(NOT(ISBLANK('Gen Master'!Y154)),OR('Gen Master'!$AM154=TRUE,'Gen Master'!$AM154="Enabled?")),'Gen Master'!Y154, ignore_flag)</f>
        <v>zzz_ignore</v>
      </c>
    </row>
    <row r="330" spans="1:25">
      <c r="A330" s="19">
        <f>'Gen Master'!A155</f>
        <v>124</v>
      </c>
      <c r="B330" s="19" t="str">
        <f>IF(AND(NOT(ISBLANK('Gen Master'!B155)),OR('Gen Master'!$AM155=TRUE,'Gen Master'!$AM155="Enabled?")),'Gen Master'!B155, ignore_flag)</f>
        <v>zzz_ignore</v>
      </c>
      <c r="C330" s="19" t="str">
        <f>IF(AND(NOT(ISBLANK('Gen Master'!C155)),OR('Gen Master'!$AM155=TRUE,'Gen Master'!$AM155="Enabled?")),'Gen Master'!C155, ignore_flag)</f>
        <v>zzz_ignore</v>
      </c>
      <c r="D330" s="19" t="str">
        <f>IF(AND(NOT(ISBLANK('Gen Master'!D155)),OR('Gen Master'!$AM155=TRUE,'Gen Master'!$AM155="Enabled?")),'Gen Master'!D155, ignore_flag)</f>
        <v>zzz_ignore</v>
      </c>
      <c r="E330" s="19" t="str">
        <f>IF(AND(NOT(ISBLANK('Gen Master'!E155)),OR('Gen Master'!$AM155=TRUE,'Gen Master'!$AM155="Enabled?")),'Gen Master'!E155, ignore_flag)</f>
        <v>zzz_ignore</v>
      </c>
      <c r="F330" s="19" t="str">
        <f>IF(AND(NOT(ISBLANK('Gen Master'!F155)),OR('Gen Master'!$AM155=TRUE,'Gen Master'!$AM155="Enabled?")),'Gen Master'!F155, ignore_flag)</f>
        <v>zzz_ignore</v>
      </c>
      <c r="G330" s="19" t="str">
        <f>IF(AND(NOT(ISBLANK('Gen Master'!G155)),OR('Gen Master'!$AM155=TRUE,'Gen Master'!$AM155="Enabled?")),'Gen Master'!G155, ignore_flag)</f>
        <v>zzz_ignore</v>
      </c>
      <c r="H330" s="19" t="str">
        <f>IF(AND(NOT(ISBLANK('Gen Master'!H155)),OR('Gen Master'!$AM155=TRUE,'Gen Master'!$AM155="Enabled?")),'Gen Master'!H155, ignore_flag)</f>
        <v>zzz_ignore</v>
      </c>
      <c r="I330" s="19" t="str">
        <f>IF(AND(NOT(ISBLANK('Gen Master'!I155)),OR('Gen Master'!$AM155=TRUE,'Gen Master'!$AM155="Enabled?")),'Gen Master'!I155, ignore_flag)</f>
        <v>zzz_ignore</v>
      </c>
      <c r="J330" s="19" t="str">
        <f>IF(AND(NOT(ISBLANK('Gen Master'!J155)),OR('Gen Master'!$AM155=TRUE,'Gen Master'!$AM155="Enabled?")),'Gen Master'!J155, ignore_flag)</f>
        <v>zzz_ignore</v>
      </c>
      <c r="K330" s="19" t="str">
        <f>IF(AND(NOT(ISBLANK('Gen Master'!K155)),OR('Gen Master'!$AM155=TRUE,'Gen Master'!$AM155="Enabled?")),'Gen Master'!K155, ignore_flag)</f>
        <v>zzz_ignore</v>
      </c>
      <c r="L330" s="19" t="str">
        <f>IF(AND(NOT(ISBLANK('Gen Master'!L155)),OR('Gen Master'!$AM155=TRUE,'Gen Master'!$AM155="Enabled?")),'Gen Master'!L155, ignore_flag)</f>
        <v>zzz_ignore</v>
      </c>
      <c r="M330" s="19" t="str">
        <f>IF(AND(NOT(ISBLANK('Gen Master'!M155)),OR('Gen Master'!$AM155=TRUE,'Gen Master'!$AM155="Enabled?")),'Gen Master'!M155, ignore_flag)</f>
        <v>zzz_ignore</v>
      </c>
      <c r="N330" s="19" t="str">
        <f>IF(AND(NOT(ISBLANK('Gen Master'!N155)),OR('Gen Master'!$AM155=TRUE,'Gen Master'!$AM155="Enabled?")),'Gen Master'!N155, ignore_flag)</f>
        <v>zzz_ignore</v>
      </c>
      <c r="O330" s="19" t="str">
        <f>IF(AND(NOT(ISBLANK('Gen Master'!O155)),OR('Gen Master'!$AM155=TRUE,'Gen Master'!$AM155="Enabled?")),'Gen Master'!O155, ignore_flag)</f>
        <v>zzz_ignore</v>
      </c>
      <c r="P330" s="19" t="str">
        <f>IF(AND(NOT(ISBLANK('Gen Master'!P155)),OR('Gen Master'!$AM155=TRUE,'Gen Master'!$AM155="Enabled?")),'Gen Master'!P155, ignore_flag)</f>
        <v>zzz_ignore</v>
      </c>
      <c r="Q330" s="19" t="str">
        <f>IF(AND(NOT(ISBLANK('Gen Master'!Q155)),OR('Gen Master'!$AM155=TRUE,'Gen Master'!$AM155="Enabled?")),'Gen Master'!Q155, ignore_flag)</f>
        <v>zzz_ignore</v>
      </c>
      <c r="R330" s="19" t="str">
        <f>IF(AND(NOT(ISBLANK('Gen Master'!R155)),OR('Gen Master'!$AM155=TRUE,'Gen Master'!$AM155="Enabled?")),'Gen Master'!R155, ignore_flag)</f>
        <v>zzz_ignore</v>
      </c>
      <c r="S330" s="19" t="str">
        <f>IF(AND(NOT(ISBLANK('Gen Master'!S155)),OR('Gen Master'!$AM155=TRUE,'Gen Master'!$AM155="Enabled?")),'Gen Master'!S155, ignore_flag)</f>
        <v>zzz_ignore</v>
      </c>
      <c r="T330" s="19" t="str">
        <f>IF(AND(NOT(ISBLANK('Gen Master'!T155)),OR('Gen Master'!$AM155=TRUE,'Gen Master'!$AM155="Enabled?")),'Gen Master'!T155, ignore_flag)</f>
        <v>zzz_ignore</v>
      </c>
      <c r="U330" s="19" t="str">
        <f>IF(AND(NOT(ISBLANK('Gen Master'!U155)),OR('Gen Master'!$AM155=TRUE,'Gen Master'!$AM155="Enabled?")),'Gen Master'!U155, ignore_flag)</f>
        <v>zzz_ignore</v>
      </c>
      <c r="V330" s="19" t="str">
        <f ca="1">IF(AND(NOT(ISBLANK('Gen Master'!V155)),OR('Gen Master'!$AM155=TRUE,'Gen Master'!$AM155="Enabled?")),'Gen Master'!V155, ignore_flag)</f>
        <v>zzz_ignore</v>
      </c>
      <c r="W330" s="19" t="str">
        <f>IF(AND(NOT(ISBLANK('Gen Master'!W155)),OR('Gen Master'!$AM155=TRUE,'Gen Master'!$AM155="Enabled?")),'Gen Master'!W155, ignore_flag)</f>
        <v>zzz_ignore</v>
      </c>
      <c r="X330" s="19" t="str">
        <f>IF(AND(NOT(ISBLANK('Gen Master'!X155)),OR('Gen Master'!$AM155=TRUE,'Gen Master'!$AM155="Enabled?")),'Gen Master'!X155, ignore_flag)</f>
        <v>zzz_ignore</v>
      </c>
      <c r="Y330" s="19" t="str">
        <f>IF(AND(NOT(ISBLANK('Gen Master'!Y155)),OR('Gen Master'!$AM155=TRUE,'Gen Master'!$AM155="Enabled?")),'Gen Master'!Y155, ignore_flag)</f>
        <v>zzz_ignore</v>
      </c>
    </row>
    <row r="331" spans="1:25">
      <c r="A331" s="19">
        <f>'Gen Master'!A156</f>
        <v>125</v>
      </c>
      <c r="B331" s="19" t="str">
        <f>IF(AND(NOT(ISBLANK('Gen Master'!B156)),OR('Gen Master'!$AM156=TRUE,'Gen Master'!$AM156="Enabled?")),'Gen Master'!B156, ignore_flag)</f>
        <v>zzz_ignore</v>
      </c>
      <c r="C331" s="19" t="str">
        <f>IF(AND(NOT(ISBLANK('Gen Master'!C156)),OR('Gen Master'!$AM156=TRUE,'Gen Master'!$AM156="Enabled?")),'Gen Master'!C156, ignore_flag)</f>
        <v>zzz_ignore</v>
      </c>
      <c r="D331" s="19" t="str">
        <f>IF(AND(NOT(ISBLANK('Gen Master'!D156)),OR('Gen Master'!$AM156=TRUE,'Gen Master'!$AM156="Enabled?")),'Gen Master'!D156, ignore_flag)</f>
        <v>zzz_ignore</v>
      </c>
      <c r="E331" s="19" t="str">
        <f>IF(AND(NOT(ISBLANK('Gen Master'!E156)),OR('Gen Master'!$AM156=TRUE,'Gen Master'!$AM156="Enabled?")),'Gen Master'!E156, ignore_flag)</f>
        <v>zzz_ignore</v>
      </c>
      <c r="F331" s="19" t="str">
        <f>IF(AND(NOT(ISBLANK('Gen Master'!F156)),OR('Gen Master'!$AM156=TRUE,'Gen Master'!$AM156="Enabled?")),'Gen Master'!F156, ignore_flag)</f>
        <v>zzz_ignore</v>
      </c>
      <c r="G331" s="19" t="str">
        <f>IF(AND(NOT(ISBLANK('Gen Master'!G156)),OR('Gen Master'!$AM156=TRUE,'Gen Master'!$AM156="Enabled?")),'Gen Master'!G156, ignore_flag)</f>
        <v>zzz_ignore</v>
      </c>
      <c r="H331" s="19" t="str">
        <f>IF(AND(NOT(ISBLANK('Gen Master'!H156)),OR('Gen Master'!$AM156=TRUE,'Gen Master'!$AM156="Enabled?")),'Gen Master'!H156, ignore_flag)</f>
        <v>zzz_ignore</v>
      </c>
      <c r="I331" s="19" t="str">
        <f>IF(AND(NOT(ISBLANK('Gen Master'!I156)),OR('Gen Master'!$AM156=TRUE,'Gen Master'!$AM156="Enabled?")),'Gen Master'!I156, ignore_flag)</f>
        <v>zzz_ignore</v>
      </c>
      <c r="J331" s="19" t="str">
        <f>IF(AND(NOT(ISBLANK('Gen Master'!J156)),OR('Gen Master'!$AM156=TRUE,'Gen Master'!$AM156="Enabled?")),'Gen Master'!J156, ignore_flag)</f>
        <v>zzz_ignore</v>
      </c>
      <c r="K331" s="19" t="str">
        <f>IF(AND(NOT(ISBLANK('Gen Master'!K156)),OR('Gen Master'!$AM156=TRUE,'Gen Master'!$AM156="Enabled?")),'Gen Master'!K156, ignore_flag)</f>
        <v>zzz_ignore</v>
      </c>
      <c r="L331" s="19" t="str">
        <f>IF(AND(NOT(ISBLANK('Gen Master'!L156)),OR('Gen Master'!$AM156=TRUE,'Gen Master'!$AM156="Enabled?")),'Gen Master'!L156, ignore_flag)</f>
        <v>zzz_ignore</v>
      </c>
      <c r="M331" s="19" t="str">
        <f>IF(AND(NOT(ISBLANK('Gen Master'!M156)),OR('Gen Master'!$AM156=TRUE,'Gen Master'!$AM156="Enabled?")),'Gen Master'!M156, ignore_flag)</f>
        <v>zzz_ignore</v>
      </c>
      <c r="N331" s="19" t="str">
        <f>IF(AND(NOT(ISBLANK('Gen Master'!N156)),OR('Gen Master'!$AM156=TRUE,'Gen Master'!$AM156="Enabled?")),'Gen Master'!N156, ignore_flag)</f>
        <v>zzz_ignore</v>
      </c>
      <c r="O331" s="19" t="str">
        <f>IF(AND(NOT(ISBLANK('Gen Master'!O156)),OR('Gen Master'!$AM156=TRUE,'Gen Master'!$AM156="Enabled?")),'Gen Master'!O156, ignore_flag)</f>
        <v>zzz_ignore</v>
      </c>
      <c r="P331" s="19" t="str">
        <f>IF(AND(NOT(ISBLANK('Gen Master'!P156)),OR('Gen Master'!$AM156=TRUE,'Gen Master'!$AM156="Enabled?")),'Gen Master'!P156, ignore_flag)</f>
        <v>zzz_ignore</v>
      </c>
      <c r="Q331" s="19" t="str">
        <f>IF(AND(NOT(ISBLANK('Gen Master'!Q156)),OR('Gen Master'!$AM156=TRUE,'Gen Master'!$AM156="Enabled?")),'Gen Master'!Q156, ignore_flag)</f>
        <v>zzz_ignore</v>
      </c>
      <c r="R331" s="19" t="str">
        <f>IF(AND(NOT(ISBLANK('Gen Master'!R156)),OR('Gen Master'!$AM156=TRUE,'Gen Master'!$AM156="Enabled?")),'Gen Master'!R156, ignore_flag)</f>
        <v>zzz_ignore</v>
      </c>
      <c r="S331" s="19" t="str">
        <f>IF(AND(NOT(ISBLANK('Gen Master'!S156)),OR('Gen Master'!$AM156=TRUE,'Gen Master'!$AM156="Enabled?")),'Gen Master'!S156, ignore_flag)</f>
        <v>zzz_ignore</v>
      </c>
      <c r="T331" s="19" t="str">
        <f>IF(AND(NOT(ISBLANK('Gen Master'!T156)),OR('Gen Master'!$AM156=TRUE,'Gen Master'!$AM156="Enabled?")),'Gen Master'!T156, ignore_flag)</f>
        <v>zzz_ignore</v>
      </c>
      <c r="U331" s="19" t="str">
        <f>IF(AND(NOT(ISBLANK('Gen Master'!U156)),OR('Gen Master'!$AM156=TRUE,'Gen Master'!$AM156="Enabled?")),'Gen Master'!U156, ignore_flag)</f>
        <v>zzz_ignore</v>
      </c>
      <c r="V331" s="19" t="str">
        <f ca="1">IF(AND(NOT(ISBLANK('Gen Master'!V156)),OR('Gen Master'!$AM156=TRUE,'Gen Master'!$AM156="Enabled?")),'Gen Master'!V156, ignore_flag)</f>
        <v>zzz_ignore</v>
      </c>
      <c r="W331" s="19" t="str">
        <f>IF(AND(NOT(ISBLANK('Gen Master'!W156)),OR('Gen Master'!$AM156=TRUE,'Gen Master'!$AM156="Enabled?")),'Gen Master'!W156, ignore_flag)</f>
        <v>zzz_ignore</v>
      </c>
      <c r="X331" s="19" t="str">
        <f>IF(AND(NOT(ISBLANK('Gen Master'!X156)),OR('Gen Master'!$AM156=TRUE,'Gen Master'!$AM156="Enabled?")),'Gen Master'!X156, ignore_flag)</f>
        <v>zzz_ignore</v>
      </c>
      <c r="Y331" s="19" t="str">
        <f>IF(AND(NOT(ISBLANK('Gen Master'!Y156)),OR('Gen Master'!$AM156=TRUE,'Gen Master'!$AM156="Enabled?")),'Gen Master'!Y156, ignore_flag)</f>
        <v>zzz_ignore</v>
      </c>
    </row>
    <row r="332" spans="1:25">
      <c r="A332" s="19">
        <f>'Gen Master'!A157</f>
        <v>126</v>
      </c>
      <c r="B332" s="19" t="str">
        <f>IF(AND(NOT(ISBLANK('Gen Master'!B157)),OR('Gen Master'!$AM157=TRUE,'Gen Master'!$AM157="Enabled?")),'Gen Master'!B157, ignore_flag)</f>
        <v>zzz_ignore</v>
      </c>
      <c r="C332" s="19" t="str">
        <f>IF(AND(NOT(ISBLANK('Gen Master'!C157)),OR('Gen Master'!$AM157=TRUE,'Gen Master'!$AM157="Enabled?")),'Gen Master'!C157, ignore_flag)</f>
        <v>zzz_ignore</v>
      </c>
      <c r="D332" s="19" t="str">
        <f>IF(AND(NOT(ISBLANK('Gen Master'!D157)),OR('Gen Master'!$AM157=TRUE,'Gen Master'!$AM157="Enabled?")),'Gen Master'!D157, ignore_flag)</f>
        <v>zzz_ignore</v>
      </c>
      <c r="E332" s="19" t="str">
        <f>IF(AND(NOT(ISBLANK('Gen Master'!E157)),OR('Gen Master'!$AM157=TRUE,'Gen Master'!$AM157="Enabled?")),'Gen Master'!E157, ignore_flag)</f>
        <v>zzz_ignore</v>
      </c>
      <c r="F332" s="19" t="str">
        <f>IF(AND(NOT(ISBLANK('Gen Master'!F157)),OR('Gen Master'!$AM157=TRUE,'Gen Master'!$AM157="Enabled?")),'Gen Master'!F157, ignore_flag)</f>
        <v>zzz_ignore</v>
      </c>
      <c r="G332" s="19" t="str">
        <f>IF(AND(NOT(ISBLANK('Gen Master'!G157)),OR('Gen Master'!$AM157=TRUE,'Gen Master'!$AM157="Enabled?")),'Gen Master'!G157, ignore_flag)</f>
        <v>zzz_ignore</v>
      </c>
      <c r="H332" s="19" t="str">
        <f>IF(AND(NOT(ISBLANK('Gen Master'!H157)),OR('Gen Master'!$AM157=TRUE,'Gen Master'!$AM157="Enabled?")),'Gen Master'!H157, ignore_flag)</f>
        <v>zzz_ignore</v>
      </c>
      <c r="I332" s="19" t="str">
        <f>IF(AND(NOT(ISBLANK('Gen Master'!I157)),OR('Gen Master'!$AM157=TRUE,'Gen Master'!$AM157="Enabled?")),'Gen Master'!I157, ignore_flag)</f>
        <v>zzz_ignore</v>
      </c>
      <c r="J332" s="19" t="str">
        <f>IF(AND(NOT(ISBLANK('Gen Master'!J157)),OR('Gen Master'!$AM157=TRUE,'Gen Master'!$AM157="Enabled?")),'Gen Master'!J157, ignore_flag)</f>
        <v>zzz_ignore</v>
      </c>
      <c r="K332" s="19" t="str">
        <f>IF(AND(NOT(ISBLANK('Gen Master'!K157)),OR('Gen Master'!$AM157=TRUE,'Gen Master'!$AM157="Enabled?")),'Gen Master'!K157, ignore_flag)</f>
        <v>zzz_ignore</v>
      </c>
      <c r="L332" s="19" t="str">
        <f>IF(AND(NOT(ISBLANK('Gen Master'!L157)),OR('Gen Master'!$AM157=TRUE,'Gen Master'!$AM157="Enabled?")),'Gen Master'!L157, ignore_flag)</f>
        <v>zzz_ignore</v>
      </c>
      <c r="M332" s="19" t="str">
        <f>IF(AND(NOT(ISBLANK('Gen Master'!M157)),OR('Gen Master'!$AM157=TRUE,'Gen Master'!$AM157="Enabled?")),'Gen Master'!M157, ignore_flag)</f>
        <v>zzz_ignore</v>
      </c>
      <c r="N332" s="19" t="str">
        <f>IF(AND(NOT(ISBLANK('Gen Master'!N157)),OR('Gen Master'!$AM157=TRUE,'Gen Master'!$AM157="Enabled?")),'Gen Master'!N157, ignore_flag)</f>
        <v>zzz_ignore</v>
      </c>
      <c r="O332" s="19" t="str">
        <f>IF(AND(NOT(ISBLANK('Gen Master'!O157)),OR('Gen Master'!$AM157=TRUE,'Gen Master'!$AM157="Enabled?")),'Gen Master'!O157, ignore_flag)</f>
        <v>zzz_ignore</v>
      </c>
      <c r="P332" s="19" t="str">
        <f>IF(AND(NOT(ISBLANK('Gen Master'!P157)),OR('Gen Master'!$AM157=TRUE,'Gen Master'!$AM157="Enabled?")),'Gen Master'!P157, ignore_flag)</f>
        <v>zzz_ignore</v>
      </c>
      <c r="Q332" s="19" t="str">
        <f>IF(AND(NOT(ISBLANK('Gen Master'!Q157)),OR('Gen Master'!$AM157=TRUE,'Gen Master'!$AM157="Enabled?")),'Gen Master'!Q157, ignore_flag)</f>
        <v>zzz_ignore</v>
      </c>
      <c r="R332" s="19" t="str">
        <f>IF(AND(NOT(ISBLANK('Gen Master'!R157)),OR('Gen Master'!$AM157=TRUE,'Gen Master'!$AM157="Enabled?")),'Gen Master'!R157, ignore_flag)</f>
        <v>zzz_ignore</v>
      </c>
      <c r="S332" s="19" t="str">
        <f>IF(AND(NOT(ISBLANK('Gen Master'!S157)),OR('Gen Master'!$AM157=TRUE,'Gen Master'!$AM157="Enabled?")),'Gen Master'!S157, ignore_flag)</f>
        <v>zzz_ignore</v>
      </c>
      <c r="T332" s="19" t="str">
        <f>IF(AND(NOT(ISBLANK('Gen Master'!T157)),OR('Gen Master'!$AM157=TRUE,'Gen Master'!$AM157="Enabled?")),'Gen Master'!T157, ignore_flag)</f>
        <v>zzz_ignore</v>
      </c>
      <c r="U332" s="19" t="str">
        <f>IF(AND(NOT(ISBLANK('Gen Master'!U157)),OR('Gen Master'!$AM157=TRUE,'Gen Master'!$AM157="Enabled?")),'Gen Master'!U157, ignore_flag)</f>
        <v>zzz_ignore</v>
      </c>
      <c r="V332" s="19" t="str">
        <f ca="1">IF(AND(NOT(ISBLANK('Gen Master'!V157)),OR('Gen Master'!$AM157=TRUE,'Gen Master'!$AM157="Enabled?")),'Gen Master'!V157, ignore_flag)</f>
        <v>zzz_ignore</v>
      </c>
      <c r="W332" s="19" t="str">
        <f>IF(AND(NOT(ISBLANK('Gen Master'!W157)),OR('Gen Master'!$AM157=TRUE,'Gen Master'!$AM157="Enabled?")),'Gen Master'!W157, ignore_flag)</f>
        <v>zzz_ignore</v>
      </c>
      <c r="X332" s="19" t="str">
        <f>IF(AND(NOT(ISBLANK('Gen Master'!X157)),OR('Gen Master'!$AM157=TRUE,'Gen Master'!$AM157="Enabled?")),'Gen Master'!X157, ignore_flag)</f>
        <v>zzz_ignore</v>
      </c>
      <c r="Y332" s="19" t="str">
        <f>IF(AND(NOT(ISBLANK('Gen Master'!Y157)),OR('Gen Master'!$AM157=TRUE,'Gen Master'!$AM157="Enabled?")),'Gen Master'!Y157, ignore_flag)</f>
        <v>zzz_ignore</v>
      </c>
    </row>
    <row r="333" spans="1:25">
      <c r="A333" s="19">
        <f>'Gen Master'!A158</f>
        <v>127</v>
      </c>
      <c r="B333" s="19" t="str">
        <f>IF(AND(NOT(ISBLANK('Gen Master'!B158)),OR('Gen Master'!$AM158=TRUE,'Gen Master'!$AM158="Enabled?")),'Gen Master'!B158, ignore_flag)</f>
        <v>zzz_ignore</v>
      </c>
      <c r="C333" s="19" t="str">
        <f>IF(AND(NOT(ISBLANK('Gen Master'!C158)),OR('Gen Master'!$AM158=TRUE,'Gen Master'!$AM158="Enabled?")),'Gen Master'!C158, ignore_flag)</f>
        <v>zzz_ignore</v>
      </c>
      <c r="D333" s="19" t="str">
        <f>IF(AND(NOT(ISBLANK('Gen Master'!D158)),OR('Gen Master'!$AM158=TRUE,'Gen Master'!$AM158="Enabled?")),'Gen Master'!D158, ignore_flag)</f>
        <v>zzz_ignore</v>
      </c>
      <c r="E333" s="19" t="str">
        <f>IF(AND(NOT(ISBLANK('Gen Master'!E158)),OR('Gen Master'!$AM158=TRUE,'Gen Master'!$AM158="Enabled?")),'Gen Master'!E158, ignore_flag)</f>
        <v>zzz_ignore</v>
      </c>
      <c r="F333" s="19" t="str">
        <f>IF(AND(NOT(ISBLANK('Gen Master'!F158)),OR('Gen Master'!$AM158=TRUE,'Gen Master'!$AM158="Enabled?")),'Gen Master'!F158, ignore_flag)</f>
        <v>zzz_ignore</v>
      </c>
      <c r="G333" s="19" t="str">
        <f>IF(AND(NOT(ISBLANK('Gen Master'!G158)),OR('Gen Master'!$AM158=TRUE,'Gen Master'!$AM158="Enabled?")),'Gen Master'!G158, ignore_flag)</f>
        <v>zzz_ignore</v>
      </c>
      <c r="H333" s="19" t="str">
        <f>IF(AND(NOT(ISBLANK('Gen Master'!H158)),OR('Gen Master'!$AM158=TRUE,'Gen Master'!$AM158="Enabled?")),'Gen Master'!H158, ignore_flag)</f>
        <v>zzz_ignore</v>
      </c>
      <c r="I333" s="19" t="str">
        <f>IF(AND(NOT(ISBLANK('Gen Master'!I158)),OR('Gen Master'!$AM158=TRUE,'Gen Master'!$AM158="Enabled?")),'Gen Master'!I158, ignore_flag)</f>
        <v>zzz_ignore</v>
      </c>
      <c r="J333" s="19" t="str">
        <f>IF(AND(NOT(ISBLANK('Gen Master'!J158)),OR('Gen Master'!$AM158=TRUE,'Gen Master'!$AM158="Enabled?")),'Gen Master'!J158, ignore_flag)</f>
        <v>zzz_ignore</v>
      </c>
      <c r="K333" s="19" t="str">
        <f>IF(AND(NOT(ISBLANK('Gen Master'!K158)),OR('Gen Master'!$AM158=TRUE,'Gen Master'!$AM158="Enabled?")),'Gen Master'!K158, ignore_flag)</f>
        <v>zzz_ignore</v>
      </c>
      <c r="L333" s="19" t="str">
        <f>IF(AND(NOT(ISBLANK('Gen Master'!L158)),OR('Gen Master'!$AM158=TRUE,'Gen Master'!$AM158="Enabled?")),'Gen Master'!L158, ignore_flag)</f>
        <v>zzz_ignore</v>
      </c>
      <c r="M333" s="19" t="str">
        <f>IF(AND(NOT(ISBLANK('Gen Master'!M158)),OR('Gen Master'!$AM158=TRUE,'Gen Master'!$AM158="Enabled?")),'Gen Master'!M158, ignore_flag)</f>
        <v>zzz_ignore</v>
      </c>
      <c r="N333" s="19" t="str">
        <f>IF(AND(NOT(ISBLANK('Gen Master'!N158)),OR('Gen Master'!$AM158=TRUE,'Gen Master'!$AM158="Enabled?")),'Gen Master'!N158, ignore_flag)</f>
        <v>zzz_ignore</v>
      </c>
      <c r="O333" s="19" t="str">
        <f>IF(AND(NOT(ISBLANK('Gen Master'!O158)),OR('Gen Master'!$AM158=TRUE,'Gen Master'!$AM158="Enabled?")),'Gen Master'!O158, ignore_flag)</f>
        <v>zzz_ignore</v>
      </c>
      <c r="P333" s="19" t="str">
        <f>IF(AND(NOT(ISBLANK('Gen Master'!P158)),OR('Gen Master'!$AM158=TRUE,'Gen Master'!$AM158="Enabled?")),'Gen Master'!P158, ignore_flag)</f>
        <v>zzz_ignore</v>
      </c>
      <c r="Q333" s="19" t="str">
        <f>IF(AND(NOT(ISBLANK('Gen Master'!Q158)),OR('Gen Master'!$AM158=TRUE,'Gen Master'!$AM158="Enabled?")),'Gen Master'!Q158, ignore_flag)</f>
        <v>zzz_ignore</v>
      </c>
      <c r="R333" s="19" t="str">
        <f>IF(AND(NOT(ISBLANK('Gen Master'!R158)),OR('Gen Master'!$AM158=TRUE,'Gen Master'!$AM158="Enabled?")),'Gen Master'!R158, ignore_flag)</f>
        <v>zzz_ignore</v>
      </c>
      <c r="S333" s="19" t="str">
        <f>IF(AND(NOT(ISBLANK('Gen Master'!S158)),OR('Gen Master'!$AM158=TRUE,'Gen Master'!$AM158="Enabled?")),'Gen Master'!S158, ignore_flag)</f>
        <v>zzz_ignore</v>
      </c>
      <c r="T333" s="19" t="str">
        <f>IF(AND(NOT(ISBLANK('Gen Master'!T158)),OR('Gen Master'!$AM158=TRUE,'Gen Master'!$AM158="Enabled?")),'Gen Master'!T158, ignore_flag)</f>
        <v>zzz_ignore</v>
      </c>
      <c r="U333" s="19" t="str">
        <f>IF(AND(NOT(ISBLANK('Gen Master'!U158)),OR('Gen Master'!$AM158=TRUE,'Gen Master'!$AM158="Enabled?")),'Gen Master'!U158, ignore_flag)</f>
        <v>zzz_ignore</v>
      </c>
      <c r="V333" s="19" t="str">
        <f ca="1">IF(AND(NOT(ISBLANK('Gen Master'!V158)),OR('Gen Master'!$AM158=TRUE,'Gen Master'!$AM158="Enabled?")),'Gen Master'!V158, ignore_flag)</f>
        <v>zzz_ignore</v>
      </c>
      <c r="W333" s="19" t="str">
        <f>IF(AND(NOT(ISBLANK('Gen Master'!W158)),OR('Gen Master'!$AM158=TRUE,'Gen Master'!$AM158="Enabled?")),'Gen Master'!W158, ignore_flag)</f>
        <v>zzz_ignore</v>
      </c>
      <c r="X333" s="19" t="str">
        <f>IF(AND(NOT(ISBLANK('Gen Master'!X158)),OR('Gen Master'!$AM158=TRUE,'Gen Master'!$AM158="Enabled?")),'Gen Master'!X158, ignore_flag)</f>
        <v>zzz_ignore</v>
      </c>
      <c r="Y333" s="19" t="str">
        <f>IF(AND(NOT(ISBLANK('Gen Master'!Y158)),OR('Gen Master'!$AM158=TRUE,'Gen Master'!$AM158="Enabled?")),'Gen Master'!Y158, ignore_flag)</f>
        <v>zzz_ignore</v>
      </c>
    </row>
    <row r="334" spans="1:25">
      <c r="A334" s="19">
        <f>'Gen Master'!A159</f>
        <v>128</v>
      </c>
      <c r="B334" s="19" t="str">
        <f>IF(AND(NOT(ISBLANK('Gen Master'!B159)),OR('Gen Master'!$AM159=TRUE,'Gen Master'!$AM159="Enabled?")),'Gen Master'!B159, ignore_flag)</f>
        <v>zzz_ignore</v>
      </c>
      <c r="C334" s="19" t="str">
        <f>IF(AND(NOT(ISBLANK('Gen Master'!C159)),OR('Gen Master'!$AM159=TRUE,'Gen Master'!$AM159="Enabled?")),'Gen Master'!C159, ignore_flag)</f>
        <v>zzz_ignore</v>
      </c>
      <c r="D334" s="19" t="str">
        <f>IF(AND(NOT(ISBLANK('Gen Master'!D159)),OR('Gen Master'!$AM159=TRUE,'Gen Master'!$AM159="Enabled?")),'Gen Master'!D159, ignore_flag)</f>
        <v>zzz_ignore</v>
      </c>
      <c r="E334" s="19" t="str">
        <f>IF(AND(NOT(ISBLANK('Gen Master'!E159)),OR('Gen Master'!$AM159=TRUE,'Gen Master'!$AM159="Enabled?")),'Gen Master'!E159, ignore_flag)</f>
        <v>zzz_ignore</v>
      </c>
      <c r="F334" s="19" t="str">
        <f>IF(AND(NOT(ISBLANK('Gen Master'!F159)),OR('Gen Master'!$AM159=TRUE,'Gen Master'!$AM159="Enabled?")),'Gen Master'!F159, ignore_flag)</f>
        <v>zzz_ignore</v>
      </c>
      <c r="G334" s="19" t="str">
        <f>IF(AND(NOT(ISBLANK('Gen Master'!G159)),OR('Gen Master'!$AM159=TRUE,'Gen Master'!$AM159="Enabled?")),'Gen Master'!G159, ignore_flag)</f>
        <v>zzz_ignore</v>
      </c>
      <c r="H334" s="19" t="str">
        <f>IF(AND(NOT(ISBLANK('Gen Master'!H159)),OR('Gen Master'!$AM159=TRUE,'Gen Master'!$AM159="Enabled?")),'Gen Master'!H159, ignore_flag)</f>
        <v>zzz_ignore</v>
      </c>
      <c r="I334" s="19" t="str">
        <f>IF(AND(NOT(ISBLANK('Gen Master'!I159)),OR('Gen Master'!$AM159=TRUE,'Gen Master'!$AM159="Enabled?")),'Gen Master'!I159, ignore_flag)</f>
        <v>zzz_ignore</v>
      </c>
      <c r="J334" s="19" t="str">
        <f>IF(AND(NOT(ISBLANK('Gen Master'!J159)),OR('Gen Master'!$AM159=TRUE,'Gen Master'!$AM159="Enabled?")),'Gen Master'!J159, ignore_flag)</f>
        <v>zzz_ignore</v>
      </c>
      <c r="K334" s="19" t="str">
        <f>IF(AND(NOT(ISBLANK('Gen Master'!K159)),OR('Gen Master'!$AM159=TRUE,'Gen Master'!$AM159="Enabled?")),'Gen Master'!K159, ignore_flag)</f>
        <v>zzz_ignore</v>
      </c>
      <c r="L334" s="19" t="str">
        <f>IF(AND(NOT(ISBLANK('Gen Master'!L159)),OR('Gen Master'!$AM159=TRUE,'Gen Master'!$AM159="Enabled?")),'Gen Master'!L159, ignore_flag)</f>
        <v>zzz_ignore</v>
      </c>
      <c r="M334" s="19" t="str">
        <f>IF(AND(NOT(ISBLANK('Gen Master'!M159)),OR('Gen Master'!$AM159=TRUE,'Gen Master'!$AM159="Enabled?")),'Gen Master'!M159, ignore_flag)</f>
        <v>zzz_ignore</v>
      </c>
      <c r="N334" s="19" t="str">
        <f>IF(AND(NOT(ISBLANK('Gen Master'!N159)),OR('Gen Master'!$AM159=TRUE,'Gen Master'!$AM159="Enabled?")),'Gen Master'!N159, ignore_flag)</f>
        <v>zzz_ignore</v>
      </c>
      <c r="O334" s="19" t="str">
        <f>IF(AND(NOT(ISBLANK('Gen Master'!O159)),OR('Gen Master'!$AM159=TRUE,'Gen Master'!$AM159="Enabled?")),'Gen Master'!O159, ignore_flag)</f>
        <v>zzz_ignore</v>
      </c>
      <c r="P334" s="19" t="str">
        <f>IF(AND(NOT(ISBLANK('Gen Master'!P159)),OR('Gen Master'!$AM159=TRUE,'Gen Master'!$AM159="Enabled?")),'Gen Master'!P159, ignore_flag)</f>
        <v>zzz_ignore</v>
      </c>
      <c r="Q334" s="19" t="str">
        <f>IF(AND(NOT(ISBLANK('Gen Master'!Q159)),OR('Gen Master'!$AM159=TRUE,'Gen Master'!$AM159="Enabled?")),'Gen Master'!Q159, ignore_flag)</f>
        <v>zzz_ignore</v>
      </c>
      <c r="R334" s="19" t="str">
        <f>IF(AND(NOT(ISBLANK('Gen Master'!R159)),OR('Gen Master'!$AM159=TRUE,'Gen Master'!$AM159="Enabled?")),'Gen Master'!R159, ignore_flag)</f>
        <v>zzz_ignore</v>
      </c>
      <c r="S334" s="19" t="str">
        <f>IF(AND(NOT(ISBLANK('Gen Master'!S159)),OR('Gen Master'!$AM159=TRUE,'Gen Master'!$AM159="Enabled?")),'Gen Master'!S159, ignore_flag)</f>
        <v>zzz_ignore</v>
      </c>
      <c r="T334" s="19" t="str">
        <f>IF(AND(NOT(ISBLANK('Gen Master'!T159)),OR('Gen Master'!$AM159=TRUE,'Gen Master'!$AM159="Enabled?")),'Gen Master'!T159, ignore_flag)</f>
        <v>zzz_ignore</v>
      </c>
      <c r="U334" s="19" t="str">
        <f>IF(AND(NOT(ISBLANK('Gen Master'!U159)),OR('Gen Master'!$AM159=TRUE,'Gen Master'!$AM159="Enabled?")),'Gen Master'!U159, ignore_flag)</f>
        <v>zzz_ignore</v>
      </c>
      <c r="V334" s="19" t="str">
        <f ca="1">IF(AND(NOT(ISBLANK('Gen Master'!V159)),OR('Gen Master'!$AM159=TRUE,'Gen Master'!$AM159="Enabled?")),'Gen Master'!V159, ignore_flag)</f>
        <v>zzz_ignore</v>
      </c>
      <c r="W334" s="19" t="str">
        <f>IF(AND(NOT(ISBLANK('Gen Master'!W159)),OR('Gen Master'!$AM159=TRUE,'Gen Master'!$AM159="Enabled?")),'Gen Master'!W159, ignore_flag)</f>
        <v>zzz_ignore</v>
      </c>
      <c r="X334" s="19" t="str">
        <f>IF(AND(NOT(ISBLANK('Gen Master'!X159)),OR('Gen Master'!$AM159=TRUE,'Gen Master'!$AM159="Enabled?")),'Gen Master'!X159, ignore_flag)</f>
        <v>zzz_ignore</v>
      </c>
      <c r="Y334" s="19" t="str">
        <f>IF(AND(NOT(ISBLANK('Gen Master'!Y159)),OR('Gen Master'!$AM159=TRUE,'Gen Master'!$AM159="Enabled?")),'Gen Master'!Y159, ignore_flag)</f>
        <v>zzz_ignore</v>
      </c>
    </row>
    <row r="335" spans="1:25">
      <c r="A335" s="19">
        <f>'Gen Master'!A160</f>
        <v>129</v>
      </c>
      <c r="B335" s="19" t="str">
        <f>IF(AND(NOT(ISBLANK('Gen Master'!B160)),OR('Gen Master'!$AM160=TRUE,'Gen Master'!$AM160="Enabled?")),'Gen Master'!B160, ignore_flag)</f>
        <v>zzz_ignore</v>
      </c>
      <c r="C335" s="19" t="str">
        <f>IF(AND(NOT(ISBLANK('Gen Master'!C160)),OR('Gen Master'!$AM160=TRUE,'Gen Master'!$AM160="Enabled?")),'Gen Master'!C160, ignore_flag)</f>
        <v>zzz_ignore</v>
      </c>
      <c r="D335" s="19" t="str">
        <f>IF(AND(NOT(ISBLANK('Gen Master'!D160)),OR('Gen Master'!$AM160=TRUE,'Gen Master'!$AM160="Enabled?")),'Gen Master'!D160, ignore_flag)</f>
        <v>zzz_ignore</v>
      </c>
      <c r="E335" s="19" t="str">
        <f>IF(AND(NOT(ISBLANK('Gen Master'!E160)),OR('Gen Master'!$AM160=TRUE,'Gen Master'!$AM160="Enabled?")),'Gen Master'!E160, ignore_flag)</f>
        <v>zzz_ignore</v>
      </c>
      <c r="F335" s="19" t="str">
        <f>IF(AND(NOT(ISBLANK('Gen Master'!F160)),OR('Gen Master'!$AM160=TRUE,'Gen Master'!$AM160="Enabled?")),'Gen Master'!F160, ignore_flag)</f>
        <v>zzz_ignore</v>
      </c>
      <c r="G335" s="19" t="str">
        <f>IF(AND(NOT(ISBLANK('Gen Master'!G160)),OR('Gen Master'!$AM160=TRUE,'Gen Master'!$AM160="Enabled?")),'Gen Master'!G160, ignore_flag)</f>
        <v>zzz_ignore</v>
      </c>
      <c r="H335" s="19" t="str">
        <f>IF(AND(NOT(ISBLANK('Gen Master'!H160)),OR('Gen Master'!$AM160=TRUE,'Gen Master'!$AM160="Enabled?")),'Gen Master'!H160, ignore_flag)</f>
        <v>zzz_ignore</v>
      </c>
      <c r="I335" s="19" t="str">
        <f>IF(AND(NOT(ISBLANK('Gen Master'!I160)),OR('Gen Master'!$AM160=TRUE,'Gen Master'!$AM160="Enabled?")),'Gen Master'!I160, ignore_flag)</f>
        <v>zzz_ignore</v>
      </c>
      <c r="J335" s="19" t="str">
        <f>IF(AND(NOT(ISBLANK('Gen Master'!J160)),OR('Gen Master'!$AM160=TRUE,'Gen Master'!$AM160="Enabled?")),'Gen Master'!J160, ignore_flag)</f>
        <v>zzz_ignore</v>
      </c>
      <c r="K335" s="19" t="str">
        <f>IF(AND(NOT(ISBLANK('Gen Master'!K160)),OR('Gen Master'!$AM160=TRUE,'Gen Master'!$AM160="Enabled?")),'Gen Master'!K160, ignore_flag)</f>
        <v>zzz_ignore</v>
      </c>
      <c r="L335" s="19" t="str">
        <f>IF(AND(NOT(ISBLANK('Gen Master'!L160)),OR('Gen Master'!$AM160=TRUE,'Gen Master'!$AM160="Enabled?")),'Gen Master'!L160, ignore_flag)</f>
        <v>zzz_ignore</v>
      </c>
      <c r="M335" s="19" t="str">
        <f>IF(AND(NOT(ISBLANK('Gen Master'!M160)),OR('Gen Master'!$AM160=TRUE,'Gen Master'!$AM160="Enabled?")),'Gen Master'!M160, ignore_flag)</f>
        <v>zzz_ignore</v>
      </c>
      <c r="N335" s="19" t="str">
        <f>IF(AND(NOT(ISBLANK('Gen Master'!N160)),OR('Gen Master'!$AM160=TRUE,'Gen Master'!$AM160="Enabled?")),'Gen Master'!N160, ignore_flag)</f>
        <v>zzz_ignore</v>
      </c>
      <c r="O335" s="19" t="str">
        <f>IF(AND(NOT(ISBLANK('Gen Master'!O160)),OR('Gen Master'!$AM160=TRUE,'Gen Master'!$AM160="Enabled?")),'Gen Master'!O160, ignore_flag)</f>
        <v>zzz_ignore</v>
      </c>
      <c r="P335" s="19" t="str">
        <f>IF(AND(NOT(ISBLANK('Gen Master'!P160)),OR('Gen Master'!$AM160=TRUE,'Gen Master'!$AM160="Enabled?")),'Gen Master'!P160, ignore_flag)</f>
        <v>zzz_ignore</v>
      </c>
      <c r="Q335" s="19" t="str">
        <f>IF(AND(NOT(ISBLANK('Gen Master'!Q160)),OR('Gen Master'!$AM160=TRUE,'Gen Master'!$AM160="Enabled?")),'Gen Master'!Q160, ignore_flag)</f>
        <v>zzz_ignore</v>
      </c>
      <c r="R335" s="19" t="str">
        <f>IF(AND(NOT(ISBLANK('Gen Master'!R160)),OR('Gen Master'!$AM160=TRUE,'Gen Master'!$AM160="Enabled?")),'Gen Master'!R160, ignore_flag)</f>
        <v>zzz_ignore</v>
      </c>
      <c r="S335" s="19" t="str">
        <f>IF(AND(NOT(ISBLANK('Gen Master'!S160)),OR('Gen Master'!$AM160=TRUE,'Gen Master'!$AM160="Enabled?")),'Gen Master'!S160, ignore_flag)</f>
        <v>zzz_ignore</v>
      </c>
      <c r="T335" s="19" t="str">
        <f>IF(AND(NOT(ISBLANK('Gen Master'!T160)),OR('Gen Master'!$AM160=TRUE,'Gen Master'!$AM160="Enabled?")),'Gen Master'!T160, ignore_flag)</f>
        <v>zzz_ignore</v>
      </c>
      <c r="U335" s="19" t="str">
        <f>IF(AND(NOT(ISBLANK('Gen Master'!U160)),OR('Gen Master'!$AM160=TRUE,'Gen Master'!$AM160="Enabled?")),'Gen Master'!U160, ignore_flag)</f>
        <v>zzz_ignore</v>
      </c>
      <c r="V335" s="19" t="str">
        <f ca="1">IF(AND(NOT(ISBLANK('Gen Master'!V160)),OR('Gen Master'!$AM160=TRUE,'Gen Master'!$AM160="Enabled?")),'Gen Master'!V160, ignore_flag)</f>
        <v>zzz_ignore</v>
      </c>
      <c r="W335" s="19" t="str">
        <f>IF(AND(NOT(ISBLANK('Gen Master'!W160)),OR('Gen Master'!$AM160=TRUE,'Gen Master'!$AM160="Enabled?")),'Gen Master'!W160, ignore_flag)</f>
        <v>zzz_ignore</v>
      </c>
      <c r="X335" s="19" t="str">
        <f>IF(AND(NOT(ISBLANK('Gen Master'!X160)),OR('Gen Master'!$AM160=TRUE,'Gen Master'!$AM160="Enabled?")),'Gen Master'!X160, ignore_flag)</f>
        <v>zzz_ignore</v>
      </c>
      <c r="Y335" s="19" t="str">
        <f>IF(AND(NOT(ISBLANK('Gen Master'!Y160)),OR('Gen Master'!$AM160=TRUE,'Gen Master'!$AM160="Enabled?")),'Gen Master'!Y160, ignore_flag)</f>
        <v>zzz_ignore</v>
      </c>
    </row>
    <row r="336" spans="1:25">
      <c r="A336" s="19">
        <f>'Gen Master'!A161</f>
        <v>130</v>
      </c>
      <c r="B336" s="19" t="str">
        <f>IF(AND(NOT(ISBLANK('Gen Master'!B161)),OR('Gen Master'!$AM161=TRUE,'Gen Master'!$AM161="Enabled?")),'Gen Master'!B161, ignore_flag)</f>
        <v>zzz_ignore</v>
      </c>
      <c r="C336" s="19" t="str">
        <f>IF(AND(NOT(ISBLANK('Gen Master'!C161)),OR('Gen Master'!$AM161=TRUE,'Gen Master'!$AM161="Enabled?")),'Gen Master'!C161, ignore_flag)</f>
        <v>zzz_ignore</v>
      </c>
      <c r="D336" s="19" t="str">
        <f>IF(AND(NOT(ISBLANK('Gen Master'!D161)),OR('Gen Master'!$AM161=TRUE,'Gen Master'!$AM161="Enabled?")),'Gen Master'!D161, ignore_flag)</f>
        <v>zzz_ignore</v>
      </c>
      <c r="E336" s="19" t="str">
        <f>IF(AND(NOT(ISBLANK('Gen Master'!E161)),OR('Gen Master'!$AM161=TRUE,'Gen Master'!$AM161="Enabled?")),'Gen Master'!E161, ignore_flag)</f>
        <v>zzz_ignore</v>
      </c>
      <c r="F336" s="19" t="str">
        <f>IF(AND(NOT(ISBLANK('Gen Master'!F161)),OR('Gen Master'!$AM161=TRUE,'Gen Master'!$AM161="Enabled?")),'Gen Master'!F161, ignore_flag)</f>
        <v>zzz_ignore</v>
      </c>
      <c r="G336" s="19" t="str">
        <f>IF(AND(NOT(ISBLANK('Gen Master'!G161)),OR('Gen Master'!$AM161=TRUE,'Gen Master'!$AM161="Enabled?")),'Gen Master'!G161, ignore_flag)</f>
        <v>zzz_ignore</v>
      </c>
      <c r="H336" s="19" t="str">
        <f>IF(AND(NOT(ISBLANK('Gen Master'!H161)),OR('Gen Master'!$AM161=TRUE,'Gen Master'!$AM161="Enabled?")),'Gen Master'!H161, ignore_flag)</f>
        <v>zzz_ignore</v>
      </c>
      <c r="I336" s="19" t="str">
        <f>IF(AND(NOT(ISBLANK('Gen Master'!I161)),OR('Gen Master'!$AM161=TRUE,'Gen Master'!$AM161="Enabled?")),'Gen Master'!I161, ignore_flag)</f>
        <v>zzz_ignore</v>
      </c>
      <c r="J336" s="19" t="str">
        <f>IF(AND(NOT(ISBLANK('Gen Master'!J161)),OR('Gen Master'!$AM161=TRUE,'Gen Master'!$AM161="Enabled?")),'Gen Master'!J161, ignore_flag)</f>
        <v>zzz_ignore</v>
      </c>
      <c r="K336" s="19" t="str">
        <f>IF(AND(NOT(ISBLANK('Gen Master'!K161)),OR('Gen Master'!$AM161=TRUE,'Gen Master'!$AM161="Enabled?")),'Gen Master'!K161, ignore_flag)</f>
        <v>zzz_ignore</v>
      </c>
      <c r="L336" s="19" t="str">
        <f>IF(AND(NOT(ISBLANK('Gen Master'!L161)),OR('Gen Master'!$AM161=TRUE,'Gen Master'!$AM161="Enabled?")),'Gen Master'!L161, ignore_flag)</f>
        <v>zzz_ignore</v>
      </c>
      <c r="M336" s="19" t="str">
        <f>IF(AND(NOT(ISBLANK('Gen Master'!M161)),OR('Gen Master'!$AM161=TRUE,'Gen Master'!$AM161="Enabled?")),'Gen Master'!M161, ignore_flag)</f>
        <v>zzz_ignore</v>
      </c>
      <c r="N336" s="19" t="str">
        <f>IF(AND(NOT(ISBLANK('Gen Master'!N161)),OR('Gen Master'!$AM161=TRUE,'Gen Master'!$AM161="Enabled?")),'Gen Master'!N161, ignore_flag)</f>
        <v>zzz_ignore</v>
      </c>
      <c r="O336" s="19" t="str">
        <f>IF(AND(NOT(ISBLANK('Gen Master'!O161)),OR('Gen Master'!$AM161=TRUE,'Gen Master'!$AM161="Enabled?")),'Gen Master'!O161, ignore_flag)</f>
        <v>zzz_ignore</v>
      </c>
      <c r="P336" s="19" t="str">
        <f>IF(AND(NOT(ISBLANK('Gen Master'!P161)),OR('Gen Master'!$AM161=TRUE,'Gen Master'!$AM161="Enabled?")),'Gen Master'!P161, ignore_flag)</f>
        <v>zzz_ignore</v>
      </c>
      <c r="Q336" s="19" t="str">
        <f>IF(AND(NOT(ISBLANK('Gen Master'!Q161)),OR('Gen Master'!$AM161=TRUE,'Gen Master'!$AM161="Enabled?")),'Gen Master'!Q161, ignore_flag)</f>
        <v>zzz_ignore</v>
      </c>
      <c r="R336" s="19" t="str">
        <f>IF(AND(NOT(ISBLANK('Gen Master'!R161)),OR('Gen Master'!$AM161=TRUE,'Gen Master'!$AM161="Enabled?")),'Gen Master'!R161, ignore_flag)</f>
        <v>zzz_ignore</v>
      </c>
      <c r="S336" s="19" t="str">
        <f>IF(AND(NOT(ISBLANK('Gen Master'!S161)),OR('Gen Master'!$AM161=TRUE,'Gen Master'!$AM161="Enabled?")),'Gen Master'!S161, ignore_flag)</f>
        <v>zzz_ignore</v>
      </c>
      <c r="T336" s="19" t="str">
        <f>IF(AND(NOT(ISBLANK('Gen Master'!T161)),OR('Gen Master'!$AM161=TRUE,'Gen Master'!$AM161="Enabled?")),'Gen Master'!T161, ignore_flag)</f>
        <v>zzz_ignore</v>
      </c>
      <c r="U336" s="19" t="str">
        <f>IF(AND(NOT(ISBLANK('Gen Master'!U161)),OR('Gen Master'!$AM161=TRUE,'Gen Master'!$AM161="Enabled?")),'Gen Master'!U161, ignore_flag)</f>
        <v>zzz_ignore</v>
      </c>
      <c r="V336" s="19" t="str">
        <f ca="1">IF(AND(NOT(ISBLANK('Gen Master'!V161)),OR('Gen Master'!$AM161=TRUE,'Gen Master'!$AM161="Enabled?")),'Gen Master'!V161, ignore_flag)</f>
        <v>zzz_ignore</v>
      </c>
      <c r="W336" s="19" t="str">
        <f>IF(AND(NOT(ISBLANK('Gen Master'!W161)),OR('Gen Master'!$AM161=TRUE,'Gen Master'!$AM161="Enabled?")),'Gen Master'!W161, ignore_flag)</f>
        <v>zzz_ignore</v>
      </c>
      <c r="X336" s="19" t="str">
        <f>IF(AND(NOT(ISBLANK('Gen Master'!X161)),OR('Gen Master'!$AM161=TRUE,'Gen Master'!$AM161="Enabled?")),'Gen Master'!X161, ignore_flag)</f>
        <v>zzz_ignore</v>
      </c>
      <c r="Y336" s="19" t="str">
        <f>IF(AND(NOT(ISBLANK('Gen Master'!Y161)),OR('Gen Master'!$AM161=TRUE,'Gen Master'!$AM161="Enabled?")),'Gen Master'!Y161, ignore_flag)</f>
        <v>zzz_ignore</v>
      </c>
    </row>
    <row r="337" spans="1:25">
      <c r="A337" s="19">
        <f>'Gen Master'!A162</f>
        <v>131</v>
      </c>
      <c r="B337" s="19" t="str">
        <f>IF(AND(NOT(ISBLANK('Gen Master'!B162)),OR('Gen Master'!$AM162=TRUE,'Gen Master'!$AM162="Enabled?")),'Gen Master'!B162, ignore_flag)</f>
        <v>zzz_ignore</v>
      </c>
      <c r="C337" s="19" t="str">
        <f>IF(AND(NOT(ISBLANK('Gen Master'!C162)),OR('Gen Master'!$AM162=TRUE,'Gen Master'!$AM162="Enabled?")),'Gen Master'!C162, ignore_flag)</f>
        <v>zzz_ignore</v>
      </c>
      <c r="D337" s="19" t="str">
        <f>IF(AND(NOT(ISBLANK('Gen Master'!D162)),OR('Gen Master'!$AM162=TRUE,'Gen Master'!$AM162="Enabled?")),'Gen Master'!D162, ignore_flag)</f>
        <v>zzz_ignore</v>
      </c>
      <c r="E337" s="19" t="str">
        <f>IF(AND(NOT(ISBLANK('Gen Master'!E162)),OR('Gen Master'!$AM162=TRUE,'Gen Master'!$AM162="Enabled?")),'Gen Master'!E162, ignore_flag)</f>
        <v>zzz_ignore</v>
      </c>
      <c r="F337" s="19" t="str">
        <f>IF(AND(NOT(ISBLANK('Gen Master'!F162)),OR('Gen Master'!$AM162=TRUE,'Gen Master'!$AM162="Enabled?")),'Gen Master'!F162, ignore_flag)</f>
        <v>zzz_ignore</v>
      </c>
      <c r="G337" s="19" t="str">
        <f>IF(AND(NOT(ISBLANK('Gen Master'!G162)),OR('Gen Master'!$AM162=TRUE,'Gen Master'!$AM162="Enabled?")),'Gen Master'!G162, ignore_flag)</f>
        <v>zzz_ignore</v>
      </c>
      <c r="H337" s="19" t="str">
        <f>IF(AND(NOT(ISBLANK('Gen Master'!H162)),OR('Gen Master'!$AM162=TRUE,'Gen Master'!$AM162="Enabled?")),'Gen Master'!H162, ignore_flag)</f>
        <v>zzz_ignore</v>
      </c>
      <c r="I337" s="19" t="str">
        <f>IF(AND(NOT(ISBLANK('Gen Master'!I162)),OR('Gen Master'!$AM162=TRUE,'Gen Master'!$AM162="Enabled?")),'Gen Master'!I162, ignore_flag)</f>
        <v>zzz_ignore</v>
      </c>
      <c r="J337" s="19" t="str">
        <f>IF(AND(NOT(ISBLANK('Gen Master'!J162)),OR('Gen Master'!$AM162=TRUE,'Gen Master'!$AM162="Enabled?")),'Gen Master'!J162, ignore_flag)</f>
        <v>zzz_ignore</v>
      </c>
      <c r="K337" s="19" t="str">
        <f>IF(AND(NOT(ISBLANK('Gen Master'!K162)),OR('Gen Master'!$AM162=TRUE,'Gen Master'!$AM162="Enabled?")),'Gen Master'!K162, ignore_flag)</f>
        <v>zzz_ignore</v>
      </c>
      <c r="L337" s="19" t="str">
        <f>IF(AND(NOT(ISBLANK('Gen Master'!L162)),OR('Gen Master'!$AM162=TRUE,'Gen Master'!$AM162="Enabled?")),'Gen Master'!L162, ignore_flag)</f>
        <v>zzz_ignore</v>
      </c>
      <c r="M337" s="19" t="str">
        <f>IF(AND(NOT(ISBLANK('Gen Master'!M162)),OR('Gen Master'!$AM162=TRUE,'Gen Master'!$AM162="Enabled?")),'Gen Master'!M162, ignore_flag)</f>
        <v>zzz_ignore</v>
      </c>
      <c r="N337" s="19" t="str">
        <f>IF(AND(NOT(ISBLANK('Gen Master'!N162)),OR('Gen Master'!$AM162=TRUE,'Gen Master'!$AM162="Enabled?")),'Gen Master'!N162, ignore_flag)</f>
        <v>zzz_ignore</v>
      </c>
      <c r="O337" s="19" t="str">
        <f>IF(AND(NOT(ISBLANK('Gen Master'!O162)),OR('Gen Master'!$AM162=TRUE,'Gen Master'!$AM162="Enabled?")),'Gen Master'!O162, ignore_flag)</f>
        <v>zzz_ignore</v>
      </c>
      <c r="P337" s="19" t="str">
        <f>IF(AND(NOT(ISBLANK('Gen Master'!P162)),OR('Gen Master'!$AM162=TRUE,'Gen Master'!$AM162="Enabled?")),'Gen Master'!P162, ignore_flag)</f>
        <v>zzz_ignore</v>
      </c>
      <c r="Q337" s="19" t="str">
        <f>IF(AND(NOT(ISBLANK('Gen Master'!Q162)),OR('Gen Master'!$AM162=TRUE,'Gen Master'!$AM162="Enabled?")),'Gen Master'!Q162, ignore_flag)</f>
        <v>zzz_ignore</v>
      </c>
      <c r="R337" s="19" t="str">
        <f>IF(AND(NOT(ISBLANK('Gen Master'!R162)),OR('Gen Master'!$AM162=TRUE,'Gen Master'!$AM162="Enabled?")),'Gen Master'!R162, ignore_flag)</f>
        <v>zzz_ignore</v>
      </c>
      <c r="S337" s="19" t="str">
        <f>IF(AND(NOT(ISBLANK('Gen Master'!S162)),OR('Gen Master'!$AM162=TRUE,'Gen Master'!$AM162="Enabled?")),'Gen Master'!S162, ignore_flag)</f>
        <v>zzz_ignore</v>
      </c>
      <c r="T337" s="19" t="str">
        <f>IF(AND(NOT(ISBLANK('Gen Master'!T162)),OR('Gen Master'!$AM162=TRUE,'Gen Master'!$AM162="Enabled?")),'Gen Master'!T162, ignore_flag)</f>
        <v>zzz_ignore</v>
      </c>
      <c r="U337" s="19" t="str">
        <f>IF(AND(NOT(ISBLANK('Gen Master'!U162)),OR('Gen Master'!$AM162=TRUE,'Gen Master'!$AM162="Enabled?")),'Gen Master'!U162, ignore_flag)</f>
        <v>zzz_ignore</v>
      </c>
      <c r="V337" s="19" t="str">
        <f ca="1">IF(AND(NOT(ISBLANK('Gen Master'!V162)),OR('Gen Master'!$AM162=TRUE,'Gen Master'!$AM162="Enabled?")),'Gen Master'!V162, ignore_flag)</f>
        <v>zzz_ignore</v>
      </c>
      <c r="W337" s="19" t="str">
        <f>IF(AND(NOT(ISBLANK('Gen Master'!W162)),OR('Gen Master'!$AM162=TRUE,'Gen Master'!$AM162="Enabled?")),'Gen Master'!W162, ignore_flag)</f>
        <v>zzz_ignore</v>
      </c>
      <c r="X337" s="19" t="str">
        <f>IF(AND(NOT(ISBLANK('Gen Master'!X162)),OR('Gen Master'!$AM162=TRUE,'Gen Master'!$AM162="Enabled?")),'Gen Master'!X162, ignore_flag)</f>
        <v>zzz_ignore</v>
      </c>
      <c r="Y337" s="19" t="str">
        <f>IF(AND(NOT(ISBLANK('Gen Master'!Y162)),OR('Gen Master'!$AM162=TRUE,'Gen Master'!$AM162="Enabled?")),'Gen Master'!Y162, ignore_flag)</f>
        <v>zzz_ignore</v>
      </c>
    </row>
    <row r="338" spans="1:25">
      <c r="A338" s="19">
        <f>'Gen Master'!A163</f>
        <v>132</v>
      </c>
      <c r="B338" s="19" t="str">
        <f>IF(AND(NOT(ISBLANK('Gen Master'!B163)),OR('Gen Master'!$AM163=TRUE,'Gen Master'!$AM163="Enabled?")),'Gen Master'!B163, ignore_flag)</f>
        <v>zzz_ignore</v>
      </c>
      <c r="C338" s="19" t="str">
        <f>IF(AND(NOT(ISBLANK('Gen Master'!C163)),OR('Gen Master'!$AM163=TRUE,'Gen Master'!$AM163="Enabled?")),'Gen Master'!C163, ignore_flag)</f>
        <v>zzz_ignore</v>
      </c>
      <c r="D338" s="19" t="str">
        <f>IF(AND(NOT(ISBLANK('Gen Master'!D163)),OR('Gen Master'!$AM163=TRUE,'Gen Master'!$AM163="Enabled?")),'Gen Master'!D163, ignore_flag)</f>
        <v>zzz_ignore</v>
      </c>
      <c r="E338" s="19" t="str">
        <f>IF(AND(NOT(ISBLANK('Gen Master'!E163)),OR('Gen Master'!$AM163=TRUE,'Gen Master'!$AM163="Enabled?")),'Gen Master'!E163, ignore_flag)</f>
        <v>zzz_ignore</v>
      </c>
      <c r="F338" s="19" t="str">
        <f>IF(AND(NOT(ISBLANK('Gen Master'!F163)),OR('Gen Master'!$AM163=TRUE,'Gen Master'!$AM163="Enabled?")),'Gen Master'!F163, ignore_flag)</f>
        <v>zzz_ignore</v>
      </c>
      <c r="G338" s="19" t="str">
        <f>IF(AND(NOT(ISBLANK('Gen Master'!G163)),OR('Gen Master'!$AM163=TRUE,'Gen Master'!$AM163="Enabled?")),'Gen Master'!G163, ignore_flag)</f>
        <v>zzz_ignore</v>
      </c>
      <c r="H338" s="19" t="str">
        <f>IF(AND(NOT(ISBLANK('Gen Master'!H163)),OR('Gen Master'!$AM163=TRUE,'Gen Master'!$AM163="Enabled?")),'Gen Master'!H163, ignore_flag)</f>
        <v>zzz_ignore</v>
      </c>
      <c r="I338" s="19" t="str">
        <f>IF(AND(NOT(ISBLANK('Gen Master'!I163)),OR('Gen Master'!$AM163=TRUE,'Gen Master'!$AM163="Enabled?")),'Gen Master'!I163, ignore_flag)</f>
        <v>zzz_ignore</v>
      </c>
      <c r="J338" s="19" t="str">
        <f>IF(AND(NOT(ISBLANK('Gen Master'!J163)),OR('Gen Master'!$AM163=TRUE,'Gen Master'!$AM163="Enabled?")),'Gen Master'!J163, ignore_flag)</f>
        <v>zzz_ignore</v>
      </c>
      <c r="K338" s="19" t="str">
        <f>IF(AND(NOT(ISBLANK('Gen Master'!K163)),OR('Gen Master'!$AM163=TRUE,'Gen Master'!$AM163="Enabled?")),'Gen Master'!K163, ignore_flag)</f>
        <v>zzz_ignore</v>
      </c>
      <c r="L338" s="19" t="str">
        <f>IF(AND(NOT(ISBLANK('Gen Master'!L163)),OR('Gen Master'!$AM163=TRUE,'Gen Master'!$AM163="Enabled?")),'Gen Master'!L163, ignore_flag)</f>
        <v>zzz_ignore</v>
      </c>
      <c r="M338" s="19" t="str">
        <f>IF(AND(NOT(ISBLANK('Gen Master'!M163)),OR('Gen Master'!$AM163=TRUE,'Gen Master'!$AM163="Enabled?")),'Gen Master'!M163, ignore_flag)</f>
        <v>zzz_ignore</v>
      </c>
      <c r="N338" s="19" t="str">
        <f>IF(AND(NOT(ISBLANK('Gen Master'!N163)),OR('Gen Master'!$AM163=TRUE,'Gen Master'!$AM163="Enabled?")),'Gen Master'!N163, ignore_flag)</f>
        <v>zzz_ignore</v>
      </c>
      <c r="O338" s="19" t="str">
        <f>IF(AND(NOT(ISBLANK('Gen Master'!O163)),OR('Gen Master'!$AM163=TRUE,'Gen Master'!$AM163="Enabled?")),'Gen Master'!O163, ignore_flag)</f>
        <v>zzz_ignore</v>
      </c>
      <c r="P338" s="19" t="str">
        <f>IF(AND(NOT(ISBLANK('Gen Master'!P163)),OR('Gen Master'!$AM163=TRUE,'Gen Master'!$AM163="Enabled?")),'Gen Master'!P163, ignore_flag)</f>
        <v>zzz_ignore</v>
      </c>
      <c r="Q338" s="19" t="str">
        <f>IF(AND(NOT(ISBLANK('Gen Master'!Q163)),OR('Gen Master'!$AM163=TRUE,'Gen Master'!$AM163="Enabled?")),'Gen Master'!Q163, ignore_flag)</f>
        <v>zzz_ignore</v>
      </c>
      <c r="R338" s="19" t="str">
        <f>IF(AND(NOT(ISBLANK('Gen Master'!R163)),OR('Gen Master'!$AM163=TRUE,'Gen Master'!$AM163="Enabled?")),'Gen Master'!R163, ignore_flag)</f>
        <v>zzz_ignore</v>
      </c>
      <c r="S338" s="19" t="str">
        <f>IF(AND(NOT(ISBLANK('Gen Master'!S163)),OR('Gen Master'!$AM163=TRUE,'Gen Master'!$AM163="Enabled?")),'Gen Master'!S163, ignore_flag)</f>
        <v>zzz_ignore</v>
      </c>
      <c r="T338" s="19" t="str">
        <f>IF(AND(NOT(ISBLANK('Gen Master'!T163)),OR('Gen Master'!$AM163=TRUE,'Gen Master'!$AM163="Enabled?")),'Gen Master'!T163, ignore_flag)</f>
        <v>zzz_ignore</v>
      </c>
      <c r="U338" s="19" t="str">
        <f>IF(AND(NOT(ISBLANK('Gen Master'!U163)),OR('Gen Master'!$AM163=TRUE,'Gen Master'!$AM163="Enabled?")),'Gen Master'!U163, ignore_flag)</f>
        <v>zzz_ignore</v>
      </c>
      <c r="V338" s="19" t="str">
        <f ca="1">IF(AND(NOT(ISBLANK('Gen Master'!V163)),OR('Gen Master'!$AM163=TRUE,'Gen Master'!$AM163="Enabled?")),'Gen Master'!V163, ignore_flag)</f>
        <v>zzz_ignore</v>
      </c>
      <c r="W338" s="19" t="str">
        <f>IF(AND(NOT(ISBLANK('Gen Master'!W163)),OR('Gen Master'!$AM163=TRUE,'Gen Master'!$AM163="Enabled?")),'Gen Master'!W163, ignore_flag)</f>
        <v>zzz_ignore</v>
      </c>
      <c r="X338" s="19" t="str">
        <f>IF(AND(NOT(ISBLANK('Gen Master'!X163)),OR('Gen Master'!$AM163=TRUE,'Gen Master'!$AM163="Enabled?")),'Gen Master'!X163, ignore_flag)</f>
        <v>zzz_ignore</v>
      </c>
      <c r="Y338" s="19" t="str">
        <f>IF(AND(NOT(ISBLANK('Gen Master'!Y163)),OR('Gen Master'!$AM163=TRUE,'Gen Master'!$AM163="Enabled?")),'Gen Master'!Y163, ignore_flag)</f>
        <v>zzz_ignore</v>
      </c>
    </row>
    <row r="339" spans="1:25">
      <c r="A339" s="19">
        <f>'Gen Master'!A164</f>
        <v>133</v>
      </c>
      <c r="B339" s="19" t="str">
        <f>IF(AND(NOT(ISBLANK('Gen Master'!B164)),OR('Gen Master'!$AM164=TRUE,'Gen Master'!$AM164="Enabled?")),'Gen Master'!B164, ignore_flag)</f>
        <v>zzz_ignore</v>
      </c>
      <c r="C339" s="19" t="str">
        <f>IF(AND(NOT(ISBLANK('Gen Master'!C164)),OR('Gen Master'!$AM164=TRUE,'Gen Master'!$AM164="Enabled?")),'Gen Master'!C164, ignore_flag)</f>
        <v>zzz_ignore</v>
      </c>
      <c r="D339" s="19" t="str">
        <f>IF(AND(NOT(ISBLANK('Gen Master'!D164)),OR('Gen Master'!$AM164=TRUE,'Gen Master'!$AM164="Enabled?")),'Gen Master'!D164, ignore_flag)</f>
        <v>zzz_ignore</v>
      </c>
      <c r="E339" s="19" t="str">
        <f>IF(AND(NOT(ISBLANK('Gen Master'!E164)),OR('Gen Master'!$AM164=TRUE,'Gen Master'!$AM164="Enabled?")),'Gen Master'!E164, ignore_flag)</f>
        <v>zzz_ignore</v>
      </c>
      <c r="F339" s="19" t="str">
        <f>IF(AND(NOT(ISBLANK('Gen Master'!F164)),OR('Gen Master'!$AM164=TRUE,'Gen Master'!$AM164="Enabled?")),'Gen Master'!F164, ignore_flag)</f>
        <v>zzz_ignore</v>
      </c>
      <c r="G339" s="19" t="str">
        <f>IF(AND(NOT(ISBLANK('Gen Master'!G164)),OR('Gen Master'!$AM164=TRUE,'Gen Master'!$AM164="Enabled?")),'Gen Master'!G164, ignore_flag)</f>
        <v>zzz_ignore</v>
      </c>
      <c r="H339" s="19" t="str">
        <f>IF(AND(NOT(ISBLANK('Gen Master'!H164)),OR('Gen Master'!$AM164=TRUE,'Gen Master'!$AM164="Enabled?")),'Gen Master'!H164, ignore_flag)</f>
        <v>zzz_ignore</v>
      </c>
      <c r="I339" s="19" t="str">
        <f>IF(AND(NOT(ISBLANK('Gen Master'!I164)),OR('Gen Master'!$AM164=TRUE,'Gen Master'!$AM164="Enabled?")),'Gen Master'!I164, ignore_flag)</f>
        <v>zzz_ignore</v>
      </c>
      <c r="J339" s="19" t="str">
        <f>IF(AND(NOT(ISBLANK('Gen Master'!J164)),OR('Gen Master'!$AM164=TRUE,'Gen Master'!$AM164="Enabled?")),'Gen Master'!J164, ignore_flag)</f>
        <v>zzz_ignore</v>
      </c>
      <c r="K339" s="19" t="str">
        <f>IF(AND(NOT(ISBLANK('Gen Master'!K164)),OR('Gen Master'!$AM164=TRUE,'Gen Master'!$AM164="Enabled?")),'Gen Master'!K164, ignore_flag)</f>
        <v>zzz_ignore</v>
      </c>
      <c r="L339" s="19" t="str">
        <f>IF(AND(NOT(ISBLANK('Gen Master'!L164)),OR('Gen Master'!$AM164=TRUE,'Gen Master'!$AM164="Enabled?")),'Gen Master'!L164, ignore_flag)</f>
        <v>zzz_ignore</v>
      </c>
      <c r="M339" s="19" t="str">
        <f>IF(AND(NOT(ISBLANK('Gen Master'!M164)),OR('Gen Master'!$AM164=TRUE,'Gen Master'!$AM164="Enabled?")),'Gen Master'!M164, ignore_flag)</f>
        <v>zzz_ignore</v>
      </c>
      <c r="N339" s="19" t="str">
        <f>IF(AND(NOT(ISBLANK('Gen Master'!N164)),OR('Gen Master'!$AM164=TRUE,'Gen Master'!$AM164="Enabled?")),'Gen Master'!N164, ignore_flag)</f>
        <v>zzz_ignore</v>
      </c>
      <c r="O339" s="19" t="str">
        <f>IF(AND(NOT(ISBLANK('Gen Master'!O164)),OR('Gen Master'!$AM164=TRUE,'Gen Master'!$AM164="Enabled?")),'Gen Master'!O164, ignore_flag)</f>
        <v>zzz_ignore</v>
      </c>
      <c r="P339" s="19" t="str">
        <f>IF(AND(NOT(ISBLANK('Gen Master'!P164)),OR('Gen Master'!$AM164=TRUE,'Gen Master'!$AM164="Enabled?")),'Gen Master'!P164, ignore_flag)</f>
        <v>zzz_ignore</v>
      </c>
      <c r="Q339" s="19" t="str">
        <f>IF(AND(NOT(ISBLANK('Gen Master'!Q164)),OR('Gen Master'!$AM164=TRUE,'Gen Master'!$AM164="Enabled?")),'Gen Master'!Q164, ignore_flag)</f>
        <v>zzz_ignore</v>
      </c>
      <c r="R339" s="19" t="str">
        <f>IF(AND(NOT(ISBLANK('Gen Master'!R164)),OR('Gen Master'!$AM164=TRUE,'Gen Master'!$AM164="Enabled?")),'Gen Master'!R164, ignore_flag)</f>
        <v>zzz_ignore</v>
      </c>
      <c r="S339" s="19" t="str">
        <f>IF(AND(NOT(ISBLANK('Gen Master'!S164)),OR('Gen Master'!$AM164=TRUE,'Gen Master'!$AM164="Enabled?")),'Gen Master'!S164, ignore_flag)</f>
        <v>zzz_ignore</v>
      </c>
      <c r="T339" s="19" t="str">
        <f>IF(AND(NOT(ISBLANK('Gen Master'!T164)),OR('Gen Master'!$AM164=TRUE,'Gen Master'!$AM164="Enabled?")),'Gen Master'!T164, ignore_flag)</f>
        <v>zzz_ignore</v>
      </c>
      <c r="U339" s="19" t="str">
        <f>IF(AND(NOT(ISBLANK('Gen Master'!U164)),OR('Gen Master'!$AM164=TRUE,'Gen Master'!$AM164="Enabled?")),'Gen Master'!U164, ignore_flag)</f>
        <v>zzz_ignore</v>
      </c>
      <c r="V339" s="19" t="str">
        <f ca="1">IF(AND(NOT(ISBLANK('Gen Master'!V164)),OR('Gen Master'!$AM164=TRUE,'Gen Master'!$AM164="Enabled?")),'Gen Master'!V164, ignore_flag)</f>
        <v>zzz_ignore</v>
      </c>
      <c r="W339" s="19" t="str">
        <f>IF(AND(NOT(ISBLANK('Gen Master'!W164)),OR('Gen Master'!$AM164=TRUE,'Gen Master'!$AM164="Enabled?")),'Gen Master'!W164, ignore_flag)</f>
        <v>zzz_ignore</v>
      </c>
      <c r="X339" s="19" t="str">
        <f>IF(AND(NOT(ISBLANK('Gen Master'!X164)),OR('Gen Master'!$AM164=TRUE,'Gen Master'!$AM164="Enabled?")),'Gen Master'!X164, ignore_flag)</f>
        <v>zzz_ignore</v>
      </c>
      <c r="Y339" s="19" t="str">
        <f>IF(AND(NOT(ISBLANK('Gen Master'!Y164)),OR('Gen Master'!$AM164=TRUE,'Gen Master'!$AM164="Enabled?")),'Gen Master'!Y164, ignore_flag)</f>
        <v>zzz_ignore</v>
      </c>
    </row>
    <row r="340" spans="1:25">
      <c r="A340" s="19">
        <f>'Gen Master'!A165</f>
        <v>134</v>
      </c>
      <c r="B340" s="19" t="str">
        <f>IF(AND(NOT(ISBLANK('Gen Master'!B165)),OR('Gen Master'!$AM165=TRUE,'Gen Master'!$AM165="Enabled?")),'Gen Master'!B165, ignore_flag)</f>
        <v>zzz_ignore</v>
      </c>
      <c r="C340" s="19" t="str">
        <f>IF(AND(NOT(ISBLANK('Gen Master'!C165)),OR('Gen Master'!$AM165=TRUE,'Gen Master'!$AM165="Enabled?")),'Gen Master'!C165, ignore_flag)</f>
        <v>zzz_ignore</v>
      </c>
      <c r="D340" s="19" t="str">
        <f>IF(AND(NOT(ISBLANK('Gen Master'!D165)),OR('Gen Master'!$AM165=TRUE,'Gen Master'!$AM165="Enabled?")),'Gen Master'!D165, ignore_flag)</f>
        <v>zzz_ignore</v>
      </c>
      <c r="E340" s="19" t="str">
        <f>IF(AND(NOT(ISBLANK('Gen Master'!E165)),OR('Gen Master'!$AM165=TRUE,'Gen Master'!$AM165="Enabled?")),'Gen Master'!E165, ignore_flag)</f>
        <v>zzz_ignore</v>
      </c>
      <c r="F340" s="19" t="str">
        <f>IF(AND(NOT(ISBLANK('Gen Master'!F165)),OR('Gen Master'!$AM165=TRUE,'Gen Master'!$AM165="Enabled?")),'Gen Master'!F165, ignore_flag)</f>
        <v>zzz_ignore</v>
      </c>
      <c r="G340" s="19" t="str">
        <f>IF(AND(NOT(ISBLANK('Gen Master'!G165)),OR('Gen Master'!$AM165=TRUE,'Gen Master'!$AM165="Enabled?")),'Gen Master'!G165, ignore_flag)</f>
        <v>zzz_ignore</v>
      </c>
      <c r="H340" s="19" t="str">
        <f>IF(AND(NOT(ISBLANK('Gen Master'!H165)),OR('Gen Master'!$AM165=TRUE,'Gen Master'!$AM165="Enabled?")),'Gen Master'!H165, ignore_flag)</f>
        <v>zzz_ignore</v>
      </c>
      <c r="I340" s="19" t="str">
        <f>IF(AND(NOT(ISBLANK('Gen Master'!I165)),OR('Gen Master'!$AM165=TRUE,'Gen Master'!$AM165="Enabled?")),'Gen Master'!I165, ignore_flag)</f>
        <v>zzz_ignore</v>
      </c>
      <c r="J340" s="19" t="str">
        <f>IF(AND(NOT(ISBLANK('Gen Master'!J165)),OR('Gen Master'!$AM165=TRUE,'Gen Master'!$AM165="Enabled?")),'Gen Master'!J165, ignore_flag)</f>
        <v>zzz_ignore</v>
      </c>
      <c r="K340" s="19" t="str">
        <f>IF(AND(NOT(ISBLANK('Gen Master'!K165)),OR('Gen Master'!$AM165=TRUE,'Gen Master'!$AM165="Enabled?")),'Gen Master'!K165, ignore_flag)</f>
        <v>zzz_ignore</v>
      </c>
      <c r="L340" s="19" t="str">
        <f>IF(AND(NOT(ISBLANK('Gen Master'!L165)),OR('Gen Master'!$AM165=TRUE,'Gen Master'!$AM165="Enabled?")),'Gen Master'!L165, ignore_flag)</f>
        <v>zzz_ignore</v>
      </c>
      <c r="M340" s="19" t="str">
        <f>IF(AND(NOT(ISBLANK('Gen Master'!M165)),OR('Gen Master'!$AM165=TRUE,'Gen Master'!$AM165="Enabled?")),'Gen Master'!M165, ignore_flag)</f>
        <v>zzz_ignore</v>
      </c>
      <c r="N340" s="19" t="str">
        <f>IF(AND(NOT(ISBLANK('Gen Master'!N165)),OR('Gen Master'!$AM165=TRUE,'Gen Master'!$AM165="Enabled?")),'Gen Master'!N165, ignore_flag)</f>
        <v>zzz_ignore</v>
      </c>
      <c r="O340" s="19" t="str">
        <f>IF(AND(NOT(ISBLANK('Gen Master'!O165)),OR('Gen Master'!$AM165=TRUE,'Gen Master'!$AM165="Enabled?")),'Gen Master'!O165, ignore_flag)</f>
        <v>zzz_ignore</v>
      </c>
      <c r="P340" s="19" t="str">
        <f>IF(AND(NOT(ISBLANK('Gen Master'!P165)),OR('Gen Master'!$AM165=TRUE,'Gen Master'!$AM165="Enabled?")),'Gen Master'!P165, ignore_flag)</f>
        <v>zzz_ignore</v>
      </c>
      <c r="Q340" s="19" t="str">
        <f>IF(AND(NOT(ISBLANK('Gen Master'!Q165)),OR('Gen Master'!$AM165=TRUE,'Gen Master'!$AM165="Enabled?")),'Gen Master'!Q165, ignore_flag)</f>
        <v>zzz_ignore</v>
      </c>
      <c r="R340" s="19" t="str">
        <f>IF(AND(NOT(ISBLANK('Gen Master'!R165)),OR('Gen Master'!$AM165=TRUE,'Gen Master'!$AM165="Enabled?")),'Gen Master'!R165, ignore_flag)</f>
        <v>zzz_ignore</v>
      </c>
      <c r="S340" s="19" t="str">
        <f>IF(AND(NOT(ISBLANK('Gen Master'!S165)),OR('Gen Master'!$AM165=TRUE,'Gen Master'!$AM165="Enabled?")),'Gen Master'!S165, ignore_flag)</f>
        <v>zzz_ignore</v>
      </c>
      <c r="T340" s="19" t="str">
        <f>IF(AND(NOT(ISBLANK('Gen Master'!T165)),OR('Gen Master'!$AM165=TRUE,'Gen Master'!$AM165="Enabled?")),'Gen Master'!T165, ignore_flag)</f>
        <v>zzz_ignore</v>
      </c>
      <c r="U340" s="19" t="str">
        <f>IF(AND(NOT(ISBLANK('Gen Master'!U165)),OR('Gen Master'!$AM165=TRUE,'Gen Master'!$AM165="Enabled?")),'Gen Master'!U165, ignore_flag)</f>
        <v>zzz_ignore</v>
      </c>
      <c r="V340" s="19" t="str">
        <f ca="1">IF(AND(NOT(ISBLANK('Gen Master'!V165)),OR('Gen Master'!$AM165=TRUE,'Gen Master'!$AM165="Enabled?")),'Gen Master'!V165, ignore_flag)</f>
        <v>zzz_ignore</v>
      </c>
      <c r="W340" s="19" t="str">
        <f>IF(AND(NOT(ISBLANK('Gen Master'!W165)),OR('Gen Master'!$AM165=TRUE,'Gen Master'!$AM165="Enabled?")),'Gen Master'!W165, ignore_flag)</f>
        <v>zzz_ignore</v>
      </c>
      <c r="X340" s="19" t="str">
        <f>IF(AND(NOT(ISBLANK('Gen Master'!X165)),OR('Gen Master'!$AM165=TRUE,'Gen Master'!$AM165="Enabled?")),'Gen Master'!X165, ignore_flag)</f>
        <v>zzz_ignore</v>
      </c>
      <c r="Y340" s="19" t="str">
        <f>IF(AND(NOT(ISBLANK('Gen Master'!Y165)),OR('Gen Master'!$AM165=TRUE,'Gen Master'!$AM165="Enabled?")),'Gen Master'!Y165, ignore_flag)</f>
        <v>zzz_ignore</v>
      </c>
    </row>
    <row r="341" spans="1:25">
      <c r="A341" s="19">
        <f>'Gen Master'!A166</f>
        <v>135</v>
      </c>
      <c r="B341" s="19" t="str">
        <f>IF(AND(NOT(ISBLANK('Gen Master'!B166)),OR('Gen Master'!$AM166=TRUE,'Gen Master'!$AM166="Enabled?")),'Gen Master'!B166, ignore_flag)</f>
        <v>zzz_ignore</v>
      </c>
      <c r="C341" s="19" t="str">
        <f>IF(AND(NOT(ISBLANK('Gen Master'!C166)),OR('Gen Master'!$AM166=TRUE,'Gen Master'!$AM166="Enabled?")),'Gen Master'!C166, ignore_flag)</f>
        <v>zzz_ignore</v>
      </c>
      <c r="D341" s="19" t="str">
        <f>IF(AND(NOT(ISBLANK('Gen Master'!D166)),OR('Gen Master'!$AM166=TRUE,'Gen Master'!$AM166="Enabled?")),'Gen Master'!D166, ignore_flag)</f>
        <v>zzz_ignore</v>
      </c>
      <c r="E341" s="19" t="str">
        <f>IF(AND(NOT(ISBLANK('Gen Master'!E166)),OR('Gen Master'!$AM166=TRUE,'Gen Master'!$AM166="Enabled?")),'Gen Master'!E166, ignore_flag)</f>
        <v>zzz_ignore</v>
      </c>
      <c r="F341" s="19" t="str">
        <f>IF(AND(NOT(ISBLANK('Gen Master'!F166)),OR('Gen Master'!$AM166=TRUE,'Gen Master'!$AM166="Enabled?")),'Gen Master'!F166, ignore_flag)</f>
        <v>zzz_ignore</v>
      </c>
      <c r="G341" s="19" t="str">
        <f>IF(AND(NOT(ISBLANK('Gen Master'!G166)),OR('Gen Master'!$AM166=TRUE,'Gen Master'!$AM166="Enabled?")),'Gen Master'!G166, ignore_flag)</f>
        <v>zzz_ignore</v>
      </c>
      <c r="H341" s="19" t="str">
        <f>IF(AND(NOT(ISBLANK('Gen Master'!H166)),OR('Gen Master'!$AM166=TRUE,'Gen Master'!$AM166="Enabled?")),'Gen Master'!H166, ignore_flag)</f>
        <v>zzz_ignore</v>
      </c>
      <c r="I341" s="19" t="str">
        <f>IF(AND(NOT(ISBLANK('Gen Master'!I166)),OR('Gen Master'!$AM166=TRUE,'Gen Master'!$AM166="Enabled?")),'Gen Master'!I166, ignore_flag)</f>
        <v>zzz_ignore</v>
      </c>
      <c r="J341" s="19" t="str">
        <f>IF(AND(NOT(ISBLANK('Gen Master'!J166)),OR('Gen Master'!$AM166=TRUE,'Gen Master'!$AM166="Enabled?")),'Gen Master'!J166, ignore_flag)</f>
        <v>zzz_ignore</v>
      </c>
      <c r="K341" s="19" t="str">
        <f>IF(AND(NOT(ISBLANK('Gen Master'!K166)),OR('Gen Master'!$AM166=TRUE,'Gen Master'!$AM166="Enabled?")),'Gen Master'!K166, ignore_flag)</f>
        <v>zzz_ignore</v>
      </c>
      <c r="L341" s="19" t="str">
        <f>IF(AND(NOT(ISBLANK('Gen Master'!L166)),OR('Gen Master'!$AM166=TRUE,'Gen Master'!$AM166="Enabled?")),'Gen Master'!L166, ignore_flag)</f>
        <v>zzz_ignore</v>
      </c>
      <c r="M341" s="19" t="str">
        <f>IF(AND(NOT(ISBLANK('Gen Master'!M166)),OR('Gen Master'!$AM166=TRUE,'Gen Master'!$AM166="Enabled?")),'Gen Master'!M166, ignore_flag)</f>
        <v>zzz_ignore</v>
      </c>
      <c r="N341" s="19" t="str">
        <f>IF(AND(NOT(ISBLANK('Gen Master'!N166)),OR('Gen Master'!$AM166=TRUE,'Gen Master'!$AM166="Enabled?")),'Gen Master'!N166, ignore_flag)</f>
        <v>zzz_ignore</v>
      </c>
      <c r="O341" s="19" t="str">
        <f>IF(AND(NOT(ISBLANK('Gen Master'!O166)),OR('Gen Master'!$AM166=TRUE,'Gen Master'!$AM166="Enabled?")),'Gen Master'!O166, ignore_flag)</f>
        <v>zzz_ignore</v>
      </c>
      <c r="P341" s="19" t="str">
        <f>IF(AND(NOT(ISBLANK('Gen Master'!P166)),OR('Gen Master'!$AM166=TRUE,'Gen Master'!$AM166="Enabled?")),'Gen Master'!P166, ignore_flag)</f>
        <v>zzz_ignore</v>
      </c>
      <c r="Q341" s="19" t="str">
        <f>IF(AND(NOT(ISBLANK('Gen Master'!Q166)),OR('Gen Master'!$AM166=TRUE,'Gen Master'!$AM166="Enabled?")),'Gen Master'!Q166, ignore_flag)</f>
        <v>zzz_ignore</v>
      </c>
      <c r="R341" s="19" t="str">
        <f>IF(AND(NOT(ISBLANK('Gen Master'!R166)),OR('Gen Master'!$AM166=TRUE,'Gen Master'!$AM166="Enabled?")),'Gen Master'!R166, ignore_flag)</f>
        <v>zzz_ignore</v>
      </c>
      <c r="S341" s="19" t="str">
        <f>IF(AND(NOT(ISBLANK('Gen Master'!S166)),OR('Gen Master'!$AM166=TRUE,'Gen Master'!$AM166="Enabled?")),'Gen Master'!S166, ignore_flag)</f>
        <v>zzz_ignore</v>
      </c>
      <c r="T341" s="19" t="str">
        <f>IF(AND(NOT(ISBLANK('Gen Master'!T166)),OR('Gen Master'!$AM166=TRUE,'Gen Master'!$AM166="Enabled?")),'Gen Master'!T166, ignore_flag)</f>
        <v>zzz_ignore</v>
      </c>
      <c r="U341" s="19" t="str">
        <f>IF(AND(NOT(ISBLANK('Gen Master'!U166)),OR('Gen Master'!$AM166=TRUE,'Gen Master'!$AM166="Enabled?")),'Gen Master'!U166, ignore_flag)</f>
        <v>zzz_ignore</v>
      </c>
      <c r="V341" s="19" t="str">
        <f ca="1">IF(AND(NOT(ISBLANK('Gen Master'!V166)),OR('Gen Master'!$AM166=TRUE,'Gen Master'!$AM166="Enabled?")),'Gen Master'!V166, ignore_flag)</f>
        <v>zzz_ignore</v>
      </c>
      <c r="W341" s="19" t="str">
        <f>IF(AND(NOT(ISBLANK('Gen Master'!W166)),OR('Gen Master'!$AM166=TRUE,'Gen Master'!$AM166="Enabled?")),'Gen Master'!W166, ignore_flag)</f>
        <v>zzz_ignore</v>
      </c>
      <c r="X341" s="19" t="str">
        <f>IF(AND(NOT(ISBLANK('Gen Master'!X166)),OR('Gen Master'!$AM166=TRUE,'Gen Master'!$AM166="Enabled?")),'Gen Master'!X166, ignore_flag)</f>
        <v>zzz_ignore</v>
      </c>
      <c r="Y341" s="19" t="str">
        <f>IF(AND(NOT(ISBLANK('Gen Master'!Y166)),OR('Gen Master'!$AM166=TRUE,'Gen Master'!$AM166="Enabled?")),'Gen Master'!Y166, ignore_flag)</f>
        <v>zzz_ignore</v>
      </c>
    </row>
    <row r="342" spans="1:25">
      <c r="A342" s="19">
        <f>'Gen Master'!A167</f>
        <v>136</v>
      </c>
      <c r="B342" s="19" t="str">
        <f>IF(AND(NOT(ISBLANK('Gen Master'!B167)),OR('Gen Master'!$AM167=TRUE,'Gen Master'!$AM167="Enabled?")),'Gen Master'!B167, ignore_flag)</f>
        <v>zzz_ignore</v>
      </c>
      <c r="C342" s="19" t="str">
        <f>IF(AND(NOT(ISBLANK('Gen Master'!C167)),OR('Gen Master'!$AM167=TRUE,'Gen Master'!$AM167="Enabled?")),'Gen Master'!C167, ignore_flag)</f>
        <v>zzz_ignore</v>
      </c>
      <c r="D342" s="19" t="str">
        <f>IF(AND(NOT(ISBLANK('Gen Master'!D167)),OR('Gen Master'!$AM167=TRUE,'Gen Master'!$AM167="Enabled?")),'Gen Master'!D167, ignore_flag)</f>
        <v>zzz_ignore</v>
      </c>
      <c r="E342" s="19" t="str">
        <f>IF(AND(NOT(ISBLANK('Gen Master'!E167)),OR('Gen Master'!$AM167=TRUE,'Gen Master'!$AM167="Enabled?")),'Gen Master'!E167, ignore_flag)</f>
        <v>zzz_ignore</v>
      </c>
      <c r="F342" s="19" t="str">
        <f>IF(AND(NOT(ISBLANK('Gen Master'!F167)),OR('Gen Master'!$AM167=TRUE,'Gen Master'!$AM167="Enabled?")),'Gen Master'!F167, ignore_flag)</f>
        <v>zzz_ignore</v>
      </c>
      <c r="G342" s="19" t="str">
        <f>IF(AND(NOT(ISBLANK('Gen Master'!G167)),OR('Gen Master'!$AM167=TRUE,'Gen Master'!$AM167="Enabled?")),'Gen Master'!G167, ignore_flag)</f>
        <v>zzz_ignore</v>
      </c>
      <c r="H342" s="19" t="str">
        <f>IF(AND(NOT(ISBLANK('Gen Master'!H167)),OR('Gen Master'!$AM167=TRUE,'Gen Master'!$AM167="Enabled?")),'Gen Master'!H167, ignore_flag)</f>
        <v>zzz_ignore</v>
      </c>
      <c r="I342" s="19" t="str">
        <f>IF(AND(NOT(ISBLANK('Gen Master'!I167)),OR('Gen Master'!$AM167=TRUE,'Gen Master'!$AM167="Enabled?")),'Gen Master'!I167, ignore_flag)</f>
        <v>zzz_ignore</v>
      </c>
      <c r="J342" s="19" t="str">
        <f>IF(AND(NOT(ISBLANK('Gen Master'!J167)),OR('Gen Master'!$AM167=TRUE,'Gen Master'!$AM167="Enabled?")),'Gen Master'!J167, ignore_flag)</f>
        <v>zzz_ignore</v>
      </c>
      <c r="K342" s="19" t="str">
        <f>IF(AND(NOT(ISBLANK('Gen Master'!K167)),OR('Gen Master'!$AM167=TRUE,'Gen Master'!$AM167="Enabled?")),'Gen Master'!K167, ignore_flag)</f>
        <v>zzz_ignore</v>
      </c>
      <c r="L342" s="19" t="str">
        <f>IF(AND(NOT(ISBLANK('Gen Master'!L167)),OR('Gen Master'!$AM167=TRUE,'Gen Master'!$AM167="Enabled?")),'Gen Master'!L167, ignore_flag)</f>
        <v>zzz_ignore</v>
      </c>
      <c r="M342" s="19" t="str">
        <f>IF(AND(NOT(ISBLANK('Gen Master'!M167)),OR('Gen Master'!$AM167=TRUE,'Gen Master'!$AM167="Enabled?")),'Gen Master'!M167, ignore_flag)</f>
        <v>zzz_ignore</v>
      </c>
      <c r="N342" s="19" t="str">
        <f>IF(AND(NOT(ISBLANK('Gen Master'!N167)),OR('Gen Master'!$AM167=TRUE,'Gen Master'!$AM167="Enabled?")),'Gen Master'!N167, ignore_flag)</f>
        <v>zzz_ignore</v>
      </c>
      <c r="O342" s="19" t="str">
        <f>IF(AND(NOT(ISBLANK('Gen Master'!O167)),OR('Gen Master'!$AM167=TRUE,'Gen Master'!$AM167="Enabled?")),'Gen Master'!O167, ignore_flag)</f>
        <v>zzz_ignore</v>
      </c>
      <c r="P342" s="19" t="str">
        <f>IF(AND(NOT(ISBLANK('Gen Master'!P167)),OR('Gen Master'!$AM167=TRUE,'Gen Master'!$AM167="Enabled?")),'Gen Master'!P167, ignore_flag)</f>
        <v>zzz_ignore</v>
      </c>
      <c r="Q342" s="19" t="str">
        <f>IF(AND(NOT(ISBLANK('Gen Master'!Q167)),OR('Gen Master'!$AM167=TRUE,'Gen Master'!$AM167="Enabled?")),'Gen Master'!Q167, ignore_flag)</f>
        <v>zzz_ignore</v>
      </c>
      <c r="R342" s="19" t="str">
        <f>IF(AND(NOT(ISBLANK('Gen Master'!R167)),OR('Gen Master'!$AM167=TRUE,'Gen Master'!$AM167="Enabled?")),'Gen Master'!R167, ignore_flag)</f>
        <v>zzz_ignore</v>
      </c>
      <c r="S342" s="19" t="str">
        <f>IF(AND(NOT(ISBLANK('Gen Master'!S167)),OR('Gen Master'!$AM167=TRUE,'Gen Master'!$AM167="Enabled?")),'Gen Master'!S167, ignore_flag)</f>
        <v>zzz_ignore</v>
      </c>
      <c r="T342" s="19" t="str">
        <f>IF(AND(NOT(ISBLANK('Gen Master'!T167)),OR('Gen Master'!$AM167=TRUE,'Gen Master'!$AM167="Enabled?")),'Gen Master'!T167, ignore_flag)</f>
        <v>zzz_ignore</v>
      </c>
      <c r="U342" s="19" t="str">
        <f>IF(AND(NOT(ISBLANK('Gen Master'!U167)),OR('Gen Master'!$AM167=TRUE,'Gen Master'!$AM167="Enabled?")),'Gen Master'!U167, ignore_flag)</f>
        <v>zzz_ignore</v>
      </c>
      <c r="V342" s="19" t="str">
        <f ca="1">IF(AND(NOT(ISBLANK('Gen Master'!V167)),OR('Gen Master'!$AM167=TRUE,'Gen Master'!$AM167="Enabled?")),'Gen Master'!V167, ignore_flag)</f>
        <v>zzz_ignore</v>
      </c>
      <c r="W342" s="19" t="str">
        <f>IF(AND(NOT(ISBLANK('Gen Master'!W167)),OR('Gen Master'!$AM167=TRUE,'Gen Master'!$AM167="Enabled?")),'Gen Master'!W167, ignore_flag)</f>
        <v>zzz_ignore</v>
      </c>
      <c r="X342" s="19" t="str">
        <f>IF(AND(NOT(ISBLANK('Gen Master'!X167)),OR('Gen Master'!$AM167=TRUE,'Gen Master'!$AM167="Enabled?")),'Gen Master'!X167, ignore_flag)</f>
        <v>zzz_ignore</v>
      </c>
      <c r="Y342" s="19" t="str">
        <f>IF(AND(NOT(ISBLANK('Gen Master'!Y167)),OR('Gen Master'!$AM167=TRUE,'Gen Master'!$AM167="Enabled?")),'Gen Master'!Y167, ignore_flag)</f>
        <v>zzz_ignore</v>
      </c>
    </row>
    <row r="343" spans="1:25">
      <c r="A343" s="19">
        <f>'Gen Master'!A168</f>
        <v>137</v>
      </c>
      <c r="B343" s="19" t="str">
        <f>IF(AND(NOT(ISBLANK('Gen Master'!B168)),OR('Gen Master'!$AM168=TRUE,'Gen Master'!$AM168="Enabled?")),'Gen Master'!B168, ignore_flag)</f>
        <v>zzz_ignore</v>
      </c>
      <c r="C343" s="19" t="str">
        <f>IF(AND(NOT(ISBLANK('Gen Master'!C168)),OR('Gen Master'!$AM168=TRUE,'Gen Master'!$AM168="Enabled?")),'Gen Master'!C168, ignore_flag)</f>
        <v>zzz_ignore</v>
      </c>
      <c r="D343" s="19" t="str">
        <f>IF(AND(NOT(ISBLANK('Gen Master'!D168)),OR('Gen Master'!$AM168=TRUE,'Gen Master'!$AM168="Enabled?")),'Gen Master'!D168, ignore_flag)</f>
        <v>zzz_ignore</v>
      </c>
      <c r="E343" s="19" t="str">
        <f>IF(AND(NOT(ISBLANK('Gen Master'!E168)),OR('Gen Master'!$AM168=TRUE,'Gen Master'!$AM168="Enabled?")),'Gen Master'!E168, ignore_flag)</f>
        <v>zzz_ignore</v>
      </c>
      <c r="F343" s="19" t="str">
        <f>IF(AND(NOT(ISBLANK('Gen Master'!F168)),OR('Gen Master'!$AM168=TRUE,'Gen Master'!$AM168="Enabled?")),'Gen Master'!F168, ignore_flag)</f>
        <v>zzz_ignore</v>
      </c>
      <c r="G343" s="19" t="str">
        <f>IF(AND(NOT(ISBLANK('Gen Master'!G168)),OR('Gen Master'!$AM168=TRUE,'Gen Master'!$AM168="Enabled?")),'Gen Master'!G168, ignore_flag)</f>
        <v>zzz_ignore</v>
      </c>
      <c r="H343" s="19" t="str">
        <f>IF(AND(NOT(ISBLANK('Gen Master'!H168)),OR('Gen Master'!$AM168=TRUE,'Gen Master'!$AM168="Enabled?")),'Gen Master'!H168, ignore_flag)</f>
        <v>zzz_ignore</v>
      </c>
      <c r="I343" s="19" t="str">
        <f>IF(AND(NOT(ISBLANK('Gen Master'!I168)),OR('Gen Master'!$AM168=TRUE,'Gen Master'!$AM168="Enabled?")),'Gen Master'!I168, ignore_flag)</f>
        <v>zzz_ignore</v>
      </c>
      <c r="J343" s="19" t="str">
        <f>IF(AND(NOT(ISBLANK('Gen Master'!J168)),OR('Gen Master'!$AM168=TRUE,'Gen Master'!$AM168="Enabled?")),'Gen Master'!J168, ignore_flag)</f>
        <v>zzz_ignore</v>
      </c>
      <c r="K343" s="19" t="str">
        <f>IF(AND(NOT(ISBLANK('Gen Master'!K168)),OR('Gen Master'!$AM168=TRUE,'Gen Master'!$AM168="Enabled?")),'Gen Master'!K168, ignore_flag)</f>
        <v>zzz_ignore</v>
      </c>
      <c r="L343" s="19" t="str">
        <f>IF(AND(NOT(ISBLANK('Gen Master'!L168)),OR('Gen Master'!$AM168=TRUE,'Gen Master'!$AM168="Enabled?")),'Gen Master'!L168, ignore_flag)</f>
        <v>zzz_ignore</v>
      </c>
      <c r="M343" s="19" t="str">
        <f>IF(AND(NOT(ISBLANK('Gen Master'!M168)),OR('Gen Master'!$AM168=TRUE,'Gen Master'!$AM168="Enabled?")),'Gen Master'!M168, ignore_flag)</f>
        <v>zzz_ignore</v>
      </c>
      <c r="N343" s="19" t="str">
        <f>IF(AND(NOT(ISBLANK('Gen Master'!N168)),OR('Gen Master'!$AM168=TRUE,'Gen Master'!$AM168="Enabled?")),'Gen Master'!N168, ignore_flag)</f>
        <v>zzz_ignore</v>
      </c>
      <c r="O343" s="19" t="str">
        <f>IF(AND(NOT(ISBLANK('Gen Master'!O168)),OR('Gen Master'!$AM168=TRUE,'Gen Master'!$AM168="Enabled?")),'Gen Master'!O168, ignore_flag)</f>
        <v>zzz_ignore</v>
      </c>
      <c r="P343" s="19" t="str">
        <f>IF(AND(NOT(ISBLANK('Gen Master'!P168)),OR('Gen Master'!$AM168=TRUE,'Gen Master'!$AM168="Enabled?")),'Gen Master'!P168, ignore_flag)</f>
        <v>zzz_ignore</v>
      </c>
      <c r="Q343" s="19" t="str">
        <f>IF(AND(NOT(ISBLANK('Gen Master'!Q168)),OR('Gen Master'!$AM168=TRUE,'Gen Master'!$AM168="Enabled?")),'Gen Master'!Q168, ignore_flag)</f>
        <v>zzz_ignore</v>
      </c>
      <c r="R343" s="19" t="str">
        <f>IF(AND(NOT(ISBLANK('Gen Master'!R168)),OR('Gen Master'!$AM168=TRUE,'Gen Master'!$AM168="Enabled?")),'Gen Master'!R168, ignore_flag)</f>
        <v>zzz_ignore</v>
      </c>
      <c r="S343" s="19" t="str">
        <f>IF(AND(NOT(ISBLANK('Gen Master'!S168)),OR('Gen Master'!$AM168=TRUE,'Gen Master'!$AM168="Enabled?")),'Gen Master'!S168, ignore_flag)</f>
        <v>zzz_ignore</v>
      </c>
      <c r="T343" s="19" t="str">
        <f>IF(AND(NOT(ISBLANK('Gen Master'!T168)),OR('Gen Master'!$AM168=TRUE,'Gen Master'!$AM168="Enabled?")),'Gen Master'!T168, ignore_flag)</f>
        <v>zzz_ignore</v>
      </c>
      <c r="U343" s="19" t="str">
        <f>IF(AND(NOT(ISBLANK('Gen Master'!U168)),OR('Gen Master'!$AM168=TRUE,'Gen Master'!$AM168="Enabled?")),'Gen Master'!U168, ignore_flag)</f>
        <v>zzz_ignore</v>
      </c>
      <c r="V343" s="19" t="str">
        <f ca="1">IF(AND(NOT(ISBLANK('Gen Master'!V168)),OR('Gen Master'!$AM168=TRUE,'Gen Master'!$AM168="Enabled?")),'Gen Master'!V168, ignore_flag)</f>
        <v>zzz_ignore</v>
      </c>
      <c r="W343" s="19" t="str">
        <f>IF(AND(NOT(ISBLANK('Gen Master'!W168)),OR('Gen Master'!$AM168=TRUE,'Gen Master'!$AM168="Enabled?")),'Gen Master'!W168, ignore_flag)</f>
        <v>zzz_ignore</v>
      </c>
      <c r="X343" s="19" t="str">
        <f>IF(AND(NOT(ISBLANK('Gen Master'!X168)),OR('Gen Master'!$AM168=TRUE,'Gen Master'!$AM168="Enabled?")),'Gen Master'!X168, ignore_flag)</f>
        <v>zzz_ignore</v>
      </c>
      <c r="Y343" s="19" t="str">
        <f>IF(AND(NOT(ISBLANK('Gen Master'!Y168)),OR('Gen Master'!$AM168=TRUE,'Gen Master'!$AM168="Enabled?")),'Gen Master'!Y168, ignore_flag)</f>
        <v>zzz_ignore</v>
      </c>
    </row>
    <row r="344" spans="1:25">
      <c r="A344" s="19">
        <f>'Gen Master'!A169</f>
        <v>138</v>
      </c>
      <c r="B344" s="19" t="str">
        <f>IF(AND(NOT(ISBLANK('Gen Master'!B169)),OR('Gen Master'!$AM169=TRUE,'Gen Master'!$AM169="Enabled?")),'Gen Master'!B169, ignore_flag)</f>
        <v>zzz_ignore</v>
      </c>
      <c r="C344" s="19" t="str">
        <f>IF(AND(NOT(ISBLANK('Gen Master'!C169)),OR('Gen Master'!$AM169=TRUE,'Gen Master'!$AM169="Enabled?")),'Gen Master'!C169, ignore_flag)</f>
        <v>zzz_ignore</v>
      </c>
      <c r="D344" s="19" t="str">
        <f>IF(AND(NOT(ISBLANK('Gen Master'!D169)),OR('Gen Master'!$AM169=TRUE,'Gen Master'!$AM169="Enabled?")),'Gen Master'!D169, ignore_flag)</f>
        <v>zzz_ignore</v>
      </c>
      <c r="E344" s="19" t="str">
        <f>IF(AND(NOT(ISBLANK('Gen Master'!E169)),OR('Gen Master'!$AM169=TRUE,'Gen Master'!$AM169="Enabled?")),'Gen Master'!E169, ignore_flag)</f>
        <v>zzz_ignore</v>
      </c>
      <c r="F344" s="19" t="str">
        <f>IF(AND(NOT(ISBLANK('Gen Master'!F169)),OR('Gen Master'!$AM169=TRUE,'Gen Master'!$AM169="Enabled?")),'Gen Master'!F169, ignore_flag)</f>
        <v>zzz_ignore</v>
      </c>
      <c r="G344" s="19" t="str">
        <f>IF(AND(NOT(ISBLANK('Gen Master'!G169)),OR('Gen Master'!$AM169=TRUE,'Gen Master'!$AM169="Enabled?")),'Gen Master'!G169, ignore_flag)</f>
        <v>zzz_ignore</v>
      </c>
      <c r="H344" s="19" t="str">
        <f>IF(AND(NOT(ISBLANK('Gen Master'!H169)),OR('Gen Master'!$AM169=TRUE,'Gen Master'!$AM169="Enabled?")),'Gen Master'!H169, ignore_flag)</f>
        <v>zzz_ignore</v>
      </c>
      <c r="I344" s="19" t="str">
        <f>IF(AND(NOT(ISBLANK('Gen Master'!I169)),OR('Gen Master'!$AM169=TRUE,'Gen Master'!$AM169="Enabled?")),'Gen Master'!I169, ignore_flag)</f>
        <v>zzz_ignore</v>
      </c>
      <c r="J344" s="19" t="str">
        <f>IF(AND(NOT(ISBLANK('Gen Master'!J169)),OR('Gen Master'!$AM169=TRUE,'Gen Master'!$AM169="Enabled?")),'Gen Master'!J169, ignore_flag)</f>
        <v>zzz_ignore</v>
      </c>
      <c r="K344" s="19" t="str">
        <f>IF(AND(NOT(ISBLANK('Gen Master'!K169)),OR('Gen Master'!$AM169=TRUE,'Gen Master'!$AM169="Enabled?")),'Gen Master'!K169, ignore_flag)</f>
        <v>zzz_ignore</v>
      </c>
      <c r="L344" s="19" t="str">
        <f>IF(AND(NOT(ISBLANK('Gen Master'!L169)),OR('Gen Master'!$AM169=TRUE,'Gen Master'!$AM169="Enabled?")),'Gen Master'!L169, ignore_flag)</f>
        <v>zzz_ignore</v>
      </c>
      <c r="M344" s="19" t="str">
        <f>IF(AND(NOT(ISBLANK('Gen Master'!M169)),OR('Gen Master'!$AM169=TRUE,'Gen Master'!$AM169="Enabled?")),'Gen Master'!M169, ignore_flag)</f>
        <v>zzz_ignore</v>
      </c>
      <c r="N344" s="19" t="str">
        <f>IF(AND(NOT(ISBLANK('Gen Master'!N169)),OR('Gen Master'!$AM169=TRUE,'Gen Master'!$AM169="Enabled?")),'Gen Master'!N169, ignore_flag)</f>
        <v>zzz_ignore</v>
      </c>
      <c r="O344" s="19" t="str">
        <f>IF(AND(NOT(ISBLANK('Gen Master'!O169)),OR('Gen Master'!$AM169=TRUE,'Gen Master'!$AM169="Enabled?")),'Gen Master'!O169, ignore_flag)</f>
        <v>zzz_ignore</v>
      </c>
      <c r="P344" s="19" t="str">
        <f>IF(AND(NOT(ISBLANK('Gen Master'!P169)),OR('Gen Master'!$AM169=TRUE,'Gen Master'!$AM169="Enabled?")),'Gen Master'!P169, ignore_flag)</f>
        <v>zzz_ignore</v>
      </c>
      <c r="Q344" s="19" t="str">
        <f>IF(AND(NOT(ISBLANK('Gen Master'!Q169)),OR('Gen Master'!$AM169=TRUE,'Gen Master'!$AM169="Enabled?")),'Gen Master'!Q169, ignore_flag)</f>
        <v>zzz_ignore</v>
      </c>
      <c r="R344" s="19" t="str">
        <f>IF(AND(NOT(ISBLANK('Gen Master'!R169)),OR('Gen Master'!$AM169=TRUE,'Gen Master'!$AM169="Enabled?")),'Gen Master'!R169, ignore_flag)</f>
        <v>zzz_ignore</v>
      </c>
      <c r="S344" s="19" t="str">
        <f>IF(AND(NOT(ISBLANK('Gen Master'!S169)),OR('Gen Master'!$AM169=TRUE,'Gen Master'!$AM169="Enabled?")),'Gen Master'!S169, ignore_flag)</f>
        <v>zzz_ignore</v>
      </c>
      <c r="T344" s="19" t="str">
        <f>IF(AND(NOT(ISBLANK('Gen Master'!T169)),OR('Gen Master'!$AM169=TRUE,'Gen Master'!$AM169="Enabled?")),'Gen Master'!T169, ignore_flag)</f>
        <v>zzz_ignore</v>
      </c>
      <c r="U344" s="19" t="str">
        <f>IF(AND(NOT(ISBLANK('Gen Master'!U169)),OR('Gen Master'!$AM169=TRUE,'Gen Master'!$AM169="Enabled?")),'Gen Master'!U169, ignore_flag)</f>
        <v>zzz_ignore</v>
      </c>
      <c r="V344" s="19" t="str">
        <f ca="1">IF(AND(NOT(ISBLANK('Gen Master'!V169)),OR('Gen Master'!$AM169=TRUE,'Gen Master'!$AM169="Enabled?")),'Gen Master'!V169, ignore_flag)</f>
        <v>zzz_ignore</v>
      </c>
      <c r="W344" s="19" t="str">
        <f>IF(AND(NOT(ISBLANK('Gen Master'!W169)),OR('Gen Master'!$AM169=TRUE,'Gen Master'!$AM169="Enabled?")),'Gen Master'!W169, ignore_flag)</f>
        <v>zzz_ignore</v>
      </c>
      <c r="X344" s="19" t="str">
        <f>IF(AND(NOT(ISBLANK('Gen Master'!X169)),OR('Gen Master'!$AM169=TRUE,'Gen Master'!$AM169="Enabled?")),'Gen Master'!X169, ignore_flag)</f>
        <v>zzz_ignore</v>
      </c>
      <c r="Y344" s="19" t="str">
        <f>IF(AND(NOT(ISBLANK('Gen Master'!Y169)),OR('Gen Master'!$AM169=TRUE,'Gen Master'!$AM169="Enabled?")),'Gen Master'!Y169, ignore_flag)</f>
        <v>zzz_ignore</v>
      </c>
    </row>
    <row r="345" spans="1:25">
      <c r="A345" s="19">
        <f>'Gen Master'!A170</f>
        <v>139</v>
      </c>
      <c r="B345" s="19" t="str">
        <f>IF(AND(NOT(ISBLANK('Gen Master'!B170)),OR('Gen Master'!$AM170=TRUE,'Gen Master'!$AM170="Enabled?")),'Gen Master'!B170, ignore_flag)</f>
        <v>zzz_ignore</v>
      </c>
      <c r="C345" s="19" t="str">
        <f>IF(AND(NOT(ISBLANK('Gen Master'!C170)),OR('Gen Master'!$AM170=TRUE,'Gen Master'!$AM170="Enabled?")),'Gen Master'!C170, ignore_flag)</f>
        <v>zzz_ignore</v>
      </c>
      <c r="D345" s="19" t="str">
        <f>IF(AND(NOT(ISBLANK('Gen Master'!D170)),OR('Gen Master'!$AM170=TRUE,'Gen Master'!$AM170="Enabled?")),'Gen Master'!D170, ignore_flag)</f>
        <v>zzz_ignore</v>
      </c>
      <c r="E345" s="19" t="str">
        <f>IF(AND(NOT(ISBLANK('Gen Master'!E170)),OR('Gen Master'!$AM170=TRUE,'Gen Master'!$AM170="Enabled?")),'Gen Master'!E170, ignore_flag)</f>
        <v>zzz_ignore</v>
      </c>
      <c r="F345" s="19" t="str">
        <f>IF(AND(NOT(ISBLANK('Gen Master'!F170)),OR('Gen Master'!$AM170=TRUE,'Gen Master'!$AM170="Enabled?")),'Gen Master'!F170, ignore_flag)</f>
        <v>zzz_ignore</v>
      </c>
      <c r="G345" s="19" t="str">
        <f>IF(AND(NOT(ISBLANK('Gen Master'!G170)),OR('Gen Master'!$AM170=TRUE,'Gen Master'!$AM170="Enabled?")),'Gen Master'!G170, ignore_flag)</f>
        <v>zzz_ignore</v>
      </c>
      <c r="H345" s="19" t="str">
        <f>IF(AND(NOT(ISBLANK('Gen Master'!H170)),OR('Gen Master'!$AM170=TRUE,'Gen Master'!$AM170="Enabled?")),'Gen Master'!H170, ignore_flag)</f>
        <v>zzz_ignore</v>
      </c>
      <c r="I345" s="19" t="str">
        <f>IF(AND(NOT(ISBLANK('Gen Master'!I170)),OR('Gen Master'!$AM170=TRUE,'Gen Master'!$AM170="Enabled?")),'Gen Master'!I170, ignore_flag)</f>
        <v>zzz_ignore</v>
      </c>
      <c r="J345" s="19" t="str">
        <f>IF(AND(NOT(ISBLANK('Gen Master'!J170)),OR('Gen Master'!$AM170=TRUE,'Gen Master'!$AM170="Enabled?")),'Gen Master'!J170, ignore_flag)</f>
        <v>zzz_ignore</v>
      </c>
      <c r="K345" s="19" t="str">
        <f>IF(AND(NOT(ISBLANK('Gen Master'!K170)),OR('Gen Master'!$AM170=TRUE,'Gen Master'!$AM170="Enabled?")),'Gen Master'!K170, ignore_flag)</f>
        <v>zzz_ignore</v>
      </c>
      <c r="L345" s="19" t="str">
        <f>IF(AND(NOT(ISBLANK('Gen Master'!L170)),OR('Gen Master'!$AM170=TRUE,'Gen Master'!$AM170="Enabled?")),'Gen Master'!L170, ignore_flag)</f>
        <v>zzz_ignore</v>
      </c>
      <c r="M345" s="19" t="str">
        <f>IF(AND(NOT(ISBLANK('Gen Master'!M170)),OR('Gen Master'!$AM170=TRUE,'Gen Master'!$AM170="Enabled?")),'Gen Master'!M170, ignore_flag)</f>
        <v>zzz_ignore</v>
      </c>
      <c r="N345" s="19" t="str">
        <f>IF(AND(NOT(ISBLANK('Gen Master'!N170)),OR('Gen Master'!$AM170=TRUE,'Gen Master'!$AM170="Enabled?")),'Gen Master'!N170, ignore_flag)</f>
        <v>zzz_ignore</v>
      </c>
      <c r="O345" s="19" t="str">
        <f>IF(AND(NOT(ISBLANK('Gen Master'!O170)),OR('Gen Master'!$AM170=TRUE,'Gen Master'!$AM170="Enabled?")),'Gen Master'!O170, ignore_flag)</f>
        <v>zzz_ignore</v>
      </c>
      <c r="P345" s="19" t="str">
        <f>IF(AND(NOT(ISBLANK('Gen Master'!P170)),OR('Gen Master'!$AM170=TRUE,'Gen Master'!$AM170="Enabled?")),'Gen Master'!P170, ignore_flag)</f>
        <v>zzz_ignore</v>
      </c>
      <c r="Q345" s="19" t="str">
        <f>IF(AND(NOT(ISBLANK('Gen Master'!Q170)),OR('Gen Master'!$AM170=TRUE,'Gen Master'!$AM170="Enabled?")),'Gen Master'!Q170, ignore_flag)</f>
        <v>zzz_ignore</v>
      </c>
      <c r="R345" s="19" t="str">
        <f>IF(AND(NOT(ISBLANK('Gen Master'!R170)),OR('Gen Master'!$AM170=TRUE,'Gen Master'!$AM170="Enabled?")),'Gen Master'!R170, ignore_flag)</f>
        <v>zzz_ignore</v>
      </c>
      <c r="S345" s="19" t="str">
        <f>IF(AND(NOT(ISBLANK('Gen Master'!S170)),OR('Gen Master'!$AM170=TRUE,'Gen Master'!$AM170="Enabled?")),'Gen Master'!S170, ignore_flag)</f>
        <v>zzz_ignore</v>
      </c>
      <c r="T345" s="19" t="str">
        <f>IF(AND(NOT(ISBLANK('Gen Master'!T170)),OR('Gen Master'!$AM170=TRUE,'Gen Master'!$AM170="Enabled?")),'Gen Master'!T170, ignore_flag)</f>
        <v>zzz_ignore</v>
      </c>
      <c r="U345" s="19" t="str">
        <f>IF(AND(NOT(ISBLANK('Gen Master'!U170)),OR('Gen Master'!$AM170=TRUE,'Gen Master'!$AM170="Enabled?")),'Gen Master'!U170, ignore_flag)</f>
        <v>zzz_ignore</v>
      </c>
      <c r="V345" s="19" t="str">
        <f ca="1">IF(AND(NOT(ISBLANK('Gen Master'!V170)),OR('Gen Master'!$AM170=TRUE,'Gen Master'!$AM170="Enabled?")),'Gen Master'!V170, ignore_flag)</f>
        <v>zzz_ignore</v>
      </c>
      <c r="W345" s="19" t="str">
        <f>IF(AND(NOT(ISBLANK('Gen Master'!W170)),OR('Gen Master'!$AM170=TRUE,'Gen Master'!$AM170="Enabled?")),'Gen Master'!W170, ignore_flag)</f>
        <v>zzz_ignore</v>
      </c>
      <c r="X345" s="19" t="str">
        <f>IF(AND(NOT(ISBLANK('Gen Master'!X170)),OR('Gen Master'!$AM170=TRUE,'Gen Master'!$AM170="Enabled?")),'Gen Master'!X170, ignore_flag)</f>
        <v>zzz_ignore</v>
      </c>
      <c r="Y345" s="19" t="str">
        <f>IF(AND(NOT(ISBLANK('Gen Master'!Y170)),OR('Gen Master'!$AM170=TRUE,'Gen Master'!$AM170="Enabled?")),'Gen Master'!Y170, ignore_flag)</f>
        <v>zzz_ignore</v>
      </c>
    </row>
    <row r="346" spans="1:25">
      <c r="A346" s="19">
        <f>'Gen Master'!A171</f>
        <v>140</v>
      </c>
      <c r="B346" s="19" t="str">
        <f>IF(AND(NOT(ISBLANK('Gen Master'!B171)),OR('Gen Master'!$AM171=TRUE,'Gen Master'!$AM171="Enabled?")),'Gen Master'!B171, ignore_flag)</f>
        <v>zzz_ignore</v>
      </c>
      <c r="C346" s="19" t="str">
        <f>IF(AND(NOT(ISBLANK('Gen Master'!C171)),OR('Gen Master'!$AM171=TRUE,'Gen Master'!$AM171="Enabled?")),'Gen Master'!C171, ignore_flag)</f>
        <v>zzz_ignore</v>
      </c>
      <c r="D346" s="19" t="str">
        <f>IF(AND(NOT(ISBLANK('Gen Master'!D171)),OR('Gen Master'!$AM171=TRUE,'Gen Master'!$AM171="Enabled?")),'Gen Master'!D171, ignore_flag)</f>
        <v>zzz_ignore</v>
      </c>
      <c r="E346" s="19" t="str">
        <f>IF(AND(NOT(ISBLANK('Gen Master'!E171)),OR('Gen Master'!$AM171=TRUE,'Gen Master'!$AM171="Enabled?")),'Gen Master'!E171, ignore_flag)</f>
        <v>zzz_ignore</v>
      </c>
      <c r="F346" s="19" t="str">
        <f>IF(AND(NOT(ISBLANK('Gen Master'!F171)),OR('Gen Master'!$AM171=TRUE,'Gen Master'!$AM171="Enabled?")),'Gen Master'!F171, ignore_flag)</f>
        <v>zzz_ignore</v>
      </c>
      <c r="G346" s="19" t="str">
        <f>IF(AND(NOT(ISBLANK('Gen Master'!G171)),OR('Gen Master'!$AM171=TRUE,'Gen Master'!$AM171="Enabled?")),'Gen Master'!G171, ignore_flag)</f>
        <v>zzz_ignore</v>
      </c>
      <c r="H346" s="19" t="str">
        <f>IF(AND(NOT(ISBLANK('Gen Master'!H171)),OR('Gen Master'!$AM171=TRUE,'Gen Master'!$AM171="Enabled?")),'Gen Master'!H171, ignore_flag)</f>
        <v>zzz_ignore</v>
      </c>
      <c r="I346" s="19" t="str">
        <f>IF(AND(NOT(ISBLANK('Gen Master'!I171)),OR('Gen Master'!$AM171=TRUE,'Gen Master'!$AM171="Enabled?")),'Gen Master'!I171, ignore_flag)</f>
        <v>zzz_ignore</v>
      </c>
      <c r="J346" s="19" t="str">
        <f>IF(AND(NOT(ISBLANK('Gen Master'!J171)),OR('Gen Master'!$AM171=TRUE,'Gen Master'!$AM171="Enabled?")),'Gen Master'!J171, ignore_flag)</f>
        <v>zzz_ignore</v>
      </c>
      <c r="K346" s="19" t="str">
        <f>IF(AND(NOT(ISBLANK('Gen Master'!K171)),OR('Gen Master'!$AM171=TRUE,'Gen Master'!$AM171="Enabled?")),'Gen Master'!K171, ignore_flag)</f>
        <v>zzz_ignore</v>
      </c>
      <c r="L346" s="19" t="str">
        <f>IF(AND(NOT(ISBLANK('Gen Master'!L171)),OR('Gen Master'!$AM171=TRUE,'Gen Master'!$AM171="Enabled?")),'Gen Master'!L171, ignore_flag)</f>
        <v>zzz_ignore</v>
      </c>
      <c r="M346" s="19" t="str">
        <f>IF(AND(NOT(ISBLANK('Gen Master'!M171)),OR('Gen Master'!$AM171=TRUE,'Gen Master'!$AM171="Enabled?")),'Gen Master'!M171, ignore_flag)</f>
        <v>zzz_ignore</v>
      </c>
      <c r="N346" s="19" t="str">
        <f>IF(AND(NOT(ISBLANK('Gen Master'!N171)),OR('Gen Master'!$AM171=TRUE,'Gen Master'!$AM171="Enabled?")),'Gen Master'!N171, ignore_flag)</f>
        <v>zzz_ignore</v>
      </c>
      <c r="O346" s="19" t="str">
        <f>IF(AND(NOT(ISBLANK('Gen Master'!O171)),OR('Gen Master'!$AM171=TRUE,'Gen Master'!$AM171="Enabled?")),'Gen Master'!O171, ignore_flag)</f>
        <v>zzz_ignore</v>
      </c>
      <c r="P346" s="19" t="str">
        <f>IF(AND(NOT(ISBLANK('Gen Master'!P171)),OR('Gen Master'!$AM171=TRUE,'Gen Master'!$AM171="Enabled?")),'Gen Master'!P171, ignore_flag)</f>
        <v>zzz_ignore</v>
      </c>
      <c r="Q346" s="19" t="str">
        <f>IF(AND(NOT(ISBLANK('Gen Master'!Q171)),OR('Gen Master'!$AM171=TRUE,'Gen Master'!$AM171="Enabled?")),'Gen Master'!Q171, ignore_flag)</f>
        <v>zzz_ignore</v>
      </c>
      <c r="R346" s="19" t="str">
        <f>IF(AND(NOT(ISBLANK('Gen Master'!R171)),OR('Gen Master'!$AM171=TRUE,'Gen Master'!$AM171="Enabled?")),'Gen Master'!R171, ignore_flag)</f>
        <v>zzz_ignore</v>
      </c>
      <c r="S346" s="19" t="str">
        <f>IF(AND(NOT(ISBLANK('Gen Master'!S171)),OR('Gen Master'!$AM171=TRUE,'Gen Master'!$AM171="Enabled?")),'Gen Master'!S171, ignore_flag)</f>
        <v>zzz_ignore</v>
      </c>
      <c r="T346" s="19" t="str">
        <f>IF(AND(NOT(ISBLANK('Gen Master'!T171)),OR('Gen Master'!$AM171=TRUE,'Gen Master'!$AM171="Enabled?")),'Gen Master'!T171, ignore_flag)</f>
        <v>zzz_ignore</v>
      </c>
      <c r="U346" s="19" t="str">
        <f>IF(AND(NOT(ISBLANK('Gen Master'!U171)),OR('Gen Master'!$AM171=TRUE,'Gen Master'!$AM171="Enabled?")),'Gen Master'!U171, ignore_flag)</f>
        <v>zzz_ignore</v>
      </c>
      <c r="V346" s="19" t="str">
        <f ca="1">IF(AND(NOT(ISBLANK('Gen Master'!V171)),OR('Gen Master'!$AM171=TRUE,'Gen Master'!$AM171="Enabled?")),'Gen Master'!V171, ignore_flag)</f>
        <v>zzz_ignore</v>
      </c>
      <c r="W346" s="19" t="str">
        <f>IF(AND(NOT(ISBLANK('Gen Master'!W171)),OR('Gen Master'!$AM171=TRUE,'Gen Master'!$AM171="Enabled?")),'Gen Master'!W171, ignore_flag)</f>
        <v>zzz_ignore</v>
      </c>
      <c r="X346" s="19" t="str">
        <f>IF(AND(NOT(ISBLANK('Gen Master'!X171)),OR('Gen Master'!$AM171=TRUE,'Gen Master'!$AM171="Enabled?")),'Gen Master'!X171, ignore_flag)</f>
        <v>zzz_ignore</v>
      </c>
      <c r="Y346" s="19" t="str">
        <f>IF(AND(NOT(ISBLANK('Gen Master'!Y171)),OR('Gen Master'!$AM171=TRUE,'Gen Master'!$AM171="Enabled?")),'Gen Master'!Y171, ignore_flag)</f>
        <v>zzz_ignore</v>
      </c>
    </row>
    <row r="347" spans="1:25">
      <c r="A347" s="19">
        <f>'Gen Master'!A173</f>
        <v>142</v>
      </c>
      <c r="B347" s="19" t="str">
        <f>IF(AND(NOT(ISBLANK('Gen Master'!B173)),OR('Gen Master'!$AM173=TRUE,'Gen Master'!$AM173="Enabled?")),'Gen Master'!B173, ignore_flag)</f>
        <v>zzz_ignore</v>
      </c>
      <c r="C347" s="19" t="str">
        <f>IF(AND(NOT(ISBLANK('Gen Master'!C173)),OR('Gen Master'!$AM173=TRUE,'Gen Master'!$AM173="Enabled?")),'Gen Master'!C173, ignore_flag)</f>
        <v>zzz_ignore</v>
      </c>
      <c r="D347" s="19" t="str">
        <f>IF(AND(NOT(ISBLANK('Gen Master'!D173)),OR('Gen Master'!$AM173=TRUE,'Gen Master'!$AM173="Enabled?")),'Gen Master'!D173, ignore_flag)</f>
        <v>zzz_ignore</v>
      </c>
      <c r="E347" s="19" t="str">
        <f>IF(AND(NOT(ISBLANK('Gen Master'!E173)),OR('Gen Master'!$AM173=TRUE,'Gen Master'!$AM173="Enabled?")),'Gen Master'!E173, ignore_flag)</f>
        <v>zzz_ignore</v>
      </c>
      <c r="F347" s="19" t="str">
        <f>IF(AND(NOT(ISBLANK('Gen Master'!F173)),OR('Gen Master'!$AM173=TRUE,'Gen Master'!$AM173="Enabled?")),'Gen Master'!F173, ignore_flag)</f>
        <v>zzz_ignore</v>
      </c>
      <c r="G347" s="19" t="str">
        <f>IF(AND(NOT(ISBLANK('Gen Master'!G173)),OR('Gen Master'!$AM173=TRUE,'Gen Master'!$AM173="Enabled?")),'Gen Master'!G173, ignore_flag)</f>
        <v>zzz_ignore</v>
      </c>
      <c r="H347" s="19" t="str">
        <f>IF(AND(NOT(ISBLANK('Gen Master'!H173)),OR('Gen Master'!$AM173=TRUE,'Gen Master'!$AM173="Enabled?")),'Gen Master'!H173, ignore_flag)</f>
        <v>zzz_ignore</v>
      </c>
      <c r="I347" s="19" t="str">
        <f>IF(AND(NOT(ISBLANK('Gen Master'!I173)),OR('Gen Master'!$AM173=TRUE,'Gen Master'!$AM173="Enabled?")),'Gen Master'!I173, ignore_flag)</f>
        <v>zzz_ignore</v>
      </c>
      <c r="J347" s="19" t="str">
        <f>IF(AND(NOT(ISBLANK('Gen Master'!J173)),OR('Gen Master'!$AM173=TRUE,'Gen Master'!$AM173="Enabled?")),'Gen Master'!J173, ignore_flag)</f>
        <v>zzz_ignore</v>
      </c>
      <c r="K347" s="19" t="str">
        <f>IF(AND(NOT(ISBLANK('Gen Master'!K173)),OR('Gen Master'!$AM173=TRUE,'Gen Master'!$AM173="Enabled?")),'Gen Master'!K173, ignore_flag)</f>
        <v>zzz_ignore</v>
      </c>
      <c r="L347" s="19" t="str">
        <f>IF(AND(NOT(ISBLANK('Gen Master'!L173)),OR('Gen Master'!$AM173=TRUE,'Gen Master'!$AM173="Enabled?")),'Gen Master'!L173, ignore_flag)</f>
        <v>zzz_ignore</v>
      </c>
      <c r="M347" s="19" t="str">
        <f>IF(AND(NOT(ISBLANK('Gen Master'!M173)),OR('Gen Master'!$AM173=TRUE,'Gen Master'!$AM173="Enabled?")),'Gen Master'!M173, ignore_flag)</f>
        <v>zzz_ignore</v>
      </c>
      <c r="N347" s="19" t="str">
        <f>IF(AND(NOT(ISBLANK('Gen Master'!N173)),OR('Gen Master'!$AM173=TRUE,'Gen Master'!$AM173="Enabled?")),'Gen Master'!N173, ignore_flag)</f>
        <v>zzz_ignore</v>
      </c>
      <c r="O347" s="19" t="str">
        <f>IF(AND(NOT(ISBLANK('Gen Master'!O173)),OR('Gen Master'!$AM173=TRUE,'Gen Master'!$AM173="Enabled?")),'Gen Master'!O173, ignore_flag)</f>
        <v>zzz_ignore</v>
      </c>
      <c r="P347" s="19" t="str">
        <f>IF(AND(NOT(ISBLANK('Gen Master'!P173)),OR('Gen Master'!$AM173=TRUE,'Gen Master'!$AM173="Enabled?")),'Gen Master'!P173, ignore_flag)</f>
        <v>zzz_ignore</v>
      </c>
      <c r="Q347" s="19" t="str">
        <f>IF(AND(NOT(ISBLANK('Gen Master'!Q173)),OR('Gen Master'!$AM173=TRUE,'Gen Master'!$AM173="Enabled?")),'Gen Master'!Q173, ignore_flag)</f>
        <v>zzz_ignore</v>
      </c>
      <c r="R347" s="19" t="str">
        <f>IF(AND(NOT(ISBLANK('Gen Master'!R173)),OR('Gen Master'!$AM173=TRUE,'Gen Master'!$AM173="Enabled?")),'Gen Master'!R173, ignore_flag)</f>
        <v>zzz_ignore</v>
      </c>
      <c r="S347" s="19" t="str">
        <f>IF(AND(NOT(ISBLANK('Gen Master'!S173)),OR('Gen Master'!$AM173=TRUE,'Gen Master'!$AM173="Enabled?")),'Gen Master'!S173, ignore_flag)</f>
        <v>zzz_ignore</v>
      </c>
      <c r="T347" s="19" t="str">
        <f>IF(AND(NOT(ISBLANK('Gen Master'!T173)),OR('Gen Master'!$AM173=TRUE,'Gen Master'!$AM173="Enabled?")),'Gen Master'!T173, ignore_flag)</f>
        <v>zzz_ignore</v>
      </c>
      <c r="U347" s="19" t="str">
        <f>IF(AND(NOT(ISBLANK('Gen Master'!U173)),OR('Gen Master'!$AM173=TRUE,'Gen Master'!$AM173="Enabled?")),'Gen Master'!U173, ignore_flag)</f>
        <v>zzz_ignore</v>
      </c>
      <c r="V347" s="19" t="str">
        <f ca="1">IF(AND(NOT(ISBLANK('Gen Master'!V173)),OR('Gen Master'!$AM173=TRUE,'Gen Master'!$AM173="Enabled?")),'Gen Master'!V173, ignore_flag)</f>
        <v>zzz_ignore</v>
      </c>
      <c r="W347" s="19" t="str">
        <f>IF(AND(NOT(ISBLANK('Gen Master'!W173)),OR('Gen Master'!$AM173=TRUE,'Gen Master'!$AM173="Enabled?")),'Gen Master'!W173, ignore_flag)</f>
        <v>zzz_ignore</v>
      </c>
      <c r="X347" s="19" t="str">
        <f>IF(AND(NOT(ISBLANK('Gen Master'!X173)),OR('Gen Master'!$AM173=TRUE,'Gen Master'!$AM173="Enabled?")),'Gen Master'!X173, ignore_flag)</f>
        <v>zzz_ignore</v>
      </c>
      <c r="Y347" s="19" t="str">
        <f>IF(AND(NOT(ISBLANK('Gen Master'!Y173)),OR('Gen Master'!$AM173=TRUE,'Gen Master'!$AM173="Enabled?")),'Gen Master'!Y173, ignore_flag)</f>
        <v>zzz_ignore</v>
      </c>
    </row>
    <row r="348" spans="1:25">
      <c r="A348" s="19">
        <f>'Gen Master'!A174</f>
        <v>143</v>
      </c>
      <c r="B348" s="19" t="str">
        <f>IF(AND(NOT(ISBLANK('Gen Master'!B174)),OR('Gen Master'!$AM174=TRUE,'Gen Master'!$AM174="Enabled?")),'Gen Master'!B174, ignore_flag)</f>
        <v>zzz_ignore</v>
      </c>
      <c r="C348" s="19" t="str">
        <f>IF(AND(NOT(ISBLANK('Gen Master'!C174)),OR('Gen Master'!$AM174=TRUE,'Gen Master'!$AM174="Enabled?")),'Gen Master'!C174, ignore_flag)</f>
        <v>zzz_ignore</v>
      </c>
      <c r="D348" s="19" t="str">
        <f>IF(AND(NOT(ISBLANK('Gen Master'!D174)),OR('Gen Master'!$AM174=TRUE,'Gen Master'!$AM174="Enabled?")),'Gen Master'!D174, ignore_flag)</f>
        <v>zzz_ignore</v>
      </c>
      <c r="E348" s="19" t="str">
        <f>IF(AND(NOT(ISBLANK('Gen Master'!E174)),OR('Gen Master'!$AM174=TRUE,'Gen Master'!$AM174="Enabled?")),'Gen Master'!E174, ignore_flag)</f>
        <v>zzz_ignore</v>
      </c>
      <c r="F348" s="19" t="str">
        <f>IF(AND(NOT(ISBLANK('Gen Master'!F174)),OR('Gen Master'!$AM174=TRUE,'Gen Master'!$AM174="Enabled?")),'Gen Master'!F174, ignore_flag)</f>
        <v>zzz_ignore</v>
      </c>
      <c r="G348" s="19" t="str">
        <f>IF(AND(NOT(ISBLANK('Gen Master'!G174)),OR('Gen Master'!$AM174=TRUE,'Gen Master'!$AM174="Enabled?")),'Gen Master'!G174, ignore_flag)</f>
        <v>zzz_ignore</v>
      </c>
      <c r="H348" s="19" t="str">
        <f>IF(AND(NOT(ISBLANK('Gen Master'!H174)),OR('Gen Master'!$AM174=TRUE,'Gen Master'!$AM174="Enabled?")),'Gen Master'!H174, ignore_flag)</f>
        <v>zzz_ignore</v>
      </c>
      <c r="I348" s="19" t="str">
        <f>IF(AND(NOT(ISBLANK('Gen Master'!I174)),OR('Gen Master'!$AM174=TRUE,'Gen Master'!$AM174="Enabled?")),'Gen Master'!I174, ignore_flag)</f>
        <v>zzz_ignore</v>
      </c>
      <c r="J348" s="19" t="str">
        <f>IF(AND(NOT(ISBLANK('Gen Master'!J174)),OR('Gen Master'!$AM174=TRUE,'Gen Master'!$AM174="Enabled?")),'Gen Master'!J174, ignore_flag)</f>
        <v>zzz_ignore</v>
      </c>
      <c r="K348" s="19" t="str">
        <f>IF(AND(NOT(ISBLANK('Gen Master'!K174)),OR('Gen Master'!$AM174=TRUE,'Gen Master'!$AM174="Enabled?")),'Gen Master'!K174, ignore_flag)</f>
        <v>zzz_ignore</v>
      </c>
      <c r="L348" s="19" t="str">
        <f>IF(AND(NOT(ISBLANK('Gen Master'!L174)),OR('Gen Master'!$AM174=TRUE,'Gen Master'!$AM174="Enabled?")),'Gen Master'!L174, ignore_flag)</f>
        <v>zzz_ignore</v>
      </c>
      <c r="M348" s="19" t="str">
        <f>IF(AND(NOT(ISBLANK('Gen Master'!M174)),OR('Gen Master'!$AM174=TRUE,'Gen Master'!$AM174="Enabled?")),'Gen Master'!M174, ignore_flag)</f>
        <v>zzz_ignore</v>
      </c>
      <c r="N348" s="19" t="str">
        <f>IF(AND(NOT(ISBLANK('Gen Master'!N174)),OR('Gen Master'!$AM174=TRUE,'Gen Master'!$AM174="Enabled?")),'Gen Master'!N174, ignore_flag)</f>
        <v>zzz_ignore</v>
      </c>
      <c r="O348" s="19" t="str">
        <f>IF(AND(NOT(ISBLANK('Gen Master'!O174)),OR('Gen Master'!$AM174=TRUE,'Gen Master'!$AM174="Enabled?")),'Gen Master'!O174, ignore_flag)</f>
        <v>zzz_ignore</v>
      </c>
      <c r="P348" s="19" t="str">
        <f>IF(AND(NOT(ISBLANK('Gen Master'!P174)),OR('Gen Master'!$AM174=TRUE,'Gen Master'!$AM174="Enabled?")),'Gen Master'!P174, ignore_flag)</f>
        <v>zzz_ignore</v>
      </c>
      <c r="Q348" s="19" t="str">
        <f>IF(AND(NOT(ISBLANK('Gen Master'!Q174)),OR('Gen Master'!$AM174=TRUE,'Gen Master'!$AM174="Enabled?")),'Gen Master'!Q174, ignore_flag)</f>
        <v>zzz_ignore</v>
      </c>
      <c r="R348" s="19" t="str">
        <f>IF(AND(NOT(ISBLANK('Gen Master'!R174)),OR('Gen Master'!$AM174=TRUE,'Gen Master'!$AM174="Enabled?")),'Gen Master'!R174, ignore_flag)</f>
        <v>zzz_ignore</v>
      </c>
      <c r="S348" s="19" t="str">
        <f>IF(AND(NOT(ISBLANK('Gen Master'!S174)),OR('Gen Master'!$AM174=TRUE,'Gen Master'!$AM174="Enabled?")),'Gen Master'!S174, ignore_flag)</f>
        <v>zzz_ignore</v>
      </c>
      <c r="T348" s="19" t="str">
        <f>IF(AND(NOT(ISBLANK('Gen Master'!T174)),OR('Gen Master'!$AM174=TRUE,'Gen Master'!$AM174="Enabled?")),'Gen Master'!T174, ignore_flag)</f>
        <v>zzz_ignore</v>
      </c>
      <c r="U348" s="19" t="str">
        <f>IF(AND(NOT(ISBLANK('Gen Master'!U174)),OR('Gen Master'!$AM174=TRUE,'Gen Master'!$AM174="Enabled?")),'Gen Master'!U174, ignore_flag)</f>
        <v>zzz_ignore</v>
      </c>
      <c r="V348" s="19" t="str">
        <f ca="1">IF(AND(NOT(ISBLANK('Gen Master'!V174)),OR('Gen Master'!$AM174=TRUE,'Gen Master'!$AM174="Enabled?")),'Gen Master'!V174, ignore_flag)</f>
        <v>zzz_ignore</v>
      </c>
      <c r="W348" s="19" t="str">
        <f>IF(AND(NOT(ISBLANK('Gen Master'!W174)),OR('Gen Master'!$AM174=TRUE,'Gen Master'!$AM174="Enabled?")),'Gen Master'!W174, ignore_flag)</f>
        <v>zzz_ignore</v>
      </c>
      <c r="X348" s="19" t="str">
        <f>IF(AND(NOT(ISBLANK('Gen Master'!X174)),OR('Gen Master'!$AM174=TRUE,'Gen Master'!$AM174="Enabled?")),'Gen Master'!X174, ignore_flag)</f>
        <v>zzz_ignore</v>
      </c>
      <c r="Y348" s="19" t="str">
        <f>IF(AND(NOT(ISBLANK('Gen Master'!Y174)),OR('Gen Master'!$AM174=TRUE,'Gen Master'!$AM174="Enabled?")),'Gen Master'!Y174, ignore_flag)</f>
        <v>zzz_ignore</v>
      </c>
    </row>
    <row r="349" spans="1:25">
      <c r="A349" s="19">
        <f>'Gen Master'!A175</f>
        <v>144</v>
      </c>
      <c r="B349" s="19" t="str">
        <f>IF(AND(NOT(ISBLANK('Gen Master'!B175)),OR('Gen Master'!$AM175=TRUE,'Gen Master'!$AM175="Enabled?")),'Gen Master'!B175, ignore_flag)</f>
        <v>zzz_ignore</v>
      </c>
      <c r="C349" s="19" t="str">
        <f>IF(AND(NOT(ISBLANK('Gen Master'!C175)),OR('Gen Master'!$AM175=TRUE,'Gen Master'!$AM175="Enabled?")),'Gen Master'!C175, ignore_flag)</f>
        <v>zzz_ignore</v>
      </c>
      <c r="D349" s="19" t="str">
        <f>IF(AND(NOT(ISBLANK('Gen Master'!D175)),OR('Gen Master'!$AM175=TRUE,'Gen Master'!$AM175="Enabled?")),'Gen Master'!D175, ignore_flag)</f>
        <v>zzz_ignore</v>
      </c>
      <c r="E349" s="19" t="str">
        <f>IF(AND(NOT(ISBLANK('Gen Master'!E175)),OR('Gen Master'!$AM175=TRUE,'Gen Master'!$AM175="Enabled?")),'Gen Master'!E175, ignore_flag)</f>
        <v>zzz_ignore</v>
      </c>
      <c r="F349" s="19" t="str">
        <f>IF(AND(NOT(ISBLANK('Gen Master'!F175)),OR('Gen Master'!$AM175=TRUE,'Gen Master'!$AM175="Enabled?")),'Gen Master'!F175, ignore_flag)</f>
        <v>zzz_ignore</v>
      </c>
      <c r="G349" s="19" t="str">
        <f>IF(AND(NOT(ISBLANK('Gen Master'!G175)),OR('Gen Master'!$AM175=TRUE,'Gen Master'!$AM175="Enabled?")),'Gen Master'!G175, ignore_flag)</f>
        <v>zzz_ignore</v>
      </c>
      <c r="H349" s="19" t="str">
        <f>IF(AND(NOT(ISBLANK('Gen Master'!H175)),OR('Gen Master'!$AM175=TRUE,'Gen Master'!$AM175="Enabled?")),'Gen Master'!H175, ignore_flag)</f>
        <v>zzz_ignore</v>
      </c>
      <c r="I349" s="19" t="str">
        <f>IF(AND(NOT(ISBLANK('Gen Master'!I175)),OR('Gen Master'!$AM175=TRUE,'Gen Master'!$AM175="Enabled?")),'Gen Master'!I175, ignore_flag)</f>
        <v>zzz_ignore</v>
      </c>
      <c r="J349" s="19" t="str">
        <f>IF(AND(NOT(ISBLANK('Gen Master'!J175)),OR('Gen Master'!$AM175=TRUE,'Gen Master'!$AM175="Enabled?")),'Gen Master'!J175, ignore_flag)</f>
        <v>zzz_ignore</v>
      </c>
      <c r="K349" s="19" t="str">
        <f>IF(AND(NOT(ISBLANK('Gen Master'!K175)),OR('Gen Master'!$AM175=TRUE,'Gen Master'!$AM175="Enabled?")),'Gen Master'!K175, ignore_flag)</f>
        <v>zzz_ignore</v>
      </c>
      <c r="L349" s="19" t="str">
        <f>IF(AND(NOT(ISBLANK('Gen Master'!L175)),OR('Gen Master'!$AM175=TRUE,'Gen Master'!$AM175="Enabled?")),'Gen Master'!L175, ignore_flag)</f>
        <v>zzz_ignore</v>
      </c>
      <c r="M349" s="19" t="str">
        <f>IF(AND(NOT(ISBLANK('Gen Master'!M175)),OR('Gen Master'!$AM175=TRUE,'Gen Master'!$AM175="Enabled?")),'Gen Master'!M175, ignore_flag)</f>
        <v>zzz_ignore</v>
      </c>
      <c r="N349" s="19" t="str">
        <f>IF(AND(NOT(ISBLANK('Gen Master'!N175)),OR('Gen Master'!$AM175=TRUE,'Gen Master'!$AM175="Enabled?")),'Gen Master'!N175, ignore_flag)</f>
        <v>zzz_ignore</v>
      </c>
      <c r="O349" s="19" t="str">
        <f>IF(AND(NOT(ISBLANK('Gen Master'!O175)),OR('Gen Master'!$AM175=TRUE,'Gen Master'!$AM175="Enabled?")),'Gen Master'!O175, ignore_flag)</f>
        <v>zzz_ignore</v>
      </c>
      <c r="P349" s="19" t="str">
        <f>IF(AND(NOT(ISBLANK('Gen Master'!P175)),OR('Gen Master'!$AM175=TRUE,'Gen Master'!$AM175="Enabled?")),'Gen Master'!P175, ignore_flag)</f>
        <v>zzz_ignore</v>
      </c>
      <c r="Q349" s="19" t="str">
        <f>IF(AND(NOT(ISBLANK('Gen Master'!Q175)),OR('Gen Master'!$AM175=TRUE,'Gen Master'!$AM175="Enabled?")),'Gen Master'!Q175, ignore_flag)</f>
        <v>zzz_ignore</v>
      </c>
      <c r="R349" s="19" t="str">
        <f>IF(AND(NOT(ISBLANK('Gen Master'!R175)),OR('Gen Master'!$AM175=TRUE,'Gen Master'!$AM175="Enabled?")),'Gen Master'!R175, ignore_flag)</f>
        <v>zzz_ignore</v>
      </c>
      <c r="S349" s="19" t="str">
        <f>IF(AND(NOT(ISBLANK('Gen Master'!S175)),OR('Gen Master'!$AM175=TRUE,'Gen Master'!$AM175="Enabled?")),'Gen Master'!S175, ignore_flag)</f>
        <v>zzz_ignore</v>
      </c>
      <c r="T349" s="19" t="str">
        <f>IF(AND(NOT(ISBLANK('Gen Master'!T175)),OR('Gen Master'!$AM175=TRUE,'Gen Master'!$AM175="Enabled?")),'Gen Master'!T175, ignore_flag)</f>
        <v>zzz_ignore</v>
      </c>
      <c r="U349" s="19" t="str">
        <f>IF(AND(NOT(ISBLANK('Gen Master'!U175)),OR('Gen Master'!$AM175=TRUE,'Gen Master'!$AM175="Enabled?")),'Gen Master'!U175, ignore_flag)</f>
        <v>zzz_ignore</v>
      </c>
      <c r="V349" s="19" t="str">
        <f ca="1">IF(AND(NOT(ISBLANK('Gen Master'!V175)),OR('Gen Master'!$AM175=TRUE,'Gen Master'!$AM175="Enabled?")),'Gen Master'!V175, ignore_flag)</f>
        <v>zzz_ignore</v>
      </c>
      <c r="W349" s="19" t="str">
        <f>IF(AND(NOT(ISBLANK('Gen Master'!W175)),OR('Gen Master'!$AM175=TRUE,'Gen Master'!$AM175="Enabled?")),'Gen Master'!W175, ignore_flag)</f>
        <v>zzz_ignore</v>
      </c>
      <c r="X349" s="19" t="str">
        <f>IF(AND(NOT(ISBLANK('Gen Master'!X175)),OR('Gen Master'!$AM175=TRUE,'Gen Master'!$AM175="Enabled?")),'Gen Master'!X175, ignore_flag)</f>
        <v>zzz_ignore</v>
      </c>
      <c r="Y349" s="19" t="str">
        <f>IF(AND(NOT(ISBLANK('Gen Master'!Y175)),OR('Gen Master'!$AM175=TRUE,'Gen Master'!$AM175="Enabled?")),'Gen Master'!Y175, ignore_flag)</f>
        <v>zzz_ignore</v>
      </c>
    </row>
    <row r="350" spans="1:25">
      <c r="A350" s="19">
        <f>'Gen Master'!A176</f>
        <v>145</v>
      </c>
      <c r="B350" s="19" t="str">
        <f>IF(AND(NOT(ISBLANK('Gen Master'!B176)),OR('Gen Master'!$AM176=TRUE,'Gen Master'!$AM176="Enabled?")),'Gen Master'!B176, ignore_flag)</f>
        <v>zzz_ignore</v>
      </c>
      <c r="C350" s="19" t="str">
        <f>IF(AND(NOT(ISBLANK('Gen Master'!C176)),OR('Gen Master'!$AM176=TRUE,'Gen Master'!$AM176="Enabled?")),'Gen Master'!C176, ignore_flag)</f>
        <v>zzz_ignore</v>
      </c>
      <c r="D350" s="19" t="str">
        <f>IF(AND(NOT(ISBLANK('Gen Master'!D176)),OR('Gen Master'!$AM176=TRUE,'Gen Master'!$AM176="Enabled?")),'Gen Master'!D176, ignore_flag)</f>
        <v>zzz_ignore</v>
      </c>
      <c r="E350" s="19" t="str">
        <f>IF(AND(NOT(ISBLANK('Gen Master'!E176)),OR('Gen Master'!$AM176=TRUE,'Gen Master'!$AM176="Enabled?")),'Gen Master'!E176, ignore_flag)</f>
        <v>zzz_ignore</v>
      </c>
      <c r="F350" s="19" t="str">
        <f>IF(AND(NOT(ISBLANK('Gen Master'!F176)),OR('Gen Master'!$AM176=TRUE,'Gen Master'!$AM176="Enabled?")),'Gen Master'!F176, ignore_flag)</f>
        <v>zzz_ignore</v>
      </c>
      <c r="G350" s="19" t="str">
        <f>IF(AND(NOT(ISBLANK('Gen Master'!G176)),OR('Gen Master'!$AM176=TRUE,'Gen Master'!$AM176="Enabled?")),'Gen Master'!G176, ignore_flag)</f>
        <v>zzz_ignore</v>
      </c>
      <c r="H350" s="19" t="str">
        <f>IF(AND(NOT(ISBLANK('Gen Master'!H176)),OR('Gen Master'!$AM176=TRUE,'Gen Master'!$AM176="Enabled?")),'Gen Master'!H176, ignore_flag)</f>
        <v>zzz_ignore</v>
      </c>
      <c r="I350" s="19" t="str">
        <f>IF(AND(NOT(ISBLANK('Gen Master'!I176)),OR('Gen Master'!$AM176=TRUE,'Gen Master'!$AM176="Enabled?")),'Gen Master'!I176, ignore_flag)</f>
        <v>zzz_ignore</v>
      </c>
      <c r="J350" s="19" t="str">
        <f>IF(AND(NOT(ISBLANK('Gen Master'!J176)),OR('Gen Master'!$AM176=TRUE,'Gen Master'!$AM176="Enabled?")),'Gen Master'!J176, ignore_flag)</f>
        <v>zzz_ignore</v>
      </c>
      <c r="K350" s="19" t="str">
        <f>IF(AND(NOT(ISBLANK('Gen Master'!K176)),OR('Gen Master'!$AM176=TRUE,'Gen Master'!$AM176="Enabled?")),'Gen Master'!K176, ignore_flag)</f>
        <v>zzz_ignore</v>
      </c>
      <c r="L350" s="19" t="str">
        <f>IF(AND(NOT(ISBLANK('Gen Master'!L176)),OR('Gen Master'!$AM176=TRUE,'Gen Master'!$AM176="Enabled?")),'Gen Master'!L176, ignore_flag)</f>
        <v>zzz_ignore</v>
      </c>
      <c r="M350" s="19" t="str">
        <f>IF(AND(NOT(ISBLANK('Gen Master'!M176)),OR('Gen Master'!$AM176=TRUE,'Gen Master'!$AM176="Enabled?")),'Gen Master'!M176, ignore_flag)</f>
        <v>zzz_ignore</v>
      </c>
      <c r="N350" s="19" t="str">
        <f>IF(AND(NOT(ISBLANK('Gen Master'!N176)),OR('Gen Master'!$AM176=TRUE,'Gen Master'!$AM176="Enabled?")),'Gen Master'!N176, ignore_flag)</f>
        <v>zzz_ignore</v>
      </c>
      <c r="O350" s="19" t="str">
        <f>IF(AND(NOT(ISBLANK('Gen Master'!O176)),OR('Gen Master'!$AM176=TRUE,'Gen Master'!$AM176="Enabled?")),'Gen Master'!O176, ignore_flag)</f>
        <v>zzz_ignore</v>
      </c>
      <c r="P350" s="19" t="str">
        <f>IF(AND(NOT(ISBLANK('Gen Master'!P176)),OR('Gen Master'!$AM176=TRUE,'Gen Master'!$AM176="Enabled?")),'Gen Master'!P176, ignore_flag)</f>
        <v>zzz_ignore</v>
      </c>
      <c r="Q350" s="19" t="str">
        <f>IF(AND(NOT(ISBLANK('Gen Master'!Q176)),OR('Gen Master'!$AM176=TRUE,'Gen Master'!$AM176="Enabled?")),'Gen Master'!Q176, ignore_flag)</f>
        <v>zzz_ignore</v>
      </c>
      <c r="R350" s="19" t="str">
        <f>IF(AND(NOT(ISBLANK('Gen Master'!R176)),OR('Gen Master'!$AM176=TRUE,'Gen Master'!$AM176="Enabled?")),'Gen Master'!R176, ignore_flag)</f>
        <v>zzz_ignore</v>
      </c>
      <c r="S350" s="19" t="str">
        <f>IF(AND(NOT(ISBLANK('Gen Master'!S176)),OR('Gen Master'!$AM176=TRUE,'Gen Master'!$AM176="Enabled?")),'Gen Master'!S176, ignore_flag)</f>
        <v>zzz_ignore</v>
      </c>
      <c r="T350" s="19" t="str">
        <f>IF(AND(NOT(ISBLANK('Gen Master'!T176)),OR('Gen Master'!$AM176=TRUE,'Gen Master'!$AM176="Enabled?")),'Gen Master'!T176, ignore_flag)</f>
        <v>zzz_ignore</v>
      </c>
      <c r="U350" s="19" t="str">
        <f>IF(AND(NOT(ISBLANK('Gen Master'!U176)),OR('Gen Master'!$AM176=TRUE,'Gen Master'!$AM176="Enabled?")),'Gen Master'!U176, ignore_flag)</f>
        <v>zzz_ignore</v>
      </c>
      <c r="V350" s="19" t="str">
        <f ca="1">IF(AND(NOT(ISBLANK('Gen Master'!V176)),OR('Gen Master'!$AM176=TRUE,'Gen Master'!$AM176="Enabled?")),'Gen Master'!V176, ignore_flag)</f>
        <v>zzz_ignore</v>
      </c>
      <c r="W350" s="19" t="str">
        <f>IF(AND(NOT(ISBLANK('Gen Master'!W176)),OR('Gen Master'!$AM176=TRUE,'Gen Master'!$AM176="Enabled?")),'Gen Master'!W176, ignore_flag)</f>
        <v>zzz_ignore</v>
      </c>
      <c r="X350" s="19" t="str">
        <f>IF(AND(NOT(ISBLANK('Gen Master'!X176)),OR('Gen Master'!$AM176=TRUE,'Gen Master'!$AM176="Enabled?")),'Gen Master'!X176, ignore_flag)</f>
        <v>zzz_ignore</v>
      </c>
      <c r="Y350" s="19" t="str">
        <f>IF(AND(NOT(ISBLANK('Gen Master'!Y176)),OR('Gen Master'!$AM176=TRUE,'Gen Master'!$AM176="Enabled?")),'Gen Master'!Y176, ignore_flag)</f>
        <v>zzz_ignore</v>
      </c>
    </row>
    <row r="351" spans="1:25">
      <c r="A351" s="19">
        <f>'Gen Master'!A178</f>
        <v>147</v>
      </c>
      <c r="B351" s="19" t="str">
        <f>IF(AND(NOT(ISBLANK('Gen Master'!B178)),OR('Gen Master'!$AM178=TRUE,'Gen Master'!$AM178="Enabled?")),'Gen Master'!B178, ignore_flag)</f>
        <v>zzz_ignore</v>
      </c>
      <c r="C351" s="19" t="str">
        <f>IF(AND(NOT(ISBLANK('Gen Master'!C178)),OR('Gen Master'!$AM178=TRUE,'Gen Master'!$AM178="Enabled?")),'Gen Master'!C178, ignore_flag)</f>
        <v>zzz_ignore</v>
      </c>
      <c r="D351" s="19" t="str">
        <f>IF(AND(NOT(ISBLANK('Gen Master'!D178)),OR('Gen Master'!$AM178=TRUE,'Gen Master'!$AM178="Enabled?")),'Gen Master'!D178, ignore_flag)</f>
        <v>zzz_ignore</v>
      </c>
      <c r="E351" s="19" t="str">
        <f>IF(AND(NOT(ISBLANK('Gen Master'!E178)),OR('Gen Master'!$AM178=TRUE,'Gen Master'!$AM178="Enabled?")),'Gen Master'!E178, ignore_flag)</f>
        <v>zzz_ignore</v>
      </c>
      <c r="F351" s="19" t="str">
        <f>IF(AND(NOT(ISBLANK('Gen Master'!F178)),OR('Gen Master'!$AM178=TRUE,'Gen Master'!$AM178="Enabled?")),'Gen Master'!F178, ignore_flag)</f>
        <v>zzz_ignore</v>
      </c>
      <c r="G351" s="19" t="str">
        <f>IF(AND(NOT(ISBLANK('Gen Master'!G178)),OR('Gen Master'!$AM178=TRUE,'Gen Master'!$AM178="Enabled?")),'Gen Master'!G178, ignore_flag)</f>
        <v>zzz_ignore</v>
      </c>
      <c r="H351" s="19" t="str">
        <f>IF(AND(NOT(ISBLANK('Gen Master'!H178)),OR('Gen Master'!$AM178=TRUE,'Gen Master'!$AM178="Enabled?")),'Gen Master'!H178, ignore_flag)</f>
        <v>zzz_ignore</v>
      </c>
      <c r="I351" s="19" t="str">
        <f>IF(AND(NOT(ISBLANK('Gen Master'!I178)),OR('Gen Master'!$AM178=TRUE,'Gen Master'!$AM178="Enabled?")),'Gen Master'!I178, ignore_flag)</f>
        <v>zzz_ignore</v>
      </c>
      <c r="J351" s="19" t="str">
        <f>IF(AND(NOT(ISBLANK('Gen Master'!J178)),OR('Gen Master'!$AM178=TRUE,'Gen Master'!$AM178="Enabled?")),'Gen Master'!J178, ignore_flag)</f>
        <v>zzz_ignore</v>
      </c>
      <c r="K351" s="19" t="str">
        <f>IF(AND(NOT(ISBLANK('Gen Master'!K178)),OR('Gen Master'!$AM178=TRUE,'Gen Master'!$AM178="Enabled?")),'Gen Master'!K178, ignore_flag)</f>
        <v>zzz_ignore</v>
      </c>
      <c r="L351" s="19" t="str">
        <f>IF(AND(NOT(ISBLANK('Gen Master'!L178)),OR('Gen Master'!$AM178=TRUE,'Gen Master'!$AM178="Enabled?")),'Gen Master'!L178, ignore_flag)</f>
        <v>zzz_ignore</v>
      </c>
      <c r="M351" s="19" t="str">
        <f>IF(AND(NOT(ISBLANK('Gen Master'!M178)),OR('Gen Master'!$AM178=TRUE,'Gen Master'!$AM178="Enabled?")),'Gen Master'!M178, ignore_flag)</f>
        <v>zzz_ignore</v>
      </c>
      <c r="N351" s="19" t="str">
        <f>IF(AND(NOT(ISBLANK('Gen Master'!N178)),OR('Gen Master'!$AM178=TRUE,'Gen Master'!$AM178="Enabled?")),'Gen Master'!N178, ignore_flag)</f>
        <v>zzz_ignore</v>
      </c>
      <c r="O351" s="19" t="str">
        <f>IF(AND(NOT(ISBLANK('Gen Master'!O178)),OR('Gen Master'!$AM178=TRUE,'Gen Master'!$AM178="Enabled?")),'Gen Master'!O178, ignore_flag)</f>
        <v>zzz_ignore</v>
      </c>
      <c r="P351" s="19" t="str">
        <f>IF(AND(NOT(ISBLANK('Gen Master'!P178)),OR('Gen Master'!$AM178=TRUE,'Gen Master'!$AM178="Enabled?")),'Gen Master'!P178, ignore_flag)</f>
        <v>zzz_ignore</v>
      </c>
      <c r="Q351" s="19" t="str">
        <f>IF(AND(NOT(ISBLANK('Gen Master'!Q178)),OR('Gen Master'!$AM178=TRUE,'Gen Master'!$AM178="Enabled?")),'Gen Master'!Q178, ignore_flag)</f>
        <v>zzz_ignore</v>
      </c>
      <c r="R351" s="19" t="str">
        <f>IF(AND(NOT(ISBLANK('Gen Master'!R178)),OR('Gen Master'!$AM178=TRUE,'Gen Master'!$AM178="Enabled?")),'Gen Master'!R178, ignore_flag)</f>
        <v>zzz_ignore</v>
      </c>
      <c r="S351" s="19" t="str">
        <f>IF(AND(NOT(ISBLANK('Gen Master'!S178)),OR('Gen Master'!$AM178=TRUE,'Gen Master'!$AM178="Enabled?")),'Gen Master'!S178, ignore_flag)</f>
        <v>zzz_ignore</v>
      </c>
      <c r="T351" s="19" t="str">
        <f>IF(AND(NOT(ISBLANK('Gen Master'!T178)),OR('Gen Master'!$AM178=TRUE,'Gen Master'!$AM178="Enabled?")),'Gen Master'!T178, ignore_flag)</f>
        <v>zzz_ignore</v>
      </c>
      <c r="U351" s="19" t="str">
        <f>IF(AND(NOT(ISBLANK('Gen Master'!U178)),OR('Gen Master'!$AM178=TRUE,'Gen Master'!$AM178="Enabled?")),'Gen Master'!U178, ignore_flag)</f>
        <v>zzz_ignore</v>
      </c>
      <c r="V351" s="19" t="str">
        <f ca="1">IF(AND(NOT(ISBLANK('Gen Master'!V178)),OR('Gen Master'!$AM178=TRUE,'Gen Master'!$AM178="Enabled?")),'Gen Master'!V178, ignore_flag)</f>
        <v>zzz_ignore</v>
      </c>
      <c r="W351" s="19" t="str">
        <f>IF(AND(NOT(ISBLANK('Gen Master'!W178)),OR('Gen Master'!$AM178=TRUE,'Gen Master'!$AM178="Enabled?")),'Gen Master'!W178, ignore_flag)</f>
        <v>zzz_ignore</v>
      </c>
      <c r="X351" s="19" t="str">
        <f>IF(AND(NOT(ISBLANK('Gen Master'!X178)),OR('Gen Master'!$AM178=TRUE,'Gen Master'!$AM178="Enabled?")),'Gen Master'!X178, ignore_flag)</f>
        <v>zzz_ignore</v>
      </c>
      <c r="Y351" s="19" t="str">
        <f>IF(AND(NOT(ISBLANK('Gen Master'!Y178)),OR('Gen Master'!$AM178=TRUE,'Gen Master'!$AM178="Enabled?")),'Gen Master'!Y178, ignore_flag)</f>
        <v>zzz_ignore</v>
      </c>
    </row>
    <row r="352" spans="1:25">
      <c r="A352" s="19">
        <f>'Gen Master'!A179</f>
        <v>148</v>
      </c>
      <c r="B352" s="19" t="str">
        <f>IF(AND(NOT(ISBLANK('Gen Master'!B179)),OR('Gen Master'!$AM179=TRUE,'Gen Master'!$AM179="Enabled?")),'Gen Master'!B179, ignore_flag)</f>
        <v>zzz_ignore</v>
      </c>
      <c r="C352" s="19" t="str">
        <f>IF(AND(NOT(ISBLANK('Gen Master'!C179)),OR('Gen Master'!$AM179=TRUE,'Gen Master'!$AM179="Enabled?")),'Gen Master'!C179, ignore_flag)</f>
        <v>zzz_ignore</v>
      </c>
      <c r="D352" s="19" t="str">
        <f>IF(AND(NOT(ISBLANK('Gen Master'!D179)),OR('Gen Master'!$AM179=TRUE,'Gen Master'!$AM179="Enabled?")),'Gen Master'!D179, ignore_flag)</f>
        <v>zzz_ignore</v>
      </c>
      <c r="E352" s="19" t="str">
        <f>IF(AND(NOT(ISBLANK('Gen Master'!E179)),OR('Gen Master'!$AM179=TRUE,'Gen Master'!$AM179="Enabled?")),'Gen Master'!E179, ignore_flag)</f>
        <v>zzz_ignore</v>
      </c>
      <c r="F352" s="19" t="str">
        <f>IF(AND(NOT(ISBLANK('Gen Master'!F179)),OR('Gen Master'!$AM179=TRUE,'Gen Master'!$AM179="Enabled?")),'Gen Master'!F179, ignore_flag)</f>
        <v>zzz_ignore</v>
      </c>
      <c r="G352" s="19" t="str">
        <f>IF(AND(NOT(ISBLANK('Gen Master'!G179)),OR('Gen Master'!$AM179=TRUE,'Gen Master'!$AM179="Enabled?")),'Gen Master'!G179, ignore_flag)</f>
        <v>zzz_ignore</v>
      </c>
      <c r="H352" s="19" t="str">
        <f>IF(AND(NOT(ISBLANK('Gen Master'!H179)),OR('Gen Master'!$AM179=TRUE,'Gen Master'!$AM179="Enabled?")),'Gen Master'!H179, ignore_flag)</f>
        <v>zzz_ignore</v>
      </c>
      <c r="I352" s="19" t="str">
        <f>IF(AND(NOT(ISBLANK('Gen Master'!I179)),OR('Gen Master'!$AM179=TRUE,'Gen Master'!$AM179="Enabled?")),'Gen Master'!I179, ignore_flag)</f>
        <v>zzz_ignore</v>
      </c>
      <c r="J352" s="19" t="str">
        <f>IF(AND(NOT(ISBLANK('Gen Master'!J179)),OR('Gen Master'!$AM179=TRUE,'Gen Master'!$AM179="Enabled?")),'Gen Master'!J179, ignore_flag)</f>
        <v>zzz_ignore</v>
      </c>
      <c r="K352" s="19" t="str">
        <f>IF(AND(NOT(ISBLANK('Gen Master'!K179)),OR('Gen Master'!$AM179=TRUE,'Gen Master'!$AM179="Enabled?")),'Gen Master'!K179, ignore_flag)</f>
        <v>zzz_ignore</v>
      </c>
      <c r="L352" s="19" t="str">
        <f>IF(AND(NOT(ISBLANK('Gen Master'!L179)),OR('Gen Master'!$AM179=TRUE,'Gen Master'!$AM179="Enabled?")),'Gen Master'!L179, ignore_flag)</f>
        <v>zzz_ignore</v>
      </c>
      <c r="M352" s="19" t="str">
        <f>IF(AND(NOT(ISBLANK('Gen Master'!M179)),OR('Gen Master'!$AM179=TRUE,'Gen Master'!$AM179="Enabled?")),'Gen Master'!M179, ignore_flag)</f>
        <v>zzz_ignore</v>
      </c>
      <c r="N352" s="19" t="str">
        <f>IF(AND(NOT(ISBLANK('Gen Master'!N179)),OR('Gen Master'!$AM179=TRUE,'Gen Master'!$AM179="Enabled?")),'Gen Master'!N179, ignore_flag)</f>
        <v>zzz_ignore</v>
      </c>
      <c r="O352" s="19" t="str">
        <f>IF(AND(NOT(ISBLANK('Gen Master'!O179)),OR('Gen Master'!$AM179=TRUE,'Gen Master'!$AM179="Enabled?")),'Gen Master'!O179, ignore_flag)</f>
        <v>zzz_ignore</v>
      </c>
      <c r="P352" s="19" t="str">
        <f>IF(AND(NOT(ISBLANK('Gen Master'!P179)),OR('Gen Master'!$AM179=TRUE,'Gen Master'!$AM179="Enabled?")),'Gen Master'!P179, ignore_flag)</f>
        <v>zzz_ignore</v>
      </c>
      <c r="Q352" s="19" t="str">
        <f>IF(AND(NOT(ISBLANK('Gen Master'!Q179)),OR('Gen Master'!$AM179=TRUE,'Gen Master'!$AM179="Enabled?")),'Gen Master'!Q179, ignore_flag)</f>
        <v>zzz_ignore</v>
      </c>
      <c r="R352" s="19" t="str">
        <f>IF(AND(NOT(ISBLANK('Gen Master'!R179)),OR('Gen Master'!$AM179=TRUE,'Gen Master'!$AM179="Enabled?")),'Gen Master'!R179, ignore_flag)</f>
        <v>zzz_ignore</v>
      </c>
      <c r="S352" s="19" t="str">
        <f>IF(AND(NOT(ISBLANK('Gen Master'!S179)),OR('Gen Master'!$AM179=TRUE,'Gen Master'!$AM179="Enabled?")),'Gen Master'!S179, ignore_flag)</f>
        <v>zzz_ignore</v>
      </c>
      <c r="T352" s="19" t="str">
        <f>IF(AND(NOT(ISBLANK('Gen Master'!T179)),OR('Gen Master'!$AM179=TRUE,'Gen Master'!$AM179="Enabled?")),'Gen Master'!T179, ignore_flag)</f>
        <v>zzz_ignore</v>
      </c>
      <c r="U352" s="19" t="str">
        <f>IF(AND(NOT(ISBLANK('Gen Master'!U179)),OR('Gen Master'!$AM179=TRUE,'Gen Master'!$AM179="Enabled?")),'Gen Master'!U179, ignore_flag)</f>
        <v>zzz_ignore</v>
      </c>
      <c r="V352" s="19" t="str">
        <f ca="1">IF(AND(NOT(ISBLANK('Gen Master'!V179)),OR('Gen Master'!$AM179=TRUE,'Gen Master'!$AM179="Enabled?")),'Gen Master'!V179, ignore_flag)</f>
        <v>zzz_ignore</v>
      </c>
      <c r="W352" s="19" t="str">
        <f>IF(AND(NOT(ISBLANK('Gen Master'!W179)),OR('Gen Master'!$AM179=TRUE,'Gen Master'!$AM179="Enabled?")),'Gen Master'!W179, ignore_flag)</f>
        <v>zzz_ignore</v>
      </c>
      <c r="X352" s="19" t="str">
        <f>IF(AND(NOT(ISBLANK('Gen Master'!X179)),OR('Gen Master'!$AM179=TRUE,'Gen Master'!$AM179="Enabled?")),'Gen Master'!X179, ignore_flag)</f>
        <v>zzz_ignore</v>
      </c>
      <c r="Y352" s="19" t="str">
        <f>IF(AND(NOT(ISBLANK('Gen Master'!Y179)),OR('Gen Master'!$AM179=TRUE,'Gen Master'!$AM179="Enabled?")),'Gen Master'!Y179, ignore_flag)</f>
        <v>zzz_ignore</v>
      </c>
    </row>
    <row r="353" spans="1:25">
      <c r="A353" s="19">
        <f>'Gen Master'!A180</f>
        <v>149</v>
      </c>
      <c r="B353" s="19" t="str">
        <f>IF(AND(NOT(ISBLANK('Gen Master'!B180)),OR('Gen Master'!$AM180=TRUE,'Gen Master'!$AM180="Enabled?")),'Gen Master'!B180, ignore_flag)</f>
        <v>zzz_ignore</v>
      </c>
      <c r="C353" s="19" t="str">
        <f>IF(AND(NOT(ISBLANK('Gen Master'!C180)),OR('Gen Master'!$AM180=TRUE,'Gen Master'!$AM180="Enabled?")),'Gen Master'!C180, ignore_flag)</f>
        <v>zzz_ignore</v>
      </c>
      <c r="D353" s="19" t="str">
        <f>IF(AND(NOT(ISBLANK('Gen Master'!D180)),OR('Gen Master'!$AM180=TRUE,'Gen Master'!$AM180="Enabled?")),'Gen Master'!D180, ignore_flag)</f>
        <v>zzz_ignore</v>
      </c>
      <c r="E353" s="19" t="str">
        <f>IF(AND(NOT(ISBLANK('Gen Master'!E180)),OR('Gen Master'!$AM180=TRUE,'Gen Master'!$AM180="Enabled?")),'Gen Master'!E180, ignore_flag)</f>
        <v>zzz_ignore</v>
      </c>
      <c r="F353" s="19" t="str">
        <f>IF(AND(NOT(ISBLANK('Gen Master'!F180)),OR('Gen Master'!$AM180=TRUE,'Gen Master'!$AM180="Enabled?")),'Gen Master'!F180, ignore_flag)</f>
        <v>zzz_ignore</v>
      </c>
      <c r="G353" s="19" t="str">
        <f>IF(AND(NOT(ISBLANK('Gen Master'!G180)),OR('Gen Master'!$AM180=TRUE,'Gen Master'!$AM180="Enabled?")),'Gen Master'!G180, ignore_flag)</f>
        <v>zzz_ignore</v>
      </c>
      <c r="H353" s="19" t="str">
        <f>IF(AND(NOT(ISBLANK('Gen Master'!H180)),OR('Gen Master'!$AM180=TRUE,'Gen Master'!$AM180="Enabled?")),'Gen Master'!H180, ignore_flag)</f>
        <v>zzz_ignore</v>
      </c>
      <c r="I353" s="19" t="str">
        <f>IF(AND(NOT(ISBLANK('Gen Master'!I180)),OR('Gen Master'!$AM180=TRUE,'Gen Master'!$AM180="Enabled?")),'Gen Master'!I180, ignore_flag)</f>
        <v>zzz_ignore</v>
      </c>
      <c r="J353" s="19" t="str">
        <f>IF(AND(NOT(ISBLANK('Gen Master'!J180)),OR('Gen Master'!$AM180=TRUE,'Gen Master'!$AM180="Enabled?")),'Gen Master'!J180, ignore_flag)</f>
        <v>zzz_ignore</v>
      </c>
      <c r="K353" s="19" t="str">
        <f>IF(AND(NOT(ISBLANK('Gen Master'!K180)),OR('Gen Master'!$AM180=TRUE,'Gen Master'!$AM180="Enabled?")),'Gen Master'!K180, ignore_flag)</f>
        <v>zzz_ignore</v>
      </c>
      <c r="L353" s="19" t="str">
        <f>IF(AND(NOT(ISBLANK('Gen Master'!L180)),OR('Gen Master'!$AM180=TRUE,'Gen Master'!$AM180="Enabled?")),'Gen Master'!L180, ignore_flag)</f>
        <v>zzz_ignore</v>
      </c>
      <c r="M353" s="19" t="str">
        <f>IF(AND(NOT(ISBLANK('Gen Master'!M180)),OR('Gen Master'!$AM180=TRUE,'Gen Master'!$AM180="Enabled?")),'Gen Master'!M180, ignore_flag)</f>
        <v>zzz_ignore</v>
      </c>
      <c r="N353" s="19" t="str">
        <f>IF(AND(NOT(ISBLANK('Gen Master'!N180)),OR('Gen Master'!$AM180=TRUE,'Gen Master'!$AM180="Enabled?")),'Gen Master'!N180, ignore_flag)</f>
        <v>zzz_ignore</v>
      </c>
      <c r="O353" s="19" t="str">
        <f>IF(AND(NOT(ISBLANK('Gen Master'!O180)),OR('Gen Master'!$AM180=TRUE,'Gen Master'!$AM180="Enabled?")),'Gen Master'!O180, ignore_flag)</f>
        <v>zzz_ignore</v>
      </c>
      <c r="P353" s="19" t="str">
        <f>IF(AND(NOT(ISBLANK('Gen Master'!P180)),OR('Gen Master'!$AM180=TRUE,'Gen Master'!$AM180="Enabled?")),'Gen Master'!P180, ignore_flag)</f>
        <v>zzz_ignore</v>
      </c>
      <c r="Q353" s="19" t="str">
        <f>IF(AND(NOT(ISBLANK('Gen Master'!Q180)),OR('Gen Master'!$AM180=TRUE,'Gen Master'!$AM180="Enabled?")),'Gen Master'!Q180, ignore_flag)</f>
        <v>zzz_ignore</v>
      </c>
      <c r="R353" s="19" t="str">
        <f>IF(AND(NOT(ISBLANK('Gen Master'!R180)),OR('Gen Master'!$AM180=TRUE,'Gen Master'!$AM180="Enabled?")),'Gen Master'!R180, ignore_flag)</f>
        <v>zzz_ignore</v>
      </c>
      <c r="S353" s="19" t="str">
        <f>IF(AND(NOT(ISBLANK('Gen Master'!S180)),OR('Gen Master'!$AM180=TRUE,'Gen Master'!$AM180="Enabled?")),'Gen Master'!S180, ignore_flag)</f>
        <v>zzz_ignore</v>
      </c>
      <c r="T353" s="19" t="str">
        <f>IF(AND(NOT(ISBLANK('Gen Master'!T180)),OR('Gen Master'!$AM180=TRUE,'Gen Master'!$AM180="Enabled?")),'Gen Master'!T180, ignore_flag)</f>
        <v>zzz_ignore</v>
      </c>
      <c r="U353" s="19" t="str">
        <f>IF(AND(NOT(ISBLANK('Gen Master'!U180)),OR('Gen Master'!$AM180=TRUE,'Gen Master'!$AM180="Enabled?")),'Gen Master'!U180, ignore_flag)</f>
        <v>zzz_ignore</v>
      </c>
      <c r="V353" s="19" t="str">
        <f ca="1">IF(AND(NOT(ISBLANK('Gen Master'!V180)),OR('Gen Master'!$AM180=TRUE,'Gen Master'!$AM180="Enabled?")),'Gen Master'!V180, ignore_flag)</f>
        <v>zzz_ignore</v>
      </c>
      <c r="W353" s="19" t="str">
        <f>IF(AND(NOT(ISBLANK('Gen Master'!W180)),OR('Gen Master'!$AM180=TRUE,'Gen Master'!$AM180="Enabled?")),'Gen Master'!W180, ignore_flag)</f>
        <v>zzz_ignore</v>
      </c>
      <c r="X353" s="19" t="str">
        <f>IF(AND(NOT(ISBLANK('Gen Master'!X180)),OR('Gen Master'!$AM180=TRUE,'Gen Master'!$AM180="Enabled?")),'Gen Master'!X180, ignore_flag)</f>
        <v>zzz_ignore</v>
      </c>
      <c r="Y353" s="19" t="str">
        <f>IF(AND(NOT(ISBLANK('Gen Master'!Y180)),OR('Gen Master'!$AM180=TRUE,'Gen Master'!$AM180="Enabled?")),'Gen Master'!Y180, ignore_flag)</f>
        <v>zzz_ignore</v>
      </c>
    </row>
    <row r="354" spans="1:25">
      <c r="A354" s="19">
        <f>'Gen Master'!A182</f>
        <v>151</v>
      </c>
      <c r="B354" s="19" t="str">
        <f>IF(AND(NOT(ISBLANK('Gen Master'!B182)),OR('Gen Master'!$AM182=TRUE,'Gen Master'!$AM182="Enabled?")),'Gen Master'!B182, ignore_flag)</f>
        <v>zzz_ignore</v>
      </c>
      <c r="C354" s="19" t="str">
        <f>IF(AND(NOT(ISBLANK('Gen Master'!C182)),OR('Gen Master'!$AM182=TRUE,'Gen Master'!$AM182="Enabled?")),'Gen Master'!C182, ignore_flag)</f>
        <v>zzz_ignore</v>
      </c>
      <c r="D354" s="19" t="str">
        <f>IF(AND(NOT(ISBLANK('Gen Master'!D182)),OR('Gen Master'!$AM182=TRUE,'Gen Master'!$AM182="Enabled?")),'Gen Master'!D182, ignore_flag)</f>
        <v>zzz_ignore</v>
      </c>
      <c r="E354" s="19" t="str">
        <f>IF(AND(NOT(ISBLANK('Gen Master'!E182)),OR('Gen Master'!$AM182=TRUE,'Gen Master'!$AM182="Enabled?")),'Gen Master'!E182, ignore_flag)</f>
        <v>zzz_ignore</v>
      </c>
      <c r="F354" s="19" t="str">
        <f>IF(AND(NOT(ISBLANK('Gen Master'!F182)),OR('Gen Master'!$AM182=TRUE,'Gen Master'!$AM182="Enabled?")),'Gen Master'!F182, ignore_flag)</f>
        <v>zzz_ignore</v>
      </c>
      <c r="G354" s="19" t="str">
        <f>IF(AND(NOT(ISBLANK('Gen Master'!G182)),OR('Gen Master'!$AM182=TRUE,'Gen Master'!$AM182="Enabled?")),'Gen Master'!G182, ignore_flag)</f>
        <v>zzz_ignore</v>
      </c>
      <c r="H354" s="19" t="str">
        <f>IF(AND(NOT(ISBLANK('Gen Master'!H182)),OR('Gen Master'!$AM182=TRUE,'Gen Master'!$AM182="Enabled?")),'Gen Master'!H182, ignore_flag)</f>
        <v>zzz_ignore</v>
      </c>
      <c r="I354" s="19" t="str">
        <f>IF(AND(NOT(ISBLANK('Gen Master'!I182)),OR('Gen Master'!$AM182=TRUE,'Gen Master'!$AM182="Enabled?")),'Gen Master'!I182, ignore_flag)</f>
        <v>zzz_ignore</v>
      </c>
      <c r="J354" s="19" t="str">
        <f>IF(AND(NOT(ISBLANK('Gen Master'!J182)),OR('Gen Master'!$AM182=TRUE,'Gen Master'!$AM182="Enabled?")),'Gen Master'!J182, ignore_flag)</f>
        <v>zzz_ignore</v>
      </c>
      <c r="K354" s="19" t="str">
        <f>IF(AND(NOT(ISBLANK('Gen Master'!K182)),OR('Gen Master'!$AM182=TRUE,'Gen Master'!$AM182="Enabled?")),'Gen Master'!K182, ignore_flag)</f>
        <v>zzz_ignore</v>
      </c>
      <c r="L354" s="19" t="str">
        <f>IF(AND(NOT(ISBLANK('Gen Master'!L182)),OR('Gen Master'!$AM182=TRUE,'Gen Master'!$AM182="Enabled?")),'Gen Master'!L182, ignore_flag)</f>
        <v>zzz_ignore</v>
      </c>
      <c r="M354" s="19" t="str">
        <f>IF(AND(NOT(ISBLANK('Gen Master'!M182)),OR('Gen Master'!$AM182=TRUE,'Gen Master'!$AM182="Enabled?")),'Gen Master'!M182, ignore_flag)</f>
        <v>zzz_ignore</v>
      </c>
      <c r="N354" s="19" t="str">
        <f>IF(AND(NOT(ISBLANK('Gen Master'!N182)),OR('Gen Master'!$AM182=TRUE,'Gen Master'!$AM182="Enabled?")),'Gen Master'!N182, ignore_flag)</f>
        <v>zzz_ignore</v>
      </c>
      <c r="O354" s="19" t="str">
        <f>IF(AND(NOT(ISBLANK('Gen Master'!O182)),OR('Gen Master'!$AM182=TRUE,'Gen Master'!$AM182="Enabled?")),'Gen Master'!O182, ignore_flag)</f>
        <v>zzz_ignore</v>
      </c>
      <c r="P354" s="19" t="str">
        <f>IF(AND(NOT(ISBLANK('Gen Master'!P182)),OR('Gen Master'!$AM182=TRUE,'Gen Master'!$AM182="Enabled?")),'Gen Master'!P182, ignore_flag)</f>
        <v>zzz_ignore</v>
      </c>
      <c r="Q354" s="19" t="str">
        <f>IF(AND(NOT(ISBLANK('Gen Master'!Q182)),OR('Gen Master'!$AM182=TRUE,'Gen Master'!$AM182="Enabled?")),'Gen Master'!Q182, ignore_flag)</f>
        <v>zzz_ignore</v>
      </c>
      <c r="R354" s="19" t="str">
        <f>IF(AND(NOT(ISBLANK('Gen Master'!R182)),OR('Gen Master'!$AM182=TRUE,'Gen Master'!$AM182="Enabled?")),'Gen Master'!R182, ignore_flag)</f>
        <v>zzz_ignore</v>
      </c>
      <c r="S354" s="19" t="str">
        <f>IF(AND(NOT(ISBLANK('Gen Master'!S182)),OR('Gen Master'!$AM182=TRUE,'Gen Master'!$AM182="Enabled?")),'Gen Master'!S182, ignore_flag)</f>
        <v>zzz_ignore</v>
      </c>
      <c r="T354" s="19" t="str">
        <f>IF(AND(NOT(ISBLANK('Gen Master'!T182)),OR('Gen Master'!$AM182=TRUE,'Gen Master'!$AM182="Enabled?")),'Gen Master'!T182, ignore_flag)</f>
        <v>zzz_ignore</v>
      </c>
      <c r="U354" s="19" t="str">
        <f>IF(AND(NOT(ISBLANK('Gen Master'!U182)),OR('Gen Master'!$AM182=TRUE,'Gen Master'!$AM182="Enabled?")),'Gen Master'!U182, ignore_flag)</f>
        <v>zzz_ignore</v>
      </c>
      <c r="V354" s="19" t="str">
        <f ca="1">IF(AND(NOT(ISBLANK('Gen Master'!V182)),OR('Gen Master'!$AM182=TRUE,'Gen Master'!$AM182="Enabled?")),'Gen Master'!V182, ignore_flag)</f>
        <v>zzz_ignore</v>
      </c>
      <c r="W354" s="19" t="str">
        <f>IF(AND(NOT(ISBLANK('Gen Master'!W182)),OR('Gen Master'!$AM182=TRUE,'Gen Master'!$AM182="Enabled?")),'Gen Master'!W182, ignore_flag)</f>
        <v>zzz_ignore</v>
      </c>
      <c r="X354" s="19" t="str">
        <f>IF(AND(NOT(ISBLANK('Gen Master'!X182)),OR('Gen Master'!$AM182=TRUE,'Gen Master'!$AM182="Enabled?")),'Gen Master'!X182, ignore_flag)</f>
        <v>zzz_ignore</v>
      </c>
      <c r="Y354" s="19" t="str">
        <f>IF(AND(NOT(ISBLANK('Gen Master'!Y182)),OR('Gen Master'!$AM182=TRUE,'Gen Master'!$AM182="Enabled?")),'Gen Master'!Y182, ignore_flag)</f>
        <v>zzz_ignore</v>
      </c>
    </row>
    <row r="355" spans="1:25">
      <c r="A355" s="19">
        <f>'Gen Master'!A183</f>
        <v>152</v>
      </c>
      <c r="B355" s="19" t="str">
        <f>IF(AND(NOT(ISBLANK('Gen Master'!B183)),OR('Gen Master'!$AM183=TRUE,'Gen Master'!$AM183="Enabled?")),'Gen Master'!B183, ignore_flag)</f>
        <v>zzz_ignore</v>
      </c>
      <c r="C355" s="19" t="str">
        <f>IF(AND(NOT(ISBLANK('Gen Master'!C183)),OR('Gen Master'!$AM183=TRUE,'Gen Master'!$AM183="Enabled?")),'Gen Master'!C183, ignore_flag)</f>
        <v>zzz_ignore</v>
      </c>
      <c r="D355" s="19" t="str">
        <f>IF(AND(NOT(ISBLANK('Gen Master'!D183)),OR('Gen Master'!$AM183=TRUE,'Gen Master'!$AM183="Enabled?")),'Gen Master'!D183, ignore_flag)</f>
        <v>zzz_ignore</v>
      </c>
      <c r="E355" s="19" t="str">
        <f>IF(AND(NOT(ISBLANK('Gen Master'!E183)),OR('Gen Master'!$AM183=TRUE,'Gen Master'!$AM183="Enabled?")),'Gen Master'!E183, ignore_flag)</f>
        <v>zzz_ignore</v>
      </c>
      <c r="F355" s="19" t="str">
        <f>IF(AND(NOT(ISBLANK('Gen Master'!F183)),OR('Gen Master'!$AM183=TRUE,'Gen Master'!$AM183="Enabled?")),'Gen Master'!F183, ignore_flag)</f>
        <v>zzz_ignore</v>
      </c>
      <c r="G355" s="19" t="str">
        <f>IF(AND(NOT(ISBLANK('Gen Master'!G183)),OR('Gen Master'!$AM183=TRUE,'Gen Master'!$AM183="Enabled?")),'Gen Master'!G183, ignore_flag)</f>
        <v>zzz_ignore</v>
      </c>
      <c r="H355" s="19" t="str">
        <f>IF(AND(NOT(ISBLANK('Gen Master'!H183)),OR('Gen Master'!$AM183=TRUE,'Gen Master'!$AM183="Enabled?")),'Gen Master'!H183, ignore_flag)</f>
        <v>zzz_ignore</v>
      </c>
      <c r="I355" s="19" t="str">
        <f>IF(AND(NOT(ISBLANK('Gen Master'!I183)),OR('Gen Master'!$AM183=TRUE,'Gen Master'!$AM183="Enabled?")),'Gen Master'!I183, ignore_flag)</f>
        <v>zzz_ignore</v>
      </c>
      <c r="J355" s="19" t="str">
        <f>IF(AND(NOT(ISBLANK('Gen Master'!J183)),OR('Gen Master'!$AM183=TRUE,'Gen Master'!$AM183="Enabled?")),'Gen Master'!J183, ignore_flag)</f>
        <v>zzz_ignore</v>
      </c>
      <c r="K355" s="19" t="str">
        <f>IF(AND(NOT(ISBLANK('Gen Master'!K183)),OR('Gen Master'!$AM183=TRUE,'Gen Master'!$AM183="Enabled?")),'Gen Master'!K183, ignore_flag)</f>
        <v>zzz_ignore</v>
      </c>
      <c r="L355" s="19" t="str">
        <f>IF(AND(NOT(ISBLANK('Gen Master'!L183)),OR('Gen Master'!$AM183=TRUE,'Gen Master'!$AM183="Enabled?")),'Gen Master'!L183, ignore_flag)</f>
        <v>zzz_ignore</v>
      </c>
      <c r="M355" s="19" t="str">
        <f>IF(AND(NOT(ISBLANK('Gen Master'!M183)),OR('Gen Master'!$AM183=TRUE,'Gen Master'!$AM183="Enabled?")),'Gen Master'!M183, ignore_flag)</f>
        <v>zzz_ignore</v>
      </c>
      <c r="N355" s="19" t="str">
        <f>IF(AND(NOT(ISBLANK('Gen Master'!N183)),OR('Gen Master'!$AM183=TRUE,'Gen Master'!$AM183="Enabled?")),'Gen Master'!N183, ignore_flag)</f>
        <v>zzz_ignore</v>
      </c>
      <c r="O355" s="19" t="str">
        <f>IF(AND(NOT(ISBLANK('Gen Master'!O183)),OR('Gen Master'!$AM183=TRUE,'Gen Master'!$AM183="Enabled?")),'Gen Master'!O183, ignore_flag)</f>
        <v>zzz_ignore</v>
      </c>
      <c r="P355" s="19" t="str">
        <f>IF(AND(NOT(ISBLANK('Gen Master'!P183)),OR('Gen Master'!$AM183=TRUE,'Gen Master'!$AM183="Enabled?")),'Gen Master'!P183, ignore_flag)</f>
        <v>zzz_ignore</v>
      </c>
      <c r="Q355" s="19" t="str">
        <f>IF(AND(NOT(ISBLANK('Gen Master'!Q183)),OR('Gen Master'!$AM183=TRUE,'Gen Master'!$AM183="Enabled?")),'Gen Master'!Q183, ignore_flag)</f>
        <v>zzz_ignore</v>
      </c>
      <c r="R355" s="19" t="str">
        <f>IF(AND(NOT(ISBLANK('Gen Master'!R183)),OR('Gen Master'!$AM183=TRUE,'Gen Master'!$AM183="Enabled?")),'Gen Master'!R183, ignore_flag)</f>
        <v>zzz_ignore</v>
      </c>
      <c r="S355" s="19" t="str">
        <f>IF(AND(NOT(ISBLANK('Gen Master'!S183)),OR('Gen Master'!$AM183=TRUE,'Gen Master'!$AM183="Enabled?")),'Gen Master'!S183, ignore_flag)</f>
        <v>zzz_ignore</v>
      </c>
      <c r="T355" s="19" t="str">
        <f>IF(AND(NOT(ISBLANK('Gen Master'!T183)),OR('Gen Master'!$AM183=TRUE,'Gen Master'!$AM183="Enabled?")),'Gen Master'!T183, ignore_flag)</f>
        <v>zzz_ignore</v>
      </c>
      <c r="U355" s="19" t="str">
        <f>IF(AND(NOT(ISBLANK('Gen Master'!U183)),OR('Gen Master'!$AM183=TRUE,'Gen Master'!$AM183="Enabled?")),'Gen Master'!U183, ignore_flag)</f>
        <v>zzz_ignore</v>
      </c>
      <c r="V355" s="19" t="str">
        <f ca="1">IF(AND(NOT(ISBLANK('Gen Master'!V183)),OR('Gen Master'!$AM183=TRUE,'Gen Master'!$AM183="Enabled?")),'Gen Master'!V183, ignore_flag)</f>
        <v>zzz_ignore</v>
      </c>
      <c r="W355" s="19" t="str">
        <f>IF(AND(NOT(ISBLANK('Gen Master'!W183)),OR('Gen Master'!$AM183=TRUE,'Gen Master'!$AM183="Enabled?")),'Gen Master'!W183, ignore_flag)</f>
        <v>zzz_ignore</v>
      </c>
      <c r="X355" s="19" t="str">
        <f>IF(AND(NOT(ISBLANK('Gen Master'!X183)),OR('Gen Master'!$AM183=TRUE,'Gen Master'!$AM183="Enabled?")),'Gen Master'!X183, ignore_flag)</f>
        <v>zzz_ignore</v>
      </c>
      <c r="Y355" s="19" t="str">
        <f>IF(AND(NOT(ISBLANK('Gen Master'!Y183)),OR('Gen Master'!$AM183=TRUE,'Gen Master'!$AM183="Enabled?")),'Gen Master'!Y183, ignore_flag)</f>
        <v>zzz_ignore</v>
      </c>
    </row>
    <row r="356" spans="1:25">
      <c r="A356" s="19">
        <f>'Gen Master'!A184</f>
        <v>153</v>
      </c>
      <c r="B356" s="19" t="str">
        <f>IF(AND(NOT(ISBLANK('Gen Master'!B184)),OR('Gen Master'!$AM184=TRUE,'Gen Master'!$AM184="Enabled?")),'Gen Master'!B184, ignore_flag)</f>
        <v>zzz_ignore</v>
      </c>
      <c r="C356" s="19" t="str">
        <f>IF(AND(NOT(ISBLANK('Gen Master'!C184)),OR('Gen Master'!$AM184=TRUE,'Gen Master'!$AM184="Enabled?")),'Gen Master'!C184, ignore_flag)</f>
        <v>zzz_ignore</v>
      </c>
      <c r="D356" s="19" t="str">
        <f>IF(AND(NOT(ISBLANK('Gen Master'!D184)),OR('Gen Master'!$AM184=TRUE,'Gen Master'!$AM184="Enabled?")),'Gen Master'!D184, ignore_flag)</f>
        <v>zzz_ignore</v>
      </c>
      <c r="E356" s="19" t="str">
        <f>IF(AND(NOT(ISBLANK('Gen Master'!E184)),OR('Gen Master'!$AM184=TRUE,'Gen Master'!$AM184="Enabled?")),'Gen Master'!E184, ignore_flag)</f>
        <v>zzz_ignore</v>
      </c>
      <c r="F356" s="19" t="str">
        <f>IF(AND(NOT(ISBLANK('Gen Master'!F184)),OR('Gen Master'!$AM184=TRUE,'Gen Master'!$AM184="Enabled?")),'Gen Master'!F184, ignore_flag)</f>
        <v>zzz_ignore</v>
      </c>
      <c r="G356" s="19" t="str">
        <f>IF(AND(NOT(ISBLANK('Gen Master'!G184)),OR('Gen Master'!$AM184=TRUE,'Gen Master'!$AM184="Enabled?")),'Gen Master'!G184, ignore_flag)</f>
        <v>zzz_ignore</v>
      </c>
      <c r="H356" s="19" t="str">
        <f>IF(AND(NOT(ISBLANK('Gen Master'!H184)),OR('Gen Master'!$AM184=TRUE,'Gen Master'!$AM184="Enabled?")),'Gen Master'!H184, ignore_flag)</f>
        <v>zzz_ignore</v>
      </c>
      <c r="I356" s="19" t="str">
        <f>IF(AND(NOT(ISBLANK('Gen Master'!I184)),OR('Gen Master'!$AM184=TRUE,'Gen Master'!$AM184="Enabled?")),'Gen Master'!I184, ignore_flag)</f>
        <v>zzz_ignore</v>
      </c>
      <c r="J356" s="19" t="str">
        <f>IF(AND(NOT(ISBLANK('Gen Master'!J184)),OR('Gen Master'!$AM184=TRUE,'Gen Master'!$AM184="Enabled?")),'Gen Master'!J184, ignore_flag)</f>
        <v>zzz_ignore</v>
      </c>
      <c r="K356" s="19" t="str">
        <f>IF(AND(NOT(ISBLANK('Gen Master'!K184)),OR('Gen Master'!$AM184=TRUE,'Gen Master'!$AM184="Enabled?")),'Gen Master'!K184, ignore_flag)</f>
        <v>zzz_ignore</v>
      </c>
      <c r="L356" s="19" t="str">
        <f>IF(AND(NOT(ISBLANK('Gen Master'!L184)),OR('Gen Master'!$AM184=TRUE,'Gen Master'!$AM184="Enabled?")),'Gen Master'!L184, ignore_flag)</f>
        <v>zzz_ignore</v>
      </c>
      <c r="M356" s="19" t="str">
        <f>IF(AND(NOT(ISBLANK('Gen Master'!M184)),OR('Gen Master'!$AM184=TRUE,'Gen Master'!$AM184="Enabled?")),'Gen Master'!M184, ignore_flag)</f>
        <v>zzz_ignore</v>
      </c>
      <c r="N356" s="19" t="str">
        <f>IF(AND(NOT(ISBLANK('Gen Master'!N184)),OR('Gen Master'!$AM184=TRUE,'Gen Master'!$AM184="Enabled?")),'Gen Master'!N184, ignore_flag)</f>
        <v>zzz_ignore</v>
      </c>
      <c r="O356" s="19" t="str">
        <f>IF(AND(NOT(ISBLANK('Gen Master'!O184)),OR('Gen Master'!$AM184=TRUE,'Gen Master'!$AM184="Enabled?")),'Gen Master'!O184, ignore_flag)</f>
        <v>zzz_ignore</v>
      </c>
      <c r="P356" s="19" t="str">
        <f>IF(AND(NOT(ISBLANK('Gen Master'!P184)),OR('Gen Master'!$AM184=TRUE,'Gen Master'!$AM184="Enabled?")),'Gen Master'!P184, ignore_flag)</f>
        <v>zzz_ignore</v>
      </c>
      <c r="Q356" s="19" t="str">
        <f>IF(AND(NOT(ISBLANK('Gen Master'!Q184)),OR('Gen Master'!$AM184=TRUE,'Gen Master'!$AM184="Enabled?")),'Gen Master'!Q184, ignore_flag)</f>
        <v>zzz_ignore</v>
      </c>
      <c r="R356" s="19" t="str">
        <f>IF(AND(NOT(ISBLANK('Gen Master'!R184)),OR('Gen Master'!$AM184=TRUE,'Gen Master'!$AM184="Enabled?")),'Gen Master'!R184, ignore_flag)</f>
        <v>zzz_ignore</v>
      </c>
      <c r="S356" s="19" t="str">
        <f>IF(AND(NOT(ISBLANK('Gen Master'!S184)),OR('Gen Master'!$AM184=TRUE,'Gen Master'!$AM184="Enabled?")),'Gen Master'!S184, ignore_flag)</f>
        <v>zzz_ignore</v>
      </c>
      <c r="T356" s="19" t="str">
        <f>IF(AND(NOT(ISBLANK('Gen Master'!T184)),OR('Gen Master'!$AM184=TRUE,'Gen Master'!$AM184="Enabled?")),'Gen Master'!T184, ignore_flag)</f>
        <v>zzz_ignore</v>
      </c>
      <c r="U356" s="19" t="str">
        <f>IF(AND(NOT(ISBLANK('Gen Master'!U184)),OR('Gen Master'!$AM184=TRUE,'Gen Master'!$AM184="Enabled?")),'Gen Master'!U184, ignore_flag)</f>
        <v>zzz_ignore</v>
      </c>
      <c r="V356" s="19" t="str">
        <f ca="1">IF(AND(NOT(ISBLANK('Gen Master'!V184)),OR('Gen Master'!$AM184=TRUE,'Gen Master'!$AM184="Enabled?")),'Gen Master'!V184, ignore_flag)</f>
        <v>zzz_ignore</v>
      </c>
      <c r="W356" s="19" t="str">
        <f>IF(AND(NOT(ISBLANK('Gen Master'!W184)),OR('Gen Master'!$AM184=TRUE,'Gen Master'!$AM184="Enabled?")),'Gen Master'!W184, ignore_flag)</f>
        <v>zzz_ignore</v>
      </c>
      <c r="X356" s="19" t="str">
        <f>IF(AND(NOT(ISBLANK('Gen Master'!X184)),OR('Gen Master'!$AM184=TRUE,'Gen Master'!$AM184="Enabled?")),'Gen Master'!X184, ignore_flag)</f>
        <v>zzz_ignore</v>
      </c>
      <c r="Y356" s="19" t="str">
        <f>IF(AND(NOT(ISBLANK('Gen Master'!Y184)),OR('Gen Master'!$AM184=TRUE,'Gen Master'!$AM184="Enabled?")),'Gen Master'!Y184, ignore_flag)</f>
        <v>zzz_ignore</v>
      </c>
    </row>
    <row r="357" spans="1:25">
      <c r="A357" s="19">
        <f>'Gen Master'!A187</f>
        <v>156</v>
      </c>
      <c r="B357" s="19" t="str">
        <f>IF(AND(NOT(ISBLANK('Gen Master'!B187)),OR('Gen Master'!$AM187=TRUE,'Gen Master'!$AM187="Enabled?")),'Gen Master'!B187, ignore_flag)</f>
        <v>zzz_ignore</v>
      </c>
      <c r="C357" s="19" t="str">
        <f>IF(AND(NOT(ISBLANK('Gen Master'!C187)),OR('Gen Master'!$AM187=TRUE,'Gen Master'!$AM187="Enabled?")),'Gen Master'!C187, ignore_flag)</f>
        <v>zzz_ignore</v>
      </c>
      <c r="D357" s="19" t="str">
        <f>IF(AND(NOT(ISBLANK('Gen Master'!D187)),OR('Gen Master'!$AM187=TRUE,'Gen Master'!$AM187="Enabled?")),'Gen Master'!D187, ignore_flag)</f>
        <v>zzz_ignore</v>
      </c>
      <c r="E357" s="19" t="str">
        <f>IF(AND(NOT(ISBLANK('Gen Master'!E187)),OR('Gen Master'!$AM187=TRUE,'Gen Master'!$AM187="Enabled?")),'Gen Master'!E187, ignore_flag)</f>
        <v>zzz_ignore</v>
      </c>
      <c r="F357" s="19" t="str">
        <f>IF(AND(NOT(ISBLANK('Gen Master'!F187)),OR('Gen Master'!$AM187=TRUE,'Gen Master'!$AM187="Enabled?")),'Gen Master'!F187, ignore_flag)</f>
        <v>zzz_ignore</v>
      </c>
      <c r="G357" s="19" t="str">
        <f>IF(AND(NOT(ISBLANK('Gen Master'!G187)),OR('Gen Master'!$AM187=TRUE,'Gen Master'!$AM187="Enabled?")),'Gen Master'!G187, ignore_flag)</f>
        <v>zzz_ignore</v>
      </c>
      <c r="H357" s="19" t="str">
        <f>IF(AND(NOT(ISBLANK('Gen Master'!H187)),OR('Gen Master'!$AM187=TRUE,'Gen Master'!$AM187="Enabled?")),'Gen Master'!H187, ignore_flag)</f>
        <v>zzz_ignore</v>
      </c>
      <c r="I357" s="19" t="str">
        <f>IF(AND(NOT(ISBLANK('Gen Master'!I187)),OR('Gen Master'!$AM187=TRUE,'Gen Master'!$AM187="Enabled?")),'Gen Master'!I187, ignore_flag)</f>
        <v>zzz_ignore</v>
      </c>
      <c r="J357" s="19" t="str">
        <f>IF(AND(NOT(ISBLANK('Gen Master'!J187)),OR('Gen Master'!$AM187=TRUE,'Gen Master'!$AM187="Enabled?")),'Gen Master'!J187, ignore_flag)</f>
        <v>zzz_ignore</v>
      </c>
      <c r="K357" s="19" t="str">
        <f>IF(AND(NOT(ISBLANK('Gen Master'!K187)),OR('Gen Master'!$AM187=TRUE,'Gen Master'!$AM187="Enabled?")),'Gen Master'!K187, ignore_flag)</f>
        <v>zzz_ignore</v>
      </c>
      <c r="L357" s="19" t="str">
        <f>IF(AND(NOT(ISBLANK('Gen Master'!L187)),OR('Gen Master'!$AM187=TRUE,'Gen Master'!$AM187="Enabled?")),'Gen Master'!L187, ignore_flag)</f>
        <v>zzz_ignore</v>
      </c>
      <c r="M357" s="19" t="str">
        <f>IF(AND(NOT(ISBLANK('Gen Master'!M187)),OR('Gen Master'!$AM187=TRUE,'Gen Master'!$AM187="Enabled?")),'Gen Master'!M187, ignore_flag)</f>
        <v>zzz_ignore</v>
      </c>
      <c r="N357" s="19" t="str">
        <f>IF(AND(NOT(ISBLANK('Gen Master'!N187)),OR('Gen Master'!$AM187=TRUE,'Gen Master'!$AM187="Enabled?")),'Gen Master'!N187, ignore_flag)</f>
        <v>zzz_ignore</v>
      </c>
      <c r="O357" s="19" t="str">
        <f>IF(AND(NOT(ISBLANK('Gen Master'!O187)),OR('Gen Master'!$AM187=TRUE,'Gen Master'!$AM187="Enabled?")),'Gen Master'!O187, ignore_flag)</f>
        <v>zzz_ignore</v>
      </c>
      <c r="P357" s="19" t="str">
        <f>IF(AND(NOT(ISBLANK('Gen Master'!P187)),OR('Gen Master'!$AM187=TRUE,'Gen Master'!$AM187="Enabled?")),'Gen Master'!P187, ignore_flag)</f>
        <v>zzz_ignore</v>
      </c>
      <c r="Q357" s="19" t="str">
        <f>IF(AND(NOT(ISBLANK('Gen Master'!Q187)),OR('Gen Master'!$AM187=TRUE,'Gen Master'!$AM187="Enabled?")),'Gen Master'!Q187, ignore_flag)</f>
        <v>zzz_ignore</v>
      </c>
      <c r="R357" s="19" t="str">
        <f>IF(AND(NOT(ISBLANK('Gen Master'!R187)),OR('Gen Master'!$AM187=TRUE,'Gen Master'!$AM187="Enabled?")),'Gen Master'!R187, ignore_flag)</f>
        <v>zzz_ignore</v>
      </c>
      <c r="S357" s="19" t="str">
        <f>IF(AND(NOT(ISBLANK('Gen Master'!S187)),OR('Gen Master'!$AM187=TRUE,'Gen Master'!$AM187="Enabled?")),'Gen Master'!S187, ignore_flag)</f>
        <v>zzz_ignore</v>
      </c>
      <c r="T357" s="19" t="str">
        <f>IF(AND(NOT(ISBLANK('Gen Master'!T187)),OR('Gen Master'!$AM187=TRUE,'Gen Master'!$AM187="Enabled?")),'Gen Master'!T187, ignore_flag)</f>
        <v>zzz_ignore</v>
      </c>
      <c r="U357" s="19" t="str">
        <f>IF(AND(NOT(ISBLANK('Gen Master'!U187)),OR('Gen Master'!$AM187=TRUE,'Gen Master'!$AM187="Enabled?")),'Gen Master'!U187, ignore_flag)</f>
        <v>zzz_ignore</v>
      </c>
      <c r="V357" s="19" t="str">
        <f ca="1">IF(AND(NOT(ISBLANK('Gen Master'!V187)),OR('Gen Master'!$AM187=TRUE,'Gen Master'!$AM187="Enabled?")),'Gen Master'!V187, ignore_flag)</f>
        <v>zzz_ignore</v>
      </c>
      <c r="W357" s="19" t="str">
        <f>IF(AND(NOT(ISBLANK('Gen Master'!W187)),OR('Gen Master'!$AM187=TRUE,'Gen Master'!$AM187="Enabled?")),'Gen Master'!W187, ignore_flag)</f>
        <v>zzz_ignore</v>
      </c>
      <c r="X357" s="19" t="str">
        <f>IF(AND(NOT(ISBLANK('Gen Master'!X187)),OR('Gen Master'!$AM187=TRUE,'Gen Master'!$AM187="Enabled?")),'Gen Master'!X187, ignore_flag)</f>
        <v>zzz_ignore</v>
      </c>
      <c r="Y357" s="19" t="str">
        <f>IF(AND(NOT(ISBLANK('Gen Master'!Y187)),OR('Gen Master'!$AM187=TRUE,'Gen Master'!$AM187="Enabled?")),'Gen Master'!Y187, ignore_flag)</f>
        <v>zzz_ignore</v>
      </c>
    </row>
    <row r="358" spans="1:25">
      <c r="A358" s="19">
        <f>'Gen Master'!A188</f>
        <v>157</v>
      </c>
      <c r="B358" s="19" t="str">
        <f>IF(AND(NOT(ISBLANK('Gen Master'!B188)),OR('Gen Master'!$AM188=TRUE,'Gen Master'!$AM188="Enabled?")),'Gen Master'!B188, ignore_flag)</f>
        <v>zzz_ignore</v>
      </c>
      <c r="C358" s="19" t="str">
        <f>IF(AND(NOT(ISBLANK('Gen Master'!C188)),OR('Gen Master'!$AM188=TRUE,'Gen Master'!$AM188="Enabled?")),'Gen Master'!C188, ignore_flag)</f>
        <v>zzz_ignore</v>
      </c>
      <c r="D358" s="19" t="str">
        <f>IF(AND(NOT(ISBLANK('Gen Master'!D188)),OR('Gen Master'!$AM188=TRUE,'Gen Master'!$AM188="Enabled?")),'Gen Master'!D188, ignore_flag)</f>
        <v>zzz_ignore</v>
      </c>
      <c r="E358" s="19" t="str">
        <f>IF(AND(NOT(ISBLANK('Gen Master'!E188)),OR('Gen Master'!$AM188=TRUE,'Gen Master'!$AM188="Enabled?")),'Gen Master'!E188, ignore_flag)</f>
        <v>zzz_ignore</v>
      </c>
      <c r="F358" s="19" t="str">
        <f>IF(AND(NOT(ISBLANK('Gen Master'!F188)),OR('Gen Master'!$AM188=TRUE,'Gen Master'!$AM188="Enabled?")),'Gen Master'!F188, ignore_flag)</f>
        <v>zzz_ignore</v>
      </c>
      <c r="G358" s="19" t="str">
        <f>IF(AND(NOT(ISBLANK('Gen Master'!G188)),OR('Gen Master'!$AM188=TRUE,'Gen Master'!$AM188="Enabled?")),'Gen Master'!G188, ignore_flag)</f>
        <v>zzz_ignore</v>
      </c>
      <c r="H358" s="19" t="str">
        <f>IF(AND(NOT(ISBLANK('Gen Master'!H188)),OR('Gen Master'!$AM188=TRUE,'Gen Master'!$AM188="Enabled?")),'Gen Master'!H188, ignore_flag)</f>
        <v>zzz_ignore</v>
      </c>
      <c r="I358" s="19" t="str">
        <f>IF(AND(NOT(ISBLANK('Gen Master'!I188)),OR('Gen Master'!$AM188=TRUE,'Gen Master'!$AM188="Enabled?")),'Gen Master'!I188, ignore_flag)</f>
        <v>zzz_ignore</v>
      </c>
      <c r="J358" s="19" t="str">
        <f>IF(AND(NOT(ISBLANK('Gen Master'!J188)),OR('Gen Master'!$AM188=TRUE,'Gen Master'!$AM188="Enabled?")),'Gen Master'!J188, ignore_flag)</f>
        <v>zzz_ignore</v>
      </c>
      <c r="K358" s="19" t="str">
        <f>IF(AND(NOT(ISBLANK('Gen Master'!K188)),OR('Gen Master'!$AM188=TRUE,'Gen Master'!$AM188="Enabled?")),'Gen Master'!K188, ignore_flag)</f>
        <v>zzz_ignore</v>
      </c>
      <c r="L358" s="19" t="str">
        <f>IF(AND(NOT(ISBLANK('Gen Master'!L188)),OR('Gen Master'!$AM188=TRUE,'Gen Master'!$AM188="Enabled?")),'Gen Master'!L188, ignore_flag)</f>
        <v>zzz_ignore</v>
      </c>
      <c r="M358" s="19" t="str">
        <f>IF(AND(NOT(ISBLANK('Gen Master'!M188)),OR('Gen Master'!$AM188=TRUE,'Gen Master'!$AM188="Enabled?")),'Gen Master'!M188, ignore_flag)</f>
        <v>zzz_ignore</v>
      </c>
      <c r="N358" s="19" t="str">
        <f>IF(AND(NOT(ISBLANK('Gen Master'!N188)),OR('Gen Master'!$AM188=TRUE,'Gen Master'!$AM188="Enabled?")),'Gen Master'!N188, ignore_flag)</f>
        <v>zzz_ignore</v>
      </c>
      <c r="O358" s="19" t="str">
        <f>IF(AND(NOT(ISBLANK('Gen Master'!O188)),OR('Gen Master'!$AM188=TRUE,'Gen Master'!$AM188="Enabled?")),'Gen Master'!O188, ignore_flag)</f>
        <v>zzz_ignore</v>
      </c>
      <c r="P358" s="19" t="str">
        <f>IF(AND(NOT(ISBLANK('Gen Master'!P188)),OR('Gen Master'!$AM188=TRUE,'Gen Master'!$AM188="Enabled?")),'Gen Master'!P188, ignore_flag)</f>
        <v>zzz_ignore</v>
      </c>
      <c r="Q358" s="19" t="str">
        <f>IF(AND(NOT(ISBLANK('Gen Master'!Q188)),OR('Gen Master'!$AM188=TRUE,'Gen Master'!$AM188="Enabled?")),'Gen Master'!Q188, ignore_flag)</f>
        <v>zzz_ignore</v>
      </c>
      <c r="R358" s="19" t="str">
        <f>IF(AND(NOT(ISBLANK('Gen Master'!R188)),OR('Gen Master'!$AM188=TRUE,'Gen Master'!$AM188="Enabled?")),'Gen Master'!R188, ignore_flag)</f>
        <v>zzz_ignore</v>
      </c>
      <c r="S358" s="19" t="str">
        <f>IF(AND(NOT(ISBLANK('Gen Master'!S188)),OR('Gen Master'!$AM188=TRUE,'Gen Master'!$AM188="Enabled?")),'Gen Master'!S188, ignore_flag)</f>
        <v>zzz_ignore</v>
      </c>
      <c r="T358" s="19" t="str">
        <f>IF(AND(NOT(ISBLANK('Gen Master'!T188)),OR('Gen Master'!$AM188=TRUE,'Gen Master'!$AM188="Enabled?")),'Gen Master'!T188, ignore_flag)</f>
        <v>zzz_ignore</v>
      </c>
      <c r="U358" s="19" t="str">
        <f>IF(AND(NOT(ISBLANK('Gen Master'!U188)),OR('Gen Master'!$AM188=TRUE,'Gen Master'!$AM188="Enabled?")),'Gen Master'!U188, ignore_flag)</f>
        <v>zzz_ignore</v>
      </c>
      <c r="V358" s="19" t="str">
        <f ca="1">IF(AND(NOT(ISBLANK('Gen Master'!V188)),OR('Gen Master'!$AM188=TRUE,'Gen Master'!$AM188="Enabled?")),'Gen Master'!V188, ignore_flag)</f>
        <v>zzz_ignore</v>
      </c>
      <c r="W358" s="19" t="str">
        <f>IF(AND(NOT(ISBLANK('Gen Master'!W188)),OR('Gen Master'!$AM188=TRUE,'Gen Master'!$AM188="Enabled?")),'Gen Master'!W188, ignore_flag)</f>
        <v>zzz_ignore</v>
      </c>
      <c r="X358" s="19" t="str">
        <f>IF(AND(NOT(ISBLANK('Gen Master'!X188)),OR('Gen Master'!$AM188=TRUE,'Gen Master'!$AM188="Enabled?")),'Gen Master'!X188, ignore_flag)</f>
        <v>zzz_ignore</v>
      </c>
      <c r="Y358" s="19" t="str">
        <f>IF(AND(NOT(ISBLANK('Gen Master'!Y188)),OR('Gen Master'!$AM188=TRUE,'Gen Master'!$AM188="Enabled?")),'Gen Master'!Y188, ignore_flag)</f>
        <v>zzz_ignore</v>
      </c>
    </row>
    <row r="359" spans="1:25">
      <c r="A359" s="19">
        <f>'Gen Master'!A189</f>
        <v>158</v>
      </c>
      <c r="B359" s="19" t="str">
        <f>IF(AND(NOT(ISBLANK('Gen Master'!B189)),OR('Gen Master'!$AM189=TRUE,'Gen Master'!$AM189="Enabled?")),'Gen Master'!B189, ignore_flag)</f>
        <v>zzz_ignore</v>
      </c>
      <c r="C359" s="19" t="str">
        <f>IF(AND(NOT(ISBLANK('Gen Master'!C189)),OR('Gen Master'!$AM189=TRUE,'Gen Master'!$AM189="Enabled?")),'Gen Master'!C189, ignore_flag)</f>
        <v>zzz_ignore</v>
      </c>
      <c r="D359" s="19" t="str">
        <f>IF(AND(NOT(ISBLANK('Gen Master'!D189)),OR('Gen Master'!$AM189=TRUE,'Gen Master'!$AM189="Enabled?")),'Gen Master'!D189, ignore_flag)</f>
        <v>zzz_ignore</v>
      </c>
      <c r="E359" s="19" t="str">
        <f>IF(AND(NOT(ISBLANK('Gen Master'!E189)),OR('Gen Master'!$AM189=TRUE,'Gen Master'!$AM189="Enabled?")),'Gen Master'!E189, ignore_flag)</f>
        <v>zzz_ignore</v>
      </c>
      <c r="F359" s="19" t="str">
        <f>IF(AND(NOT(ISBLANK('Gen Master'!F189)),OR('Gen Master'!$AM189=TRUE,'Gen Master'!$AM189="Enabled?")),'Gen Master'!F189, ignore_flag)</f>
        <v>zzz_ignore</v>
      </c>
      <c r="G359" s="19" t="str">
        <f>IF(AND(NOT(ISBLANK('Gen Master'!G189)),OR('Gen Master'!$AM189=TRUE,'Gen Master'!$AM189="Enabled?")),'Gen Master'!G189, ignore_flag)</f>
        <v>zzz_ignore</v>
      </c>
      <c r="H359" s="19" t="str">
        <f>IF(AND(NOT(ISBLANK('Gen Master'!H189)),OR('Gen Master'!$AM189=TRUE,'Gen Master'!$AM189="Enabled?")),'Gen Master'!H189, ignore_flag)</f>
        <v>zzz_ignore</v>
      </c>
      <c r="I359" s="19" t="str">
        <f>IF(AND(NOT(ISBLANK('Gen Master'!I189)),OR('Gen Master'!$AM189=TRUE,'Gen Master'!$AM189="Enabled?")),'Gen Master'!I189, ignore_flag)</f>
        <v>zzz_ignore</v>
      </c>
      <c r="J359" s="19" t="str">
        <f>IF(AND(NOT(ISBLANK('Gen Master'!J189)),OR('Gen Master'!$AM189=TRUE,'Gen Master'!$AM189="Enabled?")),'Gen Master'!J189, ignore_flag)</f>
        <v>zzz_ignore</v>
      </c>
      <c r="K359" s="19" t="str">
        <f>IF(AND(NOT(ISBLANK('Gen Master'!K189)),OR('Gen Master'!$AM189=TRUE,'Gen Master'!$AM189="Enabled?")),'Gen Master'!K189, ignore_flag)</f>
        <v>zzz_ignore</v>
      </c>
      <c r="L359" s="19" t="str">
        <f>IF(AND(NOT(ISBLANK('Gen Master'!L189)),OR('Gen Master'!$AM189=TRUE,'Gen Master'!$AM189="Enabled?")),'Gen Master'!L189, ignore_flag)</f>
        <v>zzz_ignore</v>
      </c>
      <c r="M359" s="19" t="str">
        <f>IF(AND(NOT(ISBLANK('Gen Master'!M189)),OR('Gen Master'!$AM189=TRUE,'Gen Master'!$AM189="Enabled?")),'Gen Master'!M189, ignore_flag)</f>
        <v>zzz_ignore</v>
      </c>
      <c r="N359" s="19" t="str">
        <f>IF(AND(NOT(ISBLANK('Gen Master'!N189)),OR('Gen Master'!$AM189=TRUE,'Gen Master'!$AM189="Enabled?")),'Gen Master'!N189, ignore_flag)</f>
        <v>zzz_ignore</v>
      </c>
      <c r="O359" s="19" t="str">
        <f>IF(AND(NOT(ISBLANK('Gen Master'!O189)),OR('Gen Master'!$AM189=TRUE,'Gen Master'!$AM189="Enabled?")),'Gen Master'!O189, ignore_flag)</f>
        <v>zzz_ignore</v>
      </c>
      <c r="P359" s="19" t="str">
        <f>IF(AND(NOT(ISBLANK('Gen Master'!P189)),OR('Gen Master'!$AM189=TRUE,'Gen Master'!$AM189="Enabled?")),'Gen Master'!P189, ignore_flag)</f>
        <v>zzz_ignore</v>
      </c>
      <c r="Q359" s="19" t="str">
        <f>IF(AND(NOT(ISBLANK('Gen Master'!Q189)),OR('Gen Master'!$AM189=TRUE,'Gen Master'!$AM189="Enabled?")),'Gen Master'!Q189, ignore_flag)</f>
        <v>zzz_ignore</v>
      </c>
      <c r="R359" s="19" t="str">
        <f>IF(AND(NOT(ISBLANK('Gen Master'!R189)),OR('Gen Master'!$AM189=TRUE,'Gen Master'!$AM189="Enabled?")),'Gen Master'!R189, ignore_flag)</f>
        <v>zzz_ignore</v>
      </c>
      <c r="S359" s="19" t="str">
        <f>IF(AND(NOT(ISBLANK('Gen Master'!S189)),OR('Gen Master'!$AM189=TRUE,'Gen Master'!$AM189="Enabled?")),'Gen Master'!S189, ignore_flag)</f>
        <v>zzz_ignore</v>
      </c>
      <c r="T359" s="19" t="str">
        <f>IF(AND(NOT(ISBLANK('Gen Master'!T189)),OR('Gen Master'!$AM189=TRUE,'Gen Master'!$AM189="Enabled?")),'Gen Master'!T189, ignore_flag)</f>
        <v>zzz_ignore</v>
      </c>
      <c r="U359" s="19" t="str">
        <f>IF(AND(NOT(ISBLANK('Gen Master'!U189)),OR('Gen Master'!$AM189=TRUE,'Gen Master'!$AM189="Enabled?")),'Gen Master'!U189, ignore_flag)</f>
        <v>zzz_ignore</v>
      </c>
      <c r="V359" s="19" t="str">
        <f ca="1">IF(AND(NOT(ISBLANK('Gen Master'!V189)),OR('Gen Master'!$AM189=TRUE,'Gen Master'!$AM189="Enabled?")),'Gen Master'!V189, ignore_flag)</f>
        <v>zzz_ignore</v>
      </c>
      <c r="W359" s="19" t="str">
        <f>IF(AND(NOT(ISBLANK('Gen Master'!W189)),OR('Gen Master'!$AM189=TRUE,'Gen Master'!$AM189="Enabled?")),'Gen Master'!W189, ignore_flag)</f>
        <v>zzz_ignore</v>
      </c>
      <c r="X359" s="19" t="str">
        <f>IF(AND(NOT(ISBLANK('Gen Master'!X189)),OR('Gen Master'!$AM189=TRUE,'Gen Master'!$AM189="Enabled?")),'Gen Master'!X189, ignore_flag)</f>
        <v>zzz_ignore</v>
      </c>
      <c r="Y359" s="19" t="str">
        <f>IF(AND(NOT(ISBLANK('Gen Master'!Y189)),OR('Gen Master'!$AM189=TRUE,'Gen Master'!$AM189="Enabled?")),'Gen Master'!Y189, ignore_flag)</f>
        <v>zzz_ignore</v>
      </c>
    </row>
    <row r="360" spans="1:25">
      <c r="A360" s="19">
        <f>'Gen Master'!A190</f>
        <v>159</v>
      </c>
      <c r="B360" s="19" t="str">
        <f>IF(AND(NOT(ISBLANK('Gen Master'!B190)),OR('Gen Master'!$AM190=TRUE,'Gen Master'!$AM190="Enabled?")),'Gen Master'!B190, ignore_flag)</f>
        <v>zzz_ignore</v>
      </c>
      <c r="C360" s="19" t="str">
        <f>IF(AND(NOT(ISBLANK('Gen Master'!C190)),OR('Gen Master'!$AM190=TRUE,'Gen Master'!$AM190="Enabled?")),'Gen Master'!C190, ignore_flag)</f>
        <v>zzz_ignore</v>
      </c>
      <c r="D360" s="19" t="str">
        <f>IF(AND(NOT(ISBLANK('Gen Master'!D190)),OR('Gen Master'!$AM190=TRUE,'Gen Master'!$AM190="Enabled?")),'Gen Master'!D190, ignore_flag)</f>
        <v>zzz_ignore</v>
      </c>
      <c r="E360" s="19" t="str">
        <f>IF(AND(NOT(ISBLANK('Gen Master'!E190)),OR('Gen Master'!$AM190=TRUE,'Gen Master'!$AM190="Enabled?")),'Gen Master'!E190, ignore_flag)</f>
        <v>zzz_ignore</v>
      </c>
      <c r="F360" s="19" t="str">
        <f>IF(AND(NOT(ISBLANK('Gen Master'!F190)),OR('Gen Master'!$AM190=TRUE,'Gen Master'!$AM190="Enabled?")),'Gen Master'!F190, ignore_flag)</f>
        <v>zzz_ignore</v>
      </c>
      <c r="G360" s="19" t="str">
        <f>IF(AND(NOT(ISBLANK('Gen Master'!G190)),OR('Gen Master'!$AM190=TRUE,'Gen Master'!$AM190="Enabled?")),'Gen Master'!G190, ignore_flag)</f>
        <v>zzz_ignore</v>
      </c>
      <c r="H360" s="19" t="str">
        <f>IF(AND(NOT(ISBLANK('Gen Master'!H190)),OR('Gen Master'!$AM190=TRUE,'Gen Master'!$AM190="Enabled?")),'Gen Master'!H190, ignore_flag)</f>
        <v>zzz_ignore</v>
      </c>
      <c r="I360" s="19" t="str">
        <f>IF(AND(NOT(ISBLANK('Gen Master'!I190)),OR('Gen Master'!$AM190=TRUE,'Gen Master'!$AM190="Enabled?")),'Gen Master'!I190, ignore_flag)</f>
        <v>zzz_ignore</v>
      </c>
      <c r="J360" s="19" t="str">
        <f>IF(AND(NOT(ISBLANK('Gen Master'!J190)),OR('Gen Master'!$AM190=TRUE,'Gen Master'!$AM190="Enabled?")),'Gen Master'!J190, ignore_flag)</f>
        <v>zzz_ignore</v>
      </c>
      <c r="K360" s="19" t="str">
        <f>IF(AND(NOT(ISBLANK('Gen Master'!K190)),OR('Gen Master'!$AM190=TRUE,'Gen Master'!$AM190="Enabled?")),'Gen Master'!K190, ignore_flag)</f>
        <v>zzz_ignore</v>
      </c>
      <c r="L360" s="19" t="str">
        <f>IF(AND(NOT(ISBLANK('Gen Master'!L190)),OR('Gen Master'!$AM190=TRUE,'Gen Master'!$AM190="Enabled?")),'Gen Master'!L190, ignore_flag)</f>
        <v>zzz_ignore</v>
      </c>
      <c r="M360" s="19" t="str">
        <f>IF(AND(NOT(ISBLANK('Gen Master'!M190)),OR('Gen Master'!$AM190=TRUE,'Gen Master'!$AM190="Enabled?")),'Gen Master'!M190, ignore_flag)</f>
        <v>zzz_ignore</v>
      </c>
      <c r="N360" s="19" t="str">
        <f>IF(AND(NOT(ISBLANK('Gen Master'!N190)),OR('Gen Master'!$AM190=TRUE,'Gen Master'!$AM190="Enabled?")),'Gen Master'!N190, ignore_flag)</f>
        <v>zzz_ignore</v>
      </c>
      <c r="O360" s="19" t="str">
        <f>IF(AND(NOT(ISBLANK('Gen Master'!O190)),OR('Gen Master'!$AM190=TRUE,'Gen Master'!$AM190="Enabled?")),'Gen Master'!O190, ignore_flag)</f>
        <v>zzz_ignore</v>
      </c>
      <c r="P360" s="19" t="str">
        <f>IF(AND(NOT(ISBLANK('Gen Master'!P190)),OR('Gen Master'!$AM190=TRUE,'Gen Master'!$AM190="Enabled?")),'Gen Master'!P190, ignore_flag)</f>
        <v>zzz_ignore</v>
      </c>
      <c r="Q360" s="19" t="str">
        <f>IF(AND(NOT(ISBLANK('Gen Master'!Q190)),OR('Gen Master'!$AM190=TRUE,'Gen Master'!$AM190="Enabled?")),'Gen Master'!Q190, ignore_flag)</f>
        <v>zzz_ignore</v>
      </c>
      <c r="R360" s="19" t="str">
        <f>IF(AND(NOT(ISBLANK('Gen Master'!R190)),OR('Gen Master'!$AM190=TRUE,'Gen Master'!$AM190="Enabled?")),'Gen Master'!R190, ignore_flag)</f>
        <v>zzz_ignore</v>
      </c>
      <c r="S360" s="19" t="str">
        <f>IF(AND(NOT(ISBLANK('Gen Master'!S190)),OR('Gen Master'!$AM190=TRUE,'Gen Master'!$AM190="Enabled?")),'Gen Master'!S190, ignore_flag)</f>
        <v>zzz_ignore</v>
      </c>
      <c r="T360" s="19" t="str">
        <f>IF(AND(NOT(ISBLANK('Gen Master'!T190)),OR('Gen Master'!$AM190=TRUE,'Gen Master'!$AM190="Enabled?")),'Gen Master'!T190, ignore_flag)</f>
        <v>zzz_ignore</v>
      </c>
      <c r="U360" s="19" t="str">
        <f>IF(AND(NOT(ISBLANK('Gen Master'!U190)),OR('Gen Master'!$AM190=TRUE,'Gen Master'!$AM190="Enabled?")),'Gen Master'!U190, ignore_flag)</f>
        <v>zzz_ignore</v>
      </c>
      <c r="V360" s="19" t="str">
        <f ca="1">IF(AND(NOT(ISBLANK('Gen Master'!V190)),OR('Gen Master'!$AM190=TRUE,'Gen Master'!$AM190="Enabled?")),'Gen Master'!V190, ignore_flag)</f>
        <v>zzz_ignore</v>
      </c>
      <c r="W360" s="19" t="str">
        <f>IF(AND(NOT(ISBLANK('Gen Master'!W190)),OR('Gen Master'!$AM190=TRUE,'Gen Master'!$AM190="Enabled?")),'Gen Master'!W190, ignore_flag)</f>
        <v>zzz_ignore</v>
      </c>
      <c r="X360" s="19" t="str">
        <f>IF(AND(NOT(ISBLANK('Gen Master'!X190)),OR('Gen Master'!$AM190=TRUE,'Gen Master'!$AM190="Enabled?")),'Gen Master'!X190, ignore_flag)</f>
        <v>zzz_ignore</v>
      </c>
      <c r="Y360" s="19" t="str">
        <f>IF(AND(NOT(ISBLANK('Gen Master'!Y190)),OR('Gen Master'!$AM190=TRUE,'Gen Master'!$AM190="Enabled?")),'Gen Master'!Y190, ignore_flag)</f>
        <v>zzz_ignore</v>
      </c>
    </row>
    <row r="361" spans="1:25">
      <c r="A361" s="19">
        <f>'Gen Master'!A191</f>
        <v>160</v>
      </c>
      <c r="B361" s="19" t="str">
        <f>IF(AND(NOT(ISBLANK('Gen Master'!B191)),OR('Gen Master'!$AM191=TRUE,'Gen Master'!$AM191="Enabled?")),'Gen Master'!B191, ignore_flag)</f>
        <v>zzz_ignore</v>
      </c>
      <c r="C361" s="19" t="str">
        <f>IF(AND(NOT(ISBLANK('Gen Master'!C191)),OR('Gen Master'!$AM191=TRUE,'Gen Master'!$AM191="Enabled?")),'Gen Master'!C191, ignore_flag)</f>
        <v>zzz_ignore</v>
      </c>
      <c r="D361" s="19" t="str">
        <f>IF(AND(NOT(ISBLANK('Gen Master'!D191)),OR('Gen Master'!$AM191=TRUE,'Gen Master'!$AM191="Enabled?")),'Gen Master'!D191, ignore_flag)</f>
        <v>zzz_ignore</v>
      </c>
      <c r="E361" s="19" t="str">
        <f>IF(AND(NOT(ISBLANK('Gen Master'!E191)),OR('Gen Master'!$AM191=TRUE,'Gen Master'!$AM191="Enabled?")),'Gen Master'!E191, ignore_flag)</f>
        <v>zzz_ignore</v>
      </c>
      <c r="F361" s="19" t="str">
        <f>IF(AND(NOT(ISBLANK('Gen Master'!F191)),OR('Gen Master'!$AM191=TRUE,'Gen Master'!$AM191="Enabled?")),'Gen Master'!F191, ignore_flag)</f>
        <v>zzz_ignore</v>
      </c>
      <c r="G361" s="19" t="str">
        <f>IF(AND(NOT(ISBLANK('Gen Master'!G191)),OR('Gen Master'!$AM191=TRUE,'Gen Master'!$AM191="Enabled?")),'Gen Master'!G191, ignore_flag)</f>
        <v>zzz_ignore</v>
      </c>
      <c r="H361" s="19" t="str">
        <f>IF(AND(NOT(ISBLANK('Gen Master'!H191)),OR('Gen Master'!$AM191=TRUE,'Gen Master'!$AM191="Enabled?")),'Gen Master'!H191, ignore_flag)</f>
        <v>zzz_ignore</v>
      </c>
      <c r="I361" s="19" t="str">
        <f>IF(AND(NOT(ISBLANK('Gen Master'!I191)),OR('Gen Master'!$AM191=TRUE,'Gen Master'!$AM191="Enabled?")),'Gen Master'!I191, ignore_flag)</f>
        <v>zzz_ignore</v>
      </c>
      <c r="J361" s="19" t="str">
        <f>IF(AND(NOT(ISBLANK('Gen Master'!J191)),OR('Gen Master'!$AM191=TRUE,'Gen Master'!$AM191="Enabled?")),'Gen Master'!J191, ignore_flag)</f>
        <v>zzz_ignore</v>
      </c>
      <c r="K361" s="19" t="str">
        <f>IF(AND(NOT(ISBLANK('Gen Master'!K191)),OR('Gen Master'!$AM191=TRUE,'Gen Master'!$AM191="Enabled?")),'Gen Master'!K191, ignore_flag)</f>
        <v>zzz_ignore</v>
      </c>
      <c r="L361" s="19" t="str">
        <f>IF(AND(NOT(ISBLANK('Gen Master'!L191)),OR('Gen Master'!$AM191=TRUE,'Gen Master'!$AM191="Enabled?")),'Gen Master'!L191, ignore_flag)</f>
        <v>zzz_ignore</v>
      </c>
      <c r="M361" s="19" t="str">
        <f>IF(AND(NOT(ISBLANK('Gen Master'!M191)),OR('Gen Master'!$AM191=TRUE,'Gen Master'!$AM191="Enabled?")),'Gen Master'!M191, ignore_flag)</f>
        <v>zzz_ignore</v>
      </c>
      <c r="N361" s="19" t="str">
        <f>IF(AND(NOT(ISBLANK('Gen Master'!N191)),OR('Gen Master'!$AM191=TRUE,'Gen Master'!$AM191="Enabled?")),'Gen Master'!N191, ignore_flag)</f>
        <v>zzz_ignore</v>
      </c>
      <c r="O361" s="19" t="str">
        <f>IF(AND(NOT(ISBLANK('Gen Master'!O191)),OR('Gen Master'!$AM191=TRUE,'Gen Master'!$AM191="Enabled?")),'Gen Master'!O191, ignore_flag)</f>
        <v>zzz_ignore</v>
      </c>
      <c r="P361" s="19" t="str">
        <f>IF(AND(NOT(ISBLANK('Gen Master'!P191)),OR('Gen Master'!$AM191=TRUE,'Gen Master'!$AM191="Enabled?")),'Gen Master'!P191, ignore_flag)</f>
        <v>zzz_ignore</v>
      </c>
      <c r="Q361" s="19" t="str">
        <f>IF(AND(NOT(ISBLANK('Gen Master'!Q191)),OR('Gen Master'!$AM191=TRUE,'Gen Master'!$AM191="Enabled?")),'Gen Master'!Q191, ignore_flag)</f>
        <v>zzz_ignore</v>
      </c>
      <c r="R361" s="19" t="str">
        <f>IF(AND(NOT(ISBLANK('Gen Master'!R191)),OR('Gen Master'!$AM191=TRUE,'Gen Master'!$AM191="Enabled?")),'Gen Master'!R191, ignore_flag)</f>
        <v>zzz_ignore</v>
      </c>
      <c r="S361" s="19" t="str">
        <f>IF(AND(NOT(ISBLANK('Gen Master'!S191)),OR('Gen Master'!$AM191=TRUE,'Gen Master'!$AM191="Enabled?")),'Gen Master'!S191, ignore_flag)</f>
        <v>zzz_ignore</v>
      </c>
      <c r="T361" s="19" t="str">
        <f>IF(AND(NOT(ISBLANK('Gen Master'!T191)),OR('Gen Master'!$AM191=TRUE,'Gen Master'!$AM191="Enabled?")),'Gen Master'!T191, ignore_flag)</f>
        <v>zzz_ignore</v>
      </c>
      <c r="U361" s="19" t="str">
        <f>IF(AND(NOT(ISBLANK('Gen Master'!U191)),OR('Gen Master'!$AM191=TRUE,'Gen Master'!$AM191="Enabled?")),'Gen Master'!U191, ignore_flag)</f>
        <v>zzz_ignore</v>
      </c>
      <c r="V361" s="19" t="str">
        <f ca="1">IF(AND(NOT(ISBLANK('Gen Master'!V191)),OR('Gen Master'!$AM191=TRUE,'Gen Master'!$AM191="Enabled?")),'Gen Master'!V191, ignore_flag)</f>
        <v>zzz_ignore</v>
      </c>
      <c r="W361" s="19" t="str">
        <f>IF(AND(NOT(ISBLANK('Gen Master'!W191)),OR('Gen Master'!$AM191=TRUE,'Gen Master'!$AM191="Enabled?")),'Gen Master'!W191, ignore_flag)</f>
        <v>zzz_ignore</v>
      </c>
      <c r="X361" s="19" t="str">
        <f>IF(AND(NOT(ISBLANK('Gen Master'!X191)),OR('Gen Master'!$AM191=TRUE,'Gen Master'!$AM191="Enabled?")),'Gen Master'!X191, ignore_flag)</f>
        <v>zzz_ignore</v>
      </c>
      <c r="Y361" s="19" t="str">
        <f>IF(AND(NOT(ISBLANK('Gen Master'!Y191)),OR('Gen Master'!$AM191=TRUE,'Gen Master'!$AM191="Enabled?")),'Gen Master'!Y191, ignore_flag)</f>
        <v>zzz_ignore</v>
      </c>
    </row>
    <row r="362" spans="1:25">
      <c r="A362" s="19">
        <f>'Gen Master'!A192</f>
        <v>161</v>
      </c>
      <c r="B362" s="19" t="str">
        <f>IF(AND(NOT(ISBLANK('Gen Master'!B192)),OR('Gen Master'!$AM192=TRUE,'Gen Master'!$AM192="Enabled?")),'Gen Master'!B192, ignore_flag)</f>
        <v>zzz_ignore</v>
      </c>
      <c r="C362" s="19" t="str">
        <f>IF(AND(NOT(ISBLANK('Gen Master'!C192)),OR('Gen Master'!$AM192=TRUE,'Gen Master'!$AM192="Enabled?")),'Gen Master'!C192, ignore_flag)</f>
        <v>zzz_ignore</v>
      </c>
      <c r="D362" s="19" t="str">
        <f>IF(AND(NOT(ISBLANK('Gen Master'!D192)),OR('Gen Master'!$AM192=TRUE,'Gen Master'!$AM192="Enabled?")),'Gen Master'!D192, ignore_flag)</f>
        <v>zzz_ignore</v>
      </c>
      <c r="E362" s="19" t="str">
        <f>IF(AND(NOT(ISBLANK('Gen Master'!E192)),OR('Gen Master'!$AM192=TRUE,'Gen Master'!$AM192="Enabled?")),'Gen Master'!E192, ignore_flag)</f>
        <v>zzz_ignore</v>
      </c>
      <c r="F362" s="19" t="str">
        <f>IF(AND(NOT(ISBLANK('Gen Master'!F192)),OR('Gen Master'!$AM192=TRUE,'Gen Master'!$AM192="Enabled?")),'Gen Master'!F192, ignore_flag)</f>
        <v>zzz_ignore</v>
      </c>
      <c r="G362" s="19" t="str">
        <f>IF(AND(NOT(ISBLANK('Gen Master'!G192)),OR('Gen Master'!$AM192=TRUE,'Gen Master'!$AM192="Enabled?")),'Gen Master'!G192, ignore_flag)</f>
        <v>zzz_ignore</v>
      </c>
      <c r="H362" s="19" t="str">
        <f>IF(AND(NOT(ISBLANK('Gen Master'!H192)),OR('Gen Master'!$AM192=TRUE,'Gen Master'!$AM192="Enabled?")),'Gen Master'!H192, ignore_flag)</f>
        <v>zzz_ignore</v>
      </c>
      <c r="I362" s="19" t="str">
        <f>IF(AND(NOT(ISBLANK('Gen Master'!I192)),OR('Gen Master'!$AM192=TRUE,'Gen Master'!$AM192="Enabled?")),'Gen Master'!I192, ignore_flag)</f>
        <v>zzz_ignore</v>
      </c>
      <c r="J362" s="19" t="str">
        <f>IF(AND(NOT(ISBLANK('Gen Master'!J192)),OR('Gen Master'!$AM192=TRUE,'Gen Master'!$AM192="Enabled?")),'Gen Master'!J192, ignore_flag)</f>
        <v>zzz_ignore</v>
      </c>
      <c r="K362" s="19" t="str">
        <f>IF(AND(NOT(ISBLANK('Gen Master'!K192)),OR('Gen Master'!$AM192=TRUE,'Gen Master'!$AM192="Enabled?")),'Gen Master'!K192, ignore_flag)</f>
        <v>zzz_ignore</v>
      </c>
      <c r="L362" s="19" t="str">
        <f>IF(AND(NOT(ISBLANK('Gen Master'!L192)),OR('Gen Master'!$AM192=TRUE,'Gen Master'!$AM192="Enabled?")),'Gen Master'!L192, ignore_flag)</f>
        <v>zzz_ignore</v>
      </c>
      <c r="M362" s="19" t="str">
        <f>IF(AND(NOT(ISBLANK('Gen Master'!M192)),OR('Gen Master'!$AM192=TRUE,'Gen Master'!$AM192="Enabled?")),'Gen Master'!M192, ignore_flag)</f>
        <v>zzz_ignore</v>
      </c>
      <c r="N362" s="19" t="str">
        <f>IF(AND(NOT(ISBLANK('Gen Master'!N192)),OR('Gen Master'!$AM192=TRUE,'Gen Master'!$AM192="Enabled?")),'Gen Master'!N192, ignore_flag)</f>
        <v>zzz_ignore</v>
      </c>
      <c r="O362" s="19" t="str">
        <f>IF(AND(NOT(ISBLANK('Gen Master'!O192)),OR('Gen Master'!$AM192=TRUE,'Gen Master'!$AM192="Enabled?")),'Gen Master'!O192, ignore_flag)</f>
        <v>zzz_ignore</v>
      </c>
      <c r="P362" s="19" t="str">
        <f>IF(AND(NOT(ISBLANK('Gen Master'!P192)),OR('Gen Master'!$AM192=TRUE,'Gen Master'!$AM192="Enabled?")),'Gen Master'!P192, ignore_flag)</f>
        <v>zzz_ignore</v>
      </c>
      <c r="Q362" s="19" t="str">
        <f>IF(AND(NOT(ISBLANK('Gen Master'!Q192)),OR('Gen Master'!$AM192=TRUE,'Gen Master'!$AM192="Enabled?")),'Gen Master'!Q192, ignore_flag)</f>
        <v>zzz_ignore</v>
      </c>
      <c r="R362" s="19" t="str">
        <f>IF(AND(NOT(ISBLANK('Gen Master'!R192)),OR('Gen Master'!$AM192=TRUE,'Gen Master'!$AM192="Enabled?")),'Gen Master'!R192, ignore_flag)</f>
        <v>zzz_ignore</v>
      </c>
      <c r="S362" s="19" t="str">
        <f>IF(AND(NOT(ISBLANK('Gen Master'!S192)),OR('Gen Master'!$AM192=TRUE,'Gen Master'!$AM192="Enabled?")),'Gen Master'!S192, ignore_flag)</f>
        <v>zzz_ignore</v>
      </c>
      <c r="T362" s="19" t="str">
        <f>IF(AND(NOT(ISBLANK('Gen Master'!T192)),OR('Gen Master'!$AM192=TRUE,'Gen Master'!$AM192="Enabled?")),'Gen Master'!T192, ignore_flag)</f>
        <v>zzz_ignore</v>
      </c>
      <c r="U362" s="19" t="str">
        <f>IF(AND(NOT(ISBLANK('Gen Master'!U192)),OR('Gen Master'!$AM192=TRUE,'Gen Master'!$AM192="Enabled?")),'Gen Master'!U192, ignore_flag)</f>
        <v>zzz_ignore</v>
      </c>
      <c r="V362" s="19" t="str">
        <f ca="1">IF(AND(NOT(ISBLANK('Gen Master'!V192)),OR('Gen Master'!$AM192=TRUE,'Gen Master'!$AM192="Enabled?")),'Gen Master'!V192, ignore_flag)</f>
        <v>zzz_ignore</v>
      </c>
      <c r="W362" s="19" t="str">
        <f>IF(AND(NOT(ISBLANK('Gen Master'!W192)),OR('Gen Master'!$AM192=TRUE,'Gen Master'!$AM192="Enabled?")),'Gen Master'!W192, ignore_flag)</f>
        <v>zzz_ignore</v>
      </c>
      <c r="X362" s="19" t="str">
        <f>IF(AND(NOT(ISBLANK('Gen Master'!X192)),OR('Gen Master'!$AM192=TRUE,'Gen Master'!$AM192="Enabled?")),'Gen Master'!X192, ignore_flag)</f>
        <v>zzz_ignore</v>
      </c>
      <c r="Y362" s="19" t="str">
        <f>IF(AND(NOT(ISBLANK('Gen Master'!Y192)),OR('Gen Master'!$AM192=TRUE,'Gen Master'!$AM192="Enabled?")),'Gen Master'!Y192, ignore_flag)</f>
        <v>zzz_ignore</v>
      </c>
    </row>
    <row r="363" spans="1:25">
      <c r="A363" s="19">
        <f>'Gen Master'!A193</f>
        <v>162</v>
      </c>
      <c r="B363" s="19" t="str">
        <f>IF(AND(NOT(ISBLANK('Gen Master'!B193)),OR('Gen Master'!$AM193=TRUE,'Gen Master'!$AM193="Enabled?")),'Gen Master'!B193, ignore_flag)</f>
        <v>zzz_ignore</v>
      </c>
      <c r="C363" s="19" t="str">
        <f>IF(AND(NOT(ISBLANK('Gen Master'!C193)),OR('Gen Master'!$AM193=TRUE,'Gen Master'!$AM193="Enabled?")),'Gen Master'!C193, ignore_flag)</f>
        <v>zzz_ignore</v>
      </c>
      <c r="D363" s="19" t="str">
        <f>IF(AND(NOT(ISBLANK('Gen Master'!D193)),OR('Gen Master'!$AM193=TRUE,'Gen Master'!$AM193="Enabled?")),'Gen Master'!D193, ignore_flag)</f>
        <v>zzz_ignore</v>
      </c>
      <c r="E363" s="19" t="str">
        <f>IF(AND(NOT(ISBLANK('Gen Master'!E193)),OR('Gen Master'!$AM193=TRUE,'Gen Master'!$AM193="Enabled?")),'Gen Master'!E193, ignore_flag)</f>
        <v>zzz_ignore</v>
      </c>
      <c r="F363" s="19" t="str">
        <f>IF(AND(NOT(ISBLANK('Gen Master'!F193)),OR('Gen Master'!$AM193=TRUE,'Gen Master'!$AM193="Enabled?")),'Gen Master'!F193, ignore_flag)</f>
        <v>zzz_ignore</v>
      </c>
      <c r="G363" s="19" t="str">
        <f>IF(AND(NOT(ISBLANK('Gen Master'!G193)),OR('Gen Master'!$AM193=TRUE,'Gen Master'!$AM193="Enabled?")),'Gen Master'!G193, ignore_flag)</f>
        <v>zzz_ignore</v>
      </c>
      <c r="H363" s="19" t="str">
        <f>IF(AND(NOT(ISBLANK('Gen Master'!H193)),OR('Gen Master'!$AM193=TRUE,'Gen Master'!$AM193="Enabled?")),'Gen Master'!H193, ignore_flag)</f>
        <v>zzz_ignore</v>
      </c>
      <c r="I363" s="19" t="str">
        <f>IF(AND(NOT(ISBLANK('Gen Master'!I193)),OR('Gen Master'!$AM193=TRUE,'Gen Master'!$AM193="Enabled?")),'Gen Master'!I193, ignore_flag)</f>
        <v>zzz_ignore</v>
      </c>
      <c r="J363" s="19" t="str">
        <f>IF(AND(NOT(ISBLANK('Gen Master'!J193)),OR('Gen Master'!$AM193=TRUE,'Gen Master'!$AM193="Enabled?")),'Gen Master'!J193, ignore_flag)</f>
        <v>zzz_ignore</v>
      </c>
      <c r="K363" s="19" t="str">
        <f>IF(AND(NOT(ISBLANK('Gen Master'!K193)),OR('Gen Master'!$AM193=TRUE,'Gen Master'!$AM193="Enabled?")),'Gen Master'!K193, ignore_flag)</f>
        <v>zzz_ignore</v>
      </c>
      <c r="L363" s="19" t="str">
        <f>IF(AND(NOT(ISBLANK('Gen Master'!L193)),OR('Gen Master'!$AM193=TRUE,'Gen Master'!$AM193="Enabled?")),'Gen Master'!L193, ignore_flag)</f>
        <v>zzz_ignore</v>
      </c>
      <c r="M363" s="19" t="str">
        <f>IF(AND(NOT(ISBLANK('Gen Master'!M193)),OR('Gen Master'!$AM193=TRUE,'Gen Master'!$AM193="Enabled?")),'Gen Master'!M193, ignore_flag)</f>
        <v>zzz_ignore</v>
      </c>
      <c r="N363" s="19" t="str">
        <f>IF(AND(NOT(ISBLANK('Gen Master'!N193)),OR('Gen Master'!$AM193=TRUE,'Gen Master'!$AM193="Enabled?")),'Gen Master'!N193, ignore_flag)</f>
        <v>zzz_ignore</v>
      </c>
      <c r="O363" s="19" t="str">
        <f>IF(AND(NOT(ISBLANK('Gen Master'!O193)),OR('Gen Master'!$AM193=TRUE,'Gen Master'!$AM193="Enabled?")),'Gen Master'!O193, ignore_flag)</f>
        <v>zzz_ignore</v>
      </c>
      <c r="P363" s="19" t="str">
        <f>IF(AND(NOT(ISBLANK('Gen Master'!P193)),OR('Gen Master'!$AM193=TRUE,'Gen Master'!$AM193="Enabled?")),'Gen Master'!P193, ignore_flag)</f>
        <v>zzz_ignore</v>
      </c>
      <c r="Q363" s="19" t="str">
        <f>IF(AND(NOT(ISBLANK('Gen Master'!Q193)),OR('Gen Master'!$AM193=TRUE,'Gen Master'!$AM193="Enabled?")),'Gen Master'!Q193, ignore_flag)</f>
        <v>zzz_ignore</v>
      </c>
      <c r="R363" s="19" t="str">
        <f>IF(AND(NOT(ISBLANK('Gen Master'!R193)),OR('Gen Master'!$AM193=TRUE,'Gen Master'!$AM193="Enabled?")),'Gen Master'!R193, ignore_flag)</f>
        <v>zzz_ignore</v>
      </c>
      <c r="S363" s="19" t="str">
        <f>IF(AND(NOT(ISBLANK('Gen Master'!S193)),OR('Gen Master'!$AM193=TRUE,'Gen Master'!$AM193="Enabled?")),'Gen Master'!S193, ignore_flag)</f>
        <v>zzz_ignore</v>
      </c>
      <c r="T363" s="19" t="str">
        <f>IF(AND(NOT(ISBLANK('Gen Master'!T193)),OR('Gen Master'!$AM193=TRUE,'Gen Master'!$AM193="Enabled?")),'Gen Master'!T193, ignore_flag)</f>
        <v>zzz_ignore</v>
      </c>
      <c r="U363" s="19" t="str">
        <f>IF(AND(NOT(ISBLANK('Gen Master'!U193)),OR('Gen Master'!$AM193=TRUE,'Gen Master'!$AM193="Enabled?")),'Gen Master'!U193, ignore_flag)</f>
        <v>zzz_ignore</v>
      </c>
      <c r="V363" s="19" t="str">
        <f ca="1">IF(AND(NOT(ISBLANK('Gen Master'!V193)),OR('Gen Master'!$AM193=TRUE,'Gen Master'!$AM193="Enabled?")),'Gen Master'!V193, ignore_flag)</f>
        <v>zzz_ignore</v>
      </c>
      <c r="W363" s="19" t="str">
        <f>IF(AND(NOT(ISBLANK('Gen Master'!W193)),OR('Gen Master'!$AM193=TRUE,'Gen Master'!$AM193="Enabled?")),'Gen Master'!W193, ignore_flag)</f>
        <v>zzz_ignore</v>
      </c>
      <c r="X363" s="19" t="str">
        <f>IF(AND(NOT(ISBLANK('Gen Master'!X193)),OR('Gen Master'!$AM193=TRUE,'Gen Master'!$AM193="Enabled?")),'Gen Master'!X193, ignore_flag)</f>
        <v>zzz_ignore</v>
      </c>
      <c r="Y363" s="19" t="str">
        <f>IF(AND(NOT(ISBLANK('Gen Master'!Y193)),OR('Gen Master'!$AM193=TRUE,'Gen Master'!$AM193="Enabled?")),'Gen Master'!Y193, ignore_flag)</f>
        <v>zzz_ignore</v>
      </c>
    </row>
    <row r="364" spans="1:25">
      <c r="A364" s="19">
        <f>'Gen Master'!A194</f>
        <v>163</v>
      </c>
      <c r="B364" s="19" t="str">
        <f>IF(AND(NOT(ISBLANK('Gen Master'!B194)),OR('Gen Master'!$AM194=TRUE,'Gen Master'!$AM194="Enabled?")),'Gen Master'!B194, ignore_flag)</f>
        <v>zzz_ignore</v>
      </c>
      <c r="C364" s="19" t="str">
        <f>IF(AND(NOT(ISBLANK('Gen Master'!C194)),OR('Gen Master'!$AM194=TRUE,'Gen Master'!$AM194="Enabled?")),'Gen Master'!C194, ignore_flag)</f>
        <v>zzz_ignore</v>
      </c>
      <c r="D364" s="19" t="str">
        <f>IF(AND(NOT(ISBLANK('Gen Master'!D194)),OR('Gen Master'!$AM194=TRUE,'Gen Master'!$AM194="Enabled?")),'Gen Master'!D194, ignore_flag)</f>
        <v>zzz_ignore</v>
      </c>
      <c r="E364" s="19" t="str">
        <f>IF(AND(NOT(ISBLANK('Gen Master'!E194)),OR('Gen Master'!$AM194=TRUE,'Gen Master'!$AM194="Enabled?")),'Gen Master'!E194, ignore_flag)</f>
        <v>zzz_ignore</v>
      </c>
      <c r="F364" s="19" t="str">
        <f>IF(AND(NOT(ISBLANK('Gen Master'!F194)),OR('Gen Master'!$AM194=TRUE,'Gen Master'!$AM194="Enabled?")),'Gen Master'!F194, ignore_flag)</f>
        <v>zzz_ignore</v>
      </c>
      <c r="G364" s="19" t="str">
        <f>IF(AND(NOT(ISBLANK('Gen Master'!G194)),OR('Gen Master'!$AM194=TRUE,'Gen Master'!$AM194="Enabled?")),'Gen Master'!G194, ignore_flag)</f>
        <v>zzz_ignore</v>
      </c>
      <c r="H364" s="19" t="str">
        <f>IF(AND(NOT(ISBLANK('Gen Master'!H194)),OR('Gen Master'!$AM194=TRUE,'Gen Master'!$AM194="Enabled?")),'Gen Master'!H194, ignore_flag)</f>
        <v>zzz_ignore</v>
      </c>
      <c r="I364" s="19" t="str">
        <f>IF(AND(NOT(ISBLANK('Gen Master'!I194)),OR('Gen Master'!$AM194=TRUE,'Gen Master'!$AM194="Enabled?")),'Gen Master'!I194, ignore_flag)</f>
        <v>zzz_ignore</v>
      </c>
      <c r="J364" s="19" t="str">
        <f>IF(AND(NOT(ISBLANK('Gen Master'!J194)),OR('Gen Master'!$AM194=TRUE,'Gen Master'!$AM194="Enabled?")),'Gen Master'!J194, ignore_flag)</f>
        <v>zzz_ignore</v>
      </c>
      <c r="K364" s="19" t="str">
        <f>IF(AND(NOT(ISBLANK('Gen Master'!K194)),OR('Gen Master'!$AM194=TRUE,'Gen Master'!$AM194="Enabled?")),'Gen Master'!K194, ignore_flag)</f>
        <v>zzz_ignore</v>
      </c>
      <c r="L364" s="19" t="str">
        <f>IF(AND(NOT(ISBLANK('Gen Master'!L194)),OR('Gen Master'!$AM194=TRUE,'Gen Master'!$AM194="Enabled?")),'Gen Master'!L194, ignore_flag)</f>
        <v>zzz_ignore</v>
      </c>
      <c r="M364" s="19" t="str">
        <f>IF(AND(NOT(ISBLANK('Gen Master'!M194)),OR('Gen Master'!$AM194=TRUE,'Gen Master'!$AM194="Enabled?")),'Gen Master'!M194, ignore_flag)</f>
        <v>zzz_ignore</v>
      </c>
      <c r="N364" s="19" t="str">
        <f>IF(AND(NOT(ISBLANK('Gen Master'!N194)),OR('Gen Master'!$AM194=TRUE,'Gen Master'!$AM194="Enabled?")),'Gen Master'!N194, ignore_flag)</f>
        <v>zzz_ignore</v>
      </c>
      <c r="O364" s="19" t="str">
        <f>IF(AND(NOT(ISBLANK('Gen Master'!O194)),OR('Gen Master'!$AM194=TRUE,'Gen Master'!$AM194="Enabled?")),'Gen Master'!O194, ignore_flag)</f>
        <v>zzz_ignore</v>
      </c>
      <c r="P364" s="19" t="str">
        <f>IF(AND(NOT(ISBLANK('Gen Master'!P194)),OR('Gen Master'!$AM194=TRUE,'Gen Master'!$AM194="Enabled?")),'Gen Master'!P194, ignore_flag)</f>
        <v>zzz_ignore</v>
      </c>
      <c r="Q364" s="19" t="str">
        <f>IF(AND(NOT(ISBLANK('Gen Master'!Q194)),OR('Gen Master'!$AM194=TRUE,'Gen Master'!$AM194="Enabled?")),'Gen Master'!Q194, ignore_flag)</f>
        <v>zzz_ignore</v>
      </c>
      <c r="R364" s="19" t="str">
        <f>IF(AND(NOT(ISBLANK('Gen Master'!R194)),OR('Gen Master'!$AM194=TRUE,'Gen Master'!$AM194="Enabled?")),'Gen Master'!R194, ignore_flag)</f>
        <v>zzz_ignore</v>
      </c>
      <c r="S364" s="19" t="str">
        <f>IF(AND(NOT(ISBLANK('Gen Master'!S194)),OR('Gen Master'!$AM194=TRUE,'Gen Master'!$AM194="Enabled?")),'Gen Master'!S194, ignore_flag)</f>
        <v>zzz_ignore</v>
      </c>
      <c r="T364" s="19" t="str">
        <f>IF(AND(NOT(ISBLANK('Gen Master'!T194)),OR('Gen Master'!$AM194=TRUE,'Gen Master'!$AM194="Enabled?")),'Gen Master'!T194, ignore_flag)</f>
        <v>zzz_ignore</v>
      </c>
      <c r="U364" s="19" t="str">
        <f>IF(AND(NOT(ISBLANK('Gen Master'!U194)),OR('Gen Master'!$AM194=TRUE,'Gen Master'!$AM194="Enabled?")),'Gen Master'!U194, ignore_flag)</f>
        <v>zzz_ignore</v>
      </c>
      <c r="V364" s="19" t="str">
        <f ca="1">IF(AND(NOT(ISBLANK('Gen Master'!V194)),OR('Gen Master'!$AM194=TRUE,'Gen Master'!$AM194="Enabled?")),'Gen Master'!V194, ignore_flag)</f>
        <v>zzz_ignore</v>
      </c>
      <c r="W364" s="19" t="str">
        <f>IF(AND(NOT(ISBLANK('Gen Master'!W194)),OR('Gen Master'!$AM194=TRUE,'Gen Master'!$AM194="Enabled?")),'Gen Master'!W194, ignore_flag)</f>
        <v>zzz_ignore</v>
      </c>
      <c r="X364" s="19" t="str">
        <f>IF(AND(NOT(ISBLANK('Gen Master'!X194)),OR('Gen Master'!$AM194=TRUE,'Gen Master'!$AM194="Enabled?")),'Gen Master'!X194, ignore_flag)</f>
        <v>zzz_ignore</v>
      </c>
      <c r="Y364" s="19" t="str">
        <f>IF(AND(NOT(ISBLANK('Gen Master'!Y194)),OR('Gen Master'!$AM194=TRUE,'Gen Master'!$AM194="Enabled?")),'Gen Master'!Y194, ignore_flag)</f>
        <v>zzz_ignore</v>
      </c>
    </row>
    <row r="365" spans="1:25">
      <c r="A365" s="19">
        <f>'Gen Master'!A195</f>
        <v>164</v>
      </c>
      <c r="B365" s="19" t="str">
        <f>IF(AND(NOT(ISBLANK('Gen Master'!B195)),OR('Gen Master'!$AM195=TRUE,'Gen Master'!$AM195="Enabled?")),'Gen Master'!B195, ignore_flag)</f>
        <v>zzz_ignore</v>
      </c>
      <c r="C365" s="19" t="str">
        <f>IF(AND(NOT(ISBLANK('Gen Master'!C195)),OR('Gen Master'!$AM195=TRUE,'Gen Master'!$AM195="Enabled?")),'Gen Master'!C195, ignore_flag)</f>
        <v>zzz_ignore</v>
      </c>
      <c r="D365" s="19" t="str">
        <f>IF(AND(NOT(ISBLANK('Gen Master'!D195)),OR('Gen Master'!$AM195=TRUE,'Gen Master'!$AM195="Enabled?")),'Gen Master'!D195, ignore_flag)</f>
        <v>zzz_ignore</v>
      </c>
      <c r="E365" s="19" t="str">
        <f>IF(AND(NOT(ISBLANK('Gen Master'!E195)),OR('Gen Master'!$AM195=TRUE,'Gen Master'!$AM195="Enabled?")),'Gen Master'!E195, ignore_flag)</f>
        <v>zzz_ignore</v>
      </c>
      <c r="F365" s="19" t="str">
        <f>IF(AND(NOT(ISBLANK('Gen Master'!F195)),OR('Gen Master'!$AM195=TRUE,'Gen Master'!$AM195="Enabled?")),'Gen Master'!F195, ignore_flag)</f>
        <v>zzz_ignore</v>
      </c>
      <c r="G365" s="19" t="str">
        <f>IF(AND(NOT(ISBLANK('Gen Master'!G195)),OR('Gen Master'!$AM195=TRUE,'Gen Master'!$AM195="Enabled?")),'Gen Master'!G195, ignore_flag)</f>
        <v>zzz_ignore</v>
      </c>
      <c r="H365" s="19" t="str">
        <f>IF(AND(NOT(ISBLANK('Gen Master'!H195)),OR('Gen Master'!$AM195=TRUE,'Gen Master'!$AM195="Enabled?")),'Gen Master'!H195, ignore_flag)</f>
        <v>zzz_ignore</v>
      </c>
      <c r="I365" s="19" t="str">
        <f>IF(AND(NOT(ISBLANK('Gen Master'!I195)),OR('Gen Master'!$AM195=TRUE,'Gen Master'!$AM195="Enabled?")),'Gen Master'!I195, ignore_flag)</f>
        <v>zzz_ignore</v>
      </c>
      <c r="J365" s="19" t="str">
        <f>IF(AND(NOT(ISBLANK('Gen Master'!J195)),OR('Gen Master'!$AM195=TRUE,'Gen Master'!$AM195="Enabled?")),'Gen Master'!J195, ignore_flag)</f>
        <v>zzz_ignore</v>
      </c>
      <c r="K365" s="19" t="str">
        <f>IF(AND(NOT(ISBLANK('Gen Master'!K195)),OR('Gen Master'!$AM195=TRUE,'Gen Master'!$AM195="Enabled?")),'Gen Master'!K195, ignore_flag)</f>
        <v>zzz_ignore</v>
      </c>
      <c r="L365" s="19" t="str">
        <f>IF(AND(NOT(ISBLANK('Gen Master'!L195)),OR('Gen Master'!$AM195=TRUE,'Gen Master'!$AM195="Enabled?")),'Gen Master'!L195, ignore_flag)</f>
        <v>zzz_ignore</v>
      </c>
      <c r="M365" s="19" t="str">
        <f>IF(AND(NOT(ISBLANK('Gen Master'!M195)),OR('Gen Master'!$AM195=TRUE,'Gen Master'!$AM195="Enabled?")),'Gen Master'!M195, ignore_flag)</f>
        <v>zzz_ignore</v>
      </c>
      <c r="N365" s="19" t="str">
        <f>IF(AND(NOT(ISBLANK('Gen Master'!N195)),OR('Gen Master'!$AM195=TRUE,'Gen Master'!$AM195="Enabled?")),'Gen Master'!N195, ignore_flag)</f>
        <v>zzz_ignore</v>
      </c>
      <c r="O365" s="19" t="str">
        <f>IF(AND(NOT(ISBLANK('Gen Master'!O195)),OR('Gen Master'!$AM195=TRUE,'Gen Master'!$AM195="Enabled?")),'Gen Master'!O195, ignore_flag)</f>
        <v>zzz_ignore</v>
      </c>
      <c r="P365" s="19" t="str">
        <f>IF(AND(NOT(ISBLANK('Gen Master'!P195)),OR('Gen Master'!$AM195=TRUE,'Gen Master'!$AM195="Enabled?")),'Gen Master'!P195, ignore_flag)</f>
        <v>zzz_ignore</v>
      </c>
      <c r="Q365" s="19" t="str">
        <f>IF(AND(NOT(ISBLANK('Gen Master'!Q195)),OR('Gen Master'!$AM195=TRUE,'Gen Master'!$AM195="Enabled?")),'Gen Master'!Q195, ignore_flag)</f>
        <v>zzz_ignore</v>
      </c>
      <c r="R365" s="19" t="str">
        <f>IF(AND(NOT(ISBLANK('Gen Master'!R195)),OR('Gen Master'!$AM195=TRUE,'Gen Master'!$AM195="Enabled?")),'Gen Master'!R195, ignore_flag)</f>
        <v>zzz_ignore</v>
      </c>
      <c r="S365" s="19" t="str">
        <f>IF(AND(NOT(ISBLANK('Gen Master'!S195)),OR('Gen Master'!$AM195=TRUE,'Gen Master'!$AM195="Enabled?")),'Gen Master'!S195, ignore_flag)</f>
        <v>zzz_ignore</v>
      </c>
      <c r="T365" s="19" t="str">
        <f>IF(AND(NOT(ISBLANK('Gen Master'!T195)),OR('Gen Master'!$AM195=TRUE,'Gen Master'!$AM195="Enabled?")),'Gen Master'!T195, ignore_flag)</f>
        <v>zzz_ignore</v>
      </c>
      <c r="U365" s="19" t="str">
        <f>IF(AND(NOT(ISBLANK('Gen Master'!U195)),OR('Gen Master'!$AM195=TRUE,'Gen Master'!$AM195="Enabled?")),'Gen Master'!U195, ignore_flag)</f>
        <v>zzz_ignore</v>
      </c>
      <c r="V365" s="19" t="str">
        <f ca="1">IF(AND(NOT(ISBLANK('Gen Master'!V195)),OR('Gen Master'!$AM195=TRUE,'Gen Master'!$AM195="Enabled?")),'Gen Master'!V195, ignore_flag)</f>
        <v>zzz_ignore</v>
      </c>
      <c r="W365" s="19" t="str">
        <f>IF(AND(NOT(ISBLANK('Gen Master'!W195)),OR('Gen Master'!$AM195=TRUE,'Gen Master'!$AM195="Enabled?")),'Gen Master'!W195, ignore_flag)</f>
        <v>zzz_ignore</v>
      </c>
      <c r="X365" s="19" t="str">
        <f>IF(AND(NOT(ISBLANK('Gen Master'!X195)),OR('Gen Master'!$AM195=TRUE,'Gen Master'!$AM195="Enabled?")),'Gen Master'!X195, ignore_flag)</f>
        <v>zzz_ignore</v>
      </c>
      <c r="Y365" s="19" t="str">
        <f>IF(AND(NOT(ISBLANK('Gen Master'!Y195)),OR('Gen Master'!$AM195=TRUE,'Gen Master'!$AM195="Enabled?")),'Gen Master'!Y195, ignore_flag)</f>
        <v>zzz_ignore</v>
      </c>
    </row>
    <row r="366" spans="1:25">
      <c r="A366" s="19">
        <f>'Gen Master'!A196</f>
        <v>165</v>
      </c>
      <c r="B366" s="19" t="str">
        <f>IF(AND(NOT(ISBLANK('Gen Master'!B196)),OR('Gen Master'!$AM196=TRUE,'Gen Master'!$AM196="Enabled?")),'Gen Master'!B196, ignore_flag)</f>
        <v>zzz_ignore</v>
      </c>
      <c r="C366" s="19" t="str">
        <f>IF(AND(NOT(ISBLANK('Gen Master'!C196)),OR('Gen Master'!$AM196=TRUE,'Gen Master'!$AM196="Enabled?")),'Gen Master'!C196, ignore_flag)</f>
        <v>zzz_ignore</v>
      </c>
      <c r="D366" s="19" t="str">
        <f>IF(AND(NOT(ISBLANK('Gen Master'!D196)),OR('Gen Master'!$AM196=TRUE,'Gen Master'!$AM196="Enabled?")),'Gen Master'!D196, ignore_flag)</f>
        <v>zzz_ignore</v>
      </c>
      <c r="E366" s="19" t="str">
        <f>IF(AND(NOT(ISBLANK('Gen Master'!E196)),OR('Gen Master'!$AM196=TRUE,'Gen Master'!$AM196="Enabled?")),'Gen Master'!E196, ignore_flag)</f>
        <v>zzz_ignore</v>
      </c>
      <c r="F366" s="19" t="str">
        <f>IF(AND(NOT(ISBLANK('Gen Master'!F196)),OR('Gen Master'!$AM196=TRUE,'Gen Master'!$AM196="Enabled?")),'Gen Master'!F196, ignore_flag)</f>
        <v>zzz_ignore</v>
      </c>
      <c r="G366" s="19" t="str">
        <f>IF(AND(NOT(ISBLANK('Gen Master'!G196)),OR('Gen Master'!$AM196=TRUE,'Gen Master'!$AM196="Enabled?")),'Gen Master'!G196, ignore_flag)</f>
        <v>zzz_ignore</v>
      </c>
      <c r="H366" s="19" t="str">
        <f>IF(AND(NOT(ISBLANK('Gen Master'!H196)),OR('Gen Master'!$AM196=TRUE,'Gen Master'!$AM196="Enabled?")),'Gen Master'!H196, ignore_flag)</f>
        <v>zzz_ignore</v>
      </c>
      <c r="I366" s="19" t="str">
        <f>IF(AND(NOT(ISBLANK('Gen Master'!I196)),OR('Gen Master'!$AM196=TRUE,'Gen Master'!$AM196="Enabled?")),'Gen Master'!I196, ignore_flag)</f>
        <v>zzz_ignore</v>
      </c>
      <c r="J366" s="19" t="str">
        <f>IF(AND(NOT(ISBLANK('Gen Master'!J196)),OR('Gen Master'!$AM196=TRUE,'Gen Master'!$AM196="Enabled?")),'Gen Master'!J196, ignore_flag)</f>
        <v>zzz_ignore</v>
      </c>
      <c r="K366" s="19" t="str">
        <f>IF(AND(NOT(ISBLANK('Gen Master'!K196)),OR('Gen Master'!$AM196=TRUE,'Gen Master'!$AM196="Enabled?")),'Gen Master'!K196, ignore_flag)</f>
        <v>zzz_ignore</v>
      </c>
      <c r="L366" s="19" t="str">
        <f>IF(AND(NOT(ISBLANK('Gen Master'!L196)),OR('Gen Master'!$AM196=TRUE,'Gen Master'!$AM196="Enabled?")),'Gen Master'!L196, ignore_flag)</f>
        <v>zzz_ignore</v>
      </c>
      <c r="M366" s="19" t="str">
        <f>IF(AND(NOT(ISBLANK('Gen Master'!M196)),OR('Gen Master'!$AM196=TRUE,'Gen Master'!$AM196="Enabled?")),'Gen Master'!M196, ignore_flag)</f>
        <v>zzz_ignore</v>
      </c>
      <c r="N366" s="19" t="str">
        <f>IF(AND(NOT(ISBLANK('Gen Master'!N196)),OR('Gen Master'!$AM196=TRUE,'Gen Master'!$AM196="Enabled?")),'Gen Master'!N196, ignore_flag)</f>
        <v>zzz_ignore</v>
      </c>
      <c r="O366" s="19" t="str">
        <f>IF(AND(NOT(ISBLANK('Gen Master'!O196)),OR('Gen Master'!$AM196=TRUE,'Gen Master'!$AM196="Enabled?")),'Gen Master'!O196, ignore_flag)</f>
        <v>zzz_ignore</v>
      </c>
      <c r="P366" s="19" t="str">
        <f>IF(AND(NOT(ISBLANK('Gen Master'!P196)),OR('Gen Master'!$AM196=TRUE,'Gen Master'!$AM196="Enabled?")),'Gen Master'!P196, ignore_flag)</f>
        <v>zzz_ignore</v>
      </c>
      <c r="Q366" s="19" t="str">
        <f>IF(AND(NOT(ISBLANK('Gen Master'!Q196)),OR('Gen Master'!$AM196=TRUE,'Gen Master'!$AM196="Enabled?")),'Gen Master'!Q196, ignore_flag)</f>
        <v>zzz_ignore</v>
      </c>
      <c r="R366" s="19" t="str">
        <f>IF(AND(NOT(ISBLANK('Gen Master'!R196)),OR('Gen Master'!$AM196=TRUE,'Gen Master'!$AM196="Enabled?")),'Gen Master'!R196, ignore_flag)</f>
        <v>zzz_ignore</v>
      </c>
      <c r="S366" s="19" t="str">
        <f>IF(AND(NOT(ISBLANK('Gen Master'!S196)),OR('Gen Master'!$AM196=TRUE,'Gen Master'!$AM196="Enabled?")),'Gen Master'!S196, ignore_flag)</f>
        <v>zzz_ignore</v>
      </c>
      <c r="T366" s="19" t="str">
        <f>IF(AND(NOT(ISBLANK('Gen Master'!T196)),OR('Gen Master'!$AM196=TRUE,'Gen Master'!$AM196="Enabled?")),'Gen Master'!T196, ignore_flag)</f>
        <v>zzz_ignore</v>
      </c>
      <c r="U366" s="19" t="str">
        <f>IF(AND(NOT(ISBLANK('Gen Master'!U196)),OR('Gen Master'!$AM196=TRUE,'Gen Master'!$AM196="Enabled?")),'Gen Master'!U196, ignore_flag)</f>
        <v>zzz_ignore</v>
      </c>
      <c r="V366" s="19" t="str">
        <f ca="1">IF(AND(NOT(ISBLANK('Gen Master'!V196)),OR('Gen Master'!$AM196=TRUE,'Gen Master'!$AM196="Enabled?")),'Gen Master'!V196, ignore_flag)</f>
        <v>zzz_ignore</v>
      </c>
      <c r="W366" s="19" t="str">
        <f>IF(AND(NOT(ISBLANK('Gen Master'!W196)),OR('Gen Master'!$AM196=TRUE,'Gen Master'!$AM196="Enabled?")),'Gen Master'!W196, ignore_flag)</f>
        <v>zzz_ignore</v>
      </c>
      <c r="X366" s="19" t="str">
        <f>IF(AND(NOT(ISBLANK('Gen Master'!X196)),OR('Gen Master'!$AM196=TRUE,'Gen Master'!$AM196="Enabled?")),'Gen Master'!X196, ignore_flag)</f>
        <v>zzz_ignore</v>
      </c>
      <c r="Y366" s="19" t="str">
        <f>IF(AND(NOT(ISBLANK('Gen Master'!Y196)),OR('Gen Master'!$AM196=TRUE,'Gen Master'!$AM196="Enabled?")),'Gen Master'!Y196, ignore_flag)</f>
        <v>zzz_ignore</v>
      </c>
    </row>
    <row r="367" spans="1:25">
      <c r="A367" s="19">
        <f>'Gen Master'!A197</f>
        <v>166</v>
      </c>
      <c r="B367" s="19" t="str">
        <f>IF(AND(NOT(ISBLANK('Gen Master'!B197)),OR('Gen Master'!$AM197=TRUE,'Gen Master'!$AM197="Enabled?")),'Gen Master'!B197, ignore_flag)</f>
        <v>zzz_ignore</v>
      </c>
      <c r="C367" s="19" t="str">
        <f>IF(AND(NOT(ISBLANK('Gen Master'!C197)),OR('Gen Master'!$AM197=TRUE,'Gen Master'!$AM197="Enabled?")),'Gen Master'!C197, ignore_flag)</f>
        <v>zzz_ignore</v>
      </c>
      <c r="D367" s="19" t="str">
        <f>IF(AND(NOT(ISBLANK('Gen Master'!D197)),OR('Gen Master'!$AM197=TRUE,'Gen Master'!$AM197="Enabled?")),'Gen Master'!D197, ignore_flag)</f>
        <v>zzz_ignore</v>
      </c>
      <c r="E367" s="19" t="str">
        <f>IF(AND(NOT(ISBLANK('Gen Master'!E197)),OR('Gen Master'!$AM197=TRUE,'Gen Master'!$AM197="Enabled?")),'Gen Master'!E197, ignore_flag)</f>
        <v>zzz_ignore</v>
      </c>
      <c r="F367" s="19" t="str">
        <f>IF(AND(NOT(ISBLANK('Gen Master'!F197)),OR('Gen Master'!$AM197=TRUE,'Gen Master'!$AM197="Enabled?")),'Gen Master'!F197, ignore_flag)</f>
        <v>zzz_ignore</v>
      </c>
      <c r="G367" s="19" t="str">
        <f>IF(AND(NOT(ISBLANK('Gen Master'!G197)),OR('Gen Master'!$AM197=TRUE,'Gen Master'!$AM197="Enabled?")),'Gen Master'!G197, ignore_flag)</f>
        <v>zzz_ignore</v>
      </c>
      <c r="H367" s="19" t="str">
        <f>IF(AND(NOT(ISBLANK('Gen Master'!H197)),OR('Gen Master'!$AM197=TRUE,'Gen Master'!$AM197="Enabled?")),'Gen Master'!H197, ignore_flag)</f>
        <v>zzz_ignore</v>
      </c>
      <c r="I367" s="19" t="str">
        <f>IF(AND(NOT(ISBLANK('Gen Master'!I197)),OR('Gen Master'!$AM197=TRUE,'Gen Master'!$AM197="Enabled?")),'Gen Master'!I197, ignore_flag)</f>
        <v>zzz_ignore</v>
      </c>
      <c r="J367" s="19" t="str">
        <f>IF(AND(NOT(ISBLANK('Gen Master'!J197)),OR('Gen Master'!$AM197=TRUE,'Gen Master'!$AM197="Enabled?")),'Gen Master'!J197, ignore_flag)</f>
        <v>zzz_ignore</v>
      </c>
      <c r="K367" s="19" t="str">
        <f>IF(AND(NOT(ISBLANK('Gen Master'!K197)),OR('Gen Master'!$AM197=TRUE,'Gen Master'!$AM197="Enabled?")),'Gen Master'!K197, ignore_flag)</f>
        <v>zzz_ignore</v>
      </c>
      <c r="L367" s="19" t="str">
        <f>IF(AND(NOT(ISBLANK('Gen Master'!L197)),OR('Gen Master'!$AM197=TRUE,'Gen Master'!$AM197="Enabled?")),'Gen Master'!L197, ignore_flag)</f>
        <v>zzz_ignore</v>
      </c>
      <c r="M367" s="19" t="str">
        <f>IF(AND(NOT(ISBLANK('Gen Master'!M197)),OR('Gen Master'!$AM197=TRUE,'Gen Master'!$AM197="Enabled?")),'Gen Master'!M197, ignore_flag)</f>
        <v>zzz_ignore</v>
      </c>
      <c r="N367" s="19" t="str">
        <f>IF(AND(NOT(ISBLANK('Gen Master'!N197)),OR('Gen Master'!$AM197=TRUE,'Gen Master'!$AM197="Enabled?")),'Gen Master'!N197, ignore_flag)</f>
        <v>zzz_ignore</v>
      </c>
      <c r="O367" s="19" t="str">
        <f>IF(AND(NOT(ISBLANK('Gen Master'!O197)),OR('Gen Master'!$AM197=TRUE,'Gen Master'!$AM197="Enabled?")),'Gen Master'!O197, ignore_flag)</f>
        <v>zzz_ignore</v>
      </c>
      <c r="P367" s="19" t="str">
        <f>IF(AND(NOT(ISBLANK('Gen Master'!P197)),OR('Gen Master'!$AM197=TRUE,'Gen Master'!$AM197="Enabled?")),'Gen Master'!P197, ignore_flag)</f>
        <v>zzz_ignore</v>
      </c>
      <c r="Q367" s="19" t="str">
        <f>IF(AND(NOT(ISBLANK('Gen Master'!Q197)),OR('Gen Master'!$AM197=TRUE,'Gen Master'!$AM197="Enabled?")),'Gen Master'!Q197, ignore_flag)</f>
        <v>zzz_ignore</v>
      </c>
      <c r="R367" s="19" t="str">
        <f>IF(AND(NOT(ISBLANK('Gen Master'!R197)),OR('Gen Master'!$AM197=TRUE,'Gen Master'!$AM197="Enabled?")),'Gen Master'!R197, ignore_flag)</f>
        <v>zzz_ignore</v>
      </c>
      <c r="S367" s="19" t="str">
        <f>IF(AND(NOT(ISBLANK('Gen Master'!S197)),OR('Gen Master'!$AM197=TRUE,'Gen Master'!$AM197="Enabled?")),'Gen Master'!S197, ignore_flag)</f>
        <v>zzz_ignore</v>
      </c>
      <c r="T367" s="19" t="str">
        <f>IF(AND(NOT(ISBLANK('Gen Master'!T197)),OR('Gen Master'!$AM197=TRUE,'Gen Master'!$AM197="Enabled?")),'Gen Master'!T197, ignore_flag)</f>
        <v>zzz_ignore</v>
      </c>
      <c r="U367" s="19" t="str">
        <f>IF(AND(NOT(ISBLANK('Gen Master'!U197)),OR('Gen Master'!$AM197=TRUE,'Gen Master'!$AM197="Enabled?")),'Gen Master'!U197, ignore_flag)</f>
        <v>zzz_ignore</v>
      </c>
      <c r="V367" s="19" t="str">
        <f ca="1">IF(AND(NOT(ISBLANK('Gen Master'!V197)),OR('Gen Master'!$AM197=TRUE,'Gen Master'!$AM197="Enabled?")),'Gen Master'!V197, ignore_flag)</f>
        <v>zzz_ignore</v>
      </c>
      <c r="W367" s="19" t="str">
        <f>IF(AND(NOT(ISBLANK('Gen Master'!W197)),OR('Gen Master'!$AM197=TRUE,'Gen Master'!$AM197="Enabled?")),'Gen Master'!W197, ignore_flag)</f>
        <v>zzz_ignore</v>
      </c>
      <c r="X367" s="19" t="str">
        <f>IF(AND(NOT(ISBLANK('Gen Master'!X197)),OR('Gen Master'!$AM197=TRUE,'Gen Master'!$AM197="Enabled?")),'Gen Master'!X197, ignore_flag)</f>
        <v>zzz_ignore</v>
      </c>
      <c r="Y367" s="19" t="str">
        <f>IF(AND(NOT(ISBLANK('Gen Master'!Y197)),OR('Gen Master'!$AM197=TRUE,'Gen Master'!$AM197="Enabled?")),'Gen Master'!Y197, ignore_flag)</f>
        <v>zzz_ignore</v>
      </c>
    </row>
    <row r="368" spans="1:25">
      <c r="A368" s="19">
        <f>'Gen Master'!A198</f>
        <v>167</v>
      </c>
      <c r="B368" s="19" t="str">
        <f>IF(AND(NOT(ISBLANK('Gen Master'!B198)),OR('Gen Master'!$AM198=TRUE,'Gen Master'!$AM198="Enabled?")),'Gen Master'!B198, ignore_flag)</f>
        <v>zzz_ignore</v>
      </c>
      <c r="C368" s="19" t="str">
        <f>IF(AND(NOT(ISBLANK('Gen Master'!C198)),OR('Gen Master'!$AM198=TRUE,'Gen Master'!$AM198="Enabled?")),'Gen Master'!C198, ignore_flag)</f>
        <v>zzz_ignore</v>
      </c>
      <c r="D368" s="19" t="str">
        <f>IF(AND(NOT(ISBLANK('Gen Master'!D198)),OR('Gen Master'!$AM198=TRUE,'Gen Master'!$AM198="Enabled?")),'Gen Master'!D198, ignore_flag)</f>
        <v>zzz_ignore</v>
      </c>
      <c r="E368" s="19" t="str">
        <f>IF(AND(NOT(ISBLANK('Gen Master'!E198)),OR('Gen Master'!$AM198=TRUE,'Gen Master'!$AM198="Enabled?")),'Gen Master'!E198, ignore_flag)</f>
        <v>zzz_ignore</v>
      </c>
      <c r="F368" s="19" t="str">
        <f>IF(AND(NOT(ISBLANK('Gen Master'!F198)),OR('Gen Master'!$AM198=TRUE,'Gen Master'!$AM198="Enabled?")),'Gen Master'!F198, ignore_flag)</f>
        <v>zzz_ignore</v>
      </c>
      <c r="G368" s="19" t="str">
        <f>IF(AND(NOT(ISBLANK('Gen Master'!G198)),OR('Gen Master'!$AM198=TRUE,'Gen Master'!$AM198="Enabled?")),'Gen Master'!G198, ignore_flag)</f>
        <v>zzz_ignore</v>
      </c>
      <c r="H368" s="19" t="str">
        <f>IF(AND(NOT(ISBLANK('Gen Master'!H198)),OR('Gen Master'!$AM198=TRUE,'Gen Master'!$AM198="Enabled?")),'Gen Master'!H198, ignore_flag)</f>
        <v>zzz_ignore</v>
      </c>
      <c r="I368" s="19" t="str">
        <f>IF(AND(NOT(ISBLANK('Gen Master'!I198)),OR('Gen Master'!$AM198=TRUE,'Gen Master'!$AM198="Enabled?")),'Gen Master'!I198, ignore_flag)</f>
        <v>zzz_ignore</v>
      </c>
      <c r="J368" s="19" t="str">
        <f>IF(AND(NOT(ISBLANK('Gen Master'!J198)),OR('Gen Master'!$AM198=TRUE,'Gen Master'!$AM198="Enabled?")),'Gen Master'!J198, ignore_flag)</f>
        <v>zzz_ignore</v>
      </c>
      <c r="K368" s="19" t="str">
        <f>IF(AND(NOT(ISBLANK('Gen Master'!K198)),OR('Gen Master'!$AM198=TRUE,'Gen Master'!$AM198="Enabled?")),'Gen Master'!K198, ignore_flag)</f>
        <v>zzz_ignore</v>
      </c>
      <c r="L368" s="19" t="str">
        <f>IF(AND(NOT(ISBLANK('Gen Master'!L198)),OR('Gen Master'!$AM198=TRUE,'Gen Master'!$AM198="Enabled?")),'Gen Master'!L198, ignore_flag)</f>
        <v>zzz_ignore</v>
      </c>
      <c r="M368" s="19" t="str">
        <f>IF(AND(NOT(ISBLANK('Gen Master'!M198)),OR('Gen Master'!$AM198=TRUE,'Gen Master'!$AM198="Enabled?")),'Gen Master'!M198, ignore_flag)</f>
        <v>zzz_ignore</v>
      </c>
      <c r="N368" s="19" t="str">
        <f>IF(AND(NOT(ISBLANK('Gen Master'!N198)),OR('Gen Master'!$AM198=TRUE,'Gen Master'!$AM198="Enabled?")),'Gen Master'!N198, ignore_flag)</f>
        <v>zzz_ignore</v>
      </c>
      <c r="O368" s="19" t="str">
        <f>IF(AND(NOT(ISBLANK('Gen Master'!O198)),OR('Gen Master'!$AM198=TRUE,'Gen Master'!$AM198="Enabled?")),'Gen Master'!O198, ignore_flag)</f>
        <v>zzz_ignore</v>
      </c>
      <c r="P368" s="19" t="str">
        <f>IF(AND(NOT(ISBLANK('Gen Master'!P198)),OR('Gen Master'!$AM198=TRUE,'Gen Master'!$AM198="Enabled?")),'Gen Master'!P198, ignore_flag)</f>
        <v>zzz_ignore</v>
      </c>
      <c r="Q368" s="19" t="str">
        <f>IF(AND(NOT(ISBLANK('Gen Master'!Q198)),OR('Gen Master'!$AM198=TRUE,'Gen Master'!$AM198="Enabled?")),'Gen Master'!Q198, ignore_flag)</f>
        <v>zzz_ignore</v>
      </c>
      <c r="R368" s="19" t="str">
        <f>IF(AND(NOT(ISBLANK('Gen Master'!R198)),OR('Gen Master'!$AM198=TRUE,'Gen Master'!$AM198="Enabled?")),'Gen Master'!R198, ignore_flag)</f>
        <v>zzz_ignore</v>
      </c>
      <c r="S368" s="19" t="str">
        <f>IF(AND(NOT(ISBLANK('Gen Master'!S198)),OR('Gen Master'!$AM198=TRUE,'Gen Master'!$AM198="Enabled?")),'Gen Master'!S198, ignore_flag)</f>
        <v>zzz_ignore</v>
      </c>
      <c r="T368" s="19" t="str">
        <f>IF(AND(NOT(ISBLANK('Gen Master'!T198)),OR('Gen Master'!$AM198=TRUE,'Gen Master'!$AM198="Enabled?")),'Gen Master'!T198, ignore_flag)</f>
        <v>zzz_ignore</v>
      </c>
      <c r="U368" s="19" t="str">
        <f>IF(AND(NOT(ISBLANK('Gen Master'!U198)),OR('Gen Master'!$AM198=TRUE,'Gen Master'!$AM198="Enabled?")),'Gen Master'!U198, ignore_flag)</f>
        <v>zzz_ignore</v>
      </c>
      <c r="V368" s="19" t="str">
        <f ca="1">IF(AND(NOT(ISBLANK('Gen Master'!V198)),OR('Gen Master'!$AM198=TRUE,'Gen Master'!$AM198="Enabled?")),'Gen Master'!V198, ignore_flag)</f>
        <v>zzz_ignore</v>
      </c>
      <c r="W368" s="19" t="str">
        <f>IF(AND(NOT(ISBLANK('Gen Master'!W198)),OR('Gen Master'!$AM198=TRUE,'Gen Master'!$AM198="Enabled?")),'Gen Master'!W198, ignore_flag)</f>
        <v>zzz_ignore</v>
      </c>
      <c r="X368" s="19" t="str">
        <f>IF(AND(NOT(ISBLANK('Gen Master'!X198)),OR('Gen Master'!$AM198=TRUE,'Gen Master'!$AM198="Enabled?")),'Gen Master'!X198, ignore_flag)</f>
        <v>zzz_ignore</v>
      </c>
      <c r="Y368" s="19" t="str">
        <f>IF(AND(NOT(ISBLANK('Gen Master'!Y198)),OR('Gen Master'!$AM198=TRUE,'Gen Master'!$AM198="Enabled?")),'Gen Master'!Y198, ignore_flag)</f>
        <v>zzz_ignore</v>
      </c>
    </row>
    <row r="369" spans="1:25">
      <c r="A369" s="19">
        <f>'Gen Master'!A199</f>
        <v>168</v>
      </c>
      <c r="B369" s="19" t="str">
        <f>IF(AND(NOT(ISBLANK('Gen Master'!B199)),OR('Gen Master'!$AM199=TRUE,'Gen Master'!$AM199="Enabled?")),'Gen Master'!B199, ignore_flag)</f>
        <v>zzz_ignore</v>
      </c>
      <c r="C369" s="19" t="str">
        <f>IF(AND(NOT(ISBLANK('Gen Master'!C199)),OR('Gen Master'!$AM199=TRUE,'Gen Master'!$AM199="Enabled?")),'Gen Master'!C199, ignore_flag)</f>
        <v>zzz_ignore</v>
      </c>
      <c r="D369" s="19" t="str">
        <f>IF(AND(NOT(ISBLANK('Gen Master'!D199)),OR('Gen Master'!$AM199=TRUE,'Gen Master'!$AM199="Enabled?")),'Gen Master'!D199, ignore_flag)</f>
        <v>zzz_ignore</v>
      </c>
      <c r="E369" s="19" t="str">
        <f>IF(AND(NOT(ISBLANK('Gen Master'!E199)),OR('Gen Master'!$AM199=TRUE,'Gen Master'!$AM199="Enabled?")),'Gen Master'!E199, ignore_flag)</f>
        <v>zzz_ignore</v>
      </c>
      <c r="F369" s="19" t="str">
        <f>IF(AND(NOT(ISBLANK('Gen Master'!F199)),OR('Gen Master'!$AM199=TRUE,'Gen Master'!$AM199="Enabled?")),'Gen Master'!F199, ignore_flag)</f>
        <v>zzz_ignore</v>
      </c>
      <c r="G369" s="19" t="str">
        <f>IF(AND(NOT(ISBLANK('Gen Master'!G199)),OR('Gen Master'!$AM199=TRUE,'Gen Master'!$AM199="Enabled?")),'Gen Master'!G199, ignore_flag)</f>
        <v>zzz_ignore</v>
      </c>
      <c r="H369" s="19" t="str">
        <f>IF(AND(NOT(ISBLANK('Gen Master'!H199)),OR('Gen Master'!$AM199=TRUE,'Gen Master'!$AM199="Enabled?")),'Gen Master'!H199, ignore_flag)</f>
        <v>zzz_ignore</v>
      </c>
      <c r="I369" s="19" t="str">
        <f>IF(AND(NOT(ISBLANK('Gen Master'!I199)),OR('Gen Master'!$AM199=TRUE,'Gen Master'!$AM199="Enabled?")),'Gen Master'!I199, ignore_flag)</f>
        <v>zzz_ignore</v>
      </c>
      <c r="J369" s="19" t="str">
        <f>IF(AND(NOT(ISBLANK('Gen Master'!J199)),OR('Gen Master'!$AM199=TRUE,'Gen Master'!$AM199="Enabled?")),'Gen Master'!J199, ignore_flag)</f>
        <v>zzz_ignore</v>
      </c>
      <c r="K369" s="19" t="str">
        <f>IF(AND(NOT(ISBLANK('Gen Master'!K199)),OR('Gen Master'!$AM199=TRUE,'Gen Master'!$AM199="Enabled?")),'Gen Master'!K199, ignore_flag)</f>
        <v>zzz_ignore</v>
      </c>
      <c r="L369" s="19" t="str">
        <f>IF(AND(NOT(ISBLANK('Gen Master'!L199)),OR('Gen Master'!$AM199=TRUE,'Gen Master'!$AM199="Enabled?")),'Gen Master'!L199, ignore_flag)</f>
        <v>zzz_ignore</v>
      </c>
      <c r="M369" s="19" t="str">
        <f>IF(AND(NOT(ISBLANK('Gen Master'!M199)),OR('Gen Master'!$AM199=TRUE,'Gen Master'!$AM199="Enabled?")),'Gen Master'!M199, ignore_flag)</f>
        <v>zzz_ignore</v>
      </c>
      <c r="N369" s="19" t="str">
        <f>IF(AND(NOT(ISBLANK('Gen Master'!N199)),OR('Gen Master'!$AM199=TRUE,'Gen Master'!$AM199="Enabled?")),'Gen Master'!N199, ignore_flag)</f>
        <v>zzz_ignore</v>
      </c>
      <c r="O369" s="19" t="str">
        <f>IF(AND(NOT(ISBLANK('Gen Master'!O199)),OR('Gen Master'!$AM199=TRUE,'Gen Master'!$AM199="Enabled?")),'Gen Master'!O199, ignore_flag)</f>
        <v>zzz_ignore</v>
      </c>
      <c r="P369" s="19" t="str">
        <f>IF(AND(NOT(ISBLANK('Gen Master'!P199)),OR('Gen Master'!$AM199=TRUE,'Gen Master'!$AM199="Enabled?")),'Gen Master'!P199, ignore_flag)</f>
        <v>zzz_ignore</v>
      </c>
      <c r="Q369" s="19" t="str">
        <f>IF(AND(NOT(ISBLANK('Gen Master'!Q199)),OR('Gen Master'!$AM199=TRUE,'Gen Master'!$AM199="Enabled?")),'Gen Master'!Q199, ignore_flag)</f>
        <v>zzz_ignore</v>
      </c>
      <c r="R369" s="19" t="str">
        <f>IF(AND(NOT(ISBLANK('Gen Master'!R199)),OR('Gen Master'!$AM199=TRUE,'Gen Master'!$AM199="Enabled?")),'Gen Master'!R199, ignore_flag)</f>
        <v>zzz_ignore</v>
      </c>
      <c r="S369" s="19" t="str">
        <f>IF(AND(NOT(ISBLANK('Gen Master'!S199)),OR('Gen Master'!$AM199=TRUE,'Gen Master'!$AM199="Enabled?")),'Gen Master'!S199, ignore_flag)</f>
        <v>zzz_ignore</v>
      </c>
      <c r="T369" s="19" t="str">
        <f>IF(AND(NOT(ISBLANK('Gen Master'!T199)),OR('Gen Master'!$AM199=TRUE,'Gen Master'!$AM199="Enabled?")),'Gen Master'!T199, ignore_flag)</f>
        <v>zzz_ignore</v>
      </c>
      <c r="U369" s="19" t="str">
        <f>IF(AND(NOT(ISBLANK('Gen Master'!U199)),OR('Gen Master'!$AM199=TRUE,'Gen Master'!$AM199="Enabled?")),'Gen Master'!U199, ignore_flag)</f>
        <v>zzz_ignore</v>
      </c>
      <c r="V369" s="19" t="str">
        <f ca="1">IF(AND(NOT(ISBLANK('Gen Master'!V199)),OR('Gen Master'!$AM199=TRUE,'Gen Master'!$AM199="Enabled?")),'Gen Master'!V199, ignore_flag)</f>
        <v>zzz_ignore</v>
      </c>
      <c r="W369" s="19" t="str">
        <f>IF(AND(NOT(ISBLANK('Gen Master'!W199)),OR('Gen Master'!$AM199=TRUE,'Gen Master'!$AM199="Enabled?")),'Gen Master'!W199, ignore_flag)</f>
        <v>zzz_ignore</v>
      </c>
      <c r="X369" s="19" t="str">
        <f>IF(AND(NOT(ISBLANK('Gen Master'!X199)),OR('Gen Master'!$AM199=TRUE,'Gen Master'!$AM199="Enabled?")),'Gen Master'!X199, ignore_flag)</f>
        <v>zzz_ignore</v>
      </c>
      <c r="Y369" s="19" t="str">
        <f>IF(AND(NOT(ISBLANK('Gen Master'!Y199)),OR('Gen Master'!$AM199=TRUE,'Gen Master'!$AM199="Enabled?")),'Gen Master'!Y199, ignore_flag)</f>
        <v>zzz_ignore</v>
      </c>
    </row>
    <row r="370" spans="1:25">
      <c r="A370" s="19">
        <f>'Gen Master'!A200</f>
        <v>169</v>
      </c>
      <c r="B370" s="19" t="str">
        <f>IF(AND(NOT(ISBLANK('Gen Master'!B200)),OR('Gen Master'!$AM200=TRUE,'Gen Master'!$AM200="Enabled?")),'Gen Master'!B200, ignore_flag)</f>
        <v>zzz_ignore</v>
      </c>
      <c r="C370" s="19" t="str">
        <f>IF(AND(NOT(ISBLANK('Gen Master'!C200)),OR('Gen Master'!$AM200=TRUE,'Gen Master'!$AM200="Enabled?")),'Gen Master'!C200, ignore_flag)</f>
        <v>zzz_ignore</v>
      </c>
      <c r="D370" s="19" t="str">
        <f>IF(AND(NOT(ISBLANK('Gen Master'!D200)),OR('Gen Master'!$AM200=TRUE,'Gen Master'!$AM200="Enabled?")),'Gen Master'!D200, ignore_flag)</f>
        <v>zzz_ignore</v>
      </c>
      <c r="E370" s="19" t="str">
        <f>IF(AND(NOT(ISBLANK('Gen Master'!E200)),OR('Gen Master'!$AM200=TRUE,'Gen Master'!$AM200="Enabled?")),'Gen Master'!E200, ignore_flag)</f>
        <v>zzz_ignore</v>
      </c>
      <c r="F370" s="19" t="str">
        <f>IF(AND(NOT(ISBLANK('Gen Master'!F200)),OR('Gen Master'!$AM200=TRUE,'Gen Master'!$AM200="Enabled?")),'Gen Master'!F200, ignore_flag)</f>
        <v>zzz_ignore</v>
      </c>
      <c r="G370" s="19" t="str">
        <f>IF(AND(NOT(ISBLANK('Gen Master'!G200)),OR('Gen Master'!$AM200=TRUE,'Gen Master'!$AM200="Enabled?")),'Gen Master'!G200, ignore_flag)</f>
        <v>zzz_ignore</v>
      </c>
      <c r="H370" s="19" t="str">
        <f>IF(AND(NOT(ISBLANK('Gen Master'!H200)),OR('Gen Master'!$AM200=TRUE,'Gen Master'!$AM200="Enabled?")),'Gen Master'!H200, ignore_flag)</f>
        <v>zzz_ignore</v>
      </c>
      <c r="I370" s="19" t="str">
        <f>IF(AND(NOT(ISBLANK('Gen Master'!I200)),OR('Gen Master'!$AM200=TRUE,'Gen Master'!$AM200="Enabled?")),'Gen Master'!I200, ignore_flag)</f>
        <v>zzz_ignore</v>
      </c>
      <c r="J370" s="19" t="str">
        <f>IF(AND(NOT(ISBLANK('Gen Master'!J200)),OR('Gen Master'!$AM200=TRUE,'Gen Master'!$AM200="Enabled?")),'Gen Master'!J200, ignore_flag)</f>
        <v>zzz_ignore</v>
      </c>
      <c r="K370" s="19" t="str">
        <f>IF(AND(NOT(ISBLANK('Gen Master'!K200)),OR('Gen Master'!$AM200=TRUE,'Gen Master'!$AM200="Enabled?")),'Gen Master'!K200, ignore_flag)</f>
        <v>zzz_ignore</v>
      </c>
      <c r="L370" s="19" t="str">
        <f>IF(AND(NOT(ISBLANK('Gen Master'!L200)),OR('Gen Master'!$AM200=TRUE,'Gen Master'!$AM200="Enabled?")),'Gen Master'!L200, ignore_flag)</f>
        <v>zzz_ignore</v>
      </c>
      <c r="M370" s="19" t="str">
        <f>IF(AND(NOT(ISBLANK('Gen Master'!M200)),OR('Gen Master'!$AM200=TRUE,'Gen Master'!$AM200="Enabled?")),'Gen Master'!M200, ignore_flag)</f>
        <v>zzz_ignore</v>
      </c>
      <c r="N370" s="19" t="str">
        <f>IF(AND(NOT(ISBLANK('Gen Master'!N200)),OR('Gen Master'!$AM200=TRUE,'Gen Master'!$AM200="Enabled?")),'Gen Master'!N200, ignore_flag)</f>
        <v>zzz_ignore</v>
      </c>
      <c r="O370" s="19" t="str">
        <f>IF(AND(NOT(ISBLANK('Gen Master'!O200)),OR('Gen Master'!$AM200=TRUE,'Gen Master'!$AM200="Enabled?")),'Gen Master'!O200, ignore_flag)</f>
        <v>zzz_ignore</v>
      </c>
      <c r="P370" s="19" t="str">
        <f>IF(AND(NOT(ISBLANK('Gen Master'!P200)),OR('Gen Master'!$AM200=TRUE,'Gen Master'!$AM200="Enabled?")),'Gen Master'!P200, ignore_flag)</f>
        <v>zzz_ignore</v>
      </c>
      <c r="Q370" s="19" t="str">
        <f>IF(AND(NOT(ISBLANK('Gen Master'!Q200)),OR('Gen Master'!$AM200=TRUE,'Gen Master'!$AM200="Enabled?")),'Gen Master'!Q200, ignore_flag)</f>
        <v>zzz_ignore</v>
      </c>
      <c r="R370" s="19" t="str">
        <f>IF(AND(NOT(ISBLANK('Gen Master'!R200)),OR('Gen Master'!$AM200=TRUE,'Gen Master'!$AM200="Enabled?")),'Gen Master'!R200, ignore_flag)</f>
        <v>zzz_ignore</v>
      </c>
      <c r="S370" s="19" t="str">
        <f>IF(AND(NOT(ISBLANK('Gen Master'!S200)),OR('Gen Master'!$AM200=TRUE,'Gen Master'!$AM200="Enabled?")),'Gen Master'!S200, ignore_flag)</f>
        <v>zzz_ignore</v>
      </c>
      <c r="T370" s="19" t="str">
        <f>IF(AND(NOT(ISBLANK('Gen Master'!T200)),OR('Gen Master'!$AM200=TRUE,'Gen Master'!$AM200="Enabled?")),'Gen Master'!T200, ignore_flag)</f>
        <v>zzz_ignore</v>
      </c>
      <c r="U370" s="19" t="str">
        <f>IF(AND(NOT(ISBLANK('Gen Master'!U200)),OR('Gen Master'!$AM200=TRUE,'Gen Master'!$AM200="Enabled?")),'Gen Master'!U200, ignore_flag)</f>
        <v>zzz_ignore</v>
      </c>
      <c r="V370" s="19" t="str">
        <f ca="1">IF(AND(NOT(ISBLANK('Gen Master'!V200)),OR('Gen Master'!$AM200=TRUE,'Gen Master'!$AM200="Enabled?")),'Gen Master'!V200, ignore_flag)</f>
        <v>zzz_ignore</v>
      </c>
      <c r="W370" s="19" t="str">
        <f>IF(AND(NOT(ISBLANK('Gen Master'!W200)),OR('Gen Master'!$AM200=TRUE,'Gen Master'!$AM200="Enabled?")),'Gen Master'!W200, ignore_flag)</f>
        <v>zzz_ignore</v>
      </c>
      <c r="X370" s="19" t="str">
        <f>IF(AND(NOT(ISBLANK('Gen Master'!X200)),OR('Gen Master'!$AM200=TRUE,'Gen Master'!$AM200="Enabled?")),'Gen Master'!X200, ignore_flag)</f>
        <v>zzz_ignore</v>
      </c>
      <c r="Y370" s="19" t="str">
        <f>IF(AND(NOT(ISBLANK('Gen Master'!Y200)),OR('Gen Master'!$AM200=TRUE,'Gen Master'!$AM200="Enabled?")),'Gen Master'!Y200, ignore_flag)</f>
        <v>zzz_ignore</v>
      </c>
    </row>
    <row r="371" spans="1:25">
      <c r="A371" s="19">
        <f>'Gen Master'!A201</f>
        <v>170</v>
      </c>
      <c r="B371" s="19" t="str">
        <f>IF(AND(NOT(ISBLANK('Gen Master'!B201)),OR('Gen Master'!$AM201=TRUE,'Gen Master'!$AM201="Enabled?")),'Gen Master'!B201, ignore_flag)</f>
        <v>zzz_ignore</v>
      </c>
      <c r="C371" s="19" t="str">
        <f>IF(AND(NOT(ISBLANK('Gen Master'!C201)),OR('Gen Master'!$AM201=TRUE,'Gen Master'!$AM201="Enabled?")),'Gen Master'!C201, ignore_flag)</f>
        <v>zzz_ignore</v>
      </c>
      <c r="D371" s="19" t="str">
        <f>IF(AND(NOT(ISBLANK('Gen Master'!D201)),OR('Gen Master'!$AM201=TRUE,'Gen Master'!$AM201="Enabled?")),'Gen Master'!D201, ignore_flag)</f>
        <v>zzz_ignore</v>
      </c>
      <c r="E371" s="19" t="str">
        <f>IF(AND(NOT(ISBLANK('Gen Master'!E201)),OR('Gen Master'!$AM201=TRUE,'Gen Master'!$AM201="Enabled?")),'Gen Master'!E201, ignore_flag)</f>
        <v>zzz_ignore</v>
      </c>
      <c r="F371" s="19" t="str">
        <f>IF(AND(NOT(ISBLANK('Gen Master'!F201)),OR('Gen Master'!$AM201=TRUE,'Gen Master'!$AM201="Enabled?")),'Gen Master'!F201, ignore_flag)</f>
        <v>zzz_ignore</v>
      </c>
      <c r="G371" s="19" t="str">
        <f>IF(AND(NOT(ISBLANK('Gen Master'!G201)),OR('Gen Master'!$AM201=TRUE,'Gen Master'!$AM201="Enabled?")),'Gen Master'!G201, ignore_flag)</f>
        <v>zzz_ignore</v>
      </c>
      <c r="H371" s="19" t="str">
        <f>IF(AND(NOT(ISBLANK('Gen Master'!H201)),OR('Gen Master'!$AM201=TRUE,'Gen Master'!$AM201="Enabled?")),'Gen Master'!H201, ignore_flag)</f>
        <v>zzz_ignore</v>
      </c>
      <c r="I371" s="19" t="str">
        <f>IF(AND(NOT(ISBLANK('Gen Master'!I201)),OR('Gen Master'!$AM201=TRUE,'Gen Master'!$AM201="Enabled?")),'Gen Master'!I201, ignore_flag)</f>
        <v>zzz_ignore</v>
      </c>
      <c r="J371" s="19" t="str">
        <f>IF(AND(NOT(ISBLANK('Gen Master'!J201)),OR('Gen Master'!$AM201=TRUE,'Gen Master'!$AM201="Enabled?")),'Gen Master'!J201, ignore_flag)</f>
        <v>zzz_ignore</v>
      </c>
      <c r="K371" s="19" t="str">
        <f>IF(AND(NOT(ISBLANK('Gen Master'!K201)),OR('Gen Master'!$AM201=TRUE,'Gen Master'!$AM201="Enabled?")),'Gen Master'!K201, ignore_flag)</f>
        <v>zzz_ignore</v>
      </c>
      <c r="L371" s="19" t="str">
        <f>IF(AND(NOT(ISBLANK('Gen Master'!L201)),OR('Gen Master'!$AM201=TRUE,'Gen Master'!$AM201="Enabled?")),'Gen Master'!L201, ignore_flag)</f>
        <v>zzz_ignore</v>
      </c>
      <c r="M371" s="19" t="str">
        <f>IF(AND(NOT(ISBLANK('Gen Master'!M201)),OR('Gen Master'!$AM201=TRUE,'Gen Master'!$AM201="Enabled?")),'Gen Master'!M201, ignore_flag)</f>
        <v>zzz_ignore</v>
      </c>
      <c r="N371" s="19" t="str">
        <f>IF(AND(NOT(ISBLANK('Gen Master'!N201)),OR('Gen Master'!$AM201=TRUE,'Gen Master'!$AM201="Enabled?")),'Gen Master'!N201, ignore_flag)</f>
        <v>zzz_ignore</v>
      </c>
      <c r="O371" s="19" t="str">
        <f>IF(AND(NOT(ISBLANK('Gen Master'!O201)),OR('Gen Master'!$AM201=TRUE,'Gen Master'!$AM201="Enabled?")),'Gen Master'!O201, ignore_flag)</f>
        <v>zzz_ignore</v>
      </c>
      <c r="P371" s="19" t="str">
        <f>IF(AND(NOT(ISBLANK('Gen Master'!P201)),OR('Gen Master'!$AM201=TRUE,'Gen Master'!$AM201="Enabled?")),'Gen Master'!P201, ignore_flag)</f>
        <v>zzz_ignore</v>
      </c>
      <c r="Q371" s="19" t="str">
        <f>IF(AND(NOT(ISBLANK('Gen Master'!Q201)),OR('Gen Master'!$AM201=TRUE,'Gen Master'!$AM201="Enabled?")),'Gen Master'!Q201, ignore_flag)</f>
        <v>zzz_ignore</v>
      </c>
      <c r="R371" s="19" t="str">
        <f>IF(AND(NOT(ISBLANK('Gen Master'!R201)),OR('Gen Master'!$AM201=TRUE,'Gen Master'!$AM201="Enabled?")),'Gen Master'!R201, ignore_flag)</f>
        <v>zzz_ignore</v>
      </c>
      <c r="S371" s="19" t="str">
        <f>IF(AND(NOT(ISBLANK('Gen Master'!S201)),OR('Gen Master'!$AM201=TRUE,'Gen Master'!$AM201="Enabled?")),'Gen Master'!S201, ignore_flag)</f>
        <v>zzz_ignore</v>
      </c>
      <c r="T371" s="19" t="str">
        <f>IF(AND(NOT(ISBLANK('Gen Master'!T201)),OR('Gen Master'!$AM201=TRUE,'Gen Master'!$AM201="Enabled?")),'Gen Master'!T201, ignore_flag)</f>
        <v>zzz_ignore</v>
      </c>
      <c r="U371" s="19" t="str">
        <f>IF(AND(NOT(ISBLANK('Gen Master'!U201)),OR('Gen Master'!$AM201=TRUE,'Gen Master'!$AM201="Enabled?")),'Gen Master'!U201, ignore_flag)</f>
        <v>zzz_ignore</v>
      </c>
      <c r="V371" s="19" t="str">
        <f ca="1">IF(AND(NOT(ISBLANK('Gen Master'!V201)),OR('Gen Master'!$AM201=TRUE,'Gen Master'!$AM201="Enabled?")),'Gen Master'!V201, ignore_flag)</f>
        <v>zzz_ignore</v>
      </c>
      <c r="W371" s="19" t="str">
        <f>IF(AND(NOT(ISBLANK('Gen Master'!W201)),OR('Gen Master'!$AM201=TRUE,'Gen Master'!$AM201="Enabled?")),'Gen Master'!W201, ignore_flag)</f>
        <v>zzz_ignore</v>
      </c>
      <c r="X371" s="19" t="str">
        <f>IF(AND(NOT(ISBLANK('Gen Master'!X201)),OR('Gen Master'!$AM201=TRUE,'Gen Master'!$AM201="Enabled?")),'Gen Master'!X201, ignore_flag)</f>
        <v>zzz_ignore</v>
      </c>
      <c r="Y371" s="19" t="str">
        <f>IF(AND(NOT(ISBLANK('Gen Master'!Y201)),OR('Gen Master'!$AM201=TRUE,'Gen Master'!$AM201="Enabled?")),'Gen Master'!Y201, ignore_flag)</f>
        <v>zzz_ignore</v>
      </c>
    </row>
    <row r="372" spans="1:25">
      <c r="A372" s="19">
        <f>'Gen Master'!A202</f>
        <v>171</v>
      </c>
      <c r="B372" s="19" t="str">
        <f>IF(AND(NOT(ISBLANK('Gen Master'!B202)),OR('Gen Master'!$AM202=TRUE,'Gen Master'!$AM202="Enabled?")),'Gen Master'!B202, ignore_flag)</f>
        <v>zzz_ignore</v>
      </c>
      <c r="C372" s="19" t="str">
        <f>IF(AND(NOT(ISBLANK('Gen Master'!C202)),OR('Gen Master'!$AM202=TRUE,'Gen Master'!$AM202="Enabled?")),'Gen Master'!C202, ignore_flag)</f>
        <v>zzz_ignore</v>
      </c>
      <c r="D372" s="19" t="str">
        <f>IF(AND(NOT(ISBLANK('Gen Master'!D202)),OR('Gen Master'!$AM202=TRUE,'Gen Master'!$AM202="Enabled?")),'Gen Master'!D202, ignore_flag)</f>
        <v>zzz_ignore</v>
      </c>
      <c r="E372" s="19" t="str">
        <f>IF(AND(NOT(ISBLANK('Gen Master'!E202)),OR('Gen Master'!$AM202=TRUE,'Gen Master'!$AM202="Enabled?")),'Gen Master'!E202, ignore_flag)</f>
        <v>zzz_ignore</v>
      </c>
      <c r="F372" s="19" t="str">
        <f>IF(AND(NOT(ISBLANK('Gen Master'!F202)),OR('Gen Master'!$AM202=TRUE,'Gen Master'!$AM202="Enabled?")),'Gen Master'!F202, ignore_flag)</f>
        <v>zzz_ignore</v>
      </c>
      <c r="G372" s="19" t="str">
        <f>IF(AND(NOT(ISBLANK('Gen Master'!G202)),OR('Gen Master'!$AM202=TRUE,'Gen Master'!$AM202="Enabled?")),'Gen Master'!G202, ignore_flag)</f>
        <v>zzz_ignore</v>
      </c>
      <c r="H372" s="19" t="str">
        <f>IF(AND(NOT(ISBLANK('Gen Master'!H202)),OR('Gen Master'!$AM202=TRUE,'Gen Master'!$AM202="Enabled?")),'Gen Master'!H202, ignore_flag)</f>
        <v>zzz_ignore</v>
      </c>
      <c r="I372" s="19" t="str">
        <f>IF(AND(NOT(ISBLANK('Gen Master'!I202)),OR('Gen Master'!$AM202=TRUE,'Gen Master'!$AM202="Enabled?")),'Gen Master'!I202, ignore_flag)</f>
        <v>zzz_ignore</v>
      </c>
      <c r="J372" s="19" t="str">
        <f>IF(AND(NOT(ISBLANK('Gen Master'!J202)),OR('Gen Master'!$AM202=TRUE,'Gen Master'!$AM202="Enabled?")),'Gen Master'!J202, ignore_flag)</f>
        <v>zzz_ignore</v>
      </c>
      <c r="K372" s="19" t="str">
        <f>IF(AND(NOT(ISBLANK('Gen Master'!K202)),OR('Gen Master'!$AM202=TRUE,'Gen Master'!$AM202="Enabled?")),'Gen Master'!K202, ignore_flag)</f>
        <v>zzz_ignore</v>
      </c>
      <c r="L372" s="19" t="str">
        <f>IF(AND(NOT(ISBLANK('Gen Master'!L202)),OR('Gen Master'!$AM202=TRUE,'Gen Master'!$AM202="Enabled?")),'Gen Master'!L202, ignore_flag)</f>
        <v>zzz_ignore</v>
      </c>
      <c r="M372" s="19" t="str">
        <f>IF(AND(NOT(ISBLANK('Gen Master'!M202)),OR('Gen Master'!$AM202=TRUE,'Gen Master'!$AM202="Enabled?")),'Gen Master'!M202, ignore_flag)</f>
        <v>zzz_ignore</v>
      </c>
      <c r="N372" s="19" t="str">
        <f>IF(AND(NOT(ISBLANK('Gen Master'!N202)),OR('Gen Master'!$AM202=TRUE,'Gen Master'!$AM202="Enabled?")),'Gen Master'!N202, ignore_flag)</f>
        <v>zzz_ignore</v>
      </c>
      <c r="O372" s="19" t="str">
        <f>IF(AND(NOT(ISBLANK('Gen Master'!O202)),OR('Gen Master'!$AM202=TRUE,'Gen Master'!$AM202="Enabled?")),'Gen Master'!O202, ignore_flag)</f>
        <v>zzz_ignore</v>
      </c>
      <c r="P372" s="19" t="str">
        <f>IF(AND(NOT(ISBLANK('Gen Master'!P202)),OR('Gen Master'!$AM202=TRUE,'Gen Master'!$AM202="Enabled?")),'Gen Master'!P202, ignore_flag)</f>
        <v>zzz_ignore</v>
      </c>
      <c r="Q372" s="19" t="str">
        <f>IF(AND(NOT(ISBLANK('Gen Master'!Q202)),OR('Gen Master'!$AM202=TRUE,'Gen Master'!$AM202="Enabled?")),'Gen Master'!Q202, ignore_flag)</f>
        <v>zzz_ignore</v>
      </c>
      <c r="R372" s="19" t="str">
        <f>IF(AND(NOT(ISBLANK('Gen Master'!R202)),OR('Gen Master'!$AM202=TRUE,'Gen Master'!$AM202="Enabled?")),'Gen Master'!R202, ignore_flag)</f>
        <v>zzz_ignore</v>
      </c>
      <c r="S372" s="19" t="str">
        <f>IF(AND(NOT(ISBLANK('Gen Master'!S202)),OR('Gen Master'!$AM202=TRUE,'Gen Master'!$AM202="Enabled?")),'Gen Master'!S202, ignore_flag)</f>
        <v>zzz_ignore</v>
      </c>
      <c r="T372" s="19" t="str">
        <f>IF(AND(NOT(ISBLANK('Gen Master'!T202)),OR('Gen Master'!$AM202=TRUE,'Gen Master'!$AM202="Enabled?")),'Gen Master'!T202, ignore_flag)</f>
        <v>zzz_ignore</v>
      </c>
      <c r="U372" s="19" t="str">
        <f>IF(AND(NOT(ISBLANK('Gen Master'!U202)),OR('Gen Master'!$AM202=TRUE,'Gen Master'!$AM202="Enabled?")),'Gen Master'!U202, ignore_flag)</f>
        <v>zzz_ignore</v>
      </c>
      <c r="V372" s="19" t="str">
        <f ca="1">IF(AND(NOT(ISBLANK('Gen Master'!V202)),OR('Gen Master'!$AM202=TRUE,'Gen Master'!$AM202="Enabled?")),'Gen Master'!V202, ignore_flag)</f>
        <v>zzz_ignore</v>
      </c>
      <c r="W372" s="19" t="str">
        <f>IF(AND(NOT(ISBLANK('Gen Master'!W202)),OR('Gen Master'!$AM202=TRUE,'Gen Master'!$AM202="Enabled?")),'Gen Master'!W202, ignore_flag)</f>
        <v>zzz_ignore</v>
      </c>
      <c r="X372" s="19" t="str">
        <f>IF(AND(NOT(ISBLANK('Gen Master'!X202)),OR('Gen Master'!$AM202=TRUE,'Gen Master'!$AM202="Enabled?")),'Gen Master'!X202, ignore_flag)</f>
        <v>zzz_ignore</v>
      </c>
      <c r="Y372" s="19" t="str">
        <f>IF(AND(NOT(ISBLANK('Gen Master'!Y202)),OR('Gen Master'!$AM202=TRUE,'Gen Master'!$AM202="Enabled?")),'Gen Master'!Y202, ignore_flag)</f>
        <v>zzz_ignore</v>
      </c>
    </row>
    <row r="373" spans="1:25">
      <c r="A373" s="19">
        <f>'Gen Master'!A203</f>
        <v>172</v>
      </c>
      <c r="B373" s="19" t="str">
        <f>IF(AND(NOT(ISBLANK('Gen Master'!B203)),OR('Gen Master'!$AM203=TRUE,'Gen Master'!$AM203="Enabled?")),'Gen Master'!B203, ignore_flag)</f>
        <v>zzz_ignore</v>
      </c>
      <c r="C373" s="19" t="str">
        <f>IF(AND(NOT(ISBLANK('Gen Master'!C203)),OR('Gen Master'!$AM203=TRUE,'Gen Master'!$AM203="Enabled?")),'Gen Master'!C203, ignore_flag)</f>
        <v>zzz_ignore</v>
      </c>
      <c r="D373" s="19" t="str">
        <f>IF(AND(NOT(ISBLANK('Gen Master'!D203)),OR('Gen Master'!$AM203=TRUE,'Gen Master'!$AM203="Enabled?")),'Gen Master'!D203, ignore_flag)</f>
        <v>zzz_ignore</v>
      </c>
      <c r="E373" s="19" t="str">
        <f>IF(AND(NOT(ISBLANK('Gen Master'!E203)),OR('Gen Master'!$AM203=TRUE,'Gen Master'!$AM203="Enabled?")),'Gen Master'!E203, ignore_flag)</f>
        <v>zzz_ignore</v>
      </c>
      <c r="F373" s="19" t="str">
        <f>IF(AND(NOT(ISBLANK('Gen Master'!F203)),OR('Gen Master'!$AM203=TRUE,'Gen Master'!$AM203="Enabled?")),'Gen Master'!F203, ignore_flag)</f>
        <v>zzz_ignore</v>
      </c>
      <c r="G373" s="19" t="str">
        <f>IF(AND(NOT(ISBLANK('Gen Master'!G203)),OR('Gen Master'!$AM203=TRUE,'Gen Master'!$AM203="Enabled?")),'Gen Master'!G203, ignore_flag)</f>
        <v>zzz_ignore</v>
      </c>
      <c r="H373" s="19" t="str">
        <f>IF(AND(NOT(ISBLANK('Gen Master'!H203)),OR('Gen Master'!$AM203=TRUE,'Gen Master'!$AM203="Enabled?")),'Gen Master'!H203, ignore_flag)</f>
        <v>zzz_ignore</v>
      </c>
      <c r="I373" s="19" t="str">
        <f>IF(AND(NOT(ISBLANK('Gen Master'!I203)),OR('Gen Master'!$AM203=TRUE,'Gen Master'!$AM203="Enabled?")),'Gen Master'!I203, ignore_flag)</f>
        <v>zzz_ignore</v>
      </c>
      <c r="J373" s="19" t="str">
        <f>IF(AND(NOT(ISBLANK('Gen Master'!J203)),OR('Gen Master'!$AM203=TRUE,'Gen Master'!$AM203="Enabled?")),'Gen Master'!J203, ignore_flag)</f>
        <v>zzz_ignore</v>
      </c>
      <c r="K373" s="19" t="str">
        <f>IF(AND(NOT(ISBLANK('Gen Master'!K203)),OR('Gen Master'!$AM203=TRUE,'Gen Master'!$AM203="Enabled?")),'Gen Master'!K203, ignore_flag)</f>
        <v>zzz_ignore</v>
      </c>
      <c r="L373" s="19" t="str">
        <f>IF(AND(NOT(ISBLANK('Gen Master'!L203)),OR('Gen Master'!$AM203=TRUE,'Gen Master'!$AM203="Enabled?")),'Gen Master'!L203, ignore_flag)</f>
        <v>zzz_ignore</v>
      </c>
      <c r="M373" s="19" t="str">
        <f>IF(AND(NOT(ISBLANK('Gen Master'!M203)),OR('Gen Master'!$AM203=TRUE,'Gen Master'!$AM203="Enabled?")),'Gen Master'!M203, ignore_flag)</f>
        <v>zzz_ignore</v>
      </c>
      <c r="N373" s="19" t="str">
        <f>IF(AND(NOT(ISBLANK('Gen Master'!N203)),OR('Gen Master'!$AM203=TRUE,'Gen Master'!$AM203="Enabled?")),'Gen Master'!N203, ignore_flag)</f>
        <v>zzz_ignore</v>
      </c>
      <c r="O373" s="19" t="str">
        <f>IF(AND(NOT(ISBLANK('Gen Master'!O203)),OR('Gen Master'!$AM203=TRUE,'Gen Master'!$AM203="Enabled?")),'Gen Master'!O203, ignore_flag)</f>
        <v>zzz_ignore</v>
      </c>
      <c r="P373" s="19" t="str">
        <f>IF(AND(NOT(ISBLANK('Gen Master'!P203)),OR('Gen Master'!$AM203=TRUE,'Gen Master'!$AM203="Enabled?")),'Gen Master'!P203, ignore_flag)</f>
        <v>zzz_ignore</v>
      </c>
      <c r="Q373" s="19" t="str">
        <f>IF(AND(NOT(ISBLANK('Gen Master'!Q203)),OR('Gen Master'!$AM203=TRUE,'Gen Master'!$AM203="Enabled?")),'Gen Master'!Q203, ignore_flag)</f>
        <v>zzz_ignore</v>
      </c>
      <c r="R373" s="19" t="str">
        <f>IF(AND(NOT(ISBLANK('Gen Master'!R203)),OR('Gen Master'!$AM203=TRUE,'Gen Master'!$AM203="Enabled?")),'Gen Master'!R203, ignore_flag)</f>
        <v>zzz_ignore</v>
      </c>
      <c r="S373" s="19" t="str">
        <f>IF(AND(NOT(ISBLANK('Gen Master'!S203)),OR('Gen Master'!$AM203=TRUE,'Gen Master'!$AM203="Enabled?")),'Gen Master'!S203, ignore_flag)</f>
        <v>zzz_ignore</v>
      </c>
      <c r="T373" s="19" t="str">
        <f>IF(AND(NOT(ISBLANK('Gen Master'!T203)),OR('Gen Master'!$AM203=TRUE,'Gen Master'!$AM203="Enabled?")),'Gen Master'!T203, ignore_flag)</f>
        <v>zzz_ignore</v>
      </c>
      <c r="U373" s="19" t="str">
        <f>IF(AND(NOT(ISBLANK('Gen Master'!U203)),OR('Gen Master'!$AM203=TRUE,'Gen Master'!$AM203="Enabled?")),'Gen Master'!U203, ignore_flag)</f>
        <v>zzz_ignore</v>
      </c>
      <c r="V373" s="19" t="str">
        <f ca="1">IF(AND(NOT(ISBLANK('Gen Master'!V203)),OR('Gen Master'!$AM203=TRUE,'Gen Master'!$AM203="Enabled?")),'Gen Master'!V203, ignore_flag)</f>
        <v>zzz_ignore</v>
      </c>
      <c r="W373" s="19" t="str">
        <f>IF(AND(NOT(ISBLANK('Gen Master'!W203)),OR('Gen Master'!$AM203=TRUE,'Gen Master'!$AM203="Enabled?")),'Gen Master'!W203, ignore_flag)</f>
        <v>zzz_ignore</v>
      </c>
      <c r="X373" s="19" t="str">
        <f>IF(AND(NOT(ISBLANK('Gen Master'!X203)),OR('Gen Master'!$AM203=TRUE,'Gen Master'!$AM203="Enabled?")),'Gen Master'!X203, ignore_flag)</f>
        <v>zzz_ignore</v>
      </c>
      <c r="Y373" s="19" t="str">
        <f>IF(AND(NOT(ISBLANK('Gen Master'!Y203)),OR('Gen Master'!$AM203=TRUE,'Gen Master'!$AM203="Enabled?")),'Gen Master'!Y203, ignore_flag)</f>
        <v>zzz_ignore</v>
      </c>
    </row>
    <row r="374" spans="1:25">
      <c r="A374" s="19">
        <f>'Gen Master'!A204</f>
        <v>173</v>
      </c>
      <c r="B374" s="19" t="str">
        <f>IF(AND(NOT(ISBLANK('Gen Master'!B204)),OR('Gen Master'!$AM204=TRUE,'Gen Master'!$AM204="Enabled?")),'Gen Master'!B204, ignore_flag)</f>
        <v>zzz_ignore</v>
      </c>
      <c r="C374" s="19" t="str">
        <f>IF(AND(NOT(ISBLANK('Gen Master'!C204)),OR('Gen Master'!$AM204=TRUE,'Gen Master'!$AM204="Enabled?")),'Gen Master'!C204, ignore_flag)</f>
        <v>zzz_ignore</v>
      </c>
      <c r="D374" s="19" t="str">
        <f>IF(AND(NOT(ISBLANK('Gen Master'!D204)),OR('Gen Master'!$AM204=TRUE,'Gen Master'!$AM204="Enabled?")),'Gen Master'!D204, ignore_flag)</f>
        <v>zzz_ignore</v>
      </c>
      <c r="E374" s="19" t="str">
        <f>IF(AND(NOT(ISBLANK('Gen Master'!E204)),OR('Gen Master'!$AM204=TRUE,'Gen Master'!$AM204="Enabled?")),'Gen Master'!E204, ignore_flag)</f>
        <v>zzz_ignore</v>
      </c>
      <c r="F374" s="19" t="str">
        <f>IF(AND(NOT(ISBLANK('Gen Master'!F204)),OR('Gen Master'!$AM204=TRUE,'Gen Master'!$AM204="Enabled?")),'Gen Master'!F204, ignore_flag)</f>
        <v>zzz_ignore</v>
      </c>
      <c r="G374" s="19" t="str">
        <f>IF(AND(NOT(ISBLANK('Gen Master'!G204)),OR('Gen Master'!$AM204=TRUE,'Gen Master'!$AM204="Enabled?")),'Gen Master'!G204, ignore_flag)</f>
        <v>zzz_ignore</v>
      </c>
      <c r="H374" s="19" t="str">
        <f>IF(AND(NOT(ISBLANK('Gen Master'!H204)),OR('Gen Master'!$AM204=TRUE,'Gen Master'!$AM204="Enabled?")),'Gen Master'!H204, ignore_flag)</f>
        <v>zzz_ignore</v>
      </c>
      <c r="I374" s="19" t="str">
        <f>IF(AND(NOT(ISBLANK('Gen Master'!I204)),OR('Gen Master'!$AM204=TRUE,'Gen Master'!$AM204="Enabled?")),'Gen Master'!I204, ignore_flag)</f>
        <v>zzz_ignore</v>
      </c>
      <c r="J374" s="19" t="str">
        <f>IF(AND(NOT(ISBLANK('Gen Master'!J204)),OR('Gen Master'!$AM204=TRUE,'Gen Master'!$AM204="Enabled?")),'Gen Master'!J204, ignore_flag)</f>
        <v>zzz_ignore</v>
      </c>
      <c r="K374" s="19" t="str">
        <f>IF(AND(NOT(ISBLANK('Gen Master'!K204)),OR('Gen Master'!$AM204=TRUE,'Gen Master'!$AM204="Enabled?")),'Gen Master'!K204, ignore_flag)</f>
        <v>zzz_ignore</v>
      </c>
      <c r="L374" s="19" t="str">
        <f>IF(AND(NOT(ISBLANK('Gen Master'!L204)),OR('Gen Master'!$AM204=TRUE,'Gen Master'!$AM204="Enabled?")),'Gen Master'!L204, ignore_flag)</f>
        <v>zzz_ignore</v>
      </c>
      <c r="M374" s="19" t="str">
        <f>IF(AND(NOT(ISBLANK('Gen Master'!M204)),OR('Gen Master'!$AM204=TRUE,'Gen Master'!$AM204="Enabled?")),'Gen Master'!M204, ignore_flag)</f>
        <v>zzz_ignore</v>
      </c>
      <c r="N374" s="19" t="str">
        <f>IF(AND(NOT(ISBLANK('Gen Master'!N204)),OR('Gen Master'!$AM204=TRUE,'Gen Master'!$AM204="Enabled?")),'Gen Master'!N204, ignore_flag)</f>
        <v>zzz_ignore</v>
      </c>
      <c r="O374" s="19" t="str">
        <f>IF(AND(NOT(ISBLANK('Gen Master'!O204)),OR('Gen Master'!$AM204=TRUE,'Gen Master'!$AM204="Enabled?")),'Gen Master'!O204, ignore_flag)</f>
        <v>zzz_ignore</v>
      </c>
      <c r="P374" s="19" t="str">
        <f>IF(AND(NOT(ISBLANK('Gen Master'!P204)),OR('Gen Master'!$AM204=TRUE,'Gen Master'!$AM204="Enabled?")),'Gen Master'!P204, ignore_flag)</f>
        <v>zzz_ignore</v>
      </c>
      <c r="Q374" s="19" t="str">
        <f>IF(AND(NOT(ISBLANK('Gen Master'!Q204)),OR('Gen Master'!$AM204=TRUE,'Gen Master'!$AM204="Enabled?")),'Gen Master'!Q204, ignore_flag)</f>
        <v>zzz_ignore</v>
      </c>
      <c r="R374" s="19" t="str">
        <f>IF(AND(NOT(ISBLANK('Gen Master'!R204)),OR('Gen Master'!$AM204=TRUE,'Gen Master'!$AM204="Enabled?")),'Gen Master'!R204, ignore_flag)</f>
        <v>zzz_ignore</v>
      </c>
      <c r="S374" s="19" t="str">
        <f>IF(AND(NOT(ISBLANK('Gen Master'!S204)),OR('Gen Master'!$AM204=TRUE,'Gen Master'!$AM204="Enabled?")),'Gen Master'!S204, ignore_flag)</f>
        <v>zzz_ignore</v>
      </c>
      <c r="T374" s="19" t="str">
        <f>IF(AND(NOT(ISBLANK('Gen Master'!T204)),OR('Gen Master'!$AM204=TRUE,'Gen Master'!$AM204="Enabled?")),'Gen Master'!T204, ignore_flag)</f>
        <v>zzz_ignore</v>
      </c>
      <c r="U374" s="19" t="str">
        <f>IF(AND(NOT(ISBLANK('Gen Master'!U204)),OR('Gen Master'!$AM204=TRUE,'Gen Master'!$AM204="Enabled?")),'Gen Master'!U204, ignore_flag)</f>
        <v>zzz_ignore</v>
      </c>
      <c r="V374" s="19" t="str">
        <f ca="1">IF(AND(NOT(ISBLANK('Gen Master'!V204)),OR('Gen Master'!$AM204=TRUE,'Gen Master'!$AM204="Enabled?")),'Gen Master'!V204, ignore_flag)</f>
        <v>zzz_ignore</v>
      </c>
      <c r="W374" s="19" t="str">
        <f>IF(AND(NOT(ISBLANK('Gen Master'!W204)),OR('Gen Master'!$AM204=TRUE,'Gen Master'!$AM204="Enabled?")),'Gen Master'!W204, ignore_flag)</f>
        <v>zzz_ignore</v>
      </c>
      <c r="X374" s="19" t="str">
        <f>IF(AND(NOT(ISBLANK('Gen Master'!X204)),OR('Gen Master'!$AM204=TRUE,'Gen Master'!$AM204="Enabled?")),'Gen Master'!X204, ignore_flag)</f>
        <v>zzz_ignore</v>
      </c>
      <c r="Y374" s="19" t="str">
        <f>IF(AND(NOT(ISBLANK('Gen Master'!Y204)),OR('Gen Master'!$AM204=TRUE,'Gen Master'!$AM204="Enabled?")),'Gen Master'!Y204, ignore_flag)</f>
        <v>zzz_ignore</v>
      </c>
    </row>
    <row r="375" spans="1:25">
      <c r="A375" s="19">
        <f>'Gen Master'!A205</f>
        <v>174</v>
      </c>
      <c r="B375" s="19" t="str">
        <f>IF(AND(NOT(ISBLANK('Gen Master'!B205)),OR('Gen Master'!$AM205=TRUE,'Gen Master'!$AM205="Enabled?")),'Gen Master'!B205, ignore_flag)</f>
        <v>zzz_ignore</v>
      </c>
      <c r="C375" s="19" t="str">
        <f>IF(AND(NOT(ISBLANK('Gen Master'!C205)),OR('Gen Master'!$AM205=TRUE,'Gen Master'!$AM205="Enabled?")),'Gen Master'!C205, ignore_flag)</f>
        <v>zzz_ignore</v>
      </c>
      <c r="D375" s="19" t="str">
        <f>IF(AND(NOT(ISBLANK('Gen Master'!D205)),OR('Gen Master'!$AM205=TRUE,'Gen Master'!$AM205="Enabled?")),'Gen Master'!D205, ignore_flag)</f>
        <v>zzz_ignore</v>
      </c>
      <c r="E375" s="19" t="str">
        <f>IF(AND(NOT(ISBLANK('Gen Master'!E205)),OR('Gen Master'!$AM205=TRUE,'Gen Master'!$AM205="Enabled?")),'Gen Master'!E205, ignore_flag)</f>
        <v>zzz_ignore</v>
      </c>
      <c r="F375" s="19" t="str">
        <f>IF(AND(NOT(ISBLANK('Gen Master'!F205)),OR('Gen Master'!$AM205=TRUE,'Gen Master'!$AM205="Enabled?")),'Gen Master'!F205, ignore_flag)</f>
        <v>zzz_ignore</v>
      </c>
      <c r="G375" s="19" t="str">
        <f>IF(AND(NOT(ISBLANK('Gen Master'!G205)),OR('Gen Master'!$AM205=TRUE,'Gen Master'!$AM205="Enabled?")),'Gen Master'!G205, ignore_flag)</f>
        <v>zzz_ignore</v>
      </c>
      <c r="H375" s="19" t="str">
        <f>IF(AND(NOT(ISBLANK('Gen Master'!H205)),OR('Gen Master'!$AM205=TRUE,'Gen Master'!$AM205="Enabled?")),'Gen Master'!H205, ignore_flag)</f>
        <v>zzz_ignore</v>
      </c>
      <c r="I375" s="19" t="str">
        <f>IF(AND(NOT(ISBLANK('Gen Master'!I205)),OR('Gen Master'!$AM205=TRUE,'Gen Master'!$AM205="Enabled?")),'Gen Master'!I205, ignore_flag)</f>
        <v>zzz_ignore</v>
      </c>
      <c r="J375" s="19" t="str">
        <f>IF(AND(NOT(ISBLANK('Gen Master'!J205)),OR('Gen Master'!$AM205=TRUE,'Gen Master'!$AM205="Enabled?")),'Gen Master'!J205, ignore_flag)</f>
        <v>zzz_ignore</v>
      </c>
      <c r="K375" s="19" t="str">
        <f>IF(AND(NOT(ISBLANK('Gen Master'!K205)),OR('Gen Master'!$AM205=TRUE,'Gen Master'!$AM205="Enabled?")),'Gen Master'!K205, ignore_flag)</f>
        <v>zzz_ignore</v>
      </c>
      <c r="L375" s="19" t="str">
        <f>IF(AND(NOT(ISBLANK('Gen Master'!L205)),OR('Gen Master'!$AM205=TRUE,'Gen Master'!$AM205="Enabled?")),'Gen Master'!L205, ignore_flag)</f>
        <v>zzz_ignore</v>
      </c>
      <c r="M375" s="19" t="str">
        <f>IF(AND(NOT(ISBLANK('Gen Master'!M205)),OR('Gen Master'!$AM205=TRUE,'Gen Master'!$AM205="Enabled?")),'Gen Master'!M205, ignore_flag)</f>
        <v>zzz_ignore</v>
      </c>
      <c r="N375" s="19" t="str">
        <f>IF(AND(NOT(ISBLANK('Gen Master'!N205)),OR('Gen Master'!$AM205=TRUE,'Gen Master'!$AM205="Enabled?")),'Gen Master'!N205, ignore_flag)</f>
        <v>zzz_ignore</v>
      </c>
      <c r="O375" s="19" t="str">
        <f>IF(AND(NOT(ISBLANK('Gen Master'!O205)),OR('Gen Master'!$AM205=TRUE,'Gen Master'!$AM205="Enabled?")),'Gen Master'!O205, ignore_flag)</f>
        <v>zzz_ignore</v>
      </c>
      <c r="P375" s="19" t="str">
        <f>IF(AND(NOT(ISBLANK('Gen Master'!P205)),OR('Gen Master'!$AM205=TRUE,'Gen Master'!$AM205="Enabled?")),'Gen Master'!P205, ignore_flag)</f>
        <v>zzz_ignore</v>
      </c>
      <c r="Q375" s="19" t="str">
        <f>IF(AND(NOT(ISBLANK('Gen Master'!Q205)),OR('Gen Master'!$AM205=TRUE,'Gen Master'!$AM205="Enabled?")),'Gen Master'!Q205, ignore_flag)</f>
        <v>zzz_ignore</v>
      </c>
      <c r="R375" s="19" t="str">
        <f>IF(AND(NOT(ISBLANK('Gen Master'!R205)),OR('Gen Master'!$AM205=TRUE,'Gen Master'!$AM205="Enabled?")),'Gen Master'!R205, ignore_flag)</f>
        <v>zzz_ignore</v>
      </c>
      <c r="S375" s="19" t="str">
        <f>IF(AND(NOT(ISBLANK('Gen Master'!S205)),OR('Gen Master'!$AM205=TRUE,'Gen Master'!$AM205="Enabled?")),'Gen Master'!S205, ignore_flag)</f>
        <v>zzz_ignore</v>
      </c>
      <c r="T375" s="19" t="str">
        <f>IF(AND(NOT(ISBLANK('Gen Master'!T205)),OR('Gen Master'!$AM205=TRUE,'Gen Master'!$AM205="Enabled?")),'Gen Master'!T205, ignore_flag)</f>
        <v>zzz_ignore</v>
      </c>
      <c r="U375" s="19" t="str">
        <f>IF(AND(NOT(ISBLANK('Gen Master'!U205)),OR('Gen Master'!$AM205=TRUE,'Gen Master'!$AM205="Enabled?")),'Gen Master'!U205, ignore_flag)</f>
        <v>zzz_ignore</v>
      </c>
      <c r="V375" s="19" t="str">
        <f ca="1">IF(AND(NOT(ISBLANK('Gen Master'!V205)),OR('Gen Master'!$AM205=TRUE,'Gen Master'!$AM205="Enabled?")),'Gen Master'!V205, ignore_flag)</f>
        <v>zzz_ignore</v>
      </c>
      <c r="W375" s="19" t="str">
        <f>IF(AND(NOT(ISBLANK('Gen Master'!W205)),OR('Gen Master'!$AM205=TRUE,'Gen Master'!$AM205="Enabled?")),'Gen Master'!W205, ignore_flag)</f>
        <v>zzz_ignore</v>
      </c>
      <c r="X375" s="19" t="str">
        <f>IF(AND(NOT(ISBLANK('Gen Master'!X205)),OR('Gen Master'!$AM205=TRUE,'Gen Master'!$AM205="Enabled?")),'Gen Master'!X205, ignore_flag)</f>
        <v>zzz_ignore</v>
      </c>
      <c r="Y375" s="19" t="str">
        <f>IF(AND(NOT(ISBLANK('Gen Master'!Y205)),OR('Gen Master'!$AM205=TRUE,'Gen Master'!$AM205="Enabled?")),'Gen Master'!Y205, ignore_flag)</f>
        <v>zzz_ignore</v>
      </c>
    </row>
    <row r="376" spans="1:25">
      <c r="A376" s="19">
        <f>'Gen Master'!A218</f>
        <v>187</v>
      </c>
      <c r="B376" s="19" t="str">
        <f>IF(AND(NOT(ISBLANK('Gen Master'!B218)),OR('Gen Master'!$AM218=TRUE,'Gen Master'!$AM218="Enabled?")),'Gen Master'!B218, ignore_flag)</f>
        <v>zzz_ignore</v>
      </c>
      <c r="C376" s="19" t="str">
        <f>IF(AND(NOT(ISBLANK('Gen Master'!C218)),OR('Gen Master'!$AM218=TRUE,'Gen Master'!$AM218="Enabled?")),'Gen Master'!C218, ignore_flag)</f>
        <v>zzz_ignore</v>
      </c>
      <c r="D376" s="19" t="str">
        <f>IF(AND(NOT(ISBLANK('Gen Master'!D218)),OR('Gen Master'!$AM218=TRUE,'Gen Master'!$AM218="Enabled?")),'Gen Master'!D218, ignore_flag)</f>
        <v>zzz_ignore</v>
      </c>
      <c r="E376" s="19" t="str">
        <f>IF(AND(NOT(ISBLANK('Gen Master'!E218)),OR('Gen Master'!$AM218=TRUE,'Gen Master'!$AM218="Enabled?")),'Gen Master'!E218, ignore_flag)</f>
        <v>zzz_ignore</v>
      </c>
      <c r="F376" s="19" t="str">
        <f>IF(AND(NOT(ISBLANK('Gen Master'!F218)),OR('Gen Master'!$AM218=TRUE,'Gen Master'!$AM218="Enabled?")),'Gen Master'!F218, ignore_flag)</f>
        <v>zzz_ignore</v>
      </c>
      <c r="G376" s="19" t="str">
        <f>IF(AND(NOT(ISBLANK('Gen Master'!G218)),OR('Gen Master'!$AM218=TRUE,'Gen Master'!$AM218="Enabled?")),'Gen Master'!G218, ignore_flag)</f>
        <v>zzz_ignore</v>
      </c>
      <c r="H376" s="19" t="str">
        <f>IF(AND(NOT(ISBLANK('Gen Master'!H218)),OR('Gen Master'!$AM218=TRUE,'Gen Master'!$AM218="Enabled?")),'Gen Master'!H218, ignore_flag)</f>
        <v>zzz_ignore</v>
      </c>
      <c r="I376" s="19" t="str">
        <f>IF(AND(NOT(ISBLANK('Gen Master'!I218)),OR('Gen Master'!$AM218=TRUE,'Gen Master'!$AM218="Enabled?")),'Gen Master'!I218, ignore_flag)</f>
        <v>zzz_ignore</v>
      </c>
      <c r="J376" s="19" t="str">
        <f>IF(AND(NOT(ISBLANK('Gen Master'!J218)),OR('Gen Master'!$AM218=TRUE,'Gen Master'!$AM218="Enabled?")),'Gen Master'!J218, ignore_flag)</f>
        <v>zzz_ignore</v>
      </c>
      <c r="K376" s="19" t="str">
        <f>IF(AND(NOT(ISBLANK('Gen Master'!K218)),OR('Gen Master'!$AM218=TRUE,'Gen Master'!$AM218="Enabled?")),'Gen Master'!K218, ignore_flag)</f>
        <v>zzz_ignore</v>
      </c>
      <c r="L376" s="19" t="str">
        <f>IF(AND(NOT(ISBLANK('Gen Master'!L218)),OR('Gen Master'!$AM218=TRUE,'Gen Master'!$AM218="Enabled?")),'Gen Master'!L218, ignore_flag)</f>
        <v>zzz_ignore</v>
      </c>
      <c r="M376" s="19" t="str">
        <f>IF(AND(NOT(ISBLANK('Gen Master'!M218)),OR('Gen Master'!$AM218=TRUE,'Gen Master'!$AM218="Enabled?")),'Gen Master'!M218, ignore_flag)</f>
        <v>zzz_ignore</v>
      </c>
      <c r="N376" s="19" t="str">
        <f>IF(AND(NOT(ISBLANK('Gen Master'!N218)),OR('Gen Master'!$AM218=TRUE,'Gen Master'!$AM218="Enabled?")),'Gen Master'!N218, ignore_flag)</f>
        <v>zzz_ignore</v>
      </c>
      <c r="O376" s="19" t="str">
        <f>IF(AND(NOT(ISBLANK('Gen Master'!O218)),OR('Gen Master'!$AM218=TRUE,'Gen Master'!$AM218="Enabled?")),'Gen Master'!O218, ignore_flag)</f>
        <v>zzz_ignore</v>
      </c>
      <c r="P376" s="19" t="str">
        <f>IF(AND(NOT(ISBLANK('Gen Master'!P218)),OR('Gen Master'!$AM218=TRUE,'Gen Master'!$AM218="Enabled?")),'Gen Master'!P218, ignore_flag)</f>
        <v>zzz_ignore</v>
      </c>
      <c r="Q376" s="19" t="str">
        <f>IF(AND(NOT(ISBLANK('Gen Master'!Q218)),OR('Gen Master'!$AM218=TRUE,'Gen Master'!$AM218="Enabled?")),'Gen Master'!Q218, ignore_flag)</f>
        <v>zzz_ignore</v>
      </c>
      <c r="R376" s="19" t="str">
        <f>IF(AND(NOT(ISBLANK('Gen Master'!R218)),OR('Gen Master'!$AM218=TRUE,'Gen Master'!$AM218="Enabled?")),'Gen Master'!R218, ignore_flag)</f>
        <v>zzz_ignore</v>
      </c>
      <c r="S376" s="19" t="str">
        <f>IF(AND(NOT(ISBLANK('Gen Master'!S218)),OR('Gen Master'!$AM218=TRUE,'Gen Master'!$AM218="Enabled?")),'Gen Master'!S218, ignore_flag)</f>
        <v>zzz_ignore</v>
      </c>
      <c r="T376" s="19" t="str">
        <f>IF(AND(NOT(ISBLANK('Gen Master'!T218)),OR('Gen Master'!$AM218=TRUE,'Gen Master'!$AM218="Enabled?")),'Gen Master'!T218, ignore_flag)</f>
        <v>zzz_ignore</v>
      </c>
      <c r="U376" s="19" t="str">
        <f>IF(AND(NOT(ISBLANK('Gen Master'!U218)),OR('Gen Master'!$AM218=TRUE,'Gen Master'!$AM218="Enabled?")),'Gen Master'!U218, ignore_flag)</f>
        <v>zzz_ignore</v>
      </c>
      <c r="V376" s="19" t="str">
        <f ca="1">IF(AND(NOT(ISBLANK('Gen Master'!V218)),OR('Gen Master'!$AM218=TRUE,'Gen Master'!$AM218="Enabled?")),'Gen Master'!V218, ignore_flag)</f>
        <v>zzz_ignore</v>
      </c>
      <c r="W376" s="19" t="str">
        <f>IF(AND(NOT(ISBLANK('Gen Master'!W218)),OR('Gen Master'!$AM218=TRUE,'Gen Master'!$AM218="Enabled?")),'Gen Master'!W218, ignore_flag)</f>
        <v>zzz_ignore</v>
      </c>
      <c r="X376" s="19" t="str">
        <f>IF(AND(NOT(ISBLANK('Gen Master'!X218)),OR('Gen Master'!$AM218=TRUE,'Gen Master'!$AM218="Enabled?")),'Gen Master'!X218, ignore_flag)</f>
        <v>zzz_ignore</v>
      </c>
      <c r="Y376" s="19" t="str">
        <f>IF(AND(NOT(ISBLANK('Gen Master'!Y218)),OR('Gen Master'!$AM218=TRUE,'Gen Master'!$AM218="Enabled?")),'Gen Master'!Y218, ignore_flag)</f>
        <v>zzz_ignore</v>
      </c>
    </row>
    <row r="377" spans="1:25">
      <c r="A377" s="19">
        <f>'Gen Master'!A219</f>
        <v>188</v>
      </c>
      <c r="B377" s="19" t="str">
        <f>IF(AND(NOT(ISBLANK('Gen Master'!B219)),OR('Gen Master'!$AM219=TRUE,'Gen Master'!$AM219="Enabled?")),'Gen Master'!B219, ignore_flag)</f>
        <v>zzz_ignore</v>
      </c>
      <c r="C377" s="19" t="str">
        <f>IF(AND(NOT(ISBLANK('Gen Master'!C219)),OR('Gen Master'!$AM219=TRUE,'Gen Master'!$AM219="Enabled?")),'Gen Master'!C219, ignore_flag)</f>
        <v>zzz_ignore</v>
      </c>
      <c r="D377" s="19" t="str">
        <f>IF(AND(NOT(ISBLANK('Gen Master'!D219)),OR('Gen Master'!$AM219=TRUE,'Gen Master'!$AM219="Enabled?")),'Gen Master'!D219, ignore_flag)</f>
        <v>zzz_ignore</v>
      </c>
      <c r="E377" s="19" t="str">
        <f>IF(AND(NOT(ISBLANK('Gen Master'!E219)),OR('Gen Master'!$AM219=TRUE,'Gen Master'!$AM219="Enabled?")),'Gen Master'!E219, ignore_flag)</f>
        <v>zzz_ignore</v>
      </c>
      <c r="F377" s="19" t="str">
        <f>IF(AND(NOT(ISBLANK('Gen Master'!F219)),OR('Gen Master'!$AM219=TRUE,'Gen Master'!$AM219="Enabled?")),'Gen Master'!F219, ignore_flag)</f>
        <v>zzz_ignore</v>
      </c>
      <c r="G377" s="19" t="str">
        <f>IF(AND(NOT(ISBLANK('Gen Master'!G219)),OR('Gen Master'!$AM219=TRUE,'Gen Master'!$AM219="Enabled?")),'Gen Master'!G219, ignore_flag)</f>
        <v>zzz_ignore</v>
      </c>
      <c r="H377" s="19" t="str">
        <f>IF(AND(NOT(ISBLANK('Gen Master'!H219)),OR('Gen Master'!$AM219=TRUE,'Gen Master'!$AM219="Enabled?")),'Gen Master'!H219, ignore_flag)</f>
        <v>zzz_ignore</v>
      </c>
      <c r="I377" s="19" t="str">
        <f>IF(AND(NOT(ISBLANK('Gen Master'!I219)),OR('Gen Master'!$AM219=TRUE,'Gen Master'!$AM219="Enabled?")),'Gen Master'!I219, ignore_flag)</f>
        <v>zzz_ignore</v>
      </c>
      <c r="J377" s="19" t="str">
        <f>IF(AND(NOT(ISBLANK('Gen Master'!J219)),OR('Gen Master'!$AM219=TRUE,'Gen Master'!$AM219="Enabled?")),'Gen Master'!J219, ignore_flag)</f>
        <v>zzz_ignore</v>
      </c>
      <c r="K377" s="19" t="str">
        <f>IF(AND(NOT(ISBLANK('Gen Master'!K219)),OR('Gen Master'!$AM219=TRUE,'Gen Master'!$AM219="Enabled?")),'Gen Master'!K219, ignore_flag)</f>
        <v>zzz_ignore</v>
      </c>
      <c r="L377" s="19" t="str">
        <f>IF(AND(NOT(ISBLANK('Gen Master'!L219)),OR('Gen Master'!$AM219=TRUE,'Gen Master'!$AM219="Enabled?")),'Gen Master'!L219, ignore_flag)</f>
        <v>zzz_ignore</v>
      </c>
      <c r="M377" s="19" t="str">
        <f>IF(AND(NOT(ISBLANK('Gen Master'!M219)),OR('Gen Master'!$AM219=TRUE,'Gen Master'!$AM219="Enabled?")),'Gen Master'!M219, ignore_flag)</f>
        <v>zzz_ignore</v>
      </c>
      <c r="N377" s="19" t="str">
        <f>IF(AND(NOT(ISBLANK('Gen Master'!N219)),OR('Gen Master'!$AM219=TRUE,'Gen Master'!$AM219="Enabled?")),'Gen Master'!N219, ignore_flag)</f>
        <v>zzz_ignore</v>
      </c>
      <c r="O377" s="19" t="str">
        <f>IF(AND(NOT(ISBLANK('Gen Master'!O219)),OR('Gen Master'!$AM219=TRUE,'Gen Master'!$AM219="Enabled?")),'Gen Master'!O219, ignore_flag)</f>
        <v>zzz_ignore</v>
      </c>
      <c r="P377" s="19" t="str">
        <f>IF(AND(NOT(ISBLANK('Gen Master'!P219)),OR('Gen Master'!$AM219=TRUE,'Gen Master'!$AM219="Enabled?")),'Gen Master'!P219, ignore_flag)</f>
        <v>zzz_ignore</v>
      </c>
      <c r="Q377" s="19" t="str">
        <f>IF(AND(NOT(ISBLANK('Gen Master'!Q219)),OR('Gen Master'!$AM219=TRUE,'Gen Master'!$AM219="Enabled?")),'Gen Master'!Q219, ignore_flag)</f>
        <v>zzz_ignore</v>
      </c>
      <c r="R377" s="19" t="str">
        <f>IF(AND(NOT(ISBLANK('Gen Master'!R219)),OR('Gen Master'!$AM219=TRUE,'Gen Master'!$AM219="Enabled?")),'Gen Master'!R219, ignore_flag)</f>
        <v>zzz_ignore</v>
      </c>
      <c r="S377" s="19" t="str">
        <f>IF(AND(NOT(ISBLANK('Gen Master'!S219)),OR('Gen Master'!$AM219=TRUE,'Gen Master'!$AM219="Enabled?")),'Gen Master'!S219, ignore_flag)</f>
        <v>zzz_ignore</v>
      </c>
      <c r="T377" s="19" t="str">
        <f>IF(AND(NOT(ISBLANK('Gen Master'!T219)),OR('Gen Master'!$AM219=TRUE,'Gen Master'!$AM219="Enabled?")),'Gen Master'!T219, ignore_flag)</f>
        <v>zzz_ignore</v>
      </c>
      <c r="U377" s="19" t="str">
        <f>IF(AND(NOT(ISBLANK('Gen Master'!U219)),OR('Gen Master'!$AM219=TRUE,'Gen Master'!$AM219="Enabled?")),'Gen Master'!U219, ignore_flag)</f>
        <v>zzz_ignore</v>
      </c>
      <c r="V377" s="19" t="str">
        <f ca="1">IF(AND(NOT(ISBLANK('Gen Master'!V219)),OR('Gen Master'!$AM219=TRUE,'Gen Master'!$AM219="Enabled?")),'Gen Master'!V219, ignore_flag)</f>
        <v>zzz_ignore</v>
      </c>
      <c r="W377" s="19" t="str">
        <f>IF(AND(NOT(ISBLANK('Gen Master'!W219)),OR('Gen Master'!$AM219=TRUE,'Gen Master'!$AM219="Enabled?")),'Gen Master'!W219, ignore_flag)</f>
        <v>zzz_ignore</v>
      </c>
      <c r="X377" s="19" t="str">
        <f>IF(AND(NOT(ISBLANK('Gen Master'!X219)),OR('Gen Master'!$AM219=TRUE,'Gen Master'!$AM219="Enabled?")),'Gen Master'!X219, ignore_flag)</f>
        <v>zzz_ignore</v>
      </c>
      <c r="Y377" s="19" t="str">
        <f>IF(AND(NOT(ISBLANK('Gen Master'!Y219)),OR('Gen Master'!$AM219=TRUE,'Gen Master'!$AM219="Enabled?")),'Gen Master'!Y219, ignore_flag)</f>
        <v>zzz_ignore</v>
      </c>
    </row>
    <row r="378" spans="1:25">
      <c r="A378" s="19">
        <f>'Gen Master'!A220</f>
        <v>189</v>
      </c>
      <c r="B378" s="19" t="str">
        <f>IF(AND(NOT(ISBLANK('Gen Master'!B220)),OR('Gen Master'!$AM220=TRUE,'Gen Master'!$AM220="Enabled?")),'Gen Master'!B220, ignore_flag)</f>
        <v>zzz_ignore</v>
      </c>
      <c r="C378" s="19" t="str">
        <f>IF(AND(NOT(ISBLANK('Gen Master'!C220)),OR('Gen Master'!$AM220=TRUE,'Gen Master'!$AM220="Enabled?")),'Gen Master'!C220, ignore_flag)</f>
        <v>zzz_ignore</v>
      </c>
      <c r="D378" s="19" t="str">
        <f>IF(AND(NOT(ISBLANK('Gen Master'!D220)),OR('Gen Master'!$AM220=TRUE,'Gen Master'!$AM220="Enabled?")),'Gen Master'!D220, ignore_flag)</f>
        <v>zzz_ignore</v>
      </c>
      <c r="E378" s="19" t="str">
        <f>IF(AND(NOT(ISBLANK('Gen Master'!E220)),OR('Gen Master'!$AM220=TRUE,'Gen Master'!$AM220="Enabled?")),'Gen Master'!E220, ignore_flag)</f>
        <v>zzz_ignore</v>
      </c>
      <c r="F378" s="19" t="str">
        <f>IF(AND(NOT(ISBLANK('Gen Master'!F220)),OR('Gen Master'!$AM220=TRUE,'Gen Master'!$AM220="Enabled?")),'Gen Master'!F220, ignore_flag)</f>
        <v>zzz_ignore</v>
      </c>
      <c r="G378" s="19" t="str">
        <f>IF(AND(NOT(ISBLANK('Gen Master'!G220)),OR('Gen Master'!$AM220=TRUE,'Gen Master'!$AM220="Enabled?")),'Gen Master'!G220, ignore_flag)</f>
        <v>zzz_ignore</v>
      </c>
      <c r="H378" s="19" t="str">
        <f>IF(AND(NOT(ISBLANK('Gen Master'!H220)),OR('Gen Master'!$AM220=TRUE,'Gen Master'!$AM220="Enabled?")),'Gen Master'!H220, ignore_flag)</f>
        <v>zzz_ignore</v>
      </c>
      <c r="I378" s="19" t="str">
        <f>IF(AND(NOT(ISBLANK('Gen Master'!I220)),OR('Gen Master'!$AM220=TRUE,'Gen Master'!$AM220="Enabled?")),'Gen Master'!I220, ignore_flag)</f>
        <v>zzz_ignore</v>
      </c>
      <c r="J378" s="19" t="str">
        <f>IF(AND(NOT(ISBLANK('Gen Master'!J220)),OR('Gen Master'!$AM220=TRUE,'Gen Master'!$AM220="Enabled?")),'Gen Master'!J220, ignore_flag)</f>
        <v>zzz_ignore</v>
      </c>
      <c r="K378" s="19" t="str">
        <f>IF(AND(NOT(ISBLANK('Gen Master'!K220)),OR('Gen Master'!$AM220=TRUE,'Gen Master'!$AM220="Enabled?")),'Gen Master'!K220, ignore_flag)</f>
        <v>zzz_ignore</v>
      </c>
      <c r="L378" s="19" t="str">
        <f>IF(AND(NOT(ISBLANK('Gen Master'!L220)),OR('Gen Master'!$AM220=TRUE,'Gen Master'!$AM220="Enabled?")),'Gen Master'!L220, ignore_flag)</f>
        <v>zzz_ignore</v>
      </c>
      <c r="M378" s="19" t="str">
        <f>IF(AND(NOT(ISBLANK('Gen Master'!M220)),OR('Gen Master'!$AM220=TRUE,'Gen Master'!$AM220="Enabled?")),'Gen Master'!M220, ignore_flag)</f>
        <v>zzz_ignore</v>
      </c>
      <c r="N378" s="19" t="str">
        <f>IF(AND(NOT(ISBLANK('Gen Master'!N220)),OR('Gen Master'!$AM220=TRUE,'Gen Master'!$AM220="Enabled?")),'Gen Master'!N220, ignore_flag)</f>
        <v>zzz_ignore</v>
      </c>
      <c r="O378" s="19" t="str">
        <f>IF(AND(NOT(ISBLANK('Gen Master'!O220)),OR('Gen Master'!$AM220=TRUE,'Gen Master'!$AM220="Enabled?")),'Gen Master'!O220, ignore_flag)</f>
        <v>zzz_ignore</v>
      </c>
      <c r="P378" s="19" t="str">
        <f>IF(AND(NOT(ISBLANK('Gen Master'!P220)),OR('Gen Master'!$AM220=TRUE,'Gen Master'!$AM220="Enabled?")),'Gen Master'!P220, ignore_flag)</f>
        <v>zzz_ignore</v>
      </c>
      <c r="Q378" s="19" t="str">
        <f>IF(AND(NOT(ISBLANK('Gen Master'!Q220)),OR('Gen Master'!$AM220=TRUE,'Gen Master'!$AM220="Enabled?")),'Gen Master'!Q220, ignore_flag)</f>
        <v>zzz_ignore</v>
      </c>
      <c r="R378" s="19" t="str">
        <f>IF(AND(NOT(ISBLANK('Gen Master'!R220)),OR('Gen Master'!$AM220=TRUE,'Gen Master'!$AM220="Enabled?")),'Gen Master'!R220, ignore_flag)</f>
        <v>zzz_ignore</v>
      </c>
      <c r="S378" s="19" t="str">
        <f>IF(AND(NOT(ISBLANK('Gen Master'!S220)),OR('Gen Master'!$AM220=TRUE,'Gen Master'!$AM220="Enabled?")),'Gen Master'!S220, ignore_flag)</f>
        <v>zzz_ignore</v>
      </c>
      <c r="T378" s="19" t="str">
        <f>IF(AND(NOT(ISBLANK('Gen Master'!T220)),OR('Gen Master'!$AM220=TRUE,'Gen Master'!$AM220="Enabled?")),'Gen Master'!T220, ignore_flag)</f>
        <v>zzz_ignore</v>
      </c>
      <c r="U378" s="19" t="str">
        <f>IF(AND(NOT(ISBLANK('Gen Master'!U220)),OR('Gen Master'!$AM220=TRUE,'Gen Master'!$AM220="Enabled?")),'Gen Master'!U220, ignore_flag)</f>
        <v>zzz_ignore</v>
      </c>
      <c r="V378" s="19" t="str">
        <f ca="1">IF(AND(NOT(ISBLANK('Gen Master'!V220)),OR('Gen Master'!$AM220=TRUE,'Gen Master'!$AM220="Enabled?")),'Gen Master'!V220, ignore_flag)</f>
        <v>zzz_ignore</v>
      </c>
      <c r="W378" s="19" t="str">
        <f>IF(AND(NOT(ISBLANK('Gen Master'!W220)),OR('Gen Master'!$AM220=TRUE,'Gen Master'!$AM220="Enabled?")),'Gen Master'!W220, ignore_flag)</f>
        <v>zzz_ignore</v>
      </c>
      <c r="X378" s="19" t="str">
        <f>IF(AND(NOT(ISBLANK('Gen Master'!X220)),OR('Gen Master'!$AM220=TRUE,'Gen Master'!$AM220="Enabled?")),'Gen Master'!X220, ignore_flag)</f>
        <v>zzz_ignore</v>
      </c>
      <c r="Y378" s="19" t="str">
        <f>IF(AND(NOT(ISBLANK('Gen Master'!Y220)),OR('Gen Master'!$AM220=TRUE,'Gen Master'!$AM220="Enabled?")),'Gen Master'!Y220, ignore_flag)</f>
        <v>zzz_ignore</v>
      </c>
    </row>
    <row r="379" spans="1:25">
      <c r="A379" s="19">
        <f>'Gen Master'!A221</f>
        <v>190</v>
      </c>
      <c r="B379" s="19" t="str">
        <f>IF(AND(NOT(ISBLANK('Gen Master'!B221)),OR('Gen Master'!$AM221=TRUE,'Gen Master'!$AM221="Enabled?")),'Gen Master'!B221, ignore_flag)</f>
        <v>zzz_ignore</v>
      </c>
      <c r="C379" s="19" t="str">
        <f>IF(AND(NOT(ISBLANK('Gen Master'!C221)),OR('Gen Master'!$AM221=TRUE,'Gen Master'!$AM221="Enabled?")),'Gen Master'!C221, ignore_flag)</f>
        <v>zzz_ignore</v>
      </c>
      <c r="D379" s="19" t="str">
        <f>IF(AND(NOT(ISBLANK('Gen Master'!D221)),OR('Gen Master'!$AM221=TRUE,'Gen Master'!$AM221="Enabled?")),'Gen Master'!D221, ignore_flag)</f>
        <v>zzz_ignore</v>
      </c>
      <c r="E379" s="19" t="str">
        <f>IF(AND(NOT(ISBLANK('Gen Master'!E221)),OR('Gen Master'!$AM221=TRUE,'Gen Master'!$AM221="Enabled?")),'Gen Master'!E221, ignore_flag)</f>
        <v>zzz_ignore</v>
      </c>
      <c r="F379" s="19" t="str">
        <f>IF(AND(NOT(ISBLANK('Gen Master'!F221)),OR('Gen Master'!$AM221=TRUE,'Gen Master'!$AM221="Enabled?")),'Gen Master'!F221, ignore_flag)</f>
        <v>zzz_ignore</v>
      </c>
      <c r="G379" s="19" t="str">
        <f>IF(AND(NOT(ISBLANK('Gen Master'!G221)),OR('Gen Master'!$AM221=TRUE,'Gen Master'!$AM221="Enabled?")),'Gen Master'!G221, ignore_flag)</f>
        <v>zzz_ignore</v>
      </c>
      <c r="H379" s="19" t="str">
        <f>IF(AND(NOT(ISBLANK('Gen Master'!H221)),OR('Gen Master'!$AM221=TRUE,'Gen Master'!$AM221="Enabled?")),'Gen Master'!H221, ignore_flag)</f>
        <v>zzz_ignore</v>
      </c>
      <c r="I379" s="19" t="str">
        <f>IF(AND(NOT(ISBLANK('Gen Master'!I221)),OR('Gen Master'!$AM221=TRUE,'Gen Master'!$AM221="Enabled?")),'Gen Master'!I221, ignore_flag)</f>
        <v>zzz_ignore</v>
      </c>
      <c r="J379" s="19" t="str">
        <f>IF(AND(NOT(ISBLANK('Gen Master'!J221)),OR('Gen Master'!$AM221=TRUE,'Gen Master'!$AM221="Enabled?")),'Gen Master'!J221, ignore_flag)</f>
        <v>zzz_ignore</v>
      </c>
      <c r="K379" s="19" t="str">
        <f>IF(AND(NOT(ISBLANK('Gen Master'!K221)),OR('Gen Master'!$AM221=TRUE,'Gen Master'!$AM221="Enabled?")),'Gen Master'!K221, ignore_flag)</f>
        <v>zzz_ignore</v>
      </c>
      <c r="L379" s="19" t="str">
        <f>IF(AND(NOT(ISBLANK('Gen Master'!L221)),OR('Gen Master'!$AM221=TRUE,'Gen Master'!$AM221="Enabled?")),'Gen Master'!L221, ignore_flag)</f>
        <v>zzz_ignore</v>
      </c>
      <c r="M379" s="19" t="str">
        <f>IF(AND(NOT(ISBLANK('Gen Master'!M221)),OR('Gen Master'!$AM221=TRUE,'Gen Master'!$AM221="Enabled?")),'Gen Master'!M221, ignore_flag)</f>
        <v>zzz_ignore</v>
      </c>
      <c r="N379" s="19" t="str">
        <f>IF(AND(NOT(ISBLANK('Gen Master'!N221)),OR('Gen Master'!$AM221=TRUE,'Gen Master'!$AM221="Enabled?")),'Gen Master'!N221, ignore_flag)</f>
        <v>zzz_ignore</v>
      </c>
      <c r="O379" s="19" t="str">
        <f>IF(AND(NOT(ISBLANK('Gen Master'!O221)),OR('Gen Master'!$AM221=TRUE,'Gen Master'!$AM221="Enabled?")),'Gen Master'!O221, ignore_flag)</f>
        <v>zzz_ignore</v>
      </c>
      <c r="P379" s="19" t="str">
        <f>IF(AND(NOT(ISBLANK('Gen Master'!P221)),OR('Gen Master'!$AM221=TRUE,'Gen Master'!$AM221="Enabled?")),'Gen Master'!P221, ignore_flag)</f>
        <v>zzz_ignore</v>
      </c>
      <c r="Q379" s="19" t="str">
        <f>IF(AND(NOT(ISBLANK('Gen Master'!Q221)),OR('Gen Master'!$AM221=TRUE,'Gen Master'!$AM221="Enabled?")),'Gen Master'!Q221, ignore_flag)</f>
        <v>zzz_ignore</v>
      </c>
      <c r="R379" s="19" t="str">
        <f>IF(AND(NOT(ISBLANK('Gen Master'!R221)),OR('Gen Master'!$AM221=TRUE,'Gen Master'!$AM221="Enabled?")),'Gen Master'!R221, ignore_flag)</f>
        <v>zzz_ignore</v>
      </c>
      <c r="S379" s="19" t="str">
        <f>IF(AND(NOT(ISBLANK('Gen Master'!S221)),OR('Gen Master'!$AM221=TRUE,'Gen Master'!$AM221="Enabled?")),'Gen Master'!S221, ignore_flag)</f>
        <v>zzz_ignore</v>
      </c>
      <c r="T379" s="19" t="str">
        <f>IF(AND(NOT(ISBLANK('Gen Master'!T221)),OR('Gen Master'!$AM221=TRUE,'Gen Master'!$AM221="Enabled?")),'Gen Master'!T221, ignore_flag)</f>
        <v>zzz_ignore</v>
      </c>
      <c r="U379" s="19" t="str">
        <f>IF(AND(NOT(ISBLANK('Gen Master'!U221)),OR('Gen Master'!$AM221=TRUE,'Gen Master'!$AM221="Enabled?")),'Gen Master'!U221, ignore_flag)</f>
        <v>zzz_ignore</v>
      </c>
      <c r="V379" s="19" t="str">
        <f ca="1">IF(AND(NOT(ISBLANK('Gen Master'!V221)),OR('Gen Master'!$AM221=TRUE,'Gen Master'!$AM221="Enabled?")),'Gen Master'!V221, ignore_flag)</f>
        <v>zzz_ignore</v>
      </c>
      <c r="W379" s="19" t="str">
        <f>IF(AND(NOT(ISBLANK('Gen Master'!W221)),OR('Gen Master'!$AM221=TRUE,'Gen Master'!$AM221="Enabled?")),'Gen Master'!W221, ignore_flag)</f>
        <v>zzz_ignore</v>
      </c>
      <c r="X379" s="19" t="str">
        <f>IF(AND(NOT(ISBLANK('Gen Master'!X221)),OR('Gen Master'!$AM221=TRUE,'Gen Master'!$AM221="Enabled?")),'Gen Master'!X221, ignore_flag)</f>
        <v>zzz_ignore</v>
      </c>
      <c r="Y379" s="19" t="str">
        <f>IF(AND(NOT(ISBLANK('Gen Master'!Y221)),OR('Gen Master'!$AM221=TRUE,'Gen Master'!$AM221="Enabled?")),'Gen Master'!Y221, ignore_flag)</f>
        <v>zzz_ignore</v>
      </c>
    </row>
    <row r="380" spans="1:25">
      <c r="A380" s="19">
        <f>'Gen Master'!A222</f>
        <v>191</v>
      </c>
      <c r="B380" s="19" t="str">
        <f>IF(AND(NOT(ISBLANK('Gen Master'!B222)),OR('Gen Master'!$AM222=TRUE,'Gen Master'!$AM222="Enabled?")),'Gen Master'!B222, ignore_flag)</f>
        <v>zzz_ignore</v>
      </c>
      <c r="C380" s="19" t="str">
        <f>IF(AND(NOT(ISBLANK('Gen Master'!C222)),OR('Gen Master'!$AM222=TRUE,'Gen Master'!$AM222="Enabled?")),'Gen Master'!C222, ignore_flag)</f>
        <v>zzz_ignore</v>
      </c>
      <c r="D380" s="19" t="str">
        <f>IF(AND(NOT(ISBLANK('Gen Master'!D222)),OR('Gen Master'!$AM222=TRUE,'Gen Master'!$AM222="Enabled?")),'Gen Master'!D222, ignore_flag)</f>
        <v>zzz_ignore</v>
      </c>
      <c r="E380" s="19" t="str">
        <f>IF(AND(NOT(ISBLANK('Gen Master'!E222)),OR('Gen Master'!$AM222=TRUE,'Gen Master'!$AM222="Enabled?")),'Gen Master'!E222, ignore_flag)</f>
        <v>zzz_ignore</v>
      </c>
      <c r="F380" s="19" t="str">
        <f>IF(AND(NOT(ISBLANK('Gen Master'!F222)),OR('Gen Master'!$AM222=TRUE,'Gen Master'!$AM222="Enabled?")),'Gen Master'!F222, ignore_flag)</f>
        <v>zzz_ignore</v>
      </c>
      <c r="G380" s="19" t="str">
        <f>IF(AND(NOT(ISBLANK('Gen Master'!G222)),OR('Gen Master'!$AM222=TRUE,'Gen Master'!$AM222="Enabled?")),'Gen Master'!G222, ignore_flag)</f>
        <v>zzz_ignore</v>
      </c>
      <c r="H380" s="19" t="str">
        <f>IF(AND(NOT(ISBLANK('Gen Master'!H222)),OR('Gen Master'!$AM222=TRUE,'Gen Master'!$AM222="Enabled?")),'Gen Master'!H222, ignore_flag)</f>
        <v>zzz_ignore</v>
      </c>
      <c r="I380" s="19" t="str">
        <f>IF(AND(NOT(ISBLANK('Gen Master'!I222)),OR('Gen Master'!$AM222=TRUE,'Gen Master'!$AM222="Enabled?")),'Gen Master'!I222, ignore_flag)</f>
        <v>zzz_ignore</v>
      </c>
      <c r="J380" s="19" t="str">
        <f>IF(AND(NOT(ISBLANK('Gen Master'!J222)),OR('Gen Master'!$AM222=TRUE,'Gen Master'!$AM222="Enabled?")),'Gen Master'!J222, ignore_flag)</f>
        <v>zzz_ignore</v>
      </c>
      <c r="K380" s="19" t="str">
        <f>IF(AND(NOT(ISBLANK('Gen Master'!K222)),OR('Gen Master'!$AM222=TRUE,'Gen Master'!$AM222="Enabled?")),'Gen Master'!K222, ignore_flag)</f>
        <v>zzz_ignore</v>
      </c>
      <c r="L380" s="19" t="str">
        <f>IF(AND(NOT(ISBLANK('Gen Master'!L222)),OR('Gen Master'!$AM222=TRUE,'Gen Master'!$AM222="Enabled?")),'Gen Master'!L222, ignore_flag)</f>
        <v>zzz_ignore</v>
      </c>
      <c r="M380" s="19" t="str">
        <f>IF(AND(NOT(ISBLANK('Gen Master'!M222)),OR('Gen Master'!$AM222=TRUE,'Gen Master'!$AM222="Enabled?")),'Gen Master'!M222, ignore_flag)</f>
        <v>zzz_ignore</v>
      </c>
      <c r="N380" s="19" t="str">
        <f>IF(AND(NOT(ISBLANK('Gen Master'!N222)),OR('Gen Master'!$AM222=TRUE,'Gen Master'!$AM222="Enabled?")),'Gen Master'!N222, ignore_flag)</f>
        <v>zzz_ignore</v>
      </c>
      <c r="O380" s="19" t="str">
        <f>IF(AND(NOT(ISBLANK('Gen Master'!O222)),OR('Gen Master'!$AM222=TRUE,'Gen Master'!$AM222="Enabled?")),'Gen Master'!O222, ignore_flag)</f>
        <v>zzz_ignore</v>
      </c>
      <c r="P380" s="19" t="str">
        <f>IF(AND(NOT(ISBLANK('Gen Master'!P222)),OR('Gen Master'!$AM222=TRUE,'Gen Master'!$AM222="Enabled?")),'Gen Master'!P222, ignore_flag)</f>
        <v>zzz_ignore</v>
      </c>
      <c r="Q380" s="19" t="str">
        <f>IF(AND(NOT(ISBLANK('Gen Master'!Q222)),OR('Gen Master'!$AM222=TRUE,'Gen Master'!$AM222="Enabled?")),'Gen Master'!Q222, ignore_flag)</f>
        <v>zzz_ignore</v>
      </c>
      <c r="R380" s="19" t="str">
        <f>IF(AND(NOT(ISBLANK('Gen Master'!R222)),OR('Gen Master'!$AM222=TRUE,'Gen Master'!$AM222="Enabled?")),'Gen Master'!R222, ignore_flag)</f>
        <v>zzz_ignore</v>
      </c>
      <c r="S380" s="19" t="str">
        <f>IF(AND(NOT(ISBLANK('Gen Master'!S222)),OR('Gen Master'!$AM222=TRUE,'Gen Master'!$AM222="Enabled?")),'Gen Master'!S222, ignore_flag)</f>
        <v>zzz_ignore</v>
      </c>
      <c r="T380" s="19" t="str">
        <f>IF(AND(NOT(ISBLANK('Gen Master'!T222)),OR('Gen Master'!$AM222=TRUE,'Gen Master'!$AM222="Enabled?")),'Gen Master'!T222, ignore_flag)</f>
        <v>zzz_ignore</v>
      </c>
      <c r="U380" s="19" t="str">
        <f>IF(AND(NOT(ISBLANK('Gen Master'!U222)),OR('Gen Master'!$AM222=TRUE,'Gen Master'!$AM222="Enabled?")),'Gen Master'!U222, ignore_flag)</f>
        <v>zzz_ignore</v>
      </c>
      <c r="V380" s="19" t="str">
        <f ca="1">IF(AND(NOT(ISBLANK('Gen Master'!V222)),OR('Gen Master'!$AM222=TRUE,'Gen Master'!$AM222="Enabled?")),'Gen Master'!V222, ignore_flag)</f>
        <v>zzz_ignore</v>
      </c>
      <c r="W380" s="19" t="str">
        <f>IF(AND(NOT(ISBLANK('Gen Master'!W222)),OR('Gen Master'!$AM222=TRUE,'Gen Master'!$AM222="Enabled?")),'Gen Master'!W222, ignore_flag)</f>
        <v>zzz_ignore</v>
      </c>
      <c r="X380" s="19" t="str">
        <f>IF(AND(NOT(ISBLANK('Gen Master'!X222)),OR('Gen Master'!$AM222=TRUE,'Gen Master'!$AM222="Enabled?")),'Gen Master'!X222, ignore_flag)</f>
        <v>zzz_ignore</v>
      </c>
      <c r="Y380" s="19" t="str">
        <f>IF(AND(NOT(ISBLANK('Gen Master'!Y222)),OR('Gen Master'!$AM222=TRUE,'Gen Master'!$AM222="Enabled?")),'Gen Master'!Y222, ignore_flag)</f>
        <v>zzz_ignore</v>
      </c>
    </row>
    <row r="381" spans="1:25">
      <c r="A381" s="19">
        <f>'Gen Master'!A223</f>
        <v>192</v>
      </c>
      <c r="B381" s="19" t="str">
        <f>IF(AND(NOT(ISBLANK('Gen Master'!B223)),OR('Gen Master'!$AM223=TRUE,'Gen Master'!$AM223="Enabled?")),'Gen Master'!B223, ignore_flag)</f>
        <v>zzz_ignore</v>
      </c>
      <c r="C381" s="19" t="str">
        <f>IF(AND(NOT(ISBLANK('Gen Master'!C223)),OR('Gen Master'!$AM223=TRUE,'Gen Master'!$AM223="Enabled?")),'Gen Master'!C223, ignore_flag)</f>
        <v>zzz_ignore</v>
      </c>
      <c r="D381" s="19" t="str">
        <f>IF(AND(NOT(ISBLANK('Gen Master'!D223)),OR('Gen Master'!$AM223=TRUE,'Gen Master'!$AM223="Enabled?")),'Gen Master'!D223, ignore_flag)</f>
        <v>zzz_ignore</v>
      </c>
      <c r="E381" s="19" t="str">
        <f>IF(AND(NOT(ISBLANK('Gen Master'!E223)),OR('Gen Master'!$AM223=TRUE,'Gen Master'!$AM223="Enabled?")),'Gen Master'!E223, ignore_flag)</f>
        <v>zzz_ignore</v>
      </c>
      <c r="F381" s="19" t="str">
        <f>IF(AND(NOT(ISBLANK('Gen Master'!F223)),OR('Gen Master'!$AM223=TRUE,'Gen Master'!$AM223="Enabled?")),'Gen Master'!F223, ignore_flag)</f>
        <v>zzz_ignore</v>
      </c>
      <c r="G381" s="19" t="str">
        <f>IF(AND(NOT(ISBLANK('Gen Master'!G223)),OR('Gen Master'!$AM223=TRUE,'Gen Master'!$AM223="Enabled?")),'Gen Master'!G223, ignore_flag)</f>
        <v>zzz_ignore</v>
      </c>
      <c r="H381" s="19" t="str">
        <f>IF(AND(NOT(ISBLANK('Gen Master'!H223)),OR('Gen Master'!$AM223=TRUE,'Gen Master'!$AM223="Enabled?")),'Gen Master'!H223, ignore_flag)</f>
        <v>zzz_ignore</v>
      </c>
      <c r="I381" s="19" t="str">
        <f>IF(AND(NOT(ISBLANK('Gen Master'!I223)),OR('Gen Master'!$AM223=TRUE,'Gen Master'!$AM223="Enabled?")),'Gen Master'!I223, ignore_flag)</f>
        <v>zzz_ignore</v>
      </c>
      <c r="J381" s="19" t="str">
        <f>IF(AND(NOT(ISBLANK('Gen Master'!J223)),OR('Gen Master'!$AM223=TRUE,'Gen Master'!$AM223="Enabled?")),'Gen Master'!J223, ignore_flag)</f>
        <v>zzz_ignore</v>
      </c>
      <c r="K381" s="19" t="str">
        <f>IF(AND(NOT(ISBLANK('Gen Master'!K223)),OR('Gen Master'!$AM223=TRUE,'Gen Master'!$AM223="Enabled?")),'Gen Master'!K223, ignore_flag)</f>
        <v>zzz_ignore</v>
      </c>
      <c r="L381" s="19" t="str">
        <f>IF(AND(NOT(ISBLANK('Gen Master'!L223)),OR('Gen Master'!$AM223=TRUE,'Gen Master'!$AM223="Enabled?")),'Gen Master'!L223, ignore_flag)</f>
        <v>zzz_ignore</v>
      </c>
      <c r="M381" s="19" t="str">
        <f>IF(AND(NOT(ISBLANK('Gen Master'!M223)),OR('Gen Master'!$AM223=TRUE,'Gen Master'!$AM223="Enabled?")),'Gen Master'!M223, ignore_flag)</f>
        <v>zzz_ignore</v>
      </c>
      <c r="N381" s="19" t="str">
        <f>IF(AND(NOT(ISBLANK('Gen Master'!N223)),OR('Gen Master'!$AM223=TRUE,'Gen Master'!$AM223="Enabled?")),'Gen Master'!N223, ignore_flag)</f>
        <v>zzz_ignore</v>
      </c>
      <c r="O381" s="19" t="str">
        <f>IF(AND(NOT(ISBLANK('Gen Master'!O223)),OR('Gen Master'!$AM223=TRUE,'Gen Master'!$AM223="Enabled?")),'Gen Master'!O223, ignore_flag)</f>
        <v>zzz_ignore</v>
      </c>
      <c r="P381" s="19" t="str">
        <f>IF(AND(NOT(ISBLANK('Gen Master'!P223)),OR('Gen Master'!$AM223=TRUE,'Gen Master'!$AM223="Enabled?")),'Gen Master'!P223, ignore_flag)</f>
        <v>zzz_ignore</v>
      </c>
      <c r="Q381" s="19" t="str">
        <f>IF(AND(NOT(ISBLANK('Gen Master'!Q223)),OR('Gen Master'!$AM223=TRUE,'Gen Master'!$AM223="Enabled?")),'Gen Master'!Q223, ignore_flag)</f>
        <v>zzz_ignore</v>
      </c>
      <c r="R381" s="19" t="str">
        <f>IF(AND(NOT(ISBLANK('Gen Master'!R223)),OR('Gen Master'!$AM223=TRUE,'Gen Master'!$AM223="Enabled?")),'Gen Master'!R223, ignore_flag)</f>
        <v>zzz_ignore</v>
      </c>
      <c r="S381" s="19" t="str">
        <f>IF(AND(NOT(ISBLANK('Gen Master'!S223)),OR('Gen Master'!$AM223=TRUE,'Gen Master'!$AM223="Enabled?")),'Gen Master'!S223, ignore_flag)</f>
        <v>zzz_ignore</v>
      </c>
      <c r="T381" s="19" t="str">
        <f>IF(AND(NOT(ISBLANK('Gen Master'!T223)),OR('Gen Master'!$AM223=TRUE,'Gen Master'!$AM223="Enabled?")),'Gen Master'!T223, ignore_flag)</f>
        <v>zzz_ignore</v>
      </c>
      <c r="U381" s="19" t="str">
        <f>IF(AND(NOT(ISBLANK('Gen Master'!U223)),OR('Gen Master'!$AM223=TRUE,'Gen Master'!$AM223="Enabled?")),'Gen Master'!U223, ignore_flag)</f>
        <v>zzz_ignore</v>
      </c>
      <c r="V381" s="19" t="str">
        <f ca="1">IF(AND(NOT(ISBLANK('Gen Master'!V223)),OR('Gen Master'!$AM223=TRUE,'Gen Master'!$AM223="Enabled?")),'Gen Master'!V223, ignore_flag)</f>
        <v>zzz_ignore</v>
      </c>
      <c r="W381" s="19" t="str">
        <f>IF(AND(NOT(ISBLANK('Gen Master'!W223)),OR('Gen Master'!$AM223=TRUE,'Gen Master'!$AM223="Enabled?")),'Gen Master'!W223, ignore_flag)</f>
        <v>zzz_ignore</v>
      </c>
      <c r="X381" s="19" t="str">
        <f>IF(AND(NOT(ISBLANK('Gen Master'!X223)),OR('Gen Master'!$AM223=TRUE,'Gen Master'!$AM223="Enabled?")),'Gen Master'!X223, ignore_flag)</f>
        <v>zzz_ignore</v>
      </c>
      <c r="Y381" s="19" t="str">
        <f>IF(AND(NOT(ISBLANK('Gen Master'!Y223)),OR('Gen Master'!$AM223=TRUE,'Gen Master'!$AM223="Enabled?")),'Gen Master'!Y223, ignore_flag)</f>
        <v>zzz_ignore</v>
      </c>
    </row>
    <row r="382" spans="1:25">
      <c r="A382" s="19">
        <f>'Gen Master'!A224</f>
        <v>193</v>
      </c>
      <c r="B382" s="19" t="str">
        <f>IF(AND(NOT(ISBLANK('Gen Master'!B224)),OR('Gen Master'!$AM224=TRUE,'Gen Master'!$AM224="Enabled?")),'Gen Master'!B224, ignore_flag)</f>
        <v>zzz_ignore</v>
      </c>
      <c r="C382" s="19" t="str">
        <f>IF(AND(NOT(ISBLANK('Gen Master'!C224)),OR('Gen Master'!$AM224=TRUE,'Gen Master'!$AM224="Enabled?")),'Gen Master'!C224, ignore_flag)</f>
        <v>zzz_ignore</v>
      </c>
      <c r="D382" s="19" t="str">
        <f>IF(AND(NOT(ISBLANK('Gen Master'!D224)),OR('Gen Master'!$AM224=TRUE,'Gen Master'!$AM224="Enabled?")),'Gen Master'!D224, ignore_flag)</f>
        <v>zzz_ignore</v>
      </c>
      <c r="E382" s="19" t="str">
        <f>IF(AND(NOT(ISBLANK('Gen Master'!E224)),OR('Gen Master'!$AM224=TRUE,'Gen Master'!$AM224="Enabled?")),'Gen Master'!E224, ignore_flag)</f>
        <v>zzz_ignore</v>
      </c>
      <c r="F382" s="19" t="str">
        <f>IF(AND(NOT(ISBLANK('Gen Master'!F224)),OR('Gen Master'!$AM224=TRUE,'Gen Master'!$AM224="Enabled?")),'Gen Master'!F224, ignore_flag)</f>
        <v>zzz_ignore</v>
      </c>
      <c r="G382" s="19" t="str">
        <f>IF(AND(NOT(ISBLANK('Gen Master'!G224)),OR('Gen Master'!$AM224=TRUE,'Gen Master'!$AM224="Enabled?")),'Gen Master'!G224, ignore_flag)</f>
        <v>zzz_ignore</v>
      </c>
      <c r="H382" s="19" t="str">
        <f>IF(AND(NOT(ISBLANK('Gen Master'!H224)),OR('Gen Master'!$AM224=TRUE,'Gen Master'!$AM224="Enabled?")),'Gen Master'!H224, ignore_flag)</f>
        <v>zzz_ignore</v>
      </c>
      <c r="I382" s="19" t="str">
        <f>IF(AND(NOT(ISBLANK('Gen Master'!I224)),OR('Gen Master'!$AM224=TRUE,'Gen Master'!$AM224="Enabled?")),'Gen Master'!I224, ignore_flag)</f>
        <v>zzz_ignore</v>
      </c>
      <c r="J382" s="19" t="str">
        <f>IF(AND(NOT(ISBLANK('Gen Master'!J224)),OR('Gen Master'!$AM224=TRUE,'Gen Master'!$AM224="Enabled?")),'Gen Master'!J224, ignore_flag)</f>
        <v>zzz_ignore</v>
      </c>
      <c r="K382" s="19" t="str">
        <f>IF(AND(NOT(ISBLANK('Gen Master'!K224)),OR('Gen Master'!$AM224=TRUE,'Gen Master'!$AM224="Enabled?")),'Gen Master'!K224, ignore_flag)</f>
        <v>zzz_ignore</v>
      </c>
      <c r="L382" s="19" t="str">
        <f>IF(AND(NOT(ISBLANK('Gen Master'!L224)),OR('Gen Master'!$AM224=TRUE,'Gen Master'!$AM224="Enabled?")),'Gen Master'!L224, ignore_flag)</f>
        <v>zzz_ignore</v>
      </c>
      <c r="M382" s="19" t="str">
        <f>IF(AND(NOT(ISBLANK('Gen Master'!M224)),OR('Gen Master'!$AM224=TRUE,'Gen Master'!$AM224="Enabled?")),'Gen Master'!M224, ignore_flag)</f>
        <v>zzz_ignore</v>
      </c>
      <c r="N382" s="19" t="str">
        <f>IF(AND(NOT(ISBLANK('Gen Master'!N224)),OR('Gen Master'!$AM224=TRUE,'Gen Master'!$AM224="Enabled?")),'Gen Master'!N224, ignore_flag)</f>
        <v>zzz_ignore</v>
      </c>
      <c r="O382" s="19" t="str">
        <f>IF(AND(NOT(ISBLANK('Gen Master'!O224)),OR('Gen Master'!$AM224=TRUE,'Gen Master'!$AM224="Enabled?")),'Gen Master'!O224, ignore_flag)</f>
        <v>zzz_ignore</v>
      </c>
      <c r="P382" s="19" t="str">
        <f>IF(AND(NOT(ISBLANK('Gen Master'!P224)),OR('Gen Master'!$AM224=TRUE,'Gen Master'!$AM224="Enabled?")),'Gen Master'!P224, ignore_flag)</f>
        <v>zzz_ignore</v>
      </c>
      <c r="Q382" s="19" t="str">
        <f>IF(AND(NOT(ISBLANK('Gen Master'!Q224)),OR('Gen Master'!$AM224=TRUE,'Gen Master'!$AM224="Enabled?")),'Gen Master'!Q224, ignore_flag)</f>
        <v>zzz_ignore</v>
      </c>
      <c r="R382" s="19" t="str">
        <f>IF(AND(NOT(ISBLANK('Gen Master'!R224)),OR('Gen Master'!$AM224=TRUE,'Gen Master'!$AM224="Enabled?")),'Gen Master'!R224, ignore_flag)</f>
        <v>zzz_ignore</v>
      </c>
      <c r="S382" s="19" t="str">
        <f>IF(AND(NOT(ISBLANK('Gen Master'!S224)),OR('Gen Master'!$AM224=TRUE,'Gen Master'!$AM224="Enabled?")),'Gen Master'!S224, ignore_flag)</f>
        <v>zzz_ignore</v>
      </c>
      <c r="T382" s="19" t="str">
        <f>IF(AND(NOT(ISBLANK('Gen Master'!T224)),OR('Gen Master'!$AM224=TRUE,'Gen Master'!$AM224="Enabled?")),'Gen Master'!T224, ignore_flag)</f>
        <v>zzz_ignore</v>
      </c>
      <c r="U382" s="19" t="str">
        <f>IF(AND(NOT(ISBLANK('Gen Master'!U224)),OR('Gen Master'!$AM224=TRUE,'Gen Master'!$AM224="Enabled?")),'Gen Master'!U224, ignore_flag)</f>
        <v>zzz_ignore</v>
      </c>
      <c r="V382" s="19" t="str">
        <f ca="1">IF(AND(NOT(ISBLANK('Gen Master'!V224)),OR('Gen Master'!$AM224=TRUE,'Gen Master'!$AM224="Enabled?")),'Gen Master'!V224, ignore_flag)</f>
        <v>zzz_ignore</v>
      </c>
      <c r="W382" s="19" t="str">
        <f>IF(AND(NOT(ISBLANK('Gen Master'!W224)),OR('Gen Master'!$AM224=TRUE,'Gen Master'!$AM224="Enabled?")),'Gen Master'!W224, ignore_flag)</f>
        <v>zzz_ignore</v>
      </c>
      <c r="X382" s="19" t="str">
        <f>IF(AND(NOT(ISBLANK('Gen Master'!X224)),OR('Gen Master'!$AM224=TRUE,'Gen Master'!$AM224="Enabled?")),'Gen Master'!X224, ignore_flag)</f>
        <v>zzz_ignore</v>
      </c>
      <c r="Y382" s="19" t="str">
        <f>IF(AND(NOT(ISBLANK('Gen Master'!Y224)),OR('Gen Master'!$AM224=TRUE,'Gen Master'!$AM224="Enabled?")),'Gen Master'!Y224, ignore_flag)</f>
        <v>zzz_ignore</v>
      </c>
    </row>
    <row r="383" spans="1:25">
      <c r="A383" s="19">
        <f>'Gen Master'!A225</f>
        <v>194</v>
      </c>
      <c r="B383" s="19" t="str">
        <f>IF(AND(NOT(ISBLANK('Gen Master'!B225)),OR('Gen Master'!$AM225=TRUE,'Gen Master'!$AM225="Enabled?")),'Gen Master'!B225, ignore_flag)</f>
        <v>zzz_ignore</v>
      </c>
      <c r="C383" s="19" t="str">
        <f>IF(AND(NOT(ISBLANK('Gen Master'!C225)),OR('Gen Master'!$AM225=TRUE,'Gen Master'!$AM225="Enabled?")),'Gen Master'!C225, ignore_flag)</f>
        <v>zzz_ignore</v>
      </c>
      <c r="D383" s="19" t="str">
        <f>IF(AND(NOT(ISBLANK('Gen Master'!D225)),OR('Gen Master'!$AM225=TRUE,'Gen Master'!$AM225="Enabled?")),'Gen Master'!D225, ignore_flag)</f>
        <v>zzz_ignore</v>
      </c>
      <c r="E383" s="19" t="str">
        <f>IF(AND(NOT(ISBLANK('Gen Master'!E225)),OR('Gen Master'!$AM225=TRUE,'Gen Master'!$AM225="Enabled?")),'Gen Master'!E225, ignore_flag)</f>
        <v>zzz_ignore</v>
      </c>
      <c r="F383" s="19" t="str">
        <f>IF(AND(NOT(ISBLANK('Gen Master'!F225)),OR('Gen Master'!$AM225=TRUE,'Gen Master'!$AM225="Enabled?")),'Gen Master'!F225, ignore_flag)</f>
        <v>zzz_ignore</v>
      </c>
      <c r="G383" s="19" t="str">
        <f>IF(AND(NOT(ISBLANK('Gen Master'!G225)),OR('Gen Master'!$AM225=TRUE,'Gen Master'!$AM225="Enabled?")),'Gen Master'!G225, ignore_flag)</f>
        <v>zzz_ignore</v>
      </c>
      <c r="H383" s="19" t="str">
        <f>IF(AND(NOT(ISBLANK('Gen Master'!H225)),OR('Gen Master'!$AM225=TRUE,'Gen Master'!$AM225="Enabled?")),'Gen Master'!H225, ignore_flag)</f>
        <v>zzz_ignore</v>
      </c>
      <c r="I383" s="19" t="str">
        <f>IF(AND(NOT(ISBLANK('Gen Master'!I225)),OR('Gen Master'!$AM225=TRUE,'Gen Master'!$AM225="Enabled?")),'Gen Master'!I225, ignore_flag)</f>
        <v>zzz_ignore</v>
      </c>
      <c r="J383" s="19" t="str">
        <f>IF(AND(NOT(ISBLANK('Gen Master'!J225)),OR('Gen Master'!$AM225=TRUE,'Gen Master'!$AM225="Enabled?")),'Gen Master'!J225, ignore_flag)</f>
        <v>zzz_ignore</v>
      </c>
      <c r="K383" s="19" t="str">
        <f>IF(AND(NOT(ISBLANK('Gen Master'!K225)),OR('Gen Master'!$AM225=TRUE,'Gen Master'!$AM225="Enabled?")),'Gen Master'!K225, ignore_flag)</f>
        <v>zzz_ignore</v>
      </c>
      <c r="L383" s="19" t="str">
        <f>IF(AND(NOT(ISBLANK('Gen Master'!L225)),OR('Gen Master'!$AM225=TRUE,'Gen Master'!$AM225="Enabled?")),'Gen Master'!L225, ignore_flag)</f>
        <v>zzz_ignore</v>
      </c>
      <c r="M383" s="19" t="str">
        <f>IF(AND(NOT(ISBLANK('Gen Master'!M225)),OR('Gen Master'!$AM225=TRUE,'Gen Master'!$AM225="Enabled?")),'Gen Master'!M225, ignore_flag)</f>
        <v>zzz_ignore</v>
      </c>
      <c r="N383" s="19" t="str">
        <f>IF(AND(NOT(ISBLANK('Gen Master'!N225)),OR('Gen Master'!$AM225=TRUE,'Gen Master'!$AM225="Enabled?")),'Gen Master'!N225, ignore_flag)</f>
        <v>zzz_ignore</v>
      </c>
      <c r="O383" s="19" t="str">
        <f>IF(AND(NOT(ISBLANK('Gen Master'!O225)),OR('Gen Master'!$AM225=TRUE,'Gen Master'!$AM225="Enabled?")),'Gen Master'!O225, ignore_flag)</f>
        <v>zzz_ignore</v>
      </c>
      <c r="P383" s="19" t="str">
        <f>IF(AND(NOT(ISBLANK('Gen Master'!P225)),OR('Gen Master'!$AM225=TRUE,'Gen Master'!$AM225="Enabled?")),'Gen Master'!P225, ignore_flag)</f>
        <v>zzz_ignore</v>
      </c>
      <c r="Q383" s="19" t="str">
        <f>IF(AND(NOT(ISBLANK('Gen Master'!Q225)),OR('Gen Master'!$AM225=TRUE,'Gen Master'!$AM225="Enabled?")),'Gen Master'!Q225, ignore_flag)</f>
        <v>zzz_ignore</v>
      </c>
      <c r="R383" s="19" t="str">
        <f>IF(AND(NOT(ISBLANK('Gen Master'!R225)),OR('Gen Master'!$AM225=TRUE,'Gen Master'!$AM225="Enabled?")),'Gen Master'!R225, ignore_flag)</f>
        <v>zzz_ignore</v>
      </c>
      <c r="S383" s="19" t="str">
        <f>IF(AND(NOT(ISBLANK('Gen Master'!S225)),OR('Gen Master'!$AM225=TRUE,'Gen Master'!$AM225="Enabled?")),'Gen Master'!S225, ignore_flag)</f>
        <v>zzz_ignore</v>
      </c>
      <c r="T383" s="19" t="str">
        <f>IF(AND(NOT(ISBLANK('Gen Master'!T225)),OR('Gen Master'!$AM225=TRUE,'Gen Master'!$AM225="Enabled?")),'Gen Master'!T225, ignore_flag)</f>
        <v>zzz_ignore</v>
      </c>
      <c r="U383" s="19" t="str">
        <f>IF(AND(NOT(ISBLANK('Gen Master'!U225)),OR('Gen Master'!$AM225=TRUE,'Gen Master'!$AM225="Enabled?")),'Gen Master'!U225, ignore_flag)</f>
        <v>zzz_ignore</v>
      </c>
      <c r="V383" s="19" t="str">
        <f ca="1">IF(AND(NOT(ISBLANK('Gen Master'!V225)),OR('Gen Master'!$AM225=TRUE,'Gen Master'!$AM225="Enabled?")),'Gen Master'!V225, ignore_flag)</f>
        <v>zzz_ignore</v>
      </c>
      <c r="W383" s="19" t="str">
        <f>IF(AND(NOT(ISBLANK('Gen Master'!W225)),OR('Gen Master'!$AM225=TRUE,'Gen Master'!$AM225="Enabled?")),'Gen Master'!W225, ignore_flag)</f>
        <v>zzz_ignore</v>
      </c>
      <c r="X383" s="19" t="str">
        <f>IF(AND(NOT(ISBLANK('Gen Master'!X225)),OR('Gen Master'!$AM225=TRUE,'Gen Master'!$AM225="Enabled?")),'Gen Master'!X225, ignore_flag)</f>
        <v>zzz_ignore</v>
      </c>
      <c r="Y383" s="19" t="str">
        <f>IF(AND(NOT(ISBLANK('Gen Master'!Y225)),OR('Gen Master'!$AM225=TRUE,'Gen Master'!$AM225="Enabled?")),'Gen Master'!Y225, ignore_flag)</f>
        <v>zzz_ignore</v>
      </c>
    </row>
    <row r="384" spans="1:25">
      <c r="A384" s="19">
        <f>'Gen Master'!A226</f>
        <v>195</v>
      </c>
      <c r="B384" s="19" t="str">
        <f>IF(AND(NOT(ISBLANK('Gen Master'!B226)),OR('Gen Master'!$AM226=TRUE,'Gen Master'!$AM226="Enabled?")),'Gen Master'!B226, ignore_flag)</f>
        <v>zzz_ignore</v>
      </c>
      <c r="C384" s="19" t="str">
        <f>IF(AND(NOT(ISBLANK('Gen Master'!C226)),OR('Gen Master'!$AM226=TRUE,'Gen Master'!$AM226="Enabled?")),'Gen Master'!C226, ignore_flag)</f>
        <v>zzz_ignore</v>
      </c>
      <c r="D384" s="19" t="str">
        <f>IF(AND(NOT(ISBLANK('Gen Master'!D226)),OR('Gen Master'!$AM226=TRUE,'Gen Master'!$AM226="Enabled?")),'Gen Master'!D226, ignore_flag)</f>
        <v>zzz_ignore</v>
      </c>
      <c r="E384" s="19" t="str">
        <f>IF(AND(NOT(ISBLANK('Gen Master'!E226)),OR('Gen Master'!$AM226=TRUE,'Gen Master'!$AM226="Enabled?")),'Gen Master'!E226, ignore_flag)</f>
        <v>zzz_ignore</v>
      </c>
      <c r="F384" s="19" t="str">
        <f>IF(AND(NOT(ISBLANK('Gen Master'!F226)),OR('Gen Master'!$AM226=TRUE,'Gen Master'!$AM226="Enabled?")),'Gen Master'!F226, ignore_flag)</f>
        <v>zzz_ignore</v>
      </c>
      <c r="G384" s="19" t="str">
        <f>IF(AND(NOT(ISBLANK('Gen Master'!G226)),OR('Gen Master'!$AM226=TRUE,'Gen Master'!$AM226="Enabled?")),'Gen Master'!G226, ignore_flag)</f>
        <v>zzz_ignore</v>
      </c>
      <c r="H384" s="19" t="str">
        <f>IF(AND(NOT(ISBLANK('Gen Master'!H226)),OR('Gen Master'!$AM226=TRUE,'Gen Master'!$AM226="Enabled?")),'Gen Master'!H226, ignore_flag)</f>
        <v>zzz_ignore</v>
      </c>
      <c r="I384" s="19" t="str">
        <f>IF(AND(NOT(ISBLANK('Gen Master'!I226)),OR('Gen Master'!$AM226=TRUE,'Gen Master'!$AM226="Enabled?")),'Gen Master'!I226, ignore_flag)</f>
        <v>zzz_ignore</v>
      </c>
      <c r="J384" s="19" t="str">
        <f>IF(AND(NOT(ISBLANK('Gen Master'!J226)),OR('Gen Master'!$AM226=TRUE,'Gen Master'!$AM226="Enabled?")),'Gen Master'!J226, ignore_flag)</f>
        <v>zzz_ignore</v>
      </c>
      <c r="K384" s="19" t="str">
        <f>IF(AND(NOT(ISBLANK('Gen Master'!K226)),OR('Gen Master'!$AM226=TRUE,'Gen Master'!$AM226="Enabled?")),'Gen Master'!K226, ignore_flag)</f>
        <v>zzz_ignore</v>
      </c>
      <c r="L384" s="19" t="str">
        <f>IF(AND(NOT(ISBLANK('Gen Master'!L226)),OR('Gen Master'!$AM226=TRUE,'Gen Master'!$AM226="Enabled?")),'Gen Master'!L226, ignore_flag)</f>
        <v>zzz_ignore</v>
      </c>
      <c r="M384" s="19" t="str">
        <f>IF(AND(NOT(ISBLANK('Gen Master'!M226)),OR('Gen Master'!$AM226=TRUE,'Gen Master'!$AM226="Enabled?")),'Gen Master'!M226, ignore_flag)</f>
        <v>zzz_ignore</v>
      </c>
      <c r="N384" s="19" t="str">
        <f>IF(AND(NOT(ISBLANK('Gen Master'!N226)),OR('Gen Master'!$AM226=TRUE,'Gen Master'!$AM226="Enabled?")),'Gen Master'!N226, ignore_flag)</f>
        <v>zzz_ignore</v>
      </c>
      <c r="O384" s="19" t="str">
        <f>IF(AND(NOT(ISBLANK('Gen Master'!O226)),OR('Gen Master'!$AM226=TRUE,'Gen Master'!$AM226="Enabled?")),'Gen Master'!O226, ignore_flag)</f>
        <v>zzz_ignore</v>
      </c>
      <c r="P384" s="19" t="str">
        <f>IF(AND(NOT(ISBLANK('Gen Master'!P226)),OR('Gen Master'!$AM226=TRUE,'Gen Master'!$AM226="Enabled?")),'Gen Master'!P226, ignore_flag)</f>
        <v>zzz_ignore</v>
      </c>
      <c r="Q384" s="19" t="str">
        <f>IF(AND(NOT(ISBLANK('Gen Master'!Q226)),OR('Gen Master'!$AM226=TRUE,'Gen Master'!$AM226="Enabled?")),'Gen Master'!Q226, ignore_flag)</f>
        <v>zzz_ignore</v>
      </c>
      <c r="R384" s="19" t="str">
        <f>IF(AND(NOT(ISBLANK('Gen Master'!R226)),OR('Gen Master'!$AM226=TRUE,'Gen Master'!$AM226="Enabled?")),'Gen Master'!R226, ignore_flag)</f>
        <v>zzz_ignore</v>
      </c>
      <c r="S384" s="19" t="str">
        <f>IF(AND(NOT(ISBLANK('Gen Master'!S226)),OR('Gen Master'!$AM226=TRUE,'Gen Master'!$AM226="Enabled?")),'Gen Master'!S226, ignore_flag)</f>
        <v>zzz_ignore</v>
      </c>
      <c r="T384" s="19" t="str">
        <f>IF(AND(NOT(ISBLANK('Gen Master'!T226)),OR('Gen Master'!$AM226=TRUE,'Gen Master'!$AM226="Enabled?")),'Gen Master'!T226, ignore_flag)</f>
        <v>zzz_ignore</v>
      </c>
      <c r="U384" s="19" t="str">
        <f>IF(AND(NOT(ISBLANK('Gen Master'!U226)),OR('Gen Master'!$AM226=TRUE,'Gen Master'!$AM226="Enabled?")),'Gen Master'!U226, ignore_flag)</f>
        <v>zzz_ignore</v>
      </c>
      <c r="V384" s="19" t="str">
        <f ca="1">IF(AND(NOT(ISBLANK('Gen Master'!V226)),OR('Gen Master'!$AM226=TRUE,'Gen Master'!$AM226="Enabled?")),'Gen Master'!V226, ignore_flag)</f>
        <v>zzz_ignore</v>
      </c>
      <c r="W384" s="19" t="str">
        <f>IF(AND(NOT(ISBLANK('Gen Master'!W226)),OR('Gen Master'!$AM226=TRUE,'Gen Master'!$AM226="Enabled?")),'Gen Master'!W226, ignore_flag)</f>
        <v>zzz_ignore</v>
      </c>
      <c r="X384" s="19" t="str">
        <f>IF(AND(NOT(ISBLANK('Gen Master'!X226)),OR('Gen Master'!$AM226=TRUE,'Gen Master'!$AM226="Enabled?")),'Gen Master'!X226, ignore_flag)</f>
        <v>zzz_ignore</v>
      </c>
      <c r="Y384" s="19" t="str">
        <f>IF(AND(NOT(ISBLANK('Gen Master'!Y226)),OR('Gen Master'!$AM226=TRUE,'Gen Master'!$AM226="Enabled?")),'Gen Master'!Y226, ignore_flag)</f>
        <v>zzz_ignore</v>
      </c>
    </row>
    <row r="385" spans="1:25">
      <c r="A385" s="19">
        <f>'Gen Master'!A227</f>
        <v>196</v>
      </c>
      <c r="B385" s="19" t="str">
        <f>IF(AND(NOT(ISBLANK('Gen Master'!B227)),OR('Gen Master'!$AM227=TRUE,'Gen Master'!$AM227="Enabled?")),'Gen Master'!B227, ignore_flag)</f>
        <v>zzz_ignore</v>
      </c>
      <c r="C385" s="19" t="str">
        <f>IF(AND(NOT(ISBLANK('Gen Master'!C227)),OR('Gen Master'!$AM227=TRUE,'Gen Master'!$AM227="Enabled?")),'Gen Master'!C227, ignore_flag)</f>
        <v>zzz_ignore</v>
      </c>
      <c r="D385" s="19" t="str">
        <f>IF(AND(NOT(ISBLANK('Gen Master'!D227)),OR('Gen Master'!$AM227=TRUE,'Gen Master'!$AM227="Enabled?")),'Gen Master'!D227, ignore_flag)</f>
        <v>zzz_ignore</v>
      </c>
      <c r="E385" s="19" t="str">
        <f>IF(AND(NOT(ISBLANK('Gen Master'!E227)),OR('Gen Master'!$AM227=TRUE,'Gen Master'!$AM227="Enabled?")),'Gen Master'!E227, ignore_flag)</f>
        <v>zzz_ignore</v>
      </c>
      <c r="F385" s="19" t="str">
        <f>IF(AND(NOT(ISBLANK('Gen Master'!F227)),OR('Gen Master'!$AM227=TRUE,'Gen Master'!$AM227="Enabled?")),'Gen Master'!F227, ignore_flag)</f>
        <v>zzz_ignore</v>
      </c>
      <c r="G385" s="19" t="str">
        <f>IF(AND(NOT(ISBLANK('Gen Master'!G227)),OR('Gen Master'!$AM227=TRUE,'Gen Master'!$AM227="Enabled?")),'Gen Master'!G227, ignore_flag)</f>
        <v>zzz_ignore</v>
      </c>
      <c r="H385" s="19" t="str">
        <f>IF(AND(NOT(ISBLANK('Gen Master'!H227)),OR('Gen Master'!$AM227=TRUE,'Gen Master'!$AM227="Enabled?")),'Gen Master'!H227, ignore_flag)</f>
        <v>zzz_ignore</v>
      </c>
      <c r="I385" s="19" t="str">
        <f>IF(AND(NOT(ISBLANK('Gen Master'!I227)),OR('Gen Master'!$AM227=TRUE,'Gen Master'!$AM227="Enabled?")),'Gen Master'!I227, ignore_flag)</f>
        <v>zzz_ignore</v>
      </c>
      <c r="J385" s="19" t="str">
        <f>IF(AND(NOT(ISBLANK('Gen Master'!J227)),OR('Gen Master'!$AM227=TRUE,'Gen Master'!$AM227="Enabled?")),'Gen Master'!J227, ignore_flag)</f>
        <v>zzz_ignore</v>
      </c>
      <c r="K385" s="19" t="str">
        <f>IF(AND(NOT(ISBLANK('Gen Master'!K227)),OR('Gen Master'!$AM227=TRUE,'Gen Master'!$AM227="Enabled?")),'Gen Master'!K227, ignore_flag)</f>
        <v>zzz_ignore</v>
      </c>
      <c r="L385" s="19" t="str">
        <f>IF(AND(NOT(ISBLANK('Gen Master'!L227)),OR('Gen Master'!$AM227=TRUE,'Gen Master'!$AM227="Enabled?")),'Gen Master'!L227, ignore_flag)</f>
        <v>zzz_ignore</v>
      </c>
      <c r="M385" s="19" t="str">
        <f>IF(AND(NOT(ISBLANK('Gen Master'!M227)),OR('Gen Master'!$AM227=TRUE,'Gen Master'!$AM227="Enabled?")),'Gen Master'!M227, ignore_flag)</f>
        <v>zzz_ignore</v>
      </c>
      <c r="N385" s="19" t="str">
        <f>IF(AND(NOT(ISBLANK('Gen Master'!N227)),OR('Gen Master'!$AM227=TRUE,'Gen Master'!$AM227="Enabled?")),'Gen Master'!N227, ignore_flag)</f>
        <v>zzz_ignore</v>
      </c>
      <c r="O385" s="19" t="str">
        <f>IF(AND(NOT(ISBLANK('Gen Master'!O227)),OR('Gen Master'!$AM227=TRUE,'Gen Master'!$AM227="Enabled?")),'Gen Master'!O227, ignore_flag)</f>
        <v>zzz_ignore</v>
      </c>
      <c r="P385" s="19" t="str">
        <f>IF(AND(NOT(ISBLANK('Gen Master'!P227)),OR('Gen Master'!$AM227=TRUE,'Gen Master'!$AM227="Enabled?")),'Gen Master'!P227, ignore_flag)</f>
        <v>zzz_ignore</v>
      </c>
      <c r="Q385" s="19" t="str">
        <f>IF(AND(NOT(ISBLANK('Gen Master'!Q227)),OR('Gen Master'!$AM227=TRUE,'Gen Master'!$AM227="Enabled?")),'Gen Master'!Q227, ignore_flag)</f>
        <v>zzz_ignore</v>
      </c>
      <c r="R385" s="19" t="str">
        <f>IF(AND(NOT(ISBLANK('Gen Master'!R227)),OR('Gen Master'!$AM227=TRUE,'Gen Master'!$AM227="Enabled?")),'Gen Master'!R227, ignore_flag)</f>
        <v>zzz_ignore</v>
      </c>
      <c r="S385" s="19" t="str">
        <f>IF(AND(NOT(ISBLANK('Gen Master'!S227)),OR('Gen Master'!$AM227=TRUE,'Gen Master'!$AM227="Enabled?")),'Gen Master'!S227, ignore_flag)</f>
        <v>zzz_ignore</v>
      </c>
      <c r="T385" s="19" t="str">
        <f>IF(AND(NOT(ISBLANK('Gen Master'!T227)),OR('Gen Master'!$AM227=TRUE,'Gen Master'!$AM227="Enabled?")),'Gen Master'!T227, ignore_flag)</f>
        <v>zzz_ignore</v>
      </c>
      <c r="U385" s="19" t="str">
        <f>IF(AND(NOT(ISBLANK('Gen Master'!U227)),OR('Gen Master'!$AM227=TRUE,'Gen Master'!$AM227="Enabled?")),'Gen Master'!U227, ignore_flag)</f>
        <v>zzz_ignore</v>
      </c>
      <c r="V385" s="19" t="str">
        <f ca="1">IF(AND(NOT(ISBLANK('Gen Master'!V227)),OR('Gen Master'!$AM227=TRUE,'Gen Master'!$AM227="Enabled?")),'Gen Master'!V227, ignore_flag)</f>
        <v>zzz_ignore</v>
      </c>
      <c r="W385" s="19" t="str">
        <f>IF(AND(NOT(ISBLANK('Gen Master'!W227)),OR('Gen Master'!$AM227=TRUE,'Gen Master'!$AM227="Enabled?")),'Gen Master'!W227, ignore_flag)</f>
        <v>zzz_ignore</v>
      </c>
      <c r="X385" s="19" t="str">
        <f>IF(AND(NOT(ISBLANK('Gen Master'!X227)),OR('Gen Master'!$AM227=TRUE,'Gen Master'!$AM227="Enabled?")),'Gen Master'!X227, ignore_flag)</f>
        <v>zzz_ignore</v>
      </c>
      <c r="Y385" s="19" t="str">
        <f>IF(AND(NOT(ISBLANK('Gen Master'!Y227)),OR('Gen Master'!$AM227=TRUE,'Gen Master'!$AM227="Enabled?")),'Gen Master'!Y227, ignore_flag)</f>
        <v>zzz_ignore</v>
      </c>
    </row>
    <row r="386" spans="1:25">
      <c r="A386" s="19">
        <f>'Gen Master'!A228</f>
        <v>197</v>
      </c>
      <c r="B386" s="19" t="str">
        <f>IF(AND(NOT(ISBLANK('Gen Master'!B228)),OR('Gen Master'!$AM228=TRUE,'Gen Master'!$AM228="Enabled?")),'Gen Master'!B228, ignore_flag)</f>
        <v>zzz_ignore</v>
      </c>
      <c r="C386" s="19" t="str">
        <f>IF(AND(NOT(ISBLANK('Gen Master'!C228)),OR('Gen Master'!$AM228=TRUE,'Gen Master'!$AM228="Enabled?")),'Gen Master'!C228, ignore_flag)</f>
        <v>zzz_ignore</v>
      </c>
      <c r="D386" s="19" t="str">
        <f>IF(AND(NOT(ISBLANK('Gen Master'!D228)),OR('Gen Master'!$AM228=TRUE,'Gen Master'!$AM228="Enabled?")),'Gen Master'!D228, ignore_flag)</f>
        <v>zzz_ignore</v>
      </c>
      <c r="E386" s="19" t="str">
        <f>IF(AND(NOT(ISBLANK('Gen Master'!E228)),OR('Gen Master'!$AM228=TRUE,'Gen Master'!$AM228="Enabled?")),'Gen Master'!E228, ignore_flag)</f>
        <v>zzz_ignore</v>
      </c>
      <c r="F386" s="19" t="str">
        <f>IF(AND(NOT(ISBLANK('Gen Master'!F228)),OR('Gen Master'!$AM228=TRUE,'Gen Master'!$AM228="Enabled?")),'Gen Master'!F228, ignore_flag)</f>
        <v>zzz_ignore</v>
      </c>
      <c r="G386" s="19" t="str">
        <f>IF(AND(NOT(ISBLANK('Gen Master'!G228)),OR('Gen Master'!$AM228=TRUE,'Gen Master'!$AM228="Enabled?")),'Gen Master'!G228, ignore_flag)</f>
        <v>zzz_ignore</v>
      </c>
      <c r="H386" s="19" t="str">
        <f>IF(AND(NOT(ISBLANK('Gen Master'!H228)),OR('Gen Master'!$AM228=TRUE,'Gen Master'!$AM228="Enabled?")),'Gen Master'!H228, ignore_flag)</f>
        <v>zzz_ignore</v>
      </c>
      <c r="I386" s="19" t="str">
        <f>IF(AND(NOT(ISBLANK('Gen Master'!I228)),OR('Gen Master'!$AM228=TRUE,'Gen Master'!$AM228="Enabled?")),'Gen Master'!I228, ignore_flag)</f>
        <v>zzz_ignore</v>
      </c>
      <c r="J386" s="19" t="str">
        <f>IF(AND(NOT(ISBLANK('Gen Master'!J228)),OR('Gen Master'!$AM228=TRUE,'Gen Master'!$AM228="Enabled?")),'Gen Master'!J228, ignore_flag)</f>
        <v>zzz_ignore</v>
      </c>
      <c r="K386" s="19" t="str">
        <f>IF(AND(NOT(ISBLANK('Gen Master'!K228)),OR('Gen Master'!$AM228=TRUE,'Gen Master'!$AM228="Enabled?")),'Gen Master'!K228, ignore_flag)</f>
        <v>zzz_ignore</v>
      </c>
      <c r="L386" s="19" t="str">
        <f>IF(AND(NOT(ISBLANK('Gen Master'!L228)),OR('Gen Master'!$AM228=TRUE,'Gen Master'!$AM228="Enabled?")),'Gen Master'!L228, ignore_flag)</f>
        <v>zzz_ignore</v>
      </c>
      <c r="M386" s="19" t="str">
        <f>IF(AND(NOT(ISBLANK('Gen Master'!M228)),OR('Gen Master'!$AM228=TRUE,'Gen Master'!$AM228="Enabled?")),'Gen Master'!M228, ignore_flag)</f>
        <v>zzz_ignore</v>
      </c>
      <c r="N386" s="19" t="str">
        <f>IF(AND(NOT(ISBLANK('Gen Master'!N228)),OR('Gen Master'!$AM228=TRUE,'Gen Master'!$AM228="Enabled?")),'Gen Master'!N228, ignore_flag)</f>
        <v>zzz_ignore</v>
      </c>
      <c r="O386" s="19" t="str">
        <f>IF(AND(NOT(ISBLANK('Gen Master'!O228)),OR('Gen Master'!$AM228=TRUE,'Gen Master'!$AM228="Enabled?")),'Gen Master'!O228, ignore_flag)</f>
        <v>zzz_ignore</v>
      </c>
      <c r="P386" s="19" t="str">
        <f>IF(AND(NOT(ISBLANK('Gen Master'!P228)),OR('Gen Master'!$AM228=TRUE,'Gen Master'!$AM228="Enabled?")),'Gen Master'!P228, ignore_flag)</f>
        <v>zzz_ignore</v>
      </c>
      <c r="Q386" s="19" t="str">
        <f>IF(AND(NOT(ISBLANK('Gen Master'!Q228)),OR('Gen Master'!$AM228=TRUE,'Gen Master'!$AM228="Enabled?")),'Gen Master'!Q228, ignore_flag)</f>
        <v>zzz_ignore</v>
      </c>
      <c r="R386" s="19" t="str">
        <f>IF(AND(NOT(ISBLANK('Gen Master'!R228)),OR('Gen Master'!$AM228=TRUE,'Gen Master'!$AM228="Enabled?")),'Gen Master'!R228, ignore_flag)</f>
        <v>zzz_ignore</v>
      </c>
      <c r="S386" s="19" t="str">
        <f>IF(AND(NOT(ISBLANK('Gen Master'!S228)),OR('Gen Master'!$AM228=TRUE,'Gen Master'!$AM228="Enabled?")),'Gen Master'!S228, ignore_flag)</f>
        <v>zzz_ignore</v>
      </c>
      <c r="T386" s="19" t="str">
        <f>IF(AND(NOT(ISBLANK('Gen Master'!T228)),OR('Gen Master'!$AM228=TRUE,'Gen Master'!$AM228="Enabled?")),'Gen Master'!T228, ignore_flag)</f>
        <v>zzz_ignore</v>
      </c>
      <c r="U386" s="19" t="str">
        <f>IF(AND(NOT(ISBLANK('Gen Master'!U228)),OR('Gen Master'!$AM228=TRUE,'Gen Master'!$AM228="Enabled?")),'Gen Master'!U228, ignore_flag)</f>
        <v>zzz_ignore</v>
      </c>
      <c r="V386" s="19" t="str">
        <f ca="1">IF(AND(NOT(ISBLANK('Gen Master'!V228)),OR('Gen Master'!$AM228=TRUE,'Gen Master'!$AM228="Enabled?")),'Gen Master'!V228, ignore_flag)</f>
        <v>zzz_ignore</v>
      </c>
      <c r="W386" s="19" t="str">
        <f>IF(AND(NOT(ISBLANK('Gen Master'!W228)),OR('Gen Master'!$AM228=TRUE,'Gen Master'!$AM228="Enabled?")),'Gen Master'!W228, ignore_flag)</f>
        <v>zzz_ignore</v>
      </c>
      <c r="X386" s="19" t="str">
        <f>IF(AND(NOT(ISBLANK('Gen Master'!X228)),OR('Gen Master'!$AM228=TRUE,'Gen Master'!$AM228="Enabled?")),'Gen Master'!X228, ignore_flag)</f>
        <v>zzz_ignore</v>
      </c>
      <c r="Y386" s="19" t="str">
        <f>IF(AND(NOT(ISBLANK('Gen Master'!Y228)),OR('Gen Master'!$AM228=TRUE,'Gen Master'!$AM228="Enabled?")),'Gen Master'!Y228, ignore_flag)</f>
        <v>zzz_ignore</v>
      </c>
    </row>
    <row r="387" spans="1:25">
      <c r="A387" s="19">
        <f>'Gen Master'!A229</f>
        <v>198</v>
      </c>
      <c r="B387" s="19" t="str">
        <f>IF(AND(NOT(ISBLANK('Gen Master'!B229)),OR('Gen Master'!$AM229=TRUE,'Gen Master'!$AM229="Enabled?")),'Gen Master'!B229, ignore_flag)</f>
        <v>zzz_ignore</v>
      </c>
      <c r="C387" s="19" t="str">
        <f>IF(AND(NOT(ISBLANK('Gen Master'!C229)),OR('Gen Master'!$AM229=TRUE,'Gen Master'!$AM229="Enabled?")),'Gen Master'!C229, ignore_flag)</f>
        <v>zzz_ignore</v>
      </c>
      <c r="D387" s="19" t="str">
        <f>IF(AND(NOT(ISBLANK('Gen Master'!D229)),OR('Gen Master'!$AM229=TRUE,'Gen Master'!$AM229="Enabled?")),'Gen Master'!D229, ignore_flag)</f>
        <v>zzz_ignore</v>
      </c>
      <c r="E387" s="19" t="str">
        <f>IF(AND(NOT(ISBLANK('Gen Master'!E229)),OR('Gen Master'!$AM229=TRUE,'Gen Master'!$AM229="Enabled?")),'Gen Master'!E229, ignore_flag)</f>
        <v>zzz_ignore</v>
      </c>
      <c r="F387" s="19" t="str">
        <f>IF(AND(NOT(ISBLANK('Gen Master'!F229)),OR('Gen Master'!$AM229=TRUE,'Gen Master'!$AM229="Enabled?")),'Gen Master'!F229, ignore_flag)</f>
        <v>zzz_ignore</v>
      </c>
      <c r="G387" s="19" t="str">
        <f>IF(AND(NOT(ISBLANK('Gen Master'!G229)),OR('Gen Master'!$AM229=TRUE,'Gen Master'!$AM229="Enabled?")),'Gen Master'!G229, ignore_flag)</f>
        <v>zzz_ignore</v>
      </c>
      <c r="H387" s="19" t="str">
        <f>IF(AND(NOT(ISBLANK('Gen Master'!H229)),OR('Gen Master'!$AM229=TRUE,'Gen Master'!$AM229="Enabled?")),'Gen Master'!H229, ignore_flag)</f>
        <v>zzz_ignore</v>
      </c>
      <c r="I387" s="19" t="str">
        <f>IF(AND(NOT(ISBLANK('Gen Master'!I229)),OR('Gen Master'!$AM229=TRUE,'Gen Master'!$AM229="Enabled?")),'Gen Master'!I229, ignore_flag)</f>
        <v>zzz_ignore</v>
      </c>
      <c r="J387" s="19" t="str">
        <f>IF(AND(NOT(ISBLANK('Gen Master'!J229)),OR('Gen Master'!$AM229=TRUE,'Gen Master'!$AM229="Enabled?")),'Gen Master'!J229, ignore_flag)</f>
        <v>zzz_ignore</v>
      </c>
      <c r="K387" s="19" t="str">
        <f>IF(AND(NOT(ISBLANK('Gen Master'!K229)),OR('Gen Master'!$AM229=TRUE,'Gen Master'!$AM229="Enabled?")),'Gen Master'!K229, ignore_flag)</f>
        <v>zzz_ignore</v>
      </c>
      <c r="L387" s="19" t="str">
        <f>IF(AND(NOT(ISBLANK('Gen Master'!L229)),OR('Gen Master'!$AM229=TRUE,'Gen Master'!$AM229="Enabled?")),'Gen Master'!L229, ignore_flag)</f>
        <v>zzz_ignore</v>
      </c>
      <c r="M387" s="19" t="str">
        <f>IF(AND(NOT(ISBLANK('Gen Master'!M229)),OR('Gen Master'!$AM229=TRUE,'Gen Master'!$AM229="Enabled?")),'Gen Master'!M229, ignore_flag)</f>
        <v>zzz_ignore</v>
      </c>
      <c r="N387" s="19" t="str">
        <f>IF(AND(NOT(ISBLANK('Gen Master'!N229)),OR('Gen Master'!$AM229=TRUE,'Gen Master'!$AM229="Enabled?")),'Gen Master'!N229, ignore_flag)</f>
        <v>zzz_ignore</v>
      </c>
      <c r="O387" s="19" t="str">
        <f>IF(AND(NOT(ISBLANK('Gen Master'!O229)),OR('Gen Master'!$AM229=TRUE,'Gen Master'!$AM229="Enabled?")),'Gen Master'!O229, ignore_flag)</f>
        <v>zzz_ignore</v>
      </c>
      <c r="P387" s="19" t="str">
        <f>IF(AND(NOT(ISBLANK('Gen Master'!P229)),OR('Gen Master'!$AM229=TRUE,'Gen Master'!$AM229="Enabled?")),'Gen Master'!P229, ignore_flag)</f>
        <v>zzz_ignore</v>
      </c>
      <c r="Q387" s="19" t="str">
        <f>IF(AND(NOT(ISBLANK('Gen Master'!Q229)),OR('Gen Master'!$AM229=TRUE,'Gen Master'!$AM229="Enabled?")),'Gen Master'!Q229, ignore_flag)</f>
        <v>zzz_ignore</v>
      </c>
      <c r="R387" s="19" t="str">
        <f>IF(AND(NOT(ISBLANK('Gen Master'!R229)),OR('Gen Master'!$AM229=TRUE,'Gen Master'!$AM229="Enabled?")),'Gen Master'!R229, ignore_flag)</f>
        <v>zzz_ignore</v>
      </c>
      <c r="S387" s="19" t="str">
        <f>IF(AND(NOT(ISBLANK('Gen Master'!S229)),OR('Gen Master'!$AM229=TRUE,'Gen Master'!$AM229="Enabled?")),'Gen Master'!S229, ignore_flag)</f>
        <v>zzz_ignore</v>
      </c>
      <c r="T387" s="19" t="str">
        <f>IF(AND(NOT(ISBLANK('Gen Master'!T229)),OR('Gen Master'!$AM229=TRUE,'Gen Master'!$AM229="Enabled?")),'Gen Master'!T229, ignore_flag)</f>
        <v>zzz_ignore</v>
      </c>
      <c r="U387" s="19" t="str">
        <f>IF(AND(NOT(ISBLANK('Gen Master'!U229)),OR('Gen Master'!$AM229=TRUE,'Gen Master'!$AM229="Enabled?")),'Gen Master'!U229, ignore_flag)</f>
        <v>zzz_ignore</v>
      </c>
      <c r="V387" s="19" t="str">
        <f ca="1">IF(AND(NOT(ISBLANK('Gen Master'!V229)),OR('Gen Master'!$AM229=TRUE,'Gen Master'!$AM229="Enabled?")),'Gen Master'!V229, ignore_flag)</f>
        <v>zzz_ignore</v>
      </c>
      <c r="W387" s="19" t="str">
        <f>IF(AND(NOT(ISBLANK('Gen Master'!W229)),OR('Gen Master'!$AM229=TRUE,'Gen Master'!$AM229="Enabled?")),'Gen Master'!W229, ignore_flag)</f>
        <v>zzz_ignore</v>
      </c>
      <c r="X387" s="19" t="str">
        <f>IF(AND(NOT(ISBLANK('Gen Master'!X229)),OR('Gen Master'!$AM229=TRUE,'Gen Master'!$AM229="Enabled?")),'Gen Master'!X229, ignore_flag)</f>
        <v>zzz_ignore</v>
      </c>
      <c r="Y387" s="19" t="str">
        <f>IF(AND(NOT(ISBLANK('Gen Master'!Y229)),OR('Gen Master'!$AM229=TRUE,'Gen Master'!$AM229="Enabled?")),'Gen Master'!Y229, ignore_flag)</f>
        <v>zzz_ignore</v>
      </c>
    </row>
    <row r="388" spans="1:25">
      <c r="A388" s="19">
        <f>'Gen Master'!A230</f>
        <v>199</v>
      </c>
      <c r="B388" s="19" t="str">
        <f>IF(AND(NOT(ISBLANK('Gen Master'!B230)),OR('Gen Master'!$AM230=TRUE,'Gen Master'!$AM230="Enabled?")),'Gen Master'!B230, ignore_flag)</f>
        <v>zzz_ignore</v>
      </c>
      <c r="C388" s="19" t="str">
        <f>IF(AND(NOT(ISBLANK('Gen Master'!C230)),OR('Gen Master'!$AM230=TRUE,'Gen Master'!$AM230="Enabled?")),'Gen Master'!C230, ignore_flag)</f>
        <v>zzz_ignore</v>
      </c>
      <c r="D388" s="19" t="str">
        <f>IF(AND(NOT(ISBLANK('Gen Master'!D230)),OR('Gen Master'!$AM230=TRUE,'Gen Master'!$AM230="Enabled?")),'Gen Master'!D230, ignore_flag)</f>
        <v>zzz_ignore</v>
      </c>
      <c r="E388" s="19" t="str">
        <f>IF(AND(NOT(ISBLANK('Gen Master'!E230)),OR('Gen Master'!$AM230=TRUE,'Gen Master'!$AM230="Enabled?")),'Gen Master'!E230, ignore_flag)</f>
        <v>zzz_ignore</v>
      </c>
      <c r="F388" s="19" t="str">
        <f>IF(AND(NOT(ISBLANK('Gen Master'!F230)),OR('Gen Master'!$AM230=TRUE,'Gen Master'!$AM230="Enabled?")),'Gen Master'!F230, ignore_flag)</f>
        <v>zzz_ignore</v>
      </c>
      <c r="G388" s="19" t="str">
        <f>IF(AND(NOT(ISBLANK('Gen Master'!G230)),OR('Gen Master'!$AM230=TRUE,'Gen Master'!$AM230="Enabled?")),'Gen Master'!G230, ignore_flag)</f>
        <v>zzz_ignore</v>
      </c>
      <c r="H388" s="19" t="str">
        <f>IF(AND(NOT(ISBLANK('Gen Master'!H230)),OR('Gen Master'!$AM230=TRUE,'Gen Master'!$AM230="Enabled?")),'Gen Master'!H230, ignore_flag)</f>
        <v>zzz_ignore</v>
      </c>
      <c r="I388" s="19" t="str">
        <f>IF(AND(NOT(ISBLANK('Gen Master'!I230)),OR('Gen Master'!$AM230=TRUE,'Gen Master'!$AM230="Enabled?")),'Gen Master'!I230, ignore_flag)</f>
        <v>zzz_ignore</v>
      </c>
      <c r="J388" s="19" t="str">
        <f>IF(AND(NOT(ISBLANK('Gen Master'!J230)),OR('Gen Master'!$AM230=TRUE,'Gen Master'!$AM230="Enabled?")),'Gen Master'!J230, ignore_flag)</f>
        <v>zzz_ignore</v>
      </c>
      <c r="K388" s="19" t="str">
        <f>IF(AND(NOT(ISBLANK('Gen Master'!K230)),OR('Gen Master'!$AM230=TRUE,'Gen Master'!$AM230="Enabled?")),'Gen Master'!K230, ignore_flag)</f>
        <v>zzz_ignore</v>
      </c>
      <c r="L388" s="19" t="str">
        <f>IF(AND(NOT(ISBLANK('Gen Master'!L230)),OR('Gen Master'!$AM230=TRUE,'Gen Master'!$AM230="Enabled?")),'Gen Master'!L230, ignore_flag)</f>
        <v>zzz_ignore</v>
      </c>
      <c r="M388" s="19" t="str">
        <f>IF(AND(NOT(ISBLANK('Gen Master'!M230)),OR('Gen Master'!$AM230=TRUE,'Gen Master'!$AM230="Enabled?")),'Gen Master'!M230, ignore_flag)</f>
        <v>zzz_ignore</v>
      </c>
      <c r="N388" s="19" t="str">
        <f>IF(AND(NOT(ISBLANK('Gen Master'!N230)),OR('Gen Master'!$AM230=TRUE,'Gen Master'!$AM230="Enabled?")),'Gen Master'!N230, ignore_flag)</f>
        <v>zzz_ignore</v>
      </c>
      <c r="O388" s="19" t="str">
        <f>IF(AND(NOT(ISBLANK('Gen Master'!O230)),OR('Gen Master'!$AM230=TRUE,'Gen Master'!$AM230="Enabled?")),'Gen Master'!O230, ignore_flag)</f>
        <v>zzz_ignore</v>
      </c>
      <c r="P388" s="19" t="str">
        <f>IF(AND(NOT(ISBLANK('Gen Master'!P230)),OR('Gen Master'!$AM230=TRUE,'Gen Master'!$AM230="Enabled?")),'Gen Master'!P230, ignore_flag)</f>
        <v>zzz_ignore</v>
      </c>
      <c r="Q388" s="19" t="str">
        <f>IF(AND(NOT(ISBLANK('Gen Master'!Q230)),OR('Gen Master'!$AM230=TRUE,'Gen Master'!$AM230="Enabled?")),'Gen Master'!Q230, ignore_flag)</f>
        <v>zzz_ignore</v>
      </c>
      <c r="R388" s="19" t="str">
        <f>IF(AND(NOT(ISBLANK('Gen Master'!R230)),OR('Gen Master'!$AM230=TRUE,'Gen Master'!$AM230="Enabled?")),'Gen Master'!R230, ignore_flag)</f>
        <v>zzz_ignore</v>
      </c>
      <c r="S388" s="19" t="str">
        <f>IF(AND(NOT(ISBLANK('Gen Master'!S230)),OR('Gen Master'!$AM230=TRUE,'Gen Master'!$AM230="Enabled?")),'Gen Master'!S230, ignore_flag)</f>
        <v>zzz_ignore</v>
      </c>
      <c r="T388" s="19" t="str">
        <f>IF(AND(NOT(ISBLANK('Gen Master'!T230)),OR('Gen Master'!$AM230=TRUE,'Gen Master'!$AM230="Enabled?")),'Gen Master'!T230, ignore_flag)</f>
        <v>zzz_ignore</v>
      </c>
      <c r="U388" s="19" t="str">
        <f>IF(AND(NOT(ISBLANK('Gen Master'!U230)),OR('Gen Master'!$AM230=TRUE,'Gen Master'!$AM230="Enabled?")),'Gen Master'!U230, ignore_flag)</f>
        <v>zzz_ignore</v>
      </c>
      <c r="V388" s="19" t="str">
        <f ca="1">IF(AND(NOT(ISBLANK('Gen Master'!V230)),OR('Gen Master'!$AM230=TRUE,'Gen Master'!$AM230="Enabled?")),'Gen Master'!V230, ignore_flag)</f>
        <v>zzz_ignore</v>
      </c>
      <c r="W388" s="19" t="str">
        <f>IF(AND(NOT(ISBLANK('Gen Master'!W230)),OR('Gen Master'!$AM230=TRUE,'Gen Master'!$AM230="Enabled?")),'Gen Master'!W230, ignore_flag)</f>
        <v>zzz_ignore</v>
      </c>
      <c r="X388" s="19" t="str">
        <f>IF(AND(NOT(ISBLANK('Gen Master'!X230)),OR('Gen Master'!$AM230=TRUE,'Gen Master'!$AM230="Enabled?")),'Gen Master'!X230, ignore_flag)</f>
        <v>zzz_ignore</v>
      </c>
      <c r="Y388" s="19" t="str">
        <f>IF(AND(NOT(ISBLANK('Gen Master'!Y230)),OR('Gen Master'!$AM230=TRUE,'Gen Master'!$AM230="Enabled?")),'Gen Master'!Y230, ignore_flag)</f>
        <v>zzz_ignore</v>
      </c>
    </row>
    <row r="389" spans="1:25">
      <c r="A389" s="19">
        <f>'Gen Master'!A231</f>
        <v>200</v>
      </c>
      <c r="B389" s="19" t="str">
        <f>IF(AND(NOT(ISBLANK('Gen Master'!B231)),OR('Gen Master'!$AM231=TRUE,'Gen Master'!$AM231="Enabled?")),'Gen Master'!B231, ignore_flag)</f>
        <v>zzz_ignore</v>
      </c>
      <c r="C389" s="19" t="str">
        <f>IF(AND(NOT(ISBLANK('Gen Master'!C231)),OR('Gen Master'!$AM231=TRUE,'Gen Master'!$AM231="Enabled?")),'Gen Master'!C231, ignore_flag)</f>
        <v>zzz_ignore</v>
      </c>
      <c r="D389" s="19" t="str">
        <f>IF(AND(NOT(ISBLANK('Gen Master'!D231)),OR('Gen Master'!$AM231=TRUE,'Gen Master'!$AM231="Enabled?")),'Gen Master'!D231, ignore_flag)</f>
        <v>zzz_ignore</v>
      </c>
      <c r="E389" s="19" t="str">
        <f>IF(AND(NOT(ISBLANK('Gen Master'!E231)),OR('Gen Master'!$AM231=TRUE,'Gen Master'!$AM231="Enabled?")),'Gen Master'!E231, ignore_flag)</f>
        <v>zzz_ignore</v>
      </c>
      <c r="F389" s="19" t="str">
        <f>IF(AND(NOT(ISBLANK('Gen Master'!F231)),OR('Gen Master'!$AM231=TRUE,'Gen Master'!$AM231="Enabled?")),'Gen Master'!F231, ignore_flag)</f>
        <v>zzz_ignore</v>
      </c>
      <c r="G389" s="19" t="str">
        <f>IF(AND(NOT(ISBLANK('Gen Master'!G231)),OR('Gen Master'!$AM231=TRUE,'Gen Master'!$AM231="Enabled?")),'Gen Master'!G231, ignore_flag)</f>
        <v>zzz_ignore</v>
      </c>
      <c r="H389" s="19" t="str">
        <f>IF(AND(NOT(ISBLANK('Gen Master'!H231)),OR('Gen Master'!$AM231=TRUE,'Gen Master'!$AM231="Enabled?")),'Gen Master'!H231, ignore_flag)</f>
        <v>zzz_ignore</v>
      </c>
      <c r="I389" s="19" t="str">
        <f>IF(AND(NOT(ISBLANK('Gen Master'!I231)),OR('Gen Master'!$AM231=TRUE,'Gen Master'!$AM231="Enabled?")),'Gen Master'!I231, ignore_flag)</f>
        <v>zzz_ignore</v>
      </c>
      <c r="J389" s="19" t="str">
        <f>IF(AND(NOT(ISBLANK('Gen Master'!J231)),OR('Gen Master'!$AM231=TRUE,'Gen Master'!$AM231="Enabled?")),'Gen Master'!J231, ignore_flag)</f>
        <v>zzz_ignore</v>
      </c>
      <c r="K389" s="19" t="str">
        <f>IF(AND(NOT(ISBLANK('Gen Master'!K231)),OR('Gen Master'!$AM231=TRUE,'Gen Master'!$AM231="Enabled?")),'Gen Master'!K231, ignore_flag)</f>
        <v>zzz_ignore</v>
      </c>
      <c r="L389" s="19" t="str">
        <f>IF(AND(NOT(ISBLANK('Gen Master'!L231)),OR('Gen Master'!$AM231=TRUE,'Gen Master'!$AM231="Enabled?")),'Gen Master'!L231, ignore_flag)</f>
        <v>zzz_ignore</v>
      </c>
      <c r="M389" s="19" t="str">
        <f>IF(AND(NOT(ISBLANK('Gen Master'!M231)),OR('Gen Master'!$AM231=TRUE,'Gen Master'!$AM231="Enabled?")),'Gen Master'!M231, ignore_flag)</f>
        <v>zzz_ignore</v>
      </c>
      <c r="N389" s="19" t="str">
        <f>IF(AND(NOT(ISBLANK('Gen Master'!N231)),OR('Gen Master'!$AM231=TRUE,'Gen Master'!$AM231="Enabled?")),'Gen Master'!N231, ignore_flag)</f>
        <v>zzz_ignore</v>
      </c>
      <c r="O389" s="19" t="str">
        <f>IF(AND(NOT(ISBLANK('Gen Master'!O231)),OR('Gen Master'!$AM231=TRUE,'Gen Master'!$AM231="Enabled?")),'Gen Master'!O231, ignore_flag)</f>
        <v>zzz_ignore</v>
      </c>
      <c r="P389" s="19" t="str">
        <f>IF(AND(NOT(ISBLANK('Gen Master'!P231)),OR('Gen Master'!$AM231=TRUE,'Gen Master'!$AM231="Enabled?")),'Gen Master'!P231, ignore_flag)</f>
        <v>zzz_ignore</v>
      </c>
      <c r="Q389" s="19" t="str">
        <f>IF(AND(NOT(ISBLANK('Gen Master'!Q231)),OR('Gen Master'!$AM231=TRUE,'Gen Master'!$AM231="Enabled?")),'Gen Master'!Q231, ignore_flag)</f>
        <v>zzz_ignore</v>
      </c>
      <c r="R389" s="19" t="str">
        <f>IF(AND(NOT(ISBLANK('Gen Master'!R231)),OR('Gen Master'!$AM231=TRUE,'Gen Master'!$AM231="Enabled?")),'Gen Master'!R231, ignore_flag)</f>
        <v>zzz_ignore</v>
      </c>
      <c r="S389" s="19" t="str">
        <f>IF(AND(NOT(ISBLANK('Gen Master'!S231)),OR('Gen Master'!$AM231=TRUE,'Gen Master'!$AM231="Enabled?")),'Gen Master'!S231, ignore_flag)</f>
        <v>zzz_ignore</v>
      </c>
      <c r="T389" s="19" t="str">
        <f>IF(AND(NOT(ISBLANK('Gen Master'!T231)),OR('Gen Master'!$AM231=TRUE,'Gen Master'!$AM231="Enabled?")),'Gen Master'!T231, ignore_flag)</f>
        <v>zzz_ignore</v>
      </c>
      <c r="U389" s="19" t="str">
        <f>IF(AND(NOT(ISBLANK('Gen Master'!U231)),OR('Gen Master'!$AM231=TRUE,'Gen Master'!$AM231="Enabled?")),'Gen Master'!U231, ignore_flag)</f>
        <v>zzz_ignore</v>
      </c>
      <c r="V389" s="19" t="str">
        <f ca="1">IF(AND(NOT(ISBLANK('Gen Master'!V231)),OR('Gen Master'!$AM231=TRUE,'Gen Master'!$AM231="Enabled?")),'Gen Master'!V231, ignore_flag)</f>
        <v>zzz_ignore</v>
      </c>
      <c r="W389" s="19" t="str">
        <f>IF(AND(NOT(ISBLANK('Gen Master'!W231)),OR('Gen Master'!$AM231=TRUE,'Gen Master'!$AM231="Enabled?")),'Gen Master'!W231, ignore_flag)</f>
        <v>zzz_ignore</v>
      </c>
      <c r="X389" s="19" t="str">
        <f>IF(AND(NOT(ISBLANK('Gen Master'!X231)),OR('Gen Master'!$AM231=TRUE,'Gen Master'!$AM231="Enabled?")),'Gen Master'!X231, ignore_flag)</f>
        <v>zzz_ignore</v>
      </c>
      <c r="Y389" s="19" t="str">
        <f>IF(AND(NOT(ISBLANK('Gen Master'!Y231)),OR('Gen Master'!$AM231=TRUE,'Gen Master'!$AM231="Enabled?")),'Gen Master'!Y231, ignore_flag)</f>
        <v>zzz_ignore</v>
      </c>
    </row>
    <row r="390" spans="1:25">
      <c r="A390" s="19">
        <f>'Gen Master'!A232</f>
        <v>201</v>
      </c>
      <c r="B390" s="19" t="str">
        <f>IF(AND(NOT(ISBLANK('Gen Master'!B232)),OR('Gen Master'!$AM232=TRUE,'Gen Master'!$AM232="Enabled?")),'Gen Master'!B232, ignore_flag)</f>
        <v>zzz_ignore</v>
      </c>
      <c r="C390" s="19" t="str">
        <f>IF(AND(NOT(ISBLANK('Gen Master'!C232)),OR('Gen Master'!$AM232=TRUE,'Gen Master'!$AM232="Enabled?")),'Gen Master'!C232, ignore_flag)</f>
        <v>zzz_ignore</v>
      </c>
      <c r="D390" s="19" t="str">
        <f>IF(AND(NOT(ISBLANK('Gen Master'!D232)),OR('Gen Master'!$AM232=TRUE,'Gen Master'!$AM232="Enabled?")),'Gen Master'!D232, ignore_flag)</f>
        <v>zzz_ignore</v>
      </c>
      <c r="E390" s="19" t="str">
        <f>IF(AND(NOT(ISBLANK('Gen Master'!E232)),OR('Gen Master'!$AM232=TRUE,'Gen Master'!$AM232="Enabled?")),'Gen Master'!E232, ignore_flag)</f>
        <v>zzz_ignore</v>
      </c>
      <c r="F390" s="19" t="str">
        <f>IF(AND(NOT(ISBLANK('Gen Master'!F232)),OR('Gen Master'!$AM232=TRUE,'Gen Master'!$AM232="Enabled?")),'Gen Master'!F232, ignore_flag)</f>
        <v>zzz_ignore</v>
      </c>
      <c r="G390" s="19" t="str">
        <f>IF(AND(NOT(ISBLANK('Gen Master'!G232)),OR('Gen Master'!$AM232=TRUE,'Gen Master'!$AM232="Enabled?")),'Gen Master'!G232, ignore_flag)</f>
        <v>zzz_ignore</v>
      </c>
      <c r="H390" s="19" t="str">
        <f>IF(AND(NOT(ISBLANK('Gen Master'!H232)),OR('Gen Master'!$AM232=TRUE,'Gen Master'!$AM232="Enabled?")),'Gen Master'!H232, ignore_flag)</f>
        <v>zzz_ignore</v>
      </c>
      <c r="I390" s="19" t="str">
        <f>IF(AND(NOT(ISBLANK('Gen Master'!I232)),OR('Gen Master'!$AM232=TRUE,'Gen Master'!$AM232="Enabled?")),'Gen Master'!I232, ignore_flag)</f>
        <v>zzz_ignore</v>
      </c>
      <c r="J390" s="19" t="str">
        <f>IF(AND(NOT(ISBLANK('Gen Master'!J232)),OR('Gen Master'!$AM232=TRUE,'Gen Master'!$AM232="Enabled?")),'Gen Master'!J232, ignore_flag)</f>
        <v>zzz_ignore</v>
      </c>
      <c r="K390" s="19" t="str">
        <f>IF(AND(NOT(ISBLANK('Gen Master'!K232)),OR('Gen Master'!$AM232=TRUE,'Gen Master'!$AM232="Enabled?")),'Gen Master'!K232, ignore_flag)</f>
        <v>zzz_ignore</v>
      </c>
      <c r="L390" s="19" t="str">
        <f>IF(AND(NOT(ISBLANK('Gen Master'!L232)),OR('Gen Master'!$AM232=TRUE,'Gen Master'!$AM232="Enabled?")),'Gen Master'!L232, ignore_flag)</f>
        <v>zzz_ignore</v>
      </c>
      <c r="M390" s="19" t="str">
        <f>IF(AND(NOT(ISBLANK('Gen Master'!M232)),OR('Gen Master'!$AM232=TRUE,'Gen Master'!$AM232="Enabled?")),'Gen Master'!M232, ignore_flag)</f>
        <v>zzz_ignore</v>
      </c>
      <c r="N390" s="19" t="str">
        <f>IF(AND(NOT(ISBLANK('Gen Master'!N232)),OR('Gen Master'!$AM232=TRUE,'Gen Master'!$AM232="Enabled?")),'Gen Master'!N232, ignore_flag)</f>
        <v>zzz_ignore</v>
      </c>
      <c r="O390" s="19" t="str">
        <f>IF(AND(NOT(ISBLANK('Gen Master'!O232)),OR('Gen Master'!$AM232=TRUE,'Gen Master'!$AM232="Enabled?")),'Gen Master'!O232, ignore_flag)</f>
        <v>zzz_ignore</v>
      </c>
      <c r="P390" s="19" t="str">
        <f>IF(AND(NOT(ISBLANK('Gen Master'!P232)),OR('Gen Master'!$AM232=TRUE,'Gen Master'!$AM232="Enabled?")),'Gen Master'!P232, ignore_flag)</f>
        <v>zzz_ignore</v>
      </c>
      <c r="Q390" s="19" t="str">
        <f>IF(AND(NOT(ISBLANK('Gen Master'!Q232)),OR('Gen Master'!$AM232=TRUE,'Gen Master'!$AM232="Enabled?")),'Gen Master'!Q232, ignore_flag)</f>
        <v>zzz_ignore</v>
      </c>
      <c r="R390" s="19" t="str">
        <f>IF(AND(NOT(ISBLANK('Gen Master'!R232)),OR('Gen Master'!$AM232=TRUE,'Gen Master'!$AM232="Enabled?")),'Gen Master'!R232, ignore_flag)</f>
        <v>zzz_ignore</v>
      </c>
      <c r="S390" s="19" t="str">
        <f>IF(AND(NOT(ISBLANK('Gen Master'!S232)),OR('Gen Master'!$AM232=TRUE,'Gen Master'!$AM232="Enabled?")),'Gen Master'!S232, ignore_flag)</f>
        <v>zzz_ignore</v>
      </c>
      <c r="T390" s="19" t="str">
        <f>IF(AND(NOT(ISBLANK('Gen Master'!T232)),OR('Gen Master'!$AM232=TRUE,'Gen Master'!$AM232="Enabled?")),'Gen Master'!T232, ignore_flag)</f>
        <v>zzz_ignore</v>
      </c>
      <c r="U390" s="19" t="str">
        <f>IF(AND(NOT(ISBLANK('Gen Master'!U232)),OR('Gen Master'!$AM232=TRUE,'Gen Master'!$AM232="Enabled?")),'Gen Master'!U232, ignore_flag)</f>
        <v>zzz_ignore</v>
      </c>
      <c r="V390" s="19" t="str">
        <f ca="1">IF(AND(NOT(ISBLANK('Gen Master'!V232)),OR('Gen Master'!$AM232=TRUE,'Gen Master'!$AM232="Enabled?")),'Gen Master'!V232, ignore_flag)</f>
        <v>zzz_ignore</v>
      </c>
      <c r="W390" s="19" t="str">
        <f>IF(AND(NOT(ISBLANK('Gen Master'!W232)),OR('Gen Master'!$AM232=TRUE,'Gen Master'!$AM232="Enabled?")),'Gen Master'!W232, ignore_flag)</f>
        <v>zzz_ignore</v>
      </c>
      <c r="X390" s="19" t="str">
        <f>IF(AND(NOT(ISBLANK('Gen Master'!X232)),OR('Gen Master'!$AM232=TRUE,'Gen Master'!$AM232="Enabled?")),'Gen Master'!X232, ignore_flag)</f>
        <v>zzz_ignore</v>
      </c>
      <c r="Y390" s="19" t="str">
        <f>IF(AND(NOT(ISBLANK('Gen Master'!Y232)),OR('Gen Master'!$AM232=TRUE,'Gen Master'!$AM232="Enabled?")),'Gen Master'!Y232, ignore_flag)</f>
        <v>zzz_ignore</v>
      </c>
    </row>
    <row r="391" spans="1:25">
      <c r="A391" s="19">
        <f>'Gen Master'!A233</f>
        <v>202</v>
      </c>
      <c r="B391" s="19" t="str">
        <f>IF(AND(NOT(ISBLANK('Gen Master'!B233)),OR('Gen Master'!$AM233=TRUE,'Gen Master'!$AM233="Enabled?")),'Gen Master'!B233, ignore_flag)</f>
        <v>zzz_ignore</v>
      </c>
      <c r="C391" s="19" t="str">
        <f>IF(AND(NOT(ISBLANK('Gen Master'!C233)),OR('Gen Master'!$AM233=TRUE,'Gen Master'!$AM233="Enabled?")),'Gen Master'!C233, ignore_flag)</f>
        <v>zzz_ignore</v>
      </c>
      <c r="D391" s="19" t="str">
        <f>IF(AND(NOT(ISBLANK('Gen Master'!D233)),OR('Gen Master'!$AM233=TRUE,'Gen Master'!$AM233="Enabled?")),'Gen Master'!D233, ignore_flag)</f>
        <v>zzz_ignore</v>
      </c>
      <c r="E391" s="19" t="str">
        <f>IF(AND(NOT(ISBLANK('Gen Master'!E233)),OR('Gen Master'!$AM233=TRUE,'Gen Master'!$AM233="Enabled?")),'Gen Master'!E233, ignore_flag)</f>
        <v>zzz_ignore</v>
      </c>
      <c r="F391" s="19" t="str">
        <f>IF(AND(NOT(ISBLANK('Gen Master'!F233)),OR('Gen Master'!$AM233=TRUE,'Gen Master'!$AM233="Enabled?")),'Gen Master'!F233, ignore_flag)</f>
        <v>zzz_ignore</v>
      </c>
      <c r="G391" s="19" t="str">
        <f>IF(AND(NOT(ISBLANK('Gen Master'!G233)),OR('Gen Master'!$AM233=TRUE,'Gen Master'!$AM233="Enabled?")),'Gen Master'!G233, ignore_flag)</f>
        <v>zzz_ignore</v>
      </c>
      <c r="H391" s="19" t="str">
        <f>IF(AND(NOT(ISBLANK('Gen Master'!H233)),OR('Gen Master'!$AM233=TRUE,'Gen Master'!$AM233="Enabled?")),'Gen Master'!H233, ignore_flag)</f>
        <v>zzz_ignore</v>
      </c>
      <c r="I391" s="19" t="str">
        <f>IF(AND(NOT(ISBLANK('Gen Master'!I233)),OR('Gen Master'!$AM233=TRUE,'Gen Master'!$AM233="Enabled?")),'Gen Master'!I233, ignore_flag)</f>
        <v>zzz_ignore</v>
      </c>
      <c r="J391" s="19" t="str">
        <f>IF(AND(NOT(ISBLANK('Gen Master'!J233)),OR('Gen Master'!$AM233=TRUE,'Gen Master'!$AM233="Enabled?")),'Gen Master'!J233, ignore_flag)</f>
        <v>zzz_ignore</v>
      </c>
      <c r="K391" s="19" t="str">
        <f>IF(AND(NOT(ISBLANK('Gen Master'!K233)),OR('Gen Master'!$AM233=TRUE,'Gen Master'!$AM233="Enabled?")),'Gen Master'!K233, ignore_flag)</f>
        <v>zzz_ignore</v>
      </c>
      <c r="L391" s="19" t="str">
        <f>IF(AND(NOT(ISBLANK('Gen Master'!L233)),OR('Gen Master'!$AM233=TRUE,'Gen Master'!$AM233="Enabled?")),'Gen Master'!L233, ignore_flag)</f>
        <v>zzz_ignore</v>
      </c>
      <c r="M391" s="19" t="str">
        <f>IF(AND(NOT(ISBLANK('Gen Master'!M233)),OR('Gen Master'!$AM233=TRUE,'Gen Master'!$AM233="Enabled?")),'Gen Master'!M233, ignore_flag)</f>
        <v>zzz_ignore</v>
      </c>
      <c r="N391" s="19" t="str">
        <f>IF(AND(NOT(ISBLANK('Gen Master'!N233)),OR('Gen Master'!$AM233=TRUE,'Gen Master'!$AM233="Enabled?")),'Gen Master'!N233, ignore_flag)</f>
        <v>zzz_ignore</v>
      </c>
      <c r="O391" s="19" t="str">
        <f>IF(AND(NOT(ISBLANK('Gen Master'!O233)),OR('Gen Master'!$AM233=TRUE,'Gen Master'!$AM233="Enabled?")),'Gen Master'!O233, ignore_flag)</f>
        <v>zzz_ignore</v>
      </c>
      <c r="P391" s="19" t="str">
        <f>IF(AND(NOT(ISBLANK('Gen Master'!P233)),OR('Gen Master'!$AM233=TRUE,'Gen Master'!$AM233="Enabled?")),'Gen Master'!P233, ignore_flag)</f>
        <v>zzz_ignore</v>
      </c>
      <c r="Q391" s="19" t="str">
        <f>IF(AND(NOT(ISBLANK('Gen Master'!Q233)),OR('Gen Master'!$AM233=TRUE,'Gen Master'!$AM233="Enabled?")),'Gen Master'!Q233, ignore_flag)</f>
        <v>zzz_ignore</v>
      </c>
      <c r="R391" s="19" t="str">
        <f>IF(AND(NOT(ISBLANK('Gen Master'!R233)),OR('Gen Master'!$AM233=TRUE,'Gen Master'!$AM233="Enabled?")),'Gen Master'!R233, ignore_flag)</f>
        <v>zzz_ignore</v>
      </c>
      <c r="S391" s="19" t="str">
        <f>IF(AND(NOT(ISBLANK('Gen Master'!S233)),OR('Gen Master'!$AM233=TRUE,'Gen Master'!$AM233="Enabled?")),'Gen Master'!S233, ignore_flag)</f>
        <v>zzz_ignore</v>
      </c>
      <c r="T391" s="19" t="str">
        <f>IF(AND(NOT(ISBLANK('Gen Master'!T233)),OR('Gen Master'!$AM233=TRUE,'Gen Master'!$AM233="Enabled?")),'Gen Master'!T233, ignore_flag)</f>
        <v>zzz_ignore</v>
      </c>
      <c r="U391" s="19" t="str">
        <f>IF(AND(NOT(ISBLANK('Gen Master'!U233)),OR('Gen Master'!$AM233=TRUE,'Gen Master'!$AM233="Enabled?")),'Gen Master'!U233, ignore_flag)</f>
        <v>zzz_ignore</v>
      </c>
      <c r="V391" s="19" t="str">
        <f ca="1">IF(AND(NOT(ISBLANK('Gen Master'!V233)),OR('Gen Master'!$AM233=TRUE,'Gen Master'!$AM233="Enabled?")),'Gen Master'!V233, ignore_flag)</f>
        <v>zzz_ignore</v>
      </c>
      <c r="W391" s="19" t="str">
        <f>IF(AND(NOT(ISBLANK('Gen Master'!W233)),OR('Gen Master'!$AM233=TRUE,'Gen Master'!$AM233="Enabled?")),'Gen Master'!W233, ignore_flag)</f>
        <v>zzz_ignore</v>
      </c>
      <c r="X391" s="19" t="str">
        <f>IF(AND(NOT(ISBLANK('Gen Master'!X233)),OR('Gen Master'!$AM233=TRUE,'Gen Master'!$AM233="Enabled?")),'Gen Master'!X233, ignore_flag)</f>
        <v>zzz_ignore</v>
      </c>
      <c r="Y391" s="19" t="str">
        <f>IF(AND(NOT(ISBLANK('Gen Master'!Y233)),OR('Gen Master'!$AM233=TRUE,'Gen Master'!$AM233="Enabled?")),'Gen Master'!Y233, ignore_flag)</f>
        <v>zzz_ignore</v>
      </c>
    </row>
    <row r="392" spans="1:25">
      <c r="A392" s="19">
        <f>'Gen Master'!A234</f>
        <v>203</v>
      </c>
      <c r="B392" s="19" t="str">
        <f>IF(AND(NOT(ISBLANK('Gen Master'!B234)),OR('Gen Master'!$AM234=TRUE,'Gen Master'!$AM234="Enabled?")),'Gen Master'!B234, ignore_flag)</f>
        <v>zzz_ignore</v>
      </c>
      <c r="C392" s="19" t="str">
        <f>IF(AND(NOT(ISBLANK('Gen Master'!C234)),OR('Gen Master'!$AM234=TRUE,'Gen Master'!$AM234="Enabled?")),'Gen Master'!C234, ignore_flag)</f>
        <v>zzz_ignore</v>
      </c>
      <c r="D392" s="19" t="str">
        <f>IF(AND(NOT(ISBLANK('Gen Master'!D234)),OR('Gen Master'!$AM234=TRUE,'Gen Master'!$AM234="Enabled?")),'Gen Master'!D234, ignore_flag)</f>
        <v>zzz_ignore</v>
      </c>
      <c r="E392" s="19" t="str">
        <f>IF(AND(NOT(ISBLANK('Gen Master'!E234)),OR('Gen Master'!$AM234=TRUE,'Gen Master'!$AM234="Enabled?")),'Gen Master'!E234, ignore_flag)</f>
        <v>zzz_ignore</v>
      </c>
      <c r="F392" s="19" t="str">
        <f>IF(AND(NOT(ISBLANK('Gen Master'!F234)),OR('Gen Master'!$AM234=TRUE,'Gen Master'!$AM234="Enabled?")),'Gen Master'!F234, ignore_flag)</f>
        <v>zzz_ignore</v>
      </c>
      <c r="G392" s="19" t="str">
        <f>IF(AND(NOT(ISBLANK('Gen Master'!G234)),OR('Gen Master'!$AM234=TRUE,'Gen Master'!$AM234="Enabled?")),'Gen Master'!G234, ignore_flag)</f>
        <v>zzz_ignore</v>
      </c>
      <c r="H392" s="19" t="str">
        <f>IF(AND(NOT(ISBLANK('Gen Master'!H234)),OR('Gen Master'!$AM234=TRUE,'Gen Master'!$AM234="Enabled?")),'Gen Master'!H234, ignore_flag)</f>
        <v>zzz_ignore</v>
      </c>
      <c r="I392" s="19" t="str">
        <f>IF(AND(NOT(ISBLANK('Gen Master'!I234)),OR('Gen Master'!$AM234=TRUE,'Gen Master'!$AM234="Enabled?")),'Gen Master'!I234, ignore_flag)</f>
        <v>zzz_ignore</v>
      </c>
      <c r="J392" s="19" t="str">
        <f>IF(AND(NOT(ISBLANK('Gen Master'!J234)),OR('Gen Master'!$AM234=TRUE,'Gen Master'!$AM234="Enabled?")),'Gen Master'!J234, ignore_flag)</f>
        <v>zzz_ignore</v>
      </c>
      <c r="K392" s="19" t="str">
        <f>IF(AND(NOT(ISBLANK('Gen Master'!K234)),OR('Gen Master'!$AM234=TRUE,'Gen Master'!$AM234="Enabled?")),'Gen Master'!K234, ignore_flag)</f>
        <v>zzz_ignore</v>
      </c>
      <c r="L392" s="19" t="str">
        <f>IF(AND(NOT(ISBLANK('Gen Master'!L234)),OR('Gen Master'!$AM234=TRUE,'Gen Master'!$AM234="Enabled?")),'Gen Master'!L234, ignore_flag)</f>
        <v>zzz_ignore</v>
      </c>
      <c r="M392" s="19" t="str">
        <f>IF(AND(NOT(ISBLANK('Gen Master'!M234)),OR('Gen Master'!$AM234=TRUE,'Gen Master'!$AM234="Enabled?")),'Gen Master'!M234, ignore_flag)</f>
        <v>zzz_ignore</v>
      </c>
      <c r="N392" s="19" t="str">
        <f>IF(AND(NOT(ISBLANK('Gen Master'!N234)),OR('Gen Master'!$AM234=TRUE,'Gen Master'!$AM234="Enabled?")),'Gen Master'!N234, ignore_flag)</f>
        <v>zzz_ignore</v>
      </c>
      <c r="O392" s="19" t="str">
        <f>IF(AND(NOT(ISBLANK('Gen Master'!O234)),OR('Gen Master'!$AM234=TRUE,'Gen Master'!$AM234="Enabled?")),'Gen Master'!O234, ignore_flag)</f>
        <v>zzz_ignore</v>
      </c>
      <c r="P392" s="19" t="str">
        <f>IF(AND(NOT(ISBLANK('Gen Master'!P234)),OR('Gen Master'!$AM234=TRUE,'Gen Master'!$AM234="Enabled?")),'Gen Master'!P234, ignore_flag)</f>
        <v>zzz_ignore</v>
      </c>
      <c r="Q392" s="19" t="str">
        <f>IF(AND(NOT(ISBLANK('Gen Master'!Q234)),OR('Gen Master'!$AM234=TRUE,'Gen Master'!$AM234="Enabled?")),'Gen Master'!Q234, ignore_flag)</f>
        <v>zzz_ignore</v>
      </c>
      <c r="R392" s="19" t="str">
        <f>IF(AND(NOT(ISBLANK('Gen Master'!R234)),OR('Gen Master'!$AM234=TRUE,'Gen Master'!$AM234="Enabled?")),'Gen Master'!R234, ignore_flag)</f>
        <v>zzz_ignore</v>
      </c>
      <c r="S392" s="19" t="str">
        <f>IF(AND(NOT(ISBLANK('Gen Master'!S234)),OR('Gen Master'!$AM234=TRUE,'Gen Master'!$AM234="Enabled?")),'Gen Master'!S234, ignore_flag)</f>
        <v>zzz_ignore</v>
      </c>
      <c r="T392" s="19" t="str">
        <f>IF(AND(NOT(ISBLANK('Gen Master'!T234)),OR('Gen Master'!$AM234=TRUE,'Gen Master'!$AM234="Enabled?")),'Gen Master'!T234, ignore_flag)</f>
        <v>zzz_ignore</v>
      </c>
      <c r="U392" s="19" t="str">
        <f>IF(AND(NOT(ISBLANK('Gen Master'!U234)),OR('Gen Master'!$AM234=TRUE,'Gen Master'!$AM234="Enabled?")),'Gen Master'!U234, ignore_flag)</f>
        <v>zzz_ignore</v>
      </c>
      <c r="V392" s="19" t="str">
        <f ca="1">IF(AND(NOT(ISBLANK('Gen Master'!V234)),OR('Gen Master'!$AM234=TRUE,'Gen Master'!$AM234="Enabled?")),'Gen Master'!V234, ignore_flag)</f>
        <v>zzz_ignore</v>
      </c>
      <c r="W392" s="19" t="str">
        <f>IF(AND(NOT(ISBLANK('Gen Master'!W234)),OR('Gen Master'!$AM234=TRUE,'Gen Master'!$AM234="Enabled?")),'Gen Master'!W234, ignore_flag)</f>
        <v>zzz_ignore</v>
      </c>
      <c r="X392" s="19" t="str">
        <f>IF(AND(NOT(ISBLANK('Gen Master'!X234)),OR('Gen Master'!$AM234=TRUE,'Gen Master'!$AM234="Enabled?")),'Gen Master'!X234, ignore_flag)</f>
        <v>zzz_ignore</v>
      </c>
      <c r="Y392" s="19" t="str">
        <f>IF(AND(NOT(ISBLANK('Gen Master'!Y234)),OR('Gen Master'!$AM234=TRUE,'Gen Master'!$AM234="Enabled?")),'Gen Master'!Y234, ignore_flag)</f>
        <v>zzz_ignore</v>
      </c>
    </row>
    <row r="393" spans="1:25">
      <c r="A393" s="19">
        <f>'Gen Master'!A235</f>
        <v>204</v>
      </c>
      <c r="B393" s="19" t="str">
        <f>IF(AND(NOT(ISBLANK('Gen Master'!B235)),OR('Gen Master'!$AM235=TRUE,'Gen Master'!$AM235="Enabled?")),'Gen Master'!B235, ignore_flag)</f>
        <v>zzz_ignore</v>
      </c>
      <c r="C393" s="19" t="str">
        <f>IF(AND(NOT(ISBLANK('Gen Master'!C235)),OR('Gen Master'!$AM235=TRUE,'Gen Master'!$AM235="Enabled?")),'Gen Master'!C235, ignore_flag)</f>
        <v>zzz_ignore</v>
      </c>
      <c r="D393" s="19" t="str">
        <f>IF(AND(NOT(ISBLANK('Gen Master'!D235)),OR('Gen Master'!$AM235=TRUE,'Gen Master'!$AM235="Enabled?")),'Gen Master'!D235, ignore_flag)</f>
        <v>zzz_ignore</v>
      </c>
      <c r="E393" s="19" t="str">
        <f>IF(AND(NOT(ISBLANK('Gen Master'!E235)),OR('Gen Master'!$AM235=TRUE,'Gen Master'!$AM235="Enabled?")),'Gen Master'!E235, ignore_flag)</f>
        <v>zzz_ignore</v>
      </c>
      <c r="F393" s="19" t="str">
        <f>IF(AND(NOT(ISBLANK('Gen Master'!F235)),OR('Gen Master'!$AM235=TRUE,'Gen Master'!$AM235="Enabled?")),'Gen Master'!F235, ignore_flag)</f>
        <v>zzz_ignore</v>
      </c>
      <c r="G393" s="19" t="str">
        <f>IF(AND(NOT(ISBLANK('Gen Master'!G235)),OR('Gen Master'!$AM235=TRUE,'Gen Master'!$AM235="Enabled?")),'Gen Master'!G235, ignore_flag)</f>
        <v>zzz_ignore</v>
      </c>
      <c r="H393" s="19" t="str">
        <f>IF(AND(NOT(ISBLANK('Gen Master'!H235)),OR('Gen Master'!$AM235=TRUE,'Gen Master'!$AM235="Enabled?")),'Gen Master'!H235, ignore_flag)</f>
        <v>zzz_ignore</v>
      </c>
      <c r="I393" s="19" t="str">
        <f>IF(AND(NOT(ISBLANK('Gen Master'!I235)),OR('Gen Master'!$AM235=TRUE,'Gen Master'!$AM235="Enabled?")),'Gen Master'!I235, ignore_flag)</f>
        <v>zzz_ignore</v>
      </c>
      <c r="J393" s="19" t="str">
        <f>IF(AND(NOT(ISBLANK('Gen Master'!J235)),OR('Gen Master'!$AM235=TRUE,'Gen Master'!$AM235="Enabled?")),'Gen Master'!J235, ignore_flag)</f>
        <v>zzz_ignore</v>
      </c>
      <c r="K393" s="19" t="str">
        <f>IF(AND(NOT(ISBLANK('Gen Master'!K235)),OR('Gen Master'!$AM235=TRUE,'Gen Master'!$AM235="Enabled?")),'Gen Master'!K235, ignore_flag)</f>
        <v>zzz_ignore</v>
      </c>
      <c r="L393" s="19" t="str">
        <f>IF(AND(NOT(ISBLANK('Gen Master'!L235)),OR('Gen Master'!$AM235=TRUE,'Gen Master'!$AM235="Enabled?")),'Gen Master'!L235, ignore_flag)</f>
        <v>zzz_ignore</v>
      </c>
      <c r="M393" s="19" t="str">
        <f>IF(AND(NOT(ISBLANK('Gen Master'!M235)),OR('Gen Master'!$AM235=TRUE,'Gen Master'!$AM235="Enabled?")),'Gen Master'!M235, ignore_flag)</f>
        <v>zzz_ignore</v>
      </c>
      <c r="N393" s="19" t="str">
        <f>IF(AND(NOT(ISBLANK('Gen Master'!N235)),OR('Gen Master'!$AM235=TRUE,'Gen Master'!$AM235="Enabled?")),'Gen Master'!N235, ignore_flag)</f>
        <v>zzz_ignore</v>
      </c>
      <c r="O393" s="19" t="str">
        <f>IF(AND(NOT(ISBLANK('Gen Master'!O235)),OR('Gen Master'!$AM235=TRUE,'Gen Master'!$AM235="Enabled?")),'Gen Master'!O235, ignore_flag)</f>
        <v>zzz_ignore</v>
      </c>
      <c r="P393" s="19" t="str">
        <f>IF(AND(NOT(ISBLANK('Gen Master'!P235)),OR('Gen Master'!$AM235=TRUE,'Gen Master'!$AM235="Enabled?")),'Gen Master'!P235, ignore_flag)</f>
        <v>zzz_ignore</v>
      </c>
      <c r="Q393" s="19" t="str">
        <f>IF(AND(NOT(ISBLANK('Gen Master'!Q235)),OR('Gen Master'!$AM235=TRUE,'Gen Master'!$AM235="Enabled?")),'Gen Master'!Q235, ignore_flag)</f>
        <v>zzz_ignore</v>
      </c>
      <c r="R393" s="19" t="str">
        <f>IF(AND(NOT(ISBLANK('Gen Master'!R235)),OR('Gen Master'!$AM235=TRUE,'Gen Master'!$AM235="Enabled?")),'Gen Master'!R235, ignore_flag)</f>
        <v>zzz_ignore</v>
      </c>
      <c r="S393" s="19" t="str">
        <f>IF(AND(NOT(ISBLANK('Gen Master'!S235)),OR('Gen Master'!$AM235=TRUE,'Gen Master'!$AM235="Enabled?")),'Gen Master'!S235, ignore_flag)</f>
        <v>zzz_ignore</v>
      </c>
      <c r="T393" s="19" t="str">
        <f>IF(AND(NOT(ISBLANK('Gen Master'!T235)),OR('Gen Master'!$AM235=TRUE,'Gen Master'!$AM235="Enabled?")),'Gen Master'!T235, ignore_flag)</f>
        <v>zzz_ignore</v>
      </c>
      <c r="U393" s="19" t="str">
        <f>IF(AND(NOT(ISBLANK('Gen Master'!U235)),OR('Gen Master'!$AM235=TRUE,'Gen Master'!$AM235="Enabled?")),'Gen Master'!U235, ignore_flag)</f>
        <v>zzz_ignore</v>
      </c>
      <c r="V393" s="19" t="str">
        <f ca="1">IF(AND(NOT(ISBLANK('Gen Master'!V235)),OR('Gen Master'!$AM235=TRUE,'Gen Master'!$AM235="Enabled?")),'Gen Master'!V235, ignore_flag)</f>
        <v>zzz_ignore</v>
      </c>
      <c r="W393" s="19" t="str">
        <f>IF(AND(NOT(ISBLANK('Gen Master'!W235)),OR('Gen Master'!$AM235=TRUE,'Gen Master'!$AM235="Enabled?")),'Gen Master'!W235, ignore_flag)</f>
        <v>zzz_ignore</v>
      </c>
      <c r="X393" s="19" t="str">
        <f>IF(AND(NOT(ISBLANK('Gen Master'!X235)),OR('Gen Master'!$AM235=TRUE,'Gen Master'!$AM235="Enabled?")),'Gen Master'!X235, ignore_flag)</f>
        <v>zzz_ignore</v>
      </c>
      <c r="Y393" s="19" t="str">
        <f>IF(AND(NOT(ISBLANK('Gen Master'!Y235)),OR('Gen Master'!$AM235=TRUE,'Gen Master'!$AM235="Enabled?")),'Gen Master'!Y235, ignore_flag)</f>
        <v>zzz_ignore</v>
      </c>
    </row>
    <row r="394" spans="1:25">
      <c r="A394" s="19">
        <f>'Gen Master'!A236</f>
        <v>205</v>
      </c>
      <c r="B394" s="19" t="str">
        <f>IF(AND(NOT(ISBLANK('Gen Master'!B236)),OR('Gen Master'!$AM236=TRUE,'Gen Master'!$AM236="Enabled?")),'Gen Master'!B236, ignore_flag)</f>
        <v>zzz_ignore</v>
      </c>
      <c r="C394" s="19" t="str">
        <f>IF(AND(NOT(ISBLANK('Gen Master'!C236)),OR('Gen Master'!$AM236=TRUE,'Gen Master'!$AM236="Enabled?")),'Gen Master'!C236, ignore_flag)</f>
        <v>zzz_ignore</v>
      </c>
      <c r="D394" s="19" t="str">
        <f>IF(AND(NOT(ISBLANK('Gen Master'!D236)),OR('Gen Master'!$AM236=TRUE,'Gen Master'!$AM236="Enabled?")),'Gen Master'!D236, ignore_flag)</f>
        <v>zzz_ignore</v>
      </c>
      <c r="E394" s="19" t="str">
        <f>IF(AND(NOT(ISBLANK('Gen Master'!E236)),OR('Gen Master'!$AM236=TRUE,'Gen Master'!$AM236="Enabled?")),'Gen Master'!E236, ignore_flag)</f>
        <v>zzz_ignore</v>
      </c>
      <c r="F394" s="19" t="str">
        <f>IF(AND(NOT(ISBLANK('Gen Master'!F236)),OR('Gen Master'!$AM236=TRUE,'Gen Master'!$AM236="Enabled?")),'Gen Master'!F236, ignore_flag)</f>
        <v>zzz_ignore</v>
      </c>
      <c r="G394" s="19" t="str">
        <f>IF(AND(NOT(ISBLANK('Gen Master'!G236)),OR('Gen Master'!$AM236=TRUE,'Gen Master'!$AM236="Enabled?")),'Gen Master'!G236, ignore_flag)</f>
        <v>zzz_ignore</v>
      </c>
      <c r="H394" s="19" t="str">
        <f>IF(AND(NOT(ISBLANK('Gen Master'!H236)),OR('Gen Master'!$AM236=TRUE,'Gen Master'!$AM236="Enabled?")),'Gen Master'!H236, ignore_flag)</f>
        <v>zzz_ignore</v>
      </c>
      <c r="I394" s="19" t="str">
        <f>IF(AND(NOT(ISBLANK('Gen Master'!I236)),OR('Gen Master'!$AM236=TRUE,'Gen Master'!$AM236="Enabled?")),'Gen Master'!I236, ignore_flag)</f>
        <v>zzz_ignore</v>
      </c>
      <c r="J394" s="19" t="str">
        <f>IF(AND(NOT(ISBLANK('Gen Master'!J236)),OR('Gen Master'!$AM236=TRUE,'Gen Master'!$AM236="Enabled?")),'Gen Master'!J236, ignore_flag)</f>
        <v>zzz_ignore</v>
      </c>
      <c r="K394" s="19" t="str">
        <f>IF(AND(NOT(ISBLANK('Gen Master'!K236)),OR('Gen Master'!$AM236=TRUE,'Gen Master'!$AM236="Enabled?")),'Gen Master'!K236, ignore_flag)</f>
        <v>zzz_ignore</v>
      </c>
      <c r="L394" s="19" t="str">
        <f>IF(AND(NOT(ISBLANK('Gen Master'!L236)),OR('Gen Master'!$AM236=TRUE,'Gen Master'!$AM236="Enabled?")),'Gen Master'!L236, ignore_flag)</f>
        <v>zzz_ignore</v>
      </c>
      <c r="M394" s="19" t="str">
        <f>IF(AND(NOT(ISBLANK('Gen Master'!M236)),OR('Gen Master'!$AM236=TRUE,'Gen Master'!$AM236="Enabled?")),'Gen Master'!M236, ignore_flag)</f>
        <v>zzz_ignore</v>
      </c>
      <c r="N394" s="19" t="str">
        <f>IF(AND(NOT(ISBLANK('Gen Master'!N236)),OR('Gen Master'!$AM236=TRUE,'Gen Master'!$AM236="Enabled?")),'Gen Master'!N236, ignore_flag)</f>
        <v>zzz_ignore</v>
      </c>
      <c r="O394" s="19" t="str">
        <f>IF(AND(NOT(ISBLANK('Gen Master'!O236)),OR('Gen Master'!$AM236=TRUE,'Gen Master'!$AM236="Enabled?")),'Gen Master'!O236, ignore_flag)</f>
        <v>zzz_ignore</v>
      </c>
      <c r="P394" s="19" t="str">
        <f>IF(AND(NOT(ISBLANK('Gen Master'!P236)),OR('Gen Master'!$AM236=TRUE,'Gen Master'!$AM236="Enabled?")),'Gen Master'!P236, ignore_flag)</f>
        <v>zzz_ignore</v>
      </c>
      <c r="Q394" s="19" t="str">
        <f>IF(AND(NOT(ISBLANK('Gen Master'!Q236)),OR('Gen Master'!$AM236=TRUE,'Gen Master'!$AM236="Enabled?")),'Gen Master'!Q236, ignore_flag)</f>
        <v>zzz_ignore</v>
      </c>
      <c r="R394" s="19" t="str">
        <f>IF(AND(NOT(ISBLANK('Gen Master'!R236)),OR('Gen Master'!$AM236=TRUE,'Gen Master'!$AM236="Enabled?")),'Gen Master'!R236, ignore_flag)</f>
        <v>zzz_ignore</v>
      </c>
      <c r="S394" s="19" t="str">
        <f>IF(AND(NOT(ISBLANK('Gen Master'!S236)),OR('Gen Master'!$AM236=TRUE,'Gen Master'!$AM236="Enabled?")),'Gen Master'!S236, ignore_flag)</f>
        <v>zzz_ignore</v>
      </c>
      <c r="T394" s="19" t="str">
        <f>IF(AND(NOT(ISBLANK('Gen Master'!T236)),OR('Gen Master'!$AM236=TRUE,'Gen Master'!$AM236="Enabled?")),'Gen Master'!T236, ignore_flag)</f>
        <v>zzz_ignore</v>
      </c>
      <c r="U394" s="19" t="str">
        <f>IF(AND(NOT(ISBLANK('Gen Master'!U236)),OR('Gen Master'!$AM236=TRUE,'Gen Master'!$AM236="Enabled?")),'Gen Master'!U236, ignore_flag)</f>
        <v>zzz_ignore</v>
      </c>
      <c r="V394" s="19" t="str">
        <f ca="1">IF(AND(NOT(ISBLANK('Gen Master'!V236)),OR('Gen Master'!$AM236=TRUE,'Gen Master'!$AM236="Enabled?")),'Gen Master'!V236, ignore_flag)</f>
        <v>zzz_ignore</v>
      </c>
      <c r="W394" s="19" t="str">
        <f>IF(AND(NOT(ISBLANK('Gen Master'!W236)),OR('Gen Master'!$AM236=TRUE,'Gen Master'!$AM236="Enabled?")),'Gen Master'!W236, ignore_flag)</f>
        <v>zzz_ignore</v>
      </c>
      <c r="X394" s="19" t="str">
        <f>IF(AND(NOT(ISBLANK('Gen Master'!X236)),OR('Gen Master'!$AM236=TRUE,'Gen Master'!$AM236="Enabled?")),'Gen Master'!X236, ignore_flag)</f>
        <v>zzz_ignore</v>
      </c>
      <c r="Y394" s="19" t="str">
        <f>IF(AND(NOT(ISBLANK('Gen Master'!Y236)),OR('Gen Master'!$AM236=TRUE,'Gen Master'!$AM236="Enabled?")),'Gen Master'!Y236, ignore_flag)</f>
        <v>zzz_ignore</v>
      </c>
    </row>
    <row r="395" spans="1:25">
      <c r="A395" s="19">
        <f>'Gen Master'!A237</f>
        <v>206</v>
      </c>
      <c r="B395" s="19" t="str">
        <f>IF(AND(NOT(ISBLANK('Gen Master'!B237)),OR('Gen Master'!$AM237=TRUE,'Gen Master'!$AM237="Enabled?")),'Gen Master'!B237, ignore_flag)</f>
        <v>zzz_ignore</v>
      </c>
      <c r="C395" s="19" t="str">
        <f>IF(AND(NOT(ISBLANK('Gen Master'!C237)),OR('Gen Master'!$AM237=TRUE,'Gen Master'!$AM237="Enabled?")),'Gen Master'!C237, ignore_flag)</f>
        <v>zzz_ignore</v>
      </c>
      <c r="D395" s="19" t="str">
        <f>IF(AND(NOT(ISBLANK('Gen Master'!D237)),OR('Gen Master'!$AM237=TRUE,'Gen Master'!$AM237="Enabled?")),'Gen Master'!D237, ignore_flag)</f>
        <v>zzz_ignore</v>
      </c>
      <c r="E395" s="19" t="str">
        <f>IF(AND(NOT(ISBLANK('Gen Master'!E237)),OR('Gen Master'!$AM237=TRUE,'Gen Master'!$AM237="Enabled?")),'Gen Master'!E237, ignore_flag)</f>
        <v>zzz_ignore</v>
      </c>
      <c r="F395" s="19" t="str">
        <f>IF(AND(NOT(ISBLANK('Gen Master'!F237)),OR('Gen Master'!$AM237=TRUE,'Gen Master'!$AM237="Enabled?")),'Gen Master'!F237, ignore_flag)</f>
        <v>zzz_ignore</v>
      </c>
      <c r="G395" s="19" t="str">
        <f>IF(AND(NOT(ISBLANK('Gen Master'!G237)),OR('Gen Master'!$AM237=TRUE,'Gen Master'!$AM237="Enabled?")),'Gen Master'!G237, ignore_flag)</f>
        <v>zzz_ignore</v>
      </c>
      <c r="H395" s="19" t="str">
        <f>IF(AND(NOT(ISBLANK('Gen Master'!H237)),OR('Gen Master'!$AM237=TRUE,'Gen Master'!$AM237="Enabled?")),'Gen Master'!H237, ignore_flag)</f>
        <v>zzz_ignore</v>
      </c>
      <c r="I395" s="19" t="str">
        <f>IF(AND(NOT(ISBLANK('Gen Master'!I237)),OR('Gen Master'!$AM237=TRUE,'Gen Master'!$AM237="Enabled?")),'Gen Master'!I237, ignore_flag)</f>
        <v>zzz_ignore</v>
      </c>
      <c r="J395" s="19" t="str">
        <f>IF(AND(NOT(ISBLANK('Gen Master'!J237)),OR('Gen Master'!$AM237=TRUE,'Gen Master'!$AM237="Enabled?")),'Gen Master'!J237, ignore_flag)</f>
        <v>zzz_ignore</v>
      </c>
      <c r="K395" s="19" t="str">
        <f>IF(AND(NOT(ISBLANK('Gen Master'!K237)),OR('Gen Master'!$AM237=TRUE,'Gen Master'!$AM237="Enabled?")),'Gen Master'!K237, ignore_flag)</f>
        <v>zzz_ignore</v>
      </c>
      <c r="L395" s="19" t="str">
        <f>IF(AND(NOT(ISBLANK('Gen Master'!L237)),OR('Gen Master'!$AM237=TRUE,'Gen Master'!$AM237="Enabled?")),'Gen Master'!L237, ignore_flag)</f>
        <v>zzz_ignore</v>
      </c>
      <c r="M395" s="19" t="str">
        <f>IF(AND(NOT(ISBLANK('Gen Master'!M237)),OR('Gen Master'!$AM237=TRUE,'Gen Master'!$AM237="Enabled?")),'Gen Master'!M237, ignore_flag)</f>
        <v>zzz_ignore</v>
      </c>
      <c r="N395" s="19" t="str">
        <f>IF(AND(NOT(ISBLANK('Gen Master'!N237)),OR('Gen Master'!$AM237=TRUE,'Gen Master'!$AM237="Enabled?")),'Gen Master'!N237, ignore_flag)</f>
        <v>zzz_ignore</v>
      </c>
      <c r="O395" s="19" t="str">
        <f>IF(AND(NOT(ISBLANK('Gen Master'!O237)),OR('Gen Master'!$AM237=TRUE,'Gen Master'!$AM237="Enabled?")),'Gen Master'!O237, ignore_flag)</f>
        <v>zzz_ignore</v>
      </c>
      <c r="P395" s="19" t="str">
        <f>IF(AND(NOT(ISBLANK('Gen Master'!P237)),OR('Gen Master'!$AM237=TRUE,'Gen Master'!$AM237="Enabled?")),'Gen Master'!P237, ignore_flag)</f>
        <v>zzz_ignore</v>
      </c>
      <c r="Q395" s="19" t="str">
        <f>IF(AND(NOT(ISBLANK('Gen Master'!Q237)),OR('Gen Master'!$AM237=TRUE,'Gen Master'!$AM237="Enabled?")),'Gen Master'!Q237, ignore_flag)</f>
        <v>zzz_ignore</v>
      </c>
      <c r="R395" s="19" t="str">
        <f>IF(AND(NOT(ISBLANK('Gen Master'!R237)),OR('Gen Master'!$AM237=TRUE,'Gen Master'!$AM237="Enabled?")),'Gen Master'!R237, ignore_flag)</f>
        <v>zzz_ignore</v>
      </c>
      <c r="S395" s="19" t="str">
        <f>IF(AND(NOT(ISBLANK('Gen Master'!S237)),OR('Gen Master'!$AM237=TRUE,'Gen Master'!$AM237="Enabled?")),'Gen Master'!S237, ignore_flag)</f>
        <v>zzz_ignore</v>
      </c>
      <c r="T395" s="19" t="str">
        <f>IF(AND(NOT(ISBLANK('Gen Master'!T237)),OR('Gen Master'!$AM237=TRUE,'Gen Master'!$AM237="Enabled?")),'Gen Master'!T237, ignore_flag)</f>
        <v>zzz_ignore</v>
      </c>
      <c r="U395" s="19" t="str">
        <f>IF(AND(NOT(ISBLANK('Gen Master'!U237)),OR('Gen Master'!$AM237=TRUE,'Gen Master'!$AM237="Enabled?")),'Gen Master'!U237, ignore_flag)</f>
        <v>zzz_ignore</v>
      </c>
      <c r="V395" s="19" t="str">
        <f ca="1">IF(AND(NOT(ISBLANK('Gen Master'!V237)),OR('Gen Master'!$AM237=TRUE,'Gen Master'!$AM237="Enabled?")),'Gen Master'!V237, ignore_flag)</f>
        <v>zzz_ignore</v>
      </c>
      <c r="W395" s="19" t="str">
        <f>IF(AND(NOT(ISBLANK('Gen Master'!W237)),OR('Gen Master'!$AM237=TRUE,'Gen Master'!$AM237="Enabled?")),'Gen Master'!W237, ignore_flag)</f>
        <v>zzz_ignore</v>
      </c>
      <c r="X395" s="19" t="str">
        <f>IF(AND(NOT(ISBLANK('Gen Master'!X237)),OR('Gen Master'!$AM237=TRUE,'Gen Master'!$AM237="Enabled?")),'Gen Master'!X237, ignore_flag)</f>
        <v>zzz_ignore</v>
      </c>
      <c r="Y395" s="19" t="str">
        <f>IF(AND(NOT(ISBLANK('Gen Master'!Y237)),OR('Gen Master'!$AM237=TRUE,'Gen Master'!$AM237="Enabled?")),'Gen Master'!Y237, ignore_flag)</f>
        <v>zzz_ignore</v>
      </c>
    </row>
    <row r="396" spans="1:25">
      <c r="A396" s="19">
        <f>'Gen Master'!A238</f>
        <v>207</v>
      </c>
      <c r="B396" s="19" t="str">
        <f>IF(AND(NOT(ISBLANK('Gen Master'!B238)),OR('Gen Master'!$AM238=TRUE,'Gen Master'!$AM238="Enabled?")),'Gen Master'!B238, ignore_flag)</f>
        <v>zzz_ignore</v>
      </c>
      <c r="C396" s="19" t="str">
        <f>IF(AND(NOT(ISBLANK('Gen Master'!C238)),OR('Gen Master'!$AM238=TRUE,'Gen Master'!$AM238="Enabled?")),'Gen Master'!C238, ignore_flag)</f>
        <v>zzz_ignore</v>
      </c>
      <c r="D396" s="19" t="str">
        <f>IF(AND(NOT(ISBLANK('Gen Master'!D238)),OR('Gen Master'!$AM238=TRUE,'Gen Master'!$AM238="Enabled?")),'Gen Master'!D238, ignore_flag)</f>
        <v>zzz_ignore</v>
      </c>
      <c r="E396" s="19" t="str">
        <f>IF(AND(NOT(ISBLANK('Gen Master'!E238)),OR('Gen Master'!$AM238=TRUE,'Gen Master'!$AM238="Enabled?")),'Gen Master'!E238, ignore_flag)</f>
        <v>zzz_ignore</v>
      </c>
      <c r="F396" s="19" t="str">
        <f>IF(AND(NOT(ISBLANK('Gen Master'!F238)),OR('Gen Master'!$AM238=TRUE,'Gen Master'!$AM238="Enabled?")),'Gen Master'!F238, ignore_flag)</f>
        <v>zzz_ignore</v>
      </c>
      <c r="G396" s="19" t="str">
        <f>IF(AND(NOT(ISBLANK('Gen Master'!G238)),OR('Gen Master'!$AM238=TRUE,'Gen Master'!$AM238="Enabled?")),'Gen Master'!G238, ignore_flag)</f>
        <v>zzz_ignore</v>
      </c>
      <c r="H396" s="19" t="str">
        <f>IF(AND(NOT(ISBLANK('Gen Master'!H238)),OR('Gen Master'!$AM238=TRUE,'Gen Master'!$AM238="Enabled?")),'Gen Master'!H238, ignore_flag)</f>
        <v>zzz_ignore</v>
      </c>
      <c r="I396" s="19" t="str">
        <f>IF(AND(NOT(ISBLANK('Gen Master'!I238)),OR('Gen Master'!$AM238=TRUE,'Gen Master'!$AM238="Enabled?")),'Gen Master'!I238, ignore_flag)</f>
        <v>zzz_ignore</v>
      </c>
      <c r="J396" s="19" t="str">
        <f>IF(AND(NOT(ISBLANK('Gen Master'!J238)),OR('Gen Master'!$AM238=TRUE,'Gen Master'!$AM238="Enabled?")),'Gen Master'!J238, ignore_flag)</f>
        <v>zzz_ignore</v>
      </c>
      <c r="K396" s="19" t="str">
        <f>IF(AND(NOT(ISBLANK('Gen Master'!K238)),OR('Gen Master'!$AM238=TRUE,'Gen Master'!$AM238="Enabled?")),'Gen Master'!K238, ignore_flag)</f>
        <v>zzz_ignore</v>
      </c>
      <c r="L396" s="19" t="str">
        <f>IF(AND(NOT(ISBLANK('Gen Master'!L238)),OR('Gen Master'!$AM238=TRUE,'Gen Master'!$AM238="Enabled?")),'Gen Master'!L238, ignore_flag)</f>
        <v>zzz_ignore</v>
      </c>
      <c r="M396" s="19" t="str">
        <f>IF(AND(NOT(ISBLANK('Gen Master'!M238)),OR('Gen Master'!$AM238=TRUE,'Gen Master'!$AM238="Enabled?")),'Gen Master'!M238, ignore_flag)</f>
        <v>zzz_ignore</v>
      </c>
      <c r="N396" s="19" t="str">
        <f>IF(AND(NOT(ISBLANK('Gen Master'!N238)),OR('Gen Master'!$AM238=TRUE,'Gen Master'!$AM238="Enabled?")),'Gen Master'!N238, ignore_flag)</f>
        <v>zzz_ignore</v>
      </c>
      <c r="O396" s="19" t="str">
        <f>IF(AND(NOT(ISBLANK('Gen Master'!O238)),OR('Gen Master'!$AM238=TRUE,'Gen Master'!$AM238="Enabled?")),'Gen Master'!O238, ignore_flag)</f>
        <v>zzz_ignore</v>
      </c>
      <c r="P396" s="19" t="str">
        <f>IF(AND(NOT(ISBLANK('Gen Master'!P238)),OR('Gen Master'!$AM238=TRUE,'Gen Master'!$AM238="Enabled?")),'Gen Master'!P238, ignore_flag)</f>
        <v>zzz_ignore</v>
      </c>
      <c r="Q396" s="19" t="str">
        <f>IF(AND(NOT(ISBLANK('Gen Master'!Q238)),OR('Gen Master'!$AM238=TRUE,'Gen Master'!$AM238="Enabled?")),'Gen Master'!Q238, ignore_flag)</f>
        <v>zzz_ignore</v>
      </c>
      <c r="R396" s="19" t="str">
        <f>IF(AND(NOT(ISBLANK('Gen Master'!R238)),OR('Gen Master'!$AM238=TRUE,'Gen Master'!$AM238="Enabled?")),'Gen Master'!R238, ignore_flag)</f>
        <v>zzz_ignore</v>
      </c>
      <c r="S396" s="19" t="str">
        <f>IF(AND(NOT(ISBLANK('Gen Master'!S238)),OR('Gen Master'!$AM238=TRUE,'Gen Master'!$AM238="Enabled?")),'Gen Master'!S238, ignore_flag)</f>
        <v>zzz_ignore</v>
      </c>
      <c r="T396" s="19" t="str">
        <f>IF(AND(NOT(ISBLANK('Gen Master'!T238)),OR('Gen Master'!$AM238=TRUE,'Gen Master'!$AM238="Enabled?")),'Gen Master'!T238, ignore_flag)</f>
        <v>zzz_ignore</v>
      </c>
      <c r="U396" s="19" t="str">
        <f>IF(AND(NOT(ISBLANK('Gen Master'!U238)),OR('Gen Master'!$AM238=TRUE,'Gen Master'!$AM238="Enabled?")),'Gen Master'!U238, ignore_flag)</f>
        <v>zzz_ignore</v>
      </c>
      <c r="V396" s="19" t="str">
        <f ca="1">IF(AND(NOT(ISBLANK('Gen Master'!V238)),OR('Gen Master'!$AM238=TRUE,'Gen Master'!$AM238="Enabled?")),'Gen Master'!V238, ignore_flag)</f>
        <v>zzz_ignore</v>
      </c>
      <c r="W396" s="19" t="str">
        <f>IF(AND(NOT(ISBLANK('Gen Master'!W238)),OR('Gen Master'!$AM238=TRUE,'Gen Master'!$AM238="Enabled?")),'Gen Master'!W238, ignore_flag)</f>
        <v>zzz_ignore</v>
      </c>
      <c r="X396" s="19" t="str">
        <f>IF(AND(NOT(ISBLANK('Gen Master'!X238)),OR('Gen Master'!$AM238=TRUE,'Gen Master'!$AM238="Enabled?")),'Gen Master'!X238, ignore_flag)</f>
        <v>zzz_ignore</v>
      </c>
      <c r="Y396" s="19" t="str">
        <f>IF(AND(NOT(ISBLANK('Gen Master'!Y238)),OR('Gen Master'!$AM238=TRUE,'Gen Master'!$AM238="Enabled?")),'Gen Master'!Y238, ignore_flag)</f>
        <v>zzz_ignore</v>
      </c>
    </row>
    <row r="397" spans="1:25">
      <c r="A397" s="19">
        <f>'Gen Master'!A239</f>
        <v>208</v>
      </c>
      <c r="B397" s="19" t="str">
        <f>IF(AND(NOT(ISBLANK('Gen Master'!B239)),OR('Gen Master'!$AM239=TRUE,'Gen Master'!$AM239="Enabled?")),'Gen Master'!B239, ignore_flag)</f>
        <v>zzz_ignore</v>
      </c>
      <c r="C397" s="19" t="str">
        <f>IF(AND(NOT(ISBLANK('Gen Master'!C239)),OR('Gen Master'!$AM239=TRUE,'Gen Master'!$AM239="Enabled?")),'Gen Master'!C239, ignore_flag)</f>
        <v>zzz_ignore</v>
      </c>
      <c r="D397" s="19" t="str">
        <f>IF(AND(NOT(ISBLANK('Gen Master'!D239)),OR('Gen Master'!$AM239=TRUE,'Gen Master'!$AM239="Enabled?")),'Gen Master'!D239, ignore_flag)</f>
        <v>zzz_ignore</v>
      </c>
      <c r="E397" s="19" t="str">
        <f>IF(AND(NOT(ISBLANK('Gen Master'!E239)),OR('Gen Master'!$AM239=TRUE,'Gen Master'!$AM239="Enabled?")),'Gen Master'!E239, ignore_flag)</f>
        <v>zzz_ignore</v>
      </c>
      <c r="F397" s="19" t="str">
        <f>IF(AND(NOT(ISBLANK('Gen Master'!F239)),OR('Gen Master'!$AM239=TRUE,'Gen Master'!$AM239="Enabled?")),'Gen Master'!F239, ignore_flag)</f>
        <v>zzz_ignore</v>
      </c>
      <c r="G397" s="19" t="str">
        <f>IF(AND(NOT(ISBLANK('Gen Master'!G239)),OR('Gen Master'!$AM239=TRUE,'Gen Master'!$AM239="Enabled?")),'Gen Master'!G239, ignore_flag)</f>
        <v>zzz_ignore</v>
      </c>
      <c r="H397" s="19" t="str">
        <f>IF(AND(NOT(ISBLANK('Gen Master'!H239)),OR('Gen Master'!$AM239=TRUE,'Gen Master'!$AM239="Enabled?")),'Gen Master'!H239, ignore_flag)</f>
        <v>zzz_ignore</v>
      </c>
      <c r="I397" s="19" t="str">
        <f>IF(AND(NOT(ISBLANK('Gen Master'!I239)),OR('Gen Master'!$AM239=TRUE,'Gen Master'!$AM239="Enabled?")),'Gen Master'!I239, ignore_flag)</f>
        <v>zzz_ignore</v>
      </c>
      <c r="J397" s="19" t="str">
        <f>IF(AND(NOT(ISBLANK('Gen Master'!J239)),OR('Gen Master'!$AM239=TRUE,'Gen Master'!$AM239="Enabled?")),'Gen Master'!J239, ignore_flag)</f>
        <v>zzz_ignore</v>
      </c>
      <c r="K397" s="19" t="str">
        <f>IF(AND(NOT(ISBLANK('Gen Master'!K239)),OR('Gen Master'!$AM239=TRUE,'Gen Master'!$AM239="Enabled?")),'Gen Master'!K239, ignore_flag)</f>
        <v>zzz_ignore</v>
      </c>
      <c r="L397" s="19" t="str">
        <f>IF(AND(NOT(ISBLANK('Gen Master'!L239)),OR('Gen Master'!$AM239=TRUE,'Gen Master'!$AM239="Enabled?")),'Gen Master'!L239, ignore_flag)</f>
        <v>zzz_ignore</v>
      </c>
      <c r="M397" s="19" t="str">
        <f>IF(AND(NOT(ISBLANK('Gen Master'!M239)),OR('Gen Master'!$AM239=TRUE,'Gen Master'!$AM239="Enabled?")),'Gen Master'!M239, ignore_flag)</f>
        <v>zzz_ignore</v>
      </c>
      <c r="N397" s="19" t="str">
        <f>IF(AND(NOT(ISBLANK('Gen Master'!N239)),OR('Gen Master'!$AM239=TRUE,'Gen Master'!$AM239="Enabled?")),'Gen Master'!N239, ignore_flag)</f>
        <v>zzz_ignore</v>
      </c>
      <c r="O397" s="19" t="str">
        <f>IF(AND(NOT(ISBLANK('Gen Master'!O239)),OR('Gen Master'!$AM239=TRUE,'Gen Master'!$AM239="Enabled?")),'Gen Master'!O239, ignore_flag)</f>
        <v>zzz_ignore</v>
      </c>
      <c r="P397" s="19" t="str">
        <f>IF(AND(NOT(ISBLANK('Gen Master'!P239)),OR('Gen Master'!$AM239=TRUE,'Gen Master'!$AM239="Enabled?")),'Gen Master'!P239, ignore_flag)</f>
        <v>zzz_ignore</v>
      </c>
      <c r="Q397" s="19" t="str">
        <f>IF(AND(NOT(ISBLANK('Gen Master'!Q239)),OR('Gen Master'!$AM239=TRUE,'Gen Master'!$AM239="Enabled?")),'Gen Master'!Q239, ignore_flag)</f>
        <v>zzz_ignore</v>
      </c>
      <c r="R397" s="19" t="str">
        <f>IF(AND(NOT(ISBLANK('Gen Master'!R239)),OR('Gen Master'!$AM239=TRUE,'Gen Master'!$AM239="Enabled?")),'Gen Master'!R239, ignore_flag)</f>
        <v>zzz_ignore</v>
      </c>
      <c r="S397" s="19" t="str">
        <f>IF(AND(NOT(ISBLANK('Gen Master'!S239)),OR('Gen Master'!$AM239=TRUE,'Gen Master'!$AM239="Enabled?")),'Gen Master'!S239, ignore_flag)</f>
        <v>zzz_ignore</v>
      </c>
      <c r="T397" s="19" t="str">
        <f>IF(AND(NOT(ISBLANK('Gen Master'!T239)),OR('Gen Master'!$AM239=TRUE,'Gen Master'!$AM239="Enabled?")),'Gen Master'!T239, ignore_flag)</f>
        <v>zzz_ignore</v>
      </c>
      <c r="U397" s="19" t="str">
        <f>IF(AND(NOT(ISBLANK('Gen Master'!U239)),OR('Gen Master'!$AM239=TRUE,'Gen Master'!$AM239="Enabled?")),'Gen Master'!U239, ignore_flag)</f>
        <v>zzz_ignore</v>
      </c>
      <c r="V397" s="19" t="str">
        <f ca="1">IF(AND(NOT(ISBLANK('Gen Master'!V239)),OR('Gen Master'!$AM239=TRUE,'Gen Master'!$AM239="Enabled?")),'Gen Master'!V239, ignore_flag)</f>
        <v>zzz_ignore</v>
      </c>
      <c r="W397" s="19" t="str">
        <f>IF(AND(NOT(ISBLANK('Gen Master'!W239)),OR('Gen Master'!$AM239=TRUE,'Gen Master'!$AM239="Enabled?")),'Gen Master'!W239, ignore_flag)</f>
        <v>zzz_ignore</v>
      </c>
      <c r="X397" s="19" t="str">
        <f>IF(AND(NOT(ISBLANK('Gen Master'!X239)),OR('Gen Master'!$AM239=TRUE,'Gen Master'!$AM239="Enabled?")),'Gen Master'!X239, ignore_flag)</f>
        <v>zzz_ignore</v>
      </c>
      <c r="Y397" s="19" t="str">
        <f>IF(AND(NOT(ISBLANK('Gen Master'!Y239)),OR('Gen Master'!$AM239=TRUE,'Gen Master'!$AM239="Enabled?")),'Gen Master'!Y239, ignore_flag)</f>
        <v>zzz_ignore</v>
      </c>
    </row>
    <row r="398" spans="1:25">
      <c r="A398" s="19">
        <f>'Gen Master'!A240</f>
        <v>209</v>
      </c>
      <c r="B398" s="19" t="str">
        <f>IF(AND(NOT(ISBLANK('Gen Master'!B240)),OR('Gen Master'!$AM240=TRUE,'Gen Master'!$AM240="Enabled?")),'Gen Master'!B240, ignore_flag)</f>
        <v>zzz_ignore</v>
      </c>
      <c r="C398" s="19" t="str">
        <f>IF(AND(NOT(ISBLANK('Gen Master'!C240)),OR('Gen Master'!$AM240=TRUE,'Gen Master'!$AM240="Enabled?")),'Gen Master'!C240, ignore_flag)</f>
        <v>zzz_ignore</v>
      </c>
      <c r="D398" s="19" t="str">
        <f>IF(AND(NOT(ISBLANK('Gen Master'!D240)),OR('Gen Master'!$AM240=TRUE,'Gen Master'!$AM240="Enabled?")),'Gen Master'!D240, ignore_flag)</f>
        <v>zzz_ignore</v>
      </c>
      <c r="E398" s="19" t="str">
        <f>IF(AND(NOT(ISBLANK('Gen Master'!E240)),OR('Gen Master'!$AM240=TRUE,'Gen Master'!$AM240="Enabled?")),'Gen Master'!E240, ignore_flag)</f>
        <v>zzz_ignore</v>
      </c>
      <c r="F398" s="19" t="str">
        <f>IF(AND(NOT(ISBLANK('Gen Master'!F240)),OR('Gen Master'!$AM240=TRUE,'Gen Master'!$AM240="Enabled?")),'Gen Master'!F240, ignore_flag)</f>
        <v>zzz_ignore</v>
      </c>
      <c r="G398" s="19" t="str">
        <f>IF(AND(NOT(ISBLANK('Gen Master'!G240)),OR('Gen Master'!$AM240=TRUE,'Gen Master'!$AM240="Enabled?")),'Gen Master'!G240, ignore_flag)</f>
        <v>zzz_ignore</v>
      </c>
      <c r="H398" s="19" t="str">
        <f>IF(AND(NOT(ISBLANK('Gen Master'!H240)),OR('Gen Master'!$AM240=TRUE,'Gen Master'!$AM240="Enabled?")),'Gen Master'!H240, ignore_flag)</f>
        <v>zzz_ignore</v>
      </c>
      <c r="I398" s="19" t="str">
        <f>IF(AND(NOT(ISBLANK('Gen Master'!I240)),OR('Gen Master'!$AM240=TRUE,'Gen Master'!$AM240="Enabled?")),'Gen Master'!I240, ignore_flag)</f>
        <v>zzz_ignore</v>
      </c>
      <c r="J398" s="19" t="str">
        <f>IF(AND(NOT(ISBLANK('Gen Master'!J240)),OR('Gen Master'!$AM240=TRUE,'Gen Master'!$AM240="Enabled?")),'Gen Master'!J240, ignore_flag)</f>
        <v>zzz_ignore</v>
      </c>
      <c r="K398" s="19" t="str">
        <f>IF(AND(NOT(ISBLANK('Gen Master'!K240)),OR('Gen Master'!$AM240=TRUE,'Gen Master'!$AM240="Enabled?")),'Gen Master'!K240, ignore_flag)</f>
        <v>zzz_ignore</v>
      </c>
      <c r="L398" s="19" t="str">
        <f>IF(AND(NOT(ISBLANK('Gen Master'!L240)),OR('Gen Master'!$AM240=TRUE,'Gen Master'!$AM240="Enabled?")),'Gen Master'!L240, ignore_flag)</f>
        <v>zzz_ignore</v>
      </c>
      <c r="M398" s="19" t="str">
        <f>IF(AND(NOT(ISBLANK('Gen Master'!M240)),OR('Gen Master'!$AM240=TRUE,'Gen Master'!$AM240="Enabled?")),'Gen Master'!M240, ignore_flag)</f>
        <v>zzz_ignore</v>
      </c>
      <c r="N398" s="19" t="str">
        <f>IF(AND(NOT(ISBLANK('Gen Master'!N240)),OR('Gen Master'!$AM240=TRUE,'Gen Master'!$AM240="Enabled?")),'Gen Master'!N240, ignore_flag)</f>
        <v>zzz_ignore</v>
      </c>
      <c r="O398" s="19" t="str">
        <f>IF(AND(NOT(ISBLANK('Gen Master'!O240)),OR('Gen Master'!$AM240=TRUE,'Gen Master'!$AM240="Enabled?")),'Gen Master'!O240, ignore_flag)</f>
        <v>zzz_ignore</v>
      </c>
      <c r="P398" s="19" t="str">
        <f>IF(AND(NOT(ISBLANK('Gen Master'!P240)),OR('Gen Master'!$AM240=TRUE,'Gen Master'!$AM240="Enabled?")),'Gen Master'!P240, ignore_flag)</f>
        <v>zzz_ignore</v>
      </c>
      <c r="Q398" s="19" t="str">
        <f>IF(AND(NOT(ISBLANK('Gen Master'!Q240)),OR('Gen Master'!$AM240=TRUE,'Gen Master'!$AM240="Enabled?")),'Gen Master'!Q240, ignore_flag)</f>
        <v>zzz_ignore</v>
      </c>
      <c r="R398" s="19" t="str">
        <f>IF(AND(NOT(ISBLANK('Gen Master'!R240)),OR('Gen Master'!$AM240=TRUE,'Gen Master'!$AM240="Enabled?")),'Gen Master'!R240, ignore_flag)</f>
        <v>zzz_ignore</v>
      </c>
      <c r="S398" s="19" t="str">
        <f>IF(AND(NOT(ISBLANK('Gen Master'!S240)),OR('Gen Master'!$AM240=TRUE,'Gen Master'!$AM240="Enabled?")),'Gen Master'!S240, ignore_flag)</f>
        <v>zzz_ignore</v>
      </c>
      <c r="T398" s="19" t="str">
        <f>IF(AND(NOT(ISBLANK('Gen Master'!T240)),OR('Gen Master'!$AM240=TRUE,'Gen Master'!$AM240="Enabled?")),'Gen Master'!T240, ignore_flag)</f>
        <v>zzz_ignore</v>
      </c>
      <c r="U398" s="19" t="str">
        <f>IF(AND(NOT(ISBLANK('Gen Master'!U240)),OR('Gen Master'!$AM240=TRUE,'Gen Master'!$AM240="Enabled?")),'Gen Master'!U240, ignore_flag)</f>
        <v>zzz_ignore</v>
      </c>
      <c r="V398" s="19" t="str">
        <f ca="1">IF(AND(NOT(ISBLANK('Gen Master'!V240)),OR('Gen Master'!$AM240=TRUE,'Gen Master'!$AM240="Enabled?")),'Gen Master'!V240, ignore_flag)</f>
        <v>zzz_ignore</v>
      </c>
      <c r="W398" s="19" t="str">
        <f>IF(AND(NOT(ISBLANK('Gen Master'!W240)),OR('Gen Master'!$AM240=TRUE,'Gen Master'!$AM240="Enabled?")),'Gen Master'!W240, ignore_flag)</f>
        <v>zzz_ignore</v>
      </c>
      <c r="X398" s="19" t="str">
        <f>IF(AND(NOT(ISBLANK('Gen Master'!X240)),OR('Gen Master'!$AM240=TRUE,'Gen Master'!$AM240="Enabled?")),'Gen Master'!X240, ignore_flag)</f>
        <v>zzz_ignore</v>
      </c>
      <c r="Y398" s="19" t="str">
        <f>IF(AND(NOT(ISBLANK('Gen Master'!Y240)),OR('Gen Master'!$AM240=TRUE,'Gen Master'!$AM240="Enabled?")),'Gen Master'!Y240, ignore_flag)</f>
        <v>zzz_ignore</v>
      </c>
    </row>
    <row r="399" spans="1:25">
      <c r="A399" s="19">
        <f>'Gen Master'!A241</f>
        <v>210</v>
      </c>
      <c r="B399" s="19" t="str">
        <f>IF(AND(NOT(ISBLANK('Gen Master'!B241)),OR('Gen Master'!$AM241=TRUE,'Gen Master'!$AM241="Enabled?")),'Gen Master'!B241, ignore_flag)</f>
        <v>zzz_ignore</v>
      </c>
      <c r="C399" s="19" t="str">
        <f>IF(AND(NOT(ISBLANK('Gen Master'!C241)),OR('Gen Master'!$AM241=TRUE,'Gen Master'!$AM241="Enabled?")),'Gen Master'!C241, ignore_flag)</f>
        <v>zzz_ignore</v>
      </c>
      <c r="D399" s="19" t="str">
        <f>IF(AND(NOT(ISBLANK('Gen Master'!D241)),OR('Gen Master'!$AM241=TRUE,'Gen Master'!$AM241="Enabled?")),'Gen Master'!D241, ignore_flag)</f>
        <v>zzz_ignore</v>
      </c>
      <c r="E399" s="19" t="str">
        <f>IF(AND(NOT(ISBLANK('Gen Master'!E241)),OR('Gen Master'!$AM241=TRUE,'Gen Master'!$AM241="Enabled?")),'Gen Master'!E241, ignore_flag)</f>
        <v>zzz_ignore</v>
      </c>
      <c r="F399" s="19" t="str">
        <f>IF(AND(NOT(ISBLANK('Gen Master'!F241)),OR('Gen Master'!$AM241=TRUE,'Gen Master'!$AM241="Enabled?")),'Gen Master'!F241, ignore_flag)</f>
        <v>zzz_ignore</v>
      </c>
      <c r="G399" s="19" t="str">
        <f>IF(AND(NOT(ISBLANK('Gen Master'!G241)),OR('Gen Master'!$AM241=TRUE,'Gen Master'!$AM241="Enabled?")),'Gen Master'!G241, ignore_flag)</f>
        <v>zzz_ignore</v>
      </c>
      <c r="H399" s="19" t="str">
        <f>IF(AND(NOT(ISBLANK('Gen Master'!H241)),OR('Gen Master'!$AM241=TRUE,'Gen Master'!$AM241="Enabled?")),'Gen Master'!H241, ignore_flag)</f>
        <v>zzz_ignore</v>
      </c>
      <c r="I399" s="19" t="str">
        <f>IF(AND(NOT(ISBLANK('Gen Master'!I241)),OR('Gen Master'!$AM241=TRUE,'Gen Master'!$AM241="Enabled?")),'Gen Master'!I241, ignore_flag)</f>
        <v>zzz_ignore</v>
      </c>
      <c r="J399" s="19" t="str">
        <f>IF(AND(NOT(ISBLANK('Gen Master'!J241)),OR('Gen Master'!$AM241=TRUE,'Gen Master'!$AM241="Enabled?")),'Gen Master'!J241, ignore_flag)</f>
        <v>zzz_ignore</v>
      </c>
      <c r="K399" s="19" t="str">
        <f>IF(AND(NOT(ISBLANK('Gen Master'!K241)),OR('Gen Master'!$AM241=TRUE,'Gen Master'!$AM241="Enabled?")),'Gen Master'!K241, ignore_flag)</f>
        <v>zzz_ignore</v>
      </c>
      <c r="L399" s="19" t="str">
        <f>IF(AND(NOT(ISBLANK('Gen Master'!L241)),OR('Gen Master'!$AM241=TRUE,'Gen Master'!$AM241="Enabled?")),'Gen Master'!L241, ignore_flag)</f>
        <v>zzz_ignore</v>
      </c>
      <c r="M399" s="19" t="str">
        <f>IF(AND(NOT(ISBLANK('Gen Master'!M241)),OR('Gen Master'!$AM241=TRUE,'Gen Master'!$AM241="Enabled?")),'Gen Master'!M241, ignore_flag)</f>
        <v>zzz_ignore</v>
      </c>
      <c r="N399" s="19" t="str">
        <f>IF(AND(NOT(ISBLANK('Gen Master'!N241)),OR('Gen Master'!$AM241=TRUE,'Gen Master'!$AM241="Enabled?")),'Gen Master'!N241, ignore_flag)</f>
        <v>zzz_ignore</v>
      </c>
      <c r="O399" s="19" t="str">
        <f>IF(AND(NOT(ISBLANK('Gen Master'!O241)),OR('Gen Master'!$AM241=TRUE,'Gen Master'!$AM241="Enabled?")),'Gen Master'!O241, ignore_flag)</f>
        <v>zzz_ignore</v>
      </c>
      <c r="P399" s="19" t="str">
        <f>IF(AND(NOT(ISBLANK('Gen Master'!P241)),OR('Gen Master'!$AM241=TRUE,'Gen Master'!$AM241="Enabled?")),'Gen Master'!P241, ignore_flag)</f>
        <v>zzz_ignore</v>
      </c>
      <c r="Q399" s="19" t="str">
        <f>IF(AND(NOT(ISBLANK('Gen Master'!Q241)),OR('Gen Master'!$AM241=TRUE,'Gen Master'!$AM241="Enabled?")),'Gen Master'!Q241, ignore_flag)</f>
        <v>zzz_ignore</v>
      </c>
      <c r="R399" s="19" t="str">
        <f>IF(AND(NOT(ISBLANK('Gen Master'!R241)),OR('Gen Master'!$AM241=TRUE,'Gen Master'!$AM241="Enabled?")),'Gen Master'!R241, ignore_flag)</f>
        <v>zzz_ignore</v>
      </c>
      <c r="S399" s="19" t="str">
        <f>IF(AND(NOT(ISBLANK('Gen Master'!S241)),OR('Gen Master'!$AM241=TRUE,'Gen Master'!$AM241="Enabled?")),'Gen Master'!S241, ignore_flag)</f>
        <v>zzz_ignore</v>
      </c>
      <c r="T399" s="19" t="str">
        <f>IF(AND(NOT(ISBLANK('Gen Master'!T241)),OR('Gen Master'!$AM241=TRUE,'Gen Master'!$AM241="Enabled?")),'Gen Master'!T241, ignore_flag)</f>
        <v>zzz_ignore</v>
      </c>
      <c r="U399" s="19" t="str">
        <f>IF(AND(NOT(ISBLANK('Gen Master'!U241)),OR('Gen Master'!$AM241=TRUE,'Gen Master'!$AM241="Enabled?")),'Gen Master'!U241, ignore_flag)</f>
        <v>zzz_ignore</v>
      </c>
      <c r="V399" s="19" t="str">
        <f ca="1">IF(AND(NOT(ISBLANK('Gen Master'!V241)),OR('Gen Master'!$AM241=TRUE,'Gen Master'!$AM241="Enabled?")),'Gen Master'!V241, ignore_flag)</f>
        <v>zzz_ignore</v>
      </c>
      <c r="W399" s="19" t="str">
        <f>IF(AND(NOT(ISBLANK('Gen Master'!W241)),OR('Gen Master'!$AM241=TRUE,'Gen Master'!$AM241="Enabled?")),'Gen Master'!W241, ignore_flag)</f>
        <v>zzz_ignore</v>
      </c>
      <c r="X399" s="19" t="str">
        <f>IF(AND(NOT(ISBLANK('Gen Master'!X241)),OR('Gen Master'!$AM241=TRUE,'Gen Master'!$AM241="Enabled?")),'Gen Master'!X241, ignore_flag)</f>
        <v>zzz_ignore</v>
      </c>
      <c r="Y399" s="19" t="str">
        <f>IF(AND(NOT(ISBLANK('Gen Master'!Y241)),OR('Gen Master'!$AM241=TRUE,'Gen Master'!$AM241="Enabled?")),'Gen Master'!Y241, ignore_flag)</f>
        <v>zzz_ignore</v>
      </c>
    </row>
    <row r="400" spans="1:25">
      <c r="A400" s="19">
        <f>'Gen Master'!A242</f>
        <v>211</v>
      </c>
      <c r="B400" s="19" t="str">
        <f>IF(AND(NOT(ISBLANK('Gen Master'!B242)),OR('Gen Master'!$AM242=TRUE,'Gen Master'!$AM242="Enabled?")),'Gen Master'!B242, ignore_flag)</f>
        <v>zzz_ignore</v>
      </c>
      <c r="C400" s="19" t="str">
        <f>IF(AND(NOT(ISBLANK('Gen Master'!C242)),OR('Gen Master'!$AM242=TRUE,'Gen Master'!$AM242="Enabled?")),'Gen Master'!C242, ignore_flag)</f>
        <v>zzz_ignore</v>
      </c>
      <c r="D400" s="19" t="str">
        <f>IF(AND(NOT(ISBLANK('Gen Master'!D242)),OR('Gen Master'!$AM242=TRUE,'Gen Master'!$AM242="Enabled?")),'Gen Master'!D242, ignore_flag)</f>
        <v>zzz_ignore</v>
      </c>
      <c r="E400" s="19" t="str">
        <f>IF(AND(NOT(ISBLANK('Gen Master'!E242)),OR('Gen Master'!$AM242=TRUE,'Gen Master'!$AM242="Enabled?")),'Gen Master'!E242, ignore_flag)</f>
        <v>zzz_ignore</v>
      </c>
      <c r="F400" s="19" t="str">
        <f>IF(AND(NOT(ISBLANK('Gen Master'!F242)),OR('Gen Master'!$AM242=TRUE,'Gen Master'!$AM242="Enabled?")),'Gen Master'!F242, ignore_flag)</f>
        <v>zzz_ignore</v>
      </c>
      <c r="G400" s="19" t="str">
        <f>IF(AND(NOT(ISBLANK('Gen Master'!G242)),OR('Gen Master'!$AM242=TRUE,'Gen Master'!$AM242="Enabled?")),'Gen Master'!G242, ignore_flag)</f>
        <v>zzz_ignore</v>
      </c>
      <c r="H400" s="19" t="str">
        <f>IF(AND(NOT(ISBLANK('Gen Master'!H242)),OR('Gen Master'!$AM242=TRUE,'Gen Master'!$AM242="Enabled?")),'Gen Master'!H242, ignore_flag)</f>
        <v>zzz_ignore</v>
      </c>
      <c r="I400" s="19" t="str">
        <f>IF(AND(NOT(ISBLANK('Gen Master'!I242)),OR('Gen Master'!$AM242=TRUE,'Gen Master'!$AM242="Enabled?")),'Gen Master'!I242, ignore_flag)</f>
        <v>zzz_ignore</v>
      </c>
      <c r="J400" s="19" t="str">
        <f>IF(AND(NOT(ISBLANK('Gen Master'!J242)),OR('Gen Master'!$AM242=TRUE,'Gen Master'!$AM242="Enabled?")),'Gen Master'!J242, ignore_flag)</f>
        <v>zzz_ignore</v>
      </c>
      <c r="K400" s="19" t="str">
        <f>IF(AND(NOT(ISBLANK('Gen Master'!K242)),OR('Gen Master'!$AM242=TRUE,'Gen Master'!$AM242="Enabled?")),'Gen Master'!K242, ignore_flag)</f>
        <v>zzz_ignore</v>
      </c>
      <c r="L400" s="19" t="str">
        <f>IF(AND(NOT(ISBLANK('Gen Master'!L242)),OR('Gen Master'!$AM242=TRUE,'Gen Master'!$AM242="Enabled?")),'Gen Master'!L242, ignore_flag)</f>
        <v>zzz_ignore</v>
      </c>
      <c r="M400" s="19" t="str">
        <f>IF(AND(NOT(ISBLANK('Gen Master'!M242)),OR('Gen Master'!$AM242=TRUE,'Gen Master'!$AM242="Enabled?")),'Gen Master'!M242, ignore_flag)</f>
        <v>zzz_ignore</v>
      </c>
      <c r="N400" s="19" t="str">
        <f>IF(AND(NOT(ISBLANK('Gen Master'!N242)),OR('Gen Master'!$AM242=TRUE,'Gen Master'!$AM242="Enabled?")),'Gen Master'!N242, ignore_flag)</f>
        <v>zzz_ignore</v>
      </c>
      <c r="O400" s="19" t="str">
        <f>IF(AND(NOT(ISBLANK('Gen Master'!O242)),OR('Gen Master'!$AM242=TRUE,'Gen Master'!$AM242="Enabled?")),'Gen Master'!O242, ignore_flag)</f>
        <v>zzz_ignore</v>
      </c>
      <c r="P400" s="19" t="str">
        <f>IF(AND(NOT(ISBLANK('Gen Master'!P242)),OR('Gen Master'!$AM242=TRUE,'Gen Master'!$AM242="Enabled?")),'Gen Master'!P242, ignore_flag)</f>
        <v>zzz_ignore</v>
      </c>
      <c r="Q400" s="19" t="str">
        <f>IF(AND(NOT(ISBLANK('Gen Master'!Q242)),OR('Gen Master'!$AM242=TRUE,'Gen Master'!$AM242="Enabled?")),'Gen Master'!Q242, ignore_flag)</f>
        <v>zzz_ignore</v>
      </c>
      <c r="R400" s="19" t="str">
        <f>IF(AND(NOT(ISBLANK('Gen Master'!R242)),OR('Gen Master'!$AM242=TRUE,'Gen Master'!$AM242="Enabled?")),'Gen Master'!R242, ignore_flag)</f>
        <v>zzz_ignore</v>
      </c>
      <c r="S400" s="19" t="str">
        <f>IF(AND(NOT(ISBLANK('Gen Master'!S242)),OR('Gen Master'!$AM242=TRUE,'Gen Master'!$AM242="Enabled?")),'Gen Master'!S242, ignore_flag)</f>
        <v>zzz_ignore</v>
      </c>
      <c r="T400" s="19" t="str">
        <f>IF(AND(NOT(ISBLANK('Gen Master'!T242)),OR('Gen Master'!$AM242=TRUE,'Gen Master'!$AM242="Enabled?")),'Gen Master'!T242, ignore_flag)</f>
        <v>zzz_ignore</v>
      </c>
      <c r="U400" s="19" t="str">
        <f>IF(AND(NOT(ISBLANK('Gen Master'!U242)),OR('Gen Master'!$AM242=TRUE,'Gen Master'!$AM242="Enabled?")),'Gen Master'!U242, ignore_flag)</f>
        <v>zzz_ignore</v>
      </c>
      <c r="V400" s="19" t="str">
        <f ca="1">IF(AND(NOT(ISBLANK('Gen Master'!V242)),OR('Gen Master'!$AM242=TRUE,'Gen Master'!$AM242="Enabled?")),'Gen Master'!V242, ignore_flag)</f>
        <v>zzz_ignore</v>
      </c>
      <c r="W400" s="19" t="str">
        <f>IF(AND(NOT(ISBLANK('Gen Master'!W242)),OR('Gen Master'!$AM242=TRUE,'Gen Master'!$AM242="Enabled?")),'Gen Master'!W242, ignore_flag)</f>
        <v>zzz_ignore</v>
      </c>
      <c r="X400" s="19" t="str">
        <f>IF(AND(NOT(ISBLANK('Gen Master'!X242)),OR('Gen Master'!$AM242=TRUE,'Gen Master'!$AM242="Enabled?")),'Gen Master'!X242, ignore_flag)</f>
        <v>zzz_ignore</v>
      </c>
      <c r="Y400" s="19" t="str">
        <f>IF(AND(NOT(ISBLANK('Gen Master'!Y242)),OR('Gen Master'!$AM242=TRUE,'Gen Master'!$AM242="Enabled?")),'Gen Master'!Y242, ignore_flag)</f>
        <v>zzz_ignore</v>
      </c>
    </row>
    <row r="401" spans="1:25">
      <c r="A401" s="19">
        <f>'Gen Master'!A243</f>
        <v>212</v>
      </c>
      <c r="B401" s="19" t="str">
        <f>IF(AND(NOT(ISBLANK('Gen Master'!B243)),OR('Gen Master'!$AM243=TRUE,'Gen Master'!$AM243="Enabled?")),'Gen Master'!B243, ignore_flag)</f>
        <v>zzz_ignore</v>
      </c>
      <c r="C401" s="19" t="str">
        <f>IF(AND(NOT(ISBLANK('Gen Master'!C243)),OR('Gen Master'!$AM243=TRUE,'Gen Master'!$AM243="Enabled?")),'Gen Master'!C243, ignore_flag)</f>
        <v>zzz_ignore</v>
      </c>
      <c r="D401" s="19" t="str">
        <f>IF(AND(NOT(ISBLANK('Gen Master'!D243)),OR('Gen Master'!$AM243=TRUE,'Gen Master'!$AM243="Enabled?")),'Gen Master'!D243, ignore_flag)</f>
        <v>zzz_ignore</v>
      </c>
      <c r="E401" s="19" t="str">
        <f>IF(AND(NOT(ISBLANK('Gen Master'!E243)),OR('Gen Master'!$AM243=TRUE,'Gen Master'!$AM243="Enabled?")),'Gen Master'!E243, ignore_flag)</f>
        <v>zzz_ignore</v>
      </c>
      <c r="F401" s="19" t="str">
        <f>IF(AND(NOT(ISBLANK('Gen Master'!F243)),OR('Gen Master'!$AM243=TRUE,'Gen Master'!$AM243="Enabled?")),'Gen Master'!F243, ignore_flag)</f>
        <v>zzz_ignore</v>
      </c>
      <c r="G401" s="19" t="str">
        <f>IF(AND(NOT(ISBLANK('Gen Master'!G243)),OR('Gen Master'!$AM243=TRUE,'Gen Master'!$AM243="Enabled?")),'Gen Master'!G243, ignore_flag)</f>
        <v>zzz_ignore</v>
      </c>
      <c r="H401" s="19" t="str">
        <f>IF(AND(NOT(ISBLANK('Gen Master'!H243)),OR('Gen Master'!$AM243=TRUE,'Gen Master'!$AM243="Enabled?")),'Gen Master'!H243, ignore_flag)</f>
        <v>zzz_ignore</v>
      </c>
      <c r="I401" s="19" t="str">
        <f>IF(AND(NOT(ISBLANK('Gen Master'!I243)),OR('Gen Master'!$AM243=TRUE,'Gen Master'!$AM243="Enabled?")),'Gen Master'!I243, ignore_flag)</f>
        <v>zzz_ignore</v>
      </c>
      <c r="J401" s="19" t="str">
        <f>IF(AND(NOT(ISBLANK('Gen Master'!J243)),OR('Gen Master'!$AM243=TRUE,'Gen Master'!$AM243="Enabled?")),'Gen Master'!J243, ignore_flag)</f>
        <v>zzz_ignore</v>
      </c>
      <c r="K401" s="19" t="str">
        <f>IF(AND(NOT(ISBLANK('Gen Master'!K243)),OR('Gen Master'!$AM243=TRUE,'Gen Master'!$AM243="Enabled?")),'Gen Master'!K243, ignore_flag)</f>
        <v>zzz_ignore</v>
      </c>
      <c r="L401" s="19" t="str">
        <f>IF(AND(NOT(ISBLANK('Gen Master'!L243)),OR('Gen Master'!$AM243=TRUE,'Gen Master'!$AM243="Enabled?")),'Gen Master'!L243, ignore_flag)</f>
        <v>zzz_ignore</v>
      </c>
      <c r="M401" s="19" t="str">
        <f>IF(AND(NOT(ISBLANK('Gen Master'!M243)),OR('Gen Master'!$AM243=TRUE,'Gen Master'!$AM243="Enabled?")),'Gen Master'!M243, ignore_flag)</f>
        <v>zzz_ignore</v>
      </c>
      <c r="N401" s="19" t="str">
        <f>IF(AND(NOT(ISBLANK('Gen Master'!N243)),OR('Gen Master'!$AM243=TRUE,'Gen Master'!$AM243="Enabled?")),'Gen Master'!N243, ignore_flag)</f>
        <v>zzz_ignore</v>
      </c>
      <c r="O401" s="19" t="str">
        <f>IF(AND(NOT(ISBLANK('Gen Master'!O243)),OR('Gen Master'!$AM243=TRUE,'Gen Master'!$AM243="Enabled?")),'Gen Master'!O243, ignore_flag)</f>
        <v>zzz_ignore</v>
      </c>
      <c r="P401" s="19" t="str">
        <f>IF(AND(NOT(ISBLANK('Gen Master'!P243)),OR('Gen Master'!$AM243=TRUE,'Gen Master'!$AM243="Enabled?")),'Gen Master'!P243, ignore_flag)</f>
        <v>zzz_ignore</v>
      </c>
      <c r="Q401" s="19" t="str">
        <f>IF(AND(NOT(ISBLANK('Gen Master'!Q243)),OR('Gen Master'!$AM243=TRUE,'Gen Master'!$AM243="Enabled?")),'Gen Master'!Q243, ignore_flag)</f>
        <v>zzz_ignore</v>
      </c>
      <c r="R401" s="19" t="str">
        <f>IF(AND(NOT(ISBLANK('Gen Master'!R243)),OR('Gen Master'!$AM243=TRUE,'Gen Master'!$AM243="Enabled?")),'Gen Master'!R243, ignore_flag)</f>
        <v>zzz_ignore</v>
      </c>
      <c r="S401" s="19" t="str">
        <f>IF(AND(NOT(ISBLANK('Gen Master'!S243)),OR('Gen Master'!$AM243=TRUE,'Gen Master'!$AM243="Enabled?")),'Gen Master'!S243, ignore_flag)</f>
        <v>zzz_ignore</v>
      </c>
      <c r="T401" s="19" t="str">
        <f>IF(AND(NOT(ISBLANK('Gen Master'!T243)),OR('Gen Master'!$AM243=TRUE,'Gen Master'!$AM243="Enabled?")),'Gen Master'!T243, ignore_flag)</f>
        <v>zzz_ignore</v>
      </c>
      <c r="U401" s="19" t="str">
        <f>IF(AND(NOT(ISBLANK('Gen Master'!U243)),OR('Gen Master'!$AM243=TRUE,'Gen Master'!$AM243="Enabled?")),'Gen Master'!U243, ignore_flag)</f>
        <v>zzz_ignore</v>
      </c>
      <c r="V401" s="19" t="str">
        <f ca="1">IF(AND(NOT(ISBLANK('Gen Master'!V243)),OR('Gen Master'!$AM243=TRUE,'Gen Master'!$AM243="Enabled?")),'Gen Master'!V243, ignore_flag)</f>
        <v>zzz_ignore</v>
      </c>
      <c r="W401" s="19" t="str">
        <f>IF(AND(NOT(ISBLANK('Gen Master'!W243)),OR('Gen Master'!$AM243=TRUE,'Gen Master'!$AM243="Enabled?")),'Gen Master'!W243, ignore_flag)</f>
        <v>zzz_ignore</v>
      </c>
      <c r="X401" s="19" t="str">
        <f>IF(AND(NOT(ISBLANK('Gen Master'!X243)),OR('Gen Master'!$AM243=TRUE,'Gen Master'!$AM243="Enabled?")),'Gen Master'!X243, ignore_flag)</f>
        <v>zzz_ignore</v>
      </c>
      <c r="Y401" s="19" t="str">
        <f>IF(AND(NOT(ISBLANK('Gen Master'!Y243)),OR('Gen Master'!$AM243=TRUE,'Gen Master'!$AM243="Enabled?")),'Gen Master'!Y243, ignore_flag)</f>
        <v>zzz_ignore</v>
      </c>
    </row>
    <row r="402" spans="1:25">
      <c r="A402" s="19">
        <f>'Gen Master'!A244</f>
        <v>213</v>
      </c>
      <c r="B402" s="19" t="str">
        <f>IF(AND(NOT(ISBLANK('Gen Master'!B244)),OR('Gen Master'!$AM244=TRUE,'Gen Master'!$AM244="Enabled?")),'Gen Master'!B244, ignore_flag)</f>
        <v>zzz_ignore</v>
      </c>
      <c r="C402" s="19" t="str">
        <f>IF(AND(NOT(ISBLANK('Gen Master'!C244)),OR('Gen Master'!$AM244=TRUE,'Gen Master'!$AM244="Enabled?")),'Gen Master'!C244, ignore_flag)</f>
        <v>zzz_ignore</v>
      </c>
      <c r="D402" s="19" t="str">
        <f>IF(AND(NOT(ISBLANK('Gen Master'!D244)),OR('Gen Master'!$AM244=TRUE,'Gen Master'!$AM244="Enabled?")),'Gen Master'!D244, ignore_flag)</f>
        <v>zzz_ignore</v>
      </c>
      <c r="E402" s="19" t="str">
        <f>IF(AND(NOT(ISBLANK('Gen Master'!E244)),OR('Gen Master'!$AM244=TRUE,'Gen Master'!$AM244="Enabled?")),'Gen Master'!E244, ignore_flag)</f>
        <v>zzz_ignore</v>
      </c>
      <c r="F402" s="19" t="str">
        <f>IF(AND(NOT(ISBLANK('Gen Master'!F244)),OR('Gen Master'!$AM244=TRUE,'Gen Master'!$AM244="Enabled?")),'Gen Master'!F244, ignore_flag)</f>
        <v>zzz_ignore</v>
      </c>
      <c r="G402" s="19" t="str">
        <f>IF(AND(NOT(ISBLANK('Gen Master'!G244)),OR('Gen Master'!$AM244=TRUE,'Gen Master'!$AM244="Enabled?")),'Gen Master'!G244, ignore_flag)</f>
        <v>zzz_ignore</v>
      </c>
      <c r="H402" s="19" t="str">
        <f>IF(AND(NOT(ISBLANK('Gen Master'!H244)),OR('Gen Master'!$AM244=TRUE,'Gen Master'!$AM244="Enabled?")),'Gen Master'!H244, ignore_flag)</f>
        <v>zzz_ignore</v>
      </c>
      <c r="I402" s="19" t="str">
        <f>IF(AND(NOT(ISBLANK('Gen Master'!I244)),OR('Gen Master'!$AM244=TRUE,'Gen Master'!$AM244="Enabled?")),'Gen Master'!I244, ignore_flag)</f>
        <v>zzz_ignore</v>
      </c>
      <c r="J402" s="19" t="str">
        <f>IF(AND(NOT(ISBLANK('Gen Master'!J244)),OR('Gen Master'!$AM244=TRUE,'Gen Master'!$AM244="Enabled?")),'Gen Master'!J244, ignore_flag)</f>
        <v>zzz_ignore</v>
      </c>
      <c r="K402" s="19" t="str">
        <f>IF(AND(NOT(ISBLANK('Gen Master'!K244)),OR('Gen Master'!$AM244=TRUE,'Gen Master'!$AM244="Enabled?")),'Gen Master'!K244, ignore_flag)</f>
        <v>zzz_ignore</v>
      </c>
      <c r="L402" s="19" t="str">
        <f>IF(AND(NOT(ISBLANK('Gen Master'!L244)),OR('Gen Master'!$AM244=TRUE,'Gen Master'!$AM244="Enabled?")),'Gen Master'!L244, ignore_flag)</f>
        <v>zzz_ignore</v>
      </c>
      <c r="M402" s="19" t="str">
        <f>IF(AND(NOT(ISBLANK('Gen Master'!M244)),OR('Gen Master'!$AM244=TRUE,'Gen Master'!$AM244="Enabled?")),'Gen Master'!M244, ignore_flag)</f>
        <v>zzz_ignore</v>
      </c>
      <c r="N402" s="19" t="str">
        <f>IF(AND(NOT(ISBLANK('Gen Master'!N244)),OR('Gen Master'!$AM244=TRUE,'Gen Master'!$AM244="Enabled?")),'Gen Master'!N244, ignore_flag)</f>
        <v>zzz_ignore</v>
      </c>
      <c r="O402" s="19" t="str">
        <f>IF(AND(NOT(ISBLANK('Gen Master'!O244)),OR('Gen Master'!$AM244=TRUE,'Gen Master'!$AM244="Enabled?")),'Gen Master'!O244, ignore_flag)</f>
        <v>zzz_ignore</v>
      </c>
      <c r="P402" s="19" t="str">
        <f>IF(AND(NOT(ISBLANK('Gen Master'!P244)),OR('Gen Master'!$AM244=TRUE,'Gen Master'!$AM244="Enabled?")),'Gen Master'!P244, ignore_flag)</f>
        <v>zzz_ignore</v>
      </c>
      <c r="Q402" s="19" t="str">
        <f>IF(AND(NOT(ISBLANK('Gen Master'!Q244)),OR('Gen Master'!$AM244=TRUE,'Gen Master'!$AM244="Enabled?")),'Gen Master'!Q244, ignore_flag)</f>
        <v>zzz_ignore</v>
      </c>
      <c r="R402" s="19" t="str">
        <f>IF(AND(NOT(ISBLANK('Gen Master'!R244)),OR('Gen Master'!$AM244=TRUE,'Gen Master'!$AM244="Enabled?")),'Gen Master'!R244, ignore_flag)</f>
        <v>zzz_ignore</v>
      </c>
      <c r="S402" s="19" t="str">
        <f>IF(AND(NOT(ISBLANK('Gen Master'!S244)),OR('Gen Master'!$AM244=TRUE,'Gen Master'!$AM244="Enabled?")),'Gen Master'!S244, ignore_flag)</f>
        <v>zzz_ignore</v>
      </c>
      <c r="T402" s="19" t="str">
        <f>IF(AND(NOT(ISBLANK('Gen Master'!T244)),OR('Gen Master'!$AM244=TRUE,'Gen Master'!$AM244="Enabled?")),'Gen Master'!T244, ignore_flag)</f>
        <v>zzz_ignore</v>
      </c>
      <c r="U402" s="19" t="str">
        <f>IF(AND(NOT(ISBLANK('Gen Master'!U244)),OR('Gen Master'!$AM244=TRUE,'Gen Master'!$AM244="Enabled?")),'Gen Master'!U244, ignore_flag)</f>
        <v>zzz_ignore</v>
      </c>
      <c r="V402" s="19" t="str">
        <f ca="1">IF(AND(NOT(ISBLANK('Gen Master'!V244)),OR('Gen Master'!$AM244=TRUE,'Gen Master'!$AM244="Enabled?")),'Gen Master'!V244, ignore_flag)</f>
        <v>zzz_ignore</v>
      </c>
      <c r="W402" s="19" t="str">
        <f>IF(AND(NOT(ISBLANK('Gen Master'!W244)),OR('Gen Master'!$AM244=TRUE,'Gen Master'!$AM244="Enabled?")),'Gen Master'!W244, ignore_flag)</f>
        <v>zzz_ignore</v>
      </c>
      <c r="X402" s="19" t="str">
        <f>IF(AND(NOT(ISBLANK('Gen Master'!X244)),OR('Gen Master'!$AM244=TRUE,'Gen Master'!$AM244="Enabled?")),'Gen Master'!X244, ignore_flag)</f>
        <v>zzz_ignore</v>
      </c>
      <c r="Y402" s="19" t="str">
        <f>IF(AND(NOT(ISBLANK('Gen Master'!Y244)),OR('Gen Master'!$AM244=TRUE,'Gen Master'!$AM244="Enabled?")),'Gen Master'!Y244, ignore_flag)</f>
        <v>zzz_ignore</v>
      </c>
    </row>
    <row r="403" spans="1:25">
      <c r="A403" s="19">
        <f>'Gen Master'!A245</f>
        <v>214</v>
      </c>
      <c r="B403" s="19" t="str">
        <f>IF(AND(NOT(ISBLANK('Gen Master'!B245)),OR('Gen Master'!$AM245=TRUE,'Gen Master'!$AM245="Enabled?")),'Gen Master'!B245, ignore_flag)</f>
        <v>zzz_ignore</v>
      </c>
      <c r="C403" s="19" t="str">
        <f>IF(AND(NOT(ISBLANK('Gen Master'!C245)),OR('Gen Master'!$AM245=TRUE,'Gen Master'!$AM245="Enabled?")),'Gen Master'!C245, ignore_flag)</f>
        <v>zzz_ignore</v>
      </c>
      <c r="D403" s="19" t="str">
        <f>IF(AND(NOT(ISBLANK('Gen Master'!D245)),OR('Gen Master'!$AM245=TRUE,'Gen Master'!$AM245="Enabled?")),'Gen Master'!D245, ignore_flag)</f>
        <v>zzz_ignore</v>
      </c>
      <c r="E403" s="19" t="str">
        <f>IF(AND(NOT(ISBLANK('Gen Master'!E245)),OR('Gen Master'!$AM245=TRUE,'Gen Master'!$AM245="Enabled?")),'Gen Master'!E245, ignore_flag)</f>
        <v>zzz_ignore</v>
      </c>
      <c r="F403" s="19" t="str">
        <f>IF(AND(NOT(ISBLANK('Gen Master'!F245)),OR('Gen Master'!$AM245=TRUE,'Gen Master'!$AM245="Enabled?")),'Gen Master'!F245, ignore_flag)</f>
        <v>zzz_ignore</v>
      </c>
      <c r="G403" s="19" t="str">
        <f>IF(AND(NOT(ISBLANK('Gen Master'!G245)),OR('Gen Master'!$AM245=TRUE,'Gen Master'!$AM245="Enabled?")),'Gen Master'!G245, ignore_flag)</f>
        <v>zzz_ignore</v>
      </c>
      <c r="H403" s="19" t="str">
        <f>IF(AND(NOT(ISBLANK('Gen Master'!H245)),OR('Gen Master'!$AM245=TRUE,'Gen Master'!$AM245="Enabled?")),'Gen Master'!H245, ignore_flag)</f>
        <v>zzz_ignore</v>
      </c>
      <c r="I403" s="19" t="str">
        <f>IF(AND(NOT(ISBLANK('Gen Master'!I245)),OR('Gen Master'!$AM245=TRUE,'Gen Master'!$AM245="Enabled?")),'Gen Master'!I245, ignore_flag)</f>
        <v>zzz_ignore</v>
      </c>
      <c r="J403" s="19" t="str">
        <f>IF(AND(NOT(ISBLANK('Gen Master'!J245)),OR('Gen Master'!$AM245=TRUE,'Gen Master'!$AM245="Enabled?")),'Gen Master'!J245, ignore_flag)</f>
        <v>zzz_ignore</v>
      </c>
      <c r="K403" s="19" t="str">
        <f>IF(AND(NOT(ISBLANK('Gen Master'!K245)),OR('Gen Master'!$AM245=TRUE,'Gen Master'!$AM245="Enabled?")),'Gen Master'!K245, ignore_flag)</f>
        <v>zzz_ignore</v>
      </c>
      <c r="L403" s="19" t="str">
        <f>IF(AND(NOT(ISBLANK('Gen Master'!L245)),OR('Gen Master'!$AM245=TRUE,'Gen Master'!$AM245="Enabled?")),'Gen Master'!L245, ignore_flag)</f>
        <v>zzz_ignore</v>
      </c>
      <c r="M403" s="19" t="str">
        <f>IF(AND(NOT(ISBLANK('Gen Master'!M245)),OR('Gen Master'!$AM245=TRUE,'Gen Master'!$AM245="Enabled?")),'Gen Master'!M245, ignore_flag)</f>
        <v>zzz_ignore</v>
      </c>
      <c r="N403" s="19" t="str">
        <f>IF(AND(NOT(ISBLANK('Gen Master'!N245)),OR('Gen Master'!$AM245=TRUE,'Gen Master'!$AM245="Enabled?")),'Gen Master'!N245, ignore_flag)</f>
        <v>zzz_ignore</v>
      </c>
      <c r="O403" s="19" t="str">
        <f>IF(AND(NOT(ISBLANK('Gen Master'!O245)),OR('Gen Master'!$AM245=TRUE,'Gen Master'!$AM245="Enabled?")),'Gen Master'!O245, ignore_flag)</f>
        <v>zzz_ignore</v>
      </c>
      <c r="P403" s="19" t="str">
        <f>IF(AND(NOT(ISBLANK('Gen Master'!P245)),OR('Gen Master'!$AM245=TRUE,'Gen Master'!$AM245="Enabled?")),'Gen Master'!P245, ignore_flag)</f>
        <v>zzz_ignore</v>
      </c>
      <c r="Q403" s="19" t="str">
        <f>IF(AND(NOT(ISBLANK('Gen Master'!Q245)),OR('Gen Master'!$AM245=TRUE,'Gen Master'!$AM245="Enabled?")),'Gen Master'!Q245, ignore_flag)</f>
        <v>zzz_ignore</v>
      </c>
      <c r="R403" s="19" t="str">
        <f>IF(AND(NOT(ISBLANK('Gen Master'!R245)),OR('Gen Master'!$AM245=TRUE,'Gen Master'!$AM245="Enabled?")),'Gen Master'!R245, ignore_flag)</f>
        <v>zzz_ignore</v>
      </c>
      <c r="S403" s="19" t="str">
        <f>IF(AND(NOT(ISBLANK('Gen Master'!S245)),OR('Gen Master'!$AM245=TRUE,'Gen Master'!$AM245="Enabled?")),'Gen Master'!S245, ignore_flag)</f>
        <v>zzz_ignore</v>
      </c>
      <c r="T403" s="19" t="str">
        <f>IF(AND(NOT(ISBLANK('Gen Master'!T245)),OR('Gen Master'!$AM245=TRUE,'Gen Master'!$AM245="Enabled?")),'Gen Master'!T245, ignore_flag)</f>
        <v>zzz_ignore</v>
      </c>
      <c r="U403" s="19" t="str">
        <f>IF(AND(NOT(ISBLANK('Gen Master'!U245)),OR('Gen Master'!$AM245=TRUE,'Gen Master'!$AM245="Enabled?")),'Gen Master'!U245, ignore_flag)</f>
        <v>zzz_ignore</v>
      </c>
      <c r="V403" s="19" t="str">
        <f ca="1">IF(AND(NOT(ISBLANK('Gen Master'!V245)),OR('Gen Master'!$AM245=TRUE,'Gen Master'!$AM245="Enabled?")),'Gen Master'!V245, ignore_flag)</f>
        <v>zzz_ignore</v>
      </c>
      <c r="W403" s="19" t="str">
        <f>IF(AND(NOT(ISBLANK('Gen Master'!W245)),OR('Gen Master'!$AM245=TRUE,'Gen Master'!$AM245="Enabled?")),'Gen Master'!W245, ignore_flag)</f>
        <v>zzz_ignore</v>
      </c>
      <c r="X403" s="19" t="str">
        <f>IF(AND(NOT(ISBLANK('Gen Master'!X245)),OR('Gen Master'!$AM245=TRUE,'Gen Master'!$AM245="Enabled?")),'Gen Master'!X245, ignore_flag)</f>
        <v>zzz_ignore</v>
      </c>
      <c r="Y403" s="19" t="str">
        <f>IF(AND(NOT(ISBLANK('Gen Master'!Y245)),OR('Gen Master'!$AM245=TRUE,'Gen Master'!$AM245="Enabled?")),'Gen Master'!Y245, ignore_flag)</f>
        <v>zzz_ignore</v>
      </c>
    </row>
    <row r="404" spans="1:25">
      <c r="A404" s="19">
        <f>'Gen Master'!A246</f>
        <v>215</v>
      </c>
      <c r="B404" s="19" t="str">
        <f>IF(AND(NOT(ISBLANK('Gen Master'!B246)),OR('Gen Master'!$AM246=TRUE,'Gen Master'!$AM246="Enabled?")),'Gen Master'!B246, ignore_flag)</f>
        <v>zzz_ignore</v>
      </c>
      <c r="C404" s="19" t="str">
        <f>IF(AND(NOT(ISBLANK('Gen Master'!C246)),OR('Gen Master'!$AM246=TRUE,'Gen Master'!$AM246="Enabled?")),'Gen Master'!C246, ignore_flag)</f>
        <v>zzz_ignore</v>
      </c>
      <c r="D404" s="19" t="str">
        <f>IF(AND(NOT(ISBLANK('Gen Master'!D246)),OR('Gen Master'!$AM246=TRUE,'Gen Master'!$AM246="Enabled?")),'Gen Master'!D246, ignore_flag)</f>
        <v>zzz_ignore</v>
      </c>
      <c r="E404" s="19" t="str">
        <f>IF(AND(NOT(ISBLANK('Gen Master'!E246)),OR('Gen Master'!$AM246=TRUE,'Gen Master'!$AM246="Enabled?")),'Gen Master'!E246, ignore_flag)</f>
        <v>zzz_ignore</v>
      </c>
      <c r="F404" s="19" t="str">
        <f>IF(AND(NOT(ISBLANK('Gen Master'!F246)),OR('Gen Master'!$AM246=TRUE,'Gen Master'!$AM246="Enabled?")),'Gen Master'!F246, ignore_flag)</f>
        <v>zzz_ignore</v>
      </c>
      <c r="G404" s="19" t="str">
        <f>IF(AND(NOT(ISBLANK('Gen Master'!G246)),OR('Gen Master'!$AM246=TRUE,'Gen Master'!$AM246="Enabled?")),'Gen Master'!G246, ignore_flag)</f>
        <v>zzz_ignore</v>
      </c>
      <c r="H404" s="19" t="str">
        <f>IF(AND(NOT(ISBLANK('Gen Master'!H246)),OR('Gen Master'!$AM246=TRUE,'Gen Master'!$AM246="Enabled?")),'Gen Master'!H246, ignore_flag)</f>
        <v>zzz_ignore</v>
      </c>
      <c r="I404" s="19" t="str">
        <f>IF(AND(NOT(ISBLANK('Gen Master'!I246)),OR('Gen Master'!$AM246=TRUE,'Gen Master'!$AM246="Enabled?")),'Gen Master'!I246, ignore_flag)</f>
        <v>zzz_ignore</v>
      </c>
      <c r="J404" s="19" t="str">
        <f>IF(AND(NOT(ISBLANK('Gen Master'!J246)),OR('Gen Master'!$AM246=TRUE,'Gen Master'!$AM246="Enabled?")),'Gen Master'!J246, ignore_flag)</f>
        <v>zzz_ignore</v>
      </c>
      <c r="K404" s="19" t="str">
        <f>IF(AND(NOT(ISBLANK('Gen Master'!K246)),OR('Gen Master'!$AM246=TRUE,'Gen Master'!$AM246="Enabled?")),'Gen Master'!K246, ignore_flag)</f>
        <v>zzz_ignore</v>
      </c>
      <c r="L404" s="19" t="str">
        <f>IF(AND(NOT(ISBLANK('Gen Master'!L246)),OR('Gen Master'!$AM246=TRUE,'Gen Master'!$AM246="Enabled?")),'Gen Master'!L246, ignore_flag)</f>
        <v>zzz_ignore</v>
      </c>
      <c r="M404" s="19" t="str">
        <f>IF(AND(NOT(ISBLANK('Gen Master'!M246)),OR('Gen Master'!$AM246=TRUE,'Gen Master'!$AM246="Enabled?")),'Gen Master'!M246, ignore_flag)</f>
        <v>zzz_ignore</v>
      </c>
      <c r="N404" s="19" t="str">
        <f>IF(AND(NOT(ISBLANK('Gen Master'!N246)),OR('Gen Master'!$AM246=TRUE,'Gen Master'!$AM246="Enabled?")),'Gen Master'!N246, ignore_flag)</f>
        <v>zzz_ignore</v>
      </c>
      <c r="O404" s="19" t="str">
        <f>IF(AND(NOT(ISBLANK('Gen Master'!O246)),OR('Gen Master'!$AM246=TRUE,'Gen Master'!$AM246="Enabled?")),'Gen Master'!O246, ignore_flag)</f>
        <v>zzz_ignore</v>
      </c>
      <c r="P404" s="19" t="str">
        <f>IF(AND(NOT(ISBLANK('Gen Master'!P246)),OR('Gen Master'!$AM246=TRUE,'Gen Master'!$AM246="Enabled?")),'Gen Master'!P246, ignore_flag)</f>
        <v>zzz_ignore</v>
      </c>
      <c r="Q404" s="19" t="str">
        <f>IF(AND(NOT(ISBLANK('Gen Master'!Q246)),OR('Gen Master'!$AM246=TRUE,'Gen Master'!$AM246="Enabled?")),'Gen Master'!Q246, ignore_flag)</f>
        <v>zzz_ignore</v>
      </c>
      <c r="R404" s="19" t="str">
        <f>IF(AND(NOT(ISBLANK('Gen Master'!R246)),OR('Gen Master'!$AM246=TRUE,'Gen Master'!$AM246="Enabled?")),'Gen Master'!R246, ignore_flag)</f>
        <v>zzz_ignore</v>
      </c>
      <c r="S404" s="19" t="str">
        <f>IF(AND(NOT(ISBLANK('Gen Master'!S246)),OR('Gen Master'!$AM246=TRUE,'Gen Master'!$AM246="Enabled?")),'Gen Master'!S246, ignore_flag)</f>
        <v>zzz_ignore</v>
      </c>
      <c r="T404" s="19" t="str">
        <f>IF(AND(NOT(ISBLANK('Gen Master'!T246)),OR('Gen Master'!$AM246=TRUE,'Gen Master'!$AM246="Enabled?")),'Gen Master'!T246, ignore_flag)</f>
        <v>zzz_ignore</v>
      </c>
      <c r="U404" s="19" t="str">
        <f>IF(AND(NOT(ISBLANK('Gen Master'!U246)),OR('Gen Master'!$AM246=TRUE,'Gen Master'!$AM246="Enabled?")),'Gen Master'!U246, ignore_flag)</f>
        <v>zzz_ignore</v>
      </c>
      <c r="V404" s="19" t="str">
        <f ca="1">IF(AND(NOT(ISBLANK('Gen Master'!V246)),OR('Gen Master'!$AM246=TRUE,'Gen Master'!$AM246="Enabled?")),'Gen Master'!V246, ignore_flag)</f>
        <v>zzz_ignore</v>
      </c>
      <c r="W404" s="19" t="str">
        <f>IF(AND(NOT(ISBLANK('Gen Master'!W246)),OR('Gen Master'!$AM246=TRUE,'Gen Master'!$AM246="Enabled?")),'Gen Master'!W246, ignore_flag)</f>
        <v>zzz_ignore</v>
      </c>
      <c r="X404" s="19" t="str">
        <f>IF(AND(NOT(ISBLANK('Gen Master'!X246)),OR('Gen Master'!$AM246=TRUE,'Gen Master'!$AM246="Enabled?")),'Gen Master'!X246, ignore_flag)</f>
        <v>zzz_ignore</v>
      </c>
      <c r="Y404" s="19" t="str">
        <f>IF(AND(NOT(ISBLANK('Gen Master'!Y246)),OR('Gen Master'!$AM246=TRUE,'Gen Master'!$AM246="Enabled?")),'Gen Master'!Y246, ignore_flag)</f>
        <v>zzz_ignore</v>
      </c>
    </row>
    <row r="405" spans="1:25">
      <c r="A405" s="19">
        <f>'Gen Master'!A247</f>
        <v>216</v>
      </c>
      <c r="B405" s="19" t="str">
        <f>IF(AND(NOT(ISBLANK('Gen Master'!B247)),OR('Gen Master'!$AM247=TRUE,'Gen Master'!$AM247="Enabled?")),'Gen Master'!B247, ignore_flag)</f>
        <v>zzz_ignore</v>
      </c>
      <c r="C405" s="19" t="str">
        <f>IF(AND(NOT(ISBLANK('Gen Master'!C247)),OR('Gen Master'!$AM247=TRUE,'Gen Master'!$AM247="Enabled?")),'Gen Master'!C247, ignore_flag)</f>
        <v>zzz_ignore</v>
      </c>
      <c r="D405" s="19" t="str">
        <f>IF(AND(NOT(ISBLANK('Gen Master'!D247)),OR('Gen Master'!$AM247=TRUE,'Gen Master'!$AM247="Enabled?")),'Gen Master'!D247, ignore_flag)</f>
        <v>zzz_ignore</v>
      </c>
      <c r="E405" s="19" t="str">
        <f>IF(AND(NOT(ISBLANK('Gen Master'!E247)),OR('Gen Master'!$AM247=TRUE,'Gen Master'!$AM247="Enabled?")),'Gen Master'!E247, ignore_flag)</f>
        <v>zzz_ignore</v>
      </c>
      <c r="F405" s="19" t="str">
        <f>IF(AND(NOT(ISBLANK('Gen Master'!F247)),OR('Gen Master'!$AM247=TRUE,'Gen Master'!$AM247="Enabled?")),'Gen Master'!F247, ignore_flag)</f>
        <v>zzz_ignore</v>
      </c>
      <c r="G405" s="19" t="str">
        <f>IF(AND(NOT(ISBLANK('Gen Master'!G247)),OR('Gen Master'!$AM247=TRUE,'Gen Master'!$AM247="Enabled?")),'Gen Master'!G247, ignore_flag)</f>
        <v>zzz_ignore</v>
      </c>
      <c r="H405" s="19" t="str">
        <f>IF(AND(NOT(ISBLANK('Gen Master'!H247)),OR('Gen Master'!$AM247=TRUE,'Gen Master'!$AM247="Enabled?")),'Gen Master'!H247, ignore_flag)</f>
        <v>zzz_ignore</v>
      </c>
      <c r="I405" s="19" t="str">
        <f>IF(AND(NOT(ISBLANK('Gen Master'!I247)),OR('Gen Master'!$AM247=TRUE,'Gen Master'!$AM247="Enabled?")),'Gen Master'!I247, ignore_flag)</f>
        <v>zzz_ignore</v>
      </c>
      <c r="J405" s="19" t="str">
        <f>IF(AND(NOT(ISBLANK('Gen Master'!J247)),OR('Gen Master'!$AM247=TRUE,'Gen Master'!$AM247="Enabled?")),'Gen Master'!J247, ignore_flag)</f>
        <v>zzz_ignore</v>
      </c>
      <c r="K405" s="19" t="str">
        <f>IF(AND(NOT(ISBLANK('Gen Master'!K247)),OR('Gen Master'!$AM247=TRUE,'Gen Master'!$AM247="Enabled?")),'Gen Master'!K247, ignore_flag)</f>
        <v>zzz_ignore</v>
      </c>
      <c r="L405" s="19" t="str">
        <f>IF(AND(NOT(ISBLANK('Gen Master'!L247)),OR('Gen Master'!$AM247=TRUE,'Gen Master'!$AM247="Enabled?")),'Gen Master'!L247, ignore_flag)</f>
        <v>zzz_ignore</v>
      </c>
      <c r="M405" s="19" t="str">
        <f>IF(AND(NOT(ISBLANK('Gen Master'!M247)),OR('Gen Master'!$AM247=TRUE,'Gen Master'!$AM247="Enabled?")),'Gen Master'!M247, ignore_flag)</f>
        <v>zzz_ignore</v>
      </c>
      <c r="N405" s="19" t="str">
        <f>IF(AND(NOT(ISBLANK('Gen Master'!N247)),OR('Gen Master'!$AM247=TRUE,'Gen Master'!$AM247="Enabled?")),'Gen Master'!N247, ignore_flag)</f>
        <v>zzz_ignore</v>
      </c>
      <c r="O405" s="19" t="str">
        <f>IF(AND(NOT(ISBLANK('Gen Master'!O247)),OR('Gen Master'!$AM247=TRUE,'Gen Master'!$AM247="Enabled?")),'Gen Master'!O247, ignore_flag)</f>
        <v>zzz_ignore</v>
      </c>
      <c r="P405" s="19" t="str">
        <f>IF(AND(NOT(ISBLANK('Gen Master'!P247)),OR('Gen Master'!$AM247=TRUE,'Gen Master'!$AM247="Enabled?")),'Gen Master'!P247, ignore_flag)</f>
        <v>zzz_ignore</v>
      </c>
      <c r="Q405" s="19" t="str">
        <f>IF(AND(NOT(ISBLANK('Gen Master'!Q247)),OR('Gen Master'!$AM247=TRUE,'Gen Master'!$AM247="Enabled?")),'Gen Master'!Q247, ignore_flag)</f>
        <v>zzz_ignore</v>
      </c>
      <c r="R405" s="19" t="str">
        <f>IF(AND(NOT(ISBLANK('Gen Master'!R247)),OR('Gen Master'!$AM247=TRUE,'Gen Master'!$AM247="Enabled?")),'Gen Master'!R247, ignore_flag)</f>
        <v>zzz_ignore</v>
      </c>
      <c r="S405" s="19" t="str">
        <f>IF(AND(NOT(ISBLANK('Gen Master'!S247)),OR('Gen Master'!$AM247=TRUE,'Gen Master'!$AM247="Enabled?")),'Gen Master'!S247, ignore_flag)</f>
        <v>zzz_ignore</v>
      </c>
      <c r="T405" s="19" t="str">
        <f>IF(AND(NOT(ISBLANK('Gen Master'!T247)),OR('Gen Master'!$AM247=TRUE,'Gen Master'!$AM247="Enabled?")),'Gen Master'!T247, ignore_flag)</f>
        <v>zzz_ignore</v>
      </c>
      <c r="U405" s="19" t="str">
        <f>IF(AND(NOT(ISBLANK('Gen Master'!U247)),OR('Gen Master'!$AM247=TRUE,'Gen Master'!$AM247="Enabled?")),'Gen Master'!U247, ignore_flag)</f>
        <v>zzz_ignore</v>
      </c>
      <c r="V405" s="19" t="str">
        <f ca="1">IF(AND(NOT(ISBLANK('Gen Master'!V247)),OR('Gen Master'!$AM247=TRUE,'Gen Master'!$AM247="Enabled?")),'Gen Master'!V247, ignore_flag)</f>
        <v>zzz_ignore</v>
      </c>
      <c r="W405" s="19" t="str">
        <f>IF(AND(NOT(ISBLANK('Gen Master'!W247)),OR('Gen Master'!$AM247=TRUE,'Gen Master'!$AM247="Enabled?")),'Gen Master'!W247, ignore_flag)</f>
        <v>zzz_ignore</v>
      </c>
      <c r="X405" s="19" t="str">
        <f>IF(AND(NOT(ISBLANK('Gen Master'!X247)),OR('Gen Master'!$AM247=TRUE,'Gen Master'!$AM247="Enabled?")),'Gen Master'!X247, ignore_flag)</f>
        <v>zzz_ignore</v>
      </c>
      <c r="Y405" s="19" t="str">
        <f>IF(AND(NOT(ISBLANK('Gen Master'!Y247)),OR('Gen Master'!$AM247=TRUE,'Gen Master'!$AM247="Enabled?")),'Gen Master'!Y247, ignore_flag)</f>
        <v>zzz_ignore</v>
      </c>
    </row>
    <row r="406" spans="1:25">
      <c r="A406" s="19">
        <f>'Gen Master'!A248</f>
        <v>217</v>
      </c>
      <c r="B406" s="19" t="str">
        <f>IF(AND(NOT(ISBLANK('Gen Master'!B248)),OR('Gen Master'!$AM248=TRUE,'Gen Master'!$AM248="Enabled?")),'Gen Master'!B248, ignore_flag)</f>
        <v>zzz_ignore</v>
      </c>
      <c r="C406" s="19" t="str">
        <f>IF(AND(NOT(ISBLANK('Gen Master'!C248)),OR('Gen Master'!$AM248=TRUE,'Gen Master'!$AM248="Enabled?")),'Gen Master'!C248, ignore_flag)</f>
        <v>zzz_ignore</v>
      </c>
      <c r="D406" s="19" t="str">
        <f>IF(AND(NOT(ISBLANK('Gen Master'!D248)),OR('Gen Master'!$AM248=TRUE,'Gen Master'!$AM248="Enabled?")),'Gen Master'!D248, ignore_flag)</f>
        <v>zzz_ignore</v>
      </c>
      <c r="E406" s="19" t="str">
        <f>IF(AND(NOT(ISBLANK('Gen Master'!E248)),OR('Gen Master'!$AM248=TRUE,'Gen Master'!$AM248="Enabled?")),'Gen Master'!E248, ignore_flag)</f>
        <v>zzz_ignore</v>
      </c>
      <c r="F406" s="19" t="str">
        <f>IF(AND(NOT(ISBLANK('Gen Master'!F248)),OR('Gen Master'!$AM248=TRUE,'Gen Master'!$AM248="Enabled?")),'Gen Master'!F248, ignore_flag)</f>
        <v>zzz_ignore</v>
      </c>
      <c r="G406" s="19" t="str">
        <f>IF(AND(NOT(ISBLANK('Gen Master'!G248)),OR('Gen Master'!$AM248=TRUE,'Gen Master'!$AM248="Enabled?")),'Gen Master'!G248, ignore_flag)</f>
        <v>zzz_ignore</v>
      </c>
      <c r="H406" s="19" t="str">
        <f>IF(AND(NOT(ISBLANK('Gen Master'!H248)),OR('Gen Master'!$AM248=TRUE,'Gen Master'!$AM248="Enabled?")),'Gen Master'!H248, ignore_flag)</f>
        <v>zzz_ignore</v>
      </c>
      <c r="I406" s="19" t="str">
        <f>IF(AND(NOT(ISBLANK('Gen Master'!I248)),OR('Gen Master'!$AM248=TRUE,'Gen Master'!$AM248="Enabled?")),'Gen Master'!I248, ignore_flag)</f>
        <v>zzz_ignore</v>
      </c>
      <c r="J406" s="19" t="str">
        <f>IF(AND(NOT(ISBLANK('Gen Master'!J248)),OR('Gen Master'!$AM248=TRUE,'Gen Master'!$AM248="Enabled?")),'Gen Master'!J248, ignore_flag)</f>
        <v>zzz_ignore</v>
      </c>
      <c r="K406" s="19" t="str">
        <f>IF(AND(NOT(ISBLANK('Gen Master'!K248)),OR('Gen Master'!$AM248=TRUE,'Gen Master'!$AM248="Enabled?")),'Gen Master'!K248, ignore_flag)</f>
        <v>zzz_ignore</v>
      </c>
      <c r="L406" s="19" t="str">
        <f>IF(AND(NOT(ISBLANK('Gen Master'!L248)),OR('Gen Master'!$AM248=TRUE,'Gen Master'!$AM248="Enabled?")),'Gen Master'!L248, ignore_flag)</f>
        <v>zzz_ignore</v>
      </c>
      <c r="M406" s="19" t="str">
        <f>IF(AND(NOT(ISBLANK('Gen Master'!M248)),OR('Gen Master'!$AM248=TRUE,'Gen Master'!$AM248="Enabled?")),'Gen Master'!M248, ignore_flag)</f>
        <v>zzz_ignore</v>
      </c>
      <c r="N406" s="19" t="str">
        <f>IF(AND(NOT(ISBLANK('Gen Master'!N248)),OR('Gen Master'!$AM248=TRUE,'Gen Master'!$AM248="Enabled?")),'Gen Master'!N248, ignore_flag)</f>
        <v>zzz_ignore</v>
      </c>
      <c r="O406" s="19" t="str">
        <f>IF(AND(NOT(ISBLANK('Gen Master'!O248)),OR('Gen Master'!$AM248=TRUE,'Gen Master'!$AM248="Enabled?")),'Gen Master'!O248, ignore_flag)</f>
        <v>zzz_ignore</v>
      </c>
      <c r="P406" s="19" t="str">
        <f>IF(AND(NOT(ISBLANK('Gen Master'!P248)),OR('Gen Master'!$AM248=TRUE,'Gen Master'!$AM248="Enabled?")),'Gen Master'!P248, ignore_flag)</f>
        <v>zzz_ignore</v>
      </c>
      <c r="Q406" s="19" t="str">
        <f>IF(AND(NOT(ISBLANK('Gen Master'!Q248)),OR('Gen Master'!$AM248=TRUE,'Gen Master'!$AM248="Enabled?")),'Gen Master'!Q248, ignore_flag)</f>
        <v>zzz_ignore</v>
      </c>
      <c r="R406" s="19" t="str">
        <f>IF(AND(NOT(ISBLANK('Gen Master'!R248)),OR('Gen Master'!$AM248=TRUE,'Gen Master'!$AM248="Enabled?")),'Gen Master'!R248, ignore_flag)</f>
        <v>zzz_ignore</v>
      </c>
      <c r="S406" s="19" t="str">
        <f>IF(AND(NOT(ISBLANK('Gen Master'!S248)),OR('Gen Master'!$AM248=TRUE,'Gen Master'!$AM248="Enabled?")),'Gen Master'!S248, ignore_flag)</f>
        <v>zzz_ignore</v>
      </c>
      <c r="T406" s="19" t="str">
        <f>IF(AND(NOT(ISBLANK('Gen Master'!T248)),OR('Gen Master'!$AM248=TRUE,'Gen Master'!$AM248="Enabled?")),'Gen Master'!T248, ignore_flag)</f>
        <v>zzz_ignore</v>
      </c>
      <c r="U406" s="19" t="str">
        <f>IF(AND(NOT(ISBLANK('Gen Master'!U248)),OR('Gen Master'!$AM248=TRUE,'Gen Master'!$AM248="Enabled?")),'Gen Master'!U248, ignore_flag)</f>
        <v>zzz_ignore</v>
      </c>
      <c r="V406" s="19" t="str">
        <f ca="1">IF(AND(NOT(ISBLANK('Gen Master'!V248)),OR('Gen Master'!$AM248=TRUE,'Gen Master'!$AM248="Enabled?")),'Gen Master'!V248, ignore_flag)</f>
        <v>zzz_ignore</v>
      </c>
      <c r="W406" s="19" t="str">
        <f>IF(AND(NOT(ISBLANK('Gen Master'!W248)),OR('Gen Master'!$AM248=TRUE,'Gen Master'!$AM248="Enabled?")),'Gen Master'!W248, ignore_flag)</f>
        <v>zzz_ignore</v>
      </c>
      <c r="X406" s="19" t="str">
        <f>IF(AND(NOT(ISBLANK('Gen Master'!X248)),OR('Gen Master'!$AM248=TRUE,'Gen Master'!$AM248="Enabled?")),'Gen Master'!X248, ignore_flag)</f>
        <v>zzz_ignore</v>
      </c>
      <c r="Y406" s="19" t="str">
        <f>IF(AND(NOT(ISBLANK('Gen Master'!Y248)),OR('Gen Master'!$AM248=TRUE,'Gen Master'!$AM248="Enabled?")),'Gen Master'!Y248, ignore_flag)</f>
        <v>zzz_ignore</v>
      </c>
    </row>
    <row r="407" spans="1:25">
      <c r="A407" s="19">
        <f>'Gen Master'!A249</f>
        <v>218</v>
      </c>
      <c r="B407" s="19" t="str">
        <f>IF(AND(NOT(ISBLANK('Gen Master'!B249)),OR('Gen Master'!$AM249=TRUE,'Gen Master'!$AM249="Enabled?")),'Gen Master'!B249, ignore_flag)</f>
        <v>zzz_ignore</v>
      </c>
      <c r="C407" s="19" t="str">
        <f>IF(AND(NOT(ISBLANK('Gen Master'!C249)),OR('Gen Master'!$AM249=TRUE,'Gen Master'!$AM249="Enabled?")),'Gen Master'!C249, ignore_flag)</f>
        <v>zzz_ignore</v>
      </c>
      <c r="D407" s="19" t="str">
        <f>IF(AND(NOT(ISBLANK('Gen Master'!D249)),OR('Gen Master'!$AM249=TRUE,'Gen Master'!$AM249="Enabled?")),'Gen Master'!D249, ignore_flag)</f>
        <v>zzz_ignore</v>
      </c>
      <c r="E407" s="19" t="str">
        <f>IF(AND(NOT(ISBLANK('Gen Master'!E249)),OR('Gen Master'!$AM249=TRUE,'Gen Master'!$AM249="Enabled?")),'Gen Master'!E249, ignore_flag)</f>
        <v>zzz_ignore</v>
      </c>
      <c r="F407" s="19" t="str">
        <f>IF(AND(NOT(ISBLANK('Gen Master'!F249)),OR('Gen Master'!$AM249=TRUE,'Gen Master'!$AM249="Enabled?")),'Gen Master'!F249, ignore_flag)</f>
        <v>zzz_ignore</v>
      </c>
      <c r="G407" s="19" t="str">
        <f>IF(AND(NOT(ISBLANK('Gen Master'!G249)),OR('Gen Master'!$AM249=TRUE,'Gen Master'!$AM249="Enabled?")),'Gen Master'!G249, ignore_flag)</f>
        <v>zzz_ignore</v>
      </c>
      <c r="H407" s="19" t="str">
        <f>IF(AND(NOT(ISBLANK('Gen Master'!H249)),OR('Gen Master'!$AM249=TRUE,'Gen Master'!$AM249="Enabled?")),'Gen Master'!H249, ignore_flag)</f>
        <v>zzz_ignore</v>
      </c>
      <c r="I407" s="19" t="str">
        <f>IF(AND(NOT(ISBLANK('Gen Master'!I249)),OR('Gen Master'!$AM249=TRUE,'Gen Master'!$AM249="Enabled?")),'Gen Master'!I249, ignore_flag)</f>
        <v>zzz_ignore</v>
      </c>
      <c r="J407" s="19" t="str">
        <f>IF(AND(NOT(ISBLANK('Gen Master'!J249)),OR('Gen Master'!$AM249=TRUE,'Gen Master'!$AM249="Enabled?")),'Gen Master'!J249, ignore_flag)</f>
        <v>zzz_ignore</v>
      </c>
      <c r="K407" s="19" t="str">
        <f>IF(AND(NOT(ISBLANK('Gen Master'!K249)),OR('Gen Master'!$AM249=TRUE,'Gen Master'!$AM249="Enabled?")),'Gen Master'!K249, ignore_flag)</f>
        <v>zzz_ignore</v>
      </c>
      <c r="L407" s="19" t="str">
        <f>IF(AND(NOT(ISBLANK('Gen Master'!L249)),OR('Gen Master'!$AM249=TRUE,'Gen Master'!$AM249="Enabled?")),'Gen Master'!L249, ignore_flag)</f>
        <v>zzz_ignore</v>
      </c>
      <c r="M407" s="19" t="str">
        <f>IF(AND(NOT(ISBLANK('Gen Master'!M249)),OR('Gen Master'!$AM249=TRUE,'Gen Master'!$AM249="Enabled?")),'Gen Master'!M249, ignore_flag)</f>
        <v>zzz_ignore</v>
      </c>
      <c r="N407" s="19" t="str">
        <f>IF(AND(NOT(ISBLANK('Gen Master'!N249)),OR('Gen Master'!$AM249=TRUE,'Gen Master'!$AM249="Enabled?")),'Gen Master'!N249, ignore_flag)</f>
        <v>zzz_ignore</v>
      </c>
      <c r="O407" s="19" t="str">
        <f>IF(AND(NOT(ISBLANK('Gen Master'!O249)),OR('Gen Master'!$AM249=TRUE,'Gen Master'!$AM249="Enabled?")),'Gen Master'!O249, ignore_flag)</f>
        <v>zzz_ignore</v>
      </c>
      <c r="P407" s="19" t="str">
        <f>IF(AND(NOT(ISBLANK('Gen Master'!P249)),OR('Gen Master'!$AM249=TRUE,'Gen Master'!$AM249="Enabled?")),'Gen Master'!P249, ignore_flag)</f>
        <v>zzz_ignore</v>
      </c>
      <c r="Q407" s="19" t="str">
        <f>IF(AND(NOT(ISBLANK('Gen Master'!Q249)),OR('Gen Master'!$AM249=TRUE,'Gen Master'!$AM249="Enabled?")),'Gen Master'!Q249, ignore_flag)</f>
        <v>zzz_ignore</v>
      </c>
      <c r="R407" s="19" t="str">
        <f>IF(AND(NOT(ISBLANK('Gen Master'!R249)),OR('Gen Master'!$AM249=TRUE,'Gen Master'!$AM249="Enabled?")),'Gen Master'!R249, ignore_flag)</f>
        <v>zzz_ignore</v>
      </c>
      <c r="S407" s="19" t="str">
        <f>IF(AND(NOT(ISBLANK('Gen Master'!S249)),OR('Gen Master'!$AM249=TRUE,'Gen Master'!$AM249="Enabled?")),'Gen Master'!S249, ignore_flag)</f>
        <v>zzz_ignore</v>
      </c>
      <c r="T407" s="19" t="str">
        <f>IF(AND(NOT(ISBLANK('Gen Master'!T249)),OR('Gen Master'!$AM249=TRUE,'Gen Master'!$AM249="Enabled?")),'Gen Master'!T249, ignore_flag)</f>
        <v>zzz_ignore</v>
      </c>
      <c r="U407" s="19" t="str">
        <f>IF(AND(NOT(ISBLANK('Gen Master'!U249)),OR('Gen Master'!$AM249=TRUE,'Gen Master'!$AM249="Enabled?")),'Gen Master'!U249, ignore_flag)</f>
        <v>zzz_ignore</v>
      </c>
      <c r="V407" s="19" t="str">
        <f ca="1">IF(AND(NOT(ISBLANK('Gen Master'!V249)),OR('Gen Master'!$AM249=TRUE,'Gen Master'!$AM249="Enabled?")),'Gen Master'!V249, ignore_flag)</f>
        <v>zzz_ignore</v>
      </c>
      <c r="W407" s="19" t="str">
        <f>IF(AND(NOT(ISBLANK('Gen Master'!W249)),OR('Gen Master'!$AM249=TRUE,'Gen Master'!$AM249="Enabled?")),'Gen Master'!W249, ignore_flag)</f>
        <v>zzz_ignore</v>
      </c>
      <c r="X407" s="19" t="str">
        <f>IF(AND(NOT(ISBLANK('Gen Master'!X249)),OR('Gen Master'!$AM249=TRUE,'Gen Master'!$AM249="Enabled?")),'Gen Master'!X249, ignore_flag)</f>
        <v>zzz_ignore</v>
      </c>
      <c r="Y407" s="19" t="str">
        <f>IF(AND(NOT(ISBLANK('Gen Master'!Y249)),OR('Gen Master'!$AM249=TRUE,'Gen Master'!$AM249="Enabled?")),'Gen Master'!Y249, ignore_flag)</f>
        <v>zzz_ignore</v>
      </c>
    </row>
    <row r="408" spans="1:25">
      <c r="A408" s="19">
        <f>'Gen Master'!A250</f>
        <v>219</v>
      </c>
      <c r="B408" s="19" t="str">
        <f>IF(AND(NOT(ISBLANK('Gen Master'!B250)),OR('Gen Master'!$AM250=TRUE,'Gen Master'!$AM250="Enabled?")),'Gen Master'!B250, ignore_flag)</f>
        <v>zzz_ignore</v>
      </c>
      <c r="C408" s="19" t="str">
        <f>IF(AND(NOT(ISBLANK('Gen Master'!C250)),OR('Gen Master'!$AM250=TRUE,'Gen Master'!$AM250="Enabled?")),'Gen Master'!C250, ignore_flag)</f>
        <v>zzz_ignore</v>
      </c>
      <c r="D408" s="19" t="str">
        <f>IF(AND(NOT(ISBLANK('Gen Master'!D250)),OR('Gen Master'!$AM250=TRUE,'Gen Master'!$AM250="Enabled?")),'Gen Master'!D250, ignore_flag)</f>
        <v>zzz_ignore</v>
      </c>
      <c r="E408" s="19" t="str">
        <f>IF(AND(NOT(ISBLANK('Gen Master'!E250)),OR('Gen Master'!$AM250=TRUE,'Gen Master'!$AM250="Enabled?")),'Gen Master'!E250, ignore_flag)</f>
        <v>zzz_ignore</v>
      </c>
      <c r="F408" s="19" t="str">
        <f>IF(AND(NOT(ISBLANK('Gen Master'!F250)),OR('Gen Master'!$AM250=TRUE,'Gen Master'!$AM250="Enabled?")),'Gen Master'!F250, ignore_flag)</f>
        <v>zzz_ignore</v>
      </c>
      <c r="G408" s="19" t="str">
        <f>IF(AND(NOT(ISBLANK('Gen Master'!G250)),OR('Gen Master'!$AM250=TRUE,'Gen Master'!$AM250="Enabled?")),'Gen Master'!G250, ignore_flag)</f>
        <v>zzz_ignore</v>
      </c>
      <c r="H408" s="19" t="str">
        <f>IF(AND(NOT(ISBLANK('Gen Master'!H250)),OR('Gen Master'!$AM250=TRUE,'Gen Master'!$AM250="Enabled?")),'Gen Master'!H250, ignore_flag)</f>
        <v>zzz_ignore</v>
      </c>
      <c r="I408" s="19" t="str">
        <f>IF(AND(NOT(ISBLANK('Gen Master'!I250)),OR('Gen Master'!$AM250=TRUE,'Gen Master'!$AM250="Enabled?")),'Gen Master'!I250, ignore_flag)</f>
        <v>zzz_ignore</v>
      </c>
      <c r="J408" s="19" t="str">
        <f>IF(AND(NOT(ISBLANK('Gen Master'!J250)),OR('Gen Master'!$AM250=TRUE,'Gen Master'!$AM250="Enabled?")),'Gen Master'!J250, ignore_flag)</f>
        <v>zzz_ignore</v>
      </c>
      <c r="K408" s="19" t="str">
        <f>IF(AND(NOT(ISBLANK('Gen Master'!K250)),OR('Gen Master'!$AM250=TRUE,'Gen Master'!$AM250="Enabled?")),'Gen Master'!K250, ignore_flag)</f>
        <v>zzz_ignore</v>
      </c>
      <c r="L408" s="19" t="str">
        <f>IF(AND(NOT(ISBLANK('Gen Master'!L250)),OR('Gen Master'!$AM250=TRUE,'Gen Master'!$AM250="Enabled?")),'Gen Master'!L250, ignore_flag)</f>
        <v>zzz_ignore</v>
      </c>
      <c r="M408" s="19" t="str">
        <f>IF(AND(NOT(ISBLANK('Gen Master'!M250)),OR('Gen Master'!$AM250=TRUE,'Gen Master'!$AM250="Enabled?")),'Gen Master'!M250, ignore_flag)</f>
        <v>zzz_ignore</v>
      </c>
      <c r="N408" s="19" t="str">
        <f>IF(AND(NOT(ISBLANK('Gen Master'!N250)),OR('Gen Master'!$AM250=TRUE,'Gen Master'!$AM250="Enabled?")),'Gen Master'!N250, ignore_flag)</f>
        <v>zzz_ignore</v>
      </c>
      <c r="O408" s="19" t="str">
        <f>IF(AND(NOT(ISBLANK('Gen Master'!O250)),OR('Gen Master'!$AM250=TRUE,'Gen Master'!$AM250="Enabled?")),'Gen Master'!O250, ignore_flag)</f>
        <v>zzz_ignore</v>
      </c>
      <c r="P408" s="19" t="str">
        <f>IF(AND(NOT(ISBLANK('Gen Master'!P250)),OR('Gen Master'!$AM250=TRUE,'Gen Master'!$AM250="Enabled?")),'Gen Master'!P250, ignore_flag)</f>
        <v>zzz_ignore</v>
      </c>
      <c r="Q408" s="19" t="str">
        <f>IF(AND(NOT(ISBLANK('Gen Master'!Q250)),OR('Gen Master'!$AM250=TRUE,'Gen Master'!$AM250="Enabled?")),'Gen Master'!Q250, ignore_flag)</f>
        <v>zzz_ignore</v>
      </c>
      <c r="R408" s="19" t="str">
        <f>IF(AND(NOT(ISBLANK('Gen Master'!R250)),OR('Gen Master'!$AM250=TRUE,'Gen Master'!$AM250="Enabled?")),'Gen Master'!R250, ignore_flag)</f>
        <v>zzz_ignore</v>
      </c>
      <c r="S408" s="19" t="str">
        <f>IF(AND(NOT(ISBLANK('Gen Master'!S250)),OR('Gen Master'!$AM250=TRUE,'Gen Master'!$AM250="Enabled?")),'Gen Master'!S250, ignore_flag)</f>
        <v>zzz_ignore</v>
      </c>
      <c r="T408" s="19" t="str">
        <f>IF(AND(NOT(ISBLANK('Gen Master'!T250)),OR('Gen Master'!$AM250=TRUE,'Gen Master'!$AM250="Enabled?")),'Gen Master'!T250, ignore_flag)</f>
        <v>zzz_ignore</v>
      </c>
      <c r="U408" s="19" t="str">
        <f>IF(AND(NOT(ISBLANK('Gen Master'!U250)),OR('Gen Master'!$AM250=TRUE,'Gen Master'!$AM250="Enabled?")),'Gen Master'!U250, ignore_flag)</f>
        <v>zzz_ignore</v>
      </c>
      <c r="V408" s="19" t="str">
        <f ca="1">IF(AND(NOT(ISBLANK('Gen Master'!V250)),OR('Gen Master'!$AM250=TRUE,'Gen Master'!$AM250="Enabled?")),'Gen Master'!V250, ignore_flag)</f>
        <v>zzz_ignore</v>
      </c>
      <c r="W408" s="19" t="str">
        <f>IF(AND(NOT(ISBLANK('Gen Master'!W250)),OR('Gen Master'!$AM250=TRUE,'Gen Master'!$AM250="Enabled?")),'Gen Master'!W250, ignore_flag)</f>
        <v>zzz_ignore</v>
      </c>
      <c r="X408" s="19" t="str">
        <f>IF(AND(NOT(ISBLANK('Gen Master'!X250)),OR('Gen Master'!$AM250=TRUE,'Gen Master'!$AM250="Enabled?")),'Gen Master'!X250, ignore_flag)</f>
        <v>zzz_ignore</v>
      </c>
      <c r="Y408" s="19" t="str">
        <f>IF(AND(NOT(ISBLANK('Gen Master'!Y250)),OR('Gen Master'!$AM250=TRUE,'Gen Master'!$AM250="Enabled?")),'Gen Master'!Y250, ignore_flag)</f>
        <v>zzz_ignore</v>
      </c>
    </row>
    <row r="409" spans="1:25">
      <c r="A409" s="19">
        <f>'Gen Master'!A251</f>
        <v>220</v>
      </c>
      <c r="B409" s="19" t="str">
        <f>IF(AND(NOT(ISBLANK('Gen Master'!B251)),OR('Gen Master'!$AM251=TRUE,'Gen Master'!$AM251="Enabled?")),'Gen Master'!B251, ignore_flag)</f>
        <v>zzz_ignore</v>
      </c>
      <c r="C409" s="19" t="str">
        <f>IF(AND(NOT(ISBLANK('Gen Master'!C251)),OR('Gen Master'!$AM251=TRUE,'Gen Master'!$AM251="Enabled?")),'Gen Master'!C251, ignore_flag)</f>
        <v>zzz_ignore</v>
      </c>
      <c r="D409" s="19" t="str">
        <f>IF(AND(NOT(ISBLANK('Gen Master'!D251)),OR('Gen Master'!$AM251=TRUE,'Gen Master'!$AM251="Enabled?")),'Gen Master'!D251, ignore_flag)</f>
        <v>zzz_ignore</v>
      </c>
      <c r="E409" s="19" t="str">
        <f>IF(AND(NOT(ISBLANK('Gen Master'!E251)),OR('Gen Master'!$AM251=TRUE,'Gen Master'!$AM251="Enabled?")),'Gen Master'!E251, ignore_flag)</f>
        <v>zzz_ignore</v>
      </c>
      <c r="F409" s="19" t="str">
        <f>IF(AND(NOT(ISBLANK('Gen Master'!F251)),OR('Gen Master'!$AM251=TRUE,'Gen Master'!$AM251="Enabled?")),'Gen Master'!F251, ignore_flag)</f>
        <v>zzz_ignore</v>
      </c>
      <c r="G409" s="19" t="str">
        <f>IF(AND(NOT(ISBLANK('Gen Master'!G251)),OR('Gen Master'!$AM251=TRUE,'Gen Master'!$AM251="Enabled?")),'Gen Master'!G251, ignore_flag)</f>
        <v>zzz_ignore</v>
      </c>
      <c r="H409" s="19" t="str">
        <f>IF(AND(NOT(ISBLANK('Gen Master'!H251)),OR('Gen Master'!$AM251=TRUE,'Gen Master'!$AM251="Enabled?")),'Gen Master'!H251, ignore_flag)</f>
        <v>zzz_ignore</v>
      </c>
      <c r="I409" s="19" t="str">
        <f>IF(AND(NOT(ISBLANK('Gen Master'!I251)),OR('Gen Master'!$AM251=TRUE,'Gen Master'!$AM251="Enabled?")),'Gen Master'!I251, ignore_flag)</f>
        <v>zzz_ignore</v>
      </c>
      <c r="J409" s="19" t="str">
        <f>IF(AND(NOT(ISBLANK('Gen Master'!J251)),OR('Gen Master'!$AM251=TRUE,'Gen Master'!$AM251="Enabled?")),'Gen Master'!J251, ignore_flag)</f>
        <v>zzz_ignore</v>
      </c>
      <c r="K409" s="19" t="str">
        <f>IF(AND(NOT(ISBLANK('Gen Master'!K251)),OR('Gen Master'!$AM251=TRUE,'Gen Master'!$AM251="Enabled?")),'Gen Master'!K251, ignore_flag)</f>
        <v>zzz_ignore</v>
      </c>
      <c r="L409" s="19" t="str">
        <f>IF(AND(NOT(ISBLANK('Gen Master'!L251)),OR('Gen Master'!$AM251=TRUE,'Gen Master'!$AM251="Enabled?")),'Gen Master'!L251, ignore_flag)</f>
        <v>zzz_ignore</v>
      </c>
      <c r="M409" s="19" t="str">
        <f>IF(AND(NOT(ISBLANK('Gen Master'!M251)),OR('Gen Master'!$AM251=TRUE,'Gen Master'!$AM251="Enabled?")),'Gen Master'!M251, ignore_flag)</f>
        <v>zzz_ignore</v>
      </c>
      <c r="N409" s="19" t="str">
        <f>IF(AND(NOT(ISBLANK('Gen Master'!N251)),OR('Gen Master'!$AM251=TRUE,'Gen Master'!$AM251="Enabled?")),'Gen Master'!N251, ignore_flag)</f>
        <v>zzz_ignore</v>
      </c>
      <c r="O409" s="19" t="str">
        <f>IF(AND(NOT(ISBLANK('Gen Master'!O251)),OR('Gen Master'!$AM251=TRUE,'Gen Master'!$AM251="Enabled?")),'Gen Master'!O251, ignore_flag)</f>
        <v>zzz_ignore</v>
      </c>
      <c r="P409" s="19" t="str">
        <f>IF(AND(NOT(ISBLANK('Gen Master'!P251)),OR('Gen Master'!$AM251=TRUE,'Gen Master'!$AM251="Enabled?")),'Gen Master'!P251, ignore_flag)</f>
        <v>zzz_ignore</v>
      </c>
      <c r="Q409" s="19" t="str">
        <f>IF(AND(NOT(ISBLANK('Gen Master'!Q251)),OR('Gen Master'!$AM251=TRUE,'Gen Master'!$AM251="Enabled?")),'Gen Master'!Q251, ignore_flag)</f>
        <v>zzz_ignore</v>
      </c>
      <c r="R409" s="19" t="str">
        <f>IF(AND(NOT(ISBLANK('Gen Master'!R251)),OR('Gen Master'!$AM251=TRUE,'Gen Master'!$AM251="Enabled?")),'Gen Master'!R251, ignore_flag)</f>
        <v>zzz_ignore</v>
      </c>
      <c r="S409" s="19" t="str">
        <f>IF(AND(NOT(ISBLANK('Gen Master'!S251)),OR('Gen Master'!$AM251=TRUE,'Gen Master'!$AM251="Enabled?")),'Gen Master'!S251, ignore_flag)</f>
        <v>zzz_ignore</v>
      </c>
      <c r="T409" s="19" t="str">
        <f>IF(AND(NOT(ISBLANK('Gen Master'!T251)),OR('Gen Master'!$AM251=TRUE,'Gen Master'!$AM251="Enabled?")),'Gen Master'!T251, ignore_flag)</f>
        <v>zzz_ignore</v>
      </c>
      <c r="U409" s="19" t="str">
        <f>IF(AND(NOT(ISBLANK('Gen Master'!U251)),OR('Gen Master'!$AM251=TRUE,'Gen Master'!$AM251="Enabled?")),'Gen Master'!U251, ignore_flag)</f>
        <v>zzz_ignore</v>
      </c>
      <c r="V409" s="19" t="str">
        <f ca="1">IF(AND(NOT(ISBLANK('Gen Master'!V251)),OR('Gen Master'!$AM251=TRUE,'Gen Master'!$AM251="Enabled?")),'Gen Master'!V251, ignore_flag)</f>
        <v>zzz_ignore</v>
      </c>
      <c r="W409" s="19" t="str">
        <f>IF(AND(NOT(ISBLANK('Gen Master'!W251)),OR('Gen Master'!$AM251=TRUE,'Gen Master'!$AM251="Enabled?")),'Gen Master'!W251, ignore_flag)</f>
        <v>zzz_ignore</v>
      </c>
      <c r="X409" s="19" t="str">
        <f>IF(AND(NOT(ISBLANK('Gen Master'!X251)),OR('Gen Master'!$AM251=TRUE,'Gen Master'!$AM251="Enabled?")),'Gen Master'!X251, ignore_flag)</f>
        <v>zzz_ignore</v>
      </c>
      <c r="Y409" s="19" t="str">
        <f>IF(AND(NOT(ISBLANK('Gen Master'!Y251)),OR('Gen Master'!$AM251=TRUE,'Gen Master'!$AM251="Enabled?")),'Gen Master'!Y251, ignore_flag)</f>
        <v>zzz_ignore</v>
      </c>
    </row>
    <row r="410" spans="1:25">
      <c r="A410" s="19">
        <f>'Gen Master'!A252</f>
        <v>221</v>
      </c>
      <c r="B410" s="19" t="str">
        <f>IF(AND(NOT(ISBLANK('Gen Master'!B252)),OR('Gen Master'!$AM252=TRUE,'Gen Master'!$AM252="Enabled?")),'Gen Master'!B252, ignore_flag)</f>
        <v>zzz_ignore</v>
      </c>
      <c r="C410" s="19" t="str">
        <f>IF(AND(NOT(ISBLANK('Gen Master'!C252)),OR('Gen Master'!$AM252=TRUE,'Gen Master'!$AM252="Enabled?")),'Gen Master'!C252, ignore_flag)</f>
        <v>zzz_ignore</v>
      </c>
      <c r="D410" s="19" t="str">
        <f>IF(AND(NOT(ISBLANK('Gen Master'!D252)),OR('Gen Master'!$AM252=TRUE,'Gen Master'!$AM252="Enabled?")),'Gen Master'!D252, ignore_flag)</f>
        <v>zzz_ignore</v>
      </c>
      <c r="E410" s="19" t="str">
        <f>IF(AND(NOT(ISBLANK('Gen Master'!E252)),OR('Gen Master'!$AM252=TRUE,'Gen Master'!$AM252="Enabled?")),'Gen Master'!E252, ignore_flag)</f>
        <v>zzz_ignore</v>
      </c>
      <c r="F410" s="19" t="str">
        <f>IF(AND(NOT(ISBLANK('Gen Master'!F252)),OR('Gen Master'!$AM252=TRUE,'Gen Master'!$AM252="Enabled?")),'Gen Master'!F252, ignore_flag)</f>
        <v>zzz_ignore</v>
      </c>
      <c r="G410" s="19" t="str">
        <f>IF(AND(NOT(ISBLANK('Gen Master'!G252)),OR('Gen Master'!$AM252=TRUE,'Gen Master'!$AM252="Enabled?")),'Gen Master'!G252, ignore_flag)</f>
        <v>zzz_ignore</v>
      </c>
      <c r="H410" s="19" t="str">
        <f>IF(AND(NOT(ISBLANK('Gen Master'!H252)),OR('Gen Master'!$AM252=TRUE,'Gen Master'!$AM252="Enabled?")),'Gen Master'!H252, ignore_flag)</f>
        <v>zzz_ignore</v>
      </c>
      <c r="I410" s="19" t="str">
        <f>IF(AND(NOT(ISBLANK('Gen Master'!I252)),OR('Gen Master'!$AM252=TRUE,'Gen Master'!$AM252="Enabled?")),'Gen Master'!I252, ignore_flag)</f>
        <v>zzz_ignore</v>
      </c>
      <c r="J410" s="19" t="str">
        <f>IF(AND(NOT(ISBLANK('Gen Master'!J252)),OR('Gen Master'!$AM252=TRUE,'Gen Master'!$AM252="Enabled?")),'Gen Master'!J252, ignore_flag)</f>
        <v>zzz_ignore</v>
      </c>
      <c r="K410" s="19" t="str">
        <f>IF(AND(NOT(ISBLANK('Gen Master'!K252)),OR('Gen Master'!$AM252=TRUE,'Gen Master'!$AM252="Enabled?")),'Gen Master'!K252, ignore_flag)</f>
        <v>zzz_ignore</v>
      </c>
      <c r="L410" s="19" t="str">
        <f>IF(AND(NOT(ISBLANK('Gen Master'!L252)),OR('Gen Master'!$AM252=TRUE,'Gen Master'!$AM252="Enabled?")),'Gen Master'!L252, ignore_flag)</f>
        <v>zzz_ignore</v>
      </c>
      <c r="M410" s="19" t="str">
        <f>IF(AND(NOT(ISBLANK('Gen Master'!M252)),OR('Gen Master'!$AM252=TRUE,'Gen Master'!$AM252="Enabled?")),'Gen Master'!M252, ignore_flag)</f>
        <v>zzz_ignore</v>
      </c>
      <c r="N410" s="19" t="str">
        <f>IF(AND(NOT(ISBLANK('Gen Master'!N252)),OR('Gen Master'!$AM252=TRUE,'Gen Master'!$AM252="Enabled?")),'Gen Master'!N252, ignore_flag)</f>
        <v>zzz_ignore</v>
      </c>
      <c r="O410" s="19" t="str">
        <f>IF(AND(NOT(ISBLANK('Gen Master'!O252)),OR('Gen Master'!$AM252=TRUE,'Gen Master'!$AM252="Enabled?")),'Gen Master'!O252, ignore_flag)</f>
        <v>zzz_ignore</v>
      </c>
      <c r="P410" s="19" t="str">
        <f>IF(AND(NOT(ISBLANK('Gen Master'!P252)),OR('Gen Master'!$AM252=TRUE,'Gen Master'!$AM252="Enabled?")),'Gen Master'!P252, ignore_flag)</f>
        <v>zzz_ignore</v>
      </c>
      <c r="Q410" s="19" t="str">
        <f>IF(AND(NOT(ISBLANK('Gen Master'!Q252)),OR('Gen Master'!$AM252=TRUE,'Gen Master'!$AM252="Enabled?")),'Gen Master'!Q252, ignore_flag)</f>
        <v>zzz_ignore</v>
      </c>
      <c r="R410" s="19" t="str">
        <f>IF(AND(NOT(ISBLANK('Gen Master'!R252)),OR('Gen Master'!$AM252=TRUE,'Gen Master'!$AM252="Enabled?")),'Gen Master'!R252, ignore_flag)</f>
        <v>zzz_ignore</v>
      </c>
      <c r="S410" s="19" t="str">
        <f>IF(AND(NOT(ISBLANK('Gen Master'!S252)),OR('Gen Master'!$AM252=TRUE,'Gen Master'!$AM252="Enabled?")),'Gen Master'!S252, ignore_flag)</f>
        <v>zzz_ignore</v>
      </c>
      <c r="T410" s="19" t="str">
        <f>IF(AND(NOT(ISBLANK('Gen Master'!T252)),OR('Gen Master'!$AM252=TRUE,'Gen Master'!$AM252="Enabled?")),'Gen Master'!T252, ignore_flag)</f>
        <v>zzz_ignore</v>
      </c>
      <c r="U410" s="19" t="str">
        <f>IF(AND(NOT(ISBLANK('Gen Master'!U252)),OR('Gen Master'!$AM252=TRUE,'Gen Master'!$AM252="Enabled?")),'Gen Master'!U252, ignore_flag)</f>
        <v>zzz_ignore</v>
      </c>
      <c r="V410" s="19" t="str">
        <f ca="1">IF(AND(NOT(ISBLANK('Gen Master'!V252)),OR('Gen Master'!$AM252=TRUE,'Gen Master'!$AM252="Enabled?")),'Gen Master'!V252, ignore_flag)</f>
        <v>zzz_ignore</v>
      </c>
      <c r="W410" s="19" t="str">
        <f>IF(AND(NOT(ISBLANK('Gen Master'!W252)),OR('Gen Master'!$AM252=TRUE,'Gen Master'!$AM252="Enabled?")),'Gen Master'!W252, ignore_flag)</f>
        <v>zzz_ignore</v>
      </c>
      <c r="X410" s="19" t="str">
        <f>IF(AND(NOT(ISBLANK('Gen Master'!X252)),OR('Gen Master'!$AM252=TRUE,'Gen Master'!$AM252="Enabled?")),'Gen Master'!X252, ignore_flag)</f>
        <v>zzz_ignore</v>
      </c>
      <c r="Y410" s="19" t="str">
        <f>IF(AND(NOT(ISBLANK('Gen Master'!Y252)),OR('Gen Master'!$AM252=TRUE,'Gen Master'!$AM252="Enabled?")),'Gen Master'!Y252, ignore_flag)</f>
        <v>zzz_ignore</v>
      </c>
    </row>
    <row r="411" spans="1:25">
      <c r="A411" s="19">
        <f>'Gen Master'!A253</f>
        <v>222</v>
      </c>
      <c r="B411" s="19" t="str">
        <f>IF(AND(NOT(ISBLANK('Gen Master'!B253)),OR('Gen Master'!$AM253=TRUE,'Gen Master'!$AM253="Enabled?")),'Gen Master'!B253, ignore_flag)</f>
        <v>zzz_ignore</v>
      </c>
      <c r="C411" s="19" t="str">
        <f>IF(AND(NOT(ISBLANK('Gen Master'!C253)),OR('Gen Master'!$AM253=TRUE,'Gen Master'!$AM253="Enabled?")),'Gen Master'!C253, ignore_flag)</f>
        <v>zzz_ignore</v>
      </c>
      <c r="D411" s="19" t="str">
        <f>IF(AND(NOT(ISBLANK('Gen Master'!D253)),OR('Gen Master'!$AM253=TRUE,'Gen Master'!$AM253="Enabled?")),'Gen Master'!D253, ignore_flag)</f>
        <v>zzz_ignore</v>
      </c>
      <c r="E411" s="19" t="str">
        <f>IF(AND(NOT(ISBLANK('Gen Master'!E253)),OR('Gen Master'!$AM253=TRUE,'Gen Master'!$AM253="Enabled?")),'Gen Master'!E253, ignore_flag)</f>
        <v>zzz_ignore</v>
      </c>
      <c r="F411" s="19" t="str">
        <f>IF(AND(NOT(ISBLANK('Gen Master'!F253)),OR('Gen Master'!$AM253=TRUE,'Gen Master'!$AM253="Enabled?")),'Gen Master'!F253, ignore_flag)</f>
        <v>zzz_ignore</v>
      </c>
      <c r="G411" s="19" t="str">
        <f>IF(AND(NOT(ISBLANK('Gen Master'!G253)),OR('Gen Master'!$AM253=TRUE,'Gen Master'!$AM253="Enabled?")),'Gen Master'!G253, ignore_flag)</f>
        <v>zzz_ignore</v>
      </c>
      <c r="H411" s="19" t="str">
        <f>IF(AND(NOT(ISBLANK('Gen Master'!H253)),OR('Gen Master'!$AM253=TRUE,'Gen Master'!$AM253="Enabled?")),'Gen Master'!H253, ignore_flag)</f>
        <v>zzz_ignore</v>
      </c>
      <c r="I411" s="19" t="str">
        <f>IF(AND(NOT(ISBLANK('Gen Master'!I253)),OR('Gen Master'!$AM253=TRUE,'Gen Master'!$AM253="Enabled?")),'Gen Master'!I253, ignore_flag)</f>
        <v>zzz_ignore</v>
      </c>
      <c r="J411" s="19" t="str">
        <f>IF(AND(NOT(ISBLANK('Gen Master'!J253)),OR('Gen Master'!$AM253=TRUE,'Gen Master'!$AM253="Enabled?")),'Gen Master'!J253, ignore_flag)</f>
        <v>zzz_ignore</v>
      </c>
      <c r="K411" s="19" t="str">
        <f>IF(AND(NOT(ISBLANK('Gen Master'!K253)),OR('Gen Master'!$AM253=TRUE,'Gen Master'!$AM253="Enabled?")),'Gen Master'!K253, ignore_flag)</f>
        <v>zzz_ignore</v>
      </c>
      <c r="L411" s="19" t="str">
        <f>IF(AND(NOT(ISBLANK('Gen Master'!L253)),OR('Gen Master'!$AM253=TRUE,'Gen Master'!$AM253="Enabled?")),'Gen Master'!L253, ignore_flag)</f>
        <v>zzz_ignore</v>
      </c>
      <c r="M411" s="19" t="str">
        <f>IF(AND(NOT(ISBLANK('Gen Master'!M253)),OR('Gen Master'!$AM253=TRUE,'Gen Master'!$AM253="Enabled?")),'Gen Master'!M253, ignore_flag)</f>
        <v>zzz_ignore</v>
      </c>
      <c r="N411" s="19" t="str">
        <f>IF(AND(NOT(ISBLANK('Gen Master'!N253)),OR('Gen Master'!$AM253=TRUE,'Gen Master'!$AM253="Enabled?")),'Gen Master'!N253, ignore_flag)</f>
        <v>zzz_ignore</v>
      </c>
      <c r="O411" s="19" t="str">
        <f>IF(AND(NOT(ISBLANK('Gen Master'!O253)),OR('Gen Master'!$AM253=TRUE,'Gen Master'!$AM253="Enabled?")),'Gen Master'!O253, ignore_flag)</f>
        <v>zzz_ignore</v>
      </c>
      <c r="P411" s="19" t="str">
        <f>IF(AND(NOT(ISBLANK('Gen Master'!P253)),OR('Gen Master'!$AM253=TRUE,'Gen Master'!$AM253="Enabled?")),'Gen Master'!P253, ignore_flag)</f>
        <v>zzz_ignore</v>
      </c>
      <c r="Q411" s="19" t="str">
        <f>IF(AND(NOT(ISBLANK('Gen Master'!Q253)),OR('Gen Master'!$AM253=TRUE,'Gen Master'!$AM253="Enabled?")),'Gen Master'!Q253, ignore_flag)</f>
        <v>zzz_ignore</v>
      </c>
      <c r="R411" s="19" t="str">
        <f>IF(AND(NOT(ISBLANK('Gen Master'!R253)),OR('Gen Master'!$AM253=TRUE,'Gen Master'!$AM253="Enabled?")),'Gen Master'!R253, ignore_flag)</f>
        <v>zzz_ignore</v>
      </c>
      <c r="S411" s="19" t="str">
        <f>IF(AND(NOT(ISBLANK('Gen Master'!S253)),OR('Gen Master'!$AM253=TRUE,'Gen Master'!$AM253="Enabled?")),'Gen Master'!S253, ignore_flag)</f>
        <v>zzz_ignore</v>
      </c>
      <c r="T411" s="19" t="str">
        <f>IF(AND(NOT(ISBLANK('Gen Master'!T253)),OR('Gen Master'!$AM253=TRUE,'Gen Master'!$AM253="Enabled?")),'Gen Master'!T253, ignore_flag)</f>
        <v>zzz_ignore</v>
      </c>
      <c r="U411" s="19" t="str">
        <f>IF(AND(NOT(ISBLANK('Gen Master'!U253)),OR('Gen Master'!$AM253=TRUE,'Gen Master'!$AM253="Enabled?")),'Gen Master'!U253, ignore_flag)</f>
        <v>zzz_ignore</v>
      </c>
      <c r="V411" s="19" t="str">
        <f ca="1">IF(AND(NOT(ISBLANK('Gen Master'!V253)),OR('Gen Master'!$AM253=TRUE,'Gen Master'!$AM253="Enabled?")),'Gen Master'!V253, ignore_flag)</f>
        <v>zzz_ignore</v>
      </c>
      <c r="W411" s="19" t="str">
        <f>IF(AND(NOT(ISBLANK('Gen Master'!W253)),OR('Gen Master'!$AM253=TRUE,'Gen Master'!$AM253="Enabled?")),'Gen Master'!W253, ignore_flag)</f>
        <v>zzz_ignore</v>
      </c>
      <c r="X411" s="19" t="str">
        <f>IF(AND(NOT(ISBLANK('Gen Master'!X253)),OR('Gen Master'!$AM253=TRUE,'Gen Master'!$AM253="Enabled?")),'Gen Master'!X253, ignore_flag)</f>
        <v>zzz_ignore</v>
      </c>
      <c r="Y411" s="19" t="str">
        <f>IF(AND(NOT(ISBLANK('Gen Master'!Y253)),OR('Gen Master'!$AM253=TRUE,'Gen Master'!$AM253="Enabled?")),'Gen Master'!Y253, ignore_flag)</f>
        <v>zzz_ignore</v>
      </c>
    </row>
    <row r="412" spans="1:25">
      <c r="A412" s="19">
        <f>'Gen Master'!A255</f>
        <v>224</v>
      </c>
      <c r="B412" s="19" t="str">
        <f>IF(AND(NOT(ISBLANK('Gen Master'!B255)),OR('Gen Master'!$AM255=TRUE,'Gen Master'!$AM255="Enabled?")),'Gen Master'!B255, ignore_flag)</f>
        <v>zzz_ignore</v>
      </c>
      <c r="C412" s="19" t="str">
        <f>IF(AND(NOT(ISBLANK('Gen Master'!C255)),OR('Gen Master'!$AM255=TRUE,'Gen Master'!$AM255="Enabled?")),'Gen Master'!C255, ignore_flag)</f>
        <v>zzz_ignore</v>
      </c>
      <c r="D412" s="19" t="str">
        <f>IF(AND(NOT(ISBLANK('Gen Master'!D255)),OR('Gen Master'!$AM255=TRUE,'Gen Master'!$AM255="Enabled?")),'Gen Master'!D255, ignore_flag)</f>
        <v>zzz_ignore</v>
      </c>
      <c r="E412" s="19" t="str">
        <f>IF(AND(NOT(ISBLANK('Gen Master'!E255)),OR('Gen Master'!$AM255=TRUE,'Gen Master'!$AM255="Enabled?")),'Gen Master'!E255, ignore_flag)</f>
        <v>zzz_ignore</v>
      </c>
      <c r="F412" s="19" t="str">
        <f>IF(AND(NOT(ISBLANK('Gen Master'!F255)),OR('Gen Master'!$AM255=TRUE,'Gen Master'!$AM255="Enabled?")),'Gen Master'!F255, ignore_flag)</f>
        <v>zzz_ignore</v>
      </c>
      <c r="G412" s="19" t="str">
        <f>IF(AND(NOT(ISBLANK('Gen Master'!G255)),OR('Gen Master'!$AM255=TRUE,'Gen Master'!$AM255="Enabled?")),'Gen Master'!G255, ignore_flag)</f>
        <v>zzz_ignore</v>
      </c>
      <c r="H412" s="19" t="str">
        <f>IF(AND(NOT(ISBLANK('Gen Master'!H255)),OR('Gen Master'!$AM255=TRUE,'Gen Master'!$AM255="Enabled?")),'Gen Master'!H255, ignore_flag)</f>
        <v>zzz_ignore</v>
      </c>
      <c r="I412" s="19" t="str">
        <f>IF(AND(NOT(ISBLANK('Gen Master'!I255)),OR('Gen Master'!$AM255=TRUE,'Gen Master'!$AM255="Enabled?")),'Gen Master'!I255, ignore_flag)</f>
        <v>zzz_ignore</v>
      </c>
      <c r="J412" s="19" t="str">
        <f>IF(AND(NOT(ISBLANK('Gen Master'!J255)),OR('Gen Master'!$AM255=TRUE,'Gen Master'!$AM255="Enabled?")),'Gen Master'!J255, ignore_flag)</f>
        <v>zzz_ignore</v>
      </c>
      <c r="K412" s="19" t="str">
        <f>IF(AND(NOT(ISBLANK('Gen Master'!K255)),OR('Gen Master'!$AM255=TRUE,'Gen Master'!$AM255="Enabled?")),'Gen Master'!K255, ignore_flag)</f>
        <v>zzz_ignore</v>
      </c>
      <c r="L412" s="19" t="str">
        <f>IF(AND(NOT(ISBLANK('Gen Master'!L255)),OR('Gen Master'!$AM255=TRUE,'Gen Master'!$AM255="Enabled?")),'Gen Master'!L255, ignore_flag)</f>
        <v>zzz_ignore</v>
      </c>
      <c r="M412" s="19" t="str">
        <f>IF(AND(NOT(ISBLANK('Gen Master'!M255)),OR('Gen Master'!$AM255=TRUE,'Gen Master'!$AM255="Enabled?")),'Gen Master'!M255, ignore_flag)</f>
        <v>zzz_ignore</v>
      </c>
      <c r="N412" s="19" t="str">
        <f>IF(AND(NOT(ISBLANK('Gen Master'!N255)),OR('Gen Master'!$AM255=TRUE,'Gen Master'!$AM255="Enabled?")),'Gen Master'!N255, ignore_flag)</f>
        <v>zzz_ignore</v>
      </c>
      <c r="O412" s="19" t="str">
        <f>IF(AND(NOT(ISBLANK('Gen Master'!O255)),OR('Gen Master'!$AM255=TRUE,'Gen Master'!$AM255="Enabled?")),'Gen Master'!O255, ignore_flag)</f>
        <v>zzz_ignore</v>
      </c>
      <c r="P412" s="19" t="str">
        <f>IF(AND(NOT(ISBLANK('Gen Master'!P255)),OR('Gen Master'!$AM255=TRUE,'Gen Master'!$AM255="Enabled?")),'Gen Master'!P255, ignore_flag)</f>
        <v>zzz_ignore</v>
      </c>
      <c r="Q412" s="19" t="str">
        <f>IF(AND(NOT(ISBLANK('Gen Master'!Q255)),OR('Gen Master'!$AM255=TRUE,'Gen Master'!$AM255="Enabled?")),'Gen Master'!Q255, ignore_flag)</f>
        <v>zzz_ignore</v>
      </c>
      <c r="R412" s="19" t="str">
        <f>IF(AND(NOT(ISBLANK('Gen Master'!R255)),OR('Gen Master'!$AM255=TRUE,'Gen Master'!$AM255="Enabled?")),'Gen Master'!R255, ignore_flag)</f>
        <v>zzz_ignore</v>
      </c>
      <c r="S412" s="19" t="str">
        <f>IF(AND(NOT(ISBLANK('Gen Master'!S255)),OR('Gen Master'!$AM255=TRUE,'Gen Master'!$AM255="Enabled?")),'Gen Master'!S255, ignore_flag)</f>
        <v>zzz_ignore</v>
      </c>
      <c r="T412" s="19" t="str">
        <f>IF(AND(NOT(ISBLANK('Gen Master'!T255)),OR('Gen Master'!$AM255=TRUE,'Gen Master'!$AM255="Enabled?")),'Gen Master'!T255, ignore_flag)</f>
        <v>zzz_ignore</v>
      </c>
      <c r="U412" s="19" t="str">
        <f>IF(AND(NOT(ISBLANK('Gen Master'!U255)),OR('Gen Master'!$AM255=TRUE,'Gen Master'!$AM255="Enabled?")),'Gen Master'!U255, ignore_flag)</f>
        <v>zzz_ignore</v>
      </c>
      <c r="V412" s="19" t="str">
        <f ca="1">IF(AND(NOT(ISBLANK('Gen Master'!V255)),OR('Gen Master'!$AM255=TRUE,'Gen Master'!$AM255="Enabled?")),'Gen Master'!V255, ignore_flag)</f>
        <v>zzz_ignore</v>
      </c>
      <c r="W412" s="19" t="str">
        <f>IF(AND(NOT(ISBLANK('Gen Master'!W255)),OR('Gen Master'!$AM255=TRUE,'Gen Master'!$AM255="Enabled?")),'Gen Master'!W255, ignore_flag)</f>
        <v>zzz_ignore</v>
      </c>
      <c r="X412" s="19" t="str">
        <f>IF(AND(NOT(ISBLANK('Gen Master'!X255)),OR('Gen Master'!$AM255=TRUE,'Gen Master'!$AM255="Enabled?")),'Gen Master'!X255, ignore_flag)</f>
        <v>zzz_ignore</v>
      </c>
      <c r="Y412" s="19" t="str">
        <f>IF(AND(NOT(ISBLANK('Gen Master'!Y255)),OR('Gen Master'!$AM255=TRUE,'Gen Master'!$AM255="Enabled?")),'Gen Master'!Y255, ignore_flag)</f>
        <v>zzz_ignore</v>
      </c>
    </row>
    <row r="413" spans="1:25">
      <c r="A413" s="19">
        <f>'Gen Master'!A256</f>
        <v>225</v>
      </c>
      <c r="B413" s="19" t="str">
        <f>IF(AND(NOT(ISBLANK('Gen Master'!B256)),OR('Gen Master'!$AM256=TRUE,'Gen Master'!$AM256="Enabled?")),'Gen Master'!B256, ignore_flag)</f>
        <v>zzz_ignore</v>
      </c>
      <c r="C413" s="19" t="str">
        <f>IF(AND(NOT(ISBLANK('Gen Master'!C256)),OR('Gen Master'!$AM256=TRUE,'Gen Master'!$AM256="Enabled?")),'Gen Master'!C256, ignore_flag)</f>
        <v>zzz_ignore</v>
      </c>
      <c r="D413" s="19" t="str">
        <f>IF(AND(NOT(ISBLANK('Gen Master'!D256)),OR('Gen Master'!$AM256=TRUE,'Gen Master'!$AM256="Enabled?")),'Gen Master'!D256, ignore_flag)</f>
        <v>zzz_ignore</v>
      </c>
      <c r="E413" s="19" t="str">
        <f>IF(AND(NOT(ISBLANK('Gen Master'!E256)),OR('Gen Master'!$AM256=TRUE,'Gen Master'!$AM256="Enabled?")),'Gen Master'!E256, ignore_flag)</f>
        <v>zzz_ignore</v>
      </c>
      <c r="F413" s="19" t="str">
        <f>IF(AND(NOT(ISBLANK('Gen Master'!F256)),OR('Gen Master'!$AM256=TRUE,'Gen Master'!$AM256="Enabled?")),'Gen Master'!F256, ignore_flag)</f>
        <v>zzz_ignore</v>
      </c>
      <c r="G413" s="19" t="str">
        <f>IF(AND(NOT(ISBLANK('Gen Master'!G256)),OR('Gen Master'!$AM256=TRUE,'Gen Master'!$AM256="Enabled?")),'Gen Master'!G256, ignore_flag)</f>
        <v>zzz_ignore</v>
      </c>
      <c r="H413" s="19" t="str">
        <f>IF(AND(NOT(ISBLANK('Gen Master'!H256)),OR('Gen Master'!$AM256=TRUE,'Gen Master'!$AM256="Enabled?")),'Gen Master'!H256, ignore_flag)</f>
        <v>zzz_ignore</v>
      </c>
      <c r="I413" s="19" t="str">
        <f>IF(AND(NOT(ISBLANK('Gen Master'!I256)),OR('Gen Master'!$AM256=TRUE,'Gen Master'!$AM256="Enabled?")),'Gen Master'!I256, ignore_flag)</f>
        <v>zzz_ignore</v>
      </c>
      <c r="J413" s="19" t="str">
        <f>IF(AND(NOT(ISBLANK('Gen Master'!J256)),OR('Gen Master'!$AM256=TRUE,'Gen Master'!$AM256="Enabled?")),'Gen Master'!J256, ignore_flag)</f>
        <v>zzz_ignore</v>
      </c>
      <c r="K413" s="19" t="str">
        <f>IF(AND(NOT(ISBLANK('Gen Master'!K256)),OR('Gen Master'!$AM256=TRUE,'Gen Master'!$AM256="Enabled?")),'Gen Master'!K256, ignore_flag)</f>
        <v>zzz_ignore</v>
      </c>
      <c r="L413" s="19" t="str">
        <f>IF(AND(NOT(ISBLANK('Gen Master'!L256)),OR('Gen Master'!$AM256=TRUE,'Gen Master'!$AM256="Enabled?")),'Gen Master'!L256, ignore_flag)</f>
        <v>zzz_ignore</v>
      </c>
      <c r="M413" s="19" t="str">
        <f>IF(AND(NOT(ISBLANK('Gen Master'!M256)),OR('Gen Master'!$AM256=TRUE,'Gen Master'!$AM256="Enabled?")),'Gen Master'!M256, ignore_flag)</f>
        <v>zzz_ignore</v>
      </c>
      <c r="N413" s="19" t="str">
        <f>IF(AND(NOT(ISBLANK('Gen Master'!N256)),OR('Gen Master'!$AM256=TRUE,'Gen Master'!$AM256="Enabled?")),'Gen Master'!N256, ignore_flag)</f>
        <v>zzz_ignore</v>
      </c>
      <c r="O413" s="19" t="str">
        <f>IF(AND(NOT(ISBLANK('Gen Master'!O256)),OR('Gen Master'!$AM256=TRUE,'Gen Master'!$AM256="Enabled?")),'Gen Master'!O256, ignore_flag)</f>
        <v>zzz_ignore</v>
      </c>
      <c r="P413" s="19" t="str">
        <f>IF(AND(NOT(ISBLANK('Gen Master'!P256)),OR('Gen Master'!$AM256=TRUE,'Gen Master'!$AM256="Enabled?")),'Gen Master'!P256, ignore_flag)</f>
        <v>zzz_ignore</v>
      </c>
      <c r="Q413" s="19" t="str">
        <f>IF(AND(NOT(ISBLANK('Gen Master'!Q256)),OR('Gen Master'!$AM256=TRUE,'Gen Master'!$AM256="Enabled?")),'Gen Master'!Q256, ignore_flag)</f>
        <v>zzz_ignore</v>
      </c>
      <c r="R413" s="19" t="str">
        <f>IF(AND(NOT(ISBLANK('Gen Master'!R256)),OR('Gen Master'!$AM256=TRUE,'Gen Master'!$AM256="Enabled?")),'Gen Master'!R256, ignore_flag)</f>
        <v>zzz_ignore</v>
      </c>
      <c r="S413" s="19" t="str">
        <f>IF(AND(NOT(ISBLANK('Gen Master'!S256)),OR('Gen Master'!$AM256=TRUE,'Gen Master'!$AM256="Enabled?")),'Gen Master'!S256, ignore_flag)</f>
        <v>zzz_ignore</v>
      </c>
      <c r="T413" s="19" t="str">
        <f>IF(AND(NOT(ISBLANK('Gen Master'!T256)),OR('Gen Master'!$AM256=TRUE,'Gen Master'!$AM256="Enabled?")),'Gen Master'!T256, ignore_flag)</f>
        <v>zzz_ignore</v>
      </c>
      <c r="U413" s="19" t="str">
        <f>IF(AND(NOT(ISBLANK('Gen Master'!U256)),OR('Gen Master'!$AM256=TRUE,'Gen Master'!$AM256="Enabled?")),'Gen Master'!U256, ignore_flag)</f>
        <v>zzz_ignore</v>
      </c>
      <c r="V413" s="19" t="str">
        <f ca="1">IF(AND(NOT(ISBLANK('Gen Master'!V256)),OR('Gen Master'!$AM256=TRUE,'Gen Master'!$AM256="Enabled?")),'Gen Master'!V256, ignore_flag)</f>
        <v>zzz_ignore</v>
      </c>
      <c r="W413" s="19" t="str">
        <f>IF(AND(NOT(ISBLANK('Gen Master'!W256)),OR('Gen Master'!$AM256=TRUE,'Gen Master'!$AM256="Enabled?")),'Gen Master'!W256, ignore_flag)</f>
        <v>zzz_ignore</v>
      </c>
      <c r="X413" s="19" t="str">
        <f>IF(AND(NOT(ISBLANK('Gen Master'!X256)),OR('Gen Master'!$AM256=TRUE,'Gen Master'!$AM256="Enabled?")),'Gen Master'!X256, ignore_flag)</f>
        <v>zzz_ignore</v>
      </c>
      <c r="Y413" s="19" t="str">
        <f>IF(AND(NOT(ISBLANK('Gen Master'!Y256)),OR('Gen Master'!$AM256=TRUE,'Gen Master'!$AM256="Enabled?")),'Gen Master'!Y256, ignore_flag)</f>
        <v>zzz_ignore</v>
      </c>
    </row>
    <row r="414" spans="1:25">
      <c r="A414" s="19">
        <f>'Gen Master'!A258</f>
        <v>227</v>
      </c>
      <c r="B414" s="19" t="str">
        <f>IF(AND(NOT(ISBLANK('Gen Master'!B258)),OR('Gen Master'!$AM258=TRUE,'Gen Master'!$AM258="Enabled?")),'Gen Master'!B258, ignore_flag)</f>
        <v>zzz_ignore</v>
      </c>
      <c r="C414" s="19" t="str">
        <f>IF(AND(NOT(ISBLANK('Gen Master'!C258)),OR('Gen Master'!$AM258=TRUE,'Gen Master'!$AM258="Enabled?")),'Gen Master'!C258, ignore_flag)</f>
        <v>zzz_ignore</v>
      </c>
      <c r="D414" s="19" t="str">
        <f>IF(AND(NOT(ISBLANK('Gen Master'!D258)),OR('Gen Master'!$AM258=TRUE,'Gen Master'!$AM258="Enabled?")),'Gen Master'!D258, ignore_flag)</f>
        <v>zzz_ignore</v>
      </c>
      <c r="E414" s="19" t="str">
        <f>IF(AND(NOT(ISBLANK('Gen Master'!E258)),OR('Gen Master'!$AM258=TRUE,'Gen Master'!$AM258="Enabled?")),'Gen Master'!E258, ignore_flag)</f>
        <v>zzz_ignore</v>
      </c>
      <c r="F414" s="19" t="str">
        <f>IF(AND(NOT(ISBLANK('Gen Master'!F258)),OR('Gen Master'!$AM258=TRUE,'Gen Master'!$AM258="Enabled?")),'Gen Master'!F258, ignore_flag)</f>
        <v>zzz_ignore</v>
      </c>
      <c r="G414" s="19" t="str">
        <f>IF(AND(NOT(ISBLANK('Gen Master'!G258)),OR('Gen Master'!$AM258=TRUE,'Gen Master'!$AM258="Enabled?")),'Gen Master'!G258, ignore_flag)</f>
        <v>zzz_ignore</v>
      </c>
      <c r="H414" s="19" t="str">
        <f>IF(AND(NOT(ISBLANK('Gen Master'!H258)),OR('Gen Master'!$AM258=TRUE,'Gen Master'!$AM258="Enabled?")),'Gen Master'!H258, ignore_flag)</f>
        <v>zzz_ignore</v>
      </c>
      <c r="I414" s="19" t="str">
        <f>IF(AND(NOT(ISBLANK('Gen Master'!I258)),OR('Gen Master'!$AM258=TRUE,'Gen Master'!$AM258="Enabled?")),'Gen Master'!I258, ignore_flag)</f>
        <v>zzz_ignore</v>
      </c>
      <c r="J414" s="19" t="str">
        <f>IF(AND(NOT(ISBLANK('Gen Master'!J258)),OR('Gen Master'!$AM258=TRUE,'Gen Master'!$AM258="Enabled?")),'Gen Master'!J258, ignore_flag)</f>
        <v>zzz_ignore</v>
      </c>
      <c r="K414" s="19" t="str">
        <f>IF(AND(NOT(ISBLANK('Gen Master'!K258)),OR('Gen Master'!$AM258=TRUE,'Gen Master'!$AM258="Enabled?")),'Gen Master'!K258, ignore_flag)</f>
        <v>zzz_ignore</v>
      </c>
      <c r="L414" s="19" t="str">
        <f>IF(AND(NOT(ISBLANK('Gen Master'!L258)),OR('Gen Master'!$AM258=TRUE,'Gen Master'!$AM258="Enabled?")),'Gen Master'!L258, ignore_flag)</f>
        <v>zzz_ignore</v>
      </c>
      <c r="M414" s="19" t="str">
        <f>IF(AND(NOT(ISBLANK('Gen Master'!M258)),OR('Gen Master'!$AM258=TRUE,'Gen Master'!$AM258="Enabled?")),'Gen Master'!M258, ignore_flag)</f>
        <v>zzz_ignore</v>
      </c>
      <c r="N414" s="19" t="str">
        <f>IF(AND(NOT(ISBLANK('Gen Master'!N258)),OR('Gen Master'!$AM258=TRUE,'Gen Master'!$AM258="Enabled?")),'Gen Master'!N258, ignore_flag)</f>
        <v>zzz_ignore</v>
      </c>
      <c r="O414" s="19" t="str">
        <f>IF(AND(NOT(ISBLANK('Gen Master'!O258)),OR('Gen Master'!$AM258=TRUE,'Gen Master'!$AM258="Enabled?")),'Gen Master'!O258, ignore_flag)</f>
        <v>zzz_ignore</v>
      </c>
      <c r="P414" s="19" t="str">
        <f>IF(AND(NOT(ISBLANK('Gen Master'!P258)),OR('Gen Master'!$AM258=TRUE,'Gen Master'!$AM258="Enabled?")),'Gen Master'!P258, ignore_flag)</f>
        <v>zzz_ignore</v>
      </c>
      <c r="Q414" s="19" t="str">
        <f>IF(AND(NOT(ISBLANK('Gen Master'!Q258)),OR('Gen Master'!$AM258=TRUE,'Gen Master'!$AM258="Enabled?")),'Gen Master'!Q258, ignore_flag)</f>
        <v>zzz_ignore</v>
      </c>
      <c r="R414" s="19" t="str">
        <f>IF(AND(NOT(ISBLANK('Gen Master'!R258)),OR('Gen Master'!$AM258=TRUE,'Gen Master'!$AM258="Enabled?")),'Gen Master'!R258, ignore_flag)</f>
        <v>zzz_ignore</v>
      </c>
      <c r="S414" s="19" t="str">
        <f>IF(AND(NOT(ISBLANK('Gen Master'!S258)),OR('Gen Master'!$AM258=TRUE,'Gen Master'!$AM258="Enabled?")),'Gen Master'!S258, ignore_flag)</f>
        <v>zzz_ignore</v>
      </c>
      <c r="T414" s="19" t="str">
        <f>IF(AND(NOT(ISBLANK('Gen Master'!T258)),OR('Gen Master'!$AM258=TRUE,'Gen Master'!$AM258="Enabled?")),'Gen Master'!T258, ignore_flag)</f>
        <v>zzz_ignore</v>
      </c>
      <c r="U414" s="19" t="str">
        <f>IF(AND(NOT(ISBLANK('Gen Master'!U258)),OR('Gen Master'!$AM258=TRUE,'Gen Master'!$AM258="Enabled?")),'Gen Master'!U258, ignore_flag)</f>
        <v>zzz_ignore</v>
      </c>
      <c r="V414" s="19" t="str">
        <f ca="1">IF(AND(NOT(ISBLANK('Gen Master'!V258)),OR('Gen Master'!$AM258=TRUE,'Gen Master'!$AM258="Enabled?")),'Gen Master'!V258, ignore_flag)</f>
        <v>zzz_ignore</v>
      </c>
      <c r="W414" s="19" t="str">
        <f>IF(AND(NOT(ISBLANK('Gen Master'!W258)),OR('Gen Master'!$AM258=TRUE,'Gen Master'!$AM258="Enabled?")),'Gen Master'!W258, ignore_flag)</f>
        <v>zzz_ignore</v>
      </c>
      <c r="X414" s="19" t="str">
        <f>IF(AND(NOT(ISBLANK('Gen Master'!X258)),OR('Gen Master'!$AM258=TRUE,'Gen Master'!$AM258="Enabled?")),'Gen Master'!X258, ignore_flag)</f>
        <v>zzz_ignore</v>
      </c>
      <c r="Y414" s="19" t="str">
        <f>IF(AND(NOT(ISBLANK('Gen Master'!Y258)),OR('Gen Master'!$AM258=TRUE,'Gen Master'!$AM258="Enabled?")),'Gen Master'!Y258, ignore_flag)</f>
        <v>zzz_ignore</v>
      </c>
    </row>
    <row r="415" spans="1:25">
      <c r="A415" s="19">
        <f>'Gen Master'!A259</f>
        <v>228</v>
      </c>
      <c r="B415" s="19" t="str">
        <f>IF(AND(NOT(ISBLANK('Gen Master'!B259)),OR('Gen Master'!$AM259=TRUE,'Gen Master'!$AM259="Enabled?")),'Gen Master'!B259, ignore_flag)</f>
        <v>zzz_ignore</v>
      </c>
      <c r="C415" s="19" t="str">
        <f>IF(AND(NOT(ISBLANK('Gen Master'!C259)),OR('Gen Master'!$AM259=TRUE,'Gen Master'!$AM259="Enabled?")),'Gen Master'!C259, ignore_flag)</f>
        <v>zzz_ignore</v>
      </c>
      <c r="D415" s="19" t="str">
        <f>IF(AND(NOT(ISBLANK('Gen Master'!D259)),OR('Gen Master'!$AM259=TRUE,'Gen Master'!$AM259="Enabled?")),'Gen Master'!D259, ignore_flag)</f>
        <v>zzz_ignore</v>
      </c>
      <c r="E415" s="19" t="str">
        <f>IF(AND(NOT(ISBLANK('Gen Master'!E259)),OR('Gen Master'!$AM259=TRUE,'Gen Master'!$AM259="Enabled?")),'Gen Master'!E259, ignore_flag)</f>
        <v>zzz_ignore</v>
      </c>
      <c r="F415" s="19" t="str">
        <f>IF(AND(NOT(ISBLANK('Gen Master'!F259)),OR('Gen Master'!$AM259=TRUE,'Gen Master'!$AM259="Enabled?")),'Gen Master'!F259, ignore_flag)</f>
        <v>zzz_ignore</v>
      </c>
      <c r="G415" s="19" t="str">
        <f>IF(AND(NOT(ISBLANK('Gen Master'!G259)),OR('Gen Master'!$AM259=TRUE,'Gen Master'!$AM259="Enabled?")),'Gen Master'!G259, ignore_flag)</f>
        <v>zzz_ignore</v>
      </c>
      <c r="H415" s="19" t="str">
        <f>IF(AND(NOT(ISBLANK('Gen Master'!H259)),OR('Gen Master'!$AM259=TRUE,'Gen Master'!$AM259="Enabled?")),'Gen Master'!H259, ignore_flag)</f>
        <v>zzz_ignore</v>
      </c>
      <c r="I415" s="19" t="str">
        <f>IF(AND(NOT(ISBLANK('Gen Master'!I259)),OR('Gen Master'!$AM259=TRUE,'Gen Master'!$AM259="Enabled?")),'Gen Master'!I259, ignore_flag)</f>
        <v>zzz_ignore</v>
      </c>
      <c r="J415" s="19" t="str">
        <f>IF(AND(NOT(ISBLANK('Gen Master'!J259)),OR('Gen Master'!$AM259=TRUE,'Gen Master'!$AM259="Enabled?")),'Gen Master'!J259, ignore_flag)</f>
        <v>zzz_ignore</v>
      </c>
      <c r="K415" s="19" t="str">
        <f>IF(AND(NOT(ISBLANK('Gen Master'!K259)),OR('Gen Master'!$AM259=TRUE,'Gen Master'!$AM259="Enabled?")),'Gen Master'!K259, ignore_flag)</f>
        <v>zzz_ignore</v>
      </c>
      <c r="L415" s="19" t="str">
        <f>IF(AND(NOT(ISBLANK('Gen Master'!L259)),OR('Gen Master'!$AM259=TRUE,'Gen Master'!$AM259="Enabled?")),'Gen Master'!L259, ignore_flag)</f>
        <v>zzz_ignore</v>
      </c>
      <c r="M415" s="19" t="str">
        <f>IF(AND(NOT(ISBLANK('Gen Master'!M259)),OR('Gen Master'!$AM259=TRUE,'Gen Master'!$AM259="Enabled?")),'Gen Master'!M259, ignore_flag)</f>
        <v>zzz_ignore</v>
      </c>
      <c r="N415" s="19" t="str">
        <f>IF(AND(NOT(ISBLANK('Gen Master'!N259)),OR('Gen Master'!$AM259=TRUE,'Gen Master'!$AM259="Enabled?")),'Gen Master'!N259, ignore_flag)</f>
        <v>zzz_ignore</v>
      </c>
      <c r="O415" s="19" t="str">
        <f>IF(AND(NOT(ISBLANK('Gen Master'!O259)),OR('Gen Master'!$AM259=TRUE,'Gen Master'!$AM259="Enabled?")),'Gen Master'!O259, ignore_flag)</f>
        <v>zzz_ignore</v>
      </c>
      <c r="P415" s="19" t="str">
        <f>IF(AND(NOT(ISBLANK('Gen Master'!P259)),OR('Gen Master'!$AM259=TRUE,'Gen Master'!$AM259="Enabled?")),'Gen Master'!P259, ignore_flag)</f>
        <v>zzz_ignore</v>
      </c>
      <c r="Q415" s="19" t="str">
        <f>IF(AND(NOT(ISBLANK('Gen Master'!Q259)),OR('Gen Master'!$AM259=TRUE,'Gen Master'!$AM259="Enabled?")),'Gen Master'!Q259, ignore_flag)</f>
        <v>zzz_ignore</v>
      </c>
      <c r="R415" s="19" t="str">
        <f>IF(AND(NOT(ISBLANK('Gen Master'!R259)),OR('Gen Master'!$AM259=TRUE,'Gen Master'!$AM259="Enabled?")),'Gen Master'!R259, ignore_flag)</f>
        <v>zzz_ignore</v>
      </c>
      <c r="S415" s="19" t="str">
        <f>IF(AND(NOT(ISBLANK('Gen Master'!S259)),OR('Gen Master'!$AM259=TRUE,'Gen Master'!$AM259="Enabled?")),'Gen Master'!S259, ignore_flag)</f>
        <v>zzz_ignore</v>
      </c>
      <c r="T415" s="19" t="str">
        <f>IF(AND(NOT(ISBLANK('Gen Master'!T259)),OR('Gen Master'!$AM259=TRUE,'Gen Master'!$AM259="Enabled?")),'Gen Master'!T259, ignore_flag)</f>
        <v>zzz_ignore</v>
      </c>
      <c r="U415" s="19" t="str">
        <f>IF(AND(NOT(ISBLANK('Gen Master'!U259)),OR('Gen Master'!$AM259=TRUE,'Gen Master'!$AM259="Enabled?")),'Gen Master'!U259, ignore_flag)</f>
        <v>zzz_ignore</v>
      </c>
      <c r="V415" s="19" t="str">
        <f ca="1">IF(AND(NOT(ISBLANK('Gen Master'!V259)),OR('Gen Master'!$AM259=TRUE,'Gen Master'!$AM259="Enabled?")),'Gen Master'!V259, ignore_flag)</f>
        <v>zzz_ignore</v>
      </c>
      <c r="W415" s="19" t="str">
        <f>IF(AND(NOT(ISBLANK('Gen Master'!W259)),OR('Gen Master'!$AM259=TRUE,'Gen Master'!$AM259="Enabled?")),'Gen Master'!W259, ignore_flag)</f>
        <v>zzz_ignore</v>
      </c>
      <c r="X415" s="19" t="str">
        <f>IF(AND(NOT(ISBLANK('Gen Master'!X259)),OR('Gen Master'!$AM259=TRUE,'Gen Master'!$AM259="Enabled?")),'Gen Master'!X259, ignore_flag)</f>
        <v>zzz_ignore</v>
      </c>
      <c r="Y415" s="19" t="str">
        <f>IF(AND(NOT(ISBLANK('Gen Master'!Y259)),OR('Gen Master'!$AM259=TRUE,'Gen Master'!$AM259="Enabled?")),'Gen Master'!Y259, ignore_flag)</f>
        <v>zzz_ignore</v>
      </c>
    </row>
    <row r="416" spans="1:25">
      <c r="A416" s="19">
        <f>'Gen Master'!A260</f>
        <v>229</v>
      </c>
      <c r="B416" s="19" t="str">
        <f>IF(AND(NOT(ISBLANK('Gen Master'!B260)),OR('Gen Master'!$AM260=TRUE,'Gen Master'!$AM260="Enabled?")),'Gen Master'!B260, ignore_flag)</f>
        <v>zzz_ignore</v>
      </c>
      <c r="C416" s="19" t="str">
        <f>IF(AND(NOT(ISBLANK('Gen Master'!C260)),OR('Gen Master'!$AM260=TRUE,'Gen Master'!$AM260="Enabled?")),'Gen Master'!C260, ignore_flag)</f>
        <v>zzz_ignore</v>
      </c>
      <c r="D416" s="19" t="str">
        <f>IF(AND(NOT(ISBLANK('Gen Master'!D260)),OR('Gen Master'!$AM260=TRUE,'Gen Master'!$AM260="Enabled?")),'Gen Master'!D260, ignore_flag)</f>
        <v>zzz_ignore</v>
      </c>
      <c r="E416" s="19" t="str">
        <f>IF(AND(NOT(ISBLANK('Gen Master'!E260)),OR('Gen Master'!$AM260=TRUE,'Gen Master'!$AM260="Enabled?")),'Gen Master'!E260, ignore_flag)</f>
        <v>zzz_ignore</v>
      </c>
      <c r="F416" s="19" t="str">
        <f>IF(AND(NOT(ISBLANK('Gen Master'!F260)),OR('Gen Master'!$AM260=TRUE,'Gen Master'!$AM260="Enabled?")),'Gen Master'!F260, ignore_flag)</f>
        <v>zzz_ignore</v>
      </c>
      <c r="G416" s="19" t="str">
        <f>IF(AND(NOT(ISBLANK('Gen Master'!G260)),OR('Gen Master'!$AM260=TRUE,'Gen Master'!$AM260="Enabled?")),'Gen Master'!G260, ignore_flag)</f>
        <v>zzz_ignore</v>
      </c>
      <c r="H416" s="19" t="str">
        <f>IF(AND(NOT(ISBLANK('Gen Master'!H260)),OR('Gen Master'!$AM260=TRUE,'Gen Master'!$AM260="Enabled?")),'Gen Master'!H260, ignore_flag)</f>
        <v>zzz_ignore</v>
      </c>
      <c r="I416" s="19" t="str">
        <f>IF(AND(NOT(ISBLANK('Gen Master'!I260)),OR('Gen Master'!$AM260=TRUE,'Gen Master'!$AM260="Enabled?")),'Gen Master'!I260, ignore_flag)</f>
        <v>zzz_ignore</v>
      </c>
      <c r="J416" s="19" t="str">
        <f>IF(AND(NOT(ISBLANK('Gen Master'!J260)),OR('Gen Master'!$AM260=TRUE,'Gen Master'!$AM260="Enabled?")),'Gen Master'!J260, ignore_flag)</f>
        <v>zzz_ignore</v>
      </c>
      <c r="K416" s="19" t="str">
        <f>IF(AND(NOT(ISBLANK('Gen Master'!K260)),OR('Gen Master'!$AM260=TRUE,'Gen Master'!$AM260="Enabled?")),'Gen Master'!K260, ignore_flag)</f>
        <v>zzz_ignore</v>
      </c>
      <c r="L416" s="19" t="str">
        <f>IF(AND(NOT(ISBLANK('Gen Master'!L260)),OR('Gen Master'!$AM260=TRUE,'Gen Master'!$AM260="Enabled?")),'Gen Master'!L260, ignore_flag)</f>
        <v>zzz_ignore</v>
      </c>
      <c r="M416" s="19" t="str">
        <f>IF(AND(NOT(ISBLANK('Gen Master'!M260)),OR('Gen Master'!$AM260=TRUE,'Gen Master'!$AM260="Enabled?")),'Gen Master'!M260, ignore_flag)</f>
        <v>zzz_ignore</v>
      </c>
      <c r="N416" s="19" t="str">
        <f>IF(AND(NOT(ISBLANK('Gen Master'!N260)),OR('Gen Master'!$AM260=TRUE,'Gen Master'!$AM260="Enabled?")),'Gen Master'!N260, ignore_flag)</f>
        <v>zzz_ignore</v>
      </c>
      <c r="O416" s="19" t="str">
        <f>IF(AND(NOT(ISBLANK('Gen Master'!O260)),OR('Gen Master'!$AM260=TRUE,'Gen Master'!$AM260="Enabled?")),'Gen Master'!O260, ignore_flag)</f>
        <v>zzz_ignore</v>
      </c>
      <c r="P416" s="19" t="str">
        <f>IF(AND(NOT(ISBLANK('Gen Master'!P260)),OR('Gen Master'!$AM260=TRUE,'Gen Master'!$AM260="Enabled?")),'Gen Master'!P260, ignore_flag)</f>
        <v>zzz_ignore</v>
      </c>
      <c r="Q416" s="19" t="str">
        <f>IF(AND(NOT(ISBLANK('Gen Master'!Q260)),OR('Gen Master'!$AM260=TRUE,'Gen Master'!$AM260="Enabled?")),'Gen Master'!Q260, ignore_flag)</f>
        <v>zzz_ignore</v>
      </c>
      <c r="R416" s="19" t="str">
        <f>IF(AND(NOT(ISBLANK('Gen Master'!R260)),OR('Gen Master'!$AM260=TRUE,'Gen Master'!$AM260="Enabled?")),'Gen Master'!R260, ignore_flag)</f>
        <v>zzz_ignore</v>
      </c>
      <c r="S416" s="19" t="str">
        <f>IF(AND(NOT(ISBLANK('Gen Master'!S260)),OR('Gen Master'!$AM260=TRUE,'Gen Master'!$AM260="Enabled?")),'Gen Master'!S260, ignore_flag)</f>
        <v>zzz_ignore</v>
      </c>
      <c r="T416" s="19" t="str">
        <f>IF(AND(NOT(ISBLANK('Gen Master'!T260)),OR('Gen Master'!$AM260=TRUE,'Gen Master'!$AM260="Enabled?")),'Gen Master'!T260, ignore_flag)</f>
        <v>zzz_ignore</v>
      </c>
      <c r="U416" s="19" t="str">
        <f>IF(AND(NOT(ISBLANK('Gen Master'!U260)),OR('Gen Master'!$AM260=TRUE,'Gen Master'!$AM260="Enabled?")),'Gen Master'!U260, ignore_flag)</f>
        <v>zzz_ignore</v>
      </c>
      <c r="V416" s="19" t="str">
        <f ca="1">IF(AND(NOT(ISBLANK('Gen Master'!V260)),OR('Gen Master'!$AM260=TRUE,'Gen Master'!$AM260="Enabled?")),'Gen Master'!V260, ignore_flag)</f>
        <v>zzz_ignore</v>
      </c>
      <c r="W416" s="19" t="str">
        <f>IF(AND(NOT(ISBLANK('Gen Master'!W260)),OR('Gen Master'!$AM260=TRUE,'Gen Master'!$AM260="Enabled?")),'Gen Master'!W260, ignore_flag)</f>
        <v>zzz_ignore</v>
      </c>
      <c r="X416" s="19" t="str">
        <f>IF(AND(NOT(ISBLANK('Gen Master'!X260)),OR('Gen Master'!$AM260=TRUE,'Gen Master'!$AM260="Enabled?")),'Gen Master'!X260, ignore_flag)</f>
        <v>zzz_ignore</v>
      </c>
      <c r="Y416" s="19" t="str">
        <f>IF(AND(NOT(ISBLANK('Gen Master'!Y260)),OR('Gen Master'!$AM260=TRUE,'Gen Master'!$AM260="Enabled?")),'Gen Master'!Y260, ignore_flag)</f>
        <v>zzz_ignore</v>
      </c>
    </row>
    <row r="417" spans="1:25">
      <c r="A417" s="19">
        <f>'Gen Master'!A261</f>
        <v>230</v>
      </c>
      <c r="B417" s="19" t="str">
        <f>IF(AND(NOT(ISBLANK('Gen Master'!B261)),OR('Gen Master'!$AM261=TRUE,'Gen Master'!$AM261="Enabled?")),'Gen Master'!B261, ignore_flag)</f>
        <v>zzz_ignore</v>
      </c>
      <c r="C417" s="19" t="str">
        <f>IF(AND(NOT(ISBLANK('Gen Master'!C261)),OR('Gen Master'!$AM261=TRUE,'Gen Master'!$AM261="Enabled?")),'Gen Master'!C261, ignore_flag)</f>
        <v>zzz_ignore</v>
      </c>
      <c r="D417" s="19" t="str">
        <f>IF(AND(NOT(ISBLANK('Gen Master'!D261)),OR('Gen Master'!$AM261=TRUE,'Gen Master'!$AM261="Enabled?")),'Gen Master'!D261, ignore_flag)</f>
        <v>zzz_ignore</v>
      </c>
      <c r="E417" s="19" t="str">
        <f>IF(AND(NOT(ISBLANK('Gen Master'!E261)),OR('Gen Master'!$AM261=TRUE,'Gen Master'!$AM261="Enabled?")),'Gen Master'!E261, ignore_flag)</f>
        <v>zzz_ignore</v>
      </c>
      <c r="F417" s="19" t="str">
        <f>IF(AND(NOT(ISBLANK('Gen Master'!F261)),OR('Gen Master'!$AM261=TRUE,'Gen Master'!$AM261="Enabled?")),'Gen Master'!F261, ignore_flag)</f>
        <v>zzz_ignore</v>
      </c>
      <c r="G417" s="19" t="str">
        <f>IF(AND(NOT(ISBLANK('Gen Master'!G261)),OR('Gen Master'!$AM261=TRUE,'Gen Master'!$AM261="Enabled?")),'Gen Master'!G261, ignore_flag)</f>
        <v>zzz_ignore</v>
      </c>
      <c r="H417" s="19" t="str">
        <f>IF(AND(NOT(ISBLANK('Gen Master'!H261)),OR('Gen Master'!$AM261=TRUE,'Gen Master'!$AM261="Enabled?")),'Gen Master'!H261, ignore_flag)</f>
        <v>zzz_ignore</v>
      </c>
      <c r="I417" s="19" t="str">
        <f>IF(AND(NOT(ISBLANK('Gen Master'!I261)),OR('Gen Master'!$AM261=TRUE,'Gen Master'!$AM261="Enabled?")),'Gen Master'!I261, ignore_flag)</f>
        <v>zzz_ignore</v>
      </c>
      <c r="J417" s="19" t="str">
        <f>IF(AND(NOT(ISBLANK('Gen Master'!J261)),OR('Gen Master'!$AM261=TRUE,'Gen Master'!$AM261="Enabled?")),'Gen Master'!J261, ignore_flag)</f>
        <v>zzz_ignore</v>
      </c>
      <c r="K417" s="19" t="str">
        <f>IF(AND(NOT(ISBLANK('Gen Master'!K261)),OR('Gen Master'!$AM261=TRUE,'Gen Master'!$AM261="Enabled?")),'Gen Master'!K261, ignore_flag)</f>
        <v>zzz_ignore</v>
      </c>
      <c r="L417" s="19" t="str">
        <f>IF(AND(NOT(ISBLANK('Gen Master'!L261)),OR('Gen Master'!$AM261=TRUE,'Gen Master'!$AM261="Enabled?")),'Gen Master'!L261, ignore_flag)</f>
        <v>zzz_ignore</v>
      </c>
      <c r="M417" s="19" t="str">
        <f>IF(AND(NOT(ISBLANK('Gen Master'!M261)),OR('Gen Master'!$AM261=TRUE,'Gen Master'!$AM261="Enabled?")),'Gen Master'!M261, ignore_flag)</f>
        <v>zzz_ignore</v>
      </c>
      <c r="N417" s="19" t="str">
        <f>IF(AND(NOT(ISBLANK('Gen Master'!N261)),OR('Gen Master'!$AM261=TRUE,'Gen Master'!$AM261="Enabled?")),'Gen Master'!N261, ignore_flag)</f>
        <v>zzz_ignore</v>
      </c>
      <c r="O417" s="19" t="str">
        <f>IF(AND(NOT(ISBLANK('Gen Master'!O261)),OR('Gen Master'!$AM261=TRUE,'Gen Master'!$AM261="Enabled?")),'Gen Master'!O261, ignore_flag)</f>
        <v>zzz_ignore</v>
      </c>
      <c r="P417" s="19" t="str">
        <f>IF(AND(NOT(ISBLANK('Gen Master'!P261)),OR('Gen Master'!$AM261=TRUE,'Gen Master'!$AM261="Enabled?")),'Gen Master'!P261, ignore_flag)</f>
        <v>zzz_ignore</v>
      </c>
      <c r="Q417" s="19" t="str">
        <f>IF(AND(NOT(ISBLANK('Gen Master'!Q261)),OR('Gen Master'!$AM261=TRUE,'Gen Master'!$AM261="Enabled?")),'Gen Master'!Q261, ignore_flag)</f>
        <v>zzz_ignore</v>
      </c>
      <c r="R417" s="19" t="str">
        <f>IF(AND(NOT(ISBLANK('Gen Master'!R261)),OR('Gen Master'!$AM261=TRUE,'Gen Master'!$AM261="Enabled?")),'Gen Master'!R261, ignore_flag)</f>
        <v>zzz_ignore</v>
      </c>
      <c r="S417" s="19" t="str">
        <f>IF(AND(NOT(ISBLANK('Gen Master'!S261)),OR('Gen Master'!$AM261=TRUE,'Gen Master'!$AM261="Enabled?")),'Gen Master'!S261, ignore_flag)</f>
        <v>zzz_ignore</v>
      </c>
      <c r="T417" s="19" t="str">
        <f>IF(AND(NOT(ISBLANK('Gen Master'!T261)),OR('Gen Master'!$AM261=TRUE,'Gen Master'!$AM261="Enabled?")),'Gen Master'!T261, ignore_flag)</f>
        <v>zzz_ignore</v>
      </c>
      <c r="U417" s="19" t="str">
        <f>IF(AND(NOT(ISBLANK('Gen Master'!U261)),OR('Gen Master'!$AM261=TRUE,'Gen Master'!$AM261="Enabled?")),'Gen Master'!U261, ignore_flag)</f>
        <v>zzz_ignore</v>
      </c>
      <c r="V417" s="19" t="str">
        <f ca="1">IF(AND(NOT(ISBLANK('Gen Master'!V261)),OR('Gen Master'!$AM261=TRUE,'Gen Master'!$AM261="Enabled?")),'Gen Master'!V261, ignore_flag)</f>
        <v>zzz_ignore</v>
      </c>
      <c r="W417" s="19" t="str">
        <f>IF(AND(NOT(ISBLANK('Gen Master'!W261)),OR('Gen Master'!$AM261=TRUE,'Gen Master'!$AM261="Enabled?")),'Gen Master'!W261, ignore_flag)</f>
        <v>zzz_ignore</v>
      </c>
      <c r="X417" s="19" t="str">
        <f>IF(AND(NOT(ISBLANK('Gen Master'!X261)),OR('Gen Master'!$AM261=TRUE,'Gen Master'!$AM261="Enabled?")),'Gen Master'!X261, ignore_flag)</f>
        <v>zzz_ignore</v>
      </c>
      <c r="Y417" s="19" t="str">
        <f>IF(AND(NOT(ISBLANK('Gen Master'!Y261)),OR('Gen Master'!$AM261=TRUE,'Gen Master'!$AM261="Enabled?")),'Gen Master'!Y261, ignore_flag)</f>
        <v>zzz_ignore</v>
      </c>
    </row>
    <row r="418" spans="1:25">
      <c r="A418" s="19">
        <f>'Gen Master'!A262</f>
        <v>231</v>
      </c>
      <c r="B418" s="19" t="str">
        <f>IF(AND(NOT(ISBLANK('Gen Master'!B262)),OR('Gen Master'!$AM262=TRUE,'Gen Master'!$AM262="Enabled?")),'Gen Master'!B262, ignore_flag)</f>
        <v>zzz_ignore</v>
      </c>
      <c r="C418" s="19" t="str">
        <f>IF(AND(NOT(ISBLANK('Gen Master'!C262)),OR('Gen Master'!$AM262=TRUE,'Gen Master'!$AM262="Enabled?")),'Gen Master'!C262, ignore_flag)</f>
        <v>zzz_ignore</v>
      </c>
      <c r="D418" s="19" t="str">
        <f>IF(AND(NOT(ISBLANK('Gen Master'!D262)),OR('Gen Master'!$AM262=TRUE,'Gen Master'!$AM262="Enabled?")),'Gen Master'!D262, ignore_flag)</f>
        <v>zzz_ignore</v>
      </c>
      <c r="E418" s="19" t="str">
        <f>IF(AND(NOT(ISBLANK('Gen Master'!E262)),OR('Gen Master'!$AM262=TRUE,'Gen Master'!$AM262="Enabled?")),'Gen Master'!E262, ignore_flag)</f>
        <v>zzz_ignore</v>
      </c>
      <c r="F418" s="19" t="str">
        <f>IF(AND(NOT(ISBLANK('Gen Master'!F262)),OR('Gen Master'!$AM262=TRUE,'Gen Master'!$AM262="Enabled?")),'Gen Master'!F262, ignore_flag)</f>
        <v>zzz_ignore</v>
      </c>
      <c r="G418" s="19" t="str">
        <f>IF(AND(NOT(ISBLANK('Gen Master'!G262)),OR('Gen Master'!$AM262=TRUE,'Gen Master'!$AM262="Enabled?")),'Gen Master'!G262, ignore_flag)</f>
        <v>zzz_ignore</v>
      </c>
      <c r="H418" s="19" t="str">
        <f>IF(AND(NOT(ISBLANK('Gen Master'!H262)),OR('Gen Master'!$AM262=TRUE,'Gen Master'!$AM262="Enabled?")),'Gen Master'!H262, ignore_flag)</f>
        <v>zzz_ignore</v>
      </c>
      <c r="I418" s="19" t="str">
        <f>IF(AND(NOT(ISBLANK('Gen Master'!I262)),OR('Gen Master'!$AM262=TRUE,'Gen Master'!$AM262="Enabled?")),'Gen Master'!I262, ignore_flag)</f>
        <v>zzz_ignore</v>
      </c>
      <c r="J418" s="19" t="str">
        <f>IF(AND(NOT(ISBLANK('Gen Master'!J262)),OR('Gen Master'!$AM262=TRUE,'Gen Master'!$AM262="Enabled?")),'Gen Master'!J262, ignore_flag)</f>
        <v>zzz_ignore</v>
      </c>
      <c r="K418" s="19" t="str">
        <f>IF(AND(NOT(ISBLANK('Gen Master'!K262)),OR('Gen Master'!$AM262=TRUE,'Gen Master'!$AM262="Enabled?")),'Gen Master'!K262, ignore_flag)</f>
        <v>zzz_ignore</v>
      </c>
      <c r="L418" s="19" t="str">
        <f>IF(AND(NOT(ISBLANK('Gen Master'!L262)),OR('Gen Master'!$AM262=TRUE,'Gen Master'!$AM262="Enabled?")),'Gen Master'!L262, ignore_flag)</f>
        <v>zzz_ignore</v>
      </c>
      <c r="M418" s="19" t="str">
        <f>IF(AND(NOT(ISBLANK('Gen Master'!M262)),OR('Gen Master'!$AM262=TRUE,'Gen Master'!$AM262="Enabled?")),'Gen Master'!M262, ignore_flag)</f>
        <v>zzz_ignore</v>
      </c>
      <c r="N418" s="19" t="str">
        <f>IF(AND(NOT(ISBLANK('Gen Master'!N262)),OR('Gen Master'!$AM262=TRUE,'Gen Master'!$AM262="Enabled?")),'Gen Master'!N262, ignore_flag)</f>
        <v>zzz_ignore</v>
      </c>
      <c r="O418" s="19" t="str">
        <f>IF(AND(NOT(ISBLANK('Gen Master'!O262)),OR('Gen Master'!$AM262=TRUE,'Gen Master'!$AM262="Enabled?")),'Gen Master'!O262, ignore_flag)</f>
        <v>zzz_ignore</v>
      </c>
      <c r="P418" s="19" t="str">
        <f>IF(AND(NOT(ISBLANK('Gen Master'!P262)),OR('Gen Master'!$AM262=TRUE,'Gen Master'!$AM262="Enabled?")),'Gen Master'!P262, ignore_flag)</f>
        <v>zzz_ignore</v>
      </c>
      <c r="Q418" s="19" t="str">
        <f>IF(AND(NOT(ISBLANK('Gen Master'!Q262)),OR('Gen Master'!$AM262=TRUE,'Gen Master'!$AM262="Enabled?")),'Gen Master'!Q262, ignore_flag)</f>
        <v>zzz_ignore</v>
      </c>
      <c r="R418" s="19" t="str">
        <f>IF(AND(NOT(ISBLANK('Gen Master'!R262)),OR('Gen Master'!$AM262=TRUE,'Gen Master'!$AM262="Enabled?")),'Gen Master'!R262, ignore_flag)</f>
        <v>zzz_ignore</v>
      </c>
      <c r="S418" s="19" t="str">
        <f>IF(AND(NOT(ISBLANK('Gen Master'!S262)),OR('Gen Master'!$AM262=TRUE,'Gen Master'!$AM262="Enabled?")),'Gen Master'!S262, ignore_flag)</f>
        <v>zzz_ignore</v>
      </c>
      <c r="T418" s="19" t="str">
        <f>IF(AND(NOT(ISBLANK('Gen Master'!T262)),OR('Gen Master'!$AM262=TRUE,'Gen Master'!$AM262="Enabled?")),'Gen Master'!T262, ignore_flag)</f>
        <v>zzz_ignore</v>
      </c>
      <c r="U418" s="19" t="str">
        <f>IF(AND(NOT(ISBLANK('Gen Master'!U262)),OR('Gen Master'!$AM262=TRUE,'Gen Master'!$AM262="Enabled?")),'Gen Master'!U262, ignore_flag)</f>
        <v>zzz_ignore</v>
      </c>
      <c r="V418" s="19" t="str">
        <f ca="1">IF(AND(NOT(ISBLANK('Gen Master'!V262)),OR('Gen Master'!$AM262=TRUE,'Gen Master'!$AM262="Enabled?")),'Gen Master'!V262, ignore_flag)</f>
        <v>zzz_ignore</v>
      </c>
      <c r="W418" s="19" t="str">
        <f>IF(AND(NOT(ISBLANK('Gen Master'!W262)),OR('Gen Master'!$AM262=TRUE,'Gen Master'!$AM262="Enabled?")),'Gen Master'!W262, ignore_flag)</f>
        <v>zzz_ignore</v>
      </c>
      <c r="X418" s="19" t="str">
        <f>IF(AND(NOT(ISBLANK('Gen Master'!X262)),OR('Gen Master'!$AM262=TRUE,'Gen Master'!$AM262="Enabled?")),'Gen Master'!X262, ignore_flag)</f>
        <v>zzz_ignore</v>
      </c>
      <c r="Y418" s="19" t="str">
        <f>IF(AND(NOT(ISBLANK('Gen Master'!Y262)),OR('Gen Master'!$AM262=TRUE,'Gen Master'!$AM262="Enabled?")),'Gen Master'!Y262, ignore_flag)</f>
        <v>zzz_ignore</v>
      </c>
    </row>
    <row r="419" spans="1:25">
      <c r="A419" s="19">
        <f>'Gen Master'!A263</f>
        <v>232</v>
      </c>
      <c r="B419" s="19" t="str">
        <f>IF(AND(NOT(ISBLANK('Gen Master'!B263)),OR('Gen Master'!$AM263=TRUE,'Gen Master'!$AM263="Enabled?")),'Gen Master'!B263, ignore_flag)</f>
        <v>zzz_ignore</v>
      </c>
      <c r="C419" s="19" t="str">
        <f>IF(AND(NOT(ISBLANK('Gen Master'!C263)),OR('Gen Master'!$AM263=TRUE,'Gen Master'!$AM263="Enabled?")),'Gen Master'!C263, ignore_flag)</f>
        <v>zzz_ignore</v>
      </c>
      <c r="D419" s="19" t="str">
        <f>IF(AND(NOT(ISBLANK('Gen Master'!D263)),OR('Gen Master'!$AM263=TRUE,'Gen Master'!$AM263="Enabled?")),'Gen Master'!D263, ignore_flag)</f>
        <v>zzz_ignore</v>
      </c>
      <c r="E419" s="19" t="str">
        <f>IF(AND(NOT(ISBLANK('Gen Master'!E263)),OR('Gen Master'!$AM263=TRUE,'Gen Master'!$AM263="Enabled?")),'Gen Master'!E263, ignore_flag)</f>
        <v>zzz_ignore</v>
      </c>
      <c r="F419" s="19" t="str">
        <f>IF(AND(NOT(ISBLANK('Gen Master'!F263)),OR('Gen Master'!$AM263=TRUE,'Gen Master'!$AM263="Enabled?")),'Gen Master'!F263, ignore_flag)</f>
        <v>zzz_ignore</v>
      </c>
      <c r="G419" s="19" t="str">
        <f>IF(AND(NOT(ISBLANK('Gen Master'!G263)),OR('Gen Master'!$AM263=TRUE,'Gen Master'!$AM263="Enabled?")),'Gen Master'!G263, ignore_flag)</f>
        <v>zzz_ignore</v>
      </c>
      <c r="H419" s="19" t="str">
        <f>IF(AND(NOT(ISBLANK('Gen Master'!H263)),OR('Gen Master'!$AM263=TRUE,'Gen Master'!$AM263="Enabled?")),'Gen Master'!H263, ignore_flag)</f>
        <v>zzz_ignore</v>
      </c>
      <c r="I419" s="19" t="str">
        <f>IF(AND(NOT(ISBLANK('Gen Master'!I263)),OR('Gen Master'!$AM263=TRUE,'Gen Master'!$AM263="Enabled?")),'Gen Master'!I263, ignore_flag)</f>
        <v>zzz_ignore</v>
      </c>
      <c r="J419" s="19" t="str">
        <f>IF(AND(NOT(ISBLANK('Gen Master'!J263)),OR('Gen Master'!$AM263=TRUE,'Gen Master'!$AM263="Enabled?")),'Gen Master'!J263, ignore_flag)</f>
        <v>zzz_ignore</v>
      </c>
      <c r="K419" s="19" t="str">
        <f>IF(AND(NOT(ISBLANK('Gen Master'!K263)),OR('Gen Master'!$AM263=TRUE,'Gen Master'!$AM263="Enabled?")),'Gen Master'!K263, ignore_flag)</f>
        <v>zzz_ignore</v>
      </c>
      <c r="L419" s="19" t="str">
        <f>IF(AND(NOT(ISBLANK('Gen Master'!L263)),OR('Gen Master'!$AM263=TRUE,'Gen Master'!$AM263="Enabled?")),'Gen Master'!L263, ignore_flag)</f>
        <v>zzz_ignore</v>
      </c>
      <c r="M419" s="19" t="str">
        <f>IF(AND(NOT(ISBLANK('Gen Master'!M263)),OR('Gen Master'!$AM263=TRUE,'Gen Master'!$AM263="Enabled?")),'Gen Master'!M263, ignore_flag)</f>
        <v>zzz_ignore</v>
      </c>
      <c r="N419" s="19" t="str">
        <f>IF(AND(NOT(ISBLANK('Gen Master'!N263)),OR('Gen Master'!$AM263=TRUE,'Gen Master'!$AM263="Enabled?")),'Gen Master'!N263, ignore_flag)</f>
        <v>zzz_ignore</v>
      </c>
      <c r="O419" s="19" t="str">
        <f>IF(AND(NOT(ISBLANK('Gen Master'!O263)),OR('Gen Master'!$AM263=TRUE,'Gen Master'!$AM263="Enabled?")),'Gen Master'!O263, ignore_flag)</f>
        <v>zzz_ignore</v>
      </c>
      <c r="P419" s="19" t="str">
        <f>IF(AND(NOT(ISBLANK('Gen Master'!P263)),OR('Gen Master'!$AM263=TRUE,'Gen Master'!$AM263="Enabled?")),'Gen Master'!P263, ignore_flag)</f>
        <v>zzz_ignore</v>
      </c>
      <c r="Q419" s="19" t="str">
        <f>IF(AND(NOT(ISBLANK('Gen Master'!Q263)),OR('Gen Master'!$AM263=TRUE,'Gen Master'!$AM263="Enabled?")),'Gen Master'!Q263, ignore_flag)</f>
        <v>zzz_ignore</v>
      </c>
      <c r="R419" s="19" t="str">
        <f>IF(AND(NOT(ISBLANK('Gen Master'!R263)),OR('Gen Master'!$AM263=TRUE,'Gen Master'!$AM263="Enabled?")),'Gen Master'!R263, ignore_flag)</f>
        <v>zzz_ignore</v>
      </c>
      <c r="S419" s="19" t="str">
        <f>IF(AND(NOT(ISBLANK('Gen Master'!S263)),OR('Gen Master'!$AM263=TRUE,'Gen Master'!$AM263="Enabled?")),'Gen Master'!S263, ignore_flag)</f>
        <v>zzz_ignore</v>
      </c>
      <c r="T419" s="19" t="str">
        <f>IF(AND(NOT(ISBLANK('Gen Master'!T263)),OR('Gen Master'!$AM263=TRUE,'Gen Master'!$AM263="Enabled?")),'Gen Master'!T263, ignore_flag)</f>
        <v>zzz_ignore</v>
      </c>
      <c r="U419" s="19" t="str">
        <f>IF(AND(NOT(ISBLANK('Gen Master'!U263)),OR('Gen Master'!$AM263=TRUE,'Gen Master'!$AM263="Enabled?")),'Gen Master'!U263, ignore_flag)</f>
        <v>zzz_ignore</v>
      </c>
      <c r="V419" s="19" t="str">
        <f ca="1">IF(AND(NOT(ISBLANK('Gen Master'!V263)),OR('Gen Master'!$AM263=TRUE,'Gen Master'!$AM263="Enabled?")),'Gen Master'!V263, ignore_flag)</f>
        <v>zzz_ignore</v>
      </c>
      <c r="W419" s="19" t="str">
        <f>IF(AND(NOT(ISBLANK('Gen Master'!W263)),OR('Gen Master'!$AM263=TRUE,'Gen Master'!$AM263="Enabled?")),'Gen Master'!W263, ignore_flag)</f>
        <v>zzz_ignore</v>
      </c>
      <c r="X419" s="19" t="str">
        <f>IF(AND(NOT(ISBLANK('Gen Master'!X263)),OR('Gen Master'!$AM263=TRUE,'Gen Master'!$AM263="Enabled?")),'Gen Master'!X263, ignore_flag)</f>
        <v>zzz_ignore</v>
      </c>
      <c r="Y419" s="19" t="str">
        <f>IF(AND(NOT(ISBLANK('Gen Master'!Y263)),OR('Gen Master'!$AM263=TRUE,'Gen Master'!$AM263="Enabled?")),'Gen Master'!Y263, ignore_flag)</f>
        <v>zzz_ignore</v>
      </c>
    </row>
    <row r="420" spans="1:25">
      <c r="A420" s="19">
        <f>'Gen Master'!A264</f>
        <v>233</v>
      </c>
      <c r="B420" s="19" t="str">
        <f>IF(AND(NOT(ISBLANK('Gen Master'!B264)),OR('Gen Master'!$AM264=TRUE,'Gen Master'!$AM264="Enabled?")),'Gen Master'!B264, ignore_flag)</f>
        <v>zzz_ignore</v>
      </c>
      <c r="C420" s="19" t="str">
        <f>IF(AND(NOT(ISBLANK('Gen Master'!C264)),OR('Gen Master'!$AM264=TRUE,'Gen Master'!$AM264="Enabled?")),'Gen Master'!C264, ignore_flag)</f>
        <v>zzz_ignore</v>
      </c>
      <c r="D420" s="19" t="str">
        <f>IF(AND(NOT(ISBLANK('Gen Master'!D264)),OR('Gen Master'!$AM264=TRUE,'Gen Master'!$AM264="Enabled?")),'Gen Master'!D264, ignore_flag)</f>
        <v>zzz_ignore</v>
      </c>
      <c r="E420" s="19" t="str">
        <f>IF(AND(NOT(ISBLANK('Gen Master'!E264)),OR('Gen Master'!$AM264=TRUE,'Gen Master'!$AM264="Enabled?")),'Gen Master'!E264, ignore_flag)</f>
        <v>zzz_ignore</v>
      </c>
      <c r="F420" s="19" t="str">
        <f>IF(AND(NOT(ISBLANK('Gen Master'!F264)),OR('Gen Master'!$AM264=TRUE,'Gen Master'!$AM264="Enabled?")),'Gen Master'!F264, ignore_flag)</f>
        <v>zzz_ignore</v>
      </c>
      <c r="G420" s="19" t="str">
        <f>IF(AND(NOT(ISBLANK('Gen Master'!G264)),OR('Gen Master'!$AM264=TRUE,'Gen Master'!$AM264="Enabled?")),'Gen Master'!G264, ignore_flag)</f>
        <v>zzz_ignore</v>
      </c>
      <c r="H420" s="19" t="str">
        <f>IF(AND(NOT(ISBLANK('Gen Master'!H264)),OR('Gen Master'!$AM264=TRUE,'Gen Master'!$AM264="Enabled?")),'Gen Master'!H264, ignore_flag)</f>
        <v>zzz_ignore</v>
      </c>
      <c r="I420" s="19" t="str">
        <f>IF(AND(NOT(ISBLANK('Gen Master'!I264)),OR('Gen Master'!$AM264=TRUE,'Gen Master'!$AM264="Enabled?")),'Gen Master'!I264, ignore_flag)</f>
        <v>zzz_ignore</v>
      </c>
      <c r="J420" s="19" t="str">
        <f>IF(AND(NOT(ISBLANK('Gen Master'!J264)),OR('Gen Master'!$AM264=TRUE,'Gen Master'!$AM264="Enabled?")),'Gen Master'!J264, ignore_flag)</f>
        <v>zzz_ignore</v>
      </c>
      <c r="K420" s="19" t="str">
        <f>IF(AND(NOT(ISBLANK('Gen Master'!K264)),OR('Gen Master'!$AM264=TRUE,'Gen Master'!$AM264="Enabled?")),'Gen Master'!K264, ignore_flag)</f>
        <v>zzz_ignore</v>
      </c>
      <c r="L420" s="19" t="str">
        <f>IF(AND(NOT(ISBLANK('Gen Master'!L264)),OR('Gen Master'!$AM264=TRUE,'Gen Master'!$AM264="Enabled?")),'Gen Master'!L264, ignore_flag)</f>
        <v>zzz_ignore</v>
      </c>
      <c r="M420" s="19" t="str">
        <f>IF(AND(NOT(ISBLANK('Gen Master'!M264)),OR('Gen Master'!$AM264=TRUE,'Gen Master'!$AM264="Enabled?")),'Gen Master'!M264, ignore_flag)</f>
        <v>zzz_ignore</v>
      </c>
      <c r="N420" s="19" t="str">
        <f>IF(AND(NOT(ISBLANK('Gen Master'!N264)),OR('Gen Master'!$AM264=TRUE,'Gen Master'!$AM264="Enabled?")),'Gen Master'!N264, ignore_flag)</f>
        <v>zzz_ignore</v>
      </c>
      <c r="O420" s="19" t="str">
        <f>IF(AND(NOT(ISBLANK('Gen Master'!O264)),OR('Gen Master'!$AM264=TRUE,'Gen Master'!$AM264="Enabled?")),'Gen Master'!O264, ignore_flag)</f>
        <v>zzz_ignore</v>
      </c>
      <c r="P420" s="19" t="str">
        <f>IF(AND(NOT(ISBLANK('Gen Master'!P264)),OR('Gen Master'!$AM264=TRUE,'Gen Master'!$AM264="Enabled?")),'Gen Master'!P264, ignore_flag)</f>
        <v>zzz_ignore</v>
      </c>
      <c r="Q420" s="19" t="str">
        <f>IF(AND(NOT(ISBLANK('Gen Master'!Q264)),OR('Gen Master'!$AM264=TRUE,'Gen Master'!$AM264="Enabled?")),'Gen Master'!Q264, ignore_flag)</f>
        <v>zzz_ignore</v>
      </c>
      <c r="R420" s="19" t="str">
        <f>IF(AND(NOT(ISBLANK('Gen Master'!R264)),OR('Gen Master'!$AM264=TRUE,'Gen Master'!$AM264="Enabled?")),'Gen Master'!R264, ignore_flag)</f>
        <v>zzz_ignore</v>
      </c>
      <c r="S420" s="19" t="str">
        <f>IF(AND(NOT(ISBLANK('Gen Master'!S264)),OR('Gen Master'!$AM264=TRUE,'Gen Master'!$AM264="Enabled?")),'Gen Master'!S264, ignore_flag)</f>
        <v>zzz_ignore</v>
      </c>
      <c r="T420" s="19" t="str">
        <f>IF(AND(NOT(ISBLANK('Gen Master'!T264)),OR('Gen Master'!$AM264=TRUE,'Gen Master'!$AM264="Enabled?")),'Gen Master'!T264, ignore_flag)</f>
        <v>zzz_ignore</v>
      </c>
      <c r="U420" s="19" t="str">
        <f>IF(AND(NOT(ISBLANK('Gen Master'!U264)),OR('Gen Master'!$AM264=TRUE,'Gen Master'!$AM264="Enabled?")),'Gen Master'!U264, ignore_flag)</f>
        <v>zzz_ignore</v>
      </c>
      <c r="V420" s="19" t="str">
        <f ca="1">IF(AND(NOT(ISBLANK('Gen Master'!V264)),OR('Gen Master'!$AM264=TRUE,'Gen Master'!$AM264="Enabled?")),'Gen Master'!V264, ignore_flag)</f>
        <v>zzz_ignore</v>
      </c>
      <c r="W420" s="19" t="str">
        <f>IF(AND(NOT(ISBLANK('Gen Master'!W264)),OR('Gen Master'!$AM264=TRUE,'Gen Master'!$AM264="Enabled?")),'Gen Master'!W264, ignore_flag)</f>
        <v>zzz_ignore</v>
      </c>
      <c r="X420" s="19" t="str">
        <f>IF(AND(NOT(ISBLANK('Gen Master'!X264)),OR('Gen Master'!$AM264=TRUE,'Gen Master'!$AM264="Enabled?")),'Gen Master'!X264, ignore_flag)</f>
        <v>zzz_ignore</v>
      </c>
      <c r="Y420" s="19" t="str">
        <f>IF(AND(NOT(ISBLANK('Gen Master'!Y264)),OR('Gen Master'!$AM264=TRUE,'Gen Master'!$AM264="Enabled?")),'Gen Master'!Y264, ignore_flag)</f>
        <v>zzz_ignore</v>
      </c>
    </row>
    <row r="421" spans="1:25">
      <c r="A421" s="19">
        <f>'Gen Master'!A265</f>
        <v>234</v>
      </c>
      <c r="B421" s="19" t="str">
        <f>IF(AND(NOT(ISBLANK('Gen Master'!B265)),OR('Gen Master'!$AM265=TRUE,'Gen Master'!$AM265="Enabled?")),'Gen Master'!B265, ignore_flag)</f>
        <v>zzz_ignore</v>
      </c>
      <c r="C421" s="19" t="str">
        <f>IF(AND(NOT(ISBLANK('Gen Master'!C265)),OR('Gen Master'!$AM265=TRUE,'Gen Master'!$AM265="Enabled?")),'Gen Master'!C265, ignore_flag)</f>
        <v>zzz_ignore</v>
      </c>
      <c r="D421" s="19" t="str">
        <f>IF(AND(NOT(ISBLANK('Gen Master'!D265)),OR('Gen Master'!$AM265=TRUE,'Gen Master'!$AM265="Enabled?")),'Gen Master'!D265, ignore_flag)</f>
        <v>zzz_ignore</v>
      </c>
      <c r="E421" s="19" t="str">
        <f>IF(AND(NOT(ISBLANK('Gen Master'!E265)),OR('Gen Master'!$AM265=TRUE,'Gen Master'!$AM265="Enabled?")),'Gen Master'!E265, ignore_flag)</f>
        <v>zzz_ignore</v>
      </c>
      <c r="F421" s="19" t="str">
        <f>IF(AND(NOT(ISBLANK('Gen Master'!F265)),OR('Gen Master'!$AM265=TRUE,'Gen Master'!$AM265="Enabled?")),'Gen Master'!F265, ignore_flag)</f>
        <v>zzz_ignore</v>
      </c>
      <c r="G421" s="19" t="str">
        <f>IF(AND(NOT(ISBLANK('Gen Master'!G265)),OR('Gen Master'!$AM265=TRUE,'Gen Master'!$AM265="Enabled?")),'Gen Master'!G265, ignore_flag)</f>
        <v>zzz_ignore</v>
      </c>
      <c r="H421" s="19" t="str">
        <f>IF(AND(NOT(ISBLANK('Gen Master'!H265)),OR('Gen Master'!$AM265=TRUE,'Gen Master'!$AM265="Enabled?")),'Gen Master'!H265, ignore_flag)</f>
        <v>zzz_ignore</v>
      </c>
      <c r="I421" s="19" t="str">
        <f>IF(AND(NOT(ISBLANK('Gen Master'!I265)),OR('Gen Master'!$AM265=TRUE,'Gen Master'!$AM265="Enabled?")),'Gen Master'!I265, ignore_flag)</f>
        <v>zzz_ignore</v>
      </c>
      <c r="J421" s="19" t="str">
        <f>IF(AND(NOT(ISBLANK('Gen Master'!J265)),OR('Gen Master'!$AM265=TRUE,'Gen Master'!$AM265="Enabled?")),'Gen Master'!J265, ignore_flag)</f>
        <v>zzz_ignore</v>
      </c>
      <c r="K421" s="19" t="str">
        <f>IF(AND(NOT(ISBLANK('Gen Master'!K265)),OR('Gen Master'!$AM265=TRUE,'Gen Master'!$AM265="Enabled?")),'Gen Master'!K265, ignore_flag)</f>
        <v>zzz_ignore</v>
      </c>
      <c r="L421" s="19" t="str">
        <f>IF(AND(NOT(ISBLANK('Gen Master'!L265)),OR('Gen Master'!$AM265=TRUE,'Gen Master'!$AM265="Enabled?")),'Gen Master'!L265, ignore_flag)</f>
        <v>zzz_ignore</v>
      </c>
      <c r="M421" s="19" t="str">
        <f>IF(AND(NOT(ISBLANK('Gen Master'!M265)),OR('Gen Master'!$AM265=TRUE,'Gen Master'!$AM265="Enabled?")),'Gen Master'!M265, ignore_flag)</f>
        <v>zzz_ignore</v>
      </c>
      <c r="N421" s="19" t="str">
        <f>IF(AND(NOT(ISBLANK('Gen Master'!N265)),OR('Gen Master'!$AM265=TRUE,'Gen Master'!$AM265="Enabled?")),'Gen Master'!N265, ignore_flag)</f>
        <v>zzz_ignore</v>
      </c>
      <c r="O421" s="19" t="str">
        <f>IF(AND(NOT(ISBLANK('Gen Master'!O265)),OR('Gen Master'!$AM265=TRUE,'Gen Master'!$AM265="Enabled?")),'Gen Master'!O265, ignore_flag)</f>
        <v>zzz_ignore</v>
      </c>
      <c r="P421" s="19" t="str">
        <f>IF(AND(NOT(ISBLANK('Gen Master'!P265)),OR('Gen Master'!$AM265=TRUE,'Gen Master'!$AM265="Enabled?")),'Gen Master'!P265, ignore_flag)</f>
        <v>zzz_ignore</v>
      </c>
      <c r="Q421" s="19" t="str">
        <f>IF(AND(NOT(ISBLANK('Gen Master'!Q265)),OR('Gen Master'!$AM265=TRUE,'Gen Master'!$AM265="Enabled?")),'Gen Master'!Q265, ignore_flag)</f>
        <v>zzz_ignore</v>
      </c>
      <c r="R421" s="19" t="str">
        <f>IF(AND(NOT(ISBLANK('Gen Master'!R265)),OR('Gen Master'!$AM265=TRUE,'Gen Master'!$AM265="Enabled?")),'Gen Master'!R265, ignore_flag)</f>
        <v>zzz_ignore</v>
      </c>
      <c r="S421" s="19" t="str">
        <f>IF(AND(NOT(ISBLANK('Gen Master'!S265)),OR('Gen Master'!$AM265=TRUE,'Gen Master'!$AM265="Enabled?")),'Gen Master'!S265, ignore_flag)</f>
        <v>zzz_ignore</v>
      </c>
      <c r="T421" s="19" t="str">
        <f>IF(AND(NOT(ISBLANK('Gen Master'!T265)),OR('Gen Master'!$AM265=TRUE,'Gen Master'!$AM265="Enabled?")),'Gen Master'!T265, ignore_flag)</f>
        <v>zzz_ignore</v>
      </c>
      <c r="U421" s="19" t="str">
        <f>IF(AND(NOT(ISBLANK('Gen Master'!U265)),OR('Gen Master'!$AM265=TRUE,'Gen Master'!$AM265="Enabled?")),'Gen Master'!U265, ignore_flag)</f>
        <v>zzz_ignore</v>
      </c>
      <c r="V421" s="19" t="str">
        <f ca="1">IF(AND(NOT(ISBLANK('Gen Master'!V265)),OR('Gen Master'!$AM265=TRUE,'Gen Master'!$AM265="Enabled?")),'Gen Master'!V265, ignore_flag)</f>
        <v>zzz_ignore</v>
      </c>
      <c r="W421" s="19" t="str">
        <f>IF(AND(NOT(ISBLANK('Gen Master'!W265)),OR('Gen Master'!$AM265=TRUE,'Gen Master'!$AM265="Enabled?")),'Gen Master'!W265, ignore_flag)</f>
        <v>zzz_ignore</v>
      </c>
      <c r="X421" s="19" t="str">
        <f>IF(AND(NOT(ISBLANK('Gen Master'!X265)),OR('Gen Master'!$AM265=TRUE,'Gen Master'!$AM265="Enabled?")),'Gen Master'!X265, ignore_flag)</f>
        <v>zzz_ignore</v>
      </c>
      <c r="Y421" s="19" t="str">
        <f>IF(AND(NOT(ISBLANK('Gen Master'!Y265)),OR('Gen Master'!$AM265=TRUE,'Gen Master'!$AM265="Enabled?")),'Gen Master'!Y265, ignore_flag)</f>
        <v>zzz_ignore</v>
      </c>
    </row>
    <row r="422" spans="1:25">
      <c r="A422" s="19">
        <f>'Gen Master'!A269</f>
        <v>238</v>
      </c>
      <c r="B422" s="19" t="str">
        <f>IF(AND(NOT(ISBLANK('Gen Master'!B269)),OR('Gen Master'!$AM269=TRUE,'Gen Master'!$AM269="Enabled?")),'Gen Master'!B269, ignore_flag)</f>
        <v>zzz_ignore</v>
      </c>
      <c r="C422" s="19" t="str">
        <f>IF(AND(NOT(ISBLANK('Gen Master'!C269)),OR('Gen Master'!$AM269=TRUE,'Gen Master'!$AM269="Enabled?")),'Gen Master'!C269, ignore_flag)</f>
        <v>zzz_ignore</v>
      </c>
      <c r="D422" s="19" t="str">
        <f>IF(AND(NOT(ISBLANK('Gen Master'!D269)),OR('Gen Master'!$AM269=TRUE,'Gen Master'!$AM269="Enabled?")),'Gen Master'!D269, ignore_flag)</f>
        <v>zzz_ignore</v>
      </c>
      <c r="E422" s="19" t="str">
        <f>IF(AND(NOT(ISBLANK('Gen Master'!E269)),OR('Gen Master'!$AM269=TRUE,'Gen Master'!$AM269="Enabled?")),'Gen Master'!E269, ignore_flag)</f>
        <v>zzz_ignore</v>
      </c>
      <c r="F422" s="19" t="str">
        <f>IF(AND(NOT(ISBLANK('Gen Master'!F269)),OR('Gen Master'!$AM269=TRUE,'Gen Master'!$AM269="Enabled?")),'Gen Master'!F269, ignore_flag)</f>
        <v>zzz_ignore</v>
      </c>
      <c r="G422" s="19" t="str">
        <f>IF(AND(NOT(ISBLANK('Gen Master'!G269)),OR('Gen Master'!$AM269=TRUE,'Gen Master'!$AM269="Enabled?")),'Gen Master'!G269, ignore_flag)</f>
        <v>zzz_ignore</v>
      </c>
      <c r="H422" s="19" t="str">
        <f>IF(AND(NOT(ISBLANK('Gen Master'!H269)),OR('Gen Master'!$AM269=TRUE,'Gen Master'!$AM269="Enabled?")),'Gen Master'!H269, ignore_flag)</f>
        <v>zzz_ignore</v>
      </c>
      <c r="I422" s="19" t="str">
        <f>IF(AND(NOT(ISBLANK('Gen Master'!I269)),OR('Gen Master'!$AM269=TRUE,'Gen Master'!$AM269="Enabled?")),'Gen Master'!I269, ignore_flag)</f>
        <v>zzz_ignore</v>
      </c>
      <c r="J422" s="19" t="str">
        <f>IF(AND(NOT(ISBLANK('Gen Master'!J269)),OR('Gen Master'!$AM269=TRUE,'Gen Master'!$AM269="Enabled?")),'Gen Master'!J269, ignore_flag)</f>
        <v>zzz_ignore</v>
      </c>
      <c r="K422" s="19" t="str">
        <f>IF(AND(NOT(ISBLANK('Gen Master'!K269)),OR('Gen Master'!$AM269=TRUE,'Gen Master'!$AM269="Enabled?")),'Gen Master'!K269, ignore_flag)</f>
        <v>zzz_ignore</v>
      </c>
      <c r="L422" s="19" t="str">
        <f>IF(AND(NOT(ISBLANK('Gen Master'!L269)),OR('Gen Master'!$AM269=TRUE,'Gen Master'!$AM269="Enabled?")),'Gen Master'!L269, ignore_flag)</f>
        <v>zzz_ignore</v>
      </c>
      <c r="M422" s="19" t="str">
        <f>IF(AND(NOT(ISBLANK('Gen Master'!M269)),OR('Gen Master'!$AM269=TRUE,'Gen Master'!$AM269="Enabled?")),'Gen Master'!M269, ignore_flag)</f>
        <v>zzz_ignore</v>
      </c>
      <c r="N422" s="19" t="str">
        <f>IF(AND(NOT(ISBLANK('Gen Master'!N269)),OR('Gen Master'!$AM269=TRUE,'Gen Master'!$AM269="Enabled?")),'Gen Master'!N269, ignore_flag)</f>
        <v>zzz_ignore</v>
      </c>
      <c r="O422" s="19" t="str">
        <f>IF(AND(NOT(ISBLANK('Gen Master'!O269)),OR('Gen Master'!$AM269=TRUE,'Gen Master'!$AM269="Enabled?")),'Gen Master'!O269, ignore_flag)</f>
        <v>zzz_ignore</v>
      </c>
      <c r="P422" s="19" t="str">
        <f>IF(AND(NOT(ISBLANK('Gen Master'!P269)),OR('Gen Master'!$AM269=TRUE,'Gen Master'!$AM269="Enabled?")),'Gen Master'!P269, ignore_flag)</f>
        <v>zzz_ignore</v>
      </c>
      <c r="Q422" s="19" t="str">
        <f>IF(AND(NOT(ISBLANK('Gen Master'!Q269)),OR('Gen Master'!$AM269=TRUE,'Gen Master'!$AM269="Enabled?")),'Gen Master'!Q269, ignore_flag)</f>
        <v>zzz_ignore</v>
      </c>
      <c r="R422" s="19" t="str">
        <f>IF(AND(NOT(ISBLANK('Gen Master'!R269)),OR('Gen Master'!$AM269=TRUE,'Gen Master'!$AM269="Enabled?")),'Gen Master'!R269, ignore_flag)</f>
        <v>zzz_ignore</v>
      </c>
      <c r="S422" s="19" t="str">
        <f>IF(AND(NOT(ISBLANK('Gen Master'!S269)),OR('Gen Master'!$AM269=TRUE,'Gen Master'!$AM269="Enabled?")),'Gen Master'!S269, ignore_flag)</f>
        <v>zzz_ignore</v>
      </c>
      <c r="T422" s="19" t="str">
        <f>IF(AND(NOT(ISBLANK('Gen Master'!T269)),OR('Gen Master'!$AM269=TRUE,'Gen Master'!$AM269="Enabled?")),'Gen Master'!T269, ignore_flag)</f>
        <v>zzz_ignore</v>
      </c>
      <c r="U422" s="19" t="str">
        <f>IF(AND(NOT(ISBLANK('Gen Master'!U269)),OR('Gen Master'!$AM269=TRUE,'Gen Master'!$AM269="Enabled?")),'Gen Master'!U269, ignore_flag)</f>
        <v>zzz_ignore</v>
      </c>
      <c r="V422" s="19" t="str">
        <f ca="1">IF(AND(NOT(ISBLANK('Gen Master'!V269)),OR('Gen Master'!$AM269=TRUE,'Gen Master'!$AM269="Enabled?")),'Gen Master'!V269, ignore_flag)</f>
        <v>zzz_ignore</v>
      </c>
      <c r="W422" s="19" t="str">
        <f>IF(AND(NOT(ISBLANK('Gen Master'!W269)),OR('Gen Master'!$AM269=TRUE,'Gen Master'!$AM269="Enabled?")),'Gen Master'!W269, ignore_flag)</f>
        <v>zzz_ignore</v>
      </c>
      <c r="X422" s="19" t="str">
        <f>IF(AND(NOT(ISBLANK('Gen Master'!X269)),OR('Gen Master'!$AM269=TRUE,'Gen Master'!$AM269="Enabled?")),'Gen Master'!X269, ignore_flag)</f>
        <v>zzz_ignore</v>
      </c>
      <c r="Y422" s="19" t="str">
        <f>IF(AND(NOT(ISBLANK('Gen Master'!Y269)),OR('Gen Master'!$AM269=TRUE,'Gen Master'!$AM269="Enabled?")),'Gen Master'!Y269, ignore_flag)</f>
        <v>zzz_ignore</v>
      </c>
    </row>
    <row r="423" spans="1:25">
      <c r="A423" s="19">
        <f>'Gen Master'!A270</f>
        <v>239</v>
      </c>
      <c r="B423" s="19" t="str">
        <f>IF(AND(NOT(ISBLANK('Gen Master'!B270)),OR('Gen Master'!$AM270=TRUE,'Gen Master'!$AM270="Enabled?")),'Gen Master'!B270, ignore_flag)</f>
        <v>zzz_ignore</v>
      </c>
      <c r="C423" s="19" t="str">
        <f>IF(AND(NOT(ISBLANK('Gen Master'!C270)),OR('Gen Master'!$AM270=TRUE,'Gen Master'!$AM270="Enabled?")),'Gen Master'!C270, ignore_flag)</f>
        <v>zzz_ignore</v>
      </c>
      <c r="D423" s="19" t="str">
        <f>IF(AND(NOT(ISBLANK('Gen Master'!D270)),OR('Gen Master'!$AM270=TRUE,'Gen Master'!$AM270="Enabled?")),'Gen Master'!D270, ignore_flag)</f>
        <v>zzz_ignore</v>
      </c>
      <c r="E423" s="19" t="str">
        <f>IF(AND(NOT(ISBLANK('Gen Master'!E270)),OR('Gen Master'!$AM270=TRUE,'Gen Master'!$AM270="Enabled?")),'Gen Master'!E270, ignore_flag)</f>
        <v>zzz_ignore</v>
      </c>
      <c r="F423" s="19" t="str">
        <f>IF(AND(NOT(ISBLANK('Gen Master'!F270)),OR('Gen Master'!$AM270=TRUE,'Gen Master'!$AM270="Enabled?")),'Gen Master'!F270, ignore_flag)</f>
        <v>zzz_ignore</v>
      </c>
      <c r="G423" s="19" t="str">
        <f>IF(AND(NOT(ISBLANK('Gen Master'!G270)),OR('Gen Master'!$AM270=TRUE,'Gen Master'!$AM270="Enabled?")),'Gen Master'!G270, ignore_flag)</f>
        <v>zzz_ignore</v>
      </c>
      <c r="H423" s="19" t="str">
        <f>IF(AND(NOT(ISBLANK('Gen Master'!H270)),OR('Gen Master'!$AM270=TRUE,'Gen Master'!$AM270="Enabled?")),'Gen Master'!H270, ignore_flag)</f>
        <v>zzz_ignore</v>
      </c>
      <c r="I423" s="19" t="str">
        <f>IF(AND(NOT(ISBLANK('Gen Master'!I270)),OR('Gen Master'!$AM270=TRUE,'Gen Master'!$AM270="Enabled?")),'Gen Master'!I270, ignore_flag)</f>
        <v>zzz_ignore</v>
      </c>
      <c r="J423" s="19" t="str">
        <f>IF(AND(NOT(ISBLANK('Gen Master'!J270)),OR('Gen Master'!$AM270=TRUE,'Gen Master'!$AM270="Enabled?")),'Gen Master'!J270, ignore_flag)</f>
        <v>zzz_ignore</v>
      </c>
      <c r="K423" s="19" t="str">
        <f>IF(AND(NOT(ISBLANK('Gen Master'!K270)),OR('Gen Master'!$AM270=TRUE,'Gen Master'!$AM270="Enabled?")),'Gen Master'!K270, ignore_flag)</f>
        <v>zzz_ignore</v>
      </c>
      <c r="L423" s="19" t="str">
        <f>IF(AND(NOT(ISBLANK('Gen Master'!L270)),OR('Gen Master'!$AM270=TRUE,'Gen Master'!$AM270="Enabled?")),'Gen Master'!L270, ignore_flag)</f>
        <v>zzz_ignore</v>
      </c>
      <c r="M423" s="19" t="str">
        <f>IF(AND(NOT(ISBLANK('Gen Master'!M270)),OR('Gen Master'!$AM270=TRUE,'Gen Master'!$AM270="Enabled?")),'Gen Master'!M270, ignore_flag)</f>
        <v>zzz_ignore</v>
      </c>
      <c r="N423" s="19" t="str">
        <f>IF(AND(NOT(ISBLANK('Gen Master'!N270)),OR('Gen Master'!$AM270=TRUE,'Gen Master'!$AM270="Enabled?")),'Gen Master'!N270, ignore_flag)</f>
        <v>zzz_ignore</v>
      </c>
      <c r="O423" s="19" t="str">
        <f>IF(AND(NOT(ISBLANK('Gen Master'!O270)),OR('Gen Master'!$AM270=TRUE,'Gen Master'!$AM270="Enabled?")),'Gen Master'!O270, ignore_flag)</f>
        <v>zzz_ignore</v>
      </c>
      <c r="P423" s="19" t="str">
        <f>IF(AND(NOT(ISBLANK('Gen Master'!P270)),OR('Gen Master'!$AM270=TRUE,'Gen Master'!$AM270="Enabled?")),'Gen Master'!P270, ignore_flag)</f>
        <v>zzz_ignore</v>
      </c>
      <c r="Q423" s="19" t="str">
        <f>IF(AND(NOT(ISBLANK('Gen Master'!Q270)),OR('Gen Master'!$AM270=TRUE,'Gen Master'!$AM270="Enabled?")),'Gen Master'!Q270, ignore_flag)</f>
        <v>zzz_ignore</v>
      </c>
      <c r="R423" s="19" t="str">
        <f>IF(AND(NOT(ISBLANK('Gen Master'!R270)),OR('Gen Master'!$AM270=TRUE,'Gen Master'!$AM270="Enabled?")),'Gen Master'!R270, ignore_flag)</f>
        <v>zzz_ignore</v>
      </c>
      <c r="S423" s="19" t="str">
        <f>IF(AND(NOT(ISBLANK('Gen Master'!S270)),OR('Gen Master'!$AM270=TRUE,'Gen Master'!$AM270="Enabled?")),'Gen Master'!S270, ignore_flag)</f>
        <v>zzz_ignore</v>
      </c>
      <c r="T423" s="19" t="str">
        <f>IF(AND(NOT(ISBLANK('Gen Master'!T270)),OR('Gen Master'!$AM270=TRUE,'Gen Master'!$AM270="Enabled?")),'Gen Master'!T270, ignore_flag)</f>
        <v>zzz_ignore</v>
      </c>
      <c r="U423" s="19" t="str">
        <f>IF(AND(NOT(ISBLANK('Gen Master'!U270)),OR('Gen Master'!$AM270=TRUE,'Gen Master'!$AM270="Enabled?")),'Gen Master'!U270, ignore_flag)</f>
        <v>zzz_ignore</v>
      </c>
      <c r="V423" s="19" t="str">
        <f ca="1">IF(AND(NOT(ISBLANK('Gen Master'!V270)),OR('Gen Master'!$AM270=TRUE,'Gen Master'!$AM270="Enabled?")),'Gen Master'!V270, ignore_flag)</f>
        <v>zzz_ignore</v>
      </c>
      <c r="W423" s="19" t="str">
        <f>IF(AND(NOT(ISBLANK('Gen Master'!W270)),OR('Gen Master'!$AM270=TRUE,'Gen Master'!$AM270="Enabled?")),'Gen Master'!W270, ignore_flag)</f>
        <v>zzz_ignore</v>
      </c>
      <c r="X423" s="19" t="str">
        <f>IF(AND(NOT(ISBLANK('Gen Master'!X270)),OR('Gen Master'!$AM270=TRUE,'Gen Master'!$AM270="Enabled?")),'Gen Master'!X270, ignore_flag)</f>
        <v>zzz_ignore</v>
      </c>
      <c r="Y423" s="19" t="str">
        <f>IF(AND(NOT(ISBLANK('Gen Master'!Y270)),OR('Gen Master'!$AM270=TRUE,'Gen Master'!$AM270="Enabled?")),'Gen Master'!Y270, ignore_flag)</f>
        <v>zzz_ignore</v>
      </c>
    </row>
    <row r="424" spans="1:25">
      <c r="A424" s="19">
        <f>'Gen Master'!A271</f>
        <v>240</v>
      </c>
      <c r="B424" s="19" t="str">
        <f>IF(AND(NOT(ISBLANK('Gen Master'!B271)),OR('Gen Master'!$AM271=TRUE,'Gen Master'!$AM271="Enabled?")),'Gen Master'!B271, ignore_flag)</f>
        <v>zzz_ignore</v>
      </c>
      <c r="C424" s="19" t="str">
        <f>IF(AND(NOT(ISBLANK('Gen Master'!C271)),OR('Gen Master'!$AM271=TRUE,'Gen Master'!$AM271="Enabled?")),'Gen Master'!C271, ignore_flag)</f>
        <v>zzz_ignore</v>
      </c>
      <c r="D424" s="19" t="str">
        <f>IF(AND(NOT(ISBLANK('Gen Master'!D271)),OR('Gen Master'!$AM271=TRUE,'Gen Master'!$AM271="Enabled?")),'Gen Master'!D271, ignore_flag)</f>
        <v>zzz_ignore</v>
      </c>
      <c r="E424" s="19" t="str">
        <f>IF(AND(NOT(ISBLANK('Gen Master'!E271)),OR('Gen Master'!$AM271=TRUE,'Gen Master'!$AM271="Enabled?")),'Gen Master'!E271, ignore_flag)</f>
        <v>zzz_ignore</v>
      </c>
      <c r="F424" s="19" t="str">
        <f>IF(AND(NOT(ISBLANK('Gen Master'!F271)),OR('Gen Master'!$AM271=TRUE,'Gen Master'!$AM271="Enabled?")),'Gen Master'!F271, ignore_flag)</f>
        <v>zzz_ignore</v>
      </c>
      <c r="G424" s="19" t="str">
        <f>IF(AND(NOT(ISBLANK('Gen Master'!G271)),OR('Gen Master'!$AM271=TRUE,'Gen Master'!$AM271="Enabled?")),'Gen Master'!G271, ignore_flag)</f>
        <v>zzz_ignore</v>
      </c>
      <c r="H424" s="19" t="str">
        <f>IF(AND(NOT(ISBLANK('Gen Master'!H271)),OR('Gen Master'!$AM271=TRUE,'Gen Master'!$AM271="Enabled?")),'Gen Master'!H271, ignore_flag)</f>
        <v>zzz_ignore</v>
      </c>
      <c r="I424" s="19" t="str">
        <f>IF(AND(NOT(ISBLANK('Gen Master'!I271)),OR('Gen Master'!$AM271=TRUE,'Gen Master'!$AM271="Enabled?")),'Gen Master'!I271, ignore_flag)</f>
        <v>zzz_ignore</v>
      </c>
      <c r="J424" s="19" t="str">
        <f>IF(AND(NOT(ISBLANK('Gen Master'!J271)),OR('Gen Master'!$AM271=TRUE,'Gen Master'!$AM271="Enabled?")),'Gen Master'!J271, ignore_flag)</f>
        <v>zzz_ignore</v>
      </c>
      <c r="K424" s="19" t="str">
        <f>IF(AND(NOT(ISBLANK('Gen Master'!K271)),OR('Gen Master'!$AM271=TRUE,'Gen Master'!$AM271="Enabled?")),'Gen Master'!K271, ignore_flag)</f>
        <v>zzz_ignore</v>
      </c>
      <c r="L424" s="19" t="str">
        <f>IF(AND(NOT(ISBLANK('Gen Master'!L271)),OR('Gen Master'!$AM271=TRUE,'Gen Master'!$AM271="Enabled?")),'Gen Master'!L271, ignore_flag)</f>
        <v>zzz_ignore</v>
      </c>
      <c r="M424" s="19" t="str">
        <f>IF(AND(NOT(ISBLANK('Gen Master'!M271)),OR('Gen Master'!$AM271=TRUE,'Gen Master'!$AM271="Enabled?")),'Gen Master'!M271, ignore_flag)</f>
        <v>zzz_ignore</v>
      </c>
      <c r="N424" s="19" t="str">
        <f>IF(AND(NOT(ISBLANK('Gen Master'!N271)),OR('Gen Master'!$AM271=TRUE,'Gen Master'!$AM271="Enabled?")),'Gen Master'!N271, ignore_flag)</f>
        <v>zzz_ignore</v>
      </c>
      <c r="O424" s="19" t="str">
        <f>IF(AND(NOT(ISBLANK('Gen Master'!O271)),OR('Gen Master'!$AM271=TRUE,'Gen Master'!$AM271="Enabled?")),'Gen Master'!O271, ignore_flag)</f>
        <v>zzz_ignore</v>
      </c>
      <c r="P424" s="19" t="str">
        <f>IF(AND(NOT(ISBLANK('Gen Master'!P271)),OR('Gen Master'!$AM271=TRUE,'Gen Master'!$AM271="Enabled?")),'Gen Master'!P271, ignore_flag)</f>
        <v>zzz_ignore</v>
      </c>
      <c r="Q424" s="19" t="str">
        <f>IF(AND(NOT(ISBLANK('Gen Master'!Q271)),OR('Gen Master'!$AM271=TRUE,'Gen Master'!$AM271="Enabled?")),'Gen Master'!Q271, ignore_flag)</f>
        <v>zzz_ignore</v>
      </c>
      <c r="R424" s="19" t="str">
        <f>IF(AND(NOT(ISBLANK('Gen Master'!R271)),OR('Gen Master'!$AM271=TRUE,'Gen Master'!$AM271="Enabled?")),'Gen Master'!R271, ignore_flag)</f>
        <v>zzz_ignore</v>
      </c>
      <c r="S424" s="19" t="str">
        <f>IF(AND(NOT(ISBLANK('Gen Master'!S271)),OR('Gen Master'!$AM271=TRUE,'Gen Master'!$AM271="Enabled?")),'Gen Master'!S271, ignore_flag)</f>
        <v>zzz_ignore</v>
      </c>
      <c r="T424" s="19" t="str">
        <f>IF(AND(NOT(ISBLANK('Gen Master'!T271)),OR('Gen Master'!$AM271=TRUE,'Gen Master'!$AM271="Enabled?")),'Gen Master'!T271, ignore_flag)</f>
        <v>zzz_ignore</v>
      </c>
      <c r="U424" s="19" t="str">
        <f>IF(AND(NOT(ISBLANK('Gen Master'!U271)),OR('Gen Master'!$AM271=TRUE,'Gen Master'!$AM271="Enabled?")),'Gen Master'!U271, ignore_flag)</f>
        <v>zzz_ignore</v>
      </c>
      <c r="V424" s="19" t="str">
        <f ca="1">IF(AND(NOT(ISBLANK('Gen Master'!V271)),OR('Gen Master'!$AM271=TRUE,'Gen Master'!$AM271="Enabled?")),'Gen Master'!V271, ignore_flag)</f>
        <v>zzz_ignore</v>
      </c>
      <c r="W424" s="19" t="str">
        <f>IF(AND(NOT(ISBLANK('Gen Master'!W271)),OR('Gen Master'!$AM271=TRUE,'Gen Master'!$AM271="Enabled?")),'Gen Master'!W271, ignore_flag)</f>
        <v>zzz_ignore</v>
      </c>
      <c r="X424" s="19" t="str">
        <f>IF(AND(NOT(ISBLANK('Gen Master'!X271)),OR('Gen Master'!$AM271=TRUE,'Gen Master'!$AM271="Enabled?")),'Gen Master'!X271, ignore_flag)</f>
        <v>zzz_ignore</v>
      </c>
      <c r="Y424" s="19" t="str">
        <f>IF(AND(NOT(ISBLANK('Gen Master'!Y271)),OR('Gen Master'!$AM271=TRUE,'Gen Master'!$AM271="Enabled?")),'Gen Master'!Y271, ignore_flag)</f>
        <v>zzz_ignore</v>
      </c>
    </row>
    <row r="425" spans="1:25">
      <c r="A425" s="19">
        <f>'Gen Master'!A272</f>
        <v>241</v>
      </c>
      <c r="B425" s="19" t="str">
        <f>IF(AND(NOT(ISBLANK('Gen Master'!B272)),OR('Gen Master'!$AM272=TRUE,'Gen Master'!$AM272="Enabled?")),'Gen Master'!B272, ignore_flag)</f>
        <v>zzz_ignore</v>
      </c>
      <c r="C425" s="19" t="str">
        <f>IF(AND(NOT(ISBLANK('Gen Master'!C272)),OR('Gen Master'!$AM272=TRUE,'Gen Master'!$AM272="Enabled?")),'Gen Master'!C272, ignore_flag)</f>
        <v>zzz_ignore</v>
      </c>
      <c r="D425" s="19" t="str">
        <f>IF(AND(NOT(ISBLANK('Gen Master'!D272)),OR('Gen Master'!$AM272=TRUE,'Gen Master'!$AM272="Enabled?")),'Gen Master'!D272, ignore_flag)</f>
        <v>zzz_ignore</v>
      </c>
      <c r="E425" s="19" t="str">
        <f>IF(AND(NOT(ISBLANK('Gen Master'!E272)),OR('Gen Master'!$AM272=TRUE,'Gen Master'!$AM272="Enabled?")),'Gen Master'!E272, ignore_flag)</f>
        <v>zzz_ignore</v>
      </c>
      <c r="F425" s="19" t="str">
        <f>IF(AND(NOT(ISBLANK('Gen Master'!F272)),OR('Gen Master'!$AM272=TRUE,'Gen Master'!$AM272="Enabled?")),'Gen Master'!F272, ignore_flag)</f>
        <v>zzz_ignore</v>
      </c>
      <c r="G425" s="19" t="str">
        <f>IF(AND(NOT(ISBLANK('Gen Master'!G272)),OR('Gen Master'!$AM272=TRUE,'Gen Master'!$AM272="Enabled?")),'Gen Master'!G272, ignore_flag)</f>
        <v>zzz_ignore</v>
      </c>
      <c r="H425" s="19" t="str">
        <f>IF(AND(NOT(ISBLANK('Gen Master'!H272)),OR('Gen Master'!$AM272=TRUE,'Gen Master'!$AM272="Enabled?")),'Gen Master'!H272, ignore_flag)</f>
        <v>zzz_ignore</v>
      </c>
      <c r="I425" s="19" t="str">
        <f>IF(AND(NOT(ISBLANK('Gen Master'!I272)),OR('Gen Master'!$AM272=TRUE,'Gen Master'!$AM272="Enabled?")),'Gen Master'!I272, ignore_flag)</f>
        <v>zzz_ignore</v>
      </c>
      <c r="J425" s="19" t="str">
        <f>IF(AND(NOT(ISBLANK('Gen Master'!J272)),OR('Gen Master'!$AM272=TRUE,'Gen Master'!$AM272="Enabled?")),'Gen Master'!J272, ignore_flag)</f>
        <v>zzz_ignore</v>
      </c>
      <c r="K425" s="19" t="str">
        <f>IF(AND(NOT(ISBLANK('Gen Master'!K272)),OR('Gen Master'!$AM272=TRUE,'Gen Master'!$AM272="Enabled?")),'Gen Master'!K272, ignore_flag)</f>
        <v>zzz_ignore</v>
      </c>
      <c r="L425" s="19" t="str">
        <f>IF(AND(NOT(ISBLANK('Gen Master'!L272)),OR('Gen Master'!$AM272=TRUE,'Gen Master'!$AM272="Enabled?")),'Gen Master'!L272, ignore_flag)</f>
        <v>zzz_ignore</v>
      </c>
      <c r="M425" s="19" t="str">
        <f>IF(AND(NOT(ISBLANK('Gen Master'!M272)),OR('Gen Master'!$AM272=TRUE,'Gen Master'!$AM272="Enabled?")),'Gen Master'!M272, ignore_flag)</f>
        <v>zzz_ignore</v>
      </c>
      <c r="N425" s="19" t="str">
        <f>IF(AND(NOT(ISBLANK('Gen Master'!N272)),OR('Gen Master'!$AM272=TRUE,'Gen Master'!$AM272="Enabled?")),'Gen Master'!N272, ignore_flag)</f>
        <v>zzz_ignore</v>
      </c>
      <c r="O425" s="19" t="str">
        <f>IF(AND(NOT(ISBLANK('Gen Master'!O272)),OR('Gen Master'!$AM272=TRUE,'Gen Master'!$AM272="Enabled?")),'Gen Master'!O272, ignore_flag)</f>
        <v>zzz_ignore</v>
      </c>
      <c r="P425" s="19" t="str">
        <f>IF(AND(NOT(ISBLANK('Gen Master'!P272)),OR('Gen Master'!$AM272=TRUE,'Gen Master'!$AM272="Enabled?")),'Gen Master'!P272, ignore_flag)</f>
        <v>zzz_ignore</v>
      </c>
      <c r="Q425" s="19" t="str">
        <f>IF(AND(NOT(ISBLANK('Gen Master'!Q272)),OR('Gen Master'!$AM272=TRUE,'Gen Master'!$AM272="Enabled?")),'Gen Master'!Q272, ignore_flag)</f>
        <v>zzz_ignore</v>
      </c>
      <c r="R425" s="19" t="str">
        <f>IF(AND(NOT(ISBLANK('Gen Master'!R272)),OR('Gen Master'!$AM272=TRUE,'Gen Master'!$AM272="Enabled?")),'Gen Master'!R272, ignore_flag)</f>
        <v>zzz_ignore</v>
      </c>
      <c r="S425" s="19" t="str">
        <f>IF(AND(NOT(ISBLANK('Gen Master'!S272)),OR('Gen Master'!$AM272=TRUE,'Gen Master'!$AM272="Enabled?")),'Gen Master'!S272, ignore_flag)</f>
        <v>zzz_ignore</v>
      </c>
      <c r="T425" s="19" t="str">
        <f>IF(AND(NOT(ISBLANK('Gen Master'!T272)),OR('Gen Master'!$AM272=TRUE,'Gen Master'!$AM272="Enabled?")),'Gen Master'!T272, ignore_flag)</f>
        <v>zzz_ignore</v>
      </c>
      <c r="U425" s="19" t="str">
        <f>IF(AND(NOT(ISBLANK('Gen Master'!U272)),OR('Gen Master'!$AM272=TRUE,'Gen Master'!$AM272="Enabled?")),'Gen Master'!U272, ignore_flag)</f>
        <v>zzz_ignore</v>
      </c>
      <c r="V425" s="19" t="str">
        <f ca="1">IF(AND(NOT(ISBLANK('Gen Master'!V272)),OR('Gen Master'!$AM272=TRUE,'Gen Master'!$AM272="Enabled?")),'Gen Master'!V272, ignore_flag)</f>
        <v>zzz_ignore</v>
      </c>
      <c r="W425" s="19" t="str">
        <f>IF(AND(NOT(ISBLANK('Gen Master'!W272)),OR('Gen Master'!$AM272=TRUE,'Gen Master'!$AM272="Enabled?")),'Gen Master'!W272, ignore_flag)</f>
        <v>zzz_ignore</v>
      </c>
      <c r="X425" s="19" t="str">
        <f>IF(AND(NOT(ISBLANK('Gen Master'!X272)),OR('Gen Master'!$AM272=TRUE,'Gen Master'!$AM272="Enabled?")),'Gen Master'!X272, ignore_flag)</f>
        <v>zzz_ignore</v>
      </c>
      <c r="Y425" s="19" t="str">
        <f>IF(AND(NOT(ISBLANK('Gen Master'!Y272)),OR('Gen Master'!$AM272=TRUE,'Gen Master'!$AM272="Enabled?")),'Gen Master'!Y272, ignore_flag)</f>
        <v>zzz_ignore</v>
      </c>
    </row>
    <row r="426" spans="1:25">
      <c r="A426" s="19">
        <f>'Gen Master'!A273</f>
        <v>242</v>
      </c>
      <c r="B426" s="19" t="str">
        <f>IF(AND(NOT(ISBLANK('Gen Master'!B273)),OR('Gen Master'!$AM273=TRUE,'Gen Master'!$AM273="Enabled?")),'Gen Master'!B273, ignore_flag)</f>
        <v>zzz_ignore</v>
      </c>
      <c r="C426" s="19" t="str">
        <f>IF(AND(NOT(ISBLANK('Gen Master'!C273)),OR('Gen Master'!$AM273=TRUE,'Gen Master'!$AM273="Enabled?")),'Gen Master'!C273, ignore_flag)</f>
        <v>zzz_ignore</v>
      </c>
      <c r="D426" s="19" t="str">
        <f>IF(AND(NOT(ISBLANK('Gen Master'!D273)),OR('Gen Master'!$AM273=TRUE,'Gen Master'!$AM273="Enabled?")),'Gen Master'!D273, ignore_flag)</f>
        <v>zzz_ignore</v>
      </c>
      <c r="E426" s="19" t="str">
        <f>IF(AND(NOT(ISBLANK('Gen Master'!E273)),OR('Gen Master'!$AM273=TRUE,'Gen Master'!$AM273="Enabled?")),'Gen Master'!E273, ignore_flag)</f>
        <v>zzz_ignore</v>
      </c>
      <c r="F426" s="19" t="str">
        <f>IF(AND(NOT(ISBLANK('Gen Master'!F273)),OR('Gen Master'!$AM273=TRUE,'Gen Master'!$AM273="Enabled?")),'Gen Master'!F273, ignore_flag)</f>
        <v>zzz_ignore</v>
      </c>
      <c r="G426" s="19" t="str">
        <f>IF(AND(NOT(ISBLANK('Gen Master'!G273)),OR('Gen Master'!$AM273=TRUE,'Gen Master'!$AM273="Enabled?")),'Gen Master'!G273, ignore_flag)</f>
        <v>zzz_ignore</v>
      </c>
      <c r="H426" s="19" t="str">
        <f>IF(AND(NOT(ISBLANK('Gen Master'!H273)),OR('Gen Master'!$AM273=TRUE,'Gen Master'!$AM273="Enabled?")),'Gen Master'!H273, ignore_flag)</f>
        <v>zzz_ignore</v>
      </c>
      <c r="I426" s="19" t="str">
        <f>IF(AND(NOT(ISBLANK('Gen Master'!I273)),OR('Gen Master'!$AM273=TRUE,'Gen Master'!$AM273="Enabled?")),'Gen Master'!I273, ignore_flag)</f>
        <v>zzz_ignore</v>
      </c>
      <c r="J426" s="19" t="str">
        <f>IF(AND(NOT(ISBLANK('Gen Master'!J273)),OR('Gen Master'!$AM273=TRUE,'Gen Master'!$AM273="Enabled?")),'Gen Master'!J273, ignore_flag)</f>
        <v>zzz_ignore</v>
      </c>
      <c r="K426" s="19" t="str">
        <f>IF(AND(NOT(ISBLANK('Gen Master'!K273)),OR('Gen Master'!$AM273=TRUE,'Gen Master'!$AM273="Enabled?")),'Gen Master'!K273, ignore_flag)</f>
        <v>zzz_ignore</v>
      </c>
      <c r="L426" s="19" t="str">
        <f>IF(AND(NOT(ISBLANK('Gen Master'!L273)),OR('Gen Master'!$AM273=TRUE,'Gen Master'!$AM273="Enabled?")),'Gen Master'!L273, ignore_flag)</f>
        <v>zzz_ignore</v>
      </c>
      <c r="M426" s="19" t="str">
        <f>IF(AND(NOT(ISBLANK('Gen Master'!M273)),OR('Gen Master'!$AM273=TRUE,'Gen Master'!$AM273="Enabled?")),'Gen Master'!M273, ignore_flag)</f>
        <v>zzz_ignore</v>
      </c>
      <c r="N426" s="19" t="str">
        <f>IF(AND(NOT(ISBLANK('Gen Master'!N273)),OR('Gen Master'!$AM273=TRUE,'Gen Master'!$AM273="Enabled?")),'Gen Master'!N273, ignore_flag)</f>
        <v>zzz_ignore</v>
      </c>
      <c r="O426" s="19" t="str">
        <f>IF(AND(NOT(ISBLANK('Gen Master'!O273)),OR('Gen Master'!$AM273=TRUE,'Gen Master'!$AM273="Enabled?")),'Gen Master'!O273, ignore_flag)</f>
        <v>zzz_ignore</v>
      </c>
      <c r="P426" s="19" t="str">
        <f>IF(AND(NOT(ISBLANK('Gen Master'!P273)),OR('Gen Master'!$AM273=TRUE,'Gen Master'!$AM273="Enabled?")),'Gen Master'!P273, ignore_flag)</f>
        <v>zzz_ignore</v>
      </c>
      <c r="Q426" s="19" t="str">
        <f>IF(AND(NOT(ISBLANK('Gen Master'!Q273)),OR('Gen Master'!$AM273=TRUE,'Gen Master'!$AM273="Enabled?")),'Gen Master'!Q273, ignore_flag)</f>
        <v>zzz_ignore</v>
      </c>
      <c r="R426" s="19" t="str">
        <f>IF(AND(NOT(ISBLANK('Gen Master'!R273)),OR('Gen Master'!$AM273=TRUE,'Gen Master'!$AM273="Enabled?")),'Gen Master'!R273, ignore_flag)</f>
        <v>zzz_ignore</v>
      </c>
      <c r="S426" s="19" t="str">
        <f>IF(AND(NOT(ISBLANK('Gen Master'!S273)),OR('Gen Master'!$AM273=TRUE,'Gen Master'!$AM273="Enabled?")),'Gen Master'!S273, ignore_flag)</f>
        <v>zzz_ignore</v>
      </c>
      <c r="T426" s="19" t="str">
        <f>IF(AND(NOT(ISBLANK('Gen Master'!T273)),OR('Gen Master'!$AM273=TRUE,'Gen Master'!$AM273="Enabled?")),'Gen Master'!T273, ignore_flag)</f>
        <v>zzz_ignore</v>
      </c>
      <c r="U426" s="19" t="str">
        <f>IF(AND(NOT(ISBLANK('Gen Master'!U273)),OR('Gen Master'!$AM273=TRUE,'Gen Master'!$AM273="Enabled?")),'Gen Master'!U273, ignore_flag)</f>
        <v>zzz_ignore</v>
      </c>
      <c r="V426" s="19" t="str">
        <f ca="1">IF(AND(NOT(ISBLANK('Gen Master'!V273)),OR('Gen Master'!$AM273=TRUE,'Gen Master'!$AM273="Enabled?")),'Gen Master'!V273, ignore_flag)</f>
        <v>zzz_ignore</v>
      </c>
      <c r="W426" s="19" t="str">
        <f>IF(AND(NOT(ISBLANK('Gen Master'!W273)),OR('Gen Master'!$AM273=TRUE,'Gen Master'!$AM273="Enabled?")),'Gen Master'!W273, ignore_flag)</f>
        <v>zzz_ignore</v>
      </c>
      <c r="X426" s="19" t="str">
        <f>IF(AND(NOT(ISBLANK('Gen Master'!X273)),OR('Gen Master'!$AM273=TRUE,'Gen Master'!$AM273="Enabled?")),'Gen Master'!X273, ignore_flag)</f>
        <v>zzz_ignore</v>
      </c>
      <c r="Y426" s="19" t="str">
        <f>IF(AND(NOT(ISBLANK('Gen Master'!Y273)),OR('Gen Master'!$AM273=TRUE,'Gen Master'!$AM273="Enabled?")),'Gen Master'!Y273, ignore_flag)</f>
        <v>zzz_ignore</v>
      </c>
    </row>
    <row r="427" spans="1:25">
      <c r="A427" s="19">
        <f>'Gen Master'!A274</f>
        <v>243</v>
      </c>
      <c r="B427" s="19" t="str">
        <f>IF(AND(NOT(ISBLANK('Gen Master'!B274)),OR('Gen Master'!$AM274=TRUE,'Gen Master'!$AM274="Enabled?")),'Gen Master'!B274, ignore_flag)</f>
        <v>zzz_ignore</v>
      </c>
      <c r="C427" s="19" t="str">
        <f>IF(AND(NOT(ISBLANK('Gen Master'!C274)),OR('Gen Master'!$AM274=TRUE,'Gen Master'!$AM274="Enabled?")),'Gen Master'!C274, ignore_flag)</f>
        <v>zzz_ignore</v>
      </c>
      <c r="D427" s="19" t="str">
        <f>IF(AND(NOT(ISBLANK('Gen Master'!D274)),OR('Gen Master'!$AM274=TRUE,'Gen Master'!$AM274="Enabled?")),'Gen Master'!D274, ignore_flag)</f>
        <v>zzz_ignore</v>
      </c>
      <c r="E427" s="19" t="str">
        <f>IF(AND(NOT(ISBLANK('Gen Master'!E274)),OR('Gen Master'!$AM274=TRUE,'Gen Master'!$AM274="Enabled?")),'Gen Master'!E274, ignore_flag)</f>
        <v>zzz_ignore</v>
      </c>
      <c r="F427" s="19" t="str">
        <f>IF(AND(NOT(ISBLANK('Gen Master'!F274)),OR('Gen Master'!$AM274=TRUE,'Gen Master'!$AM274="Enabled?")),'Gen Master'!F274, ignore_flag)</f>
        <v>zzz_ignore</v>
      </c>
      <c r="G427" s="19" t="str">
        <f>IF(AND(NOT(ISBLANK('Gen Master'!G274)),OR('Gen Master'!$AM274=TRUE,'Gen Master'!$AM274="Enabled?")),'Gen Master'!G274, ignore_flag)</f>
        <v>zzz_ignore</v>
      </c>
      <c r="H427" s="19" t="str">
        <f>IF(AND(NOT(ISBLANK('Gen Master'!H274)),OR('Gen Master'!$AM274=TRUE,'Gen Master'!$AM274="Enabled?")),'Gen Master'!H274, ignore_flag)</f>
        <v>zzz_ignore</v>
      </c>
      <c r="I427" s="19" t="str">
        <f>IF(AND(NOT(ISBLANK('Gen Master'!I274)),OR('Gen Master'!$AM274=TRUE,'Gen Master'!$AM274="Enabled?")),'Gen Master'!I274, ignore_flag)</f>
        <v>zzz_ignore</v>
      </c>
      <c r="J427" s="19" t="str">
        <f>IF(AND(NOT(ISBLANK('Gen Master'!J274)),OR('Gen Master'!$AM274=TRUE,'Gen Master'!$AM274="Enabled?")),'Gen Master'!J274, ignore_flag)</f>
        <v>zzz_ignore</v>
      </c>
      <c r="K427" s="19" t="str">
        <f>IF(AND(NOT(ISBLANK('Gen Master'!K274)),OR('Gen Master'!$AM274=TRUE,'Gen Master'!$AM274="Enabled?")),'Gen Master'!K274, ignore_flag)</f>
        <v>zzz_ignore</v>
      </c>
      <c r="L427" s="19" t="str">
        <f>IF(AND(NOT(ISBLANK('Gen Master'!L274)),OR('Gen Master'!$AM274=TRUE,'Gen Master'!$AM274="Enabled?")),'Gen Master'!L274, ignore_flag)</f>
        <v>zzz_ignore</v>
      </c>
      <c r="M427" s="19" t="str">
        <f>IF(AND(NOT(ISBLANK('Gen Master'!M274)),OR('Gen Master'!$AM274=TRUE,'Gen Master'!$AM274="Enabled?")),'Gen Master'!M274, ignore_flag)</f>
        <v>zzz_ignore</v>
      </c>
      <c r="N427" s="19" t="str">
        <f>IF(AND(NOT(ISBLANK('Gen Master'!N274)),OR('Gen Master'!$AM274=TRUE,'Gen Master'!$AM274="Enabled?")),'Gen Master'!N274, ignore_flag)</f>
        <v>zzz_ignore</v>
      </c>
      <c r="O427" s="19" t="str">
        <f>IF(AND(NOT(ISBLANK('Gen Master'!O274)),OR('Gen Master'!$AM274=TRUE,'Gen Master'!$AM274="Enabled?")),'Gen Master'!O274, ignore_flag)</f>
        <v>zzz_ignore</v>
      </c>
      <c r="P427" s="19" t="str">
        <f>IF(AND(NOT(ISBLANK('Gen Master'!P274)),OR('Gen Master'!$AM274=TRUE,'Gen Master'!$AM274="Enabled?")),'Gen Master'!P274, ignore_flag)</f>
        <v>zzz_ignore</v>
      </c>
      <c r="Q427" s="19" t="str">
        <f>IF(AND(NOT(ISBLANK('Gen Master'!Q274)),OR('Gen Master'!$AM274=TRUE,'Gen Master'!$AM274="Enabled?")),'Gen Master'!Q274, ignore_flag)</f>
        <v>zzz_ignore</v>
      </c>
      <c r="R427" s="19" t="str">
        <f>IF(AND(NOT(ISBLANK('Gen Master'!R274)),OR('Gen Master'!$AM274=TRUE,'Gen Master'!$AM274="Enabled?")),'Gen Master'!R274, ignore_flag)</f>
        <v>zzz_ignore</v>
      </c>
      <c r="S427" s="19" t="str">
        <f>IF(AND(NOT(ISBLANK('Gen Master'!S274)),OR('Gen Master'!$AM274=TRUE,'Gen Master'!$AM274="Enabled?")),'Gen Master'!S274, ignore_flag)</f>
        <v>zzz_ignore</v>
      </c>
      <c r="T427" s="19" t="str">
        <f>IF(AND(NOT(ISBLANK('Gen Master'!T274)),OR('Gen Master'!$AM274=TRUE,'Gen Master'!$AM274="Enabled?")),'Gen Master'!T274, ignore_flag)</f>
        <v>zzz_ignore</v>
      </c>
      <c r="U427" s="19" t="str">
        <f>IF(AND(NOT(ISBLANK('Gen Master'!U274)),OR('Gen Master'!$AM274=TRUE,'Gen Master'!$AM274="Enabled?")),'Gen Master'!U274, ignore_flag)</f>
        <v>zzz_ignore</v>
      </c>
      <c r="V427" s="19" t="str">
        <f ca="1">IF(AND(NOT(ISBLANK('Gen Master'!V274)),OR('Gen Master'!$AM274=TRUE,'Gen Master'!$AM274="Enabled?")),'Gen Master'!V274, ignore_flag)</f>
        <v>zzz_ignore</v>
      </c>
      <c r="W427" s="19" t="str">
        <f>IF(AND(NOT(ISBLANK('Gen Master'!W274)),OR('Gen Master'!$AM274=TRUE,'Gen Master'!$AM274="Enabled?")),'Gen Master'!W274, ignore_flag)</f>
        <v>zzz_ignore</v>
      </c>
      <c r="X427" s="19" t="str">
        <f>IF(AND(NOT(ISBLANK('Gen Master'!X274)),OR('Gen Master'!$AM274=TRUE,'Gen Master'!$AM274="Enabled?")),'Gen Master'!X274, ignore_flag)</f>
        <v>zzz_ignore</v>
      </c>
      <c r="Y427" s="19" t="str">
        <f>IF(AND(NOT(ISBLANK('Gen Master'!Y274)),OR('Gen Master'!$AM274=TRUE,'Gen Master'!$AM274="Enabled?")),'Gen Master'!Y274, ignore_flag)</f>
        <v>zzz_ignore</v>
      </c>
    </row>
    <row r="428" spans="1:25">
      <c r="A428" s="19">
        <f>'Gen Master'!A275</f>
        <v>244</v>
      </c>
      <c r="B428" s="19" t="str">
        <f>IF(AND(NOT(ISBLANK('Gen Master'!B275)),OR('Gen Master'!$AM275=TRUE,'Gen Master'!$AM275="Enabled?")),'Gen Master'!B275, ignore_flag)</f>
        <v>zzz_ignore</v>
      </c>
      <c r="C428" s="19" t="str">
        <f>IF(AND(NOT(ISBLANK('Gen Master'!C275)),OR('Gen Master'!$AM275=TRUE,'Gen Master'!$AM275="Enabled?")),'Gen Master'!C275, ignore_flag)</f>
        <v>zzz_ignore</v>
      </c>
      <c r="D428" s="19" t="str">
        <f>IF(AND(NOT(ISBLANK('Gen Master'!D275)),OR('Gen Master'!$AM275=TRUE,'Gen Master'!$AM275="Enabled?")),'Gen Master'!D275, ignore_flag)</f>
        <v>zzz_ignore</v>
      </c>
      <c r="E428" s="19" t="str">
        <f>IF(AND(NOT(ISBLANK('Gen Master'!E275)),OR('Gen Master'!$AM275=TRUE,'Gen Master'!$AM275="Enabled?")),'Gen Master'!E275, ignore_flag)</f>
        <v>zzz_ignore</v>
      </c>
      <c r="F428" s="19" t="str">
        <f>IF(AND(NOT(ISBLANK('Gen Master'!F275)),OR('Gen Master'!$AM275=TRUE,'Gen Master'!$AM275="Enabled?")),'Gen Master'!F275, ignore_flag)</f>
        <v>zzz_ignore</v>
      </c>
      <c r="G428" s="19" t="str">
        <f>IF(AND(NOT(ISBLANK('Gen Master'!G275)),OR('Gen Master'!$AM275=TRUE,'Gen Master'!$AM275="Enabled?")),'Gen Master'!G275, ignore_flag)</f>
        <v>zzz_ignore</v>
      </c>
      <c r="H428" s="19" t="str">
        <f>IF(AND(NOT(ISBLANK('Gen Master'!H275)),OR('Gen Master'!$AM275=TRUE,'Gen Master'!$AM275="Enabled?")),'Gen Master'!H275, ignore_flag)</f>
        <v>zzz_ignore</v>
      </c>
      <c r="I428" s="19" t="str">
        <f>IF(AND(NOT(ISBLANK('Gen Master'!I275)),OR('Gen Master'!$AM275=TRUE,'Gen Master'!$AM275="Enabled?")),'Gen Master'!I275, ignore_flag)</f>
        <v>zzz_ignore</v>
      </c>
      <c r="J428" s="19" t="str">
        <f>IF(AND(NOT(ISBLANK('Gen Master'!J275)),OR('Gen Master'!$AM275=TRUE,'Gen Master'!$AM275="Enabled?")),'Gen Master'!J275, ignore_flag)</f>
        <v>zzz_ignore</v>
      </c>
      <c r="K428" s="19" t="str">
        <f>IF(AND(NOT(ISBLANK('Gen Master'!K275)),OR('Gen Master'!$AM275=TRUE,'Gen Master'!$AM275="Enabled?")),'Gen Master'!K275, ignore_flag)</f>
        <v>zzz_ignore</v>
      </c>
      <c r="L428" s="19" t="str">
        <f>IF(AND(NOT(ISBLANK('Gen Master'!L275)),OR('Gen Master'!$AM275=TRUE,'Gen Master'!$AM275="Enabled?")),'Gen Master'!L275, ignore_flag)</f>
        <v>zzz_ignore</v>
      </c>
      <c r="M428" s="19" t="str">
        <f>IF(AND(NOT(ISBLANK('Gen Master'!M275)),OR('Gen Master'!$AM275=TRUE,'Gen Master'!$AM275="Enabled?")),'Gen Master'!M275, ignore_flag)</f>
        <v>zzz_ignore</v>
      </c>
      <c r="N428" s="19" t="str">
        <f>IF(AND(NOT(ISBLANK('Gen Master'!N275)),OR('Gen Master'!$AM275=TRUE,'Gen Master'!$AM275="Enabled?")),'Gen Master'!N275, ignore_flag)</f>
        <v>zzz_ignore</v>
      </c>
      <c r="O428" s="19" t="str">
        <f>IF(AND(NOT(ISBLANK('Gen Master'!O275)),OR('Gen Master'!$AM275=TRUE,'Gen Master'!$AM275="Enabled?")),'Gen Master'!O275, ignore_flag)</f>
        <v>zzz_ignore</v>
      </c>
      <c r="P428" s="19" t="str">
        <f>IF(AND(NOT(ISBLANK('Gen Master'!P275)),OR('Gen Master'!$AM275=TRUE,'Gen Master'!$AM275="Enabled?")),'Gen Master'!P275, ignore_flag)</f>
        <v>zzz_ignore</v>
      </c>
      <c r="Q428" s="19" t="str">
        <f>IF(AND(NOT(ISBLANK('Gen Master'!Q275)),OR('Gen Master'!$AM275=TRUE,'Gen Master'!$AM275="Enabled?")),'Gen Master'!Q275, ignore_flag)</f>
        <v>zzz_ignore</v>
      </c>
      <c r="R428" s="19" t="str">
        <f>IF(AND(NOT(ISBLANK('Gen Master'!R275)),OR('Gen Master'!$AM275=TRUE,'Gen Master'!$AM275="Enabled?")),'Gen Master'!R275, ignore_flag)</f>
        <v>zzz_ignore</v>
      </c>
      <c r="S428" s="19" t="str">
        <f>IF(AND(NOT(ISBLANK('Gen Master'!S275)),OR('Gen Master'!$AM275=TRUE,'Gen Master'!$AM275="Enabled?")),'Gen Master'!S275, ignore_flag)</f>
        <v>zzz_ignore</v>
      </c>
      <c r="T428" s="19" t="str">
        <f>IF(AND(NOT(ISBLANK('Gen Master'!T275)),OR('Gen Master'!$AM275=TRUE,'Gen Master'!$AM275="Enabled?")),'Gen Master'!T275, ignore_flag)</f>
        <v>zzz_ignore</v>
      </c>
      <c r="U428" s="19" t="str">
        <f>IF(AND(NOT(ISBLANK('Gen Master'!U275)),OR('Gen Master'!$AM275=TRUE,'Gen Master'!$AM275="Enabled?")),'Gen Master'!U275, ignore_flag)</f>
        <v>zzz_ignore</v>
      </c>
      <c r="V428" s="19" t="str">
        <f ca="1">IF(AND(NOT(ISBLANK('Gen Master'!V275)),OR('Gen Master'!$AM275=TRUE,'Gen Master'!$AM275="Enabled?")),'Gen Master'!V275, ignore_flag)</f>
        <v>zzz_ignore</v>
      </c>
      <c r="W428" s="19" t="str">
        <f>IF(AND(NOT(ISBLANK('Gen Master'!W275)),OR('Gen Master'!$AM275=TRUE,'Gen Master'!$AM275="Enabled?")),'Gen Master'!W275, ignore_flag)</f>
        <v>zzz_ignore</v>
      </c>
      <c r="X428" s="19" t="str">
        <f>IF(AND(NOT(ISBLANK('Gen Master'!X275)),OR('Gen Master'!$AM275=TRUE,'Gen Master'!$AM275="Enabled?")),'Gen Master'!X275, ignore_flag)</f>
        <v>zzz_ignore</v>
      </c>
      <c r="Y428" s="19" t="str">
        <f>IF(AND(NOT(ISBLANK('Gen Master'!Y275)),OR('Gen Master'!$AM275=TRUE,'Gen Master'!$AM275="Enabled?")),'Gen Master'!Y275, ignore_flag)</f>
        <v>zzz_ignore</v>
      </c>
    </row>
    <row r="429" spans="1:25">
      <c r="A429" s="19">
        <f>'Gen Master'!A276</f>
        <v>245</v>
      </c>
      <c r="B429" s="19" t="str">
        <f>IF(AND(NOT(ISBLANK('Gen Master'!B276)),OR('Gen Master'!$AM276=TRUE,'Gen Master'!$AM276="Enabled?")),'Gen Master'!B276, ignore_flag)</f>
        <v>zzz_ignore</v>
      </c>
      <c r="C429" s="19" t="str">
        <f>IF(AND(NOT(ISBLANK('Gen Master'!C276)),OR('Gen Master'!$AM276=TRUE,'Gen Master'!$AM276="Enabled?")),'Gen Master'!C276, ignore_flag)</f>
        <v>zzz_ignore</v>
      </c>
      <c r="D429" s="19" t="str">
        <f>IF(AND(NOT(ISBLANK('Gen Master'!D276)),OR('Gen Master'!$AM276=TRUE,'Gen Master'!$AM276="Enabled?")),'Gen Master'!D276, ignore_flag)</f>
        <v>zzz_ignore</v>
      </c>
      <c r="E429" s="19" t="str">
        <f>IF(AND(NOT(ISBLANK('Gen Master'!E276)),OR('Gen Master'!$AM276=TRUE,'Gen Master'!$AM276="Enabled?")),'Gen Master'!E276, ignore_flag)</f>
        <v>zzz_ignore</v>
      </c>
      <c r="F429" s="19" t="str">
        <f>IF(AND(NOT(ISBLANK('Gen Master'!F276)),OR('Gen Master'!$AM276=TRUE,'Gen Master'!$AM276="Enabled?")),'Gen Master'!F276, ignore_flag)</f>
        <v>zzz_ignore</v>
      </c>
      <c r="G429" s="19" t="str">
        <f>IF(AND(NOT(ISBLANK('Gen Master'!G276)),OR('Gen Master'!$AM276=TRUE,'Gen Master'!$AM276="Enabled?")),'Gen Master'!G276, ignore_flag)</f>
        <v>zzz_ignore</v>
      </c>
      <c r="H429" s="19" t="str">
        <f>IF(AND(NOT(ISBLANK('Gen Master'!H276)),OR('Gen Master'!$AM276=TRUE,'Gen Master'!$AM276="Enabled?")),'Gen Master'!H276, ignore_flag)</f>
        <v>zzz_ignore</v>
      </c>
      <c r="I429" s="19" t="str">
        <f>IF(AND(NOT(ISBLANK('Gen Master'!I276)),OR('Gen Master'!$AM276=TRUE,'Gen Master'!$AM276="Enabled?")),'Gen Master'!I276, ignore_flag)</f>
        <v>zzz_ignore</v>
      </c>
      <c r="J429" s="19" t="str">
        <f>IF(AND(NOT(ISBLANK('Gen Master'!J276)),OR('Gen Master'!$AM276=TRUE,'Gen Master'!$AM276="Enabled?")),'Gen Master'!J276, ignore_flag)</f>
        <v>zzz_ignore</v>
      </c>
      <c r="K429" s="19" t="str">
        <f>IF(AND(NOT(ISBLANK('Gen Master'!K276)),OR('Gen Master'!$AM276=TRUE,'Gen Master'!$AM276="Enabled?")),'Gen Master'!K276, ignore_flag)</f>
        <v>zzz_ignore</v>
      </c>
      <c r="L429" s="19" t="str">
        <f>IF(AND(NOT(ISBLANK('Gen Master'!L276)),OR('Gen Master'!$AM276=TRUE,'Gen Master'!$AM276="Enabled?")),'Gen Master'!L276, ignore_flag)</f>
        <v>zzz_ignore</v>
      </c>
      <c r="M429" s="19" t="str">
        <f>IF(AND(NOT(ISBLANK('Gen Master'!M276)),OR('Gen Master'!$AM276=TRUE,'Gen Master'!$AM276="Enabled?")),'Gen Master'!M276, ignore_flag)</f>
        <v>zzz_ignore</v>
      </c>
      <c r="N429" s="19" t="str">
        <f>IF(AND(NOT(ISBLANK('Gen Master'!N276)),OR('Gen Master'!$AM276=TRUE,'Gen Master'!$AM276="Enabled?")),'Gen Master'!N276, ignore_flag)</f>
        <v>zzz_ignore</v>
      </c>
      <c r="O429" s="19" t="str">
        <f>IF(AND(NOT(ISBLANK('Gen Master'!O276)),OR('Gen Master'!$AM276=TRUE,'Gen Master'!$AM276="Enabled?")),'Gen Master'!O276, ignore_flag)</f>
        <v>zzz_ignore</v>
      </c>
      <c r="P429" s="19" t="str">
        <f>IF(AND(NOT(ISBLANK('Gen Master'!P276)),OR('Gen Master'!$AM276=TRUE,'Gen Master'!$AM276="Enabled?")),'Gen Master'!P276, ignore_flag)</f>
        <v>zzz_ignore</v>
      </c>
      <c r="Q429" s="19" t="str">
        <f>IF(AND(NOT(ISBLANK('Gen Master'!Q276)),OR('Gen Master'!$AM276=TRUE,'Gen Master'!$AM276="Enabled?")),'Gen Master'!Q276, ignore_flag)</f>
        <v>zzz_ignore</v>
      </c>
      <c r="R429" s="19" t="str">
        <f>IF(AND(NOT(ISBLANK('Gen Master'!R276)),OR('Gen Master'!$AM276=TRUE,'Gen Master'!$AM276="Enabled?")),'Gen Master'!R276, ignore_flag)</f>
        <v>zzz_ignore</v>
      </c>
      <c r="S429" s="19" t="str">
        <f>IF(AND(NOT(ISBLANK('Gen Master'!S276)),OR('Gen Master'!$AM276=TRUE,'Gen Master'!$AM276="Enabled?")),'Gen Master'!S276, ignore_flag)</f>
        <v>zzz_ignore</v>
      </c>
      <c r="T429" s="19" t="str">
        <f>IF(AND(NOT(ISBLANK('Gen Master'!T276)),OR('Gen Master'!$AM276=TRUE,'Gen Master'!$AM276="Enabled?")),'Gen Master'!T276, ignore_flag)</f>
        <v>zzz_ignore</v>
      </c>
      <c r="U429" s="19" t="str">
        <f>IF(AND(NOT(ISBLANK('Gen Master'!U276)),OR('Gen Master'!$AM276=TRUE,'Gen Master'!$AM276="Enabled?")),'Gen Master'!U276, ignore_flag)</f>
        <v>zzz_ignore</v>
      </c>
      <c r="V429" s="19" t="str">
        <f ca="1">IF(AND(NOT(ISBLANK('Gen Master'!V276)),OR('Gen Master'!$AM276=TRUE,'Gen Master'!$AM276="Enabled?")),'Gen Master'!V276, ignore_flag)</f>
        <v>zzz_ignore</v>
      </c>
      <c r="W429" s="19" t="str">
        <f>IF(AND(NOT(ISBLANK('Gen Master'!W276)),OR('Gen Master'!$AM276=TRUE,'Gen Master'!$AM276="Enabled?")),'Gen Master'!W276, ignore_flag)</f>
        <v>zzz_ignore</v>
      </c>
      <c r="X429" s="19" t="str">
        <f>IF(AND(NOT(ISBLANK('Gen Master'!X276)),OR('Gen Master'!$AM276=TRUE,'Gen Master'!$AM276="Enabled?")),'Gen Master'!X276, ignore_flag)</f>
        <v>zzz_ignore</v>
      </c>
      <c r="Y429" s="19" t="str">
        <f>IF(AND(NOT(ISBLANK('Gen Master'!Y276)),OR('Gen Master'!$AM276=TRUE,'Gen Master'!$AM276="Enabled?")),'Gen Master'!Y276, ignore_flag)</f>
        <v>zzz_ignore</v>
      </c>
    </row>
    <row r="430" spans="1:25">
      <c r="A430" s="19">
        <f>'Gen Master'!A277</f>
        <v>246</v>
      </c>
      <c r="B430" s="19" t="str">
        <f>IF(AND(NOT(ISBLANK('Gen Master'!B277)),OR('Gen Master'!$AM277=TRUE,'Gen Master'!$AM277="Enabled?")),'Gen Master'!B277, ignore_flag)</f>
        <v>zzz_ignore</v>
      </c>
      <c r="C430" s="19" t="str">
        <f>IF(AND(NOT(ISBLANK('Gen Master'!C277)),OR('Gen Master'!$AM277=TRUE,'Gen Master'!$AM277="Enabled?")),'Gen Master'!C277, ignore_flag)</f>
        <v>zzz_ignore</v>
      </c>
      <c r="D430" s="19" t="str">
        <f>IF(AND(NOT(ISBLANK('Gen Master'!D277)),OR('Gen Master'!$AM277=TRUE,'Gen Master'!$AM277="Enabled?")),'Gen Master'!D277, ignore_flag)</f>
        <v>zzz_ignore</v>
      </c>
      <c r="E430" s="19" t="str">
        <f>IF(AND(NOT(ISBLANK('Gen Master'!E277)),OR('Gen Master'!$AM277=TRUE,'Gen Master'!$AM277="Enabled?")),'Gen Master'!E277, ignore_flag)</f>
        <v>zzz_ignore</v>
      </c>
      <c r="F430" s="19" t="str">
        <f>IF(AND(NOT(ISBLANK('Gen Master'!F277)),OR('Gen Master'!$AM277=TRUE,'Gen Master'!$AM277="Enabled?")),'Gen Master'!F277, ignore_flag)</f>
        <v>zzz_ignore</v>
      </c>
      <c r="G430" s="19" t="str">
        <f>IF(AND(NOT(ISBLANK('Gen Master'!G277)),OR('Gen Master'!$AM277=TRUE,'Gen Master'!$AM277="Enabled?")),'Gen Master'!G277, ignore_flag)</f>
        <v>zzz_ignore</v>
      </c>
      <c r="H430" s="19" t="str">
        <f>IF(AND(NOT(ISBLANK('Gen Master'!H277)),OR('Gen Master'!$AM277=TRUE,'Gen Master'!$AM277="Enabled?")),'Gen Master'!H277, ignore_flag)</f>
        <v>zzz_ignore</v>
      </c>
      <c r="I430" s="19" t="str">
        <f>IF(AND(NOT(ISBLANK('Gen Master'!I277)),OR('Gen Master'!$AM277=TRUE,'Gen Master'!$AM277="Enabled?")),'Gen Master'!I277, ignore_flag)</f>
        <v>zzz_ignore</v>
      </c>
      <c r="J430" s="19" t="str">
        <f>IF(AND(NOT(ISBLANK('Gen Master'!J277)),OR('Gen Master'!$AM277=TRUE,'Gen Master'!$AM277="Enabled?")),'Gen Master'!J277, ignore_flag)</f>
        <v>zzz_ignore</v>
      </c>
      <c r="K430" s="19" t="str">
        <f>IF(AND(NOT(ISBLANK('Gen Master'!K277)),OR('Gen Master'!$AM277=TRUE,'Gen Master'!$AM277="Enabled?")),'Gen Master'!K277, ignore_flag)</f>
        <v>zzz_ignore</v>
      </c>
      <c r="L430" s="19" t="str">
        <f>IF(AND(NOT(ISBLANK('Gen Master'!L277)),OR('Gen Master'!$AM277=TRUE,'Gen Master'!$AM277="Enabled?")),'Gen Master'!L277, ignore_flag)</f>
        <v>zzz_ignore</v>
      </c>
      <c r="M430" s="19" t="str">
        <f>IF(AND(NOT(ISBLANK('Gen Master'!M277)),OR('Gen Master'!$AM277=TRUE,'Gen Master'!$AM277="Enabled?")),'Gen Master'!M277, ignore_flag)</f>
        <v>zzz_ignore</v>
      </c>
      <c r="N430" s="19" t="str">
        <f>IF(AND(NOT(ISBLANK('Gen Master'!N277)),OR('Gen Master'!$AM277=TRUE,'Gen Master'!$AM277="Enabled?")),'Gen Master'!N277, ignore_flag)</f>
        <v>zzz_ignore</v>
      </c>
      <c r="O430" s="19" t="str">
        <f>IF(AND(NOT(ISBLANK('Gen Master'!O277)),OR('Gen Master'!$AM277=TRUE,'Gen Master'!$AM277="Enabled?")),'Gen Master'!O277, ignore_flag)</f>
        <v>zzz_ignore</v>
      </c>
      <c r="P430" s="19" t="str">
        <f>IF(AND(NOT(ISBLANK('Gen Master'!P277)),OR('Gen Master'!$AM277=TRUE,'Gen Master'!$AM277="Enabled?")),'Gen Master'!P277, ignore_flag)</f>
        <v>zzz_ignore</v>
      </c>
      <c r="Q430" s="19" t="str">
        <f>IF(AND(NOT(ISBLANK('Gen Master'!Q277)),OR('Gen Master'!$AM277=TRUE,'Gen Master'!$AM277="Enabled?")),'Gen Master'!Q277, ignore_flag)</f>
        <v>zzz_ignore</v>
      </c>
      <c r="R430" s="19" t="str">
        <f>IF(AND(NOT(ISBLANK('Gen Master'!R277)),OR('Gen Master'!$AM277=TRUE,'Gen Master'!$AM277="Enabled?")),'Gen Master'!R277, ignore_flag)</f>
        <v>zzz_ignore</v>
      </c>
      <c r="S430" s="19" t="str">
        <f>IF(AND(NOT(ISBLANK('Gen Master'!S277)),OR('Gen Master'!$AM277=TRUE,'Gen Master'!$AM277="Enabled?")),'Gen Master'!S277, ignore_flag)</f>
        <v>zzz_ignore</v>
      </c>
      <c r="T430" s="19" t="str">
        <f>IF(AND(NOT(ISBLANK('Gen Master'!T277)),OR('Gen Master'!$AM277=TRUE,'Gen Master'!$AM277="Enabled?")),'Gen Master'!T277, ignore_flag)</f>
        <v>zzz_ignore</v>
      </c>
      <c r="U430" s="19" t="str">
        <f>IF(AND(NOT(ISBLANK('Gen Master'!U277)),OR('Gen Master'!$AM277=TRUE,'Gen Master'!$AM277="Enabled?")),'Gen Master'!U277, ignore_flag)</f>
        <v>zzz_ignore</v>
      </c>
      <c r="V430" s="19" t="str">
        <f ca="1">IF(AND(NOT(ISBLANK('Gen Master'!V277)),OR('Gen Master'!$AM277=TRUE,'Gen Master'!$AM277="Enabled?")),'Gen Master'!V277, ignore_flag)</f>
        <v>zzz_ignore</v>
      </c>
      <c r="W430" s="19" t="str">
        <f>IF(AND(NOT(ISBLANK('Gen Master'!W277)),OR('Gen Master'!$AM277=TRUE,'Gen Master'!$AM277="Enabled?")),'Gen Master'!W277, ignore_flag)</f>
        <v>zzz_ignore</v>
      </c>
      <c r="X430" s="19" t="str">
        <f>IF(AND(NOT(ISBLANK('Gen Master'!X277)),OR('Gen Master'!$AM277=TRUE,'Gen Master'!$AM277="Enabled?")),'Gen Master'!X277, ignore_flag)</f>
        <v>zzz_ignore</v>
      </c>
      <c r="Y430" s="19" t="str">
        <f>IF(AND(NOT(ISBLANK('Gen Master'!Y277)),OR('Gen Master'!$AM277=TRUE,'Gen Master'!$AM277="Enabled?")),'Gen Master'!Y277, ignore_flag)</f>
        <v>zzz_ignore</v>
      </c>
    </row>
    <row r="431" spans="1:25">
      <c r="A431" s="19">
        <f>'Gen Master'!A278</f>
        <v>247</v>
      </c>
      <c r="B431" s="19" t="str">
        <f>IF(AND(NOT(ISBLANK('Gen Master'!B278)),OR('Gen Master'!$AM278=TRUE,'Gen Master'!$AM278="Enabled?")),'Gen Master'!B278, ignore_flag)</f>
        <v>zzz_ignore</v>
      </c>
      <c r="C431" s="19" t="str">
        <f>IF(AND(NOT(ISBLANK('Gen Master'!C278)),OR('Gen Master'!$AM278=TRUE,'Gen Master'!$AM278="Enabled?")),'Gen Master'!C278, ignore_flag)</f>
        <v>zzz_ignore</v>
      </c>
      <c r="D431" s="19" t="str">
        <f>IF(AND(NOT(ISBLANK('Gen Master'!D278)),OR('Gen Master'!$AM278=TRUE,'Gen Master'!$AM278="Enabled?")),'Gen Master'!D278, ignore_flag)</f>
        <v>zzz_ignore</v>
      </c>
      <c r="E431" s="19" t="str">
        <f>IF(AND(NOT(ISBLANK('Gen Master'!E278)),OR('Gen Master'!$AM278=TRUE,'Gen Master'!$AM278="Enabled?")),'Gen Master'!E278, ignore_flag)</f>
        <v>zzz_ignore</v>
      </c>
      <c r="F431" s="19" t="str">
        <f>IF(AND(NOT(ISBLANK('Gen Master'!F278)),OR('Gen Master'!$AM278=TRUE,'Gen Master'!$AM278="Enabled?")),'Gen Master'!F278, ignore_flag)</f>
        <v>zzz_ignore</v>
      </c>
      <c r="G431" s="19" t="str">
        <f>IF(AND(NOT(ISBLANK('Gen Master'!G278)),OR('Gen Master'!$AM278=TRUE,'Gen Master'!$AM278="Enabled?")),'Gen Master'!G278, ignore_flag)</f>
        <v>zzz_ignore</v>
      </c>
      <c r="H431" s="19" t="str">
        <f>IF(AND(NOT(ISBLANK('Gen Master'!H278)),OR('Gen Master'!$AM278=TRUE,'Gen Master'!$AM278="Enabled?")),'Gen Master'!H278, ignore_flag)</f>
        <v>zzz_ignore</v>
      </c>
      <c r="I431" s="19" t="str">
        <f>IF(AND(NOT(ISBLANK('Gen Master'!I278)),OR('Gen Master'!$AM278=TRUE,'Gen Master'!$AM278="Enabled?")),'Gen Master'!I278, ignore_flag)</f>
        <v>zzz_ignore</v>
      </c>
      <c r="J431" s="19" t="str">
        <f>IF(AND(NOT(ISBLANK('Gen Master'!J278)),OR('Gen Master'!$AM278=TRUE,'Gen Master'!$AM278="Enabled?")),'Gen Master'!J278, ignore_flag)</f>
        <v>zzz_ignore</v>
      </c>
      <c r="K431" s="19" t="str">
        <f>IF(AND(NOT(ISBLANK('Gen Master'!K278)),OR('Gen Master'!$AM278=TRUE,'Gen Master'!$AM278="Enabled?")),'Gen Master'!K278, ignore_flag)</f>
        <v>zzz_ignore</v>
      </c>
      <c r="L431" s="19" t="str">
        <f>IF(AND(NOT(ISBLANK('Gen Master'!L278)),OR('Gen Master'!$AM278=TRUE,'Gen Master'!$AM278="Enabled?")),'Gen Master'!L278, ignore_flag)</f>
        <v>zzz_ignore</v>
      </c>
      <c r="M431" s="19" t="str">
        <f>IF(AND(NOT(ISBLANK('Gen Master'!M278)),OR('Gen Master'!$AM278=TRUE,'Gen Master'!$AM278="Enabled?")),'Gen Master'!M278, ignore_flag)</f>
        <v>zzz_ignore</v>
      </c>
      <c r="N431" s="19" t="str">
        <f>IF(AND(NOT(ISBLANK('Gen Master'!N278)),OR('Gen Master'!$AM278=TRUE,'Gen Master'!$AM278="Enabled?")),'Gen Master'!N278, ignore_flag)</f>
        <v>zzz_ignore</v>
      </c>
      <c r="O431" s="19" t="str">
        <f>IF(AND(NOT(ISBLANK('Gen Master'!O278)),OR('Gen Master'!$AM278=TRUE,'Gen Master'!$AM278="Enabled?")),'Gen Master'!O278, ignore_flag)</f>
        <v>zzz_ignore</v>
      </c>
      <c r="P431" s="19" t="str">
        <f>IF(AND(NOT(ISBLANK('Gen Master'!P278)),OR('Gen Master'!$AM278=TRUE,'Gen Master'!$AM278="Enabled?")),'Gen Master'!P278, ignore_flag)</f>
        <v>zzz_ignore</v>
      </c>
      <c r="Q431" s="19" t="str">
        <f>IF(AND(NOT(ISBLANK('Gen Master'!Q278)),OR('Gen Master'!$AM278=TRUE,'Gen Master'!$AM278="Enabled?")),'Gen Master'!Q278, ignore_flag)</f>
        <v>zzz_ignore</v>
      </c>
      <c r="R431" s="19" t="str">
        <f>IF(AND(NOT(ISBLANK('Gen Master'!R278)),OR('Gen Master'!$AM278=TRUE,'Gen Master'!$AM278="Enabled?")),'Gen Master'!R278, ignore_flag)</f>
        <v>zzz_ignore</v>
      </c>
      <c r="S431" s="19" t="str">
        <f>IF(AND(NOT(ISBLANK('Gen Master'!S278)),OR('Gen Master'!$AM278=TRUE,'Gen Master'!$AM278="Enabled?")),'Gen Master'!S278, ignore_flag)</f>
        <v>zzz_ignore</v>
      </c>
      <c r="T431" s="19" t="str">
        <f>IF(AND(NOT(ISBLANK('Gen Master'!T278)),OR('Gen Master'!$AM278=TRUE,'Gen Master'!$AM278="Enabled?")),'Gen Master'!T278, ignore_flag)</f>
        <v>zzz_ignore</v>
      </c>
      <c r="U431" s="19" t="str">
        <f>IF(AND(NOT(ISBLANK('Gen Master'!U278)),OR('Gen Master'!$AM278=TRUE,'Gen Master'!$AM278="Enabled?")),'Gen Master'!U278, ignore_flag)</f>
        <v>zzz_ignore</v>
      </c>
      <c r="V431" s="19" t="str">
        <f ca="1">IF(AND(NOT(ISBLANK('Gen Master'!V278)),OR('Gen Master'!$AM278=TRUE,'Gen Master'!$AM278="Enabled?")),'Gen Master'!V278, ignore_flag)</f>
        <v>zzz_ignore</v>
      </c>
      <c r="W431" s="19" t="str">
        <f>IF(AND(NOT(ISBLANK('Gen Master'!W278)),OR('Gen Master'!$AM278=TRUE,'Gen Master'!$AM278="Enabled?")),'Gen Master'!W278, ignore_flag)</f>
        <v>zzz_ignore</v>
      </c>
      <c r="X431" s="19" t="str">
        <f>IF(AND(NOT(ISBLANK('Gen Master'!X278)),OR('Gen Master'!$AM278=TRUE,'Gen Master'!$AM278="Enabled?")),'Gen Master'!X278, ignore_flag)</f>
        <v>zzz_ignore</v>
      </c>
      <c r="Y431" s="19" t="str">
        <f>IF(AND(NOT(ISBLANK('Gen Master'!Y278)),OR('Gen Master'!$AM278=TRUE,'Gen Master'!$AM278="Enabled?")),'Gen Master'!Y278, ignore_flag)</f>
        <v>zzz_ignore</v>
      </c>
    </row>
    <row r="432" spans="1:25">
      <c r="A432" s="19">
        <f>'Gen Master'!A279</f>
        <v>248</v>
      </c>
      <c r="B432" s="19" t="str">
        <f>IF(AND(NOT(ISBLANK('Gen Master'!B279)),OR('Gen Master'!$AM279=TRUE,'Gen Master'!$AM279="Enabled?")),'Gen Master'!B279, ignore_flag)</f>
        <v>zzz_ignore</v>
      </c>
      <c r="C432" s="19" t="str">
        <f>IF(AND(NOT(ISBLANK('Gen Master'!C279)),OR('Gen Master'!$AM279=TRUE,'Gen Master'!$AM279="Enabled?")),'Gen Master'!C279, ignore_flag)</f>
        <v>zzz_ignore</v>
      </c>
      <c r="D432" s="19" t="str">
        <f>IF(AND(NOT(ISBLANK('Gen Master'!D279)),OR('Gen Master'!$AM279=TRUE,'Gen Master'!$AM279="Enabled?")),'Gen Master'!D279, ignore_flag)</f>
        <v>zzz_ignore</v>
      </c>
      <c r="E432" s="19" t="str">
        <f>IF(AND(NOT(ISBLANK('Gen Master'!E279)),OR('Gen Master'!$AM279=TRUE,'Gen Master'!$AM279="Enabled?")),'Gen Master'!E279, ignore_flag)</f>
        <v>zzz_ignore</v>
      </c>
      <c r="F432" s="19" t="str">
        <f>IF(AND(NOT(ISBLANK('Gen Master'!F279)),OR('Gen Master'!$AM279=TRUE,'Gen Master'!$AM279="Enabled?")),'Gen Master'!F279, ignore_flag)</f>
        <v>zzz_ignore</v>
      </c>
      <c r="G432" s="19" t="str">
        <f>IF(AND(NOT(ISBLANK('Gen Master'!G279)),OR('Gen Master'!$AM279=TRUE,'Gen Master'!$AM279="Enabled?")),'Gen Master'!G279, ignore_flag)</f>
        <v>zzz_ignore</v>
      </c>
      <c r="H432" s="19" t="str">
        <f>IF(AND(NOT(ISBLANK('Gen Master'!H279)),OR('Gen Master'!$AM279=TRUE,'Gen Master'!$AM279="Enabled?")),'Gen Master'!H279, ignore_flag)</f>
        <v>zzz_ignore</v>
      </c>
      <c r="I432" s="19" t="str">
        <f>IF(AND(NOT(ISBLANK('Gen Master'!I279)),OR('Gen Master'!$AM279=TRUE,'Gen Master'!$AM279="Enabled?")),'Gen Master'!I279, ignore_flag)</f>
        <v>zzz_ignore</v>
      </c>
      <c r="J432" s="19" t="str">
        <f>IF(AND(NOT(ISBLANK('Gen Master'!J279)),OR('Gen Master'!$AM279=TRUE,'Gen Master'!$AM279="Enabled?")),'Gen Master'!J279, ignore_flag)</f>
        <v>zzz_ignore</v>
      </c>
      <c r="K432" s="19" t="str">
        <f>IF(AND(NOT(ISBLANK('Gen Master'!K279)),OR('Gen Master'!$AM279=TRUE,'Gen Master'!$AM279="Enabled?")),'Gen Master'!K279, ignore_flag)</f>
        <v>zzz_ignore</v>
      </c>
      <c r="L432" s="19" t="str">
        <f>IF(AND(NOT(ISBLANK('Gen Master'!L279)),OR('Gen Master'!$AM279=TRUE,'Gen Master'!$AM279="Enabled?")),'Gen Master'!L279, ignore_flag)</f>
        <v>zzz_ignore</v>
      </c>
      <c r="M432" s="19" t="str">
        <f>IF(AND(NOT(ISBLANK('Gen Master'!M279)),OR('Gen Master'!$AM279=TRUE,'Gen Master'!$AM279="Enabled?")),'Gen Master'!M279, ignore_flag)</f>
        <v>zzz_ignore</v>
      </c>
      <c r="N432" s="19" t="str">
        <f>IF(AND(NOT(ISBLANK('Gen Master'!N279)),OR('Gen Master'!$AM279=TRUE,'Gen Master'!$AM279="Enabled?")),'Gen Master'!N279, ignore_flag)</f>
        <v>zzz_ignore</v>
      </c>
      <c r="O432" s="19" t="str">
        <f>IF(AND(NOT(ISBLANK('Gen Master'!O279)),OR('Gen Master'!$AM279=TRUE,'Gen Master'!$AM279="Enabled?")),'Gen Master'!O279, ignore_flag)</f>
        <v>zzz_ignore</v>
      </c>
      <c r="P432" s="19" t="str">
        <f>IF(AND(NOT(ISBLANK('Gen Master'!P279)),OR('Gen Master'!$AM279=TRUE,'Gen Master'!$AM279="Enabled?")),'Gen Master'!P279, ignore_flag)</f>
        <v>zzz_ignore</v>
      </c>
      <c r="Q432" s="19" t="str">
        <f>IF(AND(NOT(ISBLANK('Gen Master'!Q279)),OR('Gen Master'!$AM279=TRUE,'Gen Master'!$AM279="Enabled?")),'Gen Master'!Q279, ignore_flag)</f>
        <v>zzz_ignore</v>
      </c>
      <c r="R432" s="19" t="str">
        <f>IF(AND(NOT(ISBLANK('Gen Master'!R279)),OR('Gen Master'!$AM279=TRUE,'Gen Master'!$AM279="Enabled?")),'Gen Master'!R279, ignore_flag)</f>
        <v>zzz_ignore</v>
      </c>
      <c r="S432" s="19" t="str">
        <f>IF(AND(NOT(ISBLANK('Gen Master'!S279)),OR('Gen Master'!$AM279=TRUE,'Gen Master'!$AM279="Enabled?")),'Gen Master'!S279, ignore_flag)</f>
        <v>zzz_ignore</v>
      </c>
      <c r="T432" s="19" t="str">
        <f>IF(AND(NOT(ISBLANK('Gen Master'!T279)),OR('Gen Master'!$AM279=TRUE,'Gen Master'!$AM279="Enabled?")),'Gen Master'!T279, ignore_flag)</f>
        <v>zzz_ignore</v>
      </c>
      <c r="U432" s="19" t="str">
        <f>IF(AND(NOT(ISBLANK('Gen Master'!U279)),OR('Gen Master'!$AM279=TRUE,'Gen Master'!$AM279="Enabled?")),'Gen Master'!U279, ignore_flag)</f>
        <v>zzz_ignore</v>
      </c>
      <c r="V432" s="19" t="str">
        <f ca="1">IF(AND(NOT(ISBLANK('Gen Master'!V279)),OR('Gen Master'!$AM279=TRUE,'Gen Master'!$AM279="Enabled?")),'Gen Master'!V279, ignore_flag)</f>
        <v>zzz_ignore</v>
      </c>
      <c r="W432" s="19" t="str">
        <f>IF(AND(NOT(ISBLANK('Gen Master'!W279)),OR('Gen Master'!$AM279=TRUE,'Gen Master'!$AM279="Enabled?")),'Gen Master'!W279, ignore_flag)</f>
        <v>zzz_ignore</v>
      </c>
      <c r="X432" s="19" t="str">
        <f>IF(AND(NOT(ISBLANK('Gen Master'!X279)),OR('Gen Master'!$AM279=TRUE,'Gen Master'!$AM279="Enabled?")),'Gen Master'!X279, ignore_flag)</f>
        <v>zzz_ignore</v>
      </c>
      <c r="Y432" s="19" t="str">
        <f>IF(AND(NOT(ISBLANK('Gen Master'!Y279)),OR('Gen Master'!$AM279=TRUE,'Gen Master'!$AM279="Enabled?")),'Gen Master'!Y279, ignore_flag)</f>
        <v>zzz_ignore</v>
      </c>
    </row>
    <row r="433" spans="1:25">
      <c r="A433" s="19">
        <f>'Gen Master'!A280</f>
        <v>249</v>
      </c>
      <c r="B433" s="19" t="str">
        <f>IF(AND(NOT(ISBLANK('Gen Master'!B280)),OR('Gen Master'!$AM280=TRUE,'Gen Master'!$AM280="Enabled?")),'Gen Master'!B280, ignore_flag)</f>
        <v>zzz_ignore</v>
      </c>
      <c r="C433" s="19" t="str">
        <f>IF(AND(NOT(ISBLANK('Gen Master'!C280)),OR('Gen Master'!$AM280=TRUE,'Gen Master'!$AM280="Enabled?")),'Gen Master'!C280, ignore_flag)</f>
        <v>zzz_ignore</v>
      </c>
      <c r="D433" s="19" t="str">
        <f>IF(AND(NOT(ISBLANK('Gen Master'!D280)),OR('Gen Master'!$AM280=TRUE,'Gen Master'!$AM280="Enabled?")),'Gen Master'!D280, ignore_flag)</f>
        <v>zzz_ignore</v>
      </c>
      <c r="E433" s="19" t="str">
        <f>IF(AND(NOT(ISBLANK('Gen Master'!E280)),OR('Gen Master'!$AM280=TRUE,'Gen Master'!$AM280="Enabled?")),'Gen Master'!E280, ignore_flag)</f>
        <v>zzz_ignore</v>
      </c>
      <c r="F433" s="19" t="str">
        <f>IF(AND(NOT(ISBLANK('Gen Master'!F280)),OR('Gen Master'!$AM280=TRUE,'Gen Master'!$AM280="Enabled?")),'Gen Master'!F280, ignore_flag)</f>
        <v>zzz_ignore</v>
      </c>
      <c r="G433" s="19" t="str">
        <f>IF(AND(NOT(ISBLANK('Gen Master'!G280)),OR('Gen Master'!$AM280=TRUE,'Gen Master'!$AM280="Enabled?")),'Gen Master'!G280, ignore_flag)</f>
        <v>zzz_ignore</v>
      </c>
      <c r="H433" s="19" t="str">
        <f>IF(AND(NOT(ISBLANK('Gen Master'!H280)),OR('Gen Master'!$AM280=TRUE,'Gen Master'!$AM280="Enabled?")),'Gen Master'!H280, ignore_flag)</f>
        <v>zzz_ignore</v>
      </c>
      <c r="I433" s="19" t="str">
        <f>IF(AND(NOT(ISBLANK('Gen Master'!I280)),OR('Gen Master'!$AM280=TRUE,'Gen Master'!$AM280="Enabled?")),'Gen Master'!I280, ignore_flag)</f>
        <v>zzz_ignore</v>
      </c>
      <c r="J433" s="19" t="str">
        <f>IF(AND(NOT(ISBLANK('Gen Master'!J280)),OR('Gen Master'!$AM280=TRUE,'Gen Master'!$AM280="Enabled?")),'Gen Master'!J280, ignore_flag)</f>
        <v>zzz_ignore</v>
      </c>
      <c r="K433" s="19" t="str">
        <f>IF(AND(NOT(ISBLANK('Gen Master'!K280)),OR('Gen Master'!$AM280=TRUE,'Gen Master'!$AM280="Enabled?")),'Gen Master'!K280, ignore_flag)</f>
        <v>zzz_ignore</v>
      </c>
      <c r="L433" s="19" t="str">
        <f>IF(AND(NOT(ISBLANK('Gen Master'!L280)),OR('Gen Master'!$AM280=TRUE,'Gen Master'!$AM280="Enabled?")),'Gen Master'!L280, ignore_flag)</f>
        <v>zzz_ignore</v>
      </c>
      <c r="M433" s="19" t="str">
        <f>IF(AND(NOT(ISBLANK('Gen Master'!M280)),OR('Gen Master'!$AM280=TRUE,'Gen Master'!$AM280="Enabled?")),'Gen Master'!M280, ignore_flag)</f>
        <v>zzz_ignore</v>
      </c>
      <c r="N433" s="19" t="str">
        <f>IF(AND(NOT(ISBLANK('Gen Master'!N280)),OR('Gen Master'!$AM280=TRUE,'Gen Master'!$AM280="Enabled?")),'Gen Master'!N280, ignore_flag)</f>
        <v>zzz_ignore</v>
      </c>
      <c r="O433" s="19" t="str">
        <f>IF(AND(NOT(ISBLANK('Gen Master'!O280)),OR('Gen Master'!$AM280=TRUE,'Gen Master'!$AM280="Enabled?")),'Gen Master'!O280, ignore_flag)</f>
        <v>zzz_ignore</v>
      </c>
      <c r="P433" s="19" t="str">
        <f>IF(AND(NOT(ISBLANK('Gen Master'!P280)),OR('Gen Master'!$AM280=TRUE,'Gen Master'!$AM280="Enabled?")),'Gen Master'!P280, ignore_flag)</f>
        <v>zzz_ignore</v>
      </c>
      <c r="Q433" s="19" t="str">
        <f>IF(AND(NOT(ISBLANK('Gen Master'!Q280)),OR('Gen Master'!$AM280=TRUE,'Gen Master'!$AM280="Enabled?")),'Gen Master'!Q280, ignore_flag)</f>
        <v>zzz_ignore</v>
      </c>
      <c r="R433" s="19" t="str">
        <f>IF(AND(NOT(ISBLANK('Gen Master'!R280)),OR('Gen Master'!$AM280=TRUE,'Gen Master'!$AM280="Enabled?")),'Gen Master'!R280, ignore_flag)</f>
        <v>zzz_ignore</v>
      </c>
      <c r="S433" s="19" t="str">
        <f>IF(AND(NOT(ISBLANK('Gen Master'!S280)),OR('Gen Master'!$AM280=TRUE,'Gen Master'!$AM280="Enabled?")),'Gen Master'!S280, ignore_flag)</f>
        <v>zzz_ignore</v>
      </c>
      <c r="T433" s="19" t="str">
        <f>IF(AND(NOT(ISBLANK('Gen Master'!T280)),OR('Gen Master'!$AM280=TRUE,'Gen Master'!$AM280="Enabled?")),'Gen Master'!T280, ignore_flag)</f>
        <v>zzz_ignore</v>
      </c>
      <c r="U433" s="19" t="str">
        <f>IF(AND(NOT(ISBLANK('Gen Master'!U280)),OR('Gen Master'!$AM280=TRUE,'Gen Master'!$AM280="Enabled?")),'Gen Master'!U280, ignore_flag)</f>
        <v>zzz_ignore</v>
      </c>
      <c r="V433" s="19" t="str">
        <f ca="1">IF(AND(NOT(ISBLANK('Gen Master'!V280)),OR('Gen Master'!$AM280=TRUE,'Gen Master'!$AM280="Enabled?")),'Gen Master'!V280, ignore_flag)</f>
        <v>zzz_ignore</v>
      </c>
      <c r="W433" s="19" t="str">
        <f>IF(AND(NOT(ISBLANK('Gen Master'!W280)),OR('Gen Master'!$AM280=TRUE,'Gen Master'!$AM280="Enabled?")),'Gen Master'!W280, ignore_flag)</f>
        <v>zzz_ignore</v>
      </c>
      <c r="X433" s="19" t="str">
        <f>IF(AND(NOT(ISBLANK('Gen Master'!X280)),OR('Gen Master'!$AM280=TRUE,'Gen Master'!$AM280="Enabled?")),'Gen Master'!X280, ignore_flag)</f>
        <v>zzz_ignore</v>
      </c>
      <c r="Y433" s="19" t="str">
        <f>IF(AND(NOT(ISBLANK('Gen Master'!Y280)),OR('Gen Master'!$AM280=TRUE,'Gen Master'!$AM280="Enabled?")),'Gen Master'!Y280, ignore_flag)</f>
        <v>zzz_ignore</v>
      </c>
    </row>
    <row r="434" spans="1:25">
      <c r="A434" s="19">
        <f>'Gen Master'!A281</f>
        <v>250</v>
      </c>
      <c r="B434" s="19" t="str">
        <f>IF(AND(NOT(ISBLANK('Gen Master'!B281)),OR('Gen Master'!$AM281=TRUE,'Gen Master'!$AM281="Enabled?")),'Gen Master'!B281, ignore_flag)</f>
        <v>zzz_ignore</v>
      </c>
      <c r="C434" s="19" t="str">
        <f>IF(AND(NOT(ISBLANK('Gen Master'!C281)),OR('Gen Master'!$AM281=TRUE,'Gen Master'!$AM281="Enabled?")),'Gen Master'!C281, ignore_flag)</f>
        <v>zzz_ignore</v>
      </c>
      <c r="D434" s="19" t="str">
        <f>IF(AND(NOT(ISBLANK('Gen Master'!D281)),OR('Gen Master'!$AM281=TRUE,'Gen Master'!$AM281="Enabled?")),'Gen Master'!D281, ignore_flag)</f>
        <v>zzz_ignore</v>
      </c>
      <c r="E434" s="19" t="str">
        <f>IF(AND(NOT(ISBLANK('Gen Master'!E281)),OR('Gen Master'!$AM281=TRUE,'Gen Master'!$AM281="Enabled?")),'Gen Master'!E281, ignore_flag)</f>
        <v>zzz_ignore</v>
      </c>
      <c r="F434" s="19" t="str">
        <f>IF(AND(NOT(ISBLANK('Gen Master'!F281)),OR('Gen Master'!$AM281=TRUE,'Gen Master'!$AM281="Enabled?")),'Gen Master'!F281, ignore_flag)</f>
        <v>zzz_ignore</v>
      </c>
      <c r="G434" s="19" t="str">
        <f>IF(AND(NOT(ISBLANK('Gen Master'!G281)),OR('Gen Master'!$AM281=TRUE,'Gen Master'!$AM281="Enabled?")),'Gen Master'!G281, ignore_flag)</f>
        <v>zzz_ignore</v>
      </c>
      <c r="H434" s="19" t="str">
        <f>IF(AND(NOT(ISBLANK('Gen Master'!H281)),OR('Gen Master'!$AM281=TRUE,'Gen Master'!$AM281="Enabled?")),'Gen Master'!H281, ignore_flag)</f>
        <v>zzz_ignore</v>
      </c>
      <c r="I434" s="19" t="str">
        <f>IF(AND(NOT(ISBLANK('Gen Master'!I281)),OR('Gen Master'!$AM281=TRUE,'Gen Master'!$AM281="Enabled?")),'Gen Master'!I281, ignore_flag)</f>
        <v>zzz_ignore</v>
      </c>
      <c r="J434" s="19" t="str">
        <f>IF(AND(NOT(ISBLANK('Gen Master'!J281)),OR('Gen Master'!$AM281=TRUE,'Gen Master'!$AM281="Enabled?")),'Gen Master'!J281, ignore_flag)</f>
        <v>zzz_ignore</v>
      </c>
      <c r="K434" s="19" t="str">
        <f>IF(AND(NOT(ISBLANK('Gen Master'!K281)),OR('Gen Master'!$AM281=TRUE,'Gen Master'!$AM281="Enabled?")),'Gen Master'!K281, ignore_flag)</f>
        <v>zzz_ignore</v>
      </c>
      <c r="L434" s="19" t="str">
        <f>IF(AND(NOT(ISBLANK('Gen Master'!L281)),OR('Gen Master'!$AM281=TRUE,'Gen Master'!$AM281="Enabled?")),'Gen Master'!L281, ignore_flag)</f>
        <v>zzz_ignore</v>
      </c>
      <c r="M434" s="19" t="str">
        <f>IF(AND(NOT(ISBLANK('Gen Master'!M281)),OR('Gen Master'!$AM281=TRUE,'Gen Master'!$AM281="Enabled?")),'Gen Master'!M281, ignore_flag)</f>
        <v>zzz_ignore</v>
      </c>
      <c r="N434" s="19" t="str">
        <f>IF(AND(NOT(ISBLANK('Gen Master'!N281)),OR('Gen Master'!$AM281=TRUE,'Gen Master'!$AM281="Enabled?")),'Gen Master'!N281, ignore_flag)</f>
        <v>zzz_ignore</v>
      </c>
      <c r="O434" s="19" t="str">
        <f>IF(AND(NOT(ISBLANK('Gen Master'!O281)),OR('Gen Master'!$AM281=TRUE,'Gen Master'!$AM281="Enabled?")),'Gen Master'!O281, ignore_flag)</f>
        <v>zzz_ignore</v>
      </c>
      <c r="P434" s="19" t="str">
        <f>IF(AND(NOT(ISBLANK('Gen Master'!P281)),OR('Gen Master'!$AM281=TRUE,'Gen Master'!$AM281="Enabled?")),'Gen Master'!P281, ignore_flag)</f>
        <v>zzz_ignore</v>
      </c>
      <c r="Q434" s="19" t="str">
        <f>IF(AND(NOT(ISBLANK('Gen Master'!Q281)),OR('Gen Master'!$AM281=TRUE,'Gen Master'!$AM281="Enabled?")),'Gen Master'!Q281, ignore_flag)</f>
        <v>zzz_ignore</v>
      </c>
      <c r="R434" s="19" t="str">
        <f>IF(AND(NOT(ISBLANK('Gen Master'!R281)),OR('Gen Master'!$AM281=TRUE,'Gen Master'!$AM281="Enabled?")),'Gen Master'!R281, ignore_flag)</f>
        <v>zzz_ignore</v>
      </c>
      <c r="S434" s="19" t="str">
        <f>IF(AND(NOT(ISBLANK('Gen Master'!S281)),OR('Gen Master'!$AM281=TRUE,'Gen Master'!$AM281="Enabled?")),'Gen Master'!S281, ignore_flag)</f>
        <v>zzz_ignore</v>
      </c>
      <c r="T434" s="19" t="str">
        <f>IF(AND(NOT(ISBLANK('Gen Master'!T281)),OR('Gen Master'!$AM281=TRUE,'Gen Master'!$AM281="Enabled?")),'Gen Master'!T281, ignore_flag)</f>
        <v>zzz_ignore</v>
      </c>
      <c r="U434" s="19" t="str">
        <f>IF(AND(NOT(ISBLANK('Gen Master'!U281)),OR('Gen Master'!$AM281=TRUE,'Gen Master'!$AM281="Enabled?")),'Gen Master'!U281, ignore_flag)</f>
        <v>zzz_ignore</v>
      </c>
      <c r="V434" s="19" t="str">
        <f ca="1">IF(AND(NOT(ISBLANK('Gen Master'!V281)),OR('Gen Master'!$AM281=TRUE,'Gen Master'!$AM281="Enabled?")),'Gen Master'!V281, ignore_flag)</f>
        <v>zzz_ignore</v>
      </c>
      <c r="W434" s="19" t="str">
        <f>IF(AND(NOT(ISBLANK('Gen Master'!W281)),OR('Gen Master'!$AM281=TRUE,'Gen Master'!$AM281="Enabled?")),'Gen Master'!W281, ignore_flag)</f>
        <v>zzz_ignore</v>
      </c>
      <c r="X434" s="19" t="str">
        <f>IF(AND(NOT(ISBLANK('Gen Master'!X281)),OR('Gen Master'!$AM281=TRUE,'Gen Master'!$AM281="Enabled?")),'Gen Master'!X281, ignore_flag)</f>
        <v>zzz_ignore</v>
      </c>
      <c r="Y434" s="19" t="str">
        <f>IF(AND(NOT(ISBLANK('Gen Master'!Y281)),OR('Gen Master'!$AM281=TRUE,'Gen Master'!$AM281="Enabled?")),'Gen Master'!Y281, ignore_flag)</f>
        <v>zzz_ignore</v>
      </c>
    </row>
    <row r="435" spans="1:25">
      <c r="A435" s="19">
        <f>'Gen Master'!A282</f>
        <v>251</v>
      </c>
      <c r="B435" s="19" t="str">
        <f>IF(AND(NOT(ISBLANK('Gen Master'!B282)),OR('Gen Master'!$AM282=TRUE,'Gen Master'!$AM282="Enabled?")),'Gen Master'!B282, ignore_flag)</f>
        <v>zzz_ignore</v>
      </c>
      <c r="C435" s="19" t="str">
        <f>IF(AND(NOT(ISBLANK('Gen Master'!C282)),OR('Gen Master'!$AM282=TRUE,'Gen Master'!$AM282="Enabled?")),'Gen Master'!C282, ignore_flag)</f>
        <v>zzz_ignore</v>
      </c>
      <c r="D435" s="19" t="str">
        <f>IF(AND(NOT(ISBLANK('Gen Master'!D282)),OR('Gen Master'!$AM282=TRUE,'Gen Master'!$AM282="Enabled?")),'Gen Master'!D282, ignore_flag)</f>
        <v>zzz_ignore</v>
      </c>
      <c r="E435" s="19" t="str">
        <f>IF(AND(NOT(ISBLANK('Gen Master'!E282)),OR('Gen Master'!$AM282=TRUE,'Gen Master'!$AM282="Enabled?")),'Gen Master'!E282, ignore_flag)</f>
        <v>zzz_ignore</v>
      </c>
      <c r="F435" s="19" t="str">
        <f>IF(AND(NOT(ISBLANK('Gen Master'!F282)),OR('Gen Master'!$AM282=TRUE,'Gen Master'!$AM282="Enabled?")),'Gen Master'!F282, ignore_flag)</f>
        <v>zzz_ignore</v>
      </c>
      <c r="G435" s="19" t="str">
        <f>IF(AND(NOT(ISBLANK('Gen Master'!G282)),OR('Gen Master'!$AM282=TRUE,'Gen Master'!$AM282="Enabled?")),'Gen Master'!G282, ignore_flag)</f>
        <v>zzz_ignore</v>
      </c>
      <c r="H435" s="19" t="str">
        <f>IF(AND(NOT(ISBLANK('Gen Master'!H282)),OR('Gen Master'!$AM282=TRUE,'Gen Master'!$AM282="Enabled?")),'Gen Master'!H282, ignore_flag)</f>
        <v>zzz_ignore</v>
      </c>
      <c r="I435" s="19" t="str">
        <f>IF(AND(NOT(ISBLANK('Gen Master'!I282)),OR('Gen Master'!$AM282=TRUE,'Gen Master'!$AM282="Enabled?")),'Gen Master'!I282, ignore_flag)</f>
        <v>zzz_ignore</v>
      </c>
      <c r="J435" s="19" t="str">
        <f>IF(AND(NOT(ISBLANK('Gen Master'!J282)),OR('Gen Master'!$AM282=TRUE,'Gen Master'!$AM282="Enabled?")),'Gen Master'!J282, ignore_flag)</f>
        <v>zzz_ignore</v>
      </c>
      <c r="K435" s="19" t="str">
        <f>IF(AND(NOT(ISBLANK('Gen Master'!K282)),OR('Gen Master'!$AM282=TRUE,'Gen Master'!$AM282="Enabled?")),'Gen Master'!K282, ignore_flag)</f>
        <v>zzz_ignore</v>
      </c>
      <c r="L435" s="19" t="str">
        <f>IF(AND(NOT(ISBLANK('Gen Master'!L282)),OR('Gen Master'!$AM282=TRUE,'Gen Master'!$AM282="Enabled?")),'Gen Master'!L282, ignore_flag)</f>
        <v>zzz_ignore</v>
      </c>
      <c r="M435" s="19" t="str">
        <f>IF(AND(NOT(ISBLANK('Gen Master'!M282)),OR('Gen Master'!$AM282=TRUE,'Gen Master'!$AM282="Enabled?")),'Gen Master'!M282, ignore_flag)</f>
        <v>zzz_ignore</v>
      </c>
      <c r="N435" s="19" t="str">
        <f>IF(AND(NOT(ISBLANK('Gen Master'!N282)),OR('Gen Master'!$AM282=TRUE,'Gen Master'!$AM282="Enabled?")),'Gen Master'!N282, ignore_flag)</f>
        <v>zzz_ignore</v>
      </c>
      <c r="O435" s="19" t="str">
        <f>IF(AND(NOT(ISBLANK('Gen Master'!O282)),OR('Gen Master'!$AM282=TRUE,'Gen Master'!$AM282="Enabled?")),'Gen Master'!O282, ignore_flag)</f>
        <v>zzz_ignore</v>
      </c>
      <c r="P435" s="19" t="str">
        <f>IF(AND(NOT(ISBLANK('Gen Master'!P282)),OR('Gen Master'!$AM282=TRUE,'Gen Master'!$AM282="Enabled?")),'Gen Master'!P282, ignore_flag)</f>
        <v>zzz_ignore</v>
      </c>
      <c r="Q435" s="19" t="str">
        <f>IF(AND(NOT(ISBLANK('Gen Master'!Q282)),OR('Gen Master'!$AM282=TRUE,'Gen Master'!$AM282="Enabled?")),'Gen Master'!Q282, ignore_flag)</f>
        <v>zzz_ignore</v>
      </c>
      <c r="R435" s="19" t="str">
        <f>IF(AND(NOT(ISBLANK('Gen Master'!R282)),OR('Gen Master'!$AM282=TRUE,'Gen Master'!$AM282="Enabled?")),'Gen Master'!R282, ignore_flag)</f>
        <v>zzz_ignore</v>
      </c>
      <c r="S435" s="19" t="str">
        <f>IF(AND(NOT(ISBLANK('Gen Master'!S282)),OR('Gen Master'!$AM282=TRUE,'Gen Master'!$AM282="Enabled?")),'Gen Master'!S282, ignore_flag)</f>
        <v>zzz_ignore</v>
      </c>
      <c r="T435" s="19" t="str">
        <f>IF(AND(NOT(ISBLANK('Gen Master'!T282)),OR('Gen Master'!$AM282=TRUE,'Gen Master'!$AM282="Enabled?")),'Gen Master'!T282, ignore_flag)</f>
        <v>zzz_ignore</v>
      </c>
      <c r="U435" s="19" t="str">
        <f>IF(AND(NOT(ISBLANK('Gen Master'!U282)),OR('Gen Master'!$AM282=TRUE,'Gen Master'!$AM282="Enabled?")),'Gen Master'!U282, ignore_flag)</f>
        <v>zzz_ignore</v>
      </c>
      <c r="V435" s="19" t="str">
        <f ca="1">IF(AND(NOT(ISBLANK('Gen Master'!V282)),OR('Gen Master'!$AM282=TRUE,'Gen Master'!$AM282="Enabled?")),'Gen Master'!V282, ignore_flag)</f>
        <v>zzz_ignore</v>
      </c>
      <c r="W435" s="19" t="str">
        <f>IF(AND(NOT(ISBLANK('Gen Master'!W282)),OR('Gen Master'!$AM282=TRUE,'Gen Master'!$AM282="Enabled?")),'Gen Master'!W282, ignore_flag)</f>
        <v>zzz_ignore</v>
      </c>
      <c r="X435" s="19" t="str">
        <f>IF(AND(NOT(ISBLANK('Gen Master'!X282)),OR('Gen Master'!$AM282=TRUE,'Gen Master'!$AM282="Enabled?")),'Gen Master'!X282, ignore_flag)</f>
        <v>zzz_ignore</v>
      </c>
      <c r="Y435" s="19" t="str">
        <f>IF(AND(NOT(ISBLANK('Gen Master'!Y282)),OR('Gen Master'!$AM282=TRUE,'Gen Master'!$AM282="Enabled?")),'Gen Master'!Y282, ignore_flag)</f>
        <v>zzz_ignore</v>
      </c>
    </row>
    <row r="436" spans="1:25">
      <c r="A436" s="19">
        <f>'Gen Master'!A283</f>
        <v>252</v>
      </c>
      <c r="B436" s="19" t="str">
        <f>IF(AND(NOT(ISBLANK('Gen Master'!B283)),OR('Gen Master'!$AM283=TRUE,'Gen Master'!$AM283="Enabled?")),'Gen Master'!B283, ignore_flag)</f>
        <v>zzz_ignore</v>
      </c>
      <c r="C436" s="19" t="str">
        <f>IF(AND(NOT(ISBLANK('Gen Master'!C283)),OR('Gen Master'!$AM283=TRUE,'Gen Master'!$AM283="Enabled?")),'Gen Master'!C283, ignore_flag)</f>
        <v>zzz_ignore</v>
      </c>
      <c r="D436" s="19" t="str">
        <f>IF(AND(NOT(ISBLANK('Gen Master'!D283)),OR('Gen Master'!$AM283=TRUE,'Gen Master'!$AM283="Enabled?")),'Gen Master'!D283, ignore_flag)</f>
        <v>zzz_ignore</v>
      </c>
      <c r="E436" s="19" t="str">
        <f>IF(AND(NOT(ISBLANK('Gen Master'!E283)),OR('Gen Master'!$AM283=TRUE,'Gen Master'!$AM283="Enabled?")),'Gen Master'!E283, ignore_flag)</f>
        <v>zzz_ignore</v>
      </c>
      <c r="F436" s="19" t="str">
        <f>IF(AND(NOT(ISBLANK('Gen Master'!F283)),OR('Gen Master'!$AM283=TRUE,'Gen Master'!$AM283="Enabled?")),'Gen Master'!F283, ignore_flag)</f>
        <v>zzz_ignore</v>
      </c>
      <c r="G436" s="19" t="str">
        <f>IF(AND(NOT(ISBLANK('Gen Master'!G283)),OR('Gen Master'!$AM283=TRUE,'Gen Master'!$AM283="Enabled?")),'Gen Master'!G283, ignore_flag)</f>
        <v>zzz_ignore</v>
      </c>
      <c r="H436" s="19" t="str">
        <f>IF(AND(NOT(ISBLANK('Gen Master'!H283)),OR('Gen Master'!$AM283=TRUE,'Gen Master'!$AM283="Enabled?")),'Gen Master'!H283, ignore_flag)</f>
        <v>zzz_ignore</v>
      </c>
      <c r="I436" s="19" t="str">
        <f>IF(AND(NOT(ISBLANK('Gen Master'!I283)),OR('Gen Master'!$AM283=TRUE,'Gen Master'!$AM283="Enabled?")),'Gen Master'!I283, ignore_flag)</f>
        <v>zzz_ignore</v>
      </c>
      <c r="J436" s="19" t="str">
        <f>IF(AND(NOT(ISBLANK('Gen Master'!J283)),OR('Gen Master'!$AM283=TRUE,'Gen Master'!$AM283="Enabled?")),'Gen Master'!J283, ignore_flag)</f>
        <v>zzz_ignore</v>
      </c>
      <c r="K436" s="19" t="str">
        <f>IF(AND(NOT(ISBLANK('Gen Master'!K283)),OR('Gen Master'!$AM283=TRUE,'Gen Master'!$AM283="Enabled?")),'Gen Master'!K283, ignore_flag)</f>
        <v>zzz_ignore</v>
      </c>
      <c r="L436" s="19" t="str">
        <f>IF(AND(NOT(ISBLANK('Gen Master'!L283)),OR('Gen Master'!$AM283=TRUE,'Gen Master'!$AM283="Enabled?")),'Gen Master'!L283, ignore_flag)</f>
        <v>zzz_ignore</v>
      </c>
      <c r="M436" s="19" t="str">
        <f>IF(AND(NOT(ISBLANK('Gen Master'!M283)),OR('Gen Master'!$AM283=TRUE,'Gen Master'!$AM283="Enabled?")),'Gen Master'!M283, ignore_flag)</f>
        <v>zzz_ignore</v>
      </c>
      <c r="N436" s="19" t="str">
        <f>IF(AND(NOT(ISBLANK('Gen Master'!N283)),OR('Gen Master'!$AM283=TRUE,'Gen Master'!$AM283="Enabled?")),'Gen Master'!N283, ignore_flag)</f>
        <v>zzz_ignore</v>
      </c>
      <c r="O436" s="19" t="str">
        <f>IF(AND(NOT(ISBLANK('Gen Master'!O283)),OR('Gen Master'!$AM283=TRUE,'Gen Master'!$AM283="Enabled?")),'Gen Master'!O283, ignore_flag)</f>
        <v>zzz_ignore</v>
      </c>
      <c r="P436" s="19" t="str">
        <f>IF(AND(NOT(ISBLANK('Gen Master'!P283)),OR('Gen Master'!$AM283=TRUE,'Gen Master'!$AM283="Enabled?")),'Gen Master'!P283, ignore_flag)</f>
        <v>zzz_ignore</v>
      </c>
      <c r="Q436" s="19" t="str">
        <f>IF(AND(NOT(ISBLANK('Gen Master'!Q283)),OR('Gen Master'!$AM283=TRUE,'Gen Master'!$AM283="Enabled?")),'Gen Master'!Q283, ignore_flag)</f>
        <v>zzz_ignore</v>
      </c>
      <c r="R436" s="19" t="str">
        <f>IF(AND(NOT(ISBLANK('Gen Master'!R283)),OR('Gen Master'!$AM283=TRUE,'Gen Master'!$AM283="Enabled?")),'Gen Master'!R283, ignore_flag)</f>
        <v>zzz_ignore</v>
      </c>
      <c r="S436" s="19" t="str">
        <f>IF(AND(NOT(ISBLANK('Gen Master'!S283)),OR('Gen Master'!$AM283=TRUE,'Gen Master'!$AM283="Enabled?")),'Gen Master'!S283, ignore_flag)</f>
        <v>zzz_ignore</v>
      </c>
      <c r="T436" s="19" t="str">
        <f>IF(AND(NOT(ISBLANK('Gen Master'!T283)),OR('Gen Master'!$AM283=TRUE,'Gen Master'!$AM283="Enabled?")),'Gen Master'!T283, ignore_flag)</f>
        <v>zzz_ignore</v>
      </c>
      <c r="U436" s="19" t="str">
        <f>IF(AND(NOT(ISBLANK('Gen Master'!U283)),OR('Gen Master'!$AM283=TRUE,'Gen Master'!$AM283="Enabled?")),'Gen Master'!U283, ignore_flag)</f>
        <v>zzz_ignore</v>
      </c>
      <c r="V436" s="19" t="str">
        <f ca="1">IF(AND(NOT(ISBLANK('Gen Master'!V283)),OR('Gen Master'!$AM283=TRUE,'Gen Master'!$AM283="Enabled?")),'Gen Master'!V283, ignore_flag)</f>
        <v>zzz_ignore</v>
      </c>
      <c r="W436" s="19" t="str">
        <f>IF(AND(NOT(ISBLANK('Gen Master'!W283)),OR('Gen Master'!$AM283=TRUE,'Gen Master'!$AM283="Enabled?")),'Gen Master'!W283, ignore_flag)</f>
        <v>zzz_ignore</v>
      </c>
      <c r="X436" s="19" t="str">
        <f>IF(AND(NOT(ISBLANK('Gen Master'!X283)),OR('Gen Master'!$AM283=TRUE,'Gen Master'!$AM283="Enabled?")),'Gen Master'!X283, ignore_flag)</f>
        <v>zzz_ignore</v>
      </c>
      <c r="Y436" s="19" t="str">
        <f>IF(AND(NOT(ISBLANK('Gen Master'!Y283)),OR('Gen Master'!$AM283=TRUE,'Gen Master'!$AM283="Enabled?")),'Gen Master'!Y283, ignore_flag)</f>
        <v>zzz_ignore</v>
      </c>
    </row>
    <row r="437" spans="1:25">
      <c r="A437" s="19">
        <f>'Gen Master'!A284</f>
        <v>253</v>
      </c>
      <c r="B437" s="19" t="str">
        <f>IF(AND(NOT(ISBLANK('Gen Master'!B284)),OR('Gen Master'!$AM284=TRUE,'Gen Master'!$AM284="Enabled?")),'Gen Master'!B284, ignore_flag)</f>
        <v>zzz_ignore</v>
      </c>
      <c r="C437" s="19" t="str">
        <f>IF(AND(NOT(ISBLANK('Gen Master'!C284)),OR('Gen Master'!$AM284=TRUE,'Gen Master'!$AM284="Enabled?")),'Gen Master'!C284, ignore_flag)</f>
        <v>zzz_ignore</v>
      </c>
      <c r="D437" s="19" t="str">
        <f>IF(AND(NOT(ISBLANK('Gen Master'!D284)),OR('Gen Master'!$AM284=TRUE,'Gen Master'!$AM284="Enabled?")),'Gen Master'!D284, ignore_flag)</f>
        <v>zzz_ignore</v>
      </c>
      <c r="E437" s="19" t="str">
        <f>IF(AND(NOT(ISBLANK('Gen Master'!E284)),OR('Gen Master'!$AM284=TRUE,'Gen Master'!$AM284="Enabled?")),'Gen Master'!E284, ignore_flag)</f>
        <v>zzz_ignore</v>
      </c>
      <c r="F437" s="19" t="str">
        <f>IF(AND(NOT(ISBLANK('Gen Master'!F284)),OR('Gen Master'!$AM284=TRUE,'Gen Master'!$AM284="Enabled?")),'Gen Master'!F284, ignore_flag)</f>
        <v>zzz_ignore</v>
      </c>
      <c r="G437" s="19" t="str">
        <f>IF(AND(NOT(ISBLANK('Gen Master'!G284)),OR('Gen Master'!$AM284=TRUE,'Gen Master'!$AM284="Enabled?")),'Gen Master'!G284, ignore_flag)</f>
        <v>zzz_ignore</v>
      </c>
      <c r="H437" s="19" t="str">
        <f>IF(AND(NOT(ISBLANK('Gen Master'!H284)),OR('Gen Master'!$AM284=TRUE,'Gen Master'!$AM284="Enabled?")),'Gen Master'!H284, ignore_flag)</f>
        <v>zzz_ignore</v>
      </c>
      <c r="I437" s="19" t="str">
        <f>IF(AND(NOT(ISBLANK('Gen Master'!I284)),OR('Gen Master'!$AM284=TRUE,'Gen Master'!$AM284="Enabled?")),'Gen Master'!I284, ignore_flag)</f>
        <v>zzz_ignore</v>
      </c>
      <c r="J437" s="19" t="str">
        <f>IF(AND(NOT(ISBLANK('Gen Master'!J284)),OR('Gen Master'!$AM284=TRUE,'Gen Master'!$AM284="Enabled?")),'Gen Master'!J284, ignore_flag)</f>
        <v>zzz_ignore</v>
      </c>
      <c r="K437" s="19" t="str">
        <f>IF(AND(NOT(ISBLANK('Gen Master'!K284)),OR('Gen Master'!$AM284=TRUE,'Gen Master'!$AM284="Enabled?")),'Gen Master'!K284, ignore_flag)</f>
        <v>zzz_ignore</v>
      </c>
      <c r="L437" s="19" t="str">
        <f>IF(AND(NOT(ISBLANK('Gen Master'!L284)),OR('Gen Master'!$AM284=TRUE,'Gen Master'!$AM284="Enabled?")),'Gen Master'!L284, ignore_flag)</f>
        <v>zzz_ignore</v>
      </c>
      <c r="M437" s="19" t="str">
        <f>IF(AND(NOT(ISBLANK('Gen Master'!M284)),OR('Gen Master'!$AM284=TRUE,'Gen Master'!$AM284="Enabled?")),'Gen Master'!M284, ignore_flag)</f>
        <v>zzz_ignore</v>
      </c>
      <c r="N437" s="19" t="str">
        <f>IF(AND(NOT(ISBLANK('Gen Master'!N284)),OR('Gen Master'!$AM284=TRUE,'Gen Master'!$AM284="Enabled?")),'Gen Master'!N284, ignore_flag)</f>
        <v>zzz_ignore</v>
      </c>
      <c r="O437" s="19" t="str">
        <f>IF(AND(NOT(ISBLANK('Gen Master'!O284)),OR('Gen Master'!$AM284=TRUE,'Gen Master'!$AM284="Enabled?")),'Gen Master'!O284, ignore_flag)</f>
        <v>zzz_ignore</v>
      </c>
      <c r="P437" s="19" t="str">
        <f>IF(AND(NOT(ISBLANK('Gen Master'!P284)),OR('Gen Master'!$AM284=TRUE,'Gen Master'!$AM284="Enabled?")),'Gen Master'!P284, ignore_flag)</f>
        <v>zzz_ignore</v>
      </c>
      <c r="Q437" s="19" t="str">
        <f>IF(AND(NOT(ISBLANK('Gen Master'!Q284)),OR('Gen Master'!$AM284=TRUE,'Gen Master'!$AM284="Enabled?")),'Gen Master'!Q284, ignore_flag)</f>
        <v>zzz_ignore</v>
      </c>
      <c r="R437" s="19" t="str">
        <f>IF(AND(NOT(ISBLANK('Gen Master'!R284)),OR('Gen Master'!$AM284=TRUE,'Gen Master'!$AM284="Enabled?")),'Gen Master'!R284, ignore_flag)</f>
        <v>zzz_ignore</v>
      </c>
      <c r="S437" s="19" t="str">
        <f>IF(AND(NOT(ISBLANK('Gen Master'!S284)),OR('Gen Master'!$AM284=TRUE,'Gen Master'!$AM284="Enabled?")),'Gen Master'!S284, ignore_flag)</f>
        <v>zzz_ignore</v>
      </c>
      <c r="T437" s="19" t="str">
        <f>IF(AND(NOT(ISBLANK('Gen Master'!T284)),OR('Gen Master'!$AM284=TRUE,'Gen Master'!$AM284="Enabled?")),'Gen Master'!T284, ignore_flag)</f>
        <v>zzz_ignore</v>
      </c>
      <c r="U437" s="19" t="str">
        <f>IF(AND(NOT(ISBLANK('Gen Master'!U284)),OR('Gen Master'!$AM284=TRUE,'Gen Master'!$AM284="Enabled?")),'Gen Master'!U284, ignore_flag)</f>
        <v>zzz_ignore</v>
      </c>
      <c r="V437" s="19" t="str">
        <f ca="1">IF(AND(NOT(ISBLANK('Gen Master'!V284)),OR('Gen Master'!$AM284=TRUE,'Gen Master'!$AM284="Enabled?")),'Gen Master'!V284, ignore_flag)</f>
        <v>zzz_ignore</v>
      </c>
      <c r="W437" s="19" t="str">
        <f>IF(AND(NOT(ISBLANK('Gen Master'!W284)),OR('Gen Master'!$AM284=TRUE,'Gen Master'!$AM284="Enabled?")),'Gen Master'!W284, ignore_flag)</f>
        <v>zzz_ignore</v>
      </c>
      <c r="X437" s="19" t="str">
        <f>IF(AND(NOT(ISBLANK('Gen Master'!X284)),OR('Gen Master'!$AM284=TRUE,'Gen Master'!$AM284="Enabled?")),'Gen Master'!X284, ignore_flag)</f>
        <v>zzz_ignore</v>
      </c>
      <c r="Y437" s="19" t="str">
        <f>IF(AND(NOT(ISBLANK('Gen Master'!Y284)),OR('Gen Master'!$AM284=TRUE,'Gen Master'!$AM284="Enabled?")),'Gen Master'!Y284, ignore_flag)</f>
        <v>zzz_ignore</v>
      </c>
    </row>
    <row r="438" spans="1:25">
      <c r="A438" s="19">
        <f>'Gen Master'!A285</f>
        <v>254</v>
      </c>
      <c r="B438" s="19" t="str">
        <f>IF(AND(NOT(ISBLANK('Gen Master'!B285)),OR('Gen Master'!$AM285=TRUE,'Gen Master'!$AM285="Enabled?")),'Gen Master'!B285, ignore_flag)</f>
        <v>zzz_ignore</v>
      </c>
      <c r="C438" s="19" t="str">
        <f>IF(AND(NOT(ISBLANK('Gen Master'!C285)),OR('Gen Master'!$AM285=TRUE,'Gen Master'!$AM285="Enabled?")),'Gen Master'!C285, ignore_flag)</f>
        <v>zzz_ignore</v>
      </c>
      <c r="D438" s="19" t="str">
        <f>IF(AND(NOT(ISBLANK('Gen Master'!D285)),OR('Gen Master'!$AM285=TRUE,'Gen Master'!$AM285="Enabled?")),'Gen Master'!D285, ignore_flag)</f>
        <v>zzz_ignore</v>
      </c>
      <c r="E438" s="19" t="str">
        <f>IF(AND(NOT(ISBLANK('Gen Master'!E285)),OR('Gen Master'!$AM285=TRUE,'Gen Master'!$AM285="Enabled?")),'Gen Master'!E285, ignore_flag)</f>
        <v>zzz_ignore</v>
      </c>
      <c r="F438" s="19" t="str">
        <f>IF(AND(NOT(ISBLANK('Gen Master'!F285)),OR('Gen Master'!$AM285=TRUE,'Gen Master'!$AM285="Enabled?")),'Gen Master'!F285, ignore_flag)</f>
        <v>zzz_ignore</v>
      </c>
      <c r="G438" s="19" t="str">
        <f>IF(AND(NOT(ISBLANK('Gen Master'!G285)),OR('Gen Master'!$AM285=TRUE,'Gen Master'!$AM285="Enabled?")),'Gen Master'!G285, ignore_flag)</f>
        <v>zzz_ignore</v>
      </c>
      <c r="H438" s="19" t="str">
        <f>IF(AND(NOT(ISBLANK('Gen Master'!H285)),OR('Gen Master'!$AM285=TRUE,'Gen Master'!$AM285="Enabled?")),'Gen Master'!H285, ignore_flag)</f>
        <v>zzz_ignore</v>
      </c>
      <c r="I438" s="19" t="str">
        <f>IF(AND(NOT(ISBLANK('Gen Master'!I285)),OR('Gen Master'!$AM285=TRUE,'Gen Master'!$AM285="Enabled?")),'Gen Master'!I285, ignore_flag)</f>
        <v>zzz_ignore</v>
      </c>
      <c r="J438" s="19" t="str">
        <f>IF(AND(NOT(ISBLANK('Gen Master'!J285)),OR('Gen Master'!$AM285=TRUE,'Gen Master'!$AM285="Enabled?")),'Gen Master'!J285, ignore_flag)</f>
        <v>zzz_ignore</v>
      </c>
      <c r="K438" s="19" t="str">
        <f>IF(AND(NOT(ISBLANK('Gen Master'!K285)),OR('Gen Master'!$AM285=TRUE,'Gen Master'!$AM285="Enabled?")),'Gen Master'!K285, ignore_flag)</f>
        <v>zzz_ignore</v>
      </c>
      <c r="L438" s="19" t="str">
        <f>IF(AND(NOT(ISBLANK('Gen Master'!L285)),OR('Gen Master'!$AM285=TRUE,'Gen Master'!$AM285="Enabled?")),'Gen Master'!L285, ignore_flag)</f>
        <v>zzz_ignore</v>
      </c>
      <c r="M438" s="19" t="str">
        <f>IF(AND(NOT(ISBLANK('Gen Master'!M285)),OR('Gen Master'!$AM285=TRUE,'Gen Master'!$AM285="Enabled?")),'Gen Master'!M285, ignore_flag)</f>
        <v>zzz_ignore</v>
      </c>
      <c r="N438" s="19" t="str">
        <f>IF(AND(NOT(ISBLANK('Gen Master'!N285)),OR('Gen Master'!$AM285=TRUE,'Gen Master'!$AM285="Enabled?")),'Gen Master'!N285, ignore_flag)</f>
        <v>zzz_ignore</v>
      </c>
      <c r="O438" s="19" t="str">
        <f>IF(AND(NOT(ISBLANK('Gen Master'!O285)),OR('Gen Master'!$AM285=TRUE,'Gen Master'!$AM285="Enabled?")),'Gen Master'!O285, ignore_flag)</f>
        <v>zzz_ignore</v>
      </c>
      <c r="P438" s="19" t="str">
        <f>IF(AND(NOT(ISBLANK('Gen Master'!P285)),OR('Gen Master'!$AM285=TRUE,'Gen Master'!$AM285="Enabled?")),'Gen Master'!P285, ignore_flag)</f>
        <v>zzz_ignore</v>
      </c>
      <c r="Q438" s="19" t="str">
        <f>IF(AND(NOT(ISBLANK('Gen Master'!Q285)),OR('Gen Master'!$AM285=TRUE,'Gen Master'!$AM285="Enabled?")),'Gen Master'!Q285, ignore_flag)</f>
        <v>zzz_ignore</v>
      </c>
      <c r="R438" s="19" t="str">
        <f>IF(AND(NOT(ISBLANK('Gen Master'!R285)),OR('Gen Master'!$AM285=TRUE,'Gen Master'!$AM285="Enabled?")),'Gen Master'!R285, ignore_flag)</f>
        <v>zzz_ignore</v>
      </c>
      <c r="S438" s="19" t="str">
        <f>IF(AND(NOT(ISBLANK('Gen Master'!S285)),OR('Gen Master'!$AM285=TRUE,'Gen Master'!$AM285="Enabled?")),'Gen Master'!S285, ignore_flag)</f>
        <v>zzz_ignore</v>
      </c>
      <c r="T438" s="19" t="str">
        <f>IF(AND(NOT(ISBLANK('Gen Master'!T285)),OR('Gen Master'!$AM285=TRUE,'Gen Master'!$AM285="Enabled?")),'Gen Master'!T285, ignore_flag)</f>
        <v>zzz_ignore</v>
      </c>
      <c r="U438" s="19" t="str">
        <f>IF(AND(NOT(ISBLANK('Gen Master'!U285)),OR('Gen Master'!$AM285=TRUE,'Gen Master'!$AM285="Enabled?")),'Gen Master'!U285, ignore_flag)</f>
        <v>zzz_ignore</v>
      </c>
      <c r="V438" s="19" t="str">
        <f ca="1">IF(AND(NOT(ISBLANK('Gen Master'!V285)),OR('Gen Master'!$AM285=TRUE,'Gen Master'!$AM285="Enabled?")),'Gen Master'!V285, ignore_flag)</f>
        <v>zzz_ignore</v>
      </c>
      <c r="W438" s="19" t="str">
        <f>IF(AND(NOT(ISBLANK('Gen Master'!W285)),OR('Gen Master'!$AM285=TRUE,'Gen Master'!$AM285="Enabled?")),'Gen Master'!W285, ignore_flag)</f>
        <v>zzz_ignore</v>
      </c>
      <c r="X438" s="19" t="str">
        <f>IF(AND(NOT(ISBLANK('Gen Master'!X285)),OR('Gen Master'!$AM285=TRUE,'Gen Master'!$AM285="Enabled?")),'Gen Master'!X285, ignore_flag)</f>
        <v>zzz_ignore</v>
      </c>
      <c r="Y438" s="19" t="str">
        <f>IF(AND(NOT(ISBLANK('Gen Master'!Y285)),OR('Gen Master'!$AM285=TRUE,'Gen Master'!$AM285="Enabled?")),'Gen Master'!Y285, ignore_flag)</f>
        <v>zzz_ignore</v>
      </c>
    </row>
    <row r="439" spans="1:25">
      <c r="A439" s="19">
        <f>'Gen Master'!A286</f>
        <v>255</v>
      </c>
      <c r="B439" s="19" t="str">
        <f>IF(AND(NOT(ISBLANK('Gen Master'!B286)),OR('Gen Master'!$AM286=TRUE,'Gen Master'!$AM286="Enabled?")),'Gen Master'!B286, ignore_flag)</f>
        <v>zzz_ignore</v>
      </c>
      <c r="C439" s="19" t="str">
        <f>IF(AND(NOT(ISBLANK('Gen Master'!C286)),OR('Gen Master'!$AM286=TRUE,'Gen Master'!$AM286="Enabled?")),'Gen Master'!C286, ignore_flag)</f>
        <v>zzz_ignore</v>
      </c>
      <c r="D439" s="19" t="str">
        <f>IF(AND(NOT(ISBLANK('Gen Master'!D286)),OR('Gen Master'!$AM286=TRUE,'Gen Master'!$AM286="Enabled?")),'Gen Master'!D286, ignore_flag)</f>
        <v>zzz_ignore</v>
      </c>
      <c r="E439" s="19" t="str">
        <f>IF(AND(NOT(ISBLANK('Gen Master'!E286)),OR('Gen Master'!$AM286=TRUE,'Gen Master'!$AM286="Enabled?")),'Gen Master'!E286, ignore_flag)</f>
        <v>zzz_ignore</v>
      </c>
      <c r="F439" s="19" t="str">
        <f>IF(AND(NOT(ISBLANK('Gen Master'!F286)),OR('Gen Master'!$AM286=TRUE,'Gen Master'!$AM286="Enabled?")),'Gen Master'!F286, ignore_flag)</f>
        <v>zzz_ignore</v>
      </c>
      <c r="G439" s="19" t="str">
        <f>IF(AND(NOT(ISBLANK('Gen Master'!G286)),OR('Gen Master'!$AM286=TRUE,'Gen Master'!$AM286="Enabled?")),'Gen Master'!G286, ignore_flag)</f>
        <v>zzz_ignore</v>
      </c>
      <c r="H439" s="19" t="str">
        <f>IF(AND(NOT(ISBLANK('Gen Master'!H286)),OR('Gen Master'!$AM286=TRUE,'Gen Master'!$AM286="Enabled?")),'Gen Master'!H286, ignore_flag)</f>
        <v>zzz_ignore</v>
      </c>
      <c r="I439" s="19" t="str">
        <f>IF(AND(NOT(ISBLANK('Gen Master'!I286)),OR('Gen Master'!$AM286=TRUE,'Gen Master'!$AM286="Enabled?")),'Gen Master'!I286, ignore_flag)</f>
        <v>zzz_ignore</v>
      </c>
      <c r="J439" s="19" t="str">
        <f>IF(AND(NOT(ISBLANK('Gen Master'!J286)),OR('Gen Master'!$AM286=TRUE,'Gen Master'!$AM286="Enabled?")),'Gen Master'!J286, ignore_flag)</f>
        <v>zzz_ignore</v>
      </c>
      <c r="K439" s="19" t="str">
        <f>IF(AND(NOT(ISBLANK('Gen Master'!K286)),OR('Gen Master'!$AM286=TRUE,'Gen Master'!$AM286="Enabled?")),'Gen Master'!K286, ignore_flag)</f>
        <v>zzz_ignore</v>
      </c>
      <c r="L439" s="19" t="str">
        <f>IF(AND(NOT(ISBLANK('Gen Master'!L286)),OR('Gen Master'!$AM286=TRUE,'Gen Master'!$AM286="Enabled?")),'Gen Master'!L286, ignore_flag)</f>
        <v>zzz_ignore</v>
      </c>
      <c r="M439" s="19" t="str">
        <f>IF(AND(NOT(ISBLANK('Gen Master'!M286)),OR('Gen Master'!$AM286=TRUE,'Gen Master'!$AM286="Enabled?")),'Gen Master'!M286, ignore_flag)</f>
        <v>zzz_ignore</v>
      </c>
      <c r="N439" s="19" t="str">
        <f>IF(AND(NOT(ISBLANK('Gen Master'!N286)),OR('Gen Master'!$AM286=TRUE,'Gen Master'!$AM286="Enabled?")),'Gen Master'!N286, ignore_flag)</f>
        <v>zzz_ignore</v>
      </c>
      <c r="O439" s="19" t="str">
        <f>IF(AND(NOT(ISBLANK('Gen Master'!O286)),OR('Gen Master'!$AM286=TRUE,'Gen Master'!$AM286="Enabled?")),'Gen Master'!O286, ignore_flag)</f>
        <v>zzz_ignore</v>
      </c>
      <c r="P439" s="19" t="str">
        <f>IF(AND(NOT(ISBLANK('Gen Master'!P286)),OR('Gen Master'!$AM286=TRUE,'Gen Master'!$AM286="Enabled?")),'Gen Master'!P286, ignore_flag)</f>
        <v>zzz_ignore</v>
      </c>
      <c r="Q439" s="19" t="str">
        <f>IF(AND(NOT(ISBLANK('Gen Master'!Q286)),OR('Gen Master'!$AM286=TRUE,'Gen Master'!$AM286="Enabled?")),'Gen Master'!Q286, ignore_flag)</f>
        <v>zzz_ignore</v>
      </c>
      <c r="R439" s="19" t="str">
        <f>IF(AND(NOT(ISBLANK('Gen Master'!R286)),OR('Gen Master'!$AM286=TRUE,'Gen Master'!$AM286="Enabled?")),'Gen Master'!R286, ignore_flag)</f>
        <v>zzz_ignore</v>
      </c>
      <c r="S439" s="19" t="str">
        <f>IF(AND(NOT(ISBLANK('Gen Master'!S286)),OR('Gen Master'!$AM286=TRUE,'Gen Master'!$AM286="Enabled?")),'Gen Master'!S286, ignore_flag)</f>
        <v>zzz_ignore</v>
      </c>
      <c r="T439" s="19" t="str">
        <f>IF(AND(NOT(ISBLANK('Gen Master'!T286)),OR('Gen Master'!$AM286=TRUE,'Gen Master'!$AM286="Enabled?")),'Gen Master'!T286, ignore_flag)</f>
        <v>zzz_ignore</v>
      </c>
      <c r="U439" s="19" t="str">
        <f>IF(AND(NOT(ISBLANK('Gen Master'!U286)),OR('Gen Master'!$AM286=TRUE,'Gen Master'!$AM286="Enabled?")),'Gen Master'!U286, ignore_flag)</f>
        <v>zzz_ignore</v>
      </c>
      <c r="V439" s="19" t="str">
        <f ca="1">IF(AND(NOT(ISBLANK('Gen Master'!V286)),OR('Gen Master'!$AM286=TRUE,'Gen Master'!$AM286="Enabled?")),'Gen Master'!V286, ignore_flag)</f>
        <v>zzz_ignore</v>
      </c>
      <c r="W439" s="19" t="str">
        <f>IF(AND(NOT(ISBLANK('Gen Master'!W286)),OR('Gen Master'!$AM286=TRUE,'Gen Master'!$AM286="Enabled?")),'Gen Master'!W286, ignore_flag)</f>
        <v>zzz_ignore</v>
      </c>
      <c r="X439" s="19" t="str">
        <f>IF(AND(NOT(ISBLANK('Gen Master'!X286)),OR('Gen Master'!$AM286=TRUE,'Gen Master'!$AM286="Enabled?")),'Gen Master'!X286, ignore_flag)</f>
        <v>zzz_ignore</v>
      </c>
      <c r="Y439" s="19" t="str">
        <f>IF(AND(NOT(ISBLANK('Gen Master'!Y286)),OR('Gen Master'!$AM286=TRUE,'Gen Master'!$AM286="Enabled?")),'Gen Master'!Y286, ignore_flag)</f>
        <v>zzz_ignore</v>
      </c>
    </row>
    <row r="440" spans="1:25">
      <c r="A440" s="19">
        <f>'Gen Master'!A287</f>
        <v>256</v>
      </c>
      <c r="B440" s="19" t="str">
        <f>IF(AND(NOT(ISBLANK('Gen Master'!B287)),OR('Gen Master'!$AM287=TRUE,'Gen Master'!$AM287="Enabled?")),'Gen Master'!B287, ignore_flag)</f>
        <v>zzz_ignore</v>
      </c>
      <c r="C440" s="19" t="str">
        <f>IF(AND(NOT(ISBLANK('Gen Master'!C287)),OR('Gen Master'!$AM287=TRUE,'Gen Master'!$AM287="Enabled?")),'Gen Master'!C287, ignore_flag)</f>
        <v>zzz_ignore</v>
      </c>
      <c r="D440" s="19" t="str">
        <f>IF(AND(NOT(ISBLANK('Gen Master'!D287)),OR('Gen Master'!$AM287=TRUE,'Gen Master'!$AM287="Enabled?")),'Gen Master'!D287, ignore_flag)</f>
        <v>zzz_ignore</v>
      </c>
      <c r="E440" s="19" t="str">
        <f>IF(AND(NOT(ISBLANK('Gen Master'!E287)),OR('Gen Master'!$AM287=TRUE,'Gen Master'!$AM287="Enabled?")),'Gen Master'!E287, ignore_flag)</f>
        <v>zzz_ignore</v>
      </c>
      <c r="F440" s="19" t="str">
        <f>IF(AND(NOT(ISBLANK('Gen Master'!F287)),OR('Gen Master'!$AM287=TRUE,'Gen Master'!$AM287="Enabled?")),'Gen Master'!F287, ignore_flag)</f>
        <v>zzz_ignore</v>
      </c>
      <c r="G440" s="19" t="str">
        <f>IF(AND(NOT(ISBLANK('Gen Master'!G287)),OR('Gen Master'!$AM287=TRUE,'Gen Master'!$AM287="Enabled?")),'Gen Master'!G287, ignore_flag)</f>
        <v>zzz_ignore</v>
      </c>
      <c r="H440" s="19" t="str">
        <f>IF(AND(NOT(ISBLANK('Gen Master'!H287)),OR('Gen Master'!$AM287=TRUE,'Gen Master'!$AM287="Enabled?")),'Gen Master'!H287, ignore_flag)</f>
        <v>zzz_ignore</v>
      </c>
      <c r="I440" s="19" t="str">
        <f>IF(AND(NOT(ISBLANK('Gen Master'!I287)),OR('Gen Master'!$AM287=TRUE,'Gen Master'!$AM287="Enabled?")),'Gen Master'!I287, ignore_flag)</f>
        <v>zzz_ignore</v>
      </c>
      <c r="J440" s="19" t="str">
        <f>IF(AND(NOT(ISBLANK('Gen Master'!J287)),OR('Gen Master'!$AM287=TRUE,'Gen Master'!$AM287="Enabled?")),'Gen Master'!J287, ignore_flag)</f>
        <v>zzz_ignore</v>
      </c>
      <c r="K440" s="19" t="str">
        <f>IF(AND(NOT(ISBLANK('Gen Master'!K287)),OR('Gen Master'!$AM287=TRUE,'Gen Master'!$AM287="Enabled?")),'Gen Master'!K287, ignore_flag)</f>
        <v>zzz_ignore</v>
      </c>
      <c r="L440" s="19" t="str">
        <f>IF(AND(NOT(ISBLANK('Gen Master'!L287)),OR('Gen Master'!$AM287=TRUE,'Gen Master'!$AM287="Enabled?")),'Gen Master'!L287, ignore_flag)</f>
        <v>zzz_ignore</v>
      </c>
      <c r="M440" s="19" t="str">
        <f>IF(AND(NOT(ISBLANK('Gen Master'!M287)),OR('Gen Master'!$AM287=TRUE,'Gen Master'!$AM287="Enabled?")),'Gen Master'!M287, ignore_flag)</f>
        <v>zzz_ignore</v>
      </c>
      <c r="N440" s="19" t="str">
        <f>IF(AND(NOT(ISBLANK('Gen Master'!N287)),OR('Gen Master'!$AM287=TRUE,'Gen Master'!$AM287="Enabled?")),'Gen Master'!N287, ignore_flag)</f>
        <v>zzz_ignore</v>
      </c>
      <c r="O440" s="19" t="str">
        <f>IF(AND(NOT(ISBLANK('Gen Master'!O287)),OR('Gen Master'!$AM287=TRUE,'Gen Master'!$AM287="Enabled?")),'Gen Master'!O287, ignore_flag)</f>
        <v>zzz_ignore</v>
      </c>
      <c r="P440" s="19" t="str">
        <f>IF(AND(NOT(ISBLANK('Gen Master'!P287)),OR('Gen Master'!$AM287=TRUE,'Gen Master'!$AM287="Enabled?")),'Gen Master'!P287, ignore_flag)</f>
        <v>zzz_ignore</v>
      </c>
      <c r="Q440" s="19" t="str">
        <f>IF(AND(NOT(ISBLANK('Gen Master'!Q287)),OR('Gen Master'!$AM287=TRUE,'Gen Master'!$AM287="Enabled?")),'Gen Master'!Q287, ignore_flag)</f>
        <v>zzz_ignore</v>
      </c>
      <c r="R440" s="19" t="str">
        <f>IF(AND(NOT(ISBLANK('Gen Master'!R287)),OR('Gen Master'!$AM287=TRUE,'Gen Master'!$AM287="Enabled?")),'Gen Master'!R287, ignore_flag)</f>
        <v>zzz_ignore</v>
      </c>
      <c r="S440" s="19" t="str">
        <f>IF(AND(NOT(ISBLANK('Gen Master'!S287)),OR('Gen Master'!$AM287=TRUE,'Gen Master'!$AM287="Enabled?")),'Gen Master'!S287, ignore_flag)</f>
        <v>zzz_ignore</v>
      </c>
      <c r="T440" s="19" t="str">
        <f>IF(AND(NOT(ISBLANK('Gen Master'!T287)),OR('Gen Master'!$AM287=TRUE,'Gen Master'!$AM287="Enabled?")),'Gen Master'!T287, ignore_flag)</f>
        <v>zzz_ignore</v>
      </c>
      <c r="U440" s="19" t="str">
        <f>IF(AND(NOT(ISBLANK('Gen Master'!U287)),OR('Gen Master'!$AM287=TRUE,'Gen Master'!$AM287="Enabled?")),'Gen Master'!U287, ignore_flag)</f>
        <v>zzz_ignore</v>
      </c>
      <c r="V440" s="19" t="str">
        <f ca="1">IF(AND(NOT(ISBLANK('Gen Master'!V287)),OR('Gen Master'!$AM287=TRUE,'Gen Master'!$AM287="Enabled?")),'Gen Master'!V287, ignore_flag)</f>
        <v>zzz_ignore</v>
      </c>
      <c r="W440" s="19" t="str">
        <f>IF(AND(NOT(ISBLANK('Gen Master'!W287)),OR('Gen Master'!$AM287=TRUE,'Gen Master'!$AM287="Enabled?")),'Gen Master'!W287, ignore_flag)</f>
        <v>zzz_ignore</v>
      </c>
      <c r="X440" s="19" t="str">
        <f>IF(AND(NOT(ISBLANK('Gen Master'!X287)),OR('Gen Master'!$AM287=TRUE,'Gen Master'!$AM287="Enabled?")),'Gen Master'!X287, ignore_flag)</f>
        <v>zzz_ignore</v>
      </c>
      <c r="Y440" s="19" t="str">
        <f>IF(AND(NOT(ISBLANK('Gen Master'!Y287)),OR('Gen Master'!$AM287=TRUE,'Gen Master'!$AM287="Enabled?")),'Gen Master'!Y287, ignore_flag)</f>
        <v>zzz_ignore</v>
      </c>
    </row>
    <row r="441" spans="1:25">
      <c r="A441" s="19">
        <f>'Gen Master'!A288</f>
        <v>257</v>
      </c>
      <c r="B441" s="19" t="str">
        <f>IF(AND(NOT(ISBLANK('Gen Master'!B288)),OR('Gen Master'!$AM288=TRUE,'Gen Master'!$AM288="Enabled?")),'Gen Master'!B288, ignore_flag)</f>
        <v>zzz_ignore</v>
      </c>
      <c r="C441" s="19" t="str">
        <f>IF(AND(NOT(ISBLANK('Gen Master'!C288)),OR('Gen Master'!$AM288=TRUE,'Gen Master'!$AM288="Enabled?")),'Gen Master'!C288, ignore_flag)</f>
        <v>zzz_ignore</v>
      </c>
      <c r="D441" s="19" t="str">
        <f>IF(AND(NOT(ISBLANK('Gen Master'!D288)),OR('Gen Master'!$AM288=TRUE,'Gen Master'!$AM288="Enabled?")),'Gen Master'!D288, ignore_flag)</f>
        <v>zzz_ignore</v>
      </c>
      <c r="E441" s="19" t="str">
        <f>IF(AND(NOT(ISBLANK('Gen Master'!E288)),OR('Gen Master'!$AM288=TRUE,'Gen Master'!$AM288="Enabled?")),'Gen Master'!E288, ignore_flag)</f>
        <v>zzz_ignore</v>
      </c>
      <c r="F441" s="19" t="str">
        <f>IF(AND(NOT(ISBLANK('Gen Master'!F288)),OR('Gen Master'!$AM288=TRUE,'Gen Master'!$AM288="Enabled?")),'Gen Master'!F288, ignore_flag)</f>
        <v>zzz_ignore</v>
      </c>
      <c r="G441" s="19" t="str">
        <f>IF(AND(NOT(ISBLANK('Gen Master'!G288)),OR('Gen Master'!$AM288=TRUE,'Gen Master'!$AM288="Enabled?")),'Gen Master'!G288, ignore_flag)</f>
        <v>zzz_ignore</v>
      </c>
      <c r="H441" s="19" t="str">
        <f>IF(AND(NOT(ISBLANK('Gen Master'!H288)),OR('Gen Master'!$AM288=TRUE,'Gen Master'!$AM288="Enabled?")),'Gen Master'!H288, ignore_flag)</f>
        <v>zzz_ignore</v>
      </c>
      <c r="I441" s="19" t="str">
        <f>IF(AND(NOT(ISBLANK('Gen Master'!I288)),OR('Gen Master'!$AM288=TRUE,'Gen Master'!$AM288="Enabled?")),'Gen Master'!I288, ignore_flag)</f>
        <v>zzz_ignore</v>
      </c>
      <c r="J441" s="19" t="str">
        <f>IF(AND(NOT(ISBLANK('Gen Master'!J288)),OR('Gen Master'!$AM288=TRUE,'Gen Master'!$AM288="Enabled?")),'Gen Master'!J288, ignore_flag)</f>
        <v>zzz_ignore</v>
      </c>
      <c r="K441" s="19" t="str">
        <f>IF(AND(NOT(ISBLANK('Gen Master'!K288)),OR('Gen Master'!$AM288=TRUE,'Gen Master'!$AM288="Enabled?")),'Gen Master'!K288, ignore_flag)</f>
        <v>zzz_ignore</v>
      </c>
      <c r="L441" s="19" t="str">
        <f>IF(AND(NOT(ISBLANK('Gen Master'!L288)),OR('Gen Master'!$AM288=TRUE,'Gen Master'!$AM288="Enabled?")),'Gen Master'!L288, ignore_flag)</f>
        <v>zzz_ignore</v>
      </c>
      <c r="M441" s="19" t="str">
        <f>IF(AND(NOT(ISBLANK('Gen Master'!M288)),OR('Gen Master'!$AM288=TRUE,'Gen Master'!$AM288="Enabled?")),'Gen Master'!M288, ignore_flag)</f>
        <v>zzz_ignore</v>
      </c>
      <c r="N441" s="19" t="str">
        <f>IF(AND(NOT(ISBLANK('Gen Master'!N288)),OR('Gen Master'!$AM288=TRUE,'Gen Master'!$AM288="Enabled?")),'Gen Master'!N288, ignore_flag)</f>
        <v>zzz_ignore</v>
      </c>
      <c r="O441" s="19" t="str">
        <f>IF(AND(NOT(ISBLANK('Gen Master'!O288)),OR('Gen Master'!$AM288=TRUE,'Gen Master'!$AM288="Enabled?")),'Gen Master'!O288, ignore_flag)</f>
        <v>zzz_ignore</v>
      </c>
      <c r="P441" s="19" t="str">
        <f>IF(AND(NOT(ISBLANK('Gen Master'!P288)),OR('Gen Master'!$AM288=TRUE,'Gen Master'!$AM288="Enabled?")),'Gen Master'!P288, ignore_flag)</f>
        <v>zzz_ignore</v>
      </c>
      <c r="Q441" s="19" t="str">
        <f>IF(AND(NOT(ISBLANK('Gen Master'!Q288)),OR('Gen Master'!$AM288=TRUE,'Gen Master'!$AM288="Enabled?")),'Gen Master'!Q288, ignore_flag)</f>
        <v>zzz_ignore</v>
      </c>
      <c r="R441" s="19" t="str">
        <f>IF(AND(NOT(ISBLANK('Gen Master'!R288)),OR('Gen Master'!$AM288=TRUE,'Gen Master'!$AM288="Enabled?")),'Gen Master'!R288, ignore_flag)</f>
        <v>zzz_ignore</v>
      </c>
      <c r="S441" s="19" t="str">
        <f>IF(AND(NOT(ISBLANK('Gen Master'!S288)),OR('Gen Master'!$AM288=TRUE,'Gen Master'!$AM288="Enabled?")),'Gen Master'!S288, ignore_flag)</f>
        <v>zzz_ignore</v>
      </c>
      <c r="T441" s="19" t="str">
        <f>IF(AND(NOT(ISBLANK('Gen Master'!T288)),OR('Gen Master'!$AM288=TRUE,'Gen Master'!$AM288="Enabled?")),'Gen Master'!T288, ignore_flag)</f>
        <v>zzz_ignore</v>
      </c>
      <c r="U441" s="19" t="str">
        <f>IF(AND(NOT(ISBLANK('Gen Master'!U288)),OR('Gen Master'!$AM288=TRUE,'Gen Master'!$AM288="Enabled?")),'Gen Master'!U288, ignore_flag)</f>
        <v>zzz_ignore</v>
      </c>
      <c r="V441" s="19" t="str">
        <f ca="1">IF(AND(NOT(ISBLANK('Gen Master'!V288)),OR('Gen Master'!$AM288=TRUE,'Gen Master'!$AM288="Enabled?")),'Gen Master'!V288, ignore_flag)</f>
        <v>zzz_ignore</v>
      </c>
      <c r="W441" s="19" t="str">
        <f>IF(AND(NOT(ISBLANK('Gen Master'!W288)),OR('Gen Master'!$AM288=TRUE,'Gen Master'!$AM288="Enabled?")),'Gen Master'!W288, ignore_flag)</f>
        <v>zzz_ignore</v>
      </c>
      <c r="X441" s="19" t="str">
        <f>IF(AND(NOT(ISBLANK('Gen Master'!X288)),OR('Gen Master'!$AM288=TRUE,'Gen Master'!$AM288="Enabled?")),'Gen Master'!X288, ignore_flag)</f>
        <v>zzz_ignore</v>
      </c>
      <c r="Y441" s="19" t="str">
        <f>IF(AND(NOT(ISBLANK('Gen Master'!Y288)),OR('Gen Master'!$AM288=TRUE,'Gen Master'!$AM288="Enabled?")),'Gen Master'!Y288, ignore_flag)</f>
        <v>zzz_ignore</v>
      </c>
    </row>
    <row r="442" spans="1:25">
      <c r="A442" s="19">
        <f>'Gen Master'!A289</f>
        <v>258</v>
      </c>
      <c r="B442" s="19" t="str">
        <f>IF(AND(NOT(ISBLANK('Gen Master'!B289)),OR('Gen Master'!$AM289=TRUE,'Gen Master'!$AM289="Enabled?")),'Gen Master'!B289, ignore_flag)</f>
        <v>zzz_ignore</v>
      </c>
      <c r="C442" s="19" t="str">
        <f>IF(AND(NOT(ISBLANK('Gen Master'!C289)),OR('Gen Master'!$AM289=TRUE,'Gen Master'!$AM289="Enabled?")),'Gen Master'!C289, ignore_flag)</f>
        <v>zzz_ignore</v>
      </c>
      <c r="D442" s="19" t="str">
        <f>IF(AND(NOT(ISBLANK('Gen Master'!D289)),OR('Gen Master'!$AM289=TRUE,'Gen Master'!$AM289="Enabled?")),'Gen Master'!D289, ignore_flag)</f>
        <v>zzz_ignore</v>
      </c>
      <c r="E442" s="19" t="str">
        <f>IF(AND(NOT(ISBLANK('Gen Master'!E289)),OR('Gen Master'!$AM289=TRUE,'Gen Master'!$AM289="Enabled?")),'Gen Master'!E289, ignore_flag)</f>
        <v>zzz_ignore</v>
      </c>
      <c r="F442" s="19" t="str">
        <f>IF(AND(NOT(ISBLANK('Gen Master'!F289)),OR('Gen Master'!$AM289=TRUE,'Gen Master'!$AM289="Enabled?")),'Gen Master'!F289, ignore_flag)</f>
        <v>zzz_ignore</v>
      </c>
      <c r="G442" s="19" t="str">
        <f>IF(AND(NOT(ISBLANK('Gen Master'!G289)),OR('Gen Master'!$AM289=TRUE,'Gen Master'!$AM289="Enabled?")),'Gen Master'!G289, ignore_flag)</f>
        <v>zzz_ignore</v>
      </c>
      <c r="H442" s="19" t="str">
        <f>IF(AND(NOT(ISBLANK('Gen Master'!H289)),OR('Gen Master'!$AM289=TRUE,'Gen Master'!$AM289="Enabled?")),'Gen Master'!H289, ignore_flag)</f>
        <v>zzz_ignore</v>
      </c>
      <c r="I442" s="19" t="str">
        <f>IF(AND(NOT(ISBLANK('Gen Master'!I289)),OR('Gen Master'!$AM289=TRUE,'Gen Master'!$AM289="Enabled?")),'Gen Master'!I289, ignore_flag)</f>
        <v>zzz_ignore</v>
      </c>
      <c r="J442" s="19" t="str">
        <f>IF(AND(NOT(ISBLANK('Gen Master'!J289)),OR('Gen Master'!$AM289=TRUE,'Gen Master'!$AM289="Enabled?")),'Gen Master'!J289, ignore_flag)</f>
        <v>zzz_ignore</v>
      </c>
      <c r="K442" s="19" t="str">
        <f>IF(AND(NOT(ISBLANK('Gen Master'!K289)),OR('Gen Master'!$AM289=TRUE,'Gen Master'!$AM289="Enabled?")),'Gen Master'!K289, ignore_flag)</f>
        <v>zzz_ignore</v>
      </c>
      <c r="L442" s="19" t="str">
        <f>IF(AND(NOT(ISBLANK('Gen Master'!L289)),OR('Gen Master'!$AM289=TRUE,'Gen Master'!$AM289="Enabled?")),'Gen Master'!L289, ignore_flag)</f>
        <v>zzz_ignore</v>
      </c>
      <c r="M442" s="19" t="str">
        <f>IF(AND(NOT(ISBLANK('Gen Master'!M289)),OR('Gen Master'!$AM289=TRUE,'Gen Master'!$AM289="Enabled?")),'Gen Master'!M289, ignore_flag)</f>
        <v>zzz_ignore</v>
      </c>
      <c r="N442" s="19" t="str">
        <f>IF(AND(NOT(ISBLANK('Gen Master'!N289)),OR('Gen Master'!$AM289=TRUE,'Gen Master'!$AM289="Enabled?")),'Gen Master'!N289, ignore_flag)</f>
        <v>zzz_ignore</v>
      </c>
      <c r="O442" s="19" t="str">
        <f>IF(AND(NOT(ISBLANK('Gen Master'!O289)),OR('Gen Master'!$AM289=TRUE,'Gen Master'!$AM289="Enabled?")),'Gen Master'!O289, ignore_flag)</f>
        <v>zzz_ignore</v>
      </c>
      <c r="P442" s="19" t="str">
        <f>IF(AND(NOT(ISBLANK('Gen Master'!P289)),OR('Gen Master'!$AM289=TRUE,'Gen Master'!$AM289="Enabled?")),'Gen Master'!P289, ignore_flag)</f>
        <v>zzz_ignore</v>
      </c>
      <c r="Q442" s="19" t="str">
        <f>IF(AND(NOT(ISBLANK('Gen Master'!Q289)),OR('Gen Master'!$AM289=TRUE,'Gen Master'!$AM289="Enabled?")),'Gen Master'!Q289, ignore_flag)</f>
        <v>zzz_ignore</v>
      </c>
      <c r="R442" s="19" t="str">
        <f>IF(AND(NOT(ISBLANK('Gen Master'!R289)),OR('Gen Master'!$AM289=TRUE,'Gen Master'!$AM289="Enabled?")),'Gen Master'!R289, ignore_flag)</f>
        <v>zzz_ignore</v>
      </c>
      <c r="S442" s="19" t="str">
        <f>IF(AND(NOT(ISBLANK('Gen Master'!S289)),OR('Gen Master'!$AM289=TRUE,'Gen Master'!$AM289="Enabled?")),'Gen Master'!S289, ignore_flag)</f>
        <v>zzz_ignore</v>
      </c>
      <c r="T442" s="19" t="str">
        <f>IF(AND(NOT(ISBLANK('Gen Master'!T289)),OR('Gen Master'!$AM289=TRUE,'Gen Master'!$AM289="Enabled?")),'Gen Master'!T289, ignore_flag)</f>
        <v>zzz_ignore</v>
      </c>
      <c r="U442" s="19" t="str">
        <f>IF(AND(NOT(ISBLANK('Gen Master'!U289)),OR('Gen Master'!$AM289=TRUE,'Gen Master'!$AM289="Enabled?")),'Gen Master'!U289, ignore_flag)</f>
        <v>zzz_ignore</v>
      </c>
      <c r="V442" s="19" t="str">
        <f ca="1">IF(AND(NOT(ISBLANK('Gen Master'!V289)),OR('Gen Master'!$AM289=TRUE,'Gen Master'!$AM289="Enabled?")),'Gen Master'!V289, ignore_flag)</f>
        <v>zzz_ignore</v>
      </c>
      <c r="W442" s="19" t="str">
        <f>IF(AND(NOT(ISBLANK('Gen Master'!W289)),OR('Gen Master'!$AM289=TRUE,'Gen Master'!$AM289="Enabled?")),'Gen Master'!W289, ignore_flag)</f>
        <v>zzz_ignore</v>
      </c>
      <c r="X442" s="19" t="str">
        <f>IF(AND(NOT(ISBLANK('Gen Master'!X289)),OR('Gen Master'!$AM289=TRUE,'Gen Master'!$AM289="Enabled?")),'Gen Master'!X289, ignore_flag)</f>
        <v>zzz_ignore</v>
      </c>
      <c r="Y442" s="19" t="str">
        <f>IF(AND(NOT(ISBLANK('Gen Master'!Y289)),OR('Gen Master'!$AM289=TRUE,'Gen Master'!$AM289="Enabled?")),'Gen Master'!Y289, ignore_flag)</f>
        <v>zzz_ignore</v>
      </c>
    </row>
    <row r="443" spans="1:25">
      <c r="A443" s="19">
        <f>'Gen Master'!A290</f>
        <v>259</v>
      </c>
      <c r="B443" s="19" t="str">
        <f>IF(AND(NOT(ISBLANK('Gen Master'!B290)),OR('Gen Master'!$AM290=TRUE,'Gen Master'!$AM290="Enabled?")),'Gen Master'!B290, ignore_flag)</f>
        <v>zzz_ignore</v>
      </c>
      <c r="C443" s="19" t="str">
        <f>IF(AND(NOT(ISBLANK('Gen Master'!C290)),OR('Gen Master'!$AM290=TRUE,'Gen Master'!$AM290="Enabled?")),'Gen Master'!C290, ignore_flag)</f>
        <v>zzz_ignore</v>
      </c>
      <c r="D443" s="19" t="str">
        <f>IF(AND(NOT(ISBLANK('Gen Master'!D290)),OR('Gen Master'!$AM290=TRUE,'Gen Master'!$AM290="Enabled?")),'Gen Master'!D290, ignore_flag)</f>
        <v>zzz_ignore</v>
      </c>
      <c r="E443" s="19" t="str">
        <f>IF(AND(NOT(ISBLANK('Gen Master'!E290)),OR('Gen Master'!$AM290=TRUE,'Gen Master'!$AM290="Enabled?")),'Gen Master'!E290, ignore_flag)</f>
        <v>zzz_ignore</v>
      </c>
      <c r="F443" s="19" t="str">
        <f>IF(AND(NOT(ISBLANK('Gen Master'!F290)),OR('Gen Master'!$AM290=TRUE,'Gen Master'!$AM290="Enabled?")),'Gen Master'!F290, ignore_flag)</f>
        <v>zzz_ignore</v>
      </c>
      <c r="G443" s="19" t="str">
        <f>IF(AND(NOT(ISBLANK('Gen Master'!G290)),OR('Gen Master'!$AM290=TRUE,'Gen Master'!$AM290="Enabled?")),'Gen Master'!G290, ignore_flag)</f>
        <v>zzz_ignore</v>
      </c>
      <c r="H443" s="19" t="str">
        <f>IF(AND(NOT(ISBLANK('Gen Master'!H290)),OR('Gen Master'!$AM290=TRUE,'Gen Master'!$AM290="Enabled?")),'Gen Master'!H290, ignore_flag)</f>
        <v>zzz_ignore</v>
      </c>
      <c r="I443" s="19" t="str">
        <f>IF(AND(NOT(ISBLANK('Gen Master'!I290)),OR('Gen Master'!$AM290=TRUE,'Gen Master'!$AM290="Enabled?")),'Gen Master'!I290, ignore_flag)</f>
        <v>zzz_ignore</v>
      </c>
      <c r="J443" s="19" t="str">
        <f>IF(AND(NOT(ISBLANK('Gen Master'!J290)),OR('Gen Master'!$AM290=TRUE,'Gen Master'!$AM290="Enabled?")),'Gen Master'!J290, ignore_flag)</f>
        <v>zzz_ignore</v>
      </c>
      <c r="K443" s="19" t="str">
        <f>IF(AND(NOT(ISBLANK('Gen Master'!K290)),OR('Gen Master'!$AM290=TRUE,'Gen Master'!$AM290="Enabled?")),'Gen Master'!K290, ignore_flag)</f>
        <v>zzz_ignore</v>
      </c>
      <c r="L443" s="19" t="str">
        <f>IF(AND(NOT(ISBLANK('Gen Master'!L290)),OR('Gen Master'!$AM290=TRUE,'Gen Master'!$AM290="Enabled?")),'Gen Master'!L290, ignore_flag)</f>
        <v>zzz_ignore</v>
      </c>
      <c r="M443" s="19" t="str">
        <f>IF(AND(NOT(ISBLANK('Gen Master'!M290)),OR('Gen Master'!$AM290=TRUE,'Gen Master'!$AM290="Enabled?")),'Gen Master'!M290, ignore_flag)</f>
        <v>zzz_ignore</v>
      </c>
      <c r="N443" s="19" t="str">
        <f>IF(AND(NOT(ISBLANK('Gen Master'!N290)),OR('Gen Master'!$AM290=TRUE,'Gen Master'!$AM290="Enabled?")),'Gen Master'!N290, ignore_flag)</f>
        <v>zzz_ignore</v>
      </c>
      <c r="O443" s="19" t="str">
        <f>IF(AND(NOT(ISBLANK('Gen Master'!O290)),OR('Gen Master'!$AM290=TRUE,'Gen Master'!$AM290="Enabled?")),'Gen Master'!O290, ignore_flag)</f>
        <v>zzz_ignore</v>
      </c>
      <c r="P443" s="19" t="str">
        <f>IF(AND(NOT(ISBLANK('Gen Master'!P290)),OR('Gen Master'!$AM290=TRUE,'Gen Master'!$AM290="Enabled?")),'Gen Master'!P290, ignore_flag)</f>
        <v>zzz_ignore</v>
      </c>
      <c r="Q443" s="19" t="str">
        <f>IF(AND(NOT(ISBLANK('Gen Master'!Q290)),OR('Gen Master'!$AM290=TRUE,'Gen Master'!$AM290="Enabled?")),'Gen Master'!Q290, ignore_flag)</f>
        <v>zzz_ignore</v>
      </c>
      <c r="R443" s="19" t="str">
        <f>IF(AND(NOT(ISBLANK('Gen Master'!R290)),OR('Gen Master'!$AM290=TRUE,'Gen Master'!$AM290="Enabled?")),'Gen Master'!R290, ignore_flag)</f>
        <v>zzz_ignore</v>
      </c>
      <c r="S443" s="19" t="str">
        <f>IF(AND(NOT(ISBLANK('Gen Master'!S290)),OR('Gen Master'!$AM290=TRUE,'Gen Master'!$AM290="Enabled?")),'Gen Master'!S290, ignore_flag)</f>
        <v>zzz_ignore</v>
      </c>
      <c r="T443" s="19" t="str">
        <f>IF(AND(NOT(ISBLANK('Gen Master'!T290)),OR('Gen Master'!$AM290=TRUE,'Gen Master'!$AM290="Enabled?")),'Gen Master'!T290, ignore_flag)</f>
        <v>zzz_ignore</v>
      </c>
      <c r="U443" s="19" t="str">
        <f>IF(AND(NOT(ISBLANK('Gen Master'!U290)),OR('Gen Master'!$AM290=TRUE,'Gen Master'!$AM290="Enabled?")),'Gen Master'!U290, ignore_flag)</f>
        <v>zzz_ignore</v>
      </c>
      <c r="V443" s="19" t="str">
        <f ca="1">IF(AND(NOT(ISBLANK('Gen Master'!V290)),OR('Gen Master'!$AM290=TRUE,'Gen Master'!$AM290="Enabled?")),'Gen Master'!V290, ignore_flag)</f>
        <v>zzz_ignore</v>
      </c>
      <c r="W443" s="19" t="str">
        <f>IF(AND(NOT(ISBLANK('Gen Master'!W290)),OR('Gen Master'!$AM290=TRUE,'Gen Master'!$AM290="Enabled?")),'Gen Master'!W290, ignore_flag)</f>
        <v>zzz_ignore</v>
      </c>
      <c r="X443" s="19" t="str">
        <f>IF(AND(NOT(ISBLANK('Gen Master'!X290)),OR('Gen Master'!$AM290=TRUE,'Gen Master'!$AM290="Enabled?")),'Gen Master'!X290, ignore_flag)</f>
        <v>zzz_ignore</v>
      </c>
      <c r="Y443" s="19" t="str">
        <f>IF(AND(NOT(ISBLANK('Gen Master'!Y290)),OR('Gen Master'!$AM290=TRUE,'Gen Master'!$AM290="Enabled?")),'Gen Master'!Y290, ignore_flag)</f>
        <v>zzz_ignore</v>
      </c>
    </row>
    <row r="444" spans="1:25">
      <c r="A444" s="19">
        <f>'Gen Master'!A291</f>
        <v>260</v>
      </c>
      <c r="B444" s="19" t="str">
        <f>IF(AND(NOT(ISBLANK('Gen Master'!B291)),OR('Gen Master'!$AM291=TRUE,'Gen Master'!$AM291="Enabled?")),'Gen Master'!B291, ignore_flag)</f>
        <v>zzz_ignore</v>
      </c>
      <c r="C444" s="19" t="str">
        <f>IF(AND(NOT(ISBLANK('Gen Master'!C291)),OR('Gen Master'!$AM291=TRUE,'Gen Master'!$AM291="Enabled?")),'Gen Master'!C291, ignore_flag)</f>
        <v>zzz_ignore</v>
      </c>
      <c r="D444" s="19" t="str">
        <f>IF(AND(NOT(ISBLANK('Gen Master'!D291)),OR('Gen Master'!$AM291=TRUE,'Gen Master'!$AM291="Enabled?")),'Gen Master'!D291, ignore_flag)</f>
        <v>zzz_ignore</v>
      </c>
      <c r="E444" s="19" t="str">
        <f>IF(AND(NOT(ISBLANK('Gen Master'!E291)),OR('Gen Master'!$AM291=TRUE,'Gen Master'!$AM291="Enabled?")),'Gen Master'!E291, ignore_flag)</f>
        <v>zzz_ignore</v>
      </c>
      <c r="F444" s="19" t="str">
        <f>IF(AND(NOT(ISBLANK('Gen Master'!F291)),OR('Gen Master'!$AM291=TRUE,'Gen Master'!$AM291="Enabled?")),'Gen Master'!F291, ignore_flag)</f>
        <v>zzz_ignore</v>
      </c>
      <c r="G444" s="19" t="str">
        <f>IF(AND(NOT(ISBLANK('Gen Master'!G291)),OR('Gen Master'!$AM291=TRUE,'Gen Master'!$AM291="Enabled?")),'Gen Master'!G291, ignore_flag)</f>
        <v>zzz_ignore</v>
      </c>
      <c r="H444" s="19" t="str">
        <f>IF(AND(NOT(ISBLANK('Gen Master'!H291)),OR('Gen Master'!$AM291=TRUE,'Gen Master'!$AM291="Enabled?")),'Gen Master'!H291, ignore_flag)</f>
        <v>zzz_ignore</v>
      </c>
      <c r="I444" s="19" t="str">
        <f>IF(AND(NOT(ISBLANK('Gen Master'!I291)),OR('Gen Master'!$AM291=TRUE,'Gen Master'!$AM291="Enabled?")),'Gen Master'!I291, ignore_flag)</f>
        <v>zzz_ignore</v>
      </c>
      <c r="J444" s="19" t="str">
        <f>IF(AND(NOT(ISBLANK('Gen Master'!J291)),OR('Gen Master'!$AM291=TRUE,'Gen Master'!$AM291="Enabled?")),'Gen Master'!J291, ignore_flag)</f>
        <v>zzz_ignore</v>
      </c>
      <c r="K444" s="19" t="str">
        <f>IF(AND(NOT(ISBLANK('Gen Master'!K291)),OR('Gen Master'!$AM291=TRUE,'Gen Master'!$AM291="Enabled?")),'Gen Master'!K291, ignore_flag)</f>
        <v>zzz_ignore</v>
      </c>
      <c r="L444" s="19" t="str">
        <f>IF(AND(NOT(ISBLANK('Gen Master'!L291)),OR('Gen Master'!$AM291=TRUE,'Gen Master'!$AM291="Enabled?")),'Gen Master'!L291, ignore_flag)</f>
        <v>zzz_ignore</v>
      </c>
      <c r="M444" s="19" t="str">
        <f>IF(AND(NOT(ISBLANK('Gen Master'!M291)),OR('Gen Master'!$AM291=TRUE,'Gen Master'!$AM291="Enabled?")),'Gen Master'!M291, ignore_flag)</f>
        <v>zzz_ignore</v>
      </c>
      <c r="N444" s="19" t="str">
        <f>IF(AND(NOT(ISBLANK('Gen Master'!N291)),OR('Gen Master'!$AM291=TRUE,'Gen Master'!$AM291="Enabled?")),'Gen Master'!N291, ignore_flag)</f>
        <v>zzz_ignore</v>
      </c>
      <c r="O444" s="19" t="str">
        <f>IF(AND(NOT(ISBLANK('Gen Master'!O291)),OR('Gen Master'!$AM291=TRUE,'Gen Master'!$AM291="Enabled?")),'Gen Master'!O291, ignore_flag)</f>
        <v>zzz_ignore</v>
      </c>
      <c r="P444" s="19" t="str">
        <f>IF(AND(NOT(ISBLANK('Gen Master'!P291)),OR('Gen Master'!$AM291=TRUE,'Gen Master'!$AM291="Enabled?")),'Gen Master'!P291, ignore_flag)</f>
        <v>zzz_ignore</v>
      </c>
      <c r="Q444" s="19" t="str">
        <f>IF(AND(NOT(ISBLANK('Gen Master'!Q291)),OR('Gen Master'!$AM291=TRUE,'Gen Master'!$AM291="Enabled?")),'Gen Master'!Q291, ignore_flag)</f>
        <v>zzz_ignore</v>
      </c>
      <c r="R444" s="19" t="str">
        <f>IF(AND(NOT(ISBLANK('Gen Master'!R291)),OR('Gen Master'!$AM291=TRUE,'Gen Master'!$AM291="Enabled?")),'Gen Master'!R291, ignore_flag)</f>
        <v>zzz_ignore</v>
      </c>
      <c r="S444" s="19" t="str">
        <f>IF(AND(NOT(ISBLANK('Gen Master'!S291)),OR('Gen Master'!$AM291=TRUE,'Gen Master'!$AM291="Enabled?")),'Gen Master'!S291, ignore_flag)</f>
        <v>zzz_ignore</v>
      </c>
      <c r="T444" s="19" t="str">
        <f>IF(AND(NOT(ISBLANK('Gen Master'!T291)),OR('Gen Master'!$AM291=TRUE,'Gen Master'!$AM291="Enabled?")),'Gen Master'!T291, ignore_flag)</f>
        <v>zzz_ignore</v>
      </c>
      <c r="U444" s="19" t="str">
        <f>IF(AND(NOT(ISBLANK('Gen Master'!U291)),OR('Gen Master'!$AM291=TRUE,'Gen Master'!$AM291="Enabled?")),'Gen Master'!U291, ignore_flag)</f>
        <v>zzz_ignore</v>
      </c>
      <c r="V444" s="19" t="str">
        <f ca="1">IF(AND(NOT(ISBLANK('Gen Master'!V291)),OR('Gen Master'!$AM291=TRUE,'Gen Master'!$AM291="Enabled?")),'Gen Master'!V291, ignore_flag)</f>
        <v>zzz_ignore</v>
      </c>
      <c r="W444" s="19" t="str">
        <f>IF(AND(NOT(ISBLANK('Gen Master'!W291)),OR('Gen Master'!$AM291=TRUE,'Gen Master'!$AM291="Enabled?")),'Gen Master'!W291, ignore_flag)</f>
        <v>zzz_ignore</v>
      </c>
      <c r="X444" s="19" t="str">
        <f>IF(AND(NOT(ISBLANK('Gen Master'!X291)),OR('Gen Master'!$AM291=TRUE,'Gen Master'!$AM291="Enabled?")),'Gen Master'!X291, ignore_flag)</f>
        <v>zzz_ignore</v>
      </c>
      <c r="Y444" s="19" t="str">
        <f>IF(AND(NOT(ISBLANK('Gen Master'!Y291)),OR('Gen Master'!$AM291=TRUE,'Gen Master'!$AM291="Enabled?")),'Gen Master'!Y291, ignore_flag)</f>
        <v>zzz_ignore</v>
      </c>
    </row>
    <row r="445" spans="1:25">
      <c r="A445" s="19">
        <f>'Gen Master'!A292</f>
        <v>261</v>
      </c>
      <c r="B445" s="19" t="str">
        <f>IF(AND(NOT(ISBLANK('Gen Master'!B292)),OR('Gen Master'!$AM292=TRUE,'Gen Master'!$AM292="Enabled?")),'Gen Master'!B292, ignore_flag)</f>
        <v>zzz_ignore</v>
      </c>
      <c r="C445" s="19" t="str">
        <f>IF(AND(NOT(ISBLANK('Gen Master'!C292)),OR('Gen Master'!$AM292=TRUE,'Gen Master'!$AM292="Enabled?")),'Gen Master'!C292, ignore_flag)</f>
        <v>zzz_ignore</v>
      </c>
      <c r="D445" s="19" t="str">
        <f>IF(AND(NOT(ISBLANK('Gen Master'!D292)),OR('Gen Master'!$AM292=TRUE,'Gen Master'!$AM292="Enabled?")),'Gen Master'!D292, ignore_flag)</f>
        <v>zzz_ignore</v>
      </c>
      <c r="E445" s="19" t="str">
        <f>IF(AND(NOT(ISBLANK('Gen Master'!E292)),OR('Gen Master'!$AM292=TRUE,'Gen Master'!$AM292="Enabled?")),'Gen Master'!E292, ignore_flag)</f>
        <v>zzz_ignore</v>
      </c>
      <c r="F445" s="19" t="str">
        <f>IF(AND(NOT(ISBLANK('Gen Master'!F292)),OR('Gen Master'!$AM292=TRUE,'Gen Master'!$AM292="Enabled?")),'Gen Master'!F292, ignore_flag)</f>
        <v>zzz_ignore</v>
      </c>
      <c r="G445" s="19" t="str">
        <f>IF(AND(NOT(ISBLANK('Gen Master'!G292)),OR('Gen Master'!$AM292=TRUE,'Gen Master'!$AM292="Enabled?")),'Gen Master'!G292, ignore_flag)</f>
        <v>zzz_ignore</v>
      </c>
      <c r="H445" s="19" t="str">
        <f>IF(AND(NOT(ISBLANK('Gen Master'!H292)),OR('Gen Master'!$AM292=TRUE,'Gen Master'!$AM292="Enabled?")),'Gen Master'!H292, ignore_flag)</f>
        <v>zzz_ignore</v>
      </c>
      <c r="I445" s="19" t="str">
        <f>IF(AND(NOT(ISBLANK('Gen Master'!I292)),OR('Gen Master'!$AM292=TRUE,'Gen Master'!$AM292="Enabled?")),'Gen Master'!I292, ignore_flag)</f>
        <v>zzz_ignore</v>
      </c>
      <c r="J445" s="19" t="str">
        <f>IF(AND(NOT(ISBLANK('Gen Master'!J292)),OR('Gen Master'!$AM292=TRUE,'Gen Master'!$AM292="Enabled?")),'Gen Master'!J292, ignore_flag)</f>
        <v>zzz_ignore</v>
      </c>
      <c r="K445" s="19" t="str">
        <f>IF(AND(NOT(ISBLANK('Gen Master'!K292)),OR('Gen Master'!$AM292=TRUE,'Gen Master'!$AM292="Enabled?")),'Gen Master'!K292, ignore_flag)</f>
        <v>zzz_ignore</v>
      </c>
      <c r="L445" s="19" t="str">
        <f>IF(AND(NOT(ISBLANK('Gen Master'!L292)),OR('Gen Master'!$AM292=TRUE,'Gen Master'!$AM292="Enabled?")),'Gen Master'!L292, ignore_flag)</f>
        <v>zzz_ignore</v>
      </c>
      <c r="M445" s="19" t="str">
        <f>IF(AND(NOT(ISBLANK('Gen Master'!M292)),OR('Gen Master'!$AM292=TRUE,'Gen Master'!$AM292="Enabled?")),'Gen Master'!M292, ignore_flag)</f>
        <v>zzz_ignore</v>
      </c>
      <c r="N445" s="19" t="str">
        <f>IF(AND(NOT(ISBLANK('Gen Master'!N292)),OR('Gen Master'!$AM292=TRUE,'Gen Master'!$AM292="Enabled?")),'Gen Master'!N292, ignore_flag)</f>
        <v>zzz_ignore</v>
      </c>
      <c r="O445" s="19" t="str">
        <f>IF(AND(NOT(ISBLANK('Gen Master'!O292)),OR('Gen Master'!$AM292=TRUE,'Gen Master'!$AM292="Enabled?")),'Gen Master'!O292, ignore_flag)</f>
        <v>zzz_ignore</v>
      </c>
      <c r="P445" s="19" t="str">
        <f>IF(AND(NOT(ISBLANK('Gen Master'!P292)),OR('Gen Master'!$AM292=TRUE,'Gen Master'!$AM292="Enabled?")),'Gen Master'!P292, ignore_flag)</f>
        <v>zzz_ignore</v>
      </c>
      <c r="Q445" s="19" t="str">
        <f>IF(AND(NOT(ISBLANK('Gen Master'!Q292)),OR('Gen Master'!$AM292=TRUE,'Gen Master'!$AM292="Enabled?")),'Gen Master'!Q292, ignore_flag)</f>
        <v>zzz_ignore</v>
      </c>
      <c r="R445" s="19" t="str">
        <f>IF(AND(NOT(ISBLANK('Gen Master'!R292)),OR('Gen Master'!$AM292=TRUE,'Gen Master'!$AM292="Enabled?")),'Gen Master'!R292, ignore_flag)</f>
        <v>zzz_ignore</v>
      </c>
      <c r="S445" s="19" t="str">
        <f>IF(AND(NOT(ISBLANK('Gen Master'!S292)),OR('Gen Master'!$AM292=TRUE,'Gen Master'!$AM292="Enabled?")),'Gen Master'!S292, ignore_flag)</f>
        <v>zzz_ignore</v>
      </c>
      <c r="T445" s="19" t="str">
        <f>IF(AND(NOT(ISBLANK('Gen Master'!T292)),OR('Gen Master'!$AM292=TRUE,'Gen Master'!$AM292="Enabled?")),'Gen Master'!T292, ignore_flag)</f>
        <v>zzz_ignore</v>
      </c>
      <c r="U445" s="19" t="str">
        <f>IF(AND(NOT(ISBLANK('Gen Master'!U292)),OR('Gen Master'!$AM292=TRUE,'Gen Master'!$AM292="Enabled?")),'Gen Master'!U292, ignore_flag)</f>
        <v>zzz_ignore</v>
      </c>
      <c r="V445" s="19" t="str">
        <f ca="1">IF(AND(NOT(ISBLANK('Gen Master'!V292)),OR('Gen Master'!$AM292=TRUE,'Gen Master'!$AM292="Enabled?")),'Gen Master'!V292, ignore_flag)</f>
        <v>zzz_ignore</v>
      </c>
      <c r="W445" s="19" t="str">
        <f>IF(AND(NOT(ISBLANK('Gen Master'!W292)),OR('Gen Master'!$AM292=TRUE,'Gen Master'!$AM292="Enabled?")),'Gen Master'!W292, ignore_flag)</f>
        <v>zzz_ignore</v>
      </c>
      <c r="X445" s="19" t="str">
        <f>IF(AND(NOT(ISBLANK('Gen Master'!X292)),OR('Gen Master'!$AM292=TRUE,'Gen Master'!$AM292="Enabled?")),'Gen Master'!X292, ignore_flag)</f>
        <v>zzz_ignore</v>
      </c>
      <c r="Y445" s="19" t="str">
        <f>IF(AND(NOT(ISBLANK('Gen Master'!Y292)),OR('Gen Master'!$AM292=TRUE,'Gen Master'!$AM292="Enabled?")),'Gen Master'!Y292, ignore_flag)</f>
        <v>zzz_ignore</v>
      </c>
    </row>
    <row r="446" spans="1:25">
      <c r="A446" s="19">
        <f>'Gen Master'!A293</f>
        <v>262</v>
      </c>
      <c r="B446" s="19" t="str">
        <f>IF(AND(NOT(ISBLANK('Gen Master'!B293)),OR('Gen Master'!$AM293=TRUE,'Gen Master'!$AM293="Enabled?")),'Gen Master'!B293, ignore_flag)</f>
        <v>zzz_ignore</v>
      </c>
      <c r="C446" s="19" t="str">
        <f>IF(AND(NOT(ISBLANK('Gen Master'!C293)),OR('Gen Master'!$AM293=TRUE,'Gen Master'!$AM293="Enabled?")),'Gen Master'!C293, ignore_flag)</f>
        <v>zzz_ignore</v>
      </c>
      <c r="D446" s="19" t="str">
        <f>IF(AND(NOT(ISBLANK('Gen Master'!D293)),OR('Gen Master'!$AM293=TRUE,'Gen Master'!$AM293="Enabled?")),'Gen Master'!D293, ignore_flag)</f>
        <v>zzz_ignore</v>
      </c>
      <c r="E446" s="19" t="str">
        <f>IF(AND(NOT(ISBLANK('Gen Master'!E293)),OR('Gen Master'!$AM293=TRUE,'Gen Master'!$AM293="Enabled?")),'Gen Master'!E293, ignore_flag)</f>
        <v>zzz_ignore</v>
      </c>
      <c r="F446" s="19" t="str">
        <f>IF(AND(NOT(ISBLANK('Gen Master'!F293)),OR('Gen Master'!$AM293=TRUE,'Gen Master'!$AM293="Enabled?")),'Gen Master'!F293, ignore_flag)</f>
        <v>zzz_ignore</v>
      </c>
      <c r="G446" s="19" t="str">
        <f>IF(AND(NOT(ISBLANK('Gen Master'!G293)),OR('Gen Master'!$AM293=TRUE,'Gen Master'!$AM293="Enabled?")),'Gen Master'!G293, ignore_flag)</f>
        <v>zzz_ignore</v>
      </c>
      <c r="H446" s="19" t="str">
        <f>IF(AND(NOT(ISBLANK('Gen Master'!H293)),OR('Gen Master'!$AM293=TRUE,'Gen Master'!$AM293="Enabled?")),'Gen Master'!H293, ignore_flag)</f>
        <v>zzz_ignore</v>
      </c>
      <c r="I446" s="19" t="str">
        <f>IF(AND(NOT(ISBLANK('Gen Master'!I293)),OR('Gen Master'!$AM293=TRUE,'Gen Master'!$AM293="Enabled?")),'Gen Master'!I293, ignore_flag)</f>
        <v>zzz_ignore</v>
      </c>
      <c r="J446" s="19" t="str">
        <f>IF(AND(NOT(ISBLANK('Gen Master'!J293)),OR('Gen Master'!$AM293=TRUE,'Gen Master'!$AM293="Enabled?")),'Gen Master'!J293, ignore_flag)</f>
        <v>zzz_ignore</v>
      </c>
      <c r="K446" s="19" t="str">
        <f>IF(AND(NOT(ISBLANK('Gen Master'!K293)),OR('Gen Master'!$AM293=TRUE,'Gen Master'!$AM293="Enabled?")),'Gen Master'!K293, ignore_flag)</f>
        <v>zzz_ignore</v>
      </c>
      <c r="L446" s="19" t="str">
        <f>IF(AND(NOT(ISBLANK('Gen Master'!L293)),OR('Gen Master'!$AM293=TRUE,'Gen Master'!$AM293="Enabled?")),'Gen Master'!L293, ignore_flag)</f>
        <v>zzz_ignore</v>
      </c>
      <c r="M446" s="19" t="str">
        <f>IF(AND(NOT(ISBLANK('Gen Master'!M293)),OR('Gen Master'!$AM293=TRUE,'Gen Master'!$AM293="Enabled?")),'Gen Master'!M293, ignore_flag)</f>
        <v>zzz_ignore</v>
      </c>
      <c r="N446" s="19" t="str">
        <f>IF(AND(NOT(ISBLANK('Gen Master'!N293)),OR('Gen Master'!$AM293=TRUE,'Gen Master'!$AM293="Enabled?")),'Gen Master'!N293, ignore_flag)</f>
        <v>zzz_ignore</v>
      </c>
      <c r="O446" s="19" t="str">
        <f>IF(AND(NOT(ISBLANK('Gen Master'!O293)),OR('Gen Master'!$AM293=TRUE,'Gen Master'!$AM293="Enabled?")),'Gen Master'!O293, ignore_flag)</f>
        <v>zzz_ignore</v>
      </c>
      <c r="P446" s="19" t="str">
        <f>IF(AND(NOT(ISBLANK('Gen Master'!P293)),OR('Gen Master'!$AM293=TRUE,'Gen Master'!$AM293="Enabled?")),'Gen Master'!P293, ignore_flag)</f>
        <v>zzz_ignore</v>
      </c>
      <c r="Q446" s="19" t="str">
        <f>IF(AND(NOT(ISBLANK('Gen Master'!Q293)),OR('Gen Master'!$AM293=TRUE,'Gen Master'!$AM293="Enabled?")),'Gen Master'!Q293, ignore_flag)</f>
        <v>zzz_ignore</v>
      </c>
      <c r="R446" s="19" t="str">
        <f>IF(AND(NOT(ISBLANK('Gen Master'!R293)),OR('Gen Master'!$AM293=TRUE,'Gen Master'!$AM293="Enabled?")),'Gen Master'!R293, ignore_flag)</f>
        <v>zzz_ignore</v>
      </c>
      <c r="S446" s="19" t="str">
        <f>IF(AND(NOT(ISBLANK('Gen Master'!S293)),OR('Gen Master'!$AM293=TRUE,'Gen Master'!$AM293="Enabled?")),'Gen Master'!S293, ignore_flag)</f>
        <v>zzz_ignore</v>
      </c>
      <c r="T446" s="19" t="str">
        <f>IF(AND(NOT(ISBLANK('Gen Master'!T293)),OR('Gen Master'!$AM293=TRUE,'Gen Master'!$AM293="Enabled?")),'Gen Master'!T293, ignore_flag)</f>
        <v>zzz_ignore</v>
      </c>
      <c r="U446" s="19" t="str">
        <f>IF(AND(NOT(ISBLANK('Gen Master'!U293)),OR('Gen Master'!$AM293=TRUE,'Gen Master'!$AM293="Enabled?")),'Gen Master'!U293, ignore_flag)</f>
        <v>zzz_ignore</v>
      </c>
      <c r="V446" s="19" t="str">
        <f ca="1">IF(AND(NOT(ISBLANK('Gen Master'!V293)),OR('Gen Master'!$AM293=TRUE,'Gen Master'!$AM293="Enabled?")),'Gen Master'!V293, ignore_flag)</f>
        <v>zzz_ignore</v>
      </c>
      <c r="W446" s="19" t="str">
        <f>IF(AND(NOT(ISBLANK('Gen Master'!W293)),OR('Gen Master'!$AM293=TRUE,'Gen Master'!$AM293="Enabled?")),'Gen Master'!W293, ignore_flag)</f>
        <v>zzz_ignore</v>
      </c>
      <c r="X446" s="19" t="str">
        <f>IF(AND(NOT(ISBLANK('Gen Master'!X293)),OR('Gen Master'!$AM293=TRUE,'Gen Master'!$AM293="Enabled?")),'Gen Master'!X293, ignore_flag)</f>
        <v>zzz_ignore</v>
      </c>
      <c r="Y446" s="19" t="str">
        <f>IF(AND(NOT(ISBLANK('Gen Master'!Y293)),OR('Gen Master'!$AM293=TRUE,'Gen Master'!$AM293="Enabled?")),'Gen Master'!Y293, ignore_flag)</f>
        <v>zzz_ignore</v>
      </c>
    </row>
    <row r="447" spans="1:25">
      <c r="A447" s="19">
        <f>'Gen Master'!A297</f>
        <v>266</v>
      </c>
      <c r="B447" s="19" t="str">
        <f>IF(AND(NOT(ISBLANK('Gen Master'!B297)),OR('Gen Master'!$AM297=TRUE,'Gen Master'!$AM297="Enabled?")),'Gen Master'!B297, ignore_flag)</f>
        <v>zzz_ignore</v>
      </c>
      <c r="C447" s="19" t="str">
        <f>IF(AND(NOT(ISBLANK('Gen Master'!C297)),OR('Gen Master'!$AM297=TRUE,'Gen Master'!$AM297="Enabled?")),'Gen Master'!C297, ignore_flag)</f>
        <v>zzz_ignore</v>
      </c>
      <c r="D447" s="19" t="str">
        <f>IF(AND(NOT(ISBLANK('Gen Master'!D297)),OR('Gen Master'!$AM297=TRUE,'Gen Master'!$AM297="Enabled?")),'Gen Master'!D297, ignore_flag)</f>
        <v>zzz_ignore</v>
      </c>
      <c r="E447" s="19" t="str">
        <f>IF(AND(NOT(ISBLANK('Gen Master'!E297)),OR('Gen Master'!$AM297=TRUE,'Gen Master'!$AM297="Enabled?")),'Gen Master'!E297, ignore_flag)</f>
        <v>zzz_ignore</v>
      </c>
      <c r="F447" s="19" t="str">
        <f>IF(AND(NOT(ISBLANK('Gen Master'!F297)),OR('Gen Master'!$AM297=TRUE,'Gen Master'!$AM297="Enabled?")),'Gen Master'!F297, ignore_flag)</f>
        <v>zzz_ignore</v>
      </c>
      <c r="G447" s="19" t="str">
        <f>IF(AND(NOT(ISBLANK('Gen Master'!G297)),OR('Gen Master'!$AM297=TRUE,'Gen Master'!$AM297="Enabled?")),'Gen Master'!G297, ignore_flag)</f>
        <v>zzz_ignore</v>
      </c>
      <c r="H447" s="19" t="str">
        <f>IF(AND(NOT(ISBLANK('Gen Master'!H297)),OR('Gen Master'!$AM297=TRUE,'Gen Master'!$AM297="Enabled?")),'Gen Master'!H297, ignore_flag)</f>
        <v>zzz_ignore</v>
      </c>
      <c r="I447" s="19" t="str">
        <f>IF(AND(NOT(ISBLANK('Gen Master'!I297)),OR('Gen Master'!$AM297=TRUE,'Gen Master'!$AM297="Enabled?")),'Gen Master'!I297, ignore_flag)</f>
        <v>zzz_ignore</v>
      </c>
      <c r="J447" s="19" t="str">
        <f>IF(AND(NOT(ISBLANK('Gen Master'!J297)),OR('Gen Master'!$AM297=TRUE,'Gen Master'!$AM297="Enabled?")),'Gen Master'!J297, ignore_flag)</f>
        <v>zzz_ignore</v>
      </c>
      <c r="K447" s="19" t="str">
        <f>IF(AND(NOT(ISBLANK('Gen Master'!K297)),OR('Gen Master'!$AM297=TRUE,'Gen Master'!$AM297="Enabled?")),'Gen Master'!K297, ignore_flag)</f>
        <v>zzz_ignore</v>
      </c>
      <c r="L447" s="19" t="str">
        <f>IF(AND(NOT(ISBLANK('Gen Master'!L297)),OR('Gen Master'!$AM297=TRUE,'Gen Master'!$AM297="Enabled?")),'Gen Master'!L297, ignore_flag)</f>
        <v>zzz_ignore</v>
      </c>
      <c r="M447" s="19" t="str">
        <f>IF(AND(NOT(ISBLANK('Gen Master'!M297)),OR('Gen Master'!$AM297=TRUE,'Gen Master'!$AM297="Enabled?")),'Gen Master'!M297, ignore_flag)</f>
        <v>zzz_ignore</v>
      </c>
      <c r="N447" s="19" t="str">
        <f>IF(AND(NOT(ISBLANK('Gen Master'!N297)),OR('Gen Master'!$AM297=TRUE,'Gen Master'!$AM297="Enabled?")),'Gen Master'!N297, ignore_flag)</f>
        <v>zzz_ignore</v>
      </c>
      <c r="O447" s="19" t="str">
        <f>IF(AND(NOT(ISBLANK('Gen Master'!O297)),OR('Gen Master'!$AM297=TRUE,'Gen Master'!$AM297="Enabled?")),'Gen Master'!O297, ignore_flag)</f>
        <v>zzz_ignore</v>
      </c>
      <c r="P447" s="19" t="str">
        <f>IF(AND(NOT(ISBLANK('Gen Master'!P297)),OR('Gen Master'!$AM297=TRUE,'Gen Master'!$AM297="Enabled?")),'Gen Master'!P297, ignore_flag)</f>
        <v>zzz_ignore</v>
      </c>
      <c r="Q447" s="19" t="str">
        <f>IF(AND(NOT(ISBLANK('Gen Master'!Q297)),OR('Gen Master'!$AM297=TRUE,'Gen Master'!$AM297="Enabled?")),'Gen Master'!Q297, ignore_flag)</f>
        <v>zzz_ignore</v>
      </c>
      <c r="R447" s="19" t="str">
        <f>IF(AND(NOT(ISBLANK('Gen Master'!R297)),OR('Gen Master'!$AM297=TRUE,'Gen Master'!$AM297="Enabled?")),'Gen Master'!R297, ignore_flag)</f>
        <v>zzz_ignore</v>
      </c>
      <c r="S447" s="19" t="str">
        <f>IF(AND(NOT(ISBLANK('Gen Master'!S297)),OR('Gen Master'!$AM297=TRUE,'Gen Master'!$AM297="Enabled?")),'Gen Master'!S297, ignore_flag)</f>
        <v>zzz_ignore</v>
      </c>
      <c r="T447" s="19" t="str">
        <f>IF(AND(NOT(ISBLANK('Gen Master'!T297)),OR('Gen Master'!$AM297=TRUE,'Gen Master'!$AM297="Enabled?")),'Gen Master'!T297, ignore_flag)</f>
        <v>zzz_ignore</v>
      </c>
      <c r="U447" s="19" t="str">
        <f>IF(AND(NOT(ISBLANK('Gen Master'!U297)),OR('Gen Master'!$AM297=TRUE,'Gen Master'!$AM297="Enabled?")),'Gen Master'!U297, ignore_flag)</f>
        <v>zzz_ignore</v>
      </c>
      <c r="V447" s="19" t="str">
        <f ca="1">IF(AND(NOT(ISBLANK('Gen Master'!V297)),OR('Gen Master'!$AM297=TRUE,'Gen Master'!$AM297="Enabled?")),'Gen Master'!V297, ignore_flag)</f>
        <v>zzz_ignore</v>
      </c>
      <c r="W447" s="19" t="str">
        <f>IF(AND(NOT(ISBLANK('Gen Master'!W297)),OR('Gen Master'!$AM297=TRUE,'Gen Master'!$AM297="Enabled?")),'Gen Master'!W297, ignore_flag)</f>
        <v>zzz_ignore</v>
      </c>
      <c r="X447" s="19" t="str">
        <f>IF(AND(NOT(ISBLANK('Gen Master'!X297)),OR('Gen Master'!$AM297=TRUE,'Gen Master'!$AM297="Enabled?")),'Gen Master'!X297, ignore_flag)</f>
        <v>zzz_ignore</v>
      </c>
      <c r="Y447" s="19" t="str">
        <f>IF(AND(NOT(ISBLANK('Gen Master'!Y297)),OR('Gen Master'!$AM297=TRUE,'Gen Master'!$AM297="Enabled?")),'Gen Master'!Y297, ignore_flag)</f>
        <v>zzz_ignore</v>
      </c>
    </row>
    <row r="448" spans="1:25">
      <c r="A448" s="19">
        <f>'Gen Master'!A298</f>
        <v>267</v>
      </c>
      <c r="B448" s="19" t="str">
        <f>IF(AND(NOT(ISBLANK('Gen Master'!B298)),OR('Gen Master'!$AM298=TRUE,'Gen Master'!$AM298="Enabled?")),'Gen Master'!B298, ignore_flag)</f>
        <v>zzz_ignore</v>
      </c>
      <c r="C448" s="19" t="str">
        <f>IF(AND(NOT(ISBLANK('Gen Master'!C298)),OR('Gen Master'!$AM298=TRUE,'Gen Master'!$AM298="Enabled?")),'Gen Master'!C298, ignore_flag)</f>
        <v>zzz_ignore</v>
      </c>
      <c r="D448" s="19" t="str">
        <f>IF(AND(NOT(ISBLANK('Gen Master'!D298)),OR('Gen Master'!$AM298=TRUE,'Gen Master'!$AM298="Enabled?")),'Gen Master'!D298, ignore_flag)</f>
        <v>zzz_ignore</v>
      </c>
      <c r="E448" s="19" t="str">
        <f>IF(AND(NOT(ISBLANK('Gen Master'!E298)),OR('Gen Master'!$AM298=TRUE,'Gen Master'!$AM298="Enabled?")),'Gen Master'!E298, ignore_flag)</f>
        <v>zzz_ignore</v>
      </c>
      <c r="F448" s="19" t="str">
        <f>IF(AND(NOT(ISBLANK('Gen Master'!F298)),OR('Gen Master'!$AM298=TRUE,'Gen Master'!$AM298="Enabled?")),'Gen Master'!F298, ignore_flag)</f>
        <v>zzz_ignore</v>
      </c>
      <c r="G448" s="19" t="str">
        <f>IF(AND(NOT(ISBLANK('Gen Master'!G298)),OR('Gen Master'!$AM298=TRUE,'Gen Master'!$AM298="Enabled?")),'Gen Master'!G298, ignore_flag)</f>
        <v>zzz_ignore</v>
      </c>
      <c r="H448" s="19" t="str">
        <f>IF(AND(NOT(ISBLANK('Gen Master'!H298)),OR('Gen Master'!$AM298=TRUE,'Gen Master'!$AM298="Enabled?")),'Gen Master'!H298, ignore_flag)</f>
        <v>zzz_ignore</v>
      </c>
      <c r="I448" s="19" t="str">
        <f>IF(AND(NOT(ISBLANK('Gen Master'!I298)),OR('Gen Master'!$AM298=TRUE,'Gen Master'!$AM298="Enabled?")),'Gen Master'!I298, ignore_flag)</f>
        <v>zzz_ignore</v>
      </c>
      <c r="J448" s="19" t="str">
        <f>IF(AND(NOT(ISBLANK('Gen Master'!J298)),OR('Gen Master'!$AM298=TRUE,'Gen Master'!$AM298="Enabled?")),'Gen Master'!J298, ignore_flag)</f>
        <v>zzz_ignore</v>
      </c>
      <c r="K448" s="19" t="str">
        <f>IF(AND(NOT(ISBLANK('Gen Master'!K298)),OR('Gen Master'!$AM298=TRUE,'Gen Master'!$AM298="Enabled?")),'Gen Master'!K298, ignore_flag)</f>
        <v>zzz_ignore</v>
      </c>
      <c r="L448" s="19" t="str">
        <f>IF(AND(NOT(ISBLANK('Gen Master'!L298)),OR('Gen Master'!$AM298=TRUE,'Gen Master'!$AM298="Enabled?")),'Gen Master'!L298, ignore_flag)</f>
        <v>zzz_ignore</v>
      </c>
      <c r="M448" s="19" t="str">
        <f>IF(AND(NOT(ISBLANK('Gen Master'!M298)),OR('Gen Master'!$AM298=TRUE,'Gen Master'!$AM298="Enabled?")),'Gen Master'!M298, ignore_flag)</f>
        <v>zzz_ignore</v>
      </c>
      <c r="N448" s="19" t="str">
        <f>IF(AND(NOT(ISBLANK('Gen Master'!N298)),OR('Gen Master'!$AM298=TRUE,'Gen Master'!$AM298="Enabled?")),'Gen Master'!N298, ignore_flag)</f>
        <v>zzz_ignore</v>
      </c>
      <c r="O448" s="19" t="str">
        <f>IF(AND(NOT(ISBLANK('Gen Master'!O298)),OR('Gen Master'!$AM298=TRUE,'Gen Master'!$AM298="Enabled?")),'Gen Master'!O298, ignore_flag)</f>
        <v>zzz_ignore</v>
      </c>
      <c r="P448" s="19" t="str">
        <f>IF(AND(NOT(ISBLANK('Gen Master'!P298)),OR('Gen Master'!$AM298=TRUE,'Gen Master'!$AM298="Enabled?")),'Gen Master'!P298, ignore_flag)</f>
        <v>zzz_ignore</v>
      </c>
      <c r="Q448" s="19" t="str">
        <f>IF(AND(NOT(ISBLANK('Gen Master'!Q298)),OR('Gen Master'!$AM298=TRUE,'Gen Master'!$AM298="Enabled?")),'Gen Master'!Q298, ignore_flag)</f>
        <v>zzz_ignore</v>
      </c>
      <c r="R448" s="19" t="str">
        <f>IF(AND(NOT(ISBLANK('Gen Master'!R298)),OR('Gen Master'!$AM298=TRUE,'Gen Master'!$AM298="Enabled?")),'Gen Master'!R298, ignore_flag)</f>
        <v>zzz_ignore</v>
      </c>
      <c r="S448" s="19" t="str">
        <f>IF(AND(NOT(ISBLANK('Gen Master'!S298)),OR('Gen Master'!$AM298=TRUE,'Gen Master'!$AM298="Enabled?")),'Gen Master'!S298, ignore_flag)</f>
        <v>zzz_ignore</v>
      </c>
      <c r="T448" s="19" t="str">
        <f>IF(AND(NOT(ISBLANK('Gen Master'!T298)),OR('Gen Master'!$AM298=TRUE,'Gen Master'!$AM298="Enabled?")),'Gen Master'!T298, ignore_flag)</f>
        <v>zzz_ignore</v>
      </c>
      <c r="U448" s="19" t="str">
        <f>IF(AND(NOT(ISBLANK('Gen Master'!U298)),OR('Gen Master'!$AM298=TRUE,'Gen Master'!$AM298="Enabled?")),'Gen Master'!U298, ignore_flag)</f>
        <v>zzz_ignore</v>
      </c>
      <c r="V448" s="19" t="str">
        <f ca="1">IF(AND(NOT(ISBLANK('Gen Master'!V298)),OR('Gen Master'!$AM298=TRUE,'Gen Master'!$AM298="Enabled?")),'Gen Master'!V298, ignore_flag)</f>
        <v>zzz_ignore</v>
      </c>
      <c r="W448" s="19" t="str">
        <f>IF(AND(NOT(ISBLANK('Gen Master'!W298)),OR('Gen Master'!$AM298=TRUE,'Gen Master'!$AM298="Enabled?")),'Gen Master'!W298, ignore_flag)</f>
        <v>zzz_ignore</v>
      </c>
      <c r="X448" s="19" t="str">
        <f>IF(AND(NOT(ISBLANK('Gen Master'!X298)),OR('Gen Master'!$AM298=TRUE,'Gen Master'!$AM298="Enabled?")),'Gen Master'!X298, ignore_flag)</f>
        <v>zzz_ignore</v>
      </c>
      <c r="Y448" s="19" t="str">
        <f>IF(AND(NOT(ISBLANK('Gen Master'!Y298)),OR('Gen Master'!$AM298=TRUE,'Gen Master'!$AM298="Enabled?")),'Gen Master'!Y298, ignore_flag)</f>
        <v>zzz_ignore</v>
      </c>
    </row>
    <row r="449" spans="1:25">
      <c r="A449" s="19">
        <f>'Gen Master'!A299</f>
        <v>268</v>
      </c>
      <c r="B449" s="19" t="str">
        <f>IF(AND(NOT(ISBLANK('Gen Master'!B299)),OR('Gen Master'!$AM299=TRUE,'Gen Master'!$AM299="Enabled?")),'Gen Master'!B299, ignore_flag)</f>
        <v>zzz_ignore</v>
      </c>
      <c r="C449" s="19" t="str">
        <f>IF(AND(NOT(ISBLANK('Gen Master'!C299)),OR('Gen Master'!$AM299=TRUE,'Gen Master'!$AM299="Enabled?")),'Gen Master'!C299, ignore_flag)</f>
        <v>zzz_ignore</v>
      </c>
      <c r="D449" s="19" t="str">
        <f>IF(AND(NOT(ISBLANK('Gen Master'!D299)),OR('Gen Master'!$AM299=TRUE,'Gen Master'!$AM299="Enabled?")),'Gen Master'!D299, ignore_flag)</f>
        <v>zzz_ignore</v>
      </c>
      <c r="E449" s="19" t="str">
        <f>IF(AND(NOT(ISBLANK('Gen Master'!E299)),OR('Gen Master'!$AM299=TRUE,'Gen Master'!$AM299="Enabled?")),'Gen Master'!E299, ignore_flag)</f>
        <v>zzz_ignore</v>
      </c>
      <c r="F449" s="19" t="str">
        <f>IF(AND(NOT(ISBLANK('Gen Master'!F299)),OR('Gen Master'!$AM299=TRUE,'Gen Master'!$AM299="Enabled?")),'Gen Master'!F299, ignore_flag)</f>
        <v>zzz_ignore</v>
      </c>
      <c r="G449" s="19" t="str">
        <f>IF(AND(NOT(ISBLANK('Gen Master'!G299)),OR('Gen Master'!$AM299=TRUE,'Gen Master'!$AM299="Enabled?")),'Gen Master'!G299, ignore_flag)</f>
        <v>zzz_ignore</v>
      </c>
      <c r="H449" s="19" t="str">
        <f>IF(AND(NOT(ISBLANK('Gen Master'!H299)),OR('Gen Master'!$AM299=TRUE,'Gen Master'!$AM299="Enabled?")),'Gen Master'!H299, ignore_flag)</f>
        <v>zzz_ignore</v>
      </c>
      <c r="I449" s="19" t="str">
        <f>IF(AND(NOT(ISBLANK('Gen Master'!I299)),OR('Gen Master'!$AM299=TRUE,'Gen Master'!$AM299="Enabled?")),'Gen Master'!I299, ignore_flag)</f>
        <v>zzz_ignore</v>
      </c>
      <c r="J449" s="19" t="str">
        <f>IF(AND(NOT(ISBLANK('Gen Master'!J299)),OR('Gen Master'!$AM299=TRUE,'Gen Master'!$AM299="Enabled?")),'Gen Master'!J299, ignore_flag)</f>
        <v>zzz_ignore</v>
      </c>
      <c r="K449" s="19" t="str">
        <f>IF(AND(NOT(ISBLANK('Gen Master'!K299)),OR('Gen Master'!$AM299=TRUE,'Gen Master'!$AM299="Enabled?")),'Gen Master'!K299, ignore_flag)</f>
        <v>zzz_ignore</v>
      </c>
      <c r="L449" s="19" t="str">
        <f>IF(AND(NOT(ISBLANK('Gen Master'!L299)),OR('Gen Master'!$AM299=TRUE,'Gen Master'!$AM299="Enabled?")),'Gen Master'!L299, ignore_flag)</f>
        <v>zzz_ignore</v>
      </c>
      <c r="M449" s="19" t="str">
        <f>IF(AND(NOT(ISBLANK('Gen Master'!M299)),OR('Gen Master'!$AM299=TRUE,'Gen Master'!$AM299="Enabled?")),'Gen Master'!M299, ignore_flag)</f>
        <v>zzz_ignore</v>
      </c>
      <c r="N449" s="19" t="str">
        <f>IF(AND(NOT(ISBLANK('Gen Master'!N299)),OR('Gen Master'!$AM299=TRUE,'Gen Master'!$AM299="Enabled?")),'Gen Master'!N299, ignore_flag)</f>
        <v>zzz_ignore</v>
      </c>
      <c r="O449" s="19" t="str">
        <f>IF(AND(NOT(ISBLANK('Gen Master'!O299)),OR('Gen Master'!$AM299=TRUE,'Gen Master'!$AM299="Enabled?")),'Gen Master'!O299, ignore_flag)</f>
        <v>zzz_ignore</v>
      </c>
      <c r="P449" s="19" t="str">
        <f>IF(AND(NOT(ISBLANK('Gen Master'!P299)),OR('Gen Master'!$AM299=TRUE,'Gen Master'!$AM299="Enabled?")),'Gen Master'!P299, ignore_flag)</f>
        <v>zzz_ignore</v>
      </c>
      <c r="Q449" s="19" t="str">
        <f>IF(AND(NOT(ISBLANK('Gen Master'!Q299)),OR('Gen Master'!$AM299=TRUE,'Gen Master'!$AM299="Enabled?")),'Gen Master'!Q299, ignore_flag)</f>
        <v>zzz_ignore</v>
      </c>
      <c r="R449" s="19" t="str">
        <f>IF(AND(NOT(ISBLANK('Gen Master'!R299)),OR('Gen Master'!$AM299=TRUE,'Gen Master'!$AM299="Enabled?")),'Gen Master'!R299, ignore_flag)</f>
        <v>zzz_ignore</v>
      </c>
      <c r="S449" s="19" t="str">
        <f>IF(AND(NOT(ISBLANK('Gen Master'!S299)),OR('Gen Master'!$AM299=TRUE,'Gen Master'!$AM299="Enabled?")),'Gen Master'!S299, ignore_flag)</f>
        <v>zzz_ignore</v>
      </c>
      <c r="T449" s="19" t="str">
        <f>IF(AND(NOT(ISBLANK('Gen Master'!T299)),OR('Gen Master'!$AM299=TRUE,'Gen Master'!$AM299="Enabled?")),'Gen Master'!T299, ignore_flag)</f>
        <v>zzz_ignore</v>
      </c>
      <c r="U449" s="19" t="str">
        <f>IF(AND(NOT(ISBLANK('Gen Master'!U299)),OR('Gen Master'!$AM299=TRUE,'Gen Master'!$AM299="Enabled?")),'Gen Master'!U299, ignore_flag)</f>
        <v>zzz_ignore</v>
      </c>
      <c r="V449" s="19" t="str">
        <f ca="1">IF(AND(NOT(ISBLANK('Gen Master'!V299)),OR('Gen Master'!$AM299=TRUE,'Gen Master'!$AM299="Enabled?")),'Gen Master'!V299, ignore_flag)</f>
        <v>zzz_ignore</v>
      </c>
      <c r="W449" s="19" t="str">
        <f>IF(AND(NOT(ISBLANK('Gen Master'!W299)),OR('Gen Master'!$AM299=TRUE,'Gen Master'!$AM299="Enabled?")),'Gen Master'!W299, ignore_flag)</f>
        <v>zzz_ignore</v>
      </c>
      <c r="X449" s="19" t="str">
        <f>IF(AND(NOT(ISBLANK('Gen Master'!X299)),OR('Gen Master'!$AM299=TRUE,'Gen Master'!$AM299="Enabled?")),'Gen Master'!X299, ignore_flag)</f>
        <v>zzz_ignore</v>
      </c>
      <c r="Y449" s="19" t="str">
        <f>IF(AND(NOT(ISBLANK('Gen Master'!Y299)),OR('Gen Master'!$AM299=TRUE,'Gen Master'!$AM299="Enabled?")),'Gen Master'!Y299, ignore_flag)</f>
        <v>zzz_ignore</v>
      </c>
    </row>
    <row r="450" spans="1:25">
      <c r="A450" s="19">
        <f>'Gen Master'!A300</f>
        <v>269</v>
      </c>
      <c r="B450" s="19" t="str">
        <f>IF(AND(NOT(ISBLANK('Gen Master'!B300)),OR('Gen Master'!$AM300=TRUE,'Gen Master'!$AM300="Enabled?")),'Gen Master'!B300, ignore_flag)</f>
        <v>zzz_ignore</v>
      </c>
      <c r="C450" s="19" t="str">
        <f>IF(AND(NOT(ISBLANK('Gen Master'!C300)),OR('Gen Master'!$AM300=TRUE,'Gen Master'!$AM300="Enabled?")),'Gen Master'!C300, ignore_flag)</f>
        <v>zzz_ignore</v>
      </c>
      <c r="D450" s="19" t="str">
        <f>IF(AND(NOT(ISBLANK('Gen Master'!D300)),OR('Gen Master'!$AM300=TRUE,'Gen Master'!$AM300="Enabled?")),'Gen Master'!D300, ignore_flag)</f>
        <v>zzz_ignore</v>
      </c>
      <c r="E450" s="19" t="str">
        <f>IF(AND(NOT(ISBLANK('Gen Master'!E300)),OR('Gen Master'!$AM300=TRUE,'Gen Master'!$AM300="Enabled?")),'Gen Master'!E300, ignore_flag)</f>
        <v>zzz_ignore</v>
      </c>
      <c r="F450" s="19" t="str">
        <f>IF(AND(NOT(ISBLANK('Gen Master'!F300)),OR('Gen Master'!$AM300=TRUE,'Gen Master'!$AM300="Enabled?")),'Gen Master'!F300, ignore_flag)</f>
        <v>zzz_ignore</v>
      </c>
      <c r="G450" s="19" t="str">
        <f>IF(AND(NOT(ISBLANK('Gen Master'!G300)),OR('Gen Master'!$AM300=TRUE,'Gen Master'!$AM300="Enabled?")),'Gen Master'!G300, ignore_flag)</f>
        <v>zzz_ignore</v>
      </c>
      <c r="H450" s="19" t="str">
        <f>IF(AND(NOT(ISBLANK('Gen Master'!H300)),OR('Gen Master'!$AM300=TRUE,'Gen Master'!$AM300="Enabled?")),'Gen Master'!H300, ignore_flag)</f>
        <v>zzz_ignore</v>
      </c>
      <c r="I450" s="19" t="str">
        <f>IF(AND(NOT(ISBLANK('Gen Master'!I300)),OR('Gen Master'!$AM300=TRUE,'Gen Master'!$AM300="Enabled?")),'Gen Master'!I300, ignore_flag)</f>
        <v>zzz_ignore</v>
      </c>
      <c r="J450" s="19" t="str">
        <f>IF(AND(NOT(ISBLANK('Gen Master'!J300)),OR('Gen Master'!$AM300=TRUE,'Gen Master'!$AM300="Enabled?")),'Gen Master'!J300, ignore_flag)</f>
        <v>zzz_ignore</v>
      </c>
      <c r="K450" s="19" t="str">
        <f>IF(AND(NOT(ISBLANK('Gen Master'!K300)),OR('Gen Master'!$AM300=TRUE,'Gen Master'!$AM300="Enabled?")),'Gen Master'!K300, ignore_flag)</f>
        <v>zzz_ignore</v>
      </c>
      <c r="L450" s="19" t="str">
        <f>IF(AND(NOT(ISBLANK('Gen Master'!L300)),OR('Gen Master'!$AM300=TRUE,'Gen Master'!$AM300="Enabled?")),'Gen Master'!L300, ignore_flag)</f>
        <v>zzz_ignore</v>
      </c>
      <c r="M450" s="19" t="str">
        <f>IF(AND(NOT(ISBLANK('Gen Master'!M300)),OR('Gen Master'!$AM300=TRUE,'Gen Master'!$AM300="Enabled?")),'Gen Master'!M300, ignore_flag)</f>
        <v>zzz_ignore</v>
      </c>
      <c r="N450" s="19" t="str">
        <f>IF(AND(NOT(ISBLANK('Gen Master'!N300)),OR('Gen Master'!$AM300=TRUE,'Gen Master'!$AM300="Enabled?")),'Gen Master'!N300, ignore_flag)</f>
        <v>zzz_ignore</v>
      </c>
      <c r="O450" s="19" t="str">
        <f>IF(AND(NOT(ISBLANK('Gen Master'!O300)),OR('Gen Master'!$AM300=TRUE,'Gen Master'!$AM300="Enabled?")),'Gen Master'!O300, ignore_flag)</f>
        <v>zzz_ignore</v>
      </c>
      <c r="P450" s="19" t="str">
        <f>IF(AND(NOT(ISBLANK('Gen Master'!P300)),OR('Gen Master'!$AM300=TRUE,'Gen Master'!$AM300="Enabled?")),'Gen Master'!P300, ignore_flag)</f>
        <v>zzz_ignore</v>
      </c>
      <c r="Q450" s="19" t="str">
        <f>IF(AND(NOT(ISBLANK('Gen Master'!Q300)),OR('Gen Master'!$AM300=TRUE,'Gen Master'!$AM300="Enabled?")),'Gen Master'!Q300, ignore_flag)</f>
        <v>zzz_ignore</v>
      </c>
      <c r="R450" s="19" t="str">
        <f>IF(AND(NOT(ISBLANK('Gen Master'!R300)),OR('Gen Master'!$AM300=TRUE,'Gen Master'!$AM300="Enabled?")),'Gen Master'!R300, ignore_flag)</f>
        <v>zzz_ignore</v>
      </c>
      <c r="S450" s="19" t="str">
        <f>IF(AND(NOT(ISBLANK('Gen Master'!S300)),OR('Gen Master'!$AM300=TRUE,'Gen Master'!$AM300="Enabled?")),'Gen Master'!S300, ignore_flag)</f>
        <v>zzz_ignore</v>
      </c>
      <c r="T450" s="19" t="str">
        <f>IF(AND(NOT(ISBLANK('Gen Master'!T300)),OR('Gen Master'!$AM300=TRUE,'Gen Master'!$AM300="Enabled?")),'Gen Master'!T300, ignore_flag)</f>
        <v>zzz_ignore</v>
      </c>
      <c r="U450" s="19" t="str">
        <f>IF(AND(NOT(ISBLANK('Gen Master'!U300)),OR('Gen Master'!$AM300=TRUE,'Gen Master'!$AM300="Enabled?")),'Gen Master'!U300, ignore_flag)</f>
        <v>zzz_ignore</v>
      </c>
      <c r="V450" s="19" t="str">
        <f ca="1">IF(AND(NOT(ISBLANK('Gen Master'!V300)),OR('Gen Master'!$AM300=TRUE,'Gen Master'!$AM300="Enabled?")),'Gen Master'!V300, ignore_flag)</f>
        <v>zzz_ignore</v>
      </c>
      <c r="W450" s="19" t="str">
        <f>IF(AND(NOT(ISBLANK('Gen Master'!W300)),OR('Gen Master'!$AM300=TRUE,'Gen Master'!$AM300="Enabled?")),'Gen Master'!W300, ignore_flag)</f>
        <v>zzz_ignore</v>
      </c>
      <c r="X450" s="19" t="str">
        <f>IF(AND(NOT(ISBLANK('Gen Master'!X300)),OR('Gen Master'!$AM300=TRUE,'Gen Master'!$AM300="Enabled?")),'Gen Master'!X300, ignore_flag)</f>
        <v>zzz_ignore</v>
      </c>
      <c r="Y450" s="19" t="str">
        <f>IF(AND(NOT(ISBLANK('Gen Master'!Y300)),OR('Gen Master'!$AM300=TRUE,'Gen Master'!$AM300="Enabled?")),'Gen Master'!Y300, ignore_flag)</f>
        <v>zzz_ignore</v>
      </c>
    </row>
    <row r="451" spans="1:25">
      <c r="A451" s="19">
        <f>'Gen Master'!A301</f>
        <v>270</v>
      </c>
      <c r="B451" s="19" t="str">
        <f>IF(AND(NOT(ISBLANK('Gen Master'!B301)),OR('Gen Master'!$AM301=TRUE,'Gen Master'!$AM301="Enabled?")),'Gen Master'!B301, ignore_flag)</f>
        <v>zzz_ignore</v>
      </c>
      <c r="C451" s="19" t="str">
        <f>IF(AND(NOT(ISBLANK('Gen Master'!C301)),OR('Gen Master'!$AM301=TRUE,'Gen Master'!$AM301="Enabled?")),'Gen Master'!C301, ignore_flag)</f>
        <v>zzz_ignore</v>
      </c>
      <c r="D451" s="19" t="str">
        <f>IF(AND(NOT(ISBLANK('Gen Master'!D301)),OR('Gen Master'!$AM301=TRUE,'Gen Master'!$AM301="Enabled?")),'Gen Master'!D301, ignore_flag)</f>
        <v>zzz_ignore</v>
      </c>
      <c r="E451" s="19" t="str">
        <f>IF(AND(NOT(ISBLANK('Gen Master'!E301)),OR('Gen Master'!$AM301=TRUE,'Gen Master'!$AM301="Enabled?")),'Gen Master'!E301, ignore_flag)</f>
        <v>zzz_ignore</v>
      </c>
      <c r="F451" s="19" t="str">
        <f>IF(AND(NOT(ISBLANK('Gen Master'!F301)),OR('Gen Master'!$AM301=TRUE,'Gen Master'!$AM301="Enabled?")),'Gen Master'!F301, ignore_flag)</f>
        <v>zzz_ignore</v>
      </c>
      <c r="G451" s="19" t="str">
        <f>IF(AND(NOT(ISBLANK('Gen Master'!G301)),OR('Gen Master'!$AM301=TRUE,'Gen Master'!$AM301="Enabled?")),'Gen Master'!G301, ignore_flag)</f>
        <v>zzz_ignore</v>
      </c>
      <c r="H451" s="19" t="str">
        <f>IF(AND(NOT(ISBLANK('Gen Master'!H301)),OR('Gen Master'!$AM301=TRUE,'Gen Master'!$AM301="Enabled?")),'Gen Master'!H301, ignore_flag)</f>
        <v>zzz_ignore</v>
      </c>
      <c r="I451" s="19" t="str">
        <f>IF(AND(NOT(ISBLANK('Gen Master'!I301)),OR('Gen Master'!$AM301=TRUE,'Gen Master'!$AM301="Enabled?")),'Gen Master'!I301, ignore_flag)</f>
        <v>zzz_ignore</v>
      </c>
      <c r="J451" s="19" t="str">
        <f>IF(AND(NOT(ISBLANK('Gen Master'!J301)),OR('Gen Master'!$AM301=TRUE,'Gen Master'!$AM301="Enabled?")),'Gen Master'!J301, ignore_flag)</f>
        <v>zzz_ignore</v>
      </c>
      <c r="K451" s="19" t="str">
        <f>IF(AND(NOT(ISBLANK('Gen Master'!K301)),OR('Gen Master'!$AM301=TRUE,'Gen Master'!$AM301="Enabled?")),'Gen Master'!K301, ignore_flag)</f>
        <v>zzz_ignore</v>
      </c>
      <c r="L451" s="19" t="str">
        <f>IF(AND(NOT(ISBLANK('Gen Master'!L301)),OR('Gen Master'!$AM301=TRUE,'Gen Master'!$AM301="Enabled?")),'Gen Master'!L301, ignore_flag)</f>
        <v>zzz_ignore</v>
      </c>
      <c r="M451" s="19" t="str">
        <f>IF(AND(NOT(ISBLANK('Gen Master'!M301)),OR('Gen Master'!$AM301=TRUE,'Gen Master'!$AM301="Enabled?")),'Gen Master'!M301, ignore_flag)</f>
        <v>zzz_ignore</v>
      </c>
      <c r="N451" s="19" t="str">
        <f>IF(AND(NOT(ISBLANK('Gen Master'!N301)),OR('Gen Master'!$AM301=TRUE,'Gen Master'!$AM301="Enabled?")),'Gen Master'!N301, ignore_flag)</f>
        <v>zzz_ignore</v>
      </c>
      <c r="O451" s="19" t="str">
        <f>IF(AND(NOT(ISBLANK('Gen Master'!O301)),OR('Gen Master'!$AM301=TRUE,'Gen Master'!$AM301="Enabled?")),'Gen Master'!O301, ignore_flag)</f>
        <v>zzz_ignore</v>
      </c>
      <c r="P451" s="19" t="str">
        <f>IF(AND(NOT(ISBLANK('Gen Master'!P301)),OR('Gen Master'!$AM301=TRUE,'Gen Master'!$AM301="Enabled?")),'Gen Master'!P301, ignore_flag)</f>
        <v>zzz_ignore</v>
      </c>
      <c r="Q451" s="19" t="str">
        <f>IF(AND(NOT(ISBLANK('Gen Master'!Q301)),OR('Gen Master'!$AM301=TRUE,'Gen Master'!$AM301="Enabled?")),'Gen Master'!Q301, ignore_flag)</f>
        <v>zzz_ignore</v>
      </c>
      <c r="R451" s="19" t="str">
        <f>IF(AND(NOT(ISBLANK('Gen Master'!R301)),OR('Gen Master'!$AM301=TRUE,'Gen Master'!$AM301="Enabled?")),'Gen Master'!R301, ignore_flag)</f>
        <v>zzz_ignore</v>
      </c>
      <c r="S451" s="19" t="str">
        <f>IF(AND(NOT(ISBLANK('Gen Master'!S301)),OR('Gen Master'!$AM301=TRUE,'Gen Master'!$AM301="Enabled?")),'Gen Master'!S301, ignore_flag)</f>
        <v>zzz_ignore</v>
      </c>
      <c r="T451" s="19" t="str">
        <f>IF(AND(NOT(ISBLANK('Gen Master'!T301)),OR('Gen Master'!$AM301=TRUE,'Gen Master'!$AM301="Enabled?")),'Gen Master'!T301, ignore_flag)</f>
        <v>zzz_ignore</v>
      </c>
      <c r="U451" s="19" t="str">
        <f>IF(AND(NOT(ISBLANK('Gen Master'!U301)),OR('Gen Master'!$AM301=TRUE,'Gen Master'!$AM301="Enabled?")),'Gen Master'!U301, ignore_flag)</f>
        <v>zzz_ignore</v>
      </c>
      <c r="V451" s="19" t="str">
        <f ca="1">IF(AND(NOT(ISBLANK('Gen Master'!V301)),OR('Gen Master'!$AM301=TRUE,'Gen Master'!$AM301="Enabled?")),'Gen Master'!V301, ignore_flag)</f>
        <v>zzz_ignore</v>
      </c>
      <c r="W451" s="19" t="str">
        <f>IF(AND(NOT(ISBLANK('Gen Master'!W301)),OR('Gen Master'!$AM301=TRUE,'Gen Master'!$AM301="Enabled?")),'Gen Master'!W301, ignore_flag)</f>
        <v>zzz_ignore</v>
      </c>
      <c r="X451" s="19" t="str">
        <f>IF(AND(NOT(ISBLANK('Gen Master'!X301)),OR('Gen Master'!$AM301=TRUE,'Gen Master'!$AM301="Enabled?")),'Gen Master'!X301, ignore_flag)</f>
        <v>zzz_ignore</v>
      </c>
      <c r="Y451" s="19" t="str">
        <f>IF(AND(NOT(ISBLANK('Gen Master'!Y301)),OR('Gen Master'!$AM301=TRUE,'Gen Master'!$AM301="Enabled?")),'Gen Master'!Y301, ignore_flag)</f>
        <v>zzz_ignore</v>
      </c>
    </row>
    <row r="452" spans="1:25">
      <c r="A452" s="19">
        <f>'Gen Master'!A302</f>
        <v>271</v>
      </c>
      <c r="B452" s="19" t="str">
        <f>IF(AND(NOT(ISBLANK('Gen Master'!B302)),OR('Gen Master'!$AM302=TRUE,'Gen Master'!$AM302="Enabled?")),'Gen Master'!B302, ignore_flag)</f>
        <v>zzz_ignore</v>
      </c>
      <c r="C452" s="19" t="str">
        <f>IF(AND(NOT(ISBLANK('Gen Master'!C302)),OR('Gen Master'!$AM302=TRUE,'Gen Master'!$AM302="Enabled?")),'Gen Master'!C302, ignore_flag)</f>
        <v>zzz_ignore</v>
      </c>
      <c r="D452" s="19" t="str">
        <f>IF(AND(NOT(ISBLANK('Gen Master'!D302)),OR('Gen Master'!$AM302=TRUE,'Gen Master'!$AM302="Enabled?")),'Gen Master'!D302, ignore_flag)</f>
        <v>zzz_ignore</v>
      </c>
      <c r="E452" s="19" t="str">
        <f>IF(AND(NOT(ISBLANK('Gen Master'!E302)),OR('Gen Master'!$AM302=TRUE,'Gen Master'!$AM302="Enabled?")),'Gen Master'!E302, ignore_flag)</f>
        <v>zzz_ignore</v>
      </c>
      <c r="F452" s="19" t="str">
        <f>IF(AND(NOT(ISBLANK('Gen Master'!F302)),OR('Gen Master'!$AM302=TRUE,'Gen Master'!$AM302="Enabled?")),'Gen Master'!F302, ignore_flag)</f>
        <v>zzz_ignore</v>
      </c>
      <c r="G452" s="19" t="str">
        <f>IF(AND(NOT(ISBLANK('Gen Master'!G302)),OR('Gen Master'!$AM302=TRUE,'Gen Master'!$AM302="Enabled?")),'Gen Master'!G302, ignore_flag)</f>
        <v>zzz_ignore</v>
      </c>
      <c r="H452" s="19" t="str">
        <f>IF(AND(NOT(ISBLANK('Gen Master'!H302)),OR('Gen Master'!$AM302=TRUE,'Gen Master'!$AM302="Enabled?")),'Gen Master'!H302, ignore_flag)</f>
        <v>zzz_ignore</v>
      </c>
      <c r="I452" s="19" t="str">
        <f>IF(AND(NOT(ISBLANK('Gen Master'!I302)),OR('Gen Master'!$AM302=TRUE,'Gen Master'!$AM302="Enabled?")),'Gen Master'!I302, ignore_flag)</f>
        <v>zzz_ignore</v>
      </c>
      <c r="J452" s="19" t="str">
        <f>IF(AND(NOT(ISBLANK('Gen Master'!J302)),OR('Gen Master'!$AM302=TRUE,'Gen Master'!$AM302="Enabled?")),'Gen Master'!J302, ignore_flag)</f>
        <v>zzz_ignore</v>
      </c>
      <c r="K452" s="19" t="str">
        <f>IF(AND(NOT(ISBLANK('Gen Master'!K302)),OR('Gen Master'!$AM302=TRUE,'Gen Master'!$AM302="Enabled?")),'Gen Master'!K302, ignore_flag)</f>
        <v>zzz_ignore</v>
      </c>
      <c r="L452" s="19" t="str">
        <f>IF(AND(NOT(ISBLANK('Gen Master'!L302)),OR('Gen Master'!$AM302=TRUE,'Gen Master'!$AM302="Enabled?")),'Gen Master'!L302, ignore_flag)</f>
        <v>zzz_ignore</v>
      </c>
      <c r="M452" s="19" t="str">
        <f>IF(AND(NOT(ISBLANK('Gen Master'!M302)),OR('Gen Master'!$AM302=TRUE,'Gen Master'!$AM302="Enabled?")),'Gen Master'!M302, ignore_flag)</f>
        <v>zzz_ignore</v>
      </c>
      <c r="N452" s="19" t="str">
        <f>IF(AND(NOT(ISBLANK('Gen Master'!N302)),OR('Gen Master'!$AM302=TRUE,'Gen Master'!$AM302="Enabled?")),'Gen Master'!N302, ignore_flag)</f>
        <v>zzz_ignore</v>
      </c>
      <c r="O452" s="19" t="str">
        <f>IF(AND(NOT(ISBLANK('Gen Master'!O302)),OR('Gen Master'!$AM302=TRUE,'Gen Master'!$AM302="Enabled?")),'Gen Master'!O302, ignore_flag)</f>
        <v>zzz_ignore</v>
      </c>
      <c r="P452" s="19" t="str">
        <f>IF(AND(NOT(ISBLANK('Gen Master'!P302)),OR('Gen Master'!$AM302=TRUE,'Gen Master'!$AM302="Enabled?")),'Gen Master'!P302, ignore_flag)</f>
        <v>zzz_ignore</v>
      </c>
      <c r="Q452" s="19" t="str">
        <f>IF(AND(NOT(ISBLANK('Gen Master'!Q302)),OR('Gen Master'!$AM302=TRUE,'Gen Master'!$AM302="Enabled?")),'Gen Master'!Q302, ignore_flag)</f>
        <v>zzz_ignore</v>
      </c>
      <c r="R452" s="19" t="str">
        <f>IF(AND(NOT(ISBLANK('Gen Master'!R302)),OR('Gen Master'!$AM302=TRUE,'Gen Master'!$AM302="Enabled?")),'Gen Master'!R302, ignore_flag)</f>
        <v>zzz_ignore</v>
      </c>
      <c r="S452" s="19" t="str">
        <f>IF(AND(NOT(ISBLANK('Gen Master'!S302)),OR('Gen Master'!$AM302=TRUE,'Gen Master'!$AM302="Enabled?")),'Gen Master'!S302, ignore_flag)</f>
        <v>zzz_ignore</v>
      </c>
      <c r="T452" s="19" t="str">
        <f>IF(AND(NOT(ISBLANK('Gen Master'!T302)),OR('Gen Master'!$AM302=TRUE,'Gen Master'!$AM302="Enabled?")),'Gen Master'!T302, ignore_flag)</f>
        <v>zzz_ignore</v>
      </c>
      <c r="U452" s="19" t="str">
        <f>IF(AND(NOT(ISBLANK('Gen Master'!U302)),OR('Gen Master'!$AM302=TRUE,'Gen Master'!$AM302="Enabled?")),'Gen Master'!U302, ignore_flag)</f>
        <v>zzz_ignore</v>
      </c>
      <c r="V452" s="19" t="str">
        <f ca="1">IF(AND(NOT(ISBLANK('Gen Master'!V302)),OR('Gen Master'!$AM302=TRUE,'Gen Master'!$AM302="Enabled?")),'Gen Master'!V302, ignore_flag)</f>
        <v>zzz_ignore</v>
      </c>
      <c r="W452" s="19" t="str">
        <f>IF(AND(NOT(ISBLANK('Gen Master'!W302)),OR('Gen Master'!$AM302=TRUE,'Gen Master'!$AM302="Enabled?")),'Gen Master'!W302, ignore_flag)</f>
        <v>zzz_ignore</v>
      </c>
      <c r="X452" s="19" t="str">
        <f>IF(AND(NOT(ISBLANK('Gen Master'!X302)),OR('Gen Master'!$AM302=TRUE,'Gen Master'!$AM302="Enabled?")),'Gen Master'!X302, ignore_flag)</f>
        <v>zzz_ignore</v>
      </c>
      <c r="Y452" s="19" t="str">
        <f>IF(AND(NOT(ISBLANK('Gen Master'!Y302)),OR('Gen Master'!$AM302=TRUE,'Gen Master'!$AM302="Enabled?")),'Gen Master'!Y302, ignore_flag)</f>
        <v>zzz_ignore</v>
      </c>
    </row>
    <row r="453" spans="1:25">
      <c r="A453" s="19">
        <f>'Gen Master'!A303</f>
        <v>272</v>
      </c>
      <c r="B453" s="19" t="str">
        <f>IF(AND(NOT(ISBLANK('Gen Master'!B303)),OR('Gen Master'!$AM303=TRUE,'Gen Master'!$AM303="Enabled?")),'Gen Master'!B303, ignore_flag)</f>
        <v>zzz_ignore</v>
      </c>
      <c r="C453" s="19" t="str">
        <f>IF(AND(NOT(ISBLANK('Gen Master'!C303)),OR('Gen Master'!$AM303=TRUE,'Gen Master'!$AM303="Enabled?")),'Gen Master'!C303, ignore_flag)</f>
        <v>zzz_ignore</v>
      </c>
      <c r="D453" s="19" t="str">
        <f>IF(AND(NOT(ISBLANK('Gen Master'!D303)),OR('Gen Master'!$AM303=TRUE,'Gen Master'!$AM303="Enabled?")),'Gen Master'!D303, ignore_flag)</f>
        <v>zzz_ignore</v>
      </c>
      <c r="E453" s="19" t="str">
        <f>IF(AND(NOT(ISBLANK('Gen Master'!E303)),OR('Gen Master'!$AM303=TRUE,'Gen Master'!$AM303="Enabled?")),'Gen Master'!E303, ignore_flag)</f>
        <v>zzz_ignore</v>
      </c>
      <c r="F453" s="19" t="str">
        <f>IF(AND(NOT(ISBLANK('Gen Master'!F303)),OR('Gen Master'!$AM303=TRUE,'Gen Master'!$AM303="Enabled?")),'Gen Master'!F303, ignore_flag)</f>
        <v>zzz_ignore</v>
      </c>
      <c r="G453" s="19" t="str">
        <f>IF(AND(NOT(ISBLANK('Gen Master'!G303)),OR('Gen Master'!$AM303=TRUE,'Gen Master'!$AM303="Enabled?")),'Gen Master'!G303, ignore_flag)</f>
        <v>zzz_ignore</v>
      </c>
      <c r="H453" s="19" t="str">
        <f>IF(AND(NOT(ISBLANK('Gen Master'!H303)),OR('Gen Master'!$AM303=TRUE,'Gen Master'!$AM303="Enabled?")),'Gen Master'!H303, ignore_flag)</f>
        <v>zzz_ignore</v>
      </c>
      <c r="I453" s="19" t="str">
        <f>IF(AND(NOT(ISBLANK('Gen Master'!I303)),OR('Gen Master'!$AM303=TRUE,'Gen Master'!$AM303="Enabled?")),'Gen Master'!I303, ignore_flag)</f>
        <v>zzz_ignore</v>
      </c>
      <c r="J453" s="19" t="str">
        <f>IF(AND(NOT(ISBLANK('Gen Master'!J303)),OR('Gen Master'!$AM303=TRUE,'Gen Master'!$AM303="Enabled?")),'Gen Master'!J303, ignore_flag)</f>
        <v>zzz_ignore</v>
      </c>
      <c r="K453" s="19" t="str">
        <f>IF(AND(NOT(ISBLANK('Gen Master'!K303)),OR('Gen Master'!$AM303=TRUE,'Gen Master'!$AM303="Enabled?")),'Gen Master'!K303, ignore_flag)</f>
        <v>zzz_ignore</v>
      </c>
      <c r="L453" s="19" t="str">
        <f>IF(AND(NOT(ISBLANK('Gen Master'!L303)),OR('Gen Master'!$AM303=TRUE,'Gen Master'!$AM303="Enabled?")),'Gen Master'!L303, ignore_flag)</f>
        <v>zzz_ignore</v>
      </c>
      <c r="M453" s="19" t="str">
        <f>IF(AND(NOT(ISBLANK('Gen Master'!M303)),OR('Gen Master'!$AM303=TRUE,'Gen Master'!$AM303="Enabled?")),'Gen Master'!M303, ignore_flag)</f>
        <v>zzz_ignore</v>
      </c>
      <c r="N453" s="19" t="str">
        <f>IF(AND(NOT(ISBLANK('Gen Master'!N303)),OR('Gen Master'!$AM303=TRUE,'Gen Master'!$AM303="Enabled?")),'Gen Master'!N303, ignore_flag)</f>
        <v>zzz_ignore</v>
      </c>
      <c r="O453" s="19" t="str">
        <f>IF(AND(NOT(ISBLANK('Gen Master'!O303)),OR('Gen Master'!$AM303=TRUE,'Gen Master'!$AM303="Enabled?")),'Gen Master'!O303, ignore_flag)</f>
        <v>zzz_ignore</v>
      </c>
      <c r="P453" s="19" t="str">
        <f>IF(AND(NOT(ISBLANK('Gen Master'!P303)),OR('Gen Master'!$AM303=TRUE,'Gen Master'!$AM303="Enabled?")),'Gen Master'!P303, ignore_flag)</f>
        <v>zzz_ignore</v>
      </c>
      <c r="Q453" s="19" t="str">
        <f>IF(AND(NOT(ISBLANK('Gen Master'!Q303)),OR('Gen Master'!$AM303=TRUE,'Gen Master'!$AM303="Enabled?")),'Gen Master'!Q303, ignore_flag)</f>
        <v>zzz_ignore</v>
      </c>
      <c r="R453" s="19" t="str">
        <f>IF(AND(NOT(ISBLANK('Gen Master'!R303)),OR('Gen Master'!$AM303=TRUE,'Gen Master'!$AM303="Enabled?")),'Gen Master'!R303, ignore_flag)</f>
        <v>zzz_ignore</v>
      </c>
      <c r="S453" s="19" t="str">
        <f>IF(AND(NOT(ISBLANK('Gen Master'!S303)),OR('Gen Master'!$AM303=TRUE,'Gen Master'!$AM303="Enabled?")),'Gen Master'!S303, ignore_flag)</f>
        <v>zzz_ignore</v>
      </c>
      <c r="T453" s="19" t="str">
        <f>IF(AND(NOT(ISBLANK('Gen Master'!T303)),OR('Gen Master'!$AM303=TRUE,'Gen Master'!$AM303="Enabled?")),'Gen Master'!T303, ignore_flag)</f>
        <v>zzz_ignore</v>
      </c>
      <c r="U453" s="19" t="str">
        <f>IF(AND(NOT(ISBLANK('Gen Master'!U303)),OR('Gen Master'!$AM303=TRUE,'Gen Master'!$AM303="Enabled?")),'Gen Master'!U303, ignore_flag)</f>
        <v>zzz_ignore</v>
      </c>
      <c r="V453" s="19" t="str">
        <f ca="1">IF(AND(NOT(ISBLANK('Gen Master'!V303)),OR('Gen Master'!$AM303=TRUE,'Gen Master'!$AM303="Enabled?")),'Gen Master'!V303, ignore_flag)</f>
        <v>zzz_ignore</v>
      </c>
      <c r="W453" s="19" t="str">
        <f>IF(AND(NOT(ISBLANK('Gen Master'!W303)),OR('Gen Master'!$AM303=TRUE,'Gen Master'!$AM303="Enabled?")),'Gen Master'!W303, ignore_flag)</f>
        <v>zzz_ignore</v>
      </c>
      <c r="X453" s="19" t="str">
        <f>IF(AND(NOT(ISBLANK('Gen Master'!X303)),OR('Gen Master'!$AM303=TRUE,'Gen Master'!$AM303="Enabled?")),'Gen Master'!X303, ignore_flag)</f>
        <v>zzz_ignore</v>
      </c>
      <c r="Y453" s="19" t="str">
        <f>IF(AND(NOT(ISBLANK('Gen Master'!Y303)),OR('Gen Master'!$AM303=TRUE,'Gen Master'!$AM303="Enabled?")),'Gen Master'!Y303, ignore_flag)</f>
        <v>zzz_ignore</v>
      </c>
    </row>
    <row r="454" spans="1:25">
      <c r="A454" s="19">
        <f>'Gen Master'!A304</f>
        <v>273</v>
      </c>
      <c r="B454" s="19" t="str">
        <f>IF(AND(NOT(ISBLANK('Gen Master'!B304)),OR('Gen Master'!$AM304=TRUE,'Gen Master'!$AM304="Enabled?")),'Gen Master'!B304, ignore_flag)</f>
        <v>zzz_ignore</v>
      </c>
      <c r="C454" s="19" t="str">
        <f>IF(AND(NOT(ISBLANK('Gen Master'!C304)),OR('Gen Master'!$AM304=TRUE,'Gen Master'!$AM304="Enabled?")),'Gen Master'!C304, ignore_flag)</f>
        <v>zzz_ignore</v>
      </c>
      <c r="D454" s="19" t="str">
        <f>IF(AND(NOT(ISBLANK('Gen Master'!D304)),OR('Gen Master'!$AM304=TRUE,'Gen Master'!$AM304="Enabled?")),'Gen Master'!D304, ignore_flag)</f>
        <v>zzz_ignore</v>
      </c>
      <c r="E454" s="19" t="str">
        <f>IF(AND(NOT(ISBLANK('Gen Master'!E304)),OR('Gen Master'!$AM304=TRUE,'Gen Master'!$AM304="Enabled?")),'Gen Master'!E304, ignore_flag)</f>
        <v>zzz_ignore</v>
      </c>
      <c r="F454" s="19" t="str">
        <f>IF(AND(NOT(ISBLANK('Gen Master'!F304)),OR('Gen Master'!$AM304=TRUE,'Gen Master'!$AM304="Enabled?")),'Gen Master'!F304, ignore_flag)</f>
        <v>zzz_ignore</v>
      </c>
      <c r="G454" s="19" t="str">
        <f>IF(AND(NOT(ISBLANK('Gen Master'!G304)),OR('Gen Master'!$AM304=TRUE,'Gen Master'!$AM304="Enabled?")),'Gen Master'!G304, ignore_flag)</f>
        <v>zzz_ignore</v>
      </c>
      <c r="H454" s="19" t="str">
        <f>IF(AND(NOT(ISBLANK('Gen Master'!H304)),OR('Gen Master'!$AM304=TRUE,'Gen Master'!$AM304="Enabled?")),'Gen Master'!H304, ignore_flag)</f>
        <v>zzz_ignore</v>
      </c>
      <c r="I454" s="19" t="str">
        <f>IF(AND(NOT(ISBLANK('Gen Master'!I304)),OR('Gen Master'!$AM304=TRUE,'Gen Master'!$AM304="Enabled?")),'Gen Master'!I304, ignore_flag)</f>
        <v>zzz_ignore</v>
      </c>
      <c r="J454" s="19" t="str">
        <f>IF(AND(NOT(ISBLANK('Gen Master'!J304)),OR('Gen Master'!$AM304=TRUE,'Gen Master'!$AM304="Enabled?")),'Gen Master'!J304, ignore_flag)</f>
        <v>zzz_ignore</v>
      </c>
      <c r="K454" s="19" t="str">
        <f>IF(AND(NOT(ISBLANK('Gen Master'!K304)),OR('Gen Master'!$AM304=TRUE,'Gen Master'!$AM304="Enabled?")),'Gen Master'!K304, ignore_flag)</f>
        <v>zzz_ignore</v>
      </c>
      <c r="L454" s="19" t="str">
        <f>IF(AND(NOT(ISBLANK('Gen Master'!L304)),OR('Gen Master'!$AM304=TRUE,'Gen Master'!$AM304="Enabled?")),'Gen Master'!L304, ignore_flag)</f>
        <v>zzz_ignore</v>
      </c>
      <c r="M454" s="19" t="str">
        <f>IF(AND(NOT(ISBLANK('Gen Master'!M304)),OR('Gen Master'!$AM304=TRUE,'Gen Master'!$AM304="Enabled?")),'Gen Master'!M304, ignore_flag)</f>
        <v>zzz_ignore</v>
      </c>
      <c r="N454" s="19" t="str">
        <f>IF(AND(NOT(ISBLANK('Gen Master'!N304)),OR('Gen Master'!$AM304=TRUE,'Gen Master'!$AM304="Enabled?")),'Gen Master'!N304, ignore_flag)</f>
        <v>zzz_ignore</v>
      </c>
      <c r="O454" s="19" t="str">
        <f>IF(AND(NOT(ISBLANK('Gen Master'!O304)),OR('Gen Master'!$AM304=TRUE,'Gen Master'!$AM304="Enabled?")),'Gen Master'!O304, ignore_flag)</f>
        <v>zzz_ignore</v>
      </c>
      <c r="P454" s="19" t="str">
        <f>IF(AND(NOT(ISBLANK('Gen Master'!P304)),OR('Gen Master'!$AM304=TRUE,'Gen Master'!$AM304="Enabled?")),'Gen Master'!P304, ignore_flag)</f>
        <v>zzz_ignore</v>
      </c>
      <c r="Q454" s="19" t="str">
        <f>IF(AND(NOT(ISBLANK('Gen Master'!Q304)),OR('Gen Master'!$AM304=TRUE,'Gen Master'!$AM304="Enabled?")),'Gen Master'!Q304, ignore_flag)</f>
        <v>zzz_ignore</v>
      </c>
      <c r="R454" s="19" t="str">
        <f>IF(AND(NOT(ISBLANK('Gen Master'!R304)),OR('Gen Master'!$AM304=TRUE,'Gen Master'!$AM304="Enabled?")),'Gen Master'!R304, ignore_flag)</f>
        <v>zzz_ignore</v>
      </c>
      <c r="S454" s="19" t="str">
        <f>IF(AND(NOT(ISBLANK('Gen Master'!S304)),OR('Gen Master'!$AM304=TRUE,'Gen Master'!$AM304="Enabled?")),'Gen Master'!S304, ignore_flag)</f>
        <v>zzz_ignore</v>
      </c>
      <c r="T454" s="19" t="str">
        <f>IF(AND(NOT(ISBLANK('Gen Master'!T304)),OR('Gen Master'!$AM304=TRUE,'Gen Master'!$AM304="Enabled?")),'Gen Master'!T304, ignore_flag)</f>
        <v>zzz_ignore</v>
      </c>
      <c r="U454" s="19" t="str">
        <f>IF(AND(NOT(ISBLANK('Gen Master'!U304)),OR('Gen Master'!$AM304=TRUE,'Gen Master'!$AM304="Enabled?")),'Gen Master'!U304, ignore_flag)</f>
        <v>zzz_ignore</v>
      </c>
      <c r="V454" s="19" t="str">
        <f ca="1">IF(AND(NOT(ISBLANK('Gen Master'!V304)),OR('Gen Master'!$AM304=TRUE,'Gen Master'!$AM304="Enabled?")),'Gen Master'!V304, ignore_flag)</f>
        <v>zzz_ignore</v>
      </c>
      <c r="W454" s="19" t="str">
        <f>IF(AND(NOT(ISBLANK('Gen Master'!W304)),OR('Gen Master'!$AM304=TRUE,'Gen Master'!$AM304="Enabled?")),'Gen Master'!W304, ignore_flag)</f>
        <v>zzz_ignore</v>
      </c>
      <c r="X454" s="19" t="str">
        <f>IF(AND(NOT(ISBLANK('Gen Master'!X304)),OR('Gen Master'!$AM304=TRUE,'Gen Master'!$AM304="Enabled?")),'Gen Master'!X304, ignore_flag)</f>
        <v>zzz_ignore</v>
      </c>
      <c r="Y454" s="19" t="str">
        <f>IF(AND(NOT(ISBLANK('Gen Master'!Y304)),OR('Gen Master'!$AM304=TRUE,'Gen Master'!$AM304="Enabled?")),'Gen Master'!Y304, ignore_flag)</f>
        <v>zzz_ignore</v>
      </c>
    </row>
    <row r="455" spans="1:25">
      <c r="A455" s="19">
        <f>'Gen Master'!A305</f>
        <v>274</v>
      </c>
      <c r="B455" s="19" t="str">
        <f>IF(AND(NOT(ISBLANK('Gen Master'!B305)),OR('Gen Master'!$AM305=TRUE,'Gen Master'!$AM305="Enabled?")),'Gen Master'!B305, ignore_flag)</f>
        <v>zzz_ignore</v>
      </c>
      <c r="C455" s="19" t="str">
        <f>IF(AND(NOT(ISBLANK('Gen Master'!C305)),OR('Gen Master'!$AM305=TRUE,'Gen Master'!$AM305="Enabled?")),'Gen Master'!C305, ignore_flag)</f>
        <v>zzz_ignore</v>
      </c>
      <c r="D455" s="19" t="str">
        <f>IF(AND(NOT(ISBLANK('Gen Master'!D305)),OR('Gen Master'!$AM305=TRUE,'Gen Master'!$AM305="Enabled?")),'Gen Master'!D305, ignore_flag)</f>
        <v>zzz_ignore</v>
      </c>
      <c r="E455" s="19" t="str">
        <f>IF(AND(NOT(ISBLANK('Gen Master'!E305)),OR('Gen Master'!$AM305=TRUE,'Gen Master'!$AM305="Enabled?")),'Gen Master'!E305, ignore_flag)</f>
        <v>zzz_ignore</v>
      </c>
      <c r="F455" s="19" t="str">
        <f>IF(AND(NOT(ISBLANK('Gen Master'!F305)),OR('Gen Master'!$AM305=TRUE,'Gen Master'!$AM305="Enabled?")),'Gen Master'!F305, ignore_flag)</f>
        <v>zzz_ignore</v>
      </c>
      <c r="G455" s="19" t="str">
        <f>IF(AND(NOT(ISBLANK('Gen Master'!G305)),OR('Gen Master'!$AM305=TRUE,'Gen Master'!$AM305="Enabled?")),'Gen Master'!G305, ignore_flag)</f>
        <v>zzz_ignore</v>
      </c>
      <c r="H455" s="19" t="str">
        <f>IF(AND(NOT(ISBLANK('Gen Master'!H305)),OR('Gen Master'!$AM305=TRUE,'Gen Master'!$AM305="Enabled?")),'Gen Master'!H305, ignore_flag)</f>
        <v>zzz_ignore</v>
      </c>
      <c r="I455" s="19" t="str">
        <f>IF(AND(NOT(ISBLANK('Gen Master'!I305)),OR('Gen Master'!$AM305=TRUE,'Gen Master'!$AM305="Enabled?")),'Gen Master'!I305, ignore_flag)</f>
        <v>zzz_ignore</v>
      </c>
      <c r="J455" s="19" t="str">
        <f>IF(AND(NOT(ISBLANK('Gen Master'!J305)),OR('Gen Master'!$AM305=TRUE,'Gen Master'!$AM305="Enabled?")),'Gen Master'!J305, ignore_flag)</f>
        <v>zzz_ignore</v>
      </c>
      <c r="K455" s="19" t="str">
        <f>IF(AND(NOT(ISBLANK('Gen Master'!K305)),OR('Gen Master'!$AM305=TRUE,'Gen Master'!$AM305="Enabled?")),'Gen Master'!K305, ignore_flag)</f>
        <v>zzz_ignore</v>
      </c>
      <c r="L455" s="19" t="str">
        <f>IF(AND(NOT(ISBLANK('Gen Master'!L305)),OR('Gen Master'!$AM305=TRUE,'Gen Master'!$AM305="Enabled?")),'Gen Master'!L305, ignore_flag)</f>
        <v>zzz_ignore</v>
      </c>
      <c r="M455" s="19" t="str">
        <f>IF(AND(NOT(ISBLANK('Gen Master'!M305)),OR('Gen Master'!$AM305=TRUE,'Gen Master'!$AM305="Enabled?")),'Gen Master'!M305, ignore_flag)</f>
        <v>zzz_ignore</v>
      </c>
      <c r="N455" s="19" t="str">
        <f>IF(AND(NOT(ISBLANK('Gen Master'!N305)),OR('Gen Master'!$AM305=TRUE,'Gen Master'!$AM305="Enabled?")),'Gen Master'!N305, ignore_flag)</f>
        <v>zzz_ignore</v>
      </c>
      <c r="O455" s="19" t="str">
        <f>IF(AND(NOT(ISBLANK('Gen Master'!O305)),OR('Gen Master'!$AM305=TRUE,'Gen Master'!$AM305="Enabled?")),'Gen Master'!O305, ignore_flag)</f>
        <v>zzz_ignore</v>
      </c>
      <c r="P455" s="19" t="str">
        <f>IF(AND(NOT(ISBLANK('Gen Master'!P305)),OR('Gen Master'!$AM305=TRUE,'Gen Master'!$AM305="Enabled?")),'Gen Master'!P305, ignore_flag)</f>
        <v>zzz_ignore</v>
      </c>
      <c r="Q455" s="19" t="str">
        <f>IF(AND(NOT(ISBLANK('Gen Master'!Q305)),OR('Gen Master'!$AM305=TRUE,'Gen Master'!$AM305="Enabled?")),'Gen Master'!Q305, ignore_flag)</f>
        <v>zzz_ignore</v>
      </c>
      <c r="R455" s="19" t="str">
        <f>IF(AND(NOT(ISBLANK('Gen Master'!R305)),OR('Gen Master'!$AM305=TRUE,'Gen Master'!$AM305="Enabled?")),'Gen Master'!R305, ignore_flag)</f>
        <v>zzz_ignore</v>
      </c>
      <c r="S455" s="19" t="str">
        <f>IF(AND(NOT(ISBLANK('Gen Master'!S305)),OR('Gen Master'!$AM305=TRUE,'Gen Master'!$AM305="Enabled?")),'Gen Master'!S305, ignore_flag)</f>
        <v>zzz_ignore</v>
      </c>
      <c r="T455" s="19" t="str">
        <f>IF(AND(NOT(ISBLANK('Gen Master'!T305)),OR('Gen Master'!$AM305=TRUE,'Gen Master'!$AM305="Enabled?")),'Gen Master'!T305, ignore_flag)</f>
        <v>zzz_ignore</v>
      </c>
      <c r="U455" s="19" t="str">
        <f>IF(AND(NOT(ISBLANK('Gen Master'!U305)),OR('Gen Master'!$AM305=TRUE,'Gen Master'!$AM305="Enabled?")),'Gen Master'!U305, ignore_flag)</f>
        <v>zzz_ignore</v>
      </c>
      <c r="V455" s="19" t="str">
        <f ca="1">IF(AND(NOT(ISBLANK('Gen Master'!V305)),OR('Gen Master'!$AM305=TRUE,'Gen Master'!$AM305="Enabled?")),'Gen Master'!V305, ignore_flag)</f>
        <v>zzz_ignore</v>
      </c>
      <c r="W455" s="19" t="str">
        <f>IF(AND(NOT(ISBLANK('Gen Master'!W305)),OR('Gen Master'!$AM305=TRUE,'Gen Master'!$AM305="Enabled?")),'Gen Master'!W305, ignore_flag)</f>
        <v>zzz_ignore</v>
      </c>
      <c r="X455" s="19" t="str">
        <f>IF(AND(NOT(ISBLANK('Gen Master'!X305)),OR('Gen Master'!$AM305=TRUE,'Gen Master'!$AM305="Enabled?")),'Gen Master'!X305, ignore_flag)</f>
        <v>zzz_ignore</v>
      </c>
      <c r="Y455" s="19" t="str">
        <f>IF(AND(NOT(ISBLANK('Gen Master'!Y305)),OR('Gen Master'!$AM305=TRUE,'Gen Master'!$AM305="Enabled?")),'Gen Master'!Y305, ignore_flag)</f>
        <v>zzz_ignore</v>
      </c>
    </row>
    <row r="456" spans="1:25">
      <c r="A456" s="19">
        <f>'Gen Master'!A306</f>
        <v>275</v>
      </c>
      <c r="B456" s="19" t="str">
        <f>IF(AND(NOT(ISBLANK('Gen Master'!B306)),OR('Gen Master'!$AM306=TRUE,'Gen Master'!$AM306="Enabled?")),'Gen Master'!B306, ignore_flag)</f>
        <v>zzz_ignore</v>
      </c>
      <c r="C456" s="19" t="str">
        <f>IF(AND(NOT(ISBLANK('Gen Master'!C306)),OR('Gen Master'!$AM306=TRUE,'Gen Master'!$AM306="Enabled?")),'Gen Master'!C306, ignore_flag)</f>
        <v>zzz_ignore</v>
      </c>
      <c r="D456" s="19" t="str">
        <f>IF(AND(NOT(ISBLANK('Gen Master'!D306)),OR('Gen Master'!$AM306=TRUE,'Gen Master'!$AM306="Enabled?")),'Gen Master'!D306, ignore_flag)</f>
        <v>zzz_ignore</v>
      </c>
      <c r="E456" s="19" t="str">
        <f>IF(AND(NOT(ISBLANK('Gen Master'!E306)),OR('Gen Master'!$AM306=TRUE,'Gen Master'!$AM306="Enabled?")),'Gen Master'!E306, ignore_flag)</f>
        <v>zzz_ignore</v>
      </c>
      <c r="F456" s="19" t="str">
        <f>IF(AND(NOT(ISBLANK('Gen Master'!F306)),OR('Gen Master'!$AM306=TRUE,'Gen Master'!$AM306="Enabled?")),'Gen Master'!F306, ignore_flag)</f>
        <v>zzz_ignore</v>
      </c>
      <c r="G456" s="19" t="str">
        <f>IF(AND(NOT(ISBLANK('Gen Master'!G306)),OR('Gen Master'!$AM306=TRUE,'Gen Master'!$AM306="Enabled?")),'Gen Master'!G306, ignore_flag)</f>
        <v>zzz_ignore</v>
      </c>
      <c r="H456" s="19" t="str">
        <f>IF(AND(NOT(ISBLANK('Gen Master'!H306)),OR('Gen Master'!$AM306=TRUE,'Gen Master'!$AM306="Enabled?")),'Gen Master'!H306, ignore_flag)</f>
        <v>zzz_ignore</v>
      </c>
      <c r="I456" s="19" t="str">
        <f>IF(AND(NOT(ISBLANK('Gen Master'!I306)),OR('Gen Master'!$AM306=TRUE,'Gen Master'!$AM306="Enabled?")),'Gen Master'!I306, ignore_flag)</f>
        <v>zzz_ignore</v>
      </c>
      <c r="J456" s="19" t="str">
        <f>IF(AND(NOT(ISBLANK('Gen Master'!J306)),OR('Gen Master'!$AM306=TRUE,'Gen Master'!$AM306="Enabled?")),'Gen Master'!J306, ignore_flag)</f>
        <v>zzz_ignore</v>
      </c>
      <c r="K456" s="19" t="str">
        <f>IF(AND(NOT(ISBLANK('Gen Master'!K306)),OR('Gen Master'!$AM306=TRUE,'Gen Master'!$AM306="Enabled?")),'Gen Master'!K306, ignore_flag)</f>
        <v>zzz_ignore</v>
      </c>
      <c r="L456" s="19" t="str">
        <f>IF(AND(NOT(ISBLANK('Gen Master'!L306)),OR('Gen Master'!$AM306=TRUE,'Gen Master'!$AM306="Enabled?")),'Gen Master'!L306, ignore_flag)</f>
        <v>zzz_ignore</v>
      </c>
      <c r="M456" s="19" t="str">
        <f>IF(AND(NOT(ISBLANK('Gen Master'!M306)),OR('Gen Master'!$AM306=TRUE,'Gen Master'!$AM306="Enabled?")),'Gen Master'!M306, ignore_flag)</f>
        <v>zzz_ignore</v>
      </c>
      <c r="N456" s="19" t="str">
        <f>IF(AND(NOT(ISBLANK('Gen Master'!N306)),OR('Gen Master'!$AM306=TRUE,'Gen Master'!$AM306="Enabled?")),'Gen Master'!N306, ignore_flag)</f>
        <v>zzz_ignore</v>
      </c>
      <c r="O456" s="19" t="str">
        <f>IF(AND(NOT(ISBLANK('Gen Master'!O306)),OR('Gen Master'!$AM306=TRUE,'Gen Master'!$AM306="Enabled?")),'Gen Master'!O306, ignore_flag)</f>
        <v>zzz_ignore</v>
      </c>
      <c r="P456" s="19" t="str">
        <f>IF(AND(NOT(ISBLANK('Gen Master'!P306)),OR('Gen Master'!$AM306=TRUE,'Gen Master'!$AM306="Enabled?")),'Gen Master'!P306, ignore_flag)</f>
        <v>zzz_ignore</v>
      </c>
      <c r="Q456" s="19" t="str">
        <f>IF(AND(NOT(ISBLANK('Gen Master'!Q306)),OR('Gen Master'!$AM306=TRUE,'Gen Master'!$AM306="Enabled?")),'Gen Master'!Q306, ignore_flag)</f>
        <v>zzz_ignore</v>
      </c>
      <c r="R456" s="19" t="str">
        <f>IF(AND(NOT(ISBLANK('Gen Master'!R306)),OR('Gen Master'!$AM306=TRUE,'Gen Master'!$AM306="Enabled?")),'Gen Master'!R306, ignore_flag)</f>
        <v>zzz_ignore</v>
      </c>
      <c r="S456" s="19" t="str">
        <f>IF(AND(NOT(ISBLANK('Gen Master'!S306)),OR('Gen Master'!$AM306=TRUE,'Gen Master'!$AM306="Enabled?")),'Gen Master'!S306, ignore_flag)</f>
        <v>zzz_ignore</v>
      </c>
      <c r="T456" s="19" t="str">
        <f>IF(AND(NOT(ISBLANK('Gen Master'!T306)),OR('Gen Master'!$AM306=TRUE,'Gen Master'!$AM306="Enabled?")),'Gen Master'!T306, ignore_flag)</f>
        <v>zzz_ignore</v>
      </c>
      <c r="U456" s="19" t="str">
        <f>IF(AND(NOT(ISBLANK('Gen Master'!U306)),OR('Gen Master'!$AM306=TRUE,'Gen Master'!$AM306="Enabled?")),'Gen Master'!U306, ignore_flag)</f>
        <v>zzz_ignore</v>
      </c>
      <c r="V456" s="19" t="str">
        <f ca="1">IF(AND(NOT(ISBLANK('Gen Master'!V306)),OR('Gen Master'!$AM306=TRUE,'Gen Master'!$AM306="Enabled?")),'Gen Master'!V306, ignore_flag)</f>
        <v>zzz_ignore</v>
      </c>
      <c r="W456" s="19" t="str">
        <f>IF(AND(NOT(ISBLANK('Gen Master'!W306)),OR('Gen Master'!$AM306=TRUE,'Gen Master'!$AM306="Enabled?")),'Gen Master'!W306, ignore_flag)</f>
        <v>zzz_ignore</v>
      </c>
      <c r="X456" s="19" t="str">
        <f>IF(AND(NOT(ISBLANK('Gen Master'!X306)),OR('Gen Master'!$AM306=TRUE,'Gen Master'!$AM306="Enabled?")),'Gen Master'!X306, ignore_flag)</f>
        <v>zzz_ignore</v>
      </c>
      <c r="Y456" s="19" t="str">
        <f>IF(AND(NOT(ISBLANK('Gen Master'!Y306)),OR('Gen Master'!$AM306=TRUE,'Gen Master'!$AM306="Enabled?")),'Gen Master'!Y306, ignore_flag)</f>
        <v>zzz_ignore</v>
      </c>
    </row>
    <row r="457" spans="1:25">
      <c r="A457" s="19">
        <f>'Gen Master'!A307</f>
        <v>276</v>
      </c>
      <c r="B457" s="19" t="str">
        <f>IF(AND(NOT(ISBLANK('Gen Master'!B307)),OR('Gen Master'!$AM307=TRUE,'Gen Master'!$AM307="Enabled?")),'Gen Master'!B307, ignore_flag)</f>
        <v>zzz_ignore</v>
      </c>
      <c r="C457" s="19" t="str">
        <f>IF(AND(NOT(ISBLANK('Gen Master'!C307)),OR('Gen Master'!$AM307=TRUE,'Gen Master'!$AM307="Enabled?")),'Gen Master'!C307, ignore_flag)</f>
        <v>zzz_ignore</v>
      </c>
      <c r="D457" s="19" t="str">
        <f>IF(AND(NOT(ISBLANK('Gen Master'!D307)),OR('Gen Master'!$AM307=TRUE,'Gen Master'!$AM307="Enabled?")),'Gen Master'!D307, ignore_flag)</f>
        <v>zzz_ignore</v>
      </c>
      <c r="E457" s="19" t="str">
        <f>IF(AND(NOT(ISBLANK('Gen Master'!E307)),OR('Gen Master'!$AM307=TRUE,'Gen Master'!$AM307="Enabled?")),'Gen Master'!E307, ignore_flag)</f>
        <v>zzz_ignore</v>
      </c>
      <c r="F457" s="19" t="str">
        <f>IF(AND(NOT(ISBLANK('Gen Master'!F307)),OR('Gen Master'!$AM307=TRUE,'Gen Master'!$AM307="Enabled?")),'Gen Master'!F307, ignore_flag)</f>
        <v>zzz_ignore</v>
      </c>
      <c r="G457" s="19" t="str">
        <f>IF(AND(NOT(ISBLANK('Gen Master'!G307)),OR('Gen Master'!$AM307=TRUE,'Gen Master'!$AM307="Enabled?")),'Gen Master'!G307, ignore_flag)</f>
        <v>zzz_ignore</v>
      </c>
      <c r="H457" s="19" t="str">
        <f>IF(AND(NOT(ISBLANK('Gen Master'!H307)),OR('Gen Master'!$AM307=TRUE,'Gen Master'!$AM307="Enabled?")),'Gen Master'!H307, ignore_flag)</f>
        <v>zzz_ignore</v>
      </c>
      <c r="I457" s="19" t="str">
        <f>IF(AND(NOT(ISBLANK('Gen Master'!I307)),OR('Gen Master'!$AM307=TRUE,'Gen Master'!$AM307="Enabled?")),'Gen Master'!I307, ignore_flag)</f>
        <v>zzz_ignore</v>
      </c>
      <c r="J457" s="19" t="str">
        <f>IF(AND(NOT(ISBLANK('Gen Master'!J307)),OR('Gen Master'!$AM307=TRUE,'Gen Master'!$AM307="Enabled?")),'Gen Master'!J307, ignore_flag)</f>
        <v>zzz_ignore</v>
      </c>
      <c r="K457" s="19" t="str">
        <f>IF(AND(NOT(ISBLANK('Gen Master'!K307)),OR('Gen Master'!$AM307=TRUE,'Gen Master'!$AM307="Enabled?")),'Gen Master'!K307, ignore_flag)</f>
        <v>zzz_ignore</v>
      </c>
      <c r="L457" s="19" t="str">
        <f>IF(AND(NOT(ISBLANK('Gen Master'!L307)),OR('Gen Master'!$AM307=TRUE,'Gen Master'!$AM307="Enabled?")),'Gen Master'!L307, ignore_flag)</f>
        <v>zzz_ignore</v>
      </c>
      <c r="M457" s="19" t="str">
        <f>IF(AND(NOT(ISBLANK('Gen Master'!M307)),OR('Gen Master'!$AM307=TRUE,'Gen Master'!$AM307="Enabled?")),'Gen Master'!M307, ignore_flag)</f>
        <v>zzz_ignore</v>
      </c>
      <c r="N457" s="19" t="str">
        <f>IF(AND(NOT(ISBLANK('Gen Master'!N307)),OR('Gen Master'!$AM307=TRUE,'Gen Master'!$AM307="Enabled?")),'Gen Master'!N307, ignore_flag)</f>
        <v>zzz_ignore</v>
      </c>
      <c r="O457" s="19" t="str">
        <f>IF(AND(NOT(ISBLANK('Gen Master'!O307)),OR('Gen Master'!$AM307=TRUE,'Gen Master'!$AM307="Enabled?")),'Gen Master'!O307, ignore_flag)</f>
        <v>zzz_ignore</v>
      </c>
      <c r="P457" s="19" t="str">
        <f>IF(AND(NOT(ISBLANK('Gen Master'!P307)),OR('Gen Master'!$AM307=TRUE,'Gen Master'!$AM307="Enabled?")),'Gen Master'!P307, ignore_flag)</f>
        <v>zzz_ignore</v>
      </c>
      <c r="Q457" s="19" t="str">
        <f>IF(AND(NOT(ISBLANK('Gen Master'!Q307)),OR('Gen Master'!$AM307=TRUE,'Gen Master'!$AM307="Enabled?")),'Gen Master'!Q307, ignore_flag)</f>
        <v>zzz_ignore</v>
      </c>
      <c r="R457" s="19" t="str">
        <f>IF(AND(NOT(ISBLANK('Gen Master'!R307)),OR('Gen Master'!$AM307=TRUE,'Gen Master'!$AM307="Enabled?")),'Gen Master'!R307, ignore_flag)</f>
        <v>zzz_ignore</v>
      </c>
      <c r="S457" s="19" t="str">
        <f>IF(AND(NOT(ISBLANK('Gen Master'!S307)),OR('Gen Master'!$AM307=TRUE,'Gen Master'!$AM307="Enabled?")),'Gen Master'!S307, ignore_flag)</f>
        <v>zzz_ignore</v>
      </c>
      <c r="T457" s="19" t="str">
        <f>IF(AND(NOT(ISBLANK('Gen Master'!T307)),OR('Gen Master'!$AM307=TRUE,'Gen Master'!$AM307="Enabled?")),'Gen Master'!T307, ignore_flag)</f>
        <v>zzz_ignore</v>
      </c>
      <c r="U457" s="19" t="str">
        <f>IF(AND(NOT(ISBLANK('Gen Master'!U307)),OR('Gen Master'!$AM307=TRUE,'Gen Master'!$AM307="Enabled?")),'Gen Master'!U307, ignore_flag)</f>
        <v>zzz_ignore</v>
      </c>
      <c r="V457" s="19" t="str">
        <f ca="1">IF(AND(NOT(ISBLANK('Gen Master'!V307)),OR('Gen Master'!$AM307=TRUE,'Gen Master'!$AM307="Enabled?")),'Gen Master'!V307, ignore_flag)</f>
        <v>zzz_ignore</v>
      </c>
      <c r="W457" s="19" t="str">
        <f>IF(AND(NOT(ISBLANK('Gen Master'!W307)),OR('Gen Master'!$AM307=TRUE,'Gen Master'!$AM307="Enabled?")),'Gen Master'!W307, ignore_flag)</f>
        <v>zzz_ignore</v>
      </c>
      <c r="X457" s="19" t="str">
        <f>IF(AND(NOT(ISBLANK('Gen Master'!X307)),OR('Gen Master'!$AM307=TRUE,'Gen Master'!$AM307="Enabled?")),'Gen Master'!X307, ignore_flag)</f>
        <v>zzz_ignore</v>
      </c>
      <c r="Y457" s="19" t="str">
        <f>IF(AND(NOT(ISBLANK('Gen Master'!Y307)),OR('Gen Master'!$AM307=TRUE,'Gen Master'!$AM307="Enabled?")),'Gen Master'!Y307, ignore_flag)</f>
        <v>zzz_ignore</v>
      </c>
    </row>
    <row r="458" spans="1:25">
      <c r="A458" s="19">
        <f>'Gen Master'!A310</f>
        <v>279</v>
      </c>
      <c r="B458" s="19" t="str">
        <f>IF(AND(NOT(ISBLANK('Gen Master'!B310)),OR('Gen Master'!$AM310=TRUE,'Gen Master'!$AM310="Enabled?")),'Gen Master'!B310, ignore_flag)</f>
        <v>zzz_ignore</v>
      </c>
      <c r="C458" s="19" t="str">
        <f>IF(AND(NOT(ISBLANK('Gen Master'!C310)),OR('Gen Master'!$AM310=TRUE,'Gen Master'!$AM310="Enabled?")),'Gen Master'!C310, ignore_flag)</f>
        <v>zzz_ignore</v>
      </c>
      <c r="D458" s="19" t="str">
        <f>IF(AND(NOT(ISBLANK('Gen Master'!D310)),OR('Gen Master'!$AM310=TRUE,'Gen Master'!$AM310="Enabled?")),'Gen Master'!D310, ignore_flag)</f>
        <v>zzz_ignore</v>
      </c>
      <c r="E458" s="19" t="str">
        <f>IF(AND(NOT(ISBLANK('Gen Master'!E310)),OR('Gen Master'!$AM310=TRUE,'Gen Master'!$AM310="Enabled?")),'Gen Master'!E310, ignore_flag)</f>
        <v>zzz_ignore</v>
      </c>
      <c r="F458" s="19" t="str">
        <f>IF(AND(NOT(ISBLANK('Gen Master'!F310)),OR('Gen Master'!$AM310=TRUE,'Gen Master'!$AM310="Enabled?")),'Gen Master'!F310, ignore_flag)</f>
        <v>zzz_ignore</v>
      </c>
      <c r="G458" s="19" t="str">
        <f>IF(AND(NOT(ISBLANK('Gen Master'!G310)),OR('Gen Master'!$AM310=TRUE,'Gen Master'!$AM310="Enabled?")),'Gen Master'!G310, ignore_flag)</f>
        <v>zzz_ignore</v>
      </c>
      <c r="H458" s="19" t="str">
        <f>IF(AND(NOT(ISBLANK('Gen Master'!H310)),OR('Gen Master'!$AM310=TRUE,'Gen Master'!$AM310="Enabled?")),'Gen Master'!H310, ignore_flag)</f>
        <v>zzz_ignore</v>
      </c>
      <c r="I458" s="19" t="str">
        <f>IF(AND(NOT(ISBLANK('Gen Master'!I310)),OR('Gen Master'!$AM310=TRUE,'Gen Master'!$AM310="Enabled?")),'Gen Master'!I310, ignore_flag)</f>
        <v>zzz_ignore</v>
      </c>
      <c r="J458" s="19" t="str">
        <f>IF(AND(NOT(ISBLANK('Gen Master'!J310)),OR('Gen Master'!$AM310=TRUE,'Gen Master'!$AM310="Enabled?")),'Gen Master'!J310, ignore_flag)</f>
        <v>zzz_ignore</v>
      </c>
      <c r="K458" s="19" t="str">
        <f>IF(AND(NOT(ISBLANK('Gen Master'!K310)),OR('Gen Master'!$AM310=TRUE,'Gen Master'!$AM310="Enabled?")),'Gen Master'!K310, ignore_flag)</f>
        <v>zzz_ignore</v>
      </c>
      <c r="L458" s="19" t="str">
        <f>IF(AND(NOT(ISBLANK('Gen Master'!L310)),OR('Gen Master'!$AM310=TRUE,'Gen Master'!$AM310="Enabled?")),'Gen Master'!L310, ignore_flag)</f>
        <v>zzz_ignore</v>
      </c>
      <c r="M458" s="19" t="str">
        <f>IF(AND(NOT(ISBLANK('Gen Master'!M310)),OR('Gen Master'!$AM310=TRUE,'Gen Master'!$AM310="Enabled?")),'Gen Master'!M310, ignore_flag)</f>
        <v>zzz_ignore</v>
      </c>
      <c r="N458" s="19" t="str">
        <f>IF(AND(NOT(ISBLANK('Gen Master'!N310)),OR('Gen Master'!$AM310=TRUE,'Gen Master'!$AM310="Enabled?")),'Gen Master'!N310, ignore_flag)</f>
        <v>zzz_ignore</v>
      </c>
      <c r="O458" s="19" t="str">
        <f>IF(AND(NOT(ISBLANK('Gen Master'!O310)),OR('Gen Master'!$AM310=TRUE,'Gen Master'!$AM310="Enabled?")),'Gen Master'!O310, ignore_flag)</f>
        <v>zzz_ignore</v>
      </c>
      <c r="P458" s="19" t="str">
        <f>IF(AND(NOT(ISBLANK('Gen Master'!P310)),OR('Gen Master'!$AM310=TRUE,'Gen Master'!$AM310="Enabled?")),'Gen Master'!P310, ignore_flag)</f>
        <v>zzz_ignore</v>
      </c>
      <c r="Q458" s="19" t="str">
        <f>IF(AND(NOT(ISBLANK('Gen Master'!Q310)),OR('Gen Master'!$AM310=TRUE,'Gen Master'!$AM310="Enabled?")),'Gen Master'!Q310, ignore_flag)</f>
        <v>zzz_ignore</v>
      </c>
      <c r="R458" s="19" t="str">
        <f>IF(AND(NOT(ISBLANK('Gen Master'!R310)),OR('Gen Master'!$AM310=TRUE,'Gen Master'!$AM310="Enabled?")),'Gen Master'!R310, ignore_flag)</f>
        <v>zzz_ignore</v>
      </c>
      <c r="S458" s="19" t="str">
        <f>IF(AND(NOT(ISBLANK('Gen Master'!S310)),OR('Gen Master'!$AM310=TRUE,'Gen Master'!$AM310="Enabled?")),'Gen Master'!S310, ignore_flag)</f>
        <v>zzz_ignore</v>
      </c>
      <c r="T458" s="19" t="str">
        <f>IF(AND(NOT(ISBLANK('Gen Master'!T310)),OR('Gen Master'!$AM310=TRUE,'Gen Master'!$AM310="Enabled?")),'Gen Master'!T310, ignore_flag)</f>
        <v>zzz_ignore</v>
      </c>
      <c r="U458" s="19" t="str">
        <f>IF(AND(NOT(ISBLANK('Gen Master'!U310)),OR('Gen Master'!$AM310=TRUE,'Gen Master'!$AM310="Enabled?")),'Gen Master'!U310, ignore_flag)</f>
        <v>zzz_ignore</v>
      </c>
      <c r="V458" s="19" t="str">
        <f ca="1">IF(AND(NOT(ISBLANK('Gen Master'!V310)),OR('Gen Master'!$AM310=TRUE,'Gen Master'!$AM310="Enabled?")),'Gen Master'!V310, ignore_flag)</f>
        <v>zzz_ignore</v>
      </c>
      <c r="W458" s="19" t="str">
        <f>IF(AND(NOT(ISBLANK('Gen Master'!W310)),OR('Gen Master'!$AM310=TRUE,'Gen Master'!$AM310="Enabled?")),'Gen Master'!W310, ignore_flag)</f>
        <v>zzz_ignore</v>
      </c>
      <c r="X458" s="19" t="str">
        <f>IF(AND(NOT(ISBLANK('Gen Master'!X310)),OR('Gen Master'!$AM310=TRUE,'Gen Master'!$AM310="Enabled?")),'Gen Master'!X310, ignore_flag)</f>
        <v>zzz_ignore</v>
      </c>
      <c r="Y458" s="19" t="str">
        <f>IF(AND(NOT(ISBLANK('Gen Master'!Y310)),OR('Gen Master'!$AM310=TRUE,'Gen Master'!$AM310="Enabled?")),'Gen Master'!Y310, ignore_flag)</f>
        <v>zzz_ignore</v>
      </c>
    </row>
    <row r="459" spans="1:25">
      <c r="A459" s="19">
        <f>'Gen Master'!A311</f>
        <v>280</v>
      </c>
      <c r="B459" s="19" t="str">
        <f>IF(AND(NOT(ISBLANK('Gen Master'!B311)),OR('Gen Master'!$AM311=TRUE,'Gen Master'!$AM311="Enabled?")),'Gen Master'!B311, ignore_flag)</f>
        <v>zzz_ignore</v>
      </c>
      <c r="C459" s="19" t="str">
        <f>IF(AND(NOT(ISBLANK('Gen Master'!C311)),OR('Gen Master'!$AM311=TRUE,'Gen Master'!$AM311="Enabled?")),'Gen Master'!C311, ignore_flag)</f>
        <v>zzz_ignore</v>
      </c>
      <c r="D459" s="19" t="str">
        <f>IF(AND(NOT(ISBLANK('Gen Master'!D311)),OR('Gen Master'!$AM311=TRUE,'Gen Master'!$AM311="Enabled?")),'Gen Master'!D311, ignore_flag)</f>
        <v>zzz_ignore</v>
      </c>
      <c r="E459" s="19" t="str">
        <f>IF(AND(NOT(ISBLANK('Gen Master'!E311)),OR('Gen Master'!$AM311=TRUE,'Gen Master'!$AM311="Enabled?")),'Gen Master'!E311, ignore_flag)</f>
        <v>zzz_ignore</v>
      </c>
      <c r="F459" s="19" t="str">
        <f>IF(AND(NOT(ISBLANK('Gen Master'!F311)),OR('Gen Master'!$AM311=TRUE,'Gen Master'!$AM311="Enabled?")),'Gen Master'!F311, ignore_flag)</f>
        <v>zzz_ignore</v>
      </c>
      <c r="G459" s="19" t="str">
        <f>IF(AND(NOT(ISBLANK('Gen Master'!G311)),OR('Gen Master'!$AM311=TRUE,'Gen Master'!$AM311="Enabled?")),'Gen Master'!G311, ignore_flag)</f>
        <v>zzz_ignore</v>
      </c>
      <c r="H459" s="19" t="str">
        <f>IF(AND(NOT(ISBLANK('Gen Master'!H311)),OR('Gen Master'!$AM311=TRUE,'Gen Master'!$AM311="Enabled?")),'Gen Master'!H311, ignore_flag)</f>
        <v>zzz_ignore</v>
      </c>
      <c r="I459" s="19" t="str">
        <f>IF(AND(NOT(ISBLANK('Gen Master'!I311)),OR('Gen Master'!$AM311=TRUE,'Gen Master'!$AM311="Enabled?")),'Gen Master'!I311, ignore_flag)</f>
        <v>zzz_ignore</v>
      </c>
      <c r="J459" s="19" t="str">
        <f>IF(AND(NOT(ISBLANK('Gen Master'!J311)),OR('Gen Master'!$AM311=TRUE,'Gen Master'!$AM311="Enabled?")),'Gen Master'!J311, ignore_flag)</f>
        <v>zzz_ignore</v>
      </c>
      <c r="K459" s="19" t="str">
        <f>IF(AND(NOT(ISBLANK('Gen Master'!K311)),OR('Gen Master'!$AM311=TRUE,'Gen Master'!$AM311="Enabled?")),'Gen Master'!K311, ignore_flag)</f>
        <v>zzz_ignore</v>
      </c>
      <c r="L459" s="19" t="str">
        <f>IF(AND(NOT(ISBLANK('Gen Master'!L311)),OR('Gen Master'!$AM311=TRUE,'Gen Master'!$AM311="Enabled?")),'Gen Master'!L311, ignore_flag)</f>
        <v>zzz_ignore</v>
      </c>
      <c r="M459" s="19" t="str">
        <f>IF(AND(NOT(ISBLANK('Gen Master'!M311)),OR('Gen Master'!$AM311=TRUE,'Gen Master'!$AM311="Enabled?")),'Gen Master'!M311, ignore_flag)</f>
        <v>zzz_ignore</v>
      </c>
      <c r="N459" s="19" t="str">
        <f>IF(AND(NOT(ISBLANK('Gen Master'!N311)),OR('Gen Master'!$AM311=TRUE,'Gen Master'!$AM311="Enabled?")),'Gen Master'!N311, ignore_flag)</f>
        <v>zzz_ignore</v>
      </c>
      <c r="O459" s="19" t="str">
        <f>IF(AND(NOT(ISBLANK('Gen Master'!O311)),OR('Gen Master'!$AM311=TRUE,'Gen Master'!$AM311="Enabled?")),'Gen Master'!O311, ignore_flag)</f>
        <v>zzz_ignore</v>
      </c>
      <c r="P459" s="19" t="str">
        <f>IF(AND(NOT(ISBLANK('Gen Master'!P311)),OR('Gen Master'!$AM311=TRUE,'Gen Master'!$AM311="Enabled?")),'Gen Master'!P311, ignore_flag)</f>
        <v>zzz_ignore</v>
      </c>
      <c r="Q459" s="19" t="str">
        <f>IF(AND(NOT(ISBLANK('Gen Master'!Q311)),OR('Gen Master'!$AM311=TRUE,'Gen Master'!$AM311="Enabled?")),'Gen Master'!Q311, ignore_flag)</f>
        <v>zzz_ignore</v>
      </c>
      <c r="R459" s="19" t="str">
        <f>IF(AND(NOT(ISBLANK('Gen Master'!R311)),OR('Gen Master'!$AM311=TRUE,'Gen Master'!$AM311="Enabled?")),'Gen Master'!R311, ignore_flag)</f>
        <v>zzz_ignore</v>
      </c>
      <c r="S459" s="19" t="str">
        <f>IF(AND(NOT(ISBLANK('Gen Master'!S311)),OR('Gen Master'!$AM311=TRUE,'Gen Master'!$AM311="Enabled?")),'Gen Master'!S311, ignore_flag)</f>
        <v>zzz_ignore</v>
      </c>
      <c r="T459" s="19" t="str">
        <f>IF(AND(NOT(ISBLANK('Gen Master'!T311)),OR('Gen Master'!$AM311=TRUE,'Gen Master'!$AM311="Enabled?")),'Gen Master'!T311, ignore_flag)</f>
        <v>zzz_ignore</v>
      </c>
      <c r="U459" s="19" t="str">
        <f>IF(AND(NOT(ISBLANK('Gen Master'!U311)),OR('Gen Master'!$AM311=TRUE,'Gen Master'!$AM311="Enabled?")),'Gen Master'!U311, ignore_flag)</f>
        <v>zzz_ignore</v>
      </c>
      <c r="V459" s="19" t="str">
        <f ca="1">IF(AND(NOT(ISBLANK('Gen Master'!V311)),OR('Gen Master'!$AM311=TRUE,'Gen Master'!$AM311="Enabled?")),'Gen Master'!V311, ignore_flag)</f>
        <v>zzz_ignore</v>
      </c>
      <c r="W459" s="19" t="str">
        <f>IF(AND(NOT(ISBLANK('Gen Master'!W311)),OR('Gen Master'!$AM311=TRUE,'Gen Master'!$AM311="Enabled?")),'Gen Master'!W311, ignore_flag)</f>
        <v>zzz_ignore</v>
      </c>
      <c r="X459" s="19" t="str">
        <f>IF(AND(NOT(ISBLANK('Gen Master'!X311)),OR('Gen Master'!$AM311=TRUE,'Gen Master'!$AM311="Enabled?")),'Gen Master'!X311, ignore_flag)</f>
        <v>zzz_ignore</v>
      </c>
      <c r="Y459" s="19" t="str">
        <f>IF(AND(NOT(ISBLANK('Gen Master'!Y311)),OR('Gen Master'!$AM311=TRUE,'Gen Master'!$AM311="Enabled?")),'Gen Master'!Y311, ignore_flag)</f>
        <v>zzz_ignore</v>
      </c>
    </row>
    <row r="460" spans="1:25">
      <c r="A460" s="19">
        <f>'Gen Master'!A312</f>
        <v>281</v>
      </c>
      <c r="B460" s="19" t="str">
        <f>IF(AND(NOT(ISBLANK('Gen Master'!B312)),OR('Gen Master'!$AM312=TRUE,'Gen Master'!$AM312="Enabled?")),'Gen Master'!B312, ignore_flag)</f>
        <v>zzz_ignore</v>
      </c>
      <c r="C460" s="19" t="str">
        <f>IF(AND(NOT(ISBLANK('Gen Master'!C312)),OR('Gen Master'!$AM312=TRUE,'Gen Master'!$AM312="Enabled?")),'Gen Master'!C312, ignore_flag)</f>
        <v>zzz_ignore</v>
      </c>
      <c r="D460" s="19" t="str">
        <f>IF(AND(NOT(ISBLANK('Gen Master'!D312)),OR('Gen Master'!$AM312=TRUE,'Gen Master'!$AM312="Enabled?")),'Gen Master'!D312, ignore_flag)</f>
        <v>zzz_ignore</v>
      </c>
      <c r="E460" s="19" t="str">
        <f>IF(AND(NOT(ISBLANK('Gen Master'!E312)),OR('Gen Master'!$AM312=TRUE,'Gen Master'!$AM312="Enabled?")),'Gen Master'!E312, ignore_flag)</f>
        <v>zzz_ignore</v>
      </c>
      <c r="F460" s="19" t="str">
        <f>IF(AND(NOT(ISBLANK('Gen Master'!F312)),OR('Gen Master'!$AM312=TRUE,'Gen Master'!$AM312="Enabled?")),'Gen Master'!F312, ignore_flag)</f>
        <v>zzz_ignore</v>
      </c>
      <c r="G460" s="19" t="str">
        <f>IF(AND(NOT(ISBLANK('Gen Master'!G312)),OR('Gen Master'!$AM312=TRUE,'Gen Master'!$AM312="Enabled?")),'Gen Master'!G312, ignore_flag)</f>
        <v>zzz_ignore</v>
      </c>
      <c r="H460" s="19" t="str">
        <f>IF(AND(NOT(ISBLANK('Gen Master'!H312)),OR('Gen Master'!$AM312=TRUE,'Gen Master'!$AM312="Enabled?")),'Gen Master'!H312, ignore_flag)</f>
        <v>zzz_ignore</v>
      </c>
      <c r="I460" s="19" t="str">
        <f>IF(AND(NOT(ISBLANK('Gen Master'!I312)),OR('Gen Master'!$AM312=TRUE,'Gen Master'!$AM312="Enabled?")),'Gen Master'!I312, ignore_flag)</f>
        <v>zzz_ignore</v>
      </c>
      <c r="J460" s="19" t="str">
        <f>IF(AND(NOT(ISBLANK('Gen Master'!J312)),OR('Gen Master'!$AM312=TRUE,'Gen Master'!$AM312="Enabled?")),'Gen Master'!J312, ignore_flag)</f>
        <v>zzz_ignore</v>
      </c>
      <c r="K460" s="19" t="str">
        <f>IF(AND(NOT(ISBLANK('Gen Master'!K312)),OR('Gen Master'!$AM312=TRUE,'Gen Master'!$AM312="Enabled?")),'Gen Master'!K312, ignore_flag)</f>
        <v>zzz_ignore</v>
      </c>
      <c r="L460" s="19" t="str">
        <f>IF(AND(NOT(ISBLANK('Gen Master'!L312)),OR('Gen Master'!$AM312=TRUE,'Gen Master'!$AM312="Enabled?")),'Gen Master'!L312, ignore_flag)</f>
        <v>zzz_ignore</v>
      </c>
      <c r="M460" s="19" t="str">
        <f>IF(AND(NOT(ISBLANK('Gen Master'!M312)),OR('Gen Master'!$AM312=TRUE,'Gen Master'!$AM312="Enabled?")),'Gen Master'!M312, ignore_flag)</f>
        <v>zzz_ignore</v>
      </c>
      <c r="N460" s="19" t="str">
        <f>IF(AND(NOT(ISBLANK('Gen Master'!N312)),OR('Gen Master'!$AM312=TRUE,'Gen Master'!$AM312="Enabled?")),'Gen Master'!N312, ignore_flag)</f>
        <v>zzz_ignore</v>
      </c>
      <c r="O460" s="19" t="str">
        <f>IF(AND(NOT(ISBLANK('Gen Master'!O312)),OR('Gen Master'!$AM312=TRUE,'Gen Master'!$AM312="Enabled?")),'Gen Master'!O312, ignore_flag)</f>
        <v>zzz_ignore</v>
      </c>
      <c r="P460" s="19" t="str">
        <f>IF(AND(NOT(ISBLANK('Gen Master'!P312)),OR('Gen Master'!$AM312=TRUE,'Gen Master'!$AM312="Enabled?")),'Gen Master'!P312, ignore_flag)</f>
        <v>zzz_ignore</v>
      </c>
      <c r="Q460" s="19" t="str">
        <f>IF(AND(NOT(ISBLANK('Gen Master'!Q312)),OR('Gen Master'!$AM312=TRUE,'Gen Master'!$AM312="Enabled?")),'Gen Master'!Q312, ignore_flag)</f>
        <v>zzz_ignore</v>
      </c>
      <c r="R460" s="19" t="str">
        <f>IF(AND(NOT(ISBLANK('Gen Master'!R312)),OR('Gen Master'!$AM312=TRUE,'Gen Master'!$AM312="Enabled?")),'Gen Master'!R312, ignore_flag)</f>
        <v>zzz_ignore</v>
      </c>
      <c r="S460" s="19" t="str">
        <f>IF(AND(NOT(ISBLANK('Gen Master'!S312)),OR('Gen Master'!$AM312=TRUE,'Gen Master'!$AM312="Enabled?")),'Gen Master'!S312, ignore_flag)</f>
        <v>zzz_ignore</v>
      </c>
      <c r="T460" s="19" t="str">
        <f>IF(AND(NOT(ISBLANK('Gen Master'!T312)),OR('Gen Master'!$AM312=TRUE,'Gen Master'!$AM312="Enabled?")),'Gen Master'!T312, ignore_flag)</f>
        <v>zzz_ignore</v>
      </c>
      <c r="U460" s="19" t="str">
        <f>IF(AND(NOT(ISBLANK('Gen Master'!U312)),OR('Gen Master'!$AM312=TRUE,'Gen Master'!$AM312="Enabled?")),'Gen Master'!U312, ignore_flag)</f>
        <v>zzz_ignore</v>
      </c>
      <c r="V460" s="19" t="str">
        <f ca="1">IF(AND(NOT(ISBLANK('Gen Master'!V312)),OR('Gen Master'!$AM312=TRUE,'Gen Master'!$AM312="Enabled?")),'Gen Master'!V312, ignore_flag)</f>
        <v>zzz_ignore</v>
      </c>
      <c r="W460" s="19" t="str">
        <f>IF(AND(NOT(ISBLANK('Gen Master'!W312)),OR('Gen Master'!$AM312=TRUE,'Gen Master'!$AM312="Enabled?")),'Gen Master'!W312, ignore_flag)</f>
        <v>zzz_ignore</v>
      </c>
      <c r="X460" s="19" t="str">
        <f>IF(AND(NOT(ISBLANK('Gen Master'!X312)),OR('Gen Master'!$AM312=TRUE,'Gen Master'!$AM312="Enabled?")),'Gen Master'!X312, ignore_flag)</f>
        <v>zzz_ignore</v>
      </c>
      <c r="Y460" s="19" t="str">
        <f>IF(AND(NOT(ISBLANK('Gen Master'!Y312)),OR('Gen Master'!$AM312=TRUE,'Gen Master'!$AM312="Enabled?")),'Gen Master'!Y312, ignore_flag)</f>
        <v>zzz_ignore</v>
      </c>
    </row>
    <row r="461" spans="1:25">
      <c r="A461" s="19">
        <f>'Gen Master'!A313</f>
        <v>282</v>
      </c>
      <c r="B461" s="19" t="str">
        <f>IF(AND(NOT(ISBLANK('Gen Master'!B313)),OR('Gen Master'!$AM313=TRUE,'Gen Master'!$AM313="Enabled?")),'Gen Master'!B313, ignore_flag)</f>
        <v>zzz_ignore</v>
      </c>
      <c r="C461" s="19" t="str">
        <f>IF(AND(NOT(ISBLANK('Gen Master'!C313)),OR('Gen Master'!$AM313=TRUE,'Gen Master'!$AM313="Enabled?")),'Gen Master'!C313, ignore_flag)</f>
        <v>zzz_ignore</v>
      </c>
      <c r="D461" s="19" t="str">
        <f>IF(AND(NOT(ISBLANK('Gen Master'!D313)),OR('Gen Master'!$AM313=TRUE,'Gen Master'!$AM313="Enabled?")),'Gen Master'!D313, ignore_flag)</f>
        <v>zzz_ignore</v>
      </c>
      <c r="E461" s="19" t="str">
        <f>IF(AND(NOT(ISBLANK('Gen Master'!E313)),OR('Gen Master'!$AM313=TRUE,'Gen Master'!$AM313="Enabled?")),'Gen Master'!E313, ignore_flag)</f>
        <v>zzz_ignore</v>
      </c>
      <c r="F461" s="19" t="str">
        <f>IF(AND(NOT(ISBLANK('Gen Master'!F313)),OR('Gen Master'!$AM313=TRUE,'Gen Master'!$AM313="Enabled?")),'Gen Master'!F313, ignore_flag)</f>
        <v>zzz_ignore</v>
      </c>
      <c r="G461" s="19" t="str">
        <f>IF(AND(NOT(ISBLANK('Gen Master'!G313)),OR('Gen Master'!$AM313=TRUE,'Gen Master'!$AM313="Enabled?")),'Gen Master'!G313, ignore_flag)</f>
        <v>zzz_ignore</v>
      </c>
      <c r="H461" s="19" t="str">
        <f>IF(AND(NOT(ISBLANK('Gen Master'!H313)),OR('Gen Master'!$AM313=TRUE,'Gen Master'!$AM313="Enabled?")),'Gen Master'!H313, ignore_flag)</f>
        <v>zzz_ignore</v>
      </c>
      <c r="I461" s="19" t="str">
        <f>IF(AND(NOT(ISBLANK('Gen Master'!I313)),OR('Gen Master'!$AM313=TRUE,'Gen Master'!$AM313="Enabled?")),'Gen Master'!I313, ignore_flag)</f>
        <v>zzz_ignore</v>
      </c>
      <c r="J461" s="19" t="str">
        <f>IF(AND(NOT(ISBLANK('Gen Master'!J313)),OR('Gen Master'!$AM313=TRUE,'Gen Master'!$AM313="Enabled?")),'Gen Master'!J313, ignore_flag)</f>
        <v>zzz_ignore</v>
      </c>
      <c r="K461" s="19" t="str">
        <f>IF(AND(NOT(ISBLANK('Gen Master'!K313)),OR('Gen Master'!$AM313=TRUE,'Gen Master'!$AM313="Enabled?")),'Gen Master'!K313, ignore_flag)</f>
        <v>zzz_ignore</v>
      </c>
      <c r="L461" s="19" t="str">
        <f>IF(AND(NOT(ISBLANK('Gen Master'!L313)),OR('Gen Master'!$AM313=TRUE,'Gen Master'!$AM313="Enabled?")),'Gen Master'!L313, ignore_flag)</f>
        <v>zzz_ignore</v>
      </c>
      <c r="M461" s="19" t="str">
        <f>IF(AND(NOT(ISBLANK('Gen Master'!M313)),OR('Gen Master'!$AM313=TRUE,'Gen Master'!$AM313="Enabled?")),'Gen Master'!M313, ignore_flag)</f>
        <v>zzz_ignore</v>
      </c>
      <c r="N461" s="19" t="str">
        <f>IF(AND(NOT(ISBLANK('Gen Master'!N313)),OR('Gen Master'!$AM313=TRUE,'Gen Master'!$AM313="Enabled?")),'Gen Master'!N313, ignore_flag)</f>
        <v>zzz_ignore</v>
      </c>
      <c r="O461" s="19" t="str">
        <f>IF(AND(NOT(ISBLANK('Gen Master'!O313)),OR('Gen Master'!$AM313=TRUE,'Gen Master'!$AM313="Enabled?")),'Gen Master'!O313, ignore_flag)</f>
        <v>zzz_ignore</v>
      </c>
      <c r="P461" s="19" t="str">
        <f>IF(AND(NOT(ISBLANK('Gen Master'!P313)),OR('Gen Master'!$AM313=TRUE,'Gen Master'!$AM313="Enabled?")),'Gen Master'!P313, ignore_flag)</f>
        <v>zzz_ignore</v>
      </c>
      <c r="Q461" s="19" t="str">
        <f>IF(AND(NOT(ISBLANK('Gen Master'!Q313)),OR('Gen Master'!$AM313=TRUE,'Gen Master'!$AM313="Enabled?")),'Gen Master'!Q313, ignore_flag)</f>
        <v>zzz_ignore</v>
      </c>
      <c r="R461" s="19" t="str">
        <f>IF(AND(NOT(ISBLANK('Gen Master'!R313)),OR('Gen Master'!$AM313=TRUE,'Gen Master'!$AM313="Enabled?")),'Gen Master'!R313, ignore_flag)</f>
        <v>zzz_ignore</v>
      </c>
      <c r="S461" s="19" t="str">
        <f>IF(AND(NOT(ISBLANK('Gen Master'!S313)),OR('Gen Master'!$AM313=TRUE,'Gen Master'!$AM313="Enabled?")),'Gen Master'!S313, ignore_flag)</f>
        <v>zzz_ignore</v>
      </c>
      <c r="T461" s="19" t="str">
        <f>IF(AND(NOT(ISBLANK('Gen Master'!T313)),OR('Gen Master'!$AM313=TRUE,'Gen Master'!$AM313="Enabled?")),'Gen Master'!T313, ignore_flag)</f>
        <v>zzz_ignore</v>
      </c>
      <c r="U461" s="19" t="str">
        <f>IF(AND(NOT(ISBLANK('Gen Master'!U313)),OR('Gen Master'!$AM313=TRUE,'Gen Master'!$AM313="Enabled?")),'Gen Master'!U313, ignore_flag)</f>
        <v>zzz_ignore</v>
      </c>
      <c r="V461" s="19" t="str">
        <f ca="1">IF(AND(NOT(ISBLANK('Gen Master'!V313)),OR('Gen Master'!$AM313=TRUE,'Gen Master'!$AM313="Enabled?")),'Gen Master'!V313, ignore_flag)</f>
        <v>zzz_ignore</v>
      </c>
      <c r="W461" s="19" t="str">
        <f>IF(AND(NOT(ISBLANK('Gen Master'!W313)),OR('Gen Master'!$AM313=TRUE,'Gen Master'!$AM313="Enabled?")),'Gen Master'!W313, ignore_flag)</f>
        <v>zzz_ignore</v>
      </c>
      <c r="X461" s="19" t="str">
        <f>IF(AND(NOT(ISBLANK('Gen Master'!X313)),OR('Gen Master'!$AM313=TRUE,'Gen Master'!$AM313="Enabled?")),'Gen Master'!X313, ignore_flag)</f>
        <v>zzz_ignore</v>
      </c>
      <c r="Y461" s="19" t="str">
        <f>IF(AND(NOT(ISBLANK('Gen Master'!Y313)),OR('Gen Master'!$AM313=TRUE,'Gen Master'!$AM313="Enabled?")),'Gen Master'!Y313, ignore_flag)</f>
        <v>zzz_ignore</v>
      </c>
    </row>
    <row r="462" spans="1:25">
      <c r="A462" s="19">
        <f>'Gen Master'!A314</f>
        <v>283</v>
      </c>
      <c r="B462" s="19" t="str">
        <f>IF(AND(NOT(ISBLANK('Gen Master'!B314)),OR('Gen Master'!$AM314=TRUE,'Gen Master'!$AM314="Enabled?")),'Gen Master'!B314, ignore_flag)</f>
        <v>zzz_ignore</v>
      </c>
      <c r="C462" s="19" t="str">
        <f>IF(AND(NOT(ISBLANK('Gen Master'!C314)),OR('Gen Master'!$AM314=TRUE,'Gen Master'!$AM314="Enabled?")),'Gen Master'!C314, ignore_flag)</f>
        <v>zzz_ignore</v>
      </c>
      <c r="D462" s="19" t="str">
        <f>IF(AND(NOT(ISBLANK('Gen Master'!D314)),OR('Gen Master'!$AM314=TRUE,'Gen Master'!$AM314="Enabled?")),'Gen Master'!D314, ignore_flag)</f>
        <v>zzz_ignore</v>
      </c>
      <c r="E462" s="19" t="str">
        <f>IF(AND(NOT(ISBLANK('Gen Master'!E314)),OR('Gen Master'!$AM314=TRUE,'Gen Master'!$AM314="Enabled?")),'Gen Master'!E314, ignore_flag)</f>
        <v>zzz_ignore</v>
      </c>
      <c r="F462" s="19" t="str">
        <f>IF(AND(NOT(ISBLANK('Gen Master'!F314)),OR('Gen Master'!$AM314=TRUE,'Gen Master'!$AM314="Enabled?")),'Gen Master'!F314, ignore_flag)</f>
        <v>zzz_ignore</v>
      </c>
      <c r="G462" s="19" t="str">
        <f>IF(AND(NOT(ISBLANK('Gen Master'!G314)),OR('Gen Master'!$AM314=TRUE,'Gen Master'!$AM314="Enabled?")),'Gen Master'!G314, ignore_flag)</f>
        <v>zzz_ignore</v>
      </c>
      <c r="H462" s="19" t="str">
        <f>IF(AND(NOT(ISBLANK('Gen Master'!H314)),OR('Gen Master'!$AM314=TRUE,'Gen Master'!$AM314="Enabled?")),'Gen Master'!H314, ignore_flag)</f>
        <v>zzz_ignore</v>
      </c>
      <c r="I462" s="19" t="str">
        <f>IF(AND(NOT(ISBLANK('Gen Master'!I314)),OR('Gen Master'!$AM314=TRUE,'Gen Master'!$AM314="Enabled?")),'Gen Master'!I314, ignore_flag)</f>
        <v>zzz_ignore</v>
      </c>
      <c r="J462" s="19" t="str">
        <f>IF(AND(NOT(ISBLANK('Gen Master'!J314)),OR('Gen Master'!$AM314=TRUE,'Gen Master'!$AM314="Enabled?")),'Gen Master'!J314, ignore_flag)</f>
        <v>zzz_ignore</v>
      </c>
      <c r="K462" s="19" t="str">
        <f>IF(AND(NOT(ISBLANK('Gen Master'!K314)),OR('Gen Master'!$AM314=TRUE,'Gen Master'!$AM314="Enabled?")),'Gen Master'!K314, ignore_flag)</f>
        <v>zzz_ignore</v>
      </c>
      <c r="L462" s="19" t="str">
        <f>IF(AND(NOT(ISBLANK('Gen Master'!L314)),OR('Gen Master'!$AM314=TRUE,'Gen Master'!$AM314="Enabled?")),'Gen Master'!L314, ignore_flag)</f>
        <v>zzz_ignore</v>
      </c>
      <c r="M462" s="19" t="str">
        <f>IF(AND(NOT(ISBLANK('Gen Master'!M314)),OR('Gen Master'!$AM314=TRUE,'Gen Master'!$AM314="Enabled?")),'Gen Master'!M314, ignore_flag)</f>
        <v>zzz_ignore</v>
      </c>
      <c r="N462" s="19" t="str">
        <f>IF(AND(NOT(ISBLANK('Gen Master'!N314)),OR('Gen Master'!$AM314=TRUE,'Gen Master'!$AM314="Enabled?")),'Gen Master'!N314, ignore_flag)</f>
        <v>zzz_ignore</v>
      </c>
      <c r="O462" s="19" t="str">
        <f>IF(AND(NOT(ISBLANK('Gen Master'!O314)),OR('Gen Master'!$AM314=TRUE,'Gen Master'!$AM314="Enabled?")),'Gen Master'!O314, ignore_flag)</f>
        <v>zzz_ignore</v>
      </c>
      <c r="P462" s="19" t="str">
        <f>IF(AND(NOT(ISBLANK('Gen Master'!P314)),OR('Gen Master'!$AM314=TRUE,'Gen Master'!$AM314="Enabled?")),'Gen Master'!P314, ignore_flag)</f>
        <v>zzz_ignore</v>
      </c>
      <c r="Q462" s="19" t="str">
        <f>IF(AND(NOT(ISBLANK('Gen Master'!Q314)),OR('Gen Master'!$AM314=TRUE,'Gen Master'!$AM314="Enabled?")),'Gen Master'!Q314, ignore_flag)</f>
        <v>zzz_ignore</v>
      </c>
      <c r="R462" s="19" t="str">
        <f>IF(AND(NOT(ISBLANK('Gen Master'!R314)),OR('Gen Master'!$AM314=TRUE,'Gen Master'!$AM314="Enabled?")),'Gen Master'!R314, ignore_flag)</f>
        <v>zzz_ignore</v>
      </c>
      <c r="S462" s="19" t="str">
        <f>IF(AND(NOT(ISBLANK('Gen Master'!S314)),OR('Gen Master'!$AM314=TRUE,'Gen Master'!$AM314="Enabled?")),'Gen Master'!S314, ignore_flag)</f>
        <v>zzz_ignore</v>
      </c>
      <c r="T462" s="19" t="str">
        <f>IF(AND(NOT(ISBLANK('Gen Master'!T314)),OR('Gen Master'!$AM314=TRUE,'Gen Master'!$AM314="Enabled?")),'Gen Master'!T314, ignore_flag)</f>
        <v>zzz_ignore</v>
      </c>
      <c r="U462" s="19" t="str">
        <f>IF(AND(NOT(ISBLANK('Gen Master'!U314)),OR('Gen Master'!$AM314=TRUE,'Gen Master'!$AM314="Enabled?")),'Gen Master'!U314, ignore_flag)</f>
        <v>zzz_ignore</v>
      </c>
      <c r="V462" s="19" t="str">
        <f ca="1">IF(AND(NOT(ISBLANK('Gen Master'!V314)),OR('Gen Master'!$AM314=TRUE,'Gen Master'!$AM314="Enabled?")),'Gen Master'!V314, ignore_flag)</f>
        <v>zzz_ignore</v>
      </c>
      <c r="W462" s="19" t="str">
        <f>IF(AND(NOT(ISBLANK('Gen Master'!W314)),OR('Gen Master'!$AM314=TRUE,'Gen Master'!$AM314="Enabled?")),'Gen Master'!W314, ignore_flag)</f>
        <v>zzz_ignore</v>
      </c>
      <c r="X462" s="19" t="str">
        <f>IF(AND(NOT(ISBLANK('Gen Master'!X314)),OR('Gen Master'!$AM314=TRUE,'Gen Master'!$AM314="Enabled?")),'Gen Master'!X314, ignore_flag)</f>
        <v>zzz_ignore</v>
      </c>
      <c r="Y462" s="19" t="str">
        <f>IF(AND(NOT(ISBLANK('Gen Master'!Y314)),OR('Gen Master'!$AM314=TRUE,'Gen Master'!$AM314="Enabled?")),'Gen Master'!Y314, ignore_flag)</f>
        <v>zzz_ignore</v>
      </c>
    </row>
    <row r="463" spans="1:25">
      <c r="A463" s="19">
        <f>'Gen Master'!A315</f>
        <v>284</v>
      </c>
      <c r="B463" s="19" t="str">
        <f>IF(AND(NOT(ISBLANK('Gen Master'!B315)),OR('Gen Master'!$AM315=TRUE,'Gen Master'!$AM315="Enabled?")),'Gen Master'!B315, ignore_flag)</f>
        <v>zzz_ignore</v>
      </c>
      <c r="C463" s="19" t="str">
        <f>IF(AND(NOT(ISBLANK('Gen Master'!C315)),OR('Gen Master'!$AM315=TRUE,'Gen Master'!$AM315="Enabled?")),'Gen Master'!C315, ignore_flag)</f>
        <v>zzz_ignore</v>
      </c>
      <c r="D463" s="19" t="str">
        <f>IF(AND(NOT(ISBLANK('Gen Master'!D315)),OR('Gen Master'!$AM315=TRUE,'Gen Master'!$AM315="Enabled?")),'Gen Master'!D315, ignore_flag)</f>
        <v>zzz_ignore</v>
      </c>
      <c r="E463" s="19" t="str">
        <f>IF(AND(NOT(ISBLANK('Gen Master'!E315)),OR('Gen Master'!$AM315=TRUE,'Gen Master'!$AM315="Enabled?")),'Gen Master'!E315, ignore_flag)</f>
        <v>zzz_ignore</v>
      </c>
      <c r="F463" s="19" t="str">
        <f>IF(AND(NOT(ISBLANK('Gen Master'!F315)),OR('Gen Master'!$AM315=TRUE,'Gen Master'!$AM315="Enabled?")),'Gen Master'!F315, ignore_flag)</f>
        <v>zzz_ignore</v>
      </c>
      <c r="G463" s="19" t="str">
        <f>IF(AND(NOT(ISBLANK('Gen Master'!G315)),OR('Gen Master'!$AM315=TRUE,'Gen Master'!$AM315="Enabled?")),'Gen Master'!G315, ignore_flag)</f>
        <v>zzz_ignore</v>
      </c>
      <c r="H463" s="19" t="str">
        <f>IF(AND(NOT(ISBLANK('Gen Master'!H315)),OR('Gen Master'!$AM315=TRUE,'Gen Master'!$AM315="Enabled?")),'Gen Master'!H315, ignore_flag)</f>
        <v>zzz_ignore</v>
      </c>
      <c r="I463" s="19" t="str">
        <f>IF(AND(NOT(ISBLANK('Gen Master'!I315)),OR('Gen Master'!$AM315=TRUE,'Gen Master'!$AM315="Enabled?")),'Gen Master'!I315, ignore_flag)</f>
        <v>zzz_ignore</v>
      </c>
      <c r="J463" s="19" t="str">
        <f>IF(AND(NOT(ISBLANK('Gen Master'!J315)),OR('Gen Master'!$AM315=TRUE,'Gen Master'!$AM315="Enabled?")),'Gen Master'!J315, ignore_flag)</f>
        <v>zzz_ignore</v>
      </c>
      <c r="K463" s="19" t="str">
        <f>IF(AND(NOT(ISBLANK('Gen Master'!K315)),OR('Gen Master'!$AM315=TRUE,'Gen Master'!$AM315="Enabled?")),'Gen Master'!K315, ignore_flag)</f>
        <v>zzz_ignore</v>
      </c>
      <c r="L463" s="19" t="str">
        <f>IF(AND(NOT(ISBLANK('Gen Master'!L315)),OR('Gen Master'!$AM315=TRUE,'Gen Master'!$AM315="Enabled?")),'Gen Master'!L315, ignore_flag)</f>
        <v>zzz_ignore</v>
      </c>
      <c r="M463" s="19" t="str">
        <f>IF(AND(NOT(ISBLANK('Gen Master'!M315)),OR('Gen Master'!$AM315=TRUE,'Gen Master'!$AM315="Enabled?")),'Gen Master'!M315, ignore_flag)</f>
        <v>zzz_ignore</v>
      </c>
      <c r="N463" s="19" t="str">
        <f>IF(AND(NOT(ISBLANK('Gen Master'!N315)),OR('Gen Master'!$AM315=TRUE,'Gen Master'!$AM315="Enabled?")),'Gen Master'!N315, ignore_flag)</f>
        <v>zzz_ignore</v>
      </c>
      <c r="O463" s="19" t="str">
        <f>IF(AND(NOT(ISBLANK('Gen Master'!O315)),OR('Gen Master'!$AM315=TRUE,'Gen Master'!$AM315="Enabled?")),'Gen Master'!O315, ignore_flag)</f>
        <v>zzz_ignore</v>
      </c>
      <c r="P463" s="19" t="str">
        <f>IF(AND(NOT(ISBLANK('Gen Master'!P315)),OR('Gen Master'!$AM315=TRUE,'Gen Master'!$AM315="Enabled?")),'Gen Master'!P315, ignore_flag)</f>
        <v>zzz_ignore</v>
      </c>
      <c r="Q463" s="19" t="str">
        <f>IF(AND(NOT(ISBLANK('Gen Master'!Q315)),OR('Gen Master'!$AM315=TRUE,'Gen Master'!$AM315="Enabled?")),'Gen Master'!Q315, ignore_flag)</f>
        <v>zzz_ignore</v>
      </c>
      <c r="R463" s="19" t="str">
        <f>IF(AND(NOT(ISBLANK('Gen Master'!R315)),OR('Gen Master'!$AM315=TRUE,'Gen Master'!$AM315="Enabled?")),'Gen Master'!R315, ignore_flag)</f>
        <v>zzz_ignore</v>
      </c>
      <c r="S463" s="19" t="str">
        <f>IF(AND(NOT(ISBLANK('Gen Master'!S315)),OR('Gen Master'!$AM315=TRUE,'Gen Master'!$AM315="Enabled?")),'Gen Master'!S315, ignore_flag)</f>
        <v>zzz_ignore</v>
      </c>
      <c r="T463" s="19" t="str">
        <f>IF(AND(NOT(ISBLANK('Gen Master'!T315)),OR('Gen Master'!$AM315=TRUE,'Gen Master'!$AM315="Enabled?")),'Gen Master'!T315, ignore_flag)</f>
        <v>zzz_ignore</v>
      </c>
      <c r="U463" s="19" t="str">
        <f>IF(AND(NOT(ISBLANK('Gen Master'!U315)),OR('Gen Master'!$AM315=TRUE,'Gen Master'!$AM315="Enabled?")),'Gen Master'!U315, ignore_flag)</f>
        <v>zzz_ignore</v>
      </c>
      <c r="V463" s="19" t="str">
        <f ca="1">IF(AND(NOT(ISBLANK('Gen Master'!V315)),OR('Gen Master'!$AM315=TRUE,'Gen Master'!$AM315="Enabled?")),'Gen Master'!V315, ignore_flag)</f>
        <v>zzz_ignore</v>
      </c>
      <c r="W463" s="19" t="str">
        <f>IF(AND(NOT(ISBLANK('Gen Master'!W315)),OR('Gen Master'!$AM315=TRUE,'Gen Master'!$AM315="Enabled?")),'Gen Master'!W315, ignore_flag)</f>
        <v>zzz_ignore</v>
      </c>
      <c r="X463" s="19" t="str">
        <f>IF(AND(NOT(ISBLANK('Gen Master'!X315)),OR('Gen Master'!$AM315=TRUE,'Gen Master'!$AM315="Enabled?")),'Gen Master'!X315, ignore_flag)</f>
        <v>zzz_ignore</v>
      </c>
      <c r="Y463" s="19" t="str">
        <f>IF(AND(NOT(ISBLANK('Gen Master'!Y315)),OR('Gen Master'!$AM315=TRUE,'Gen Master'!$AM315="Enabled?")),'Gen Master'!Y315, ignore_flag)</f>
        <v>zzz_ignore</v>
      </c>
    </row>
    <row r="464" spans="1:25">
      <c r="A464" s="19">
        <f>'Gen Master'!A316</f>
        <v>285</v>
      </c>
      <c r="B464" s="19" t="str">
        <f>IF(AND(NOT(ISBLANK('Gen Master'!B316)),OR('Gen Master'!$AM316=TRUE,'Gen Master'!$AM316="Enabled?")),'Gen Master'!B316, ignore_flag)</f>
        <v>zzz_ignore</v>
      </c>
      <c r="C464" s="19" t="str">
        <f>IF(AND(NOT(ISBLANK('Gen Master'!C316)),OR('Gen Master'!$AM316=TRUE,'Gen Master'!$AM316="Enabled?")),'Gen Master'!C316, ignore_flag)</f>
        <v>zzz_ignore</v>
      </c>
      <c r="D464" s="19" t="str">
        <f>IF(AND(NOT(ISBLANK('Gen Master'!D316)),OR('Gen Master'!$AM316=TRUE,'Gen Master'!$AM316="Enabled?")),'Gen Master'!D316, ignore_flag)</f>
        <v>zzz_ignore</v>
      </c>
      <c r="E464" s="19" t="str">
        <f>IF(AND(NOT(ISBLANK('Gen Master'!E316)),OR('Gen Master'!$AM316=TRUE,'Gen Master'!$AM316="Enabled?")),'Gen Master'!E316, ignore_flag)</f>
        <v>zzz_ignore</v>
      </c>
      <c r="F464" s="19" t="str">
        <f>IF(AND(NOT(ISBLANK('Gen Master'!F316)),OR('Gen Master'!$AM316=TRUE,'Gen Master'!$AM316="Enabled?")),'Gen Master'!F316, ignore_flag)</f>
        <v>zzz_ignore</v>
      </c>
      <c r="G464" s="19" t="str">
        <f>IF(AND(NOT(ISBLANK('Gen Master'!G316)),OR('Gen Master'!$AM316=TRUE,'Gen Master'!$AM316="Enabled?")),'Gen Master'!G316, ignore_flag)</f>
        <v>zzz_ignore</v>
      </c>
      <c r="H464" s="19" t="str">
        <f>IF(AND(NOT(ISBLANK('Gen Master'!H316)),OR('Gen Master'!$AM316=TRUE,'Gen Master'!$AM316="Enabled?")),'Gen Master'!H316, ignore_flag)</f>
        <v>zzz_ignore</v>
      </c>
      <c r="I464" s="19" t="str">
        <f>IF(AND(NOT(ISBLANK('Gen Master'!I316)),OR('Gen Master'!$AM316=TRUE,'Gen Master'!$AM316="Enabled?")),'Gen Master'!I316, ignore_flag)</f>
        <v>zzz_ignore</v>
      </c>
      <c r="J464" s="19" t="str">
        <f>IF(AND(NOT(ISBLANK('Gen Master'!J316)),OR('Gen Master'!$AM316=TRUE,'Gen Master'!$AM316="Enabled?")),'Gen Master'!J316, ignore_flag)</f>
        <v>zzz_ignore</v>
      </c>
      <c r="K464" s="19" t="str">
        <f>IF(AND(NOT(ISBLANK('Gen Master'!K316)),OR('Gen Master'!$AM316=TRUE,'Gen Master'!$AM316="Enabled?")),'Gen Master'!K316, ignore_flag)</f>
        <v>zzz_ignore</v>
      </c>
      <c r="L464" s="19" t="str">
        <f>IF(AND(NOT(ISBLANK('Gen Master'!L316)),OR('Gen Master'!$AM316=TRUE,'Gen Master'!$AM316="Enabled?")),'Gen Master'!L316, ignore_flag)</f>
        <v>zzz_ignore</v>
      </c>
      <c r="M464" s="19" t="str">
        <f>IF(AND(NOT(ISBLANK('Gen Master'!M316)),OR('Gen Master'!$AM316=TRUE,'Gen Master'!$AM316="Enabled?")),'Gen Master'!M316, ignore_flag)</f>
        <v>zzz_ignore</v>
      </c>
      <c r="N464" s="19" t="str">
        <f>IF(AND(NOT(ISBLANK('Gen Master'!N316)),OR('Gen Master'!$AM316=TRUE,'Gen Master'!$AM316="Enabled?")),'Gen Master'!N316, ignore_flag)</f>
        <v>zzz_ignore</v>
      </c>
      <c r="O464" s="19" t="str">
        <f>IF(AND(NOT(ISBLANK('Gen Master'!O316)),OR('Gen Master'!$AM316=TRUE,'Gen Master'!$AM316="Enabled?")),'Gen Master'!O316, ignore_flag)</f>
        <v>zzz_ignore</v>
      </c>
      <c r="P464" s="19" t="str">
        <f>IF(AND(NOT(ISBLANK('Gen Master'!P316)),OR('Gen Master'!$AM316=TRUE,'Gen Master'!$AM316="Enabled?")),'Gen Master'!P316, ignore_flag)</f>
        <v>zzz_ignore</v>
      </c>
      <c r="Q464" s="19" t="str">
        <f>IF(AND(NOT(ISBLANK('Gen Master'!Q316)),OR('Gen Master'!$AM316=TRUE,'Gen Master'!$AM316="Enabled?")),'Gen Master'!Q316, ignore_flag)</f>
        <v>zzz_ignore</v>
      </c>
      <c r="R464" s="19" t="str">
        <f>IF(AND(NOT(ISBLANK('Gen Master'!R316)),OR('Gen Master'!$AM316=TRUE,'Gen Master'!$AM316="Enabled?")),'Gen Master'!R316, ignore_flag)</f>
        <v>zzz_ignore</v>
      </c>
      <c r="S464" s="19" t="str">
        <f>IF(AND(NOT(ISBLANK('Gen Master'!S316)),OR('Gen Master'!$AM316=TRUE,'Gen Master'!$AM316="Enabled?")),'Gen Master'!S316, ignore_flag)</f>
        <v>zzz_ignore</v>
      </c>
      <c r="T464" s="19" t="str">
        <f>IF(AND(NOT(ISBLANK('Gen Master'!T316)),OR('Gen Master'!$AM316=TRUE,'Gen Master'!$AM316="Enabled?")),'Gen Master'!T316, ignore_flag)</f>
        <v>zzz_ignore</v>
      </c>
      <c r="U464" s="19" t="str">
        <f>IF(AND(NOT(ISBLANK('Gen Master'!U316)),OR('Gen Master'!$AM316=TRUE,'Gen Master'!$AM316="Enabled?")),'Gen Master'!U316, ignore_flag)</f>
        <v>zzz_ignore</v>
      </c>
      <c r="V464" s="19" t="str">
        <f ca="1">IF(AND(NOT(ISBLANK('Gen Master'!V316)),OR('Gen Master'!$AM316=TRUE,'Gen Master'!$AM316="Enabled?")),'Gen Master'!V316, ignore_flag)</f>
        <v>zzz_ignore</v>
      </c>
      <c r="W464" s="19" t="str">
        <f>IF(AND(NOT(ISBLANK('Gen Master'!W316)),OR('Gen Master'!$AM316=TRUE,'Gen Master'!$AM316="Enabled?")),'Gen Master'!W316, ignore_flag)</f>
        <v>zzz_ignore</v>
      </c>
      <c r="X464" s="19" t="str">
        <f>IF(AND(NOT(ISBLANK('Gen Master'!X316)),OR('Gen Master'!$AM316=TRUE,'Gen Master'!$AM316="Enabled?")),'Gen Master'!X316, ignore_flag)</f>
        <v>zzz_ignore</v>
      </c>
      <c r="Y464" s="19" t="str">
        <f>IF(AND(NOT(ISBLANK('Gen Master'!Y316)),OR('Gen Master'!$AM316=TRUE,'Gen Master'!$AM316="Enabled?")),'Gen Master'!Y316, ignore_flag)</f>
        <v>zzz_ignore</v>
      </c>
    </row>
    <row r="465" spans="1:25">
      <c r="A465" s="19">
        <f>'Gen Master'!A317</f>
        <v>286</v>
      </c>
      <c r="B465" s="19" t="str">
        <f>IF(AND(NOT(ISBLANK('Gen Master'!B317)),OR('Gen Master'!$AM317=TRUE,'Gen Master'!$AM317="Enabled?")),'Gen Master'!B317, ignore_flag)</f>
        <v>zzz_ignore</v>
      </c>
      <c r="C465" s="19" t="str">
        <f>IF(AND(NOT(ISBLANK('Gen Master'!C317)),OR('Gen Master'!$AM317=TRUE,'Gen Master'!$AM317="Enabled?")),'Gen Master'!C317, ignore_flag)</f>
        <v>zzz_ignore</v>
      </c>
      <c r="D465" s="19" t="str">
        <f>IF(AND(NOT(ISBLANK('Gen Master'!D317)),OR('Gen Master'!$AM317=TRUE,'Gen Master'!$AM317="Enabled?")),'Gen Master'!D317, ignore_flag)</f>
        <v>zzz_ignore</v>
      </c>
      <c r="E465" s="19" t="str">
        <f>IF(AND(NOT(ISBLANK('Gen Master'!E317)),OR('Gen Master'!$AM317=TRUE,'Gen Master'!$AM317="Enabled?")),'Gen Master'!E317, ignore_flag)</f>
        <v>zzz_ignore</v>
      </c>
      <c r="F465" s="19" t="str">
        <f>IF(AND(NOT(ISBLANK('Gen Master'!F317)),OR('Gen Master'!$AM317=TRUE,'Gen Master'!$AM317="Enabled?")),'Gen Master'!F317, ignore_flag)</f>
        <v>zzz_ignore</v>
      </c>
      <c r="G465" s="19" t="str">
        <f>IF(AND(NOT(ISBLANK('Gen Master'!G317)),OR('Gen Master'!$AM317=TRUE,'Gen Master'!$AM317="Enabled?")),'Gen Master'!G317, ignore_flag)</f>
        <v>zzz_ignore</v>
      </c>
      <c r="H465" s="19" t="str">
        <f>IF(AND(NOT(ISBLANK('Gen Master'!H317)),OR('Gen Master'!$AM317=TRUE,'Gen Master'!$AM317="Enabled?")),'Gen Master'!H317, ignore_flag)</f>
        <v>zzz_ignore</v>
      </c>
      <c r="I465" s="19" t="str">
        <f>IF(AND(NOT(ISBLANK('Gen Master'!I317)),OR('Gen Master'!$AM317=TRUE,'Gen Master'!$AM317="Enabled?")),'Gen Master'!I317, ignore_flag)</f>
        <v>zzz_ignore</v>
      </c>
      <c r="J465" s="19" t="str">
        <f>IF(AND(NOT(ISBLANK('Gen Master'!J317)),OR('Gen Master'!$AM317=TRUE,'Gen Master'!$AM317="Enabled?")),'Gen Master'!J317, ignore_flag)</f>
        <v>zzz_ignore</v>
      </c>
      <c r="K465" s="19" t="str">
        <f>IF(AND(NOT(ISBLANK('Gen Master'!K317)),OR('Gen Master'!$AM317=TRUE,'Gen Master'!$AM317="Enabled?")),'Gen Master'!K317, ignore_flag)</f>
        <v>zzz_ignore</v>
      </c>
      <c r="L465" s="19" t="str">
        <f>IF(AND(NOT(ISBLANK('Gen Master'!L317)),OR('Gen Master'!$AM317=TRUE,'Gen Master'!$AM317="Enabled?")),'Gen Master'!L317, ignore_flag)</f>
        <v>zzz_ignore</v>
      </c>
      <c r="M465" s="19" t="str">
        <f>IF(AND(NOT(ISBLANK('Gen Master'!M317)),OR('Gen Master'!$AM317=TRUE,'Gen Master'!$AM317="Enabled?")),'Gen Master'!M317, ignore_flag)</f>
        <v>zzz_ignore</v>
      </c>
      <c r="N465" s="19" t="str">
        <f>IF(AND(NOT(ISBLANK('Gen Master'!N317)),OR('Gen Master'!$AM317=TRUE,'Gen Master'!$AM317="Enabled?")),'Gen Master'!N317, ignore_flag)</f>
        <v>zzz_ignore</v>
      </c>
      <c r="O465" s="19" t="str">
        <f>IF(AND(NOT(ISBLANK('Gen Master'!O317)),OR('Gen Master'!$AM317=TRUE,'Gen Master'!$AM317="Enabled?")),'Gen Master'!O317, ignore_flag)</f>
        <v>zzz_ignore</v>
      </c>
      <c r="P465" s="19" t="str">
        <f>IF(AND(NOT(ISBLANK('Gen Master'!P317)),OR('Gen Master'!$AM317=TRUE,'Gen Master'!$AM317="Enabled?")),'Gen Master'!P317, ignore_flag)</f>
        <v>zzz_ignore</v>
      </c>
      <c r="Q465" s="19" t="str">
        <f>IF(AND(NOT(ISBLANK('Gen Master'!Q317)),OR('Gen Master'!$AM317=TRUE,'Gen Master'!$AM317="Enabled?")),'Gen Master'!Q317, ignore_flag)</f>
        <v>zzz_ignore</v>
      </c>
      <c r="R465" s="19" t="str">
        <f>IF(AND(NOT(ISBLANK('Gen Master'!R317)),OR('Gen Master'!$AM317=TRUE,'Gen Master'!$AM317="Enabled?")),'Gen Master'!R317, ignore_flag)</f>
        <v>zzz_ignore</v>
      </c>
      <c r="S465" s="19" t="str">
        <f>IF(AND(NOT(ISBLANK('Gen Master'!S317)),OR('Gen Master'!$AM317=TRUE,'Gen Master'!$AM317="Enabled?")),'Gen Master'!S317, ignore_flag)</f>
        <v>zzz_ignore</v>
      </c>
      <c r="T465" s="19" t="str">
        <f>IF(AND(NOT(ISBLANK('Gen Master'!T317)),OR('Gen Master'!$AM317=TRUE,'Gen Master'!$AM317="Enabled?")),'Gen Master'!T317, ignore_flag)</f>
        <v>zzz_ignore</v>
      </c>
      <c r="U465" s="19" t="str">
        <f>IF(AND(NOT(ISBLANK('Gen Master'!U317)),OR('Gen Master'!$AM317=TRUE,'Gen Master'!$AM317="Enabled?")),'Gen Master'!U317, ignore_flag)</f>
        <v>zzz_ignore</v>
      </c>
      <c r="V465" s="19" t="str">
        <f ca="1">IF(AND(NOT(ISBLANK('Gen Master'!V317)),OR('Gen Master'!$AM317=TRUE,'Gen Master'!$AM317="Enabled?")),'Gen Master'!V317, ignore_flag)</f>
        <v>zzz_ignore</v>
      </c>
      <c r="W465" s="19" t="str">
        <f>IF(AND(NOT(ISBLANK('Gen Master'!W317)),OR('Gen Master'!$AM317=TRUE,'Gen Master'!$AM317="Enabled?")),'Gen Master'!W317, ignore_flag)</f>
        <v>zzz_ignore</v>
      </c>
      <c r="X465" s="19" t="str">
        <f>IF(AND(NOT(ISBLANK('Gen Master'!X317)),OR('Gen Master'!$AM317=TRUE,'Gen Master'!$AM317="Enabled?")),'Gen Master'!X317, ignore_flag)</f>
        <v>zzz_ignore</v>
      </c>
      <c r="Y465" s="19" t="str">
        <f>IF(AND(NOT(ISBLANK('Gen Master'!Y317)),OR('Gen Master'!$AM317=TRUE,'Gen Master'!$AM317="Enabled?")),'Gen Master'!Y317, ignore_flag)</f>
        <v>zzz_ignore</v>
      </c>
    </row>
    <row r="466" spans="1:25">
      <c r="A466" s="19">
        <f>'Gen Master'!A320</f>
        <v>289</v>
      </c>
      <c r="B466" s="19" t="str">
        <f>IF(AND(NOT(ISBLANK('Gen Master'!B320)),OR('Gen Master'!$AM320=TRUE,'Gen Master'!$AM320="Enabled?")),'Gen Master'!B320, ignore_flag)</f>
        <v>zzz_ignore</v>
      </c>
      <c r="C466" s="19" t="str">
        <f>IF(AND(NOT(ISBLANK('Gen Master'!C320)),OR('Gen Master'!$AM320=TRUE,'Gen Master'!$AM320="Enabled?")),'Gen Master'!C320, ignore_flag)</f>
        <v>zzz_ignore</v>
      </c>
      <c r="D466" s="19" t="str">
        <f>IF(AND(NOT(ISBLANK('Gen Master'!D320)),OR('Gen Master'!$AM320=TRUE,'Gen Master'!$AM320="Enabled?")),'Gen Master'!D320, ignore_flag)</f>
        <v>zzz_ignore</v>
      </c>
      <c r="E466" s="19" t="str">
        <f>IF(AND(NOT(ISBLANK('Gen Master'!E320)),OR('Gen Master'!$AM320=TRUE,'Gen Master'!$AM320="Enabled?")),'Gen Master'!E320, ignore_flag)</f>
        <v>zzz_ignore</v>
      </c>
      <c r="F466" s="19" t="str">
        <f>IF(AND(NOT(ISBLANK('Gen Master'!F320)),OR('Gen Master'!$AM320=TRUE,'Gen Master'!$AM320="Enabled?")),'Gen Master'!F320, ignore_flag)</f>
        <v>zzz_ignore</v>
      </c>
      <c r="G466" s="19" t="str">
        <f>IF(AND(NOT(ISBLANK('Gen Master'!G320)),OR('Gen Master'!$AM320=TRUE,'Gen Master'!$AM320="Enabled?")),'Gen Master'!G320, ignore_flag)</f>
        <v>zzz_ignore</v>
      </c>
      <c r="H466" s="19" t="str">
        <f>IF(AND(NOT(ISBLANK('Gen Master'!H320)),OR('Gen Master'!$AM320=TRUE,'Gen Master'!$AM320="Enabled?")),'Gen Master'!H320, ignore_flag)</f>
        <v>zzz_ignore</v>
      </c>
      <c r="I466" s="19" t="str">
        <f>IF(AND(NOT(ISBLANK('Gen Master'!I320)),OR('Gen Master'!$AM320=TRUE,'Gen Master'!$AM320="Enabled?")),'Gen Master'!I320, ignore_flag)</f>
        <v>zzz_ignore</v>
      </c>
      <c r="J466" s="19" t="str">
        <f>IF(AND(NOT(ISBLANK('Gen Master'!J320)),OR('Gen Master'!$AM320=TRUE,'Gen Master'!$AM320="Enabled?")),'Gen Master'!J320, ignore_flag)</f>
        <v>zzz_ignore</v>
      </c>
      <c r="K466" s="19" t="str">
        <f>IF(AND(NOT(ISBLANK('Gen Master'!K320)),OR('Gen Master'!$AM320=TRUE,'Gen Master'!$AM320="Enabled?")),'Gen Master'!K320, ignore_flag)</f>
        <v>zzz_ignore</v>
      </c>
      <c r="L466" s="19" t="str">
        <f>IF(AND(NOT(ISBLANK('Gen Master'!L320)),OR('Gen Master'!$AM320=TRUE,'Gen Master'!$AM320="Enabled?")),'Gen Master'!L320, ignore_flag)</f>
        <v>zzz_ignore</v>
      </c>
      <c r="M466" s="19" t="str">
        <f>IF(AND(NOT(ISBLANK('Gen Master'!M320)),OR('Gen Master'!$AM320=TRUE,'Gen Master'!$AM320="Enabled?")),'Gen Master'!M320, ignore_flag)</f>
        <v>zzz_ignore</v>
      </c>
      <c r="N466" s="19" t="str">
        <f>IF(AND(NOT(ISBLANK('Gen Master'!N320)),OR('Gen Master'!$AM320=TRUE,'Gen Master'!$AM320="Enabled?")),'Gen Master'!N320, ignore_flag)</f>
        <v>zzz_ignore</v>
      </c>
      <c r="O466" s="19" t="str">
        <f>IF(AND(NOT(ISBLANK('Gen Master'!O320)),OR('Gen Master'!$AM320=TRUE,'Gen Master'!$AM320="Enabled?")),'Gen Master'!O320, ignore_flag)</f>
        <v>zzz_ignore</v>
      </c>
      <c r="P466" s="19" t="str">
        <f>IF(AND(NOT(ISBLANK('Gen Master'!P320)),OR('Gen Master'!$AM320=TRUE,'Gen Master'!$AM320="Enabled?")),'Gen Master'!P320, ignore_flag)</f>
        <v>zzz_ignore</v>
      </c>
      <c r="Q466" s="19" t="str">
        <f>IF(AND(NOT(ISBLANK('Gen Master'!Q320)),OR('Gen Master'!$AM320=TRUE,'Gen Master'!$AM320="Enabled?")),'Gen Master'!Q320, ignore_flag)</f>
        <v>zzz_ignore</v>
      </c>
      <c r="R466" s="19" t="str">
        <f>IF(AND(NOT(ISBLANK('Gen Master'!R320)),OR('Gen Master'!$AM320=TRUE,'Gen Master'!$AM320="Enabled?")),'Gen Master'!R320, ignore_flag)</f>
        <v>zzz_ignore</v>
      </c>
      <c r="S466" s="19" t="str">
        <f>IF(AND(NOT(ISBLANK('Gen Master'!S320)),OR('Gen Master'!$AM320=TRUE,'Gen Master'!$AM320="Enabled?")),'Gen Master'!S320, ignore_flag)</f>
        <v>zzz_ignore</v>
      </c>
      <c r="T466" s="19" t="str">
        <f>IF(AND(NOT(ISBLANK('Gen Master'!T320)),OR('Gen Master'!$AM320=TRUE,'Gen Master'!$AM320="Enabled?")),'Gen Master'!T320, ignore_flag)</f>
        <v>zzz_ignore</v>
      </c>
      <c r="U466" s="19" t="str">
        <f>IF(AND(NOT(ISBLANK('Gen Master'!U320)),OR('Gen Master'!$AM320=TRUE,'Gen Master'!$AM320="Enabled?")),'Gen Master'!U320, ignore_flag)</f>
        <v>zzz_ignore</v>
      </c>
      <c r="V466" s="19" t="str">
        <f ca="1">IF(AND(NOT(ISBLANK('Gen Master'!V320)),OR('Gen Master'!$AM320=TRUE,'Gen Master'!$AM320="Enabled?")),'Gen Master'!V320, ignore_flag)</f>
        <v>zzz_ignore</v>
      </c>
      <c r="W466" s="19" t="str">
        <f>IF(AND(NOT(ISBLANK('Gen Master'!W320)),OR('Gen Master'!$AM320=TRUE,'Gen Master'!$AM320="Enabled?")),'Gen Master'!W320, ignore_flag)</f>
        <v>zzz_ignore</v>
      </c>
      <c r="X466" s="19" t="str">
        <f>IF(AND(NOT(ISBLANK('Gen Master'!X320)),OR('Gen Master'!$AM320=TRUE,'Gen Master'!$AM320="Enabled?")),'Gen Master'!X320, ignore_flag)</f>
        <v>zzz_ignore</v>
      </c>
      <c r="Y466" s="19" t="str">
        <f>IF(AND(NOT(ISBLANK('Gen Master'!Y320)),OR('Gen Master'!$AM320=TRUE,'Gen Master'!$AM320="Enabled?")),'Gen Master'!Y320, ignore_flag)</f>
        <v>zzz_ignore</v>
      </c>
    </row>
    <row r="467" spans="1:25">
      <c r="A467" s="19">
        <f>'Gen Master'!A321</f>
        <v>290</v>
      </c>
      <c r="B467" s="19" t="str">
        <f>IF(AND(NOT(ISBLANK('Gen Master'!B321)),OR('Gen Master'!$AM321=TRUE,'Gen Master'!$AM321="Enabled?")),'Gen Master'!B321, ignore_flag)</f>
        <v>zzz_ignore</v>
      </c>
      <c r="C467" s="19" t="str">
        <f>IF(AND(NOT(ISBLANK('Gen Master'!C321)),OR('Gen Master'!$AM321=TRUE,'Gen Master'!$AM321="Enabled?")),'Gen Master'!C321, ignore_flag)</f>
        <v>zzz_ignore</v>
      </c>
      <c r="D467" s="19" t="str">
        <f>IF(AND(NOT(ISBLANK('Gen Master'!D321)),OR('Gen Master'!$AM321=TRUE,'Gen Master'!$AM321="Enabled?")),'Gen Master'!D321, ignore_flag)</f>
        <v>zzz_ignore</v>
      </c>
      <c r="E467" s="19" t="str">
        <f>IF(AND(NOT(ISBLANK('Gen Master'!E321)),OR('Gen Master'!$AM321=TRUE,'Gen Master'!$AM321="Enabled?")),'Gen Master'!E321, ignore_flag)</f>
        <v>zzz_ignore</v>
      </c>
      <c r="F467" s="19" t="str">
        <f>IF(AND(NOT(ISBLANK('Gen Master'!F321)),OR('Gen Master'!$AM321=TRUE,'Gen Master'!$AM321="Enabled?")),'Gen Master'!F321, ignore_flag)</f>
        <v>zzz_ignore</v>
      </c>
      <c r="G467" s="19" t="str">
        <f>IF(AND(NOT(ISBLANK('Gen Master'!G321)),OR('Gen Master'!$AM321=TRUE,'Gen Master'!$AM321="Enabled?")),'Gen Master'!G321, ignore_flag)</f>
        <v>zzz_ignore</v>
      </c>
      <c r="H467" s="19" t="str">
        <f>IF(AND(NOT(ISBLANK('Gen Master'!H321)),OR('Gen Master'!$AM321=TRUE,'Gen Master'!$AM321="Enabled?")),'Gen Master'!H321, ignore_flag)</f>
        <v>zzz_ignore</v>
      </c>
      <c r="I467" s="19" t="str">
        <f>IF(AND(NOT(ISBLANK('Gen Master'!I321)),OR('Gen Master'!$AM321=TRUE,'Gen Master'!$AM321="Enabled?")),'Gen Master'!I321, ignore_flag)</f>
        <v>zzz_ignore</v>
      </c>
      <c r="J467" s="19" t="str">
        <f>IF(AND(NOT(ISBLANK('Gen Master'!J321)),OR('Gen Master'!$AM321=TRUE,'Gen Master'!$AM321="Enabled?")),'Gen Master'!J321, ignore_flag)</f>
        <v>zzz_ignore</v>
      </c>
      <c r="K467" s="19" t="str">
        <f>IF(AND(NOT(ISBLANK('Gen Master'!K321)),OR('Gen Master'!$AM321=TRUE,'Gen Master'!$AM321="Enabled?")),'Gen Master'!K321, ignore_flag)</f>
        <v>zzz_ignore</v>
      </c>
      <c r="L467" s="19" t="str">
        <f>IF(AND(NOT(ISBLANK('Gen Master'!L321)),OR('Gen Master'!$AM321=TRUE,'Gen Master'!$AM321="Enabled?")),'Gen Master'!L321, ignore_flag)</f>
        <v>zzz_ignore</v>
      </c>
      <c r="M467" s="19" t="str">
        <f>IF(AND(NOT(ISBLANK('Gen Master'!M321)),OR('Gen Master'!$AM321=TRUE,'Gen Master'!$AM321="Enabled?")),'Gen Master'!M321, ignore_flag)</f>
        <v>zzz_ignore</v>
      </c>
      <c r="N467" s="19" t="str">
        <f>IF(AND(NOT(ISBLANK('Gen Master'!N321)),OR('Gen Master'!$AM321=TRUE,'Gen Master'!$AM321="Enabled?")),'Gen Master'!N321, ignore_flag)</f>
        <v>zzz_ignore</v>
      </c>
      <c r="O467" s="19" t="str">
        <f>IF(AND(NOT(ISBLANK('Gen Master'!O321)),OR('Gen Master'!$AM321=TRUE,'Gen Master'!$AM321="Enabled?")),'Gen Master'!O321, ignore_flag)</f>
        <v>zzz_ignore</v>
      </c>
      <c r="P467" s="19" t="str">
        <f>IF(AND(NOT(ISBLANK('Gen Master'!P321)),OR('Gen Master'!$AM321=TRUE,'Gen Master'!$AM321="Enabled?")),'Gen Master'!P321, ignore_flag)</f>
        <v>zzz_ignore</v>
      </c>
      <c r="Q467" s="19" t="str">
        <f>IF(AND(NOT(ISBLANK('Gen Master'!Q321)),OR('Gen Master'!$AM321=TRUE,'Gen Master'!$AM321="Enabled?")),'Gen Master'!Q321, ignore_flag)</f>
        <v>zzz_ignore</v>
      </c>
      <c r="R467" s="19" t="str">
        <f>IF(AND(NOT(ISBLANK('Gen Master'!R321)),OR('Gen Master'!$AM321=TRUE,'Gen Master'!$AM321="Enabled?")),'Gen Master'!R321, ignore_flag)</f>
        <v>zzz_ignore</v>
      </c>
      <c r="S467" s="19" t="str">
        <f>IF(AND(NOT(ISBLANK('Gen Master'!S321)),OR('Gen Master'!$AM321=TRUE,'Gen Master'!$AM321="Enabled?")),'Gen Master'!S321, ignore_flag)</f>
        <v>zzz_ignore</v>
      </c>
      <c r="T467" s="19" t="str">
        <f>IF(AND(NOT(ISBLANK('Gen Master'!T321)),OR('Gen Master'!$AM321=TRUE,'Gen Master'!$AM321="Enabled?")),'Gen Master'!T321, ignore_flag)</f>
        <v>zzz_ignore</v>
      </c>
      <c r="U467" s="19" t="str">
        <f>IF(AND(NOT(ISBLANK('Gen Master'!U321)),OR('Gen Master'!$AM321=TRUE,'Gen Master'!$AM321="Enabled?")),'Gen Master'!U321, ignore_flag)</f>
        <v>zzz_ignore</v>
      </c>
      <c r="V467" s="19" t="str">
        <f ca="1">IF(AND(NOT(ISBLANK('Gen Master'!V321)),OR('Gen Master'!$AM321=TRUE,'Gen Master'!$AM321="Enabled?")),'Gen Master'!V321, ignore_flag)</f>
        <v>zzz_ignore</v>
      </c>
      <c r="W467" s="19" t="str">
        <f>IF(AND(NOT(ISBLANK('Gen Master'!W321)),OR('Gen Master'!$AM321=TRUE,'Gen Master'!$AM321="Enabled?")),'Gen Master'!W321, ignore_flag)</f>
        <v>zzz_ignore</v>
      </c>
      <c r="X467" s="19" t="str">
        <f>IF(AND(NOT(ISBLANK('Gen Master'!X321)),OR('Gen Master'!$AM321=TRUE,'Gen Master'!$AM321="Enabled?")),'Gen Master'!X321, ignore_flag)</f>
        <v>zzz_ignore</v>
      </c>
      <c r="Y467" s="19" t="str">
        <f>IF(AND(NOT(ISBLANK('Gen Master'!Y321)),OR('Gen Master'!$AM321=TRUE,'Gen Master'!$AM321="Enabled?")),'Gen Master'!Y321, ignore_flag)</f>
        <v>zzz_ignore</v>
      </c>
    </row>
    <row r="468" spans="1:25">
      <c r="A468" s="19">
        <f>'Gen Master'!A322</f>
        <v>291</v>
      </c>
      <c r="B468" s="19" t="str">
        <f>IF(AND(NOT(ISBLANK('Gen Master'!B322)),OR('Gen Master'!$AM322=TRUE,'Gen Master'!$AM322="Enabled?")),'Gen Master'!B322, ignore_flag)</f>
        <v>zzz_ignore</v>
      </c>
      <c r="C468" s="19" t="str">
        <f>IF(AND(NOT(ISBLANK('Gen Master'!C322)),OR('Gen Master'!$AM322=TRUE,'Gen Master'!$AM322="Enabled?")),'Gen Master'!C322, ignore_flag)</f>
        <v>zzz_ignore</v>
      </c>
      <c r="D468" s="19" t="str">
        <f>IF(AND(NOT(ISBLANK('Gen Master'!D322)),OR('Gen Master'!$AM322=TRUE,'Gen Master'!$AM322="Enabled?")),'Gen Master'!D322, ignore_flag)</f>
        <v>zzz_ignore</v>
      </c>
      <c r="E468" s="19" t="str">
        <f>IF(AND(NOT(ISBLANK('Gen Master'!E322)),OR('Gen Master'!$AM322=TRUE,'Gen Master'!$AM322="Enabled?")),'Gen Master'!E322, ignore_flag)</f>
        <v>zzz_ignore</v>
      </c>
      <c r="F468" s="19" t="str">
        <f>IF(AND(NOT(ISBLANK('Gen Master'!F322)),OR('Gen Master'!$AM322=TRUE,'Gen Master'!$AM322="Enabled?")),'Gen Master'!F322, ignore_flag)</f>
        <v>zzz_ignore</v>
      </c>
      <c r="G468" s="19" t="str">
        <f>IF(AND(NOT(ISBLANK('Gen Master'!G322)),OR('Gen Master'!$AM322=TRUE,'Gen Master'!$AM322="Enabled?")),'Gen Master'!G322, ignore_flag)</f>
        <v>zzz_ignore</v>
      </c>
      <c r="H468" s="19" t="str">
        <f>IF(AND(NOT(ISBLANK('Gen Master'!H322)),OR('Gen Master'!$AM322=TRUE,'Gen Master'!$AM322="Enabled?")),'Gen Master'!H322, ignore_flag)</f>
        <v>zzz_ignore</v>
      </c>
      <c r="I468" s="19" t="str">
        <f>IF(AND(NOT(ISBLANK('Gen Master'!I322)),OR('Gen Master'!$AM322=TRUE,'Gen Master'!$AM322="Enabled?")),'Gen Master'!I322, ignore_flag)</f>
        <v>zzz_ignore</v>
      </c>
      <c r="J468" s="19" t="str">
        <f>IF(AND(NOT(ISBLANK('Gen Master'!J322)),OR('Gen Master'!$AM322=TRUE,'Gen Master'!$AM322="Enabled?")),'Gen Master'!J322, ignore_flag)</f>
        <v>zzz_ignore</v>
      </c>
      <c r="K468" s="19" t="str">
        <f>IF(AND(NOT(ISBLANK('Gen Master'!K322)),OR('Gen Master'!$AM322=TRUE,'Gen Master'!$AM322="Enabled?")),'Gen Master'!K322, ignore_flag)</f>
        <v>zzz_ignore</v>
      </c>
      <c r="L468" s="19" t="str">
        <f>IF(AND(NOT(ISBLANK('Gen Master'!L322)),OR('Gen Master'!$AM322=TRUE,'Gen Master'!$AM322="Enabled?")),'Gen Master'!L322, ignore_flag)</f>
        <v>zzz_ignore</v>
      </c>
      <c r="M468" s="19" t="str">
        <f>IF(AND(NOT(ISBLANK('Gen Master'!M322)),OR('Gen Master'!$AM322=TRUE,'Gen Master'!$AM322="Enabled?")),'Gen Master'!M322, ignore_flag)</f>
        <v>zzz_ignore</v>
      </c>
      <c r="N468" s="19" t="str">
        <f>IF(AND(NOT(ISBLANK('Gen Master'!N322)),OR('Gen Master'!$AM322=TRUE,'Gen Master'!$AM322="Enabled?")),'Gen Master'!N322, ignore_flag)</f>
        <v>zzz_ignore</v>
      </c>
      <c r="O468" s="19" t="str">
        <f>IF(AND(NOT(ISBLANK('Gen Master'!O322)),OR('Gen Master'!$AM322=TRUE,'Gen Master'!$AM322="Enabled?")),'Gen Master'!O322, ignore_flag)</f>
        <v>zzz_ignore</v>
      </c>
      <c r="P468" s="19" t="str">
        <f>IF(AND(NOT(ISBLANK('Gen Master'!P322)),OR('Gen Master'!$AM322=TRUE,'Gen Master'!$AM322="Enabled?")),'Gen Master'!P322, ignore_flag)</f>
        <v>zzz_ignore</v>
      </c>
      <c r="Q468" s="19" t="str">
        <f>IF(AND(NOT(ISBLANK('Gen Master'!Q322)),OR('Gen Master'!$AM322=TRUE,'Gen Master'!$AM322="Enabled?")),'Gen Master'!Q322, ignore_flag)</f>
        <v>zzz_ignore</v>
      </c>
      <c r="R468" s="19" t="str">
        <f>IF(AND(NOT(ISBLANK('Gen Master'!R322)),OR('Gen Master'!$AM322=TRUE,'Gen Master'!$AM322="Enabled?")),'Gen Master'!R322, ignore_flag)</f>
        <v>zzz_ignore</v>
      </c>
      <c r="S468" s="19" t="str">
        <f>IF(AND(NOT(ISBLANK('Gen Master'!S322)),OR('Gen Master'!$AM322=TRUE,'Gen Master'!$AM322="Enabled?")),'Gen Master'!S322, ignore_flag)</f>
        <v>zzz_ignore</v>
      </c>
      <c r="T468" s="19" t="str">
        <f>IF(AND(NOT(ISBLANK('Gen Master'!T322)),OR('Gen Master'!$AM322=TRUE,'Gen Master'!$AM322="Enabled?")),'Gen Master'!T322, ignore_flag)</f>
        <v>zzz_ignore</v>
      </c>
      <c r="U468" s="19" t="str">
        <f>IF(AND(NOT(ISBLANK('Gen Master'!U322)),OR('Gen Master'!$AM322=TRUE,'Gen Master'!$AM322="Enabled?")),'Gen Master'!U322, ignore_flag)</f>
        <v>zzz_ignore</v>
      </c>
      <c r="V468" s="19" t="str">
        <f ca="1">IF(AND(NOT(ISBLANK('Gen Master'!V322)),OR('Gen Master'!$AM322=TRUE,'Gen Master'!$AM322="Enabled?")),'Gen Master'!V322, ignore_flag)</f>
        <v>zzz_ignore</v>
      </c>
      <c r="W468" s="19" t="str">
        <f>IF(AND(NOT(ISBLANK('Gen Master'!W322)),OR('Gen Master'!$AM322=TRUE,'Gen Master'!$AM322="Enabled?")),'Gen Master'!W322, ignore_flag)</f>
        <v>zzz_ignore</v>
      </c>
      <c r="X468" s="19" t="str">
        <f>IF(AND(NOT(ISBLANK('Gen Master'!X322)),OR('Gen Master'!$AM322=TRUE,'Gen Master'!$AM322="Enabled?")),'Gen Master'!X322, ignore_flag)</f>
        <v>zzz_ignore</v>
      </c>
      <c r="Y468" s="19" t="str">
        <f>IF(AND(NOT(ISBLANK('Gen Master'!Y322)),OR('Gen Master'!$AM322=TRUE,'Gen Master'!$AM322="Enabled?")),'Gen Master'!Y322, ignore_flag)</f>
        <v>zzz_ignore</v>
      </c>
    </row>
    <row r="469" spans="1:25">
      <c r="A469" s="19">
        <f>'Gen Master'!A323</f>
        <v>292</v>
      </c>
      <c r="B469" s="19" t="str">
        <f>IF(AND(NOT(ISBLANK('Gen Master'!B323)),OR('Gen Master'!$AM323=TRUE,'Gen Master'!$AM323="Enabled?")),'Gen Master'!B323, ignore_flag)</f>
        <v>zzz_ignore</v>
      </c>
      <c r="C469" s="19" t="str">
        <f>IF(AND(NOT(ISBLANK('Gen Master'!C323)),OR('Gen Master'!$AM323=TRUE,'Gen Master'!$AM323="Enabled?")),'Gen Master'!C323, ignore_flag)</f>
        <v>zzz_ignore</v>
      </c>
      <c r="D469" s="19" t="str">
        <f>IF(AND(NOT(ISBLANK('Gen Master'!D323)),OR('Gen Master'!$AM323=TRUE,'Gen Master'!$AM323="Enabled?")),'Gen Master'!D323, ignore_flag)</f>
        <v>zzz_ignore</v>
      </c>
      <c r="E469" s="19" t="str">
        <f>IF(AND(NOT(ISBLANK('Gen Master'!E323)),OR('Gen Master'!$AM323=TRUE,'Gen Master'!$AM323="Enabled?")),'Gen Master'!E323, ignore_flag)</f>
        <v>zzz_ignore</v>
      </c>
      <c r="F469" s="19" t="str">
        <f>IF(AND(NOT(ISBLANK('Gen Master'!F323)),OR('Gen Master'!$AM323=TRUE,'Gen Master'!$AM323="Enabled?")),'Gen Master'!F323, ignore_flag)</f>
        <v>zzz_ignore</v>
      </c>
      <c r="G469" s="19" t="str">
        <f>IF(AND(NOT(ISBLANK('Gen Master'!G323)),OR('Gen Master'!$AM323=TRUE,'Gen Master'!$AM323="Enabled?")),'Gen Master'!G323, ignore_flag)</f>
        <v>zzz_ignore</v>
      </c>
      <c r="H469" s="19" t="str">
        <f>IF(AND(NOT(ISBLANK('Gen Master'!H323)),OR('Gen Master'!$AM323=TRUE,'Gen Master'!$AM323="Enabled?")),'Gen Master'!H323, ignore_flag)</f>
        <v>zzz_ignore</v>
      </c>
      <c r="I469" s="19" t="str">
        <f>IF(AND(NOT(ISBLANK('Gen Master'!I323)),OR('Gen Master'!$AM323=TRUE,'Gen Master'!$AM323="Enabled?")),'Gen Master'!I323, ignore_flag)</f>
        <v>zzz_ignore</v>
      </c>
      <c r="J469" s="19" t="str">
        <f>IF(AND(NOT(ISBLANK('Gen Master'!J323)),OR('Gen Master'!$AM323=TRUE,'Gen Master'!$AM323="Enabled?")),'Gen Master'!J323, ignore_flag)</f>
        <v>zzz_ignore</v>
      </c>
      <c r="K469" s="19" t="str">
        <f>IF(AND(NOT(ISBLANK('Gen Master'!K323)),OR('Gen Master'!$AM323=TRUE,'Gen Master'!$AM323="Enabled?")),'Gen Master'!K323, ignore_flag)</f>
        <v>zzz_ignore</v>
      </c>
      <c r="L469" s="19" t="str">
        <f>IF(AND(NOT(ISBLANK('Gen Master'!L323)),OR('Gen Master'!$AM323=TRUE,'Gen Master'!$AM323="Enabled?")),'Gen Master'!L323, ignore_flag)</f>
        <v>zzz_ignore</v>
      </c>
      <c r="M469" s="19" t="str">
        <f>IF(AND(NOT(ISBLANK('Gen Master'!M323)),OR('Gen Master'!$AM323=TRUE,'Gen Master'!$AM323="Enabled?")),'Gen Master'!M323, ignore_flag)</f>
        <v>zzz_ignore</v>
      </c>
      <c r="N469" s="19" t="str">
        <f>IF(AND(NOT(ISBLANK('Gen Master'!N323)),OR('Gen Master'!$AM323=TRUE,'Gen Master'!$AM323="Enabled?")),'Gen Master'!N323, ignore_flag)</f>
        <v>zzz_ignore</v>
      </c>
      <c r="O469" s="19" t="str">
        <f>IF(AND(NOT(ISBLANK('Gen Master'!O323)),OR('Gen Master'!$AM323=TRUE,'Gen Master'!$AM323="Enabled?")),'Gen Master'!O323, ignore_flag)</f>
        <v>zzz_ignore</v>
      </c>
      <c r="P469" s="19" t="str">
        <f>IF(AND(NOT(ISBLANK('Gen Master'!P323)),OR('Gen Master'!$AM323=TRUE,'Gen Master'!$AM323="Enabled?")),'Gen Master'!P323, ignore_flag)</f>
        <v>zzz_ignore</v>
      </c>
      <c r="Q469" s="19" t="str">
        <f>IF(AND(NOT(ISBLANK('Gen Master'!Q323)),OR('Gen Master'!$AM323=TRUE,'Gen Master'!$AM323="Enabled?")),'Gen Master'!Q323, ignore_flag)</f>
        <v>zzz_ignore</v>
      </c>
      <c r="R469" s="19" t="str">
        <f>IF(AND(NOT(ISBLANK('Gen Master'!R323)),OR('Gen Master'!$AM323=TRUE,'Gen Master'!$AM323="Enabled?")),'Gen Master'!R323, ignore_flag)</f>
        <v>zzz_ignore</v>
      </c>
      <c r="S469" s="19" t="str">
        <f>IF(AND(NOT(ISBLANK('Gen Master'!S323)),OR('Gen Master'!$AM323=TRUE,'Gen Master'!$AM323="Enabled?")),'Gen Master'!S323, ignore_flag)</f>
        <v>zzz_ignore</v>
      </c>
      <c r="T469" s="19" t="str">
        <f>IF(AND(NOT(ISBLANK('Gen Master'!T323)),OR('Gen Master'!$AM323=TRUE,'Gen Master'!$AM323="Enabled?")),'Gen Master'!T323, ignore_flag)</f>
        <v>zzz_ignore</v>
      </c>
      <c r="U469" s="19" t="str">
        <f>IF(AND(NOT(ISBLANK('Gen Master'!U323)),OR('Gen Master'!$AM323=TRUE,'Gen Master'!$AM323="Enabled?")),'Gen Master'!U323, ignore_flag)</f>
        <v>zzz_ignore</v>
      </c>
      <c r="V469" s="19" t="str">
        <f ca="1">IF(AND(NOT(ISBLANK('Gen Master'!V323)),OR('Gen Master'!$AM323=TRUE,'Gen Master'!$AM323="Enabled?")),'Gen Master'!V323, ignore_flag)</f>
        <v>zzz_ignore</v>
      </c>
      <c r="W469" s="19" t="str">
        <f>IF(AND(NOT(ISBLANK('Gen Master'!W323)),OR('Gen Master'!$AM323=TRUE,'Gen Master'!$AM323="Enabled?")),'Gen Master'!W323, ignore_flag)</f>
        <v>zzz_ignore</v>
      </c>
      <c r="X469" s="19" t="str">
        <f>IF(AND(NOT(ISBLANK('Gen Master'!X323)),OR('Gen Master'!$AM323=TRUE,'Gen Master'!$AM323="Enabled?")),'Gen Master'!X323, ignore_flag)</f>
        <v>zzz_ignore</v>
      </c>
      <c r="Y469" s="19" t="str">
        <f>IF(AND(NOT(ISBLANK('Gen Master'!Y323)),OR('Gen Master'!$AM323=TRUE,'Gen Master'!$AM323="Enabled?")),'Gen Master'!Y323, ignore_flag)</f>
        <v>zzz_ignore</v>
      </c>
    </row>
    <row r="470" spans="1:25">
      <c r="A470" s="19">
        <f>'Gen Master'!A324</f>
        <v>293</v>
      </c>
      <c r="B470" s="19" t="str">
        <f>IF(AND(NOT(ISBLANK('Gen Master'!B324)),OR('Gen Master'!$AM324=TRUE,'Gen Master'!$AM324="Enabled?")),'Gen Master'!B324, ignore_flag)</f>
        <v>zzz_ignore</v>
      </c>
      <c r="C470" s="19" t="str">
        <f>IF(AND(NOT(ISBLANK('Gen Master'!C324)),OR('Gen Master'!$AM324=TRUE,'Gen Master'!$AM324="Enabled?")),'Gen Master'!C324, ignore_flag)</f>
        <v>zzz_ignore</v>
      </c>
      <c r="D470" s="19" t="str">
        <f>IF(AND(NOT(ISBLANK('Gen Master'!D324)),OR('Gen Master'!$AM324=TRUE,'Gen Master'!$AM324="Enabled?")),'Gen Master'!D324, ignore_flag)</f>
        <v>zzz_ignore</v>
      </c>
      <c r="E470" s="19" t="str">
        <f>IF(AND(NOT(ISBLANK('Gen Master'!E324)),OR('Gen Master'!$AM324=TRUE,'Gen Master'!$AM324="Enabled?")),'Gen Master'!E324, ignore_flag)</f>
        <v>zzz_ignore</v>
      </c>
      <c r="F470" s="19" t="str">
        <f>IF(AND(NOT(ISBLANK('Gen Master'!F324)),OR('Gen Master'!$AM324=TRUE,'Gen Master'!$AM324="Enabled?")),'Gen Master'!F324, ignore_flag)</f>
        <v>zzz_ignore</v>
      </c>
      <c r="G470" s="19" t="str">
        <f>IF(AND(NOT(ISBLANK('Gen Master'!G324)),OR('Gen Master'!$AM324=TRUE,'Gen Master'!$AM324="Enabled?")),'Gen Master'!G324, ignore_flag)</f>
        <v>zzz_ignore</v>
      </c>
      <c r="H470" s="19" t="str">
        <f>IF(AND(NOT(ISBLANK('Gen Master'!H324)),OR('Gen Master'!$AM324=TRUE,'Gen Master'!$AM324="Enabled?")),'Gen Master'!H324, ignore_flag)</f>
        <v>zzz_ignore</v>
      </c>
      <c r="I470" s="19" t="str">
        <f>IF(AND(NOT(ISBLANK('Gen Master'!I324)),OR('Gen Master'!$AM324=TRUE,'Gen Master'!$AM324="Enabled?")),'Gen Master'!I324, ignore_flag)</f>
        <v>zzz_ignore</v>
      </c>
      <c r="J470" s="19" t="str">
        <f>IF(AND(NOT(ISBLANK('Gen Master'!J324)),OR('Gen Master'!$AM324=TRUE,'Gen Master'!$AM324="Enabled?")),'Gen Master'!J324, ignore_flag)</f>
        <v>zzz_ignore</v>
      </c>
      <c r="K470" s="19" t="str">
        <f>IF(AND(NOT(ISBLANK('Gen Master'!K324)),OR('Gen Master'!$AM324=TRUE,'Gen Master'!$AM324="Enabled?")),'Gen Master'!K324, ignore_flag)</f>
        <v>zzz_ignore</v>
      </c>
      <c r="L470" s="19" t="str">
        <f>IF(AND(NOT(ISBLANK('Gen Master'!L324)),OR('Gen Master'!$AM324=TRUE,'Gen Master'!$AM324="Enabled?")),'Gen Master'!L324, ignore_flag)</f>
        <v>zzz_ignore</v>
      </c>
      <c r="M470" s="19" t="str">
        <f>IF(AND(NOT(ISBLANK('Gen Master'!M324)),OR('Gen Master'!$AM324=TRUE,'Gen Master'!$AM324="Enabled?")),'Gen Master'!M324, ignore_flag)</f>
        <v>zzz_ignore</v>
      </c>
      <c r="N470" s="19" t="str">
        <f>IF(AND(NOT(ISBLANK('Gen Master'!N324)),OR('Gen Master'!$AM324=TRUE,'Gen Master'!$AM324="Enabled?")),'Gen Master'!N324, ignore_flag)</f>
        <v>zzz_ignore</v>
      </c>
      <c r="O470" s="19" t="str">
        <f>IF(AND(NOT(ISBLANK('Gen Master'!O324)),OR('Gen Master'!$AM324=TRUE,'Gen Master'!$AM324="Enabled?")),'Gen Master'!O324, ignore_flag)</f>
        <v>zzz_ignore</v>
      </c>
      <c r="P470" s="19" t="str">
        <f>IF(AND(NOT(ISBLANK('Gen Master'!P324)),OR('Gen Master'!$AM324=TRUE,'Gen Master'!$AM324="Enabled?")),'Gen Master'!P324, ignore_flag)</f>
        <v>zzz_ignore</v>
      </c>
      <c r="Q470" s="19" t="str">
        <f>IF(AND(NOT(ISBLANK('Gen Master'!Q324)),OR('Gen Master'!$AM324=TRUE,'Gen Master'!$AM324="Enabled?")),'Gen Master'!Q324, ignore_flag)</f>
        <v>zzz_ignore</v>
      </c>
      <c r="R470" s="19" t="str">
        <f>IF(AND(NOT(ISBLANK('Gen Master'!R324)),OR('Gen Master'!$AM324=TRUE,'Gen Master'!$AM324="Enabled?")),'Gen Master'!R324, ignore_flag)</f>
        <v>zzz_ignore</v>
      </c>
      <c r="S470" s="19" t="str">
        <f>IF(AND(NOT(ISBLANK('Gen Master'!S324)),OR('Gen Master'!$AM324=TRUE,'Gen Master'!$AM324="Enabled?")),'Gen Master'!S324, ignore_flag)</f>
        <v>zzz_ignore</v>
      </c>
      <c r="T470" s="19" t="str">
        <f>IF(AND(NOT(ISBLANK('Gen Master'!T324)),OR('Gen Master'!$AM324=TRUE,'Gen Master'!$AM324="Enabled?")),'Gen Master'!T324, ignore_flag)</f>
        <v>zzz_ignore</v>
      </c>
      <c r="U470" s="19" t="str">
        <f>IF(AND(NOT(ISBLANK('Gen Master'!U324)),OR('Gen Master'!$AM324=TRUE,'Gen Master'!$AM324="Enabled?")),'Gen Master'!U324, ignore_flag)</f>
        <v>zzz_ignore</v>
      </c>
      <c r="V470" s="19" t="str">
        <f ca="1">IF(AND(NOT(ISBLANK('Gen Master'!V324)),OR('Gen Master'!$AM324=TRUE,'Gen Master'!$AM324="Enabled?")),'Gen Master'!V324, ignore_flag)</f>
        <v>zzz_ignore</v>
      </c>
      <c r="W470" s="19" t="str">
        <f>IF(AND(NOT(ISBLANK('Gen Master'!W324)),OR('Gen Master'!$AM324=TRUE,'Gen Master'!$AM324="Enabled?")),'Gen Master'!W324, ignore_flag)</f>
        <v>zzz_ignore</v>
      </c>
      <c r="X470" s="19" t="str">
        <f>IF(AND(NOT(ISBLANK('Gen Master'!X324)),OR('Gen Master'!$AM324=TRUE,'Gen Master'!$AM324="Enabled?")),'Gen Master'!X324, ignore_flag)</f>
        <v>zzz_ignore</v>
      </c>
      <c r="Y470" s="19" t="str">
        <f>IF(AND(NOT(ISBLANK('Gen Master'!Y324)),OR('Gen Master'!$AM324=TRUE,'Gen Master'!$AM324="Enabled?")),'Gen Master'!Y324, ignore_flag)</f>
        <v>zzz_ignore</v>
      </c>
    </row>
    <row r="471" spans="1:25">
      <c r="A471" s="19">
        <f>'Gen Master'!A325</f>
        <v>294</v>
      </c>
      <c r="B471" s="19" t="str">
        <f>IF(AND(NOT(ISBLANK('Gen Master'!B325)),OR('Gen Master'!$AM325=TRUE,'Gen Master'!$AM325="Enabled?")),'Gen Master'!B325, ignore_flag)</f>
        <v>zzz_ignore</v>
      </c>
      <c r="C471" s="19" t="str">
        <f>IF(AND(NOT(ISBLANK('Gen Master'!C325)),OR('Gen Master'!$AM325=TRUE,'Gen Master'!$AM325="Enabled?")),'Gen Master'!C325, ignore_flag)</f>
        <v>zzz_ignore</v>
      </c>
      <c r="D471" s="19" t="str">
        <f>IF(AND(NOT(ISBLANK('Gen Master'!D325)),OR('Gen Master'!$AM325=TRUE,'Gen Master'!$AM325="Enabled?")),'Gen Master'!D325, ignore_flag)</f>
        <v>zzz_ignore</v>
      </c>
      <c r="E471" s="19" t="str">
        <f>IF(AND(NOT(ISBLANK('Gen Master'!E325)),OR('Gen Master'!$AM325=TRUE,'Gen Master'!$AM325="Enabled?")),'Gen Master'!E325, ignore_flag)</f>
        <v>zzz_ignore</v>
      </c>
      <c r="F471" s="19" t="str">
        <f>IF(AND(NOT(ISBLANK('Gen Master'!F325)),OR('Gen Master'!$AM325=TRUE,'Gen Master'!$AM325="Enabled?")),'Gen Master'!F325, ignore_flag)</f>
        <v>zzz_ignore</v>
      </c>
      <c r="G471" s="19" t="str">
        <f>IF(AND(NOT(ISBLANK('Gen Master'!G325)),OR('Gen Master'!$AM325=TRUE,'Gen Master'!$AM325="Enabled?")),'Gen Master'!G325, ignore_flag)</f>
        <v>zzz_ignore</v>
      </c>
      <c r="H471" s="19" t="str">
        <f>IF(AND(NOT(ISBLANK('Gen Master'!H325)),OR('Gen Master'!$AM325=TRUE,'Gen Master'!$AM325="Enabled?")),'Gen Master'!H325, ignore_flag)</f>
        <v>zzz_ignore</v>
      </c>
      <c r="I471" s="19" t="str">
        <f>IF(AND(NOT(ISBLANK('Gen Master'!I325)),OR('Gen Master'!$AM325=TRUE,'Gen Master'!$AM325="Enabled?")),'Gen Master'!I325, ignore_flag)</f>
        <v>zzz_ignore</v>
      </c>
      <c r="J471" s="19" t="str">
        <f>IF(AND(NOT(ISBLANK('Gen Master'!J325)),OR('Gen Master'!$AM325=TRUE,'Gen Master'!$AM325="Enabled?")),'Gen Master'!J325, ignore_flag)</f>
        <v>zzz_ignore</v>
      </c>
      <c r="K471" s="19" t="str">
        <f>IF(AND(NOT(ISBLANK('Gen Master'!K325)),OR('Gen Master'!$AM325=TRUE,'Gen Master'!$AM325="Enabled?")),'Gen Master'!K325, ignore_flag)</f>
        <v>zzz_ignore</v>
      </c>
      <c r="L471" s="19" t="str">
        <f>IF(AND(NOT(ISBLANK('Gen Master'!L325)),OR('Gen Master'!$AM325=TRUE,'Gen Master'!$AM325="Enabled?")),'Gen Master'!L325, ignore_flag)</f>
        <v>zzz_ignore</v>
      </c>
      <c r="M471" s="19" t="str">
        <f>IF(AND(NOT(ISBLANK('Gen Master'!M325)),OR('Gen Master'!$AM325=TRUE,'Gen Master'!$AM325="Enabled?")),'Gen Master'!M325, ignore_flag)</f>
        <v>zzz_ignore</v>
      </c>
      <c r="N471" s="19" t="str">
        <f>IF(AND(NOT(ISBLANK('Gen Master'!N325)),OR('Gen Master'!$AM325=TRUE,'Gen Master'!$AM325="Enabled?")),'Gen Master'!N325, ignore_flag)</f>
        <v>zzz_ignore</v>
      </c>
      <c r="O471" s="19" t="str">
        <f>IF(AND(NOT(ISBLANK('Gen Master'!O325)),OR('Gen Master'!$AM325=TRUE,'Gen Master'!$AM325="Enabled?")),'Gen Master'!O325, ignore_flag)</f>
        <v>zzz_ignore</v>
      </c>
      <c r="P471" s="19" t="str">
        <f>IF(AND(NOT(ISBLANK('Gen Master'!P325)),OR('Gen Master'!$AM325=TRUE,'Gen Master'!$AM325="Enabled?")),'Gen Master'!P325, ignore_flag)</f>
        <v>zzz_ignore</v>
      </c>
      <c r="Q471" s="19" t="str">
        <f>IF(AND(NOT(ISBLANK('Gen Master'!Q325)),OR('Gen Master'!$AM325=TRUE,'Gen Master'!$AM325="Enabled?")),'Gen Master'!Q325, ignore_flag)</f>
        <v>zzz_ignore</v>
      </c>
      <c r="R471" s="19" t="str">
        <f>IF(AND(NOT(ISBLANK('Gen Master'!R325)),OR('Gen Master'!$AM325=TRUE,'Gen Master'!$AM325="Enabled?")),'Gen Master'!R325, ignore_flag)</f>
        <v>zzz_ignore</v>
      </c>
      <c r="S471" s="19" t="str">
        <f>IF(AND(NOT(ISBLANK('Gen Master'!S325)),OR('Gen Master'!$AM325=TRUE,'Gen Master'!$AM325="Enabled?")),'Gen Master'!S325, ignore_flag)</f>
        <v>zzz_ignore</v>
      </c>
      <c r="T471" s="19" t="str">
        <f>IF(AND(NOT(ISBLANK('Gen Master'!T325)),OR('Gen Master'!$AM325=TRUE,'Gen Master'!$AM325="Enabled?")),'Gen Master'!T325, ignore_flag)</f>
        <v>zzz_ignore</v>
      </c>
      <c r="U471" s="19" t="str">
        <f>IF(AND(NOT(ISBLANK('Gen Master'!U325)),OR('Gen Master'!$AM325=TRUE,'Gen Master'!$AM325="Enabled?")),'Gen Master'!U325, ignore_flag)</f>
        <v>zzz_ignore</v>
      </c>
      <c r="V471" s="19" t="str">
        <f ca="1">IF(AND(NOT(ISBLANK('Gen Master'!V325)),OR('Gen Master'!$AM325=TRUE,'Gen Master'!$AM325="Enabled?")),'Gen Master'!V325, ignore_flag)</f>
        <v>zzz_ignore</v>
      </c>
      <c r="W471" s="19" t="str">
        <f>IF(AND(NOT(ISBLANK('Gen Master'!W325)),OR('Gen Master'!$AM325=TRUE,'Gen Master'!$AM325="Enabled?")),'Gen Master'!W325, ignore_flag)</f>
        <v>zzz_ignore</v>
      </c>
      <c r="X471" s="19" t="str">
        <f>IF(AND(NOT(ISBLANK('Gen Master'!X325)),OR('Gen Master'!$AM325=TRUE,'Gen Master'!$AM325="Enabled?")),'Gen Master'!X325, ignore_flag)</f>
        <v>zzz_ignore</v>
      </c>
      <c r="Y471" s="19" t="str">
        <f>IF(AND(NOT(ISBLANK('Gen Master'!Y325)),OR('Gen Master'!$AM325=TRUE,'Gen Master'!$AM325="Enabled?")),'Gen Master'!Y325, ignore_flag)</f>
        <v>zzz_ignore</v>
      </c>
    </row>
    <row r="472" spans="1:25">
      <c r="A472" s="19">
        <f>'Gen Master'!A327</f>
        <v>296</v>
      </c>
      <c r="B472" s="19" t="str">
        <f>IF(AND(NOT(ISBLANK('Gen Master'!B327)),OR('Gen Master'!$AM327=TRUE,'Gen Master'!$AM327="Enabled?")),'Gen Master'!B327, ignore_flag)</f>
        <v>zzz_ignore</v>
      </c>
      <c r="C472" s="19" t="str">
        <f>IF(AND(NOT(ISBLANK('Gen Master'!C327)),OR('Gen Master'!$AM327=TRUE,'Gen Master'!$AM327="Enabled?")),'Gen Master'!C327, ignore_flag)</f>
        <v>zzz_ignore</v>
      </c>
      <c r="D472" s="19" t="str">
        <f>IF(AND(NOT(ISBLANK('Gen Master'!D327)),OR('Gen Master'!$AM327=TRUE,'Gen Master'!$AM327="Enabled?")),'Gen Master'!D327, ignore_flag)</f>
        <v>zzz_ignore</v>
      </c>
      <c r="E472" s="19" t="str">
        <f>IF(AND(NOT(ISBLANK('Gen Master'!E327)),OR('Gen Master'!$AM327=TRUE,'Gen Master'!$AM327="Enabled?")),'Gen Master'!E327, ignore_flag)</f>
        <v>zzz_ignore</v>
      </c>
      <c r="F472" s="19" t="str">
        <f>IF(AND(NOT(ISBLANK('Gen Master'!F327)),OR('Gen Master'!$AM327=TRUE,'Gen Master'!$AM327="Enabled?")),'Gen Master'!F327, ignore_flag)</f>
        <v>zzz_ignore</v>
      </c>
      <c r="G472" s="19" t="str">
        <f>IF(AND(NOT(ISBLANK('Gen Master'!G327)),OR('Gen Master'!$AM327=TRUE,'Gen Master'!$AM327="Enabled?")),'Gen Master'!G327, ignore_flag)</f>
        <v>zzz_ignore</v>
      </c>
      <c r="H472" s="19" t="str">
        <f>IF(AND(NOT(ISBLANK('Gen Master'!H327)),OR('Gen Master'!$AM327=TRUE,'Gen Master'!$AM327="Enabled?")),'Gen Master'!H327, ignore_flag)</f>
        <v>zzz_ignore</v>
      </c>
      <c r="I472" s="19" t="str">
        <f>IF(AND(NOT(ISBLANK('Gen Master'!I327)),OR('Gen Master'!$AM327=TRUE,'Gen Master'!$AM327="Enabled?")),'Gen Master'!I327, ignore_flag)</f>
        <v>zzz_ignore</v>
      </c>
      <c r="J472" s="19" t="str">
        <f>IF(AND(NOT(ISBLANK('Gen Master'!J327)),OR('Gen Master'!$AM327=TRUE,'Gen Master'!$AM327="Enabled?")),'Gen Master'!J327, ignore_flag)</f>
        <v>zzz_ignore</v>
      </c>
      <c r="K472" s="19" t="str">
        <f>IF(AND(NOT(ISBLANK('Gen Master'!K327)),OR('Gen Master'!$AM327=TRUE,'Gen Master'!$AM327="Enabled?")),'Gen Master'!K327, ignore_flag)</f>
        <v>zzz_ignore</v>
      </c>
      <c r="L472" s="19" t="str">
        <f>IF(AND(NOT(ISBLANK('Gen Master'!L327)),OR('Gen Master'!$AM327=TRUE,'Gen Master'!$AM327="Enabled?")),'Gen Master'!L327, ignore_flag)</f>
        <v>zzz_ignore</v>
      </c>
      <c r="M472" s="19" t="str">
        <f>IF(AND(NOT(ISBLANK('Gen Master'!M327)),OR('Gen Master'!$AM327=TRUE,'Gen Master'!$AM327="Enabled?")),'Gen Master'!M327, ignore_flag)</f>
        <v>zzz_ignore</v>
      </c>
      <c r="N472" s="19" t="str">
        <f>IF(AND(NOT(ISBLANK('Gen Master'!N327)),OR('Gen Master'!$AM327=TRUE,'Gen Master'!$AM327="Enabled?")),'Gen Master'!N327, ignore_flag)</f>
        <v>zzz_ignore</v>
      </c>
      <c r="O472" s="19" t="str">
        <f>IF(AND(NOT(ISBLANK('Gen Master'!O327)),OR('Gen Master'!$AM327=TRUE,'Gen Master'!$AM327="Enabled?")),'Gen Master'!O327, ignore_flag)</f>
        <v>zzz_ignore</v>
      </c>
      <c r="P472" s="19" t="str">
        <f>IF(AND(NOT(ISBLANK('Gen Master'!P327)),OR('Gen Master'!$AM327=TRUE,'Gen Master'!$AM327="Enabled?")),'Gen Master'!P327, ignore_flag)</f>
        <v>zzz_ignore</v>
      </c>
      <c r="Q472" s="19" t="str">
        <f>IF(AND(NOT(ISBLANK('Gen Master'!Q327)),OR('Gen Master'!$AM327=TRUE,'Gen Master'!$AM327="Enabled?")),'Gen Master'!Q327, ignore_flag)</f>
        <v>zzz_ignore</v>
      </c>
      <c r="R472" s="19" t="str">
        <f>IF(AND(NOT(ISBLANK('Gen Master'!R327)),OR('Gen Master'!$AM327=TRUE,'Gen Master'!$AM327="Enabled?")),'Gen Master'!R327, ignore_flag)</f>
        <v>zzz_ignore</v>
      </c>
      <c r="S472" s="19" t="str">
        <f>IF(AND(NOT(ISBLANK('Gen Master'!S327)),OR('Gen Master'!$AM327=TRUE,'Gen Master'!$AM327="Enabled?")),'Gen Master'!S327, ignore_flag)</f>
        <v>zzz_ignore</v>
      </c>
      <c r="T472" s="19" t="str">
        <f>IF(AND(NOT(ISBLANK('Gen Master'!T327)),OR('Gen Master'!$AM327=TRUE,'Gen Master'!$AM327="Enabled?")),'Gen Master'!T327, ignore_flag)</f>
        <v>zzz_ignore</v>
      </c>
      <c r="U472" s="19" t="str">
        <f>IF(AND(NOT(ISBLANK('Gen Master'!U327)),OR('Gen Master'!$AM327=TRUE,'Gen Master'!$AM327="Enabled?")),'Gen Master'!U327, ignore_flag)</f>
        <v>zzz_ignore</v>
      </c>
      <c r="V472" s="19" t="str">
        <f ca="1">IF(AND(NOT(ISBLANK('Gen Master'!V327)),OR('Gen Master'!$AM327=TRUE,'Gen Master'!$AM327="Enabled?")),'Gen Master'!V327, ignore_flag)</f>
        <v>zzz_ignore</v>
      </c>
      <c r="W472" s="19" t="str">
        <f>IF(AND(NOT(ISBLANK('Gen Master'!W327)),OR('Gen Master'!$AM327=TRUE,'Gen Master'!$AM327="Enabled?")),'Gen Master'!W327, ignore_flag)</f>
        <v>zzz_ignore</v>
      </c>
      <c r="X472" s="19" t="str">
        <f>IF(AND(NOT(ISBLANK('Gen Master'!X327)),OR('Gen Master'!$AM327=TRUE,'Gen Master'!$AM327="Enabled?")),'Gen Master'!X327, ignore_flag)</f>
        <v>zzz_ignore</v>
      </c>
      <c r="Y472" s="19" t="str">
        <f>IF(AND(NOT(ISBLANK('Gen Master'!Y327)),OR('Gen Master'!$AM327=TRUE,'Gen Master'!$AM327="Enabled?")),'Gen Master'!Y327, ignore_flag)</f>
        <v>zzz_ignore</v>
      </c>
    </row>
    <row r="473" spans="1:25">
      <c r="A473" s="19">
        <f>'Gen Master'!A328</f>
        <v>297</v>
      </c>
      <c r="B473" s="19" t="str">
        <f>IF(AND(NOT(ISBLANK('Gen Master'!B328)),OR('Gen Master'!$AM328=TRUE,'Gen Master'!$AM328="Enabled?")),'Gen Master'!B328, ignore_flag)</f>
        <v>zzz_ignore</v>
      </c>
      <c r="C473" s="19" t="str">
        <f>IF(AND(NOT(ISBLANK('Gen Master'!C328)),OR('Gen Master'!$AM328=TRUE,'Gen Master'!$AM328="Enabled?")),'Gen Master'!C328, ignore_flag)</f>
        <v>zzz_ignore</v>
      </c>
      <c r="D473" s="19" t="str">
        <f>IF(AND(NOT(ISBLANK('Gen Master'!D328)),OR('Gen Master'!$AM328=TRUE,'Gen Master'!$AM328="Enabled?")),'Gen Master'!D328, ignore_flag)</f>
        <v>zzz_ignore</v>
      </c>
      <c r="E473" s="19" t="str">
        <f>IF(AND(NOT(ISBLANK('Gen Master'!E328)),OR('Gen Master'!$AM328=TRUE,'Gen Master'!$AM328="Enabled?")),'Gen Master'!E328, ignore_flag)</f>
        <v>zzz_ignore</v>
      </c>
      <c r="F473" s="19" t="str">
        <f>IF(AND(NOT(ISBLANK('Gen Master'!F328)),OR('Gen Master'!$AM328=TRUE,'Gen Master'!$AM328="Enabled?")),'Gen Master'!F328, ignore_flag)</f>
        <v>zzz_ignore</v>
      </c>
      <c r="G473" s="19" t="str">
        <f>IF(AND(NOT(ISBLANK('Gen Master'!G328)),OR('Gen Master'!$AM328=TRUE,'Gen Master'!$AM328="Enabled?")),'Gen Master'!G328, ignore_flag)</f>
        <v>zzz_ignore</v>
      </c>
      <c r="H473" s="19" t="str">
        <f>IF(AND(NOT(ISBLANK('Gen Master'!H328)),OR('Gen Master'!$AM328=TRUE,'Gen Master'!$AM328="Enabled?")),'Gen Master'!H328, ignore_flag)</f>
        <v>zzz_ignore</v>
      </c>
      <c r="I473" s="19" t="str">
        <f>IF(AND(NOT(ISBLANK('Gen Master'!I328)),OR('Gen Master'!$AM328=TRUE,'Gen Master'!$AM328="Enabled?")),'Gen Master'!I328, ignore_flag)</f>
        <v>zzz_ignore</v>
      </c>
      <c r="J473" s="19" t="str">
        <f>IF(AND(NOT(ISBLANK('Gen Master'!J328)),OR('Gen Master'!$AM328=TRUE,'Gen Master'!$AM328="Enabled?")),'Gen Master'!J328, ignore_flag)</f>
        <v>zzz_ignore</v>
      </c>
      <c r="K473" s="19" t="str">
        <f>IF(AND(NOT(ISBLANK('Gen Master'!K328)),OR('Gen Master'!$AM328=TRUE,'Gen Master'!$AM328="Enabled?")),'Gen Master'!K328, ignore_flag)</f>
        <v>zzz_ignore</v>
      </c>
      <c r="L473" s="19" t="str">
        <f>IF(AND(NOT(ISBLANK('Gen Master'!L328)),OR('Gen Master'!$AM328=TRUE,'Gen Master'!$AM328="Enabled?")),'Gen Master'!L328, ignore_flag)</f>
        <v>zzz_ignore</v>
      </c>
      <c r="M473" s="19" t="str">
        <f>IF(AND(NOT(ISBLANK('Gen Master'!M328)),OR('Gen Master'!$AM328=TRUE,'Gen Master'!$AM328="Enabled?")),'Gen Master'!M328, ignore_flag)</f>
        <v>zzz_ignore</v>
      </c>
      <c r="N473" s="19" t="str">
        <f>IF(AND(NOT(ISBLANK('Gen Master'!N328)),OR('Gen Master'!$AM328=TRUE,'Gen Master'!$AM328="Enabled?")),'Gen Master'!N328, ignore_flag)</f>
        <v>zzz_ignore</v>
      </c>
      <c r="O473" s="19" t="str">
        <f>IF(AND(NOT(ISBLANK('Gen Master'!O328)),OR('Gen Master'!$AM328=TRUE,'Gen Master'!$AM328="Enabled?")),'Gen Master'!O328, ignore_flag)</f>
        <v>zzz_ignore</v>
      </c>
      <c r="P473" s="19" t="str">
        <f>IF(AND(NOT(ISBLANK('Gen Master'!P328)),OR('Gen Master'!$AM328=TRUE,'Gen Master'!$AM328="Enabled?")),'Gen Master'!P328, ignore_flag)</f>
        <v>zzz_ignore</v>
      </c>
      <c r="Q473" s="19" t="str">
        <f>IF(AND(NOT(ISBLANK('Gen Master'!Q328)),OR('Gen Master'!$AM328=TRUE,'Gen Master'!$AM328="Enabled?")),'Gen Master'!Q328, ignore_flag)</f>
        <v>zzz_ignore</v>
      </c>
      <c r="R473" s="19" t="str">
        <f>IF(AND(NOT(ISBLANK('Gen Master'!R328)),OR('Gen Master'!$AM328=TRUE,'Gen Master'!$AM328="Enabled?")),'Gen Master'!R328, ignore_flag)</f>
        <v>zzz_ignore</v>
      </c>
      <c r="S473" s="19" t="str">
        <f>IF(AND(NOT(ISBLANK('Gen Master'!S328)),OR('Gen Master'!$AM328=TRUE,'Gen Master'!$AM328="Enabled?")),'Gen Master'!S328, ignore_flag)</f>
        <v>zzz_ignore</v>
      </c>
      <c r="T473" s="19" t="str">
        <f>IF(AND(NOT(ISBLANK('Gen Master'!T328)),OR('Gen Master'!$AM328=TRUE,'Gen Master'!$AM328="Enabled?")),'Gen Master'!T328, ignore_flag)</f>
        <v>zzz_ignore</v>
      </c>
      <c r="U473" s="19" t="str">
        <f>IF(AND(NOT(ISBLANK('Gen Master'!U328)),OR('Gen Master'!$AM328=TRUE,'Gen Master'!$AM328="Enabled?")),'Gen Master'!U328, ignore_flag)</f>
        <v>zzz_ignore</v>
      </c>
      <c r="V473" s="19" t="str">
        <f ca="1">IF(AND(NOT(ISBLANK('Gen Master'!V328)),OR('Gen Master'!$AM328=TRUE,'Gen Master'!$AM328="Enabled?")),'Gen Master'!V328, ignore_flag)</f>
        <v>zzz_ignore</v>
      </c>
      <c r="W473" s="19" t="str">
        <f>IF(AND(NOT(ISBLANK('Gen Master'!W328)),OR('Gen Master'!$AM328=TRUE,'Gen Master'!$AM328="Enabled?")),'Gen Master'!W328, ignore_flag)</f>
        <v>zzz_ignore</v>
      </c>
      <c r="X473" s="19" t="str">
        <f>IF(AND(NOT(ISBLANK('Gen Master'!X328)),OR('Gen Master'!$AM328=TRUE,'Gen Master'!$AM328="Enabled?")),'Gen Master'!X328, ignore_flag)</f>
        <v>zzz_ignore</v>
      </c>
      <c r="Y473" s="19" t="str">
        <f>IF(AND(NOT(ISBLANK('Gen Master'!Y328)),OR('Gen Master'!$AM328=TRUE,'Gen Master'!$AM328="Enabled?")),'Gen Master'!Y328, ignore_flag)</f>
        <v>zzz_ignore</v>
      </c>
    </row>
    <row r="474" spans="1:25">
      <c r="A474" s="19">
        <f>'Gen Master'!A329</f>
        <v>298</v>
      </c>
      <c r="B474" s="19" t="str">
        <f>IF(AND(NOT(ISBLANK('Gen Master'!B329)),OR('Gen Master'!$AM329=TRUE,'Gen Master'!$AM329="Enabled?")),'Gen Master'!B329, ignore_flag)</f>
        <v>zzz_ignore</v>
      </c>
      <c r="C474" s="19" t="str">
        <f>IF(AND(NOT(ISBLANK('Gen Master'!C329)),OR('Gen Master'!$AM329=TRUE,'Gen Master'!$AM329="Enabled?")),'Gen Master'!C329, ignore_flag)</f>
        <v>zzz_ignore</v>
      </c>
      <c r="D474" s="19" t="str">
        <f>IF(AND(NOT(ISBLANK('Gen Master'!D329)),OR('Gen Master'!$AM329=TRUE,'Gen Master'!$AM329="Enabled?")),'Gen Master'!D329, ignore_flag)</f>
        <v>zzz_ignore</v>
      </c>
      <c r="E474" s="19" t="str">
        <f>IF(AND(NOT(ISBLANK('Gen Master'!E329)),OR('Gen Master'!$AM329=TRUE,'Gen Master'!$AM329="Enabled?")),'Gen Master'!E329, ignore_flag)</f>
        <v>zzz_ignore</v>
      </c>
      <c r="F474" s="19" t="str">
        <f>IF(AND(NOT(ISBLANK('Gen Master'!F329)),OR('Gen Master'!$AM329=TRUE,'Gen Master'!$AM329="Enabled?")),'Gen Master'!F329, ignore_flag)</f>
        <v>zzz_ignore</v>
      </c>
      <c r="G474" s="19" t="str">
        <f>IF(AND(NOT(ISBLANK('Gen Master'!G329)),OR('Gen Master'!$AM329=TRUE,'Gen Master'!$AM329="Enabled?")),'Gen Master'!G329, ignore_flag)</f>
        <v>zzz_ignore</v>
      </c>
      <c r="H474" s="19" t="str">
        <f>IF(AND(NOT(ISBLANK('Gen Master'!H329)),OR('Gen Master'!$AM329=TRUE,'Gen Master'!$AM329="Enabled?")),'Gen Master'!H329, ignore_flag)</f>
        <v>zzz_ignore</v>
      </c>
      <c r="I474" s="19" t="str">
        <f>IF(AND(NOT(ISBLANK('Gen Master'!I329)),OR('Gen Master'!$AM329=TRUE,'Gen Master'!$AM329="Enabled?")),'Gen Master'!I329, ignore_flag)</f>
        <v>zzz_ignore</v>
      </c>
      <c r="J474" s="19" t="str">
        <f>IF(AND(NOT(ISBLANK('Gen Master'!J329)),OR('Gen Master'!$AM329=TRUE,'Gen Master'!$AM329="Enabled?")),'Gen Master'!J329, ignore_flag)</f>
        <v>zzz_ignore</v>
      </c>
      <c r="K474" s="19" t="str">
        <f>IF(AND(NOT(ISBLANK('Gen Master'!K329)),OR('Gen Master'!$AM329=TRUE,'Gen Master'!$AM329="Enabled?")),'Gen Master'!K329, ignore_flag)</f>
        <v>zzz_ignore</v>
      </c>
      <c r="L474" s="19" t="str">
        <f>IF(AND(NOT(ISBLANK('Gen Master'!L329)),OR('Gen Master'!$AM329=TRUE,'Gen Master'!$AM329="Enabled?")),'Gen Master'!L329, ignore_flag)</f>
        <v>zzz_ignore</v>
      </c>
      <c r="M474" s="19" t="str">
        <f>IF(AND(NOT(ISBLANK('Gen Master'!M329)),OR('Gen Master'!$AM329=TRUE,'Gen Master'!$AM329="Enabled?")),'Gen Master'!M329, ignore_flag)</f>
        <v>zzz_ignore</v>
      </c>
      <c r="N474" s="19" t="str">
        <f>IF(AND(NOT(ISBLANK('Gen Master'!N329)),OR('Gen Master'!$AM329=TRUE,'Gen Master'!$AM329="Enabled?")),'Gen Master'!N329, ignore_flag)</f>
        <v>zzz_ignore</v>
      </c>
      <c r="O474" s="19" t="str">
        <f>IF(AND(NOT(ISBLANK('Gen Master'!O329)),OR('Gen Master'!$AM329=TRUE,'Gen Master'!$AM329="Enabled?")),'Gen Master'!O329, ignore_flag)</f>
        <v>zzz_ignore</v>
      </c>
      <c r="P474" s="19" t="str">
        <f>IF(AND(NOT(ISBLANK('Gen Master'!P329)),OR('Gen Master'!$AM329=TRUE,'Gen Master'!$AM329="Enabled?")),'Gen Master'!P329, ignore_flag)</f>
        <v>zzz_ignore</v>
      </c>
      <c r="Q474" s="19" t="str">
        <f>IF(AND(NOT(ISBLANK('Gen Master'!Q329)),OR('Gen Master'!$AM329=TRUE,'Gen Master'!$AM329="Enabled?")),'Gen Master'!Q329, ignore_flag)</f>
        <v>zzz_ignore</v>
      </c>
      <c r="R474" s="19" t="str">
        <f>IF(AND(NOT(ISBLANK('Gen Master'!R329)),OR('Gen Master'!$AM329=TRUE,'Gen Master'!$AM329="Enabled?")),'Gen Master'!R329, ignore_flag)</f>
        <v>zzz_ignore</v>
      </c>
      <c r="S474" s="19" t="str">
        <f>IF(AND(NOT(ISBLANK('Gen Master'!S329)),OR('Gen Master'!$AM329=TRUE,'Gen Master'!$AM329="Enabled?")),'Gen Master'!S329, ignore_flag)</f>
        <v>zzz_ignore</v>
      </c>
      <c r="T474" s="19" t="str">
        <f>IF(AND(NOT(ISBLANK('Gen Master'!T329)),OR('Gen Master'!$AM329=TRUE,'Gen Master'!$AM329="Enabled?")),'Gen Master'!T329, ignore_flag)</f>
        <v>zzz_ignore</v>
      </c>
      <c r="U474" s="19" t="str">
        <f>IF(AND(NOT(ISBLANK('Gen Master'!U329)),OR('Gen Master'!$AM329=TRUE,'Gen Master'!$AM329="Enabled?")),'Gen Master'!U329, ignore_flag)</f>
        <v>zzz_ignore</v>
      </c>
      <c r="V474" s="19" t="str">
        <f ca="1">IF(AND(NOT(ISBLANK('Gen Master'!V329)),OR('Gen Master'!$AM329=TRUE,'Gen Master'!$AM329="Enabled?")),'Gen Master'!V329, ignore_flag)</f>
        <v>zzz_ignore</v>
      </c>
      <c r="W474" s="19" t="str">
        <f>IF(AND(NOT(ISBLANK('Gen Master'!W329)),OR('Gen Master'!$AM329=TRUE,'Gen Master'!$AM329="Enabled?")),'Gen Master'!W329, ignore_flag)</f>
        <v>zzz_ignore</v>
      </c>
      <c r="X474" s="19" t="str">
        <f>IF(AND(NOT(ISBLANK('Gen Master'!X329)),OR('Gen Master'!$AM329=TRUE,'Gen Master'!$AM329="Enabled?")),'Gen Master'!X329, ignore_flag)</f>
        <v>zzz_ignore</v>
      </c>
      <c r="Y474" s="19" t="str">
        <f>IF(AND(NOT(ISBLANK('Gen Master'!Y329)),OR('Gen Master'!$AM329=TRUE,'Gen Master'!$AM329="Enabled?")),'Gen Master'!Y329, ignore_flag)</f>
        <v>zzz_ignore</v>
      </c>
    </row>
    <row r="475" spans="1:25">
      <c r="A475" s="19">
        <f>'Gen Master'!A331</f>
        <v>300</v>
      </c>
      <c r="B475" s="19" t="str">
        <f>IF(AND(NOT(ISBLANK('Gen Master'!B331)),OR('Gen Master'!$AM331=TRUE,'Gen Master'!$AM331="Enabled?")),'Gen Master'!B331, ignore_flag)</f>
        <v>zzz_ignore</v>
      </c>
      <c r="C475" s="19" t="str">
        <f>IF(AND(NOT(ISBLANK('Gen Master'!C331)),OR('Gen Master'!$AM331=TRUE,'Gen Master'!$AM331="Enabled?")),'Gen Master'!C331, ignore_flag)</f>
        <v>zzz_ignore</v>
      </c>
      <c r="D475" s="19" t="str">
        <f>IF(AND(NOT(ISBLANK('Gen Master'!D331)),OR('Gen Master'!$AM331=TRUE,'Gen Master'!$AM331="Enabled?")),'Gen Master'!D331, ignore_flag)</f>
        <v>zzz_ignore</v>
      </c>
      <c r="E475" s="19" t="str">
        <f>IF(AND(NOT(ISBLANK('Gen Master'!E331)),OR('Gen Master'!$AM331=TRUE,'Gen Master'!$AM331="Enabled?")),'Gen Master'!E331, ignore_flag)</f>
        <v>zzz_ignore</v>
      </c>
      <c r="F475" s="19" t="str">
        <f>IF(AND(NOT(ISBLANK('Gen Master'!F331)),OR('Gen Master'!$AM331=TRUE,'Gen Master'!$AM331="Enabled?")),'Gen Master'!F331, ignore_flag)</f>
        <v>zzz_ignore</v>
      </c>
      <c r="G475" s="19" t="str">
        <f>IF(AND(NOT(ISBLANK('Gen Master'!G331)),OR('Gen Master'!$AM331=TRUE,'Gen Master'!$AM331="Enabled?")),'Gen Master'!G331, ignore_flag)</f>
        <v>zzz_ignore</v>
      </c>
      <c r="H475" s="19" t="str">
        <f>IF(AND(NOT(ISBLANK('Gen Master'!H331)),OR('Gen Master'!$AM331=TRUE,'Gen Master'!$AM331="Enabled?")),'Gen Master'!H331, ignore_flag)</f>
        <v>zzz_ignore</v>
      </c>
      <c r="I475" s="19" t="str">
        <f>IF(AND(NOT(ISBLANK('Gen Master'!I331)),OR('Gen Master'!$AM331=TRUE,'Gen Master'!$AM331="Enabled?")),'Gen Master'!I331, ignore_flag)</f>
        <v>zzz_ignore</v>
      </c>
      <c r="J475" s="19" t="str">
        <f>IF(AND(NOT(ISBLANK('Gen Master'!J331)),OR('Gen Master'!$AM331=TRUE,'Gen Master'!$AM331="Enabled?")),'Gen Master'!J331, ignore_flag)</f>
        <v>zzz_ignore</v>
      </c>
      <c r="K475" s="19" t="str">
        <f>IF(AND(NOT(ISBLANK('Gen Master'!K331)),OR('Gen Master'!$AM331=TRUE,'Gen Master'!$AM331="Enabled?")),'Gen Master'!K331, ignore_flag)</f>
        <v>zzz_ignore</v>
      </c>
      <c r="L475" s="19" t="str">
        <f>IF(AND(NOT(ISBLANK('Gen Master'!L331)),OR('Gen Master'!$AM331=TRUE,'Gen Master'!$AM331="Enabled?")),'Gen Master'!L331, ignore_flag)</f>
        <v>zzz_ignore</v>
      </c>
      <c r="M475" s="19" t="str">
        <f>IF(AND(NOT(ISBLANK('Gen Master'!M331)),OR('Gen Master'!$AM331=TRUE,'Gen Master'!$AM331="Enabled?")),'Gen Master'!M331, ignore_flag)</f>
        <v>zzz_ignore</v>
      </c>
      <c r="N475" s="19" t="str">
        <f>IF(AND(NOT(ISBLANK('Gen Master'!N331)),OR('Gen Master'!$AM331=TRUE,'Gen Master'!$AM331="Enabled?")),'Gen Master'!N331, ignore_flag)</f>
        <v>zzz_ignore</v>
      </c>
      <c r="O475" s="19" t="str">
        <f>IF(AND(NOT(ISBLANK('Gen Master'!O331)),OR('Gen Master'!$AM331=TRUE,'Gen Master'!$AM331="Enabled?")),'Gen Master'!O331, ignore_flag)</f>
        <v>zzz_ignore</v>
      </c>
      <c r="P475" s="19" t="str">
        <f>IF(AND(NOT(ISBLANK('Gen Master'!P331)),OR('Gen Master'!$AM331=TRUE,'Gen Master'!$AM331="Enabled?")),'Gen Master'!P331, ignore_flag)</f>
        <v>zzz_ignore</v>
      </c>
      <c r="Q475" s="19" t="str">
        <f>IF(AND(NOT(ISBLANK('Gen Master'!Q331)),OR('Gen Master'!$AM331=TRUE,'Gen Master'!$AM331="Enabled?")),'Gen Master'!Q331, ignore_flag)</f>
        <v>zzz_ignore</v>
      </c>
      <c r="R475" s="19" t="str">
        <f>IF(AND(NOT(ISBLANK('Gen Master'!R331)),OR('Gen Master'!$AM331=TRUE,'Gen Master'!$AM331="Enabled?")),'Gen Master'!R331, ignore_flag)</f>
        <v>zzz_ignore</v>
      </c>
      <c r="S475" s="19" t="str">
        <f>IF(AND(NOT(ISBLANK('Gen Master'!S331)),OR('Gen Master'!$AM331=TRUE,'Gen Master'!$AM331="Enabled?")),'Gen Master'!S331, ignore_flag)</f>
        <v>zzz_ignore</v>
      </c>
      <c r="T475" s="19" t="str">
        <f>IF(AND(NOT(ISBLANK('Gen Master'!T331)),OR('Gen Master'!$AM331=TRUE,'Gen Master'!$AM331="Enabled?")),'Gen Master'!T331, ignore_flag)</f>
        <v>zzz_ignore</v>
      </c>
      <c r="U475" s="19" t="str">
        <f>IF(AND(NOT(ISBLANK('Gen Master'!U331)),OR('Gen Master'!$AM331=TRUE,'Gen Master'!$AM331="Enabled?")),'Gen Master'!U331, ignore_flag)</f>
        <v>zzz_ignore</v>
      </c>
      <c r="V475" s="19" t="str">
        <f ca="1">IF(AND(NOT(ISBLANK('Gen Master'!V331)),OR('Gen Master'!$AM331=TRUE,'Gen Master'!$AM331="Enabled?")),'Gen Master'!V331, ignore_flag)</f>
        <v>zzz_ignore</v>
      </c>
      <c r="W475" s="19" t="str">
        <f>IF(AND(NOT(ISBLANK('Gen Master'!W331)),OR('Gen Master'!$AM331=TRUE,'Gen Master'!$AM331="Enabled?")),'Gen Master'!W331, ignore_flag)</f>
        <v>zzz_ignore</v>
      </c>
      <c r="X475" s="19" t="str">
        <f>IF(AND(NOT(ISBLANK('Gen Master'!X331)),OR('Gen Master'!$AM331=TRUE,'Gen Master'!$AM331="Enabled?")),'Gen Master'!X331, ignore_flag)</f>
        <v>zzz_ignore</v>
      </c>
      <c r="Y475" s="19" t="str">
        <f>IF(AND(NOT(ISBLANK('Gen Master'!Y331)),OR('Gen Master'!$AM331=TRUE,'Gen Master'!$AM331="Enabled?")),'Gen Master'!Y331, ignore_flag)</f>
        <v>zzz_ignore</v>
      </c>
    </row>
    <row r="476" spans="1:25">
      <c r="A476" s="19">
        <f>'Gen Master'!A332</f>
        <v>301</v>
      </c>
      <c r="B476" s="19" t="str">
        <f>IF(AND(NOT(ISBLANK('Gen Master'!B332)),OR('Gen Master'!$AM332=TRUE,'Gen Master'!$AM332="Enabled?")),'Gen Master'!B332, ignore_flag)</f>
        <v>zzz_ignore</v>
      </c>
      <c r="C476" s="19" t="str">
        <f>IF(AND(NOT(ISBLANK('Gen Master'!C332)),OR('Gen Master'!$AM332=TRUE,'Gen Master'!$AM332="Enabled?")),'Gen Master'!C332, ignore_flag)</f>
        <v>zzz_ignore</v>
      </c>
      <c r="D476" s="19" t="str">
        <f>IF(AND(NOT(ISBLANK('Gen Master'!D332)),OR('Gen Master'!$AM332=TRUE,'Gen Master'!$AM332="Enabled?")),'Gen Master'!D332, ignore_flag)</f>
        <v>zzz_ignore</v>
      </c>
      <c r="E476" s="19" t="str">
        <f>IF(AND(NOT(ISBLANK('Gen Master'!E332)),OR('Gen Master'!$AM332=TRUE,'Gen Master'!$AM332="Enabled?")),'Gen Master'!E332, ignore_flag)</f>
        <v>zzz_ignore</v>
      </c>
      <c r="F476" s="19" t="str">
        <f>IF(AND(NOT(ISBLANK('Gen Master'!F332)),OR('Gen Master'!$AM332=TRUE,'Gen Master'!$AM332="Enabled?")),'Gen Master'!F332, ignore_flag)</f>
        <v>zzz_ignore</v>
      </c>
      <c r="G476" s="19" t="str">
        <f>IF(AND(NOT(ISBLANK('Gen Master'!G332)),OR('Gen Master'!$AM332=TRUE,'Gen Master'!$AM332="Enabled?")),'Gen Master'!G332, ignore_flag)</f>
        <v>zzz_ignore</v>
      </c>
      <c r="H476" s="19" t="str">
        <f>IF(AND(NOT(ISBLANK('Gen Master'!H332)),OR('Gen Master'!$AM332=TRUE,'Gen Master'!$AM332="Enabled?")),'Gen Master'!H332, ignore_flag)</f>
        <v>zzz_ignore</v>
      </c>
      <c r="I476" s="19" t="str">
        <f>IF(AND(NOT(ISBLANK('Gen Master'!I332)),OR('Gen Master'!$AM332=TRUE,'Gen Master'!$AM332="Enabled?")),'Gen Master'!I332, ignore_flag)</f>
        <v>zzz_ignore</v>
      </c>
      <c r="J476" s="19" t="str">
        <f>IF(AND(NOT(ISBLANK('Gen Master'!J332)),OR('Gen Master'!$AM332=TRUE,'Gen Master'!$AM332="Enabled?")),'Gen Master'!J332, ignore_flag)</f>
        <v>zzz_ignore</v>
      </c>
      <c r="K476" s="19" t="str">
        <f>IF(AND(NOT(ISBLANK('Gen Master'!K332)),OR('Gen Master'!$AM332=TRUE,'Gen Master'!$AM332="Enabled?")),'Gen Master'!K332, ignore_flag)</f>
        <v>zzz_ignore</v>
      </c>
      <c r="L476" s="19" t="str">
        <f>IF(AND(NOT(ISBLANK('Gen Master'!L332)),OR('Gen Master'!$AM332=TRUE,'Gen Master'!$AM332="Enabled?")),'Gen Master'!L332, ignore_flag)</f>
        <v>zzz_ignore</v>
      </c>
      <c r="M476" s="19" t="str">
        <f>IF(AND(NOT(ISBLANK('Gen Master'!M332)),OR('Gen Master'!$AM332=TRUE,'Gen Master'!$AM332="Enabled?")),'Gen Master'!M332, ignore_flag)</f>
        <v>zzz_ignore</v>
      </c>
      <c r="N476" s="19" t="str">
        <f>IF(AND(NOT(ISBLANK('Gen Master'!N332)),OR('Gen Master'!$AM332=TRUE,'Gen Master'!$AM332="Enabled?")),'Gen Master'!N332, ignore_flag)</f>
        <v>zzz_ignore</v>
      </c>
      <c r="O476" s="19" t="str">
        <f>IF(AND(NOT(ISBLANK('Gen Master'!O332)),OR('Gen Master'!$AM332=TRUE,'Gen Master'!$AM332="Enabled?")),'Gen Master'!O332, ignore_flag)</f>
        <v>zzz_ignore</v>
      </c>
      <c r="P476" s="19" t="str">
        <f>IF(AND(NOT(ISBLANK('Gen Master'!P332)),OR('Gen Master'!$AM332=TRUE,'Gen Master'!$AM332="Enabled?")),'Gen Master'!P332, ignore_flag)</f>
        <v>zzz_ignore</v>
      </c>
      <c r="Q476" s="19" t="str">
        <f>IF(AND(NOT(ISBLANK('Gen Master'!Q332)),OR('Gen Master'!$AM332=TRUE,'Gen Master'!$AM332="Enabled?")),'Gen Master'!Q332, ignore_flag)</f>
        <v>zzz_ignore</v>
      </c>
      <c r="R476" s="19" t="str">
        <f>IF(AND(NOT(ISBLANK('Gen Master'!R332)),OR('Gen Master'!$AM332=TRUE,'Gen Master'!$AM332="Enabled?")),'Gen Master'!R332, ignore_flag)</f>
        <v>zzz_ignore</v>
      </c>
      <c r="S476" s="19" t="str">
        <f>IF(AND(NOT(ISBLANK('Gen Master'!S332)),OR('Gen Master'!$AM332=TRUE,'Gen Master'!$AM332="Enabled?")),'Gen Master'!S332, ignore_flag)</f>
        <v>zzz_ignore</v>
      </c>
      <c r="T476" s="19" t="str">
        <f>IF(AND(NOT(ISBLANK('Gen Master'!T332)),OR('Gen Master'!$AM332=TRUE,'Gen Master'!$AM332="Enabled?")),'Gen Master'!T332, ignore_flag)</f>
        <v>zzz_ignore</v>
      </c>
      <c r="U476" s="19" t="str">
        <f>IF(AND(NOT(ISBLANK('Gen Master'!U332)),OR('Gen Master'!$AM332=TRUE,'Gen Master'!$AM332="Enabled?")),'Gen Master'!U332, ignore_flag)</f>
        <v>zzz_ignore</v>
      </c>
      <c r="V476" s="19" t="str">
        <f ca="1">IF(AND(NOT(ISBLANK('Gen Master'!V332)),OR('Gen Master'!$AM332=TRUE,'Gen Master'!$AM332="Enabled?")),'Gen Master'!V332, ignore_flag)</f>
        <v>zzz_ignore</v>
      </c>
      <c r="W476" s="19" t="str">
        <f>IF(AND(NOT(ISBLANK('Gen Master'!W332)),OR('Gen Master'!$AM332=TRUE,'Gen Master'!$AM332="Enabled?")),'Gen Master'!W332, ignore_flag)</f>
        <v>zzz_ignore</v>
      </c>
      <c r="X476" s="19" t="str">
        <f>IF(AND(NOT(ISBLANK('Gen Master'!X332)),OR('Gen Master'!$AM332=TRUE,'Gen Master'!$AM332="Enabled?")),'Gen Master'!X332, ignore_flag)</f>
        <v>zzz_ignore</v>
      </c>
      <c r="Y476" s="19" t="str">
        <f>IF(AND(NOT(ISBLANK('Gen Master'!Y332)),OR('Gen Master'!$AM332=TRUE,'Gen Master'!$AM332="Enabled?")),'Gen Master'!Y332, ignore_flag)</f>
        <v>zzz_ignore</v>
      </c>
    </row>
    <row r="477" spans="1:25">
      <c r="A477" s="19">
        <f>'Gen Master'!A333</f>
        <v>302</v>
      </c>
      <c r="B477" s="19" t="str">
        <f>IF(AND(NOT(ISBLANK('Gen Master'!B333)),OR('Gen Master'!$AM333=TRUE,'Gen Master'!$AM333="Enabled?")),'Gen Master'!B333, ignore_flag)</f>
        <v>zzz_ignore</v>
      </c>
      <c r="C477" s="19" t="str">
        <f>IF(AND(NOT(ISBLANK('Gen Master'!C333)),OR('Gen Master'!$AM333=TRUE,'Gen Master'!$AM333="Enabled?")),'Gen Master'!C333, ignore_flag)</f>
        <v>zzz_ignore</v>
      </c>
      <c r="D477" s="19" t="str">
        <f>IF(AND(NOT(ISBLANK('Gen Master'!D333)),OR('Gen Master'!$AM333=TRUE,'Gen Master'!$AM333="Enabled?")),'Gen Master'!D333, ignore_flag)</f>
        <v>zzz_ignore</v>
      </c>
      <c r="E477" s="19" t="str">
        <f>IF(AND(NOT(ISBLANK('Gen Master'!E333)),OR('Gen Master'!$AM333=TRUE,'Gen Master'!$AM333="Enabled?")),'Gen Master'!E333, ignore_flag)</f>
        <v>zzz_ignore</v>
      </c>
      <c r="F477" s="19" t="str">
        <f>IF(AND(NOT(ISBLANK('Gen Master'!F333)),OR('Gen Master'!$AM333=TRUE,'Gen Master'!$AM333="Enabled?")),'Gen Master'!F333, ignore_flag)</f>
        <v>zzz_ignore</v>
      </c>
      <c r="G477" s="19" t="str">
        <f>IF(AND(NOT(ISBLANK('Gen Master'!G333)),OR('Gen Master'!$AM333=TRUE,'Gen Master'!$AM333="Enabled?")),'Gen Master'!G333, ignore_flag)</f>
        <v>zzz_ignore</v>
      </c>
      <c r="H477" s="19" t="str">
        <f>IF(AND(NOT(ISBLANK('Gen Master'!H333)),OR('Gen Master'!$AM333=TRUE,'Gen Master'!$AM333="Enabled?")),'Gen Master'!H333, ignore_flag)</f>
        <v>zzz_ignore</v>
      </c>
      <c r="I477" s="19" t="str">
        <f>IF(AND(NOT(ISBLANK('Gen Master'!I333)),OR('Gen Master'!$AM333=TRUE,'Gen Master'!$AM333="Enabled?")),'Gen Master'!I333, ignore_flag)</f>
        <v>zzz_ignore</v>
      </c>
      <c r="J477" s="19" t="str">
        <f>IF(AND(NOT(ISBLANK('Gen Master'!J333)),OR('Gen Master'!$AM333=TRUE,'Gen Master'!$AM333="Enabled?")),'Gen Master'!J333, ignore_flag)</f>
        <v>zzz_ignore</v>
      </c>
      <c r="K477" s="19" t="str">
        <f>IF(AND(NOT(ISBLANK('Gen Master'!K333)),OR('Gen Master'!$AM333=TRUE,'Gen Master'!$AM333="Enabled?")),'Gen Master'!K333, ignore_flag)</f>
        <v>zzz_ignore</v>
      </c>
      <c r="L477" s="19" t="str">
        <f>IF(AND(NOT(ISBLANK('Gen Master'!L333)),OR('Gen Master'!$AM333=TRUE,'Gen Master'!$AM333="Enabled?")),'Gen Master'!L333, ignore_flag)</f>
        <v>zzz_ignore</v>
      </c>
      <c r="M477" s="19" t="str">
        <f>IF(AND(NOT(ISBLANK('Gen Master'!M333)),OR('Gen Master'!$AM333=TRUE,'Gen Master'!$AM333="Enabled?")),'Gen Master'!M333, ignore_flag)</f>
        <v>zzz_ignore</v>
      </c>
      <c r="N477" s="19" t="str">
        <f>IF(AND(NOT(ISBLANK('Gen Master'!N333)),OR('Gen Master'!$AM333=TRUE,'Gen Master'!$AM333="Enabled?")),'Gen Master'!N333, ignore_flag)</f>
        <v>zzz_ignore</v>
      </c>
      <c r="O477" s="19" t="str">
        <f>IF(AND(NOT(ISBLANK('Gen Master'!O333)),OR('Gen Master'!$AM333=TRUE,'Gen Master'!$AM333="Enabled?")),'Gen Master'!O333, ignore_flag)</f>
        <v>zzz_ignore</v>
      </c>
      <c r="P477" s="19" t="str">
        <f>IF(AND(NOT(ISBLANK('Gen Master'!P333)),OR('Gen Master'!$AM333=TRUE,'Gen Master'!$AM333="Enabled?")),'Gen Master'!P333, ignore_flag)</f>
        <v>zzz_ignore</v>
      </c>
      <c r="Q477" s="19" t="str">
        <f>IF(AND(NOT(ISBLANK('Gen Master'!Q333)),OR('Gen Master'!$AM333=TRUE,'Gen Master'!$AM333="Enabled?")),'Gen Master'!Q333, ignore_flag)</f>
        <v>zzz_ignore</v>
      </c>
      <c r="R477" s="19" t="str">
        <f>IF(AND(NOT(ISBLANK('Gen Master'!R333)),OR('Gen Master'!$AM333=TRUE,'Gen Master'!$AM333="Enabled?")),'Gen Master'!R333, ignore_flag)</f>
        <v>zzz_ignore</v>
      </c>
      <c r="S477" s="19" t="str">
        <f>IF(AND(NOT(ISBLANK('Gen Master'!S333)),OR('Gen Master'!$AM333=TRUE,'Gen Master'!$AM333="Enabled?")),'Gen Master'!S333, ignore_flag)</f>
        <v>zzz_ignore</v>
      </c>
      <c r="T477" s="19" t="str">
        <f>IF(AND(NOT(ISBLANK('Gen Master'!T333)),OR('Gen Master'!$AM333=TRUE,'Gen Master'!$AM333="Enabled?")),'Gen Master'!T333, ignore_flag)</f>
        <v>zzz_ignore</v>
      </c>
      <c r="U477" s="19" t="str">
        <f>IF(AND(NOT(ISBLANK('Gen Master'!U333)),OR('Gen Master'!$AM333=TRUE,'Gen Master'!$AM333="Enabled?")),'Gen Master'!U333, ignore_flag)</f>
        <v>zzz_ignore</v>
      </c>
      <c r="V477" s="19" t="str">
        <f ca="1">IF(AND(NOT(ISBLANK('Gen Master'!V333)),OR('Gen Master'!$AM333=TRUE,'Gen Master'!$AM333="Enabled?")),'Gen Master'!V333, ignore_flag)</f>
        <v>zzz_ignore</v>
      </c>
      <c r="W477" s="19" t="str">
        <f>IF(AND(NOT(ISBLANK('Gen Master'!W333)),OR('Gen Master'!$AM333=TRUE,'Gen Master'!$AM333="Enabled?")),'Gen Master'!W333, ignore_flag)</f>
        <v>zzz_ignore</v>
      </c>
      <c r="X477" s="19" t="str">
        <f>IF(AND(NOT(ISBLANK('Gen Master'!X333)),OR('Gen Master'!$AM333=TRUE,'Gen Master'!$AM333="Enabled?")),'Gen Master'!X333, ignore_flag)</f>
        <v>zzz_ignore</v>
      </c>
      <c r="Y477" s="19" t="str">
        <f>IF(AND(NOT(ISBLANK('Gen Master'!Y333)),OR('Gen Master'!$AM333=TRUE,'Gen Master'!$AM333="Enabled?")),'Gen Master'!Y333, ignore_flag)</f>
        <v>zzz_ignore</v>
      </c>
    </row>
    <row r="478" spans="1:25">
      <c r="A478" s="19">
        <f>'Gen Master'!A334</f>
        <v>303</v>
      </c>
      <c r="B478" s="19" t="str">
        <f>IF(AND(NOT(ISBLANK('Gen Master'!B334)),OR('Gen Master'!$AM334=TRUE,'Gen Master'!$AM334="Enabled?")),'Gen Master'!B334, ignore_flag)</f>
        <v>zzz_ignore</v>
      </c>
      <c r="C478" s="19" t="str">
        <f>IF(AND(NOT(ISBLANK('Gen Master'!C334)),OR('Gen Master'!$AM334=TRUE,'Gen Master'!$AM334="Enabled?")),'Gen Master'!C334, ignore_flag)</f>
        <v>zzz_ignore</v>
      </c>
      <c r="D478" s="19" t="str">
        <f>IF(AND(NOT(ISBLANK('Gen Master'!D334)),OR('Gen Master'!$AM334=TRUE,'Gen Master'!$AM334="Enabled?")),'Gen Master'!D334, ignore_flag)</f>
        <v>zzz_ignore</v>
      </c>
      <c r="E478" s="19" t="str">
        <f>IF(AND(NOT(ISBLANK('Gen Master'!E334)),OR('Gen Master'!$AM334=TRUE,'Gen Master'!$AM334="Enabled?")),'Gen Master'!E334, ignore_flag)</f>
        <v>zzz_ignore</v>
      </c>
      <c r="F478" s="19" t="str">
        <f>IF(AND(NOT(ISBLANK('Gen Master'!F334)),OR('Gen Master'!$AM334=TRUE,'Gen Master'!$AM334="Enabled?")),'Gen Master'!F334, ignore_flag)</f>
        <v>zzz_ignore</v>
      </c>
      <c r="G478" s="19" t="str">
        <f>IF(AND(NOT(ISBLANK('Gen Master'!G334)),OR('Gen Master'!$AM334=TRUE,'Gen Master'!$AM334="Enabled?")),'Gen Master'!G334, ignore_flag)</f>
        <v>zzz_ignore</v>
      </c>
      <c r="H478" s="19" t="str">
        <f>IF(AND(NOT(ISBLANK('Gen Master'!H334)),OR('Gen Master'!$AM334=TRUE,'Gen Master'!$AM334="Enabled?")),'Gen Master'!H334, ignore_flag)</f>
        <v>zzz_ignore</v>
      </c>
      <c r="I478" s="19" t="str">
        <f>IF(AND(NOT(ISBLANK('Gen Master'!I334)),OR('Gen Master'!$AM334=TRUE,'Gen Master'!$AM334="Enabled?")),'Gen Master'!I334, ignore_flag)</f>
        <v>zzz_ignore</v>
      </c>
      <c r="J478" s="19" t="str">
        <f>IF(AND(NOT(ISBLANK('Gen Master'!J334)),OR('Gen Master'!$AM334=TRUE,'Gen Master'!$AM334="Enabled?")),'Gen Master'!J334, ignore_flag)</f>
        <v>zzz_ignore</v>
      </c>
      <c r="K478" s="19" t="str">
        <f>IF(AND(NOT(ISBLANK('Gen Master'!K334)),OR('Gen Master'!$AM334=TRUE,'Gen Master'!$AM334="Enabled?")),'Gen Master'!K334, ignore_flag)</f>
        <v>zzz_ignore</v>
      </c>
      <c r="L478" s="19" t="str">
        <f>IF(AND(NOT(ISBLANK('Gen Master'!L334)),OR('Gen Master'!$AM334=TRUE,'Gen Master'!$AM334="Enabled?")),'Gen Master'!L334, ignore_flag)</f>
        <v>zzz_ignore</v>
      </c>
      <c r="M478" s="19" t="str">
        <f>IF(AND(NOT(ISBLANK('Gen Master'!M334)),OR('Gen Master'!$AM334=TRUE,'Gen Master'!$AM334="Enabled?")),'Gen Master'!M334, ignore_flag)</f>
        <v>zzz_ignore</v>
      </c>
      <c r="N478" s="19" t="str">
        <f>IF(AND(NOT(ISBLANK('Gen Master'!N334)),OR('Gen Master'!$AM334=TRUE,'Gen Master'!$AM334="Enabled?")),'Gen Master'!N334, ignore_flag)</f>
        <v>zzz_ignore</v>
      </c>
      <c r="O478" s="19" t="str">
        <f>IF(AND(NOT(ISBLANK('Gen Master'!O334)),OR('Gen Master'!$AM334=TRUE,'Gen Master'!$AM334="Enabled?")),'Gen Master'!O334, ignore_flag)</f>
        <v>zzz_ignore</v>
      </c>
      <c r="P478" s="19" t="str">
        <f>IF(AND(NOT(ISBLANK('Gen Master'!P334)),OR('Gen Master'!$AM334=TRUE,'Gen Master'!$AM334="Enabled?")),'Gen Master'!P334, ignore_flag)</f>
        <v>zzz_ignore</v>
      </c>
      <c r="Q478" s="19" t="str">
        <f>IF(AND(NOT(ISBLANK('Gen Master'!Q334)),OR('Gen Master'!$AM334=TRUE,'Gen Master'!$AM334="Enabled?")),'Gen Master'!Q334, ignore_flag)</f>
        <v>zzz_ignore</v>
      </c>
      <c r="R478" s="19" t="str">
        <f>IF(AND(NOT(ISBLANK('Gen Master'!R334)),OR('Gen Master'!$AM334=TRUE,'Gen Master'!$AM334="Enabled?")),'Gen Master'!R334, ignore_flag)</f>
        <v>zzz_ignore</v>
      </c>
      <c r="S478" s="19" t="str">
        <f>IF(AND(NOT(ISBLANK('Gen Master'!S334)),OR('Gen Master'!$AM334=TRUE,'Gen Master'!$AM334="Enabled?")),'Gen Master'!S334, ignore_flag)</f>
        <v>zzz_ignore</v>
      </c>
      <c r="T478" s="19" t="str">
        <f>IF(AND(NOT(ISBLANK('Gen Master'!T334)),OR('Gen Master'!$AM334=TRUE,'Gen Master'!$AM334="Enabled?")),'Gen Master'!T334, ignore_flag)</f>
        <v>zzz_ignore</v>
      </c>
      <c r="U478" s="19" t="str">
        <f>IF(AND(NOT(ISBLANK('Gen Master'!U334)),OR('Gen Master'!$AM334=TRUE,'Gen Master'!$AM334="Enabled?")),'Gen Master'!U334, ignore_flag)</f>
        <v>zzz_ignore</v>
      </c>
      <c r="V478" s="19" t="str">
        <f ca="1">IF(AND(NOT(ISBLANK('Gen Master'!V334)),OR('Gen Master'!$AM334=TRUE,'Gen Master'!$AM334="Enabled?")),'Gen Master'!V334, ignore_flag)</f>
        <v>zzz_ignore</v>
      </c>
      <c r="W478" s="19" t="str">
        <f>IF(AND(NOT(ISBLANK('Gen Master'!W334)),OR('Gen Master'!$AM334=TRUE,'Gen Master'!$AM334="Enabled?")),'Gen Master'!W334, ignore_flag)</f>
        <v>zzz_ignore</v>
      </c>
      <c r="X478" s="19" t="str">
        <f>IF(AND(NOT(ISBLANK('Gen Master'!X334)),OR('Gen Master'!$AM334=TRUE,'Gen Master'!$AM334="Enabled?")),'Gen Master'!X334, ignore_flag)</f>
        <v>zzz_ignore</v>
      </c>
      <c r="Y478" s="19" t="str">
        <f>IF(AND(NOT(ISBLANK('Gen Master'!Y334)),OR('Gen Master'!$AM334=TRUE,'Gen Master'!$AM334="Enabled?")),'Gen Master'!Y334, ignore_flag)</f>
        <v>zzz_ignore</v>
      </c>
    </row>
    <row r="479" spans="1:25">
      <c r="A479" s="19">
        <f>'Gen Master'!A335</f>
        <v>304</v>
      </c>
      <c r="B479" s="19" t="str">
        <f>IF(AND(NOT(ISBLANK('Gen Master'!B335)),OR('Gen Master'!$AM335=TRUE,'Gen Master'!$AM335="Enabled?")),'Gen Master'!B335, ignore_flag)</f>
        <v>zzz_ignore</v>
      </c>
      <c r="C479" s="19" t="str">
        <f>IF(AND(NOT(ISBLANK('Gen Master'!C335)),OR('Gen Master'!$AM335=TRUE,'Gen Master'!$AM335="Enabled?")),'Gen Master'!C335, ignore_flag)</f>
        <v>zzz_ignore</v>
      </c>
      <c r="D479" s="19" t="str">
        <f>IF(AND(NOT(ISBLANK('Gen Master'!D335)),OR('Gen Master'!$AM335=TRUE,'Gen Master'!$AM335="Enabled?")),'Gen Master'!D335, ignore_flag)</f>
        <v>zzz_ignore</v>
      </c>
      <c r="E479" s="19" t="str">
        <f>IF(AND(NOT(ISBLANK('Gen Master'!E335)),OR('Gen Master'!$AM335=TRUE,'Gen Master'!$AM335="Enabled?")),'Gen Master'!E335, ignore_flag)</f>
        <v>zzz_ignore</v>
      </c>
      <c r="F479" s="19" t="str">
        <f>IF(AND(NOT(ISBLANK('Gen Master'!F335)),OR('Gen Master'!$AM335=TRUE,'Gen Master'!$AM335="Enabled?")),'Gen Master'!F335, ignore_flag)</f>
        <v>zzz_ignore</v>
      </c>
      <c r="G479" s="19" t="str">
        <f>IF(AND(NOT(ISBLANK('Gen Master'!G335)),OR('Gen Master'!$AM335=TRUE,'Gen Master'!$AM335="Enabled?")),'Gen Master'!G335, ignore_flag)</f>
        <v>zzz_ignore</v>
      </c>
      <c r="H479" s="19" t="str">
        <f>IF(AND(NOT(ISBLANK('Gen Master'!H335)),OR('Gen Master'!$AM335=TRUE,'Gen Master'!$AM335="Enabled?")),'Gen Master'!H335, ignore_flag)</f>
        <v>zzz_ignore</v>
      </c>
      <c r="I479" s="19" t="str">
        <f>IF(AND(NOT(ISBLANK('Gen Master'!I335)),OR('Gen Master'!$AM335=TRUE,'Gen Master'!$AM335="Enabled?")),'Gen Master'!I335, ignore_flag)</f>
        <v>zzz_ignore</v>
      </c>
      <c r="J479" s="19" t="str">
        <f>IF(AND(NOT(ISBLANK('Gen Master'!J335)),OR('Gen Master'!$AM335=TRUE,'Gen Master'!$AM335="Enabled?")),'Gen Master'!J335, ignore_flag)</f>
        <v>zzz_ignore</v>
      </c>
      <c r="K479" s="19" t="str">
        <f>IF(AND(NOT(ISBLANK('Gen Master'!K335)),OR('Gen Master'!$AM335=TRUE,'Gen Master'!$AM335="Enabled?")),'Gen Master'!K335, ignore_flag)</f>
        <v>zzz_ignore</v>
      </c>
      <c r="L479" s="19" t="str">
        <f>IF(AND(NOT(ISBLANK('Gen Master'!L335)),OR('Gen Master'!$AM335=TRUE,'Gen Master'!$AM335="Enabled?")),'Gen Master'!L335, ignore_flag)</f>
        <v>zzz_ignore</v>
      </c>
      <c r="M479" s="19" t="str">
        <f>IF(AND(NOT(ISBLANK('Gen Master'!M335)),OR('Gen Master'!$AM335=TRUE,'Gen Master'!$AM335="Enabled?")),'Gen Master'!M335, ignore_flag)</f>
        <v>zzz_ignore</v>
      </c>
      <c r="N479" s="19" t="str">
        <f>IF(AND(NOT(ISBLANK('Gen Master'!N335)),OR('Gen Master'!$AM335=TRUE,'Gen Master'!$AM335="Enabled?")),'Gen Master'!N335, ignore_flag)</f>
        <v>zzz_ignore</v>
      </c>
      <c r="O479" s="19" t="str">
        <f>IF(AND(NOT(ISBLANK('Gen Master'!O335)),OR('Gen Master'!$AM335=TRUE,'Gen Master'!$AM335="Enabled?")),'Gen Master'!O335, ignore_flag)</f>
        <v>zzz_ignore</v>
      </c>
      <c r="P479" s="19" t="str">
        <f>IF(AND(NOT(ISBLANK('Gen Master'!P335)),OR('Gen Master'!$AM335=TRUE,'Gen Master'!$AM335="Enabled?")),'Gen Master'!P335, ignore_flag)</f>
        <v>zzz_ignore</v>
      </c>
      <c r="Q479" s="19" t="str">
        <f>IF(AND(NOT(ISBLANK('Gen Master'!Q335)),OR('Gen Master'!$AM335=TRUE,'Gen Master'!$AM335="Enabled?")),'Gen Master'!Q335, ignore_flag)</f>
        <v>zzz_ignore</v>
      </c>
      <c r="R479" s="19" t="str">
        <f>IF(AND(NOT(ISBLANK('Gen Master'!R335)),OR('Gen Master'!$AM335=TRUE,'Gen Master'!$AM335="Enabled?")),'Gen Master'!R335, ignore_flag)</f>
        <v>zzz_ignore</v>
      </c>
      <c r="S479" s="19" t="str">
        <f>IF(AND(NOT(ISBLANK('Gen Master'!S335)),OR('Gen Master'!$AM335=TRUE,'Gen Master'!$AM335="Enabled?")),'Gen Master'!S335, ignore_flag)</f>
        <v>zzz_ignore</v>
      </c>
      <c r="T479" s="19" t="str">
        <f>IF(AND(NOT(ISBLANK('Gen Master'!T335)),OR('Gen Master'!$AM335=TRUE,'Gen Master'!$AM335="Enabled?")),'Gen Master'!T335, ignore_flag)</f>
        <v>zzz_ignore</v>
      </c>
      <c r="U479" s="19" t="str">
        <f>IF(AND(NOT(ISBLANK('Gen Master'!U335)),OR('Gen Master'!$AM335=TRUE,'Gen Master'!$AM335="Enabled?")),'Gen Master'!U335, ignore_flag)</f>
        <v>zzz_ignore</v>
      </c>
      <c r="V479" s="19" t="str">
        <f ca="1">IF(AND(NOT(ISBLANK('Gen Master'!V335)),OR('Gen Master'!$AM335=TRUE,'Gen Master'!$AM335="Enabled?")),'Gen Master'!V335, ignore_flag)</f>
        <v>zzz_ignore</v>
      </c>
      <c r="W479" s="19" t="str">
        <f>IF(AND(NOT(ISBLANK('Gen Master'!W335)),OR('Gen Master'!$AM335=TRUE,'Gen Master'!$AM335="Enabled?")),'Gen Master'!W335, ignore_flag)</f>
        <v>zzz_ignore</v>
      </c>
      <c r="X479" s="19" t="str">
        <f>IF(AND(NOT(ISBLANK('Gen Master'!X335)),OR('Gen Master'!$AM335=TRUE,'Gen Master'!$AM335="Enabled?")),'Gen Master'!X335, ignore_flag)</f>
        <v>zzz_ignore</v>
      </c>
      <c r="Y479" s="19" t="str">
        <f>IF(AND(NOT(ISBLANK('Gen Master'!Y335)),OR('Gen Master'!$AM335=TRUE,'Gen Master'!$AM335="Enabled?")),'Gen Master'!Y335, ignore_flag)</f>
        <v>zzz_ignore</v>
      </c>
    </row>
    <row r="480" spans="1:25">
      <c r="A480" s="19">
        <f>'Gen Master'!A338</f>
        <v>307</v>
      </c>
      <c r="B480" s="19" t="str">
        <f>IF(AND(NOT(ISBLANK('Gen Master'!B338)),OR('Gen Master'!$AM338=TRUE,'Gen Master'!$AM338="Enabled?")),'Gen Master'!B338, ignore_flag)</f>
        <v>zzz_ignore</v>
      </c>
      <c r="C480" s="19" t="str">
        <f>IF(AND(NOT(ISBLANK('Gen Master'!C338)),OR('Gen Master'!$AM338=TRUE,'Gen Master'!$AM338="Enabled?")),'Gen Master'!C338, ignore_flag)</f>
        <v>zzz_ignore</v>
      </c>
      <c r="D480" s="19" t="str">
        <f>IF(AND(NOT(ISBLANK('Gen Master'!D338)),OR('Gen Master'!$AM338=TRUE,'Gen Master'!$AM338="Enabled?")),'Gen Master'!D338, ignore_flag)</f>
        <v>zzz_ignore</v>
      </c>
      <c r="E480" s="19" t="str">
        <f>IF(AND(NOT(ISBLANK('Gen Master'!E338)),OR('Gen Master'!$AM338=TRUE,'Gen Master'!$AM338="Enabled?")),'Gen Master'!E338, ignore_flag)</f>
        <v>zzz_ignore</v>
      </c>
      <c r="F480" s="19" t="str">
        <f>IF(AND(NOT(ISBLANK('Gen Master'!F338)),OR('Gen Master'!$AM338=TRUE,'Gen Master'!$AM338="Enabled?")),'Gen Master'!F338, ignore_flag)</f>
        <v>zzz_ignore</v>
      </c>
      <c r="G480" s="19" t="str">
        <f>IF(AND(NOT(ISBLANK('Gen Master'!G338)),OR('Gen Master'!$AM338=TRUE,'Gen Master'!$AM338="Enabled?")),'Gen Master'!G338, ignore_flag)</f>
        <v>zzz_ignore</v>
      </c>
      <c r="H480" s="19" t="str">
        <f>IF(AND(NOT(ISBLANK('Gen Master'!H338)),OR('Gen Master'!$AM338=TRUE,'Gen Master'!$AM338="Enabled?")),'Gen Master'!H338, ignore_flag)</f>
        <v>zzz_ignore</v>
      </c>
      <c r="I480" s="19" t="str">
        <f>IF(AND(NOT(ISBLANK('Gen Master'!I338)),OR('Gen Master'!$AM338=TRUE,'Gen Master'!$AM338="Enabled?")),'Gen Master'!I338, ignore_flag)</f>
        <v>zzz_ignore</v>
      </c>
      <c r="J480" s="19" t="str">
        <f>IF(AND(NOT(ISBLANK('Gen Master'!J338)),OR('Gen Master'!$AM338=TRUE,'Gen Master'!$AM338="Enabled?")),'Gen Master'!J338, ignore_flag)</f>
        <v>zzz_ignore</v>
      </c>
      <c r="K480" s="19" t="str">
        <f>IF(AND(NOT(ISBLANK('Gen Master'!K338)),OR('Gen Master'!$AM338=TRUE,'Gen Master'!$AM338="Enabled?")),'Gen Master'!K338, ignore_flag)</f>
        <v>zzz_ignore</v>
      </c>
      <c r="L480" s="19" t="str">
        <f>IF(AND(NOT(ISBLANK('Gen Master'!L338)),OR('Gen Master'!$AM338=TRUE,'Gen Master'!$AM338="Enabled?")),'Gen Master'!L338, ignore_flag)</f>
        <v>zzz_ignore</v>
      </c>
      <c r="M480" s="19" t="str">
        <f>IF(AND(NOT(ISBLANK('Gen Master'!M338)),OR('Gen Master'!$AM338=TRUE,'Gen Master'!$AM338="Enabled?")),'Gen Master'!M338, ignore_flag)</f>
        <v>zzz_ignore</v>
      </c>
      <c r="N480" s="19" t="str">
        <f>IF(AND(NOT(ISBLANK('Gen Master'!N338)),OR('Gen Master'!$AM338=TRUE,'Gen Master'!$AM338="Enabled?")),'Gen Master'!N338, ignore_flag)</f>
        <v>zzz_ignore</v>
      </c>
      <c r="O480" s="19" t="str">
        <f>IF(AND(NOT(ISBLANK('Gen Master'!O338)),OR('Gen Master'!$AM338=TRUE,'Gen Master'!$AM338="Enabled?")),'Gen Master'!O338, ignore_flag)</f>
        <v>zzz_ignore</v>
      </c>
      <c r="P480" s="19" t="str">
        <f>IF(AND(NOT(ISBLANK('Gen Master'!P338)),OR('Gen Master'!$AM338=TRUE,'Gen Master'!$AM338="Enabled?")),'Gen Master'!P338, ignore_flag)</f>
        <v>zzz_ignore</v>
      </c>
      <c r="Q480" s="19" t="str">
        <f>IF(AND(NOT(ISBLANK('Gen Master'!Q338)),OR('Gen Master'!$AM338=TRUE,'Gen Master'!$AM338="Enabled?")),'Gen Master'!Q338, ignore_flag)</f>
        <v>zzz_ignore</v>
      </c>
      <c r="R480" s="19" t="str">
        <f>IF(AND(NOT(ISBLANK('Gen Master'!R338)),OR('Gen Master'!$AM338=TRUE,'Gen Master'!$AM338="Enabled?")),'Gen Master'!R338, ignore_flag)</f>
        <v>zzz_ignore</v>
      </c>
      <c r="S480" s="19" t="str">
        <f>IF(AND(NOT(ISBLANK('Gen Master'!S338)),OR('Gen Master'!$AM338=TRUE,'Gen Master'!$AM338="Enabled?")),'Gen Master'!S338, ignore_flag)</f>
        <v>zzz_ignore</v>
      </c>
      <c r="T480" s="19" t="str">
        <f>IF(AND(NOT(ISBLANK('Gen Master'!T338)),OR('Gen Master'!$AM338=TRUE,'Gen Master'!$AM338="Enabled?")),'Gen Master'!T338, ignore_flag)</f>
        <v>zzz_ignore</v>
      </c>
      <c r="U480" s="19" t="str">
        <f>IF(AND(NOT(ISBLANK('Gen Master'!U338)),OR('Gen Master'!$AM338=TRUE,'Gen Master'!$AM338="Enabled?")),'Gen Master'!U338, ignore_flag)</f>
        <v>zzz_ignore</v>
      </c>
      <c r="V480" s="19" t="str">
        <f ca="1">IF(AND(NOT(ISBLANK('Gen Master'!V338)),OR('Gen Master'!$AM338=TRUE,'Gen Master'!$AM338="Enabled?")),'Gen Master'!V338, ignore_flag)</f>
        <v>zzz_ignore</v>
      </c>
      <c r="W480" s="19" t="str">
        <f>IF(AND(NOT(ISBLANK('Gen Master'!W338)),OR('Gen Master'!$AM338=TRUE,'Gen Master'!$AM338="Enabled?")),'Gen Master'!W338, ignore_flag)</f>
        <v>zzz_ignore</v>
      </c>
      <c r="X480" s="19" t="str">
        <f>IF(AND(NOT(ISBLANK('Gen Master'!X338)),OR('Gen Master'!$AM338=TRUE,'Gen Master'!$AM338="Enabled?")),'Gen Master'!X338, ignore_flag)</f>
        <v>zzz_ignore</v>
      </c>
      <c r="Y480" s="19" t="str">
        <f>IF(AND(NOT(ISBLANK('Gen Master'!Y338)),OR('Gen Master'!$AM338=TRUE,'Gen Master'!$AM338="Enabled?")),'Gen Master'!Y338, ignore_flag)</f>
        <v>zzz_ignore</v>
      </c>
    </row>
    <row r="481" spans="1:25">
      <c r="A481" s="19">
        <f>'Gen Master'!A339</f>
        <v>308</v>
      </c>
      <c r="B481" s="19" t="str">
        <f>IF(AND(NOT(ISBLANK('Gen Master'!B339)),OR('Gen Master'!$AM339=TRUE,'Gen Master'!$AM339="Enabled?")),'Gen Master'!B339, ignore_flag)</f>
        <v>zzz_ignore</v>
      </c>
      <c r="C481" s="19" t="str">
        <f>IF(AND(NOT(ISBLANK('Gen Master'!C339)),OR('Gen Master'!$AM339=TRUE,'Gen Master'!$AM339="Enabled?")),'Gen Master'!C339, ignore_flag)</f>
        <v>zzz_ignore</v>
      </c>
      <c r="D481" s="19" t="str">
        <f>IF(AND(NOT(ISBLANK('Gen Master'!D339)),OR('Gen Master'!$AM339=TRUE,'Gen Master'!$AM339="Enabled?")),'Gen Master'!D339, ignore_flag)</f>
        <v>zzz_ignore</v>
      </c>
      <c r="E481" s="19" t="str">
        <f>IF(AND(NOT(ISBLANK('Gen Master'!E339)),OR('Gen Master'!$AM339=TRUE,'Gen Master'!$AM339="Enabled?")),'Gen Master'!E339, ignore_flag)</f>
        <v>zzz_ignore</v>
      </c>
      <c r="F481" s="19" t="str">
        <f>IF(AND(NOT(ISBLANK('Gen Master'!F339)),OR('Gen Master'!$AM339=TRUE,'Gen Master'!$AM339="Enabled?")),'Gen Master'!F339, ignore_flag)</f>
        <v>zzz_ignore</v>
      </c>
      <c r="G481" s="19" t="str">
        <f>IF(AND(NOT(ISBLANK('Gen Master'!G339)),OR('Gen Master'!$AM339=TRUE,'Gen Master'!$AM339="Enabled?")),'Gen Master'!G339, ignore_flag)</f>
        <v>zzz_ignore</v>
      </c>
      <c r="H481" s="19" t="str">
        <f>IF(AND(NOT(ISBLANK('Gen Master'!H339)),OR('Gen Master'!$AM339=TRUE,'Gen Master'!$AM339="Enabled?")),'Gen Master'!H339, ignore_flag)</f>
        <v>zzz_ignore</v>
      </c>
      <c r="I481" s="19" t="str">
        <f>IF(AND(NOT(ISBLANK('Gen Master'!I339)),OR('Gen Master'!$AM339=TRUE,'Gen Master'!$AM339="Enabled?")),'Gen Master'!I339, ignore_flag)</f>
        <v>zzz_ignore</v>
      </c>
      <c r="J481" s="19" t="str">
        <f>IF(AND(NOT(ISBLANK('Gen Master'!J339)),OR('Gen Master'!$AM339=TRUE,'Gen Master'!$AM339="Enabled?")),'Gen Master'!J339, ignore_flag)</f>
        <v>zzz_ignore</v>
      </c>
      <c r="K481" s="19" t="str">
        <f>IF(AND(NOT(ISBLANK('Gen Master'!K339)),OR('Gen Master'!$AM339=TRUE,'Gen Master'!$AM339="Enabled?")),'Gen Master'!K339, ignore_flag)</f>
        <v>zzz_ignore</v>
      </c>
      <c r="L481" s="19" t="str">
        <f>IF(AND(NOT(ISBLANK('Gen Master'!L339)),OR('Gen Master'!$AM339=TRUE,'Gen Master'!$AM339="Enabled?")),'Gen Master'!L339, ignore_flag)</f>
        <v>zzz_ignore</v>
      </c>
      <c r="M481" s="19" t="str">
        <f>IF(AND(NOT(ISBLANK('Gen Master'!M339)),OR('Gen Master'!$AM339=TRUE,'Gen Master'!$AM339="Enabled?")),'Gen Master'!M339, ignore_flag)</f>
        <v>zzz_ignore</v>
      </c>
      <c r="N481" s="19" t="str">
        <f>IF(AND(NOT(ISBLANK('Gen Master'!N339)),OR('Gen Master'!$AM339=TRUE,'Gen Master'!$AM339="Enabled?")),'Gen Master'!N339, ignore_flag)</f>
        <v>zzz_ignore</v>
      </c>
      <c r="O481" s="19" t="str">
        <f>IF(AND(NOT(ISBLANK('Gen Master'!O339)),OR('Gen Master'!$AM339=TRUE,'Gen Master'!$AM339="Enabled?")),'Gen Master'!O339, ignore_flag)</f>
        <v>zzz_ignore</v>
      </c>
      <c r="P481" s="19" t="str">
        <f>IF(AND(NOT(ISBLANK('Gen Master'!P339)),OR('Gen Master'!$AM339=TRUE,'Gen Master'!$AM339="Enabled?")),'Gen Master'!P339, ignore_flag)</f>
        <v>zzz_ignore</v>
      </c>
      <c r="Q481" s="19" t="str">
        <f>IF(AND(NOT(ISBLANK('Gen Master'!Q339)),OR('Gen Master'!$AM339=TRUE,'Gen Master'!$AM339="Enabled?")),'Gen Master'!Q339, ignore_flag)</f>
        <v>zzz_ignore</v>
      </c>
      <c r="R481" s="19" t="str">
        <f>IF(AND(NOT(ISBLANK('Gen Master'!R339)),OR('Gen Master'!$AM339=TRUE,'Gen Master'!$AM339="Enabled?")),'Gen Master'!R339, ignore_flag)</f>
        <v>zzz_ignore</v>
      </c>
      <c r="S481" s="19" t="str">
        <f>IF(AND(NOT(ISBLANK('Gen Master'!S339)),OR('Gen Master'!$AM339=TRUE,'Gen Master'!$AM339="Enabled?")),'Gen Master'!S339, ignore_flag)</f>
        <v>zzz_ignore</v>
      </c>
      <c r="T481" s="19" t="str">
        <f>IF(AND(NOT(ISBLANK('Gen Master'!T339)),OR('Gen Master'!$AM339=TRUE,'Gen Master'!$AM339="Enabled?")),'Gen Master'!T339, ignore_flag)</f>
        <v>zzz_ignore</v>
      </c>
      <c r="U481" s="19" t="str">
        <f>IF(AND(NOT(ISBLANK('Gen Master'!U339)),OR('Gen Master'!$AM339=TRUE,'Gen Master'!$AM339="Enabled?")),'Gen Master'!U339, ignore_flag)</f>
        <v>zzz_ignore</v>
      </c>
      <c r="V481" s="19" t="str">
        <f ca="1">IF(AND(NOT(ISBLANK('Gen Master'!V339)),OR('Gen Master'!$AM339=TRUE,'Gen Master'!$AM339="Enabled?")),'Gen Master'!V339, ignore_flag)</f>
        <v>zzz_ignore</v>
      </c>
      <c r="W481" s="19" t="str">
        <f>IF(AND(NOT(ISBLANK('Gen Master'!W339)),OR('Gen Master'!$AM339=TRUE,'Gen Master'!$AM339="Enabled?")),'Gen Master'!W339, ignore_flag)</f>
        <v>zzz_ignore</v>
      </c>
      <c r="X481" s="19" t="str">
        <f>IF(AND(NOT(ISBLANK('Gen Master'!X339)),OR('Gen Master'!$AM339=TRUE,'Gen Master'!$AM339="Enabled?")),'Gen Master'!X339, ignore_flag)</f>
        <v>zzz_ignore</v>
      </c>
      <c r="Y481" s="19" t="str">
        <f>IF(AND(NOT(ISBLANK('Gen Master'!Y339)),OR('Gen Master'!$AM339=TRUE,'Gen Master'!$AM339="Enabled?")),'Gen Master'!Y339, ignore_flag)</f>
        <v>zzz_ignore</v>
      </c>
    </row>
    <row r="482" spans="1:25">
      <c r="A482" s="19">
        <f>'Gen Master'!A340</f>
        <v>309</v>
      </c>
      <c r="B482" s="19" t="str">
        <f>IF(AND(NOT(ISBLANK('Gen Master'!B340)),OR('Gen Master'!$AM340=TRUE,'Gen Master'!$AM340="Enabled?")),'Gen Master'!B340, ignore_flag)</f>
        <v>zzz_ignore</v>
      </c>
      <c r="C482" s="19" t="str">
        <f>IF(AND(NOT(ISBLANK('Gen Master'!C340)),OR('Gen Master'!$AM340=TRUE,'Gen Master'!$AM340="Enabled?")),'Gen Master'!C340, ignore_flag)</f>
        <v>zzz_ignore</v>
      </c>
      <c r="D482" s="19" t="str">
        <f>IF(AND(NOT(ISBLANK('Gen Master'!D340)),OR('Gen Master'!$AM340=TRUE,'Gen Master'!$AM340="Enabled?")),'Gen Master'!D340, ignore_flag)</f>
        <v>zzz_ignore</v>
      </c>
      <c r="E482" s="19" t="str">
        <f>IF(AND(NOT(ISBLANK('Gen Master'!E340)),OR('Gen Master'!$AM340=TRUE,'Gen Master'!$AM340="Enabled?")),'Gen Master'!E340, ignore_flag)</f>
        <v>zzz_ignore</v>
      </c>
      <c r="F482" s="19" t="str">
        <f>IF(AND(NOT(ISBLANK('Gen Master'!F340)),OR('Gen Master'!$AM340=TRUE,'Gen Master'!$AM340="Enabled?")),'Gen Master'!F340, ignore_flag)</f>
        <v>zzz_ignore</v>
      </c>
      <c r="G482" s="19" t="str">
        <f>IF(AND(NOT(ISBLANK('Gen Master'!G340)),OR('Gen Master'!$AM340=TRUE,'Gen Master'!$AM340="Enabled?")),'Gen Master'!G340, ignore_flag)</f>
        <v>zzz_ignore</v>
      </c>
      <c r="H482" s="19" t="str">
        <f>IF(AND(NOT(ISBLANK('Gen Master'!H340)),OR('Gen Master'!$AM340=TRUE,'Gen Master'!$AM340="Enabled?")),'Gen Master'!H340, ignore_flag)</f>
        <v>zzz_ignore</v>
      </c>
      <c r="I482" s="19" t="str">
        <f>IF(AND(NOT(ISBLANK('Gen Master'!I340)),OR('Gen Master'!$AM340=TRUE,'Gen Master'!$AM340="Enabled?")),'Gen Master'!I340, ignore_flag)</f>
        <v>zzz_ignore</v>
      </c>
      <c r="J482" s="19" t="str">
        <f>IF(AND(NOT(ISBLANK('Gen Master'!J340)),OR('Gen Master'!$AM340=TRUE,'Gen Master'!$AM340="Enabled?")),'Gen Master'!J340, ignore_flag)</f>
        <v>zzz_ignore</v>
      </c>
      <c r="K482" s="19" t="str">
        <f>IF(AND(NOT(ISBLANK('Gen Master'!K340)),OR('Gen Master'!$AM340=TRUE,'Gen Master'!$AM340="Enabled?")),'Gen Master'!K340, ignore_flag)</f>
        <v>zzz_ignore</v>
      </c>
      <c r="L482" s="19" t="str">
        <f>IF(AND(NOT(ISBLANK('Gen Master'!L340)),OR('Gen Master'!$AM340=TRUE,'Gen Master'!$AM340="Enabled?")),'Gen Master'!L340, ignore_flag)</f>
        <v>zzz_ignore</v>
      </c>
      <c r="M482" s="19" t="str">
        <f>IF(AND(NOT(ISBLANK('Gen Master'!M340)),OR('Gen Master'!$AM340=TRUE,'Gen Master'!$AM340="Enabled?")),'Gen Master'!M340, ignore_flag)</f>
        <v>zzz_ignore</v>
      </c>
      <c r="N482" s="19" t="str">
        <f>IF(AND(NOT(ISBLANK('Gen Master'!N340)),OR('Gen Master'!$AM340=TRUE,'Gen Master'!$AM340="Enabled?")),'Gen Master'!N340, ignore_flag)</f>
        <v>zzz_ignore</v>
      </c>
      <c r="O482" s="19" t="str">
        <f>IF(AND(NOT(ISBLANK('Gen Master'!O340)),OR('Gen Master'!$AM340=TRUE,'Gen Master'!$AM340="Enabled?")),'Gen Master'!O340, ignore_flag)</f>
        <v>zzz_ignore</v>
      </c>
      <c r="P482" s="19" t="str">
        <f>IF(AND(NOT(ISBLANK('Gen Master'!P340)),OR('Gen Master'!$AM340=TRUE,'Gen Master'!$AM340="Enabled?")),'Gen Master'!P340, ignore_flag)</f>
        <v>zzz_ignore</v>
      </c>
      <c r="Q482" s="19" t="str">
        <f>IF(AND(NOT(ISBLANK('Gen Master'!Q340)),OR('Gen Master'!$AM340=TRUE,'Gen Master'!$AM340="Enabled?")),'Gen Master'!Q340, ignore_flag)</f>
        <v>zzz_ignore</v>
      </c>
      <c r="R482" s="19" t="str">
        <f>IF(AND(NOT(ISBLANK('Gen Master'!R340)),OR('Gen Master'!$AM340=TRUE,'Gen Master'!$AM340="Enabled?")),'Gen Master'!R340, ignore_flag)</f>
        <v>zzz_ignore</v>
      </c>
      <c r="S482" s="19" t="str">
        <f>IF(AND(NOT(ISBLANK('Gen Master'!S340)),OR('Gen Master'!$AM340=TRUE,'Gen Master'!$AM340="Enabled?")),'Gen Master'!S340, ignore_flag)</f>
        <v>zzz_ignore</v>
      </c>
      <c r="T482" s="19" t="str">
        <f>IF(AND(NOT(ISBLANK('Gen Master'!T340)),OR('Gen Master'!$AM340=TRUE,'Gen Master'!$AM340="Enabled?")),'Gen Master'!T340, ignore_flag)</f>
        <v>zzz_ignore</v>
      </c>
      <c r="U482" s="19" t="str">
        <f>IF(AND(NOT(ISBLANK('Gen Master'!U340)),OR('Gen Master'!$AM340=TRUE,'Gen Master'!$AM340="Enabled?")),'Gen Master'!U340, ignore_flag)</f>
        <v>zzz_ignore</v>
      </c>
      <c r="V482" s="19" t="str">
        <f ca="1">IF(AND(NOT(ISBLANK('Gen Master'!V340)),OR('Gen Master'!$AM340=TRUE,'Gen Master'!$AM340="Enabled?")),'Gen Master'!V340, ignore_flag)</f>
        <v>zzz_ignore</v>
      </c>
      <c r="W482" s="19" t="str">
        <f>IF(AND(NOT(ISBLANK('Gen Master'!W340)),OR('Gen Master'!$AM340=TRUE,'Gen Master'!$AM340="Enabled?")),'Gen Master'!W340, ignore_flag)</f>
        <v>zzz_ignore</v>
      </c>
      <c r="X482" s="19" t="str">
        <f>IF(AND(NOT(ISBLANK('Gen Master'!X340)),OR('Gen Master'!$AM340=TRUE,'Gen Master'!$AM340="Enabled?")),'Gen Master'!X340, ignore_flag)</f>
        <v>zzz_ignore</v>
      </c>
      <c r="Y482" s="19" t="str">
        <f>IF(AND(NOT(ISBLANK('Gen Master'!Y340)),OR('Gen Master'!$AM340=TRUE,'Gen Master'!$AM340="Enabled?")),'Gen Master'!Y340, ignore_flag)</f>
        <v>zzz_ignore</v>
      </c>
    </row>
    <row r="483" spans="1:25">
      <c r="A483" s="19">
        <f>'Gen Master'!A341</f>
        <v>310</v>
      </c>
      <c r="B483" s="19" t="str">
        <f>IF(AND(NOT(ISBLANK('Gen Master'!B341)),OR('Gen Master'!$AM341=TRUE,'Gen Master'!$AM341="Enabled?")),'Gen Master'!B341, ignore_flag)</f>
        <v>zzz_ignore</v>
      </c>
      <c r="C483" s="19" t="str">
        <f>IF(AND(NOT(ISBLANK('Gen Master'!C341)),OR('Gen Master'!$AM341=TRUE,'Gen Master'!$AM341="Enabled?")),'Gen Master'!C341, ignore_flag)</f>
        <v>zzz_ignore</v>
      </c>
      <c r="D483" s="19" t="str">
        <f>IF(AND(NOT(ISBLANK('Gen Master'!D341)),OR('Gen Master'!$AM341=TRUE,'Gen Master'!$AM341="Enabled?")),'Gen Master'!D341, ignore_flag)</f>
        <v>zzz_ignore</v>
      </c>
      <c r="E483" s="19" t="str">
        <f>IF(AND(NOT(ISBLANK('Gen Master'!E341)),OR('Gen Master'!$AM341=TRUE,'Gen Master'!$AM341="Enabled?")),'Gen Master'!E341, ignore_flag)</f>
        <v>zzz_ignore</v>
      </c>
      <c r="F483" s="19" t="str">
        <f>IF(AND(NOT(ISBLANK('Gen Master'!F341)),OR('Gen Master'!$AM341=TRUE,'Gen Master'!$AM341="Enabled?")),'Gen Master'!F341, ignore_flag)</f>
        <v>zzz_ignore</v>
      </c>
      <c r="G483" s="19" t="str">
        <f>IF(AND(NOT(ISBLANK('Gen Master'!G341)),OR('Gen Master'!$AM341=TRUE,'Gen Master'!$AM341="Enabled?")),'Gen Master'!G341, ignore_flag)</f>
        <v>zzz_ignore</v>
      </c>
      <c r="H483" s="19" t="str">
        <f>IF(AND(NOT(ISBLANK('Gen Master'!H341)),OR('Gen Master'!$AM341=TRUE,'Gen Master'!$AM341="Enabled?")),'Gen Master'!H341, ignore_flag)</f>
        <v>zzz_ignore</v>
      </c>
      <c r="I483" s="19" t="str">
        <f>IF(AND(NOT(ISBLANK('Gen Master'!I341)),OR('Gen Master'!$AM341=TRUE,'Gen Master'!$AM341="Enabled?")),'Gen Master'!I341, ignore_flag)</f>
        <v>zzz_ignore</v>
      </c>
      <c r="J483" s="19" t="str">
        <f>IF(AND(NOT(ISBLANK('Gen Master'!J341)),OR('Gen Master'!$AM341=TRUE,'Gen Master'!$AM341="Enabled?")),'Gen Master'!J341, ignore_flag)</f>
        <v>zzz_ignore</v>
      </c>
      <c r="K483" s="19" t="str">
        <f>IF(AND(NOT(ISBLANK('Gen Master'!K341)),OR('Gen Master'!$AM341=TRUE,'Gen Master'!$AM341="Enabled?")),'Gen Master'!K341, ignore_flag)</f>
        <v>zzz_ignore</v>
      </c>
      <c r="L483" s="19" t="str">
        <f>IF(AND(NOT(ISBLANK('Gen Master'!L341)),OR('Gen Master'!$AM341=TRUE,'Gen Master'!$AM341="Enabled?")),'Gen Master'!L341, ignore_flag)</f>
        <v>zzz_ignore</v>
      </c>
      <c r="M483" s="19" t="str">
        <f>IF(AND(NOT(ISBLANK('Gen Master'!M341)),OR('Gen Master'!$AM341=TRUE,'Gen Master'!$AM341="Enabled?")),'Gen Master'!M341, ignore_flag)</f>
        <v>zzz_ignore</v>
      </c>
      <c r="N483" s="19" t="str">
        <f>IF(AND(NOT(ISBLANK('Gen Master'!N341)),OR('Gen Master'!$AM341=TRUE,'Gen Master'!$AM341="Enabled?")),'Gen Master'!N341, ignore_flag)</f>
        <v>zzz_ignore</v>
      </c>
      <c r="O483" s="19" t="str">
        <f>IF(AND(NOT(ISBLANK('Gen Master'!O341)),OR('Gen Master'!$AM341=TRUE,'Gen Master'!$AM341="Enabled?")),'Gen Master'!O341, ignore_flag)</f>
        <v>zzz_ignore</v>
      </c>
      <c r="P483" s="19" t="str">
        <f>IF(AND(NOT(ISBLANK('Gen Master'!P341)),OR('Gen Master'!$AM341=TRUE,'Gen Master'!$AM341="Enabled?")),'Gen Master'!P341, ignore_flag)</f>
        <v>zzz_ignore</v>
      </c>
      <c r="Q483" s="19" t="str">
        <f>IF(AND(NOT(ISBLANK('Gen Master'!Q341)),OR('Gen Master'!$AM341=TRUE,'Gen Master'!$AM341="Enabled?")),'Gen Master'!Q341, ignore_flag)</f>
        <v>zzz_ignore</v>
      </c>
      <c r="R483" s="19" t="str">
        <f>IF(AND(NOT(ISBLANK('Gen Master'!R341)),OR('Gen Master'!$AM341=TRUE,'Gen Master'!$AM341="Enabled?")),'Gen Master'!R341, ignore_flag)</f>
        <v>zzz_ignore</v>
      </c>
      <c r="S483" s="19" t="str">
        <f>IF(AND(NOT(ISBLANK('Gen Master'!S341)),OR('Gen Master'!$AM341=TRUE,'Gen Master'!$AM341="Enabled?")),'Gen Master'!S341, ignore_flag)</f>
        <v>zzz_ignore</v>
      </c>
      <c r="T483" s="19" t="str">
        <f>IF(AND(NOT(ISBLANK('Gen Master'!T341)),OR('Gen Master'!$AM341=TRUE,'Gen Master'!$AM341="Enabled?")),'Gen Master'!T341, ignore_flag)</f>
        <v>zzz_ignore</v>
      </c>
      <c r="U483" s="19" t="str">
        <f>IF(AND(NOT(ISBLANK('Gen Master'!U341)),OR('Gen Master'!$AM341=TRUE,'Gen Master'!$AM341="Enabled?")),'Gen Master'!U341, ignore_flag)</f>
        <v>zzz_ignore</v>
      </c>
      <c r="V483" s="19" t="str">
        <f ca="1">IF(AND(NOT(ISBLANK('Gen Master'!V341)),OR('Gen Master'!$AM341=TRUE,'Gen Master'!$AM341="Enabled?")),'Gen Master'!V341, ignore_flag)</f>
        <v>zzz_ignore</v>
      </c>
      <c r="W483" s="19" t="str">
        <f>IF(AND(NOT(ISBLANK('Gen Master'!W341)),OR('Gen Master'!$AM341=TRUE,'Gen Master'!$AM341="Enabled?")),'Gen Master'!W341, ignore_flag)</f>
        <v>zzz_ignore</v>
      </c>
      <c r="X483" s="19" t="str">
        <f>IF(AND(NOT(ISBLANK('Gen Master'!X341)),OR('Gen Master'!$AM341=TRUE,'Gen Master'!$AM341="Enabled?")),'Gen Master'!X341, ignore_flag)</f>
        <v>zzz_ignore</v>
      </c>
      <c r="Y483" s="19" t="str">
        <f>IF(AND(NOT(ISBLANK('Gen Master'!Y341)),OR('Gen Master'!$AM341=TRUE,'Gen Master'!$AM341="Enabled?")),'Gen Master'!Y341, ignore_flag)</f>
        <v>zzz_ignore</v>
      </c>
    </row>
    <row r="484" spans="1:25">
      <c r="A484" s="19">
        <f>'Gen Master'!A342</f>
        <v>311</v>
      </c>
      <c r="B484" s="19" t="str">
        <f>IF(AND(NOT(ISBLANK('Gen Master'!B342)),OR('Gen Master'!$AM342=TRUE,'Gen Master'!$AM342="Enabled?")),'Gen Master'!B342, ignore_flag)</f>
        <v>zzz_ignore</v>
      </c>
      <c r="C484" s="19" t="str">
        <f>IF(AND(NOT(ISBLANK('Gen Master'!C342)),OR('Gen Master'!$AM342=TRUE,'Gen Master'!$AM342="Enabled?")),'Gen Master'!C342, ignore_flag)</f>
        <v>zzz_ignore</v>
      </c>
      <c r="D484" s="19" t="str">
        <f>IF(AND(NOT(ISBLANK('Gen Master'!D342)),OR('Gen Master'!$AM342=TRUE,'Gen Master'!$AM342="Enabled?")),'Gen Master'!D342, ignore_flag)</f>
        <v>zzz_ignore</v>
      </c>
      <c r="E484" s="19" t="str">
        <f>IF(AND(NOT(ISBLANK('Gen Master'!E342)),OR('Gen Master'!$AM342=TRUE,'Gen Master'!$AM342="Enabled?")),'Gen Master'!E342, ignore_flag)</f>
        <v>zzz_ignore</v>
      </c>
      <c r="F484" s="19" t="str">
        <f>IF(AND(NOT(ISBLANK('Gen Master'!F342)),OR('Gen Master'!$AM342=TRUE,'Gen Master'!$AM342="Enabled?")),'Gen Master'!F342, ignore_flag)</f>
        <v>zzz_ignore</v>
      </c>
      <c r="G484" s="19" t="str">
        <f>IF(AND(NOT(ISBLANK('Gen Master'!G342)),OR('Gen Master'!$AM342=TRUE,'Gen Master'!$AM342="Enabled?")),'Gen Master'!G342, ignore_flag)</f>
        <v>zzz_ignore</v>
      </c>
      <c r="H484" s="19" t="str">
        <f>IF(AND(NOT(ISBLANK('Gen Master'!H342)),OR('Gen Master'!$AM342=TRUE,'Gen Master'!$AM342="Enabled?")),'Gen Master'!H342, ignore_flag)</f>
        <v>zzz_ignore</v>
      </c>
      <c r="I484" s="19" t="str">
        <f>IF(AND(NOT(ISBLANK('Gen Master'!I342)),OR('Gen Master'!$AM342=TRUE,'Gen Master'!$AM342="Enabled?")),'Gen Master'!I342, ignore_flag)</f>
        <v>zzz_ignore</v>
      </c>
      <c r="J484" s="19" t="str">
        <f>IF(AND(NOT(ISBLANK('Gen Master'!J342)),OR('Gen Master'!$AM342=TRUE,'Gen Master'!$AM342="Enabled?")),'Gen Master'!J342, ignore_flag)</f>
        <v>zzz_ignore</v>
      </c>
      <c r="K484" s="19" t="str">
        <f>IF(AND(NOT(ISBLANK('Gen Master'!K342)),OR('Gen Master'!$AM342=TRUE,'Gen Master'!$AM342="Enabled?")),'Gen Master'!K342, ignore_flag)</f>
        <v>zzz_ignore</v>
      </c>
      <c r="L484" s="19" t="str">
        <f>IF(AND(NOT(ISBLANK('Gen Master'!L342)),OR('Gen Master'!$AM342=TRUE,'Gen Master'!$AM342="Enabled?")),'Gen Master'!L342, ignore_flag)</f>
        <v>zzz_ignore</v>
      </c>
      <c r="M484" s="19" t="str">
        <f>IF(AND(NOT(ISBLANK('Gen Master'!M342)),OR('Gen Master'!$AM342=TRUE,'Gen Master'!$AM342="Enabled?")),'Gen Master'!M342, ignore_flag)</f>
        <v>zzz_ignore</v>
      </c>
      <c r="N484" s="19" t="str">
        <f>IF(AND(NOT(ISBLANK('Gen Master'!N342)),OR('Gen Master'!$AM342=TRUE,'Gen Master'!$AM342="Enabled?")),'Gen Master'!N342, ignore_flag)</f>
        <v>zzz_ignore</v>
      </c>
      <c r="O484" s="19" t="str">
        <f>IF(AND(NOT(ISBLANK('Gen Master'!O342)),OR('Gen Master'!$AM342=TRUE,'Gen Master'!$AM342="Enabled?")),'Gen Master'!O342, ignore_flag)</f>
        <v>zzz_ignore</v>
      </c>
      <c r="P484" s="19" t="str">
        <f>IF(AND(NOT(ISBLANK('Gen Master'!P342)),OR('Gen Master'!$AM342=TRUE,'Gen Master'!$AM342="Enabled?")),'Gen Master'!P342, ignore_flag)</f>
        <v>zzz_ignore</v>
      </c>
      <c r="Q484" s="19" t="str">
        <f>IF(AND(NOT(ISBLANK('Gen Master'!Q342)),OR('Gen Master'!$AM342=TRUE,'Gen Master'!$AM342="Enabled?")),'Gen Master'!Q342, ignore_flag)</f>
        <v>zzz_ignore</v>
      </c>
      <c r="R484" s="19" t="str">
        <f>IF(AND(NOT(ISBLANK('Gen Master'!R342)),OR('Gen Master'!$AM342=TRUE,'Gen Master'!$AM342="Enabled?")),'Gen Master'!R342, ignore_flag)</f>
        <v>zzz_ignore</v>
      </c>
      <c r="S484" s="19" t="str">
        <f>IF(AND(NOT(ISBLANK('Gen Master'!S342)),OR('Gen Master'!$AM342=TRUE,'Gen Master'!$AM342="Enabled?")),'Gen Master'!S342, ignore_flag)</f>
        <v>zzz_ignore</v>
      </c>
      <c r="T484" s="19" t="str">
        <f>IF(AND(NOT(ISBLANK('Gen Master'!T342)),OR('Gen Master'!$AM342=TRUE,'Gen Master'!$AM342="Enabled?")),'Gen Master'!T342, ignore_flag)</f>
        <v>zzz_ignore</v>
      </c>
      <c r="U484" s="19" t="str">
        <f>IF(AND(NOT(ISBLANK('Gen Master'!U342)),OR('Gen Master'!$AM342=TRUE,'Gen Master'!$AM342="Enabled?")),'Gen Master'!U342, ignore_flag)</f>
        <v>zzz_ignore</v>
      </c>
      <c r="V484" s="19" t="str">
        <f ca="1">IF(AND(NOT(ISBLANK('Gen Master'!V342)),OR('Gen Master'!$AM342=TRUE,'Gen Master'!$AM342="Enabled?")),'Gen Master'!V342, ignore_flag)</f>
        <v>zzz_ignore</v>
      </c>
      <c r="W484" s="19" t="str">
        <f>IF(AND(NOT(ISBLANK('Gen Master'!W342)),OR('Gen Master'!$AM342=TRUE,'Gen Master'!$AM342="Enabled?")),'Gen Master'!W342, ignore_flag)</f>
        <v>zzz_ignore</v>
      </c>
      <c r="X484" s="19" t="str">
        <f>IF(AND(NOT(ISBLANK('Gen Master'!X342)),OR('Gen Master'!$AM342=TRUE,'Gen Master'!$AM342="Enabled?")),'Gen Master'!X342, ignore_flag)</f>
        <v>zzz_ignore</v>
      </c>
      <c r="Y484" s="19" t="str">
        <f>IF(AND(NOT(ISBLANK('Gen Master'!Y342)),OR('Gen Master'!$AM342=TRUE,'Gen Master'!$AM342="Enabled?")),'Gen Master'!Y342, ignore_flag)</f>
        <v>zzz_ignore</v>
      </c>
    </row>
    <row r="485" spans="1:25">
      <c r="A485" s="19">
        <f>'Gen Master'!A343</f>
        <v>312</v>
      </c>
      <c r="B485" s="19" t="str">
        <f>IF(AND(NOT(ISBLANK('Gen Master'!B343)),OR('Gen Master'!$AM343=TRUE,'Gen Master'!$AM343="Enabled?")),'Gen Master'!B343, ignore_flag)</f>
        <v>zzz_ignore</v>
      </c>
      <c r="C485" s="19" t="str">
        <f>IF(AND(NOT(ISBLANK('Gen Master'!C343)),OR('Gen Master'!$AM343=TRUE,'Gen Master'!$AM343="Enabled?")),'Gen Master'!C343, ignore_flag)</f>
        <v>zzz_ignore</v>
      </c>
      <c r="D485" s="19" t="str">
        <f>IF(AND(NOT(ISBLANK('Gen Master'!D343)),OR('Gen Master'!$AM343=TRUE,'Gen Master'!$AM343="Enabled?")),'Gen Master'!D343, ignore_flag)</f>
        <v>zzz_ignore</v>
      </c>
      <c r="E485" s="19" t="str">
        <f>IF(AND(NOT(ISBLANK('Gen Master'!E343)),OR('Gen Master'!$AM343=TRUE,'Gen Master'!$AM343="Enabled?")),'Gen Master'!E343, ignore_flag)</f>
        <v>zzz_ignore</v>
      </c>
      <c r="F485" s="19" t="str">
        <f>IF(AND(NOT(ISBLANK('Gen Master'!F343)),OR('Gen Master'!$AM343=TRUE,'Gen Master'!$AM343="Enabled?")),'Gen Master'!F343, ignore_flag)</f>
        <v>zzz_ignore</v>
      </c>
      <c r="G485" s="19" t="str">
        <f>IF(AND(NOT(ISBLANK('Gen Master'!G343)),OR('Gen Master'!$AM343=TRUE,'Gen Master'!$AM343="Enabled?")),'Gen Master'!G343, ignore_flag)</f>
        <v>zzz_ignore</v>
      </c>
      <c r="H485" s="19" t="str">
        <f>IF(AND(NOT(ISBLANK('Gen Master'!H343)),OR('Gen Master'!$AM343=TRUE,'Gen Master'!$AM343="Enabled?")),'Gen Master'!H343, ignore_flag)</f>
        <v>zzz_ignore</v>
      </c>
      <c r="I485" s="19" t="str">
        <f>IF(AND(NOT(ISBLANK('Gen Master'!I343)),OR('Gen Master'!$AM343=TRUE,'Gen Master'!$AM343="Enabled?")),'Gen Master'!I343, ignore_flag)</f>
        <v>zzz_ignore</v>
      </c>
      <c r="J485" s="19" t="str">
        <f>IF(AND(NOT(ISBLANK('Gen Master'!J343)),OR('Gen Master'!$AM343=TRUE,'Gen Master'!$AM343="Enabled?")),'Gen Master'!J343, ignore_flag)</f>
        <v>zzz_ignore</v>
      </c>
      <c r="K485" s="19" t="str">
        <f>IF(AND(NOT(ISBLANK('Gen Master'!K343)),OR('Gen Master'!$AM343=TRUE,'Gen Master'!$AM343="Enabled?")),'Gen Master'!K343, ignore_flag)</f>
        <v>zzz_ignore</v>
      </c>
      <c r="L485" s="19" t="str">
        <f>IF(AND(NOT(ISBLANK('Gen Master'!L343)),OR('Gen Master'!$AM343=TRUE,'Gen Master'!$AM343="Enabled?")),'Gen Master'!L343, ignore_flag)</f>
        <v>zzz_ignore</v>
      </c>
      <c r="M485" s="19" t="str">
        <f>IF(AND(NOT(ISBLANK('Gen Master'!M343)),OR('Gen Master'!$AM343=TRUE,'Gen Master'!$AM343="Enabled?")),'Gen Master'!M343, ignore_flag)</f>
        <v>zzz_ignore</v>
      </c>
      <c r="N485" s="19" t="str">
        <f>IF(AND(NOT(ISBLANK('Gen Master'!N343)),OR('Gen Master'!$AM343=TRUE,'Gen Master'!$AM343="Enabled?")),'Gen Master'!N343, ignore_flag)</f>
        <v>zzz_ignore</v>
      </c>
      <c r="O485" s="19" t="str">
        <f>IF(AND(NOT(ISBLANK('Gen Master'!O343)),OR('Gen Master'!$AM343=TRUE,'Gen Master'!$AM343="Enabled?")),'Gen Master'!O343, ignore_flag)</f>
        <v>zzz_ignore</v>
      </c>
      <c r="P485" s="19" t="str">
        <f>IF(AND(NOT(ISBLANK('Gen Master'!P343)),OR('Gen Master'!$AM343=TRUE,'Gen Master'!$AM343="Enabled?")),'Gen Master'!P343, ignore_flag)</f>
        <v>zzz_ignore</v>
      </c>
      <c r="Q485" s="19" t="str">
        <f>IF(AND(NOT(ISBLANK('Gen Master'!Q343)),OR('Gen Master'!$AM343=TRUE,'Gen Master'!$AM343="Enabled?")),'Gen Master'!Q343, ignore_flag)</f>
        <v>zzz_ignore</v>
      </c>
      <c r="R485" s="19" t="str">
        <f>IF(AND(NOT(ISBLANK('Gen Master'!R343)),OR('Gen Master'!$AM343=TRUE,'Gen Master'!$AM343="Enabled?")),'Gen Master'!R343, ignore_flag)</f>
        <v>zzz_ignore</v>
      </c>
      <c r="S485" s="19" t="str">
        <f>IF(AND(NOT(ISBLANK('Gen Master'!S343)),OR('Gen Master'!$AM343=TRUE,'Gen Master'!$AM343="Enabled?")),'Gen Master'!S343, ignore_flag)</f>
        <v>zzz_ignore</v>
      </c>
      <c r="T485" s="19" t="str">
        <f>IF(AND(NOT(ISBLANK('Gen Master'!T343)),OR('Gen Master'!$AM343=TRUE,'Gen Master'!$AM343="Enabled?")),'Gen Master'!T343, ignore_flag)</f>
        <v>zzz_ignore</v>
      </c>
      <c r="U485" s="19" t="str">
        <f>IF(AND(NOT(ISBLANK('Gen Master'!U343)),OR('Gen Master'!$AM343=TRUE,'Gen Master'!$AM343="Enabled?")),'Gen Master'!U343, ignore_flag)</f>
        <v>zzz_ignore</v>
      </c>
      <c r="V485" s="19" t="str">
        <f ca="1">IF(AND(NOT(ISBLANK('Gen Master'!V343)),OR('Gen Master'!$AM343=TRUE,'Gen Master'!$AM343="Enabled?")),'Gen Master'!V343, ignore_flag)</f>
        <v>zzz_ignore</v>
      </c>
      <c r="W485" s="19" t="str">
        <f>IF(AND(NOT(ISBLANK('Gen Master'!W343)),OR('Gen Master'!$AM343=TRUE,'Gen Master'!$AM343="Enabled?")),'Gen Master'!W343, ignore_flag)</f>
        <v>zzz_ignore</v>
      </c>
      <c r="X485" s="19" t="str">
        <f>IF(AND(NOT(ISBLANK('Gen Master'!X343)),OR('Gen Master'!$AM343=TRUE,'Gen Master'!$AM343="Enabled?")),'Gen Master'!X343, ignore_flag)</f>
        <v>zzz_ignore</v>
      </c>
      <c r="Y485" s="19" t="str">
        <f>IF(AND(NOT(ISBLANK('Gen Master'!Y343)),OR('Gen Master'!$AM343=TRUE,'Gen Master'!$AM343="Enabled?")),'Gen Master'!Y343, ignore_flag)</f>
        <v>zzz_ignore</v>
      </c>
    </row>
    <row r="486" spans="1:25">
      <c r="A486" s="19">
        <f>'Gen Master'!A351</f>
        <v>320</v>
      </c>
      <c r="B486" s="19" t="str">
        <f>IF(AND(NOT(ISBLANK('Gen Master'!B351)),OR('Gen Master'!$AM351=TRUE,'Gen Master'!$AM351="Enabled?")),'Gen Master'!B351, ignore_flag)</f>
        <v>zzz_ignore</v>
      </c>
      <c r="C486" s="19" t="str">
        <f>IF(AND(NOT(ISBLANK('Gen Master'!C351)),OR('Gen Master'!$AM351=TRUE,'Gen Master'!$AM351="Enabled?")),'Gen Master'!C351, ignore_flag)</f>
        <v>zzz_ignore</v>
      </c>
      <c r="D486" s="19" t="str">
        <f>IF(AND(NOT(ISBLANK('Gen Master'!D351)),OR('Gen Master'!$AM351=TRUE,'Gen Master'!$AM351="Enabled?")),'Gen Master'!D351, ignore_flag)</f>
        <v>zzz_ignore</v>
      </c>
      <c r="E486" s="19" t="str">
        <f>IF(AND(NOT(ISBLANK('Gen Master'!E351)),OR('Gen Master'!$AM351=TRUE,'Gen Master'!$AM351="Enabled?")),'Gen Master'!E351, ignore_flag)</f>
        <v>zzz_ignore</v>
      </c>
      <c r="F486" s="19" t="str">
        <f>IF(AND(NOT(ISBLANK('Gen Master'!F351)),OR('Gen Master'!$AM351=TRUE,'Gen Master'!$AM351="Enabled?")),'Gen Master'!F351, ignore_flag)</f>
        <v>zzz_ignore</v>
      </c>
      <c r="G486" s="19" t="str">
        <f>IF(AND(NOT(ISBLANK('Gen Master'!G351)),OR('Gen Master'!$AM351=TRUE,'Gen Master'!$AM351="Enabled?")),'Gen Master'!G351, ignore_flag)</f>
        <v>zzz_ignore</v>
      </c>
      <c r="H486" s="19" t="str">
        <f>IF(AND(NOT(ISBLANK('Gen Master'!H351)),OR('Gen Master'!$AM351=TRUE,'Gen Master'!$AM351="Enabled?")),'Gen Master'!H351, ignore_flag)</f>
        <v>zzz_ignore</v>
      </c>
      <c r="I486" s="19" t="str">
        <f>IF(AND(NOT(ISBLANK('Gen Master'!I351)),OR('Gen Master'!$AM351=TRUE,'Gen Master'!$AM351="Enabled?")),'Gen Master'!I351, ignore_flag)</f>
        <v>zzz_ignore</v>
      </c>
      <c r="J486" s="19" t="str">
        <f>IF(AND(NOT(ISBLANK('Gen Master'!J351)),OR('Gen Master'!$AM351=TRUE,'Gen Master'!$AM351="Enabled?")),'Gen Master'!J351, ignore_flag)</f>
        <v>zzz_ignore</v>
      </c>
      <c r="K486" s="19" t="str">
        <f>IF(AND(NOT(ISBLANK('Gen Master'!K351)),OR('Gen Master'!$AM351=TRUE,'Gen Master'!$AM351="Enabled?")),'Gen Master'!K351, ignore_flag)</f>
        <v>zzz_ignore</v>
      </c>
      <c r="L486" s="19" t="str">
        <f>IF(AND(NOT(ISBLANK('Gen Master'!L351)),OR('Gen Master'!$AM351=TRUE,'Gen Master'!$AM351="Enabled?")),'Gen Master'!L351, ignore_flag)</f>
        <v>zzz_ignore</v>
      </c>
      <c r="M486" s="19" t="str">
        <f>IF(AND(NOT(ISBLANK('Gen Master'!M351)),OR('Gen Master'!$AM351=TRUE,'Gen Master'!$AM351="Enabled?")),'Gen Master'!M351, ignore_flag)</f>
        <v>zzz_ignore</v>
      </c>
      <c r="N486" s="19" t="str">
        <f>IF(AND(NOT(ISBLANK('Gen Master'!N351)),OR('Gen Master'!$AM351=TRUE,'Gen Master'!$AM351="Enabled?")),'Gen Master'!N351, ignore_flag)</f>
        <v>zzz_ignore</v>
      </c>
      <c r="O486" s="19" t="str">
        <f>IF(AND(NOT(ISBLANK('Gen Master'!O351)),OR('Gen Master'!$AM351=TRUE,'Gen Master'!$AM351="Enabled?")),'Gen Master'!O351, ignore_flag)</f>
        <v>zzz_ignore</v>
      </c>
      <c r="P486" s="19" t="str">
        <f>IF(AND(NOT(ISBLANK('Gen Master'!P351)),OR('Gen Master'!$AM351=TRUE,'Gen Master'!$AM351="Enabled?")),'Gen Master'!P351, ignore_flag)</f>
        <v>zzz_ignore</v>
      </c>
      <c r="Q486" s="19" t="str">
        <f>IF(AND(NOT(ISBLANK('Gen Master'!Q351)),OR('Gen Master'!$AM351=TRUE,'Gen Master'!$AM351="Enabled?")),'Gen Master'!Q351, ignore_flag)</f>
        <v>zzz_ignore</v>
      </c>
      <c r="R486" s="19" t="str">
        <f>IF(AND(NOT(ISBLANK('Gen Master'!R351)),OR('Gen Master'!$AM351=TRUE,'Gen Master'!$AM351="Enabled?")),'Gen Master'!R351, ignore_flag)</f>
        <v>zzz_ignore</v>
      </c>
      <c r="S486" s="19" t="str">
        <f>IF(AND(NOT(ISBLANK('Gen Master'!S351)),OR('Gen Master'!$AM351=TRUE,'Gen Master'!$AM351="Enabled?")),'Gen Master'!S351, ignore_flag)</f>
        <v>zzz_ignore</v>
      </c>
      <c r="T486" s="19" t="str">
        <f>IF(AND(NOT(ISBLANK('Gen Master'!T351)),OR('Gen Master'!$AM351=TRUE,'Gen Master'!$AM351="Enabled?")),'Gen Master'!T351, ignore_flag)</f>
        <v>zzz_ignore</v>
      </c>
      <c r="U486" s="19" t="str">
        <f>IF(AND(NOT(ISBLANK('Gen Master'!U351)),OR('Gen Master'!$AM351=TRUE,'Gen Master'!$AM351="Enabled?")),'Gen Master'!U351, ignore_flag)</f>
        <v>zzz_ignore</v>
      </c>
      <c r="V486" s="19" t="str">
        <f ca="1">IF(AND(NOT(ISBLANK('Gen Master'!V351)),OR('Gen Master'!$AM351=TRUE,'Gen Master'!$AM351="Enabled?")),'Gen Master'!V351, ignore_flag)</f>
        <v>zzz_ignore</v>
      </c>
      <c r="W486" s="19" t="str">
        <f>IF(AND(NOT(ISBLANK('Gen Master'!W351)),OR('Gen Master'!$AM351=TRUE,'Gen Master'!$AM351="Enabled?")),'Gen Master'!W351, ignore_flag)</f>
        <v>zzz_ignore</v>
      </c>
      <c r="X486" s="19" t="str">
        <f>IF(AND(NOT(ISBLANK('Gen Master'!X351)),OR('Gen Master'!$AM351=TRUE,'Gen Master'!$AM351="Enabled?")),'Gen Master'!X351, ignore_flag)</f>
        <v>zzz_ignore</v>
      </c>
      <c r="Y486" s="19" t="str">
        <f>IF(AND(NOT(ISBLANK('Gen Master'!Y351)),OR('Gen Master'!$AM351=TRUE,'Gen Master'!$AM351="Enabled?")),'Gen Master'!Y351, ignore_flag)</f>
        <v>zzz_ignore</v>
      </c>
    </row>
    <row r="487" spans="1:25">
      <c r="A487" s="19">
        <f>'Gen Master'!A352</f>
        <v>321</v>
      </c>
      <c r="B487" s="19" t="str">
        <f>IF(AND(NOT(ISBLANK('Gen Master'!B352)),OR('Gen Master'!$AM352=TRUE,'Gen Master'!$AM352="Enabled?")),'Gen Master'!B352, ignore_flag)</f>
        <v>zzz_ignore</v>
      </c>
      <c r="C487" s="19" t="str">
        <f>IF(AND(NOT(ISBLANK('Gen Master'!C352)),OR('Gen Master'!$AM352=TRUE,'Gen Master'!$AM352="Enabled?")),'Gen Master'!C352, ignore_flag)</f>
        <v>zzz_ignore</v>
      </c>
      <c r="D487" s="19" t="str">
        <f>IF(AND(NOT(ISBLANK('Gen Master'!D352)),OR('Gen Master'!$AM352=TRUE,'Gen Master'!$AM352="Enabled?")),'Gen Master'!D352, ignore_flag)</f>
        <v>zzz_ignore</v>
      </c>
      <c r="E487" s="19" t="str">
        <f>IF(AND(NOT(ISBLANK('Gen Master'!E352)),OR('Gen Master'!$AM352=TRUE,'Gen Master'!$AM352="Enabled?")),'Gen Master'!E352, ignore_flag)</f>
        <v>zzz_ignore</v>
      </c>
      <c r="F487" s="19" t="str">
        <f>IF(AND(NOT(ISBLANK('Gen Master'!F352)),OR('Gen Master'!$AM352=TRUE,'Gen Master'!$AM352="Enabled?")),'Gen Master'!F352, ignore_flag)</f>
        <v>zzz_ignore</v>
      </c>
      <c r="G487" s="19" t="str">
        <f>IF(AND(NOT(ISBLANK('Gen Master'!G352)),OR('Gen Master'!$AM352=TRUE,'Gen Master'!$AM352="Enabled?")),'Gen Master'!G352, ignore_flag)</f>
        <v>zzz_ignore</v>
      </c>
      <c r="H487" s="19" t="str">
        <f>IF(AND(NOT(ISBLANK('Gen Master'!H352)),OR('Gen Master'!$AM352=TRUE,'Gen Master'!$AM352="Enabled?")),'Gen Master'!H352, ignore_flag)</f>
        <v>zzz_ignore</v>
      </c>
      <c r="I487" s="19" t="str">
        <f>IF(AND(NOT(ISBLANK('Gen Master'!I352)),OR('Gen Master'!$AM352=TRUE,'Gen Master'!$AM352="Enabled?")),'Gen Master'!I352, ignore_flag)</f>
        <v>zzz_ignore</v>
      </c>
      <c r="J487" s="19" t="str">
        <f>IF(AND(NOT(ISBLANK('Gen Master'!J352)),OR('Gen Master'!$AM352=TRUE,'Gen Master'!$AM352="Enabled?")),'Gen Master'!J352, ignore_flag)</f>
        <v>zzz_ignore</v>
      </c>
      <c r="K487" s="19" t="str">
        <f>IF(AND(NOT(ISBLANK('Gen Master'!K352)),OR('Gen Master'!$AM352=TRUE,'Gen Master'!$AM352="Enabled?")),'Gen Master'!K352, ignore_flag)</f>
        <v>zzz_ignore</v>
      </c>
      <c r="L487" s="19" t="str">
        <f>IF(AND(NOT(ISBLANK('Gen Master'!L352)),OR('Gen Master'!$AM352=TRUE,'Gen Master'!$AM352="Enabled?")),'Gen Master'!L352, ignore_flag)</f>
        <v>zzz_ignore</v>
      </c>
      <c r="M487" s="19" t="str">
        <f>IF(AND(NOT(ISBLANK('Gen Master'!M352)),OR('Gen Master'!$AM352=TRUE,'Gen Master'!$AM352="Enabled?")),'Gen Master'!M352, ignore_flag)</f>
        <v>zzz_ignore</v>
      </c>
      <c r="N487" s="19" t="str">
        <f>IF(AND(NOT(ISBLANK('Gen Master'!N352)),OR('Gen Master'!$AM352=TRUE,'Gen Master'!$AM352="Enabled?")),'Gen Master'!N352, ignore_flag)</f>
        <v>zzz_ignore</v>
      </c>
      <c r="O487" s="19" t="str">
        <f>IF(AND(NOT(ISBLANK('Gen Master'!O352)),OR('Gen Master'!$AM352=TRUE,'Gen Master'!$AM352="Enabled?")),'Gen Master'!O352, ignore_flag)</f>
        <v>zzz_ignore</v>
      </c>
      <c r="P487" s="19" t="str">
        <f>IF(AND(NOT(ISBLANK('Gen Master'!P352)),OR('Gen Master'!$AM352=TRUE,'Gen Master'!$AM352="Enabled?")),'Gen Master'!P352, ignore_flag)</f>
        <v>zzz_ignore</v>
      </c>
      <c r="Q487" s="19" t="str">
        <f>IF(AND(NOT(ISBLANK('Gen Master'!Q352)),OR('Gen Master'!$AM352=TRUE,'Gen Master'!$AM352="Enabled?")),'Gen Master'!Q352, ignore_flag)</f>
        <v>zzz_ignore</v>
      </c>
      <c r="R487" s="19" t="str">
        <f>IF(AND(NOT(ISBLANK('Gen Master'!R352)),OR('Gen Master'!$AM352=TRUE,'Gen Master'!$AM352="Enabled?")),'Gen Master'!R352, ignore_flag)</f>
        <v>zzz_ignore</v>
      </c>
      <c r="S487" s="19" t="str">
        <f>IF(AND(NOT(ISBLANK('Gen Master'!S352)),OR('Gen Master'!$AM352=TRUE,'Gen Master'!$AM352="Enabled?")),'Gen Master'!S352, ignore_flag)</f>
        <v>zzz_ignore</v>
      </c>
      <c r="T487" s="19" t="str">
        <f>IF(AND(NOT(ISBLANK('Gen Master'!T352)),OR('Gen Master'!$AM352=TRUE,'Gen Master'!$AM352="Enabled?")),'Gen Master'!T352, ignore_flag)</f>
        <v>zzz_ignore</v>
      </c>
      <c r="U487" s="19" t="str">
        <f>IF(AND(NOT(ISBLANK('Gen Master'!U352)),OR('Gen Master'!$AM352=TRUE,'Gen Master'!$AM352="Enabled?")),'Gen Master'!U352, ignore_flag)</f>
        <v>zzz_ignore</v>
      </c>
      <c r="V487" s="19" t="str">
        <f ca="1">IF(AND(NOT(ISBLANK('Gen Master'!V352)),OR('Gen Master'!$AM352=TRUE,'Gen Master'!$AM352="Enabled?")),'Gen Master'!V352, ignore_flag)</f>
        <v>zzz_ignore</v>
      </c>
      <c r="W487" s="19" t="str">
        <f>IF(AND(NOT(ISBLANK('Gen Master'!W352)),OR('Gen Master'!$AM352=TRUE,'Gen Master'!$AM352="Enabled?")),'Gen Master'!W352, ignore_flag)</f>
        <v>zzz_ignore</v>
      </c>
      <c r="X487" s="19" t="str">
        <f>IF(AND(NOT(ISBLANK('Gen Master'!X352)),OR('Gen Master'!$AM352=TRUE,'Gen Master'!$AM352="Enabled?")),'Gen Master'!X352, ignore_flag)</f>
        <v>zzz_ignore</v>
      </c>
      <c r="Y487" s="19" t="str">
        <f>IF(AND(NOT(ISBLANK('Gen Master'!Y352)),OR('Gen Master'!$AM352=TRUE,'Gen Master'!$AM352="Enabled?")),'Gen Master'!Y352, ignore_flag)</f>
        <v>zzz_ignore</v>
      </c>
    </row>
    <row r="488" spans="1:25">
      <c r="A488" s="19">
        <f>'Gen Master'!A353</f>
        <v>322</v>
      </c>
      <c r="B488" s="19" t="str">
        <f>IF(AND(NOT(ISBLANK('Gen Master'!B353)),OR('Gen Master'!$AM353=TRUE,'Gen Master'!$AM353="Enabled?")),'Gen Master'!B353, ignore_flag)</f>
        <v>zzz_ignore</v>
      </c>
      <c r="C488" s="19" t="str">
        <f>IF(AND(NOT(ISBLANK('Gen Master'!C353)),OR('Gen Master'!$AM353=TRUE,'Gen Master'!$AM353="Enabled?")),'Gen Master'!C353, ignore_flag)</f>
        <v>zzz_ignore</v>
      </c>
      <c r="D488" s="19" t="str">
        <f>IF(AND(NOT(ISBLANK('Gen Master'!D353)),OR('Gen Master'!$AM353=TRUE,'Gen Master'!$AM353="Enabled?")),'Gen Master'!D353, ignore_flag)</f>
        <v>zzz_ignore</v>
      </c>
      <c r="E488" s="19" t="str">
        <f>IF(AND(NOT(ISBLANK('Gen Master'!E353)),OR('Gen Master'!$AM353=TRUE,'Gen Master'!$AM353="Enabled?")),'Gen Master'!E353, ignore_flag)</f>
        <v>zzz_ignore</v>
      </c>
      <c r="F488" s="19" t="str">
        <f>IF(AND(NOT(ISBLANK('Gen Master'!F353)),OR('Gen Master'!$AM353=TRUE,'Gen Master'!$AM353="Enabled?")),'Gen Master'!F353, ignore_flag)</f>
        <v>zzz_ignore</v>
      </c>
      <c r="G488" s="19" t="str">
        <f>IF(AND(NOT(ISBLANK('Gen Master'!G353)),OR('Gen Master'!$AM353=TRUE,'Gen Master'!$AM353="Enabled?")),'Gen Master'!G353, ignore_flag)</f>
        <v>zzz_ignore</v>
      </c>
      <c r="H488" s="19" t="str">
        <f>IF(AND(NOT(ISBLANK('Gen Master'!H353)),OR('Gen Master'!$AM353=TRUE,'Gen Master'!$AM353="Enabled?")),'Gen Master'!H353, ignore_flag)</f>
        <v>zzz_ignore</v>
      </c>
      <c r="I488" s="19" t="str">
        <f>IF(AND(NOT(ISBLANK('Gen Master'!I353)),OR('Gen Master'!$AM353=TRUE,'Gen Master'!$AM353="Enabled?")),'Gen Master'!I353, ignore_flag)</f>
        <v>zzz_ignore</v>
      </c>
      <c r="J488" s="19" t="str">
        <f>IF(AND(NOT(ISBLANK('Gen Master'!J353)),OR('Gen Master'!$AM353=TRUE,'Gen Master'!$AM353="Enabled?")),'Gen Master'!J353, ignore_flag)</f>
        <v>zzz_ignore</v>
      </c>
      <c r="K488" s="19" t="str">
        <f>IF(AND(NOT(ISBLANK('Gen Master'!K353)),OR('Gen Master'!$AM353=TRUE,'Gen Master'!$AM353="Enabled?")),'Gen Master'!K353, ignore_flag)</f>
        <v>zzz_ignore</v>
      </c>
      <c r="L488" s="19" t="str">
        <f>IF(AND(NOT(ISBLANK('Gen Master'!L353)),OR('Gen Master'!$AM353=TRUE,'Gen Master'!$AM353="Enabled?")),'Gen Master'!L353, ignore_flag)</f>
        <v>zzz_ignore</v>
      </c>
      <c r="M488" s="19" t="str">
        <f>IF(AND(NOT(ISBLANK('Gen Master'!M353)),OR('Gen Master'!$AM353=TRUE,'Gen Master'!$AM353="Enabled?")),'Gen Master'!M353, ignore_flag)</f>
        <v>zzz_ignore</v>
      </c>
      <c r="N488" s="19" t="str">
        <f>IF(AND(NOT(ISBLANK('Gen Master'!N353)),OR('Gen Master'!$AM353=TRUE,'Gen Master'!$AM353="Enabled?")),'Gen Master'!N353, ignore_flag)</f>
        <v>zzz_ignore</v>
      </c>
      <c r="O488" s="19" t="str">
        <f>IF(AND(NOT(ISBLANK('Gen Master'!O353)),OR('Gen Master'!$AM353=TRUE,'Gen Master'!$AM353="Enabled?")),'Gen Master'!O353, ignore_flag)</f>
        <v>zzz_ignore</v>
      </c>
      <c r="P488" s="19" t="str">
        <f>IF(AND(NOT(ISBLANK('Gen Master'!P353)),OR('Gen Master'!$AM353=TRUE,'Gen Master'!$AM353="Enabled?")),'Gen Master'!P353, ignore_flag)</f>
        <v>zzz_ignore</v>
      </c>
      <c r="Q488" s="19" t="str">
        <f>IF(AND(NOT(ISBLANK('Gen Master'!Q353)),OR('Gen Master'!$AM353=TRUE,'Gen Master'!$AM353="Enabled?")),'Gen Master'!Q353, ignore_flag)</f>
        <v>zzz_ignore</v>
      </c>
      <c r="R488" s="19" t="str">
        <f>IF(AND(NOT(ISBLANK('Gen Master'!R353)),OR('Gen Master'!$AM353=TRUE,'Gen Master'!$AM353="Enabled?")),'Gen Master'!R353, ignore_flag)</f>
        <v>zzz_ignore</v>
      </c>
      <c r="S488" s="19" t="str">
        <f>IF(AND(NOT(ISBLANK('Gen Master'!S353)),OR('Gen Master'!$AM353=TRUE,'Gen Master'!$AM353="Enabled?")),'Gen Master'!S353, ignore_flag)</f>
        <v>zzz_ignore</v>
      </c>
      <c r="T488" s="19" t="str">
        <f>IF(AND(NOT(ISBLANK('Gen Master'!T353)),OR('Gen Master'!$AM353=TRUE,'Gen Master'!$AM353="Enabled?")),'Gen Master'!T353, ignore_flag)</f>
        <v>zzz_ignore</v>
      </c>
      <c r="U488" s="19" t="str">
        <f>IF(AND(NOT(ISBLANK('Gen Master'!U353)),OR('Gen Master'!$AM353=TRUE,'Gen Master'!$AM353="Enabled?")),'Gen Master'!U353, ignore_flag)</f>
        <v>zzz_ignore</v>
      </c>
      <c r="V488" s="19" t="str">
        <f ca="1">IF(AND(NOT(ISBLANK('Gen Master'!V353)),OR('Gen Master'!$AM353=TRUE,'Gen Master'!$AM353="Enabled?")),'Gen Master'!V353, ignore_flag)</f>
        <v>zzz_ignore</v>
      </c>
      <c r="W488" s="19" t="str">
        <f>IF(AND(NOT(ISBLANK('Gen Master'!W353)),OR('Gen Master'!$AM353=TRUE,'Gen Master'!$AM353="Enabled?")),'Gen Master'!W353, ignore_flag)</f>
        <v>zzz_ignore</v>
      </c>
      <c r="X488" s="19" t="str">
        <f>IF(AND(NOT(ISBLANK('Gen Master'!X353)),OR('Gen Master'!$AM353=TRUE,'Gen Master'!$AM353="Enabled?")),'Gen Master'!X353, ignore_flag)</f>
        <v>zzz_ignore</v>
      </c>
      <c r="Y488" s="19" t="str">
        <f>IF(AND(NOT(ISBLANK('Gen Master'!Y353)),OR('Gen Master'!$AM353=TRUE,'Gen Master'!$AM353="Enabled?")),'Gen Master'!Y353, ignore_flag)</f>
        <v>zzz_ignore</v>
      </c>
    </row>
    <row r="489" spans="1:25">
      <c r="A489" s="19">
        <f>'Gen Master'!A356</f>
        <v>325</v>
      </c>
      <c r="B489" s="19" t="str">
        <f>IF(AND(NOT(ISBLANK('Gen Master'!B356)),OR('Gen Master'!$AM356=TRUE,'Gen Master'!$AM356="Enabled?")),'Gen Master'!B356, ignore_flag)</f>
        <v>zzz_ignore</v>
      </c>
      <c r="C489" s="19" t="str">
        <f>IF(AND(NOT(ISBLANK('Gen Master'!C356)),OR('Gen Master'!$AM356=TRUE,'Gen Master'!$AM356="Enabled?")),'Gen Master'!C356, ignore_flag)</f>
        <v>zzz_ignore</v>
      </c>
      <c r="D489" s="19" t="str">
        <f>IF(AND(NOT(ISBLANK('Gen Master'!D356)),OR('Gen Master'!$AM356=TRUE,'Gen Master'!$AM356="Enabled?")),'Gen Master'!D356, ignore_flag)</f>
        <v>zzz_ignore</v>
      </c>
      <c r="E489" s="19" t="str">
        <f>IF(AND(NOT(ISBLANK('Gen Master'!E356)),OR('Gen Master'!$AM356=TRUE,'Gen Master'!$AM356="Enabled?")),'Gen Master'!E356, ignore_flag)</f>
        <v>zzz_ignore</v>
      </c>
      <c r="F489" s="19" t="str">
        <f>IF(AND(NOT(ISBLANK('Gen Master'!F356)),OR('Gen Master'!$AM356=TRUE,'Gen Master'!$AM356="Enabled?")),'Gen Master'!F356, ignore_flag)</f>
        <v>zzz_ignore</v>
      </c>
      <c r="G489" s="19" t="str">
        <f>IF(AND(NOT(ISBLANK('Gen Master'!G356)),OR('Gen Master'!$AM356=TRUE,'Gen Master'!$AM356="Enabled?")),'Gen Master'!G356, ignore_flag)</f>
        <v>zzz_ignore</v>
      </c>
      <c r="H489" s="19" t="str">
        <f>IF(AND(NOT(ISBLANK('Gen Master'!H356)),OR('Gen Master'!$AM356=TRUE,'Gen Master'!$AM356="Enabled?")),'Gen Master'!H356, ignore_flag)</f>
        <v>zzz_ignore</v>
      </c>
      <c r="I489" s="19" t="str">
        <f>IF(AND(NOT(ISBLANK('Gen Master'!I356)),OR('Gen Master'!$AM356=TRUE,'Gen Master'!$AM356="Enabled?")),'Gen Master'!I356, ignore_flag)</f>
        <v>zzz_ignore</v>
      </c>
      <c r="J489" s="19" t="str">
        <f>IF(AND(NOT(ISBLANK('Gen Master'!J356)),OR('Gen Master'!$AM356=TRUE,'Gen Master'!$AM356="Enabled?")),'Gen Master'!J356, ignore_flag)</f>
        <v>zzz_ignore</v>
      </c>
      <c r="K489" s="19" t="str">
        <f>IF(AND(NOT(ISBLANK('Gen Master'!K356)),OR('Gen Master'!$AM356=TRUE,'Gen Master'!$AM356="Enabled?")),'Gen Master'!K356, ignore_flag)</f>
        <v>zzz_ignore</v>
      </c>
      <c r="L489" s="19" t="str">
        <f>IF(AND(NOT(ISBLANK('Gen Master'!L356)),OR('Gen Master'!$AM356=TRUE,'Gen Master'!$AM356="Enabled?")),'Gen Master'!L356, ignore_flag)</f>
        <v>zzz_ignore</v>
      </c>
      <c r="M489" s="19" t="str">
        <f>IF(AND(NOT(ISBLANK('Gen Master'!M356)),OR('Gen Master'!$AM356=TRUE,'Gen Master'!$AM356="Enabled?")),'Gen Master'!M356, ignore_flag)</f>
        <v>zzz_ignore</v>
      </c>
      <c r="N489" s="19" t="str">
        <f>IF(AND(NOT(ISBLANK('Gen Master'!N356)),OR('Gen Master'!$AM356=TRUE,'Gen Master'!$AM356="Enabled?")),'Gen Master'!N356, ignore_flag)</f>
        <v>zzz_ignore</v>
      </c>
      <c r="O489" s="19" t="str">
        <f>IF(AND(NOT(ISBLANK('Gen Master'!O356)),OR('Gen Master'!$AM356=TRUE,'Gen Master'!$AM356="Enabled?")),'Gen Master'!O356, ignore_flag)</f>
        <v>zzz_ignore</v>
      </c>
      <c r="P489" s="19" t="str">
        <f>IF(AND(NOT(ISBLANK('Gen Master'!P356)),OR('Gen Master'!$AM356=TRUE,'Gen Master'!$AM356="Enabled?")),'Gen Master'!P356, ignore_flag)</f>
        <v>zzz_ignore</v>
      </c>
      <c r="Q489" s="19" t="str">
        <f>IF(AND(NOT(ISBLANK('Gen Master'!Q356)),OR('Gen Master'!$AM356=TRUE,'Gen Master'!$AM356="Enabled?")),'Gen Master'!Q356, ignore_flag)</f>
        <v>zzz_ignore</v>
      </c>
      <c r="R489" s="19" t="str">
        <f>IF(AND(NOT(ISBLANK('Gen Master'!R356)),OR('Gen Master'!$AM356=TRUE,'Gen Master'!$AM356="Enabled?")),'Gen Master'!R356, ignore_flag)</f>
        <v>zzz_ignore</v>
      </c>
      <c r="S489" s="19" t="str">
        <f>IF(AND(NOT(ISBLANK('Gen Master'!S356)),OR('Gen Master'!$AM356=TRUE,'Gen Master'!$AM356="Enabled?")),'Gen Master'!S356, ignore_flag)</f>
        <v>zzz_ignore</v>
      </c>
      <c r="T489" s="19" t="str">
        <f>IF(AND(NOT(ISBLANK('Gen Master'!T356)),OR('Gen Master'!$AM356=TRUE,'Gen Master'!$AM356="Enabled?")),'Gen Master'!T356, ignore_flag)</f>
        <v>zzz_ignore</v>
      </c>
      <c r="U489" s="19" t="str">
        <f>IF(AND(NOT(ISBLANK('Gen Master'!U356)),OR('Gen Master'!$AM356=TRUE,'Gen Master'!$AM356="Enabled?")),'Gen Master'!U356, ignore_flag)</f>
        <v>zzz_ignore</v>
      </c>
      <c r="V489" s="19" t="str">
        <f ca="1">IF(AND(NOT(ISBLANK('Gen Master'!V356)),OR('Gen Master'!$AM356=TRUE,'Gen Master'!$AM356="Enabled?")),'Gen Master'!V356, ignore_flag)</f>
        <v>zzz_ignore</v>
      </c>
      <c r="W489" s="19" t="str">
        <f>IF(AND(NOT(ISBLANK('Gen Master'!W356)),OR('Gen Master'!$AM356=TRUE,'Gen Master'!$AM356="Enabled?")),'Gen Master'!W356, ignore_flag)</f>
        <v>zzz_ignore</v>
      </c>
      <c r="X489" s="19" t="str">
        <f>IF(AND(NOT(ISBLANK('Gen Master'!X356)),OR('Gen Master'!$AM356=TRUE,'Gen Master'!$AM356="Enabled?")),'Gen Master'!X356, ignore_flag)</f>
        <v>zzz_ignore</v>
      </c>
      <c r="Y489" s="19" t="str">
        <f>IF(AND(NOT(ISBLANK('Gen Master'!Y356)),OR('Gen Master'!$AM356=TRUE,'Gen Master'!$AM356="Enabled?")),'Gen Master'!Y356, ignore_flag)</f>
        <v>zzz_ignore</v>
      </c>
    </row>
    <row r="490" spans="1:25">
      <c r="A490" s="19">
        <f>'Gen Master'!A357</f>
        <v>326</v>
      </c>
      <c r="B490" s="19" t="str">
        <f>IF(AND(NOT(ISBLANK('Gen Master'!B357)),OR('Gen Master'!$AM357=TRUE,'Gen Master'!$AM357="Enabled?")),'Gen Master'!B357, ignore_flag)</f>
        <v>zzz_ignore</v>
      </c>
      <c r="C490" s="19" t="str">
        <f>IF(AND(NOT(ISBLANK('Gen Master'!C357)),OR('Gen Master'!$AM357=TRUE,'Gen Master'!$AM357="Enabled?")),'Gen Master'!C357, ignore_flag)</f>
        <v>zzz_ignore</v>
      </c>
      <c r="D490" s="19" t="str">
        <f>IF(AND(NOT(ISBLANK('Gen Master'!D357)),OR('Gen Master'!$AM357=TRUE,'Gen Master'!$AM357="Enabled?")),'Gen Master'!D357, ignore_flag)</f>
        <v>zzz_ignore</v>
      </c>
      <c r="E490" s="19" t="str">
        <f>IF(AND(NOT(ISBLANK('Gen Master'!E357)),OR('Gen Master'!$AM357=TRUE,'Gen Master'!$AM357="Enabled?")),'Gen Master'!E357, ignore_flag)</f>
        <v>zzz_ignore</v>
      </c>
      <c r="F490" s="19" t="str">
        <f>IF(AND(NOT(ISBLANK('Gen Master'!F357)),OR('Gen Master'!$AM357=TRUE,'Gen Master'!$AM357="Enabled?")),'Gen Master'!F357, ignore_flag)</f>
        <v>zzz_ignore</v>
      </c>
      <c r="G490" s="19" t="str">
        <f>IF(AND(NOT(ISBLANK('Gen Master'!G357)),OR('Gen Master'!$AM357=TRUE,'Gen Master'!$AM357="Enabled?")),'Gen Master'!G357, ignore_flag)</f>
        <v>zzz_ignore</v>
      </c>
      <c r="H490" s="19" t="str">
        <f>IF(AND(NOT(ISBLANK('Gen Master'!H357)),OR('Gen Master'!$AM357=TRUE,'Gen Master'!$AM357="Enabled?")),'Gen Master'!H357, ignore_flag)</f>
        <v>zzz_ignore</v>
      </c>
      <c r="I490" s="19" t="str">
        <f>IF(AND(NOT(ISBLANK('Gen Master'!I357)),OR('Gen Master'!$AM357=TRUE,'Gen Master'!$AM357="Enabled?")),'Gen Master'!I357, ignore_flag)</f>
        <v>zzz_ignore</v>
      </c>
      <c r="J490" s="19" t="str">
        <f>IF(AND(NOT(ISBLANK('Gen Master'!J357)),OR('Gen Master'!$AM357=TRUE,'Gen Master'!$AM357="Enabled?")),'Gen Master'!J357, ignore_flag)</f>
        <v>zzz_ignore</v>
      </c>
      <c r="K490" s="19" t="str">
        <f>IF(AND(NOT(ISBLANK('Gen Master'!K357)),OR('Gen Master'!$AM357=TRUE,'Gen Master'!$AM357="Enabled?")),'Gen Master'!K357, ignore_flag)</f>
        <v>zzz_ignore</v>
      </c>
      <c r="L490" s="19" t="str">
        <f>IF(AND(NOT(ISBLANK('Gen Master'!L357)),OR('Gen Master'!$AM357=TRUE,'Gen Master'!$AM357="Enabled?")),'Gen Master'!L357, ignore_flag)</f>
        <v>zzz_ignore</v>
      </c>
      <c r="M490" s="19" t="str">
        <f>IF(AND(NOT(ISBLANK('Gen Master'!M357)),OR('Gen Master'!$AM357=TRUE,'Gen Master'!$AM357="Enabled?")),'Gen Master'!M357, ignore_flag)</f>
        <v>zzz_ignore</v>
      </c>
      <c r="N490" s="19" t="str">
        <f>IF(AND(NOT(ISBLANK('Gen Master'!N357)),OR('Gen Master'!$AM357=TRUE,'Gen Master'!$AM357="Enabled?")),'Gen Master'!N357, ignore_flag)</f>
        <v>zzz_ignore</v>
      </c>
      <c r="O490" s="19" t="str">
        <f>IF(AND(NOT(ISBLANK('Gen Master'!O357)),OR('Gen Master'!$AM357=TRUE,'Gen Master'!$AM357="Enabled?")),'Gen Master'!O357, ignore_flag)</f>
        <v>zzz_ignore</v>
      </c>
      <c r="P490" s="19" t="str">
        <f>IF(AND(NOT(ISBLANK('Gen Master'!P357)),OR('Gen Master'!$AM357=TRUE,'Gen Master'!$AM357="Enabled?")),'Gen Master'!P357, ignore_flag)</f>
        <v>zzz_ignore</v>
      </c>
      <c r="Q490" s="19" t="str">
        <f>IF(AND(NOT(ISBLANK('Gen Master'!Q357)),OR('Gen Master'!$AM357=TRUE,'Gen Master'!$AM357="Enabled?")),'Gen Master'!Q357, ignore_flag)</f>
        <v>zzz_ignore</v>
      </c>
      <c r="R490" s="19" t="str">
        <f>IF(AND(NOT(ISBLANK('Gen Master'!R357)),OR('Gen Master'!$AM357=TRUE,'Gen Master'!$AM357="Enabled?")),'Gen Master'!R357, ignore_flag)</f>
        <v>zzz_ignore</v>
      </c>
      <c r="S490" s="19" t="str">
        <f>IF(AND(NOT(ISBLANK('Gen Master'!S357)),OR('Gen Master'!$AM357=TRUE,'Gen Master'!$AM357="Enabled?")),'Gen Master'!S357, ignore_flag)</f>
        <v>zzz_ignore</v>
      </c>
      <c r="T490" s="19" t="str">
        <f>IF(AND(NOT(ISBLANK('Gen Master'!T357)),OR('Gen Master'!$AM357=TRUE,'Gen Master'!$AM357="Enabled?")),'Gen Master'!T357, ignore_flag)</f>
        <v>zzz_ignore</v>
      </c>
      <c r="U490" s="19" t="str">
        <f>IF(AND(NOT(ISBLANK('Gen Master'!U357)),OR('Gen Master'!$AM357=TRUE,'Gen Master'!$AM357="Enabled?")),'Gen Master'!U357, ignore_flag)</f>
        <v>zzz_ignore</v>
      </c>
      <c r="V490" s="19" t="str">
        <f ca="1">IF(AND(NOT(ISBLANK('Gen Master'!V357)),OR('Gen Master'!$AM357=TRUE,'Gen Master'!$AM357="Enabled?")),'Gen Master'!V357, ignore_flag)</f>
        <v>zzz_ignore</v>
      </c>
      <c r="W490" s="19" t="str">
        <f>IF(AND(NOT(ISBLANK('Gen Master'!W357)),OR('Gen Master'!$AM357=TRUE,'Gen Master'!$AM357="Enabled?")),'Gen Master'!W357, ignore_flag)</f>
        <v>zzz_ignore</v>
      </c>
      <c r="X490" s="19" t="str">
        <f>IF(AND(NOT(ISBLANK('Gen Master'!X357)),OR('Gen Master'!$AM357=TRUE,'Gen Master'!$AM357="Enabled?")),'Gen Master'!X357, ignore_flag)</f>
        <v>zzz_ignore</v>
      </c>
      <c r="Y490" s="19" t="str">
        <f>IF(AND(NOT(ISBLANK('Gen Master'!Y357)),OR('Gen Master'!$AM357=TRUE,'Gen Master'!$AM357="Enabled?")),'Gen Master'!Y357, ignore_flag)</f>
        <v>zzz_ignore</v>
      </c>
    </row>
    <row r="491" spans="1:25">
      <c r="A491" s="19">
        <f>'Gen Master'!A358</f>
        <v>327</v>
      </c>
      <c r="B491" s="19" t="str">
        <f>IF(AND(NOT(ISBLANK('Gen Master'!B358)),OR('Gen Master'!$AM358=TRUE,'Gen Master'!$AM358="Enabled?")),'Gen Master'!B358, ignore_flag)</f>
        <v>zzz_ignore</v>
      </c>
      <c r="C491" s="19" t="str">
        <f>IF(AND(NOT(ISBLANK('Gen Master'!C358)),OR('Gen Master'!$AM358=TRUE,'Gen Master'!$AM358="Enabled?")),'Gen Master'!C358, ignore_flag)</f>
        <v>zzz_ignore</v>
      </c>
      <c r="D491" s="19" t="str">
        <f>IF(AND(NOT(ISBLANK('Gen Master'!D358)),OR('Gen Master'!$AM358=TRUE,'Gen Master'!$AM358="Enabled?")),'Gen Master'!D358, ignore_flag)</f>
        <v>zzz_ignore</v>
      </c>
      <c r="E491" s="19" t="str">
        <f>IF(AND(NOT(ISBLANK('Gen Master'!E358)),OR('Gen Master'!$AM358=TRUE,'Gen Master'!$AM358="Enabled?")),'Gen Master'!E358, ignore_flag)</f>
        <v>zzz_ignore</v>
      </c>
      <c r="F491" s="19" t="str">
        <f>IF(AND(NOT(ISBLANK('Gen Master'!F358)),OR('Gen Master'!$AM358=TRUE,'Gen Master'!$AM358="Enabled?")),'Gen Master'!F358, ignore_flag)</f>
        <v>zzz_ignore</v>
      </c>
      <c r="G491" s="19" t="str">
        <f>IF(AND(NOT(ISBLANK('Gen Master'!G358)),OR('Gen Master'!$AM358=TRUE,'Gen Master'!$AM358="Enabled?")),'Gen Master'!G358, ignore_flag)</f>
        <v>zzz_ignore</v>
      </c>
      <c r="H491" s="19" t="str">
        <f>IF(AND(NOT(ISBLANK('Gen Master'!H358)),OR('Gen Master'!$AM358=TRUE,'Gen Master'!$AM358="Enabled?")),'Gen Master'!H358, ignore_flag)</f>
        <v>zzz_ignore</v>
      </c>
      <c r="I491" s="19" t="str">
        <f>IF(AND(NOT(ISBLANK('Gen Master'!I358)),OR('Gen Master'!$AM358=TRUE,'Gen Master'!$AM358="Enabled?")),'Gen Master'!I358, ignore_flag)</f>
        <v>zzz_ignore</v>
      </c>
      <c r="J491" s="19" t="str">
        <f>IF(AND(NOT(ISBLANK('Gen Master'!J358)),OR('Gen Master'!$AM358=TRUE,'Gen Master'!$AM358="Enabled?")),'Gen Master'!J358, ignore_flag)</f>
        <v>zzz_ignore</v>
      </c>
      <c r="K491" s="19" t="str">
        <f>IF(AND(NOT(ISBLANK('Gen Master'!K358)),OR('Gen Master'!$AM358=TRUE,'Gen Master'!$AM358="Enabled?")),'Gen Master'!K358, ignore_flag)</f>
        <v>zzz_ignore</v>
      </c>
      <c r="L491" s="19" t="str">
        <f>IF(AND(NOT(ISBLANK('Gen Master'!L358)),OR('Gen Master'!$AM358=TRUE,'Gen Master'!$AM358="Enabled?")),'Gen Master'!L358, ignore_flag)</f>
        <v>zzz_ignore</v>
      </c>
      <c r="M491" s="19" t="str">
        <f>IF(AND(NOT(ISBLANK('Gen Master'!M358)),OR('Gen Master'!$AM358=TRUE,'Gen Master'!$AM358="Enabled?")),'Gen Master'!M358, ignore_flag)</f>
        <v>zzz_ignore</v>
      </c>
      <c r="N491" s="19" t="str">
        <f>IF(AND(NOT(ISBLANK('Gen Master'!N358)),OR('Gen Master'!$AM358=TRUE,'Gen Master'!$AM358="Enabled?")),'Gen Master'!N358, ignore_flag)</f>
        <v>zzz_ignore</v>
      </c>
      <c r="O491" s="19" t="str">
        <f>IF(AND(NOT(ISBLANK('Gen Master'!O358)),OR('Gen Master'!$AM358=TRUE,'Gen Master'!$AM358="Enabled?")),'Gen Master'!O358, ignore_flag)</f>
        <v>zzz_ignore</v>
      </c>
      <c r="P491" s="19" t="str">
        <f>IF(AND(NOT(ISBLANK('Gen Master'!P358)),OR('Gen Master'!$AM358=TRUE,'Gen Master'!$AM358="Enabled?")),'Gen Master'!P358, ignore_flag)</f>
        <v>zzz_ignore</v>
      </c>
      <c r="Q491" s="19" t="str">
        <f>IF(AND(NOT(ISBLANK('Gen Master'!Q358)),OR('Gen Master'!$AM358=TRUE,'Gen Master'!$AM358="Enabled?")),'Gen Master'!Q358, ignore_flag)</f>
        <v>zzz_ignore</v>
      </c>
      <c r="R491" s="19" t="str">
        <f>IF(AND(NOT(ISBLANK('Gen Master'!R358)),OR('Gen Master'!$AM358=TRUE,'Gen Master'!$AM358="Enabled?")),'Gen Master'!R358, ignore_flag)</f>
        <v>zzz_ignore</v>
      </c>
      <c r="S491" s="19" t="str">
        <f>IF(AND(NOT(ISBLANK('Gen Master'!S358)),OR('Gen Master'!$AM358=TRUE,'Gen Master'!$AM358="Enabled?")),'Gen Master'!S358, ignore_flag)</f>
        <v>zzz_ignore</v>
      </c>
      <c r="T491" s="19" t="str">
        <f>IF(AND(NOT(ISBLANK('Gen Master'!T358)),OR('Gen Master'!$AM358=TRUE,'Gen Master'!$AM358="Enabled?")),'Gen Master'!T358, ignore_flag)</f>
        <v>zzz_ignore</v>
      </c>
      <c r="U491" s="19" t="str">
        <f>IF(AND(NOT(ISBLANK('Gen Master'!U358)),OR('Gen Master'!$AM358=TRUE,'Gen Master'!$AM358="Enabled?")),'Gen Master'!U358, ignore_flag)</f>
        <v>zzz_ignore</v>
      </c>
      <c r="V491" s="19" t="str">
        <f ca="1">IF(AND(NOT(ISBLANK('Gen Master'!V358)),OR('Gen Master'!$AM358=TRUE,'Gen Master'!$AM358="Enabled?")),'Gen Master'!V358, ignore_flag)</f>
        <v>zzz_ignore</v>
      </c>
      <c r="W491" s="19" t="str">
        <f>IF(AND(NOT(ISBLANK('Gen Master'!W358)),OR('Gen Master'!$AM358=TRUE,'Gen Master'!$AM358="Enabled?")),'Gen Master'!W358, ignore_flag)</f>
        <v>zzz_ignore</v>
      </c>
      <c r="X491" s="19" t="str">
        <f>IF(AND(NOT(ISBLANK('Gen Master'!X358)),OR('Gen Master'!$AM358=TRUE,'Gen Master'!$AM358="Enabled?")),'Gen Master'!X358, ignore_flag)</f>
        <v>zzz_ignore</v>
      </c>
      <c r="Y491" s="19" t="str">
        <f>IF(AND(NOT(ISBLANK('Gen Master'!Y358)),OR('Gen Master'!$AM358=TRUE,'Gen Master'!$AM358="Enabled?")),'Gen Master'!Y358, ignore_flag)</f>
        <v>zzz_ignore</v>
      </c>
    </row>
    <row r="492" spans="1:25">
      <c r="A492" s="19">
        <f>'Gen Master'!A359</f>
        <v>328</v>
      </c>
      <c r="B492" s="19" t="str">
        <f>IF(AND(NOT(ISBLANK('Gen Master'!B359)),OR('Gen Master'!$AM359=TRUE,'Gen Master'!$AM359="Enabled?")),'Gen Master'!B359, ignore_flag)</f>
        <v>zzz_ignore</v>
      </c>
      <c r="C492" s="19" t="str">
        <f>IF(AND(NOT(ISBLANK('Gen Master'!C359)),OR('Gen Master'!$AM359=TRUE,'Gen Master'!$AM359="Enabled?")),'Gen Master'!C359, ignore_flag)</f>
        <v>zzz_ignore</v>
      </c>
      <c r="D492" s="19" t="str">
        <f>IF(AND(NOT(ISBLANK('Gen Master'!D359)),OR('Gen Master'!$AM359=TRUE,'Gen Master'!$AM359="Enabled?")),'Gen Master'!D359, ignore_flag)</f>
        <v>zzz_ignore</v>
      </c>
      <c r="E492" s="19" t="str">
        <f>IF(AND(NOT(ISBLANK('Gen Master'!E359)),OR('Gen Master'!$AM359=TRUE,'Gen Master'!$AM359="Enabled?")),'Gen Master'!E359, ignore_flag)</f>
        <v>zzz_ignore</v>
      </c>
      <c r="F492" s="19" t="str">
        <f>IF(AND(NOT(ISBLANK('Gen Master'!F359)),OR('Gen Master'!$AM359=TRUE,'Gen Master'!$AM359="Enabled?")),'Gen Master'!F359, ignore_flag)</f>
        <v>zzz_ignore</v>
      </c>
      <c r="G492" s="19" t="str">
        <f>IF(AND(NOT(ISBLANK('Gen Master'!G359)),OR('Gen Master'!$AM359=TRUE,'Gen Master'!$AM359="Enabled?")),'Gen Master'!G359, ignore_flag)</f>
        <v>zzz_ignore</v>
      </c>
      <c r="H492" s="19" t="str">
        <f>IF(AND(NOT(ISBLANK('Gen Master'!H359)),OR('Gen Master'!$AM359=TRUE,'Gen Master'!$AM359="Enabled?")),'Gen Master'!H359, ignore_flag)</f>
        <v>zzz_ignore</v>
      </c>
      <c r="I492" s="19" t="str">
        <f>IF(AND(NOT(ISBLANK('Gen Master'!I359)),OR('Gen Master'!$AM359=TRUE,'Gen Master'!$AM359="Enabled?")),'Gen Master'!I359, ignore_flag)</f>
        <v>zzz_ignore</v>
      </c>
      <c r="J492" s="19" t="str">
        <f>IF(AND(NOT(ISBLANK('Gen Master'!J359)),OR('Gen Master'!$AM359=TRUE,'Gen Master'!$AM359="Enabled?")),'Gen Master'!J359, ignore_flag)</f>
        <v>zzz_ignore</v>
      </c>
      <c r="K492" s="19" t="str">
        <f>IF(AND(NOT(ISBLANK('Gen Master'!K359)),OR('Gen Master'!$AM359=TRUE,'Gen Master'!$AM359="Enabled?")),'Gen Master'!K359, ignore_flag)</f>
        <v>zzz_ignore</v>
      </c>
      <c r="L492" s="19" t="str">
        <f>IF(AND(NOT(ISBLANK('Gen Master'!L359)),OR('Gen Master'!$AM359=TRUE,'Gen Master'!$AM359="Enabled?")),'Gen Master'!L359, ignore_flag)</f>
        <v>zzz_ignore</v>
      </c>
      <c r="M492" s="19" t="str">
        <f>IF(AND(NOT(ISBLANK('Gen Master'!M359)),OR('Gen Master'!$AM359=TRUE,'Gen Master'!$AM359="Enabled?")),'Gen Master'!M359, ignore_flag)</f>
        <v>zzz_ignore</v>
      </c>
      <c r="N492" s="19" t="str">
        <f>IF(AND(NOT(ISBLANK('Gen Master'!N359)),OR('Gen Master'!$AM359=TRUE,'Gen Master'!$AM359="Enabled?")),'Gen Master'!N359, ignore_flag)</f>
        <v>zzz_ignore</v>
      </c>
      <c r="O492" s="19" t="str">
        <f>IF(AND(NOT(ISBLANK('Gen Master'!O359)),OR('Gen Master'!$AM359=TRUE,'Gen Master'!$AM359="Enabled?")),'Gen Master'!O359, ignore_flag)</f>
        <v>zzz_ignore</v>
      </c>
      <c r="P492" s="19" t="str">
        <f>IF(AND(NOT(ISBLANK('Gen Master'!P359)),OR('Gen Master'!$AM359=TRUE,'Gen Master'!$AM359="Enabled?")),'Gen Master'!P359, ignore_flag)</f>
        <v>zzz_ignore</v>
      </c>
      <c r="Q492" s="19" t="str">
        <f>IF(AND(NOT(ISBLANK('Gen Master'!Q359)),OR('Gen Master'!$AM359=TRUE,'Gen Master'!$AM359="Enabled?")),'Gen Master'!Q359, ignore_flag)</f>
        <v>zzz_ignore</v>
      </c>
      <c r="R492" s="19" t="str">
        <f>IF(AND(NOT(ISBLANK('Gen Master'!R359)),OR('Gen Master'!$AM359=TRUE,'Gen Master'!$AM359="Enabled?")),'Gen Master'!R359, ignore_flag)</f>
        <v>zzz_ignore</v>
      </c>
      <c r="S492" s="19" t="str">
        <f>IF(AND(NOT(ISBLANK('Gen Master'!S359)),OR('Gen Master'!$AM359=TRUE,'Gen Master'!$AM359="Enabled?")),'Gen Master'!S359, ignore_flag)</f>
        <v>zzz_ignore</v>
      </c>
      <c r="T492" s="19" t="str">
        <f>IF(AND(NOT(ISBLANK('Gen Master'!T359)),OR('Gen Master'!$AM359=TRUE,'Gen Master'!$AM359="Enabled?")),'Gen Master'!T359, ignore_flag)</f>
        <v>zzz_ignore</v>
      </c>
      <c r="U492" s="19" t="str">
        <f>IF(AND(NOT(ISBLANK('Gen Master'!U359)),OR('Gen Master'!$AM359=TRUE,'Gen Master'!$AM359="Enabled?")),'Gen Master'!U359, ignore_flag)</f>
        <v>zzz_ignore</v>
      </c>
      <c r="V492" s="19" t="str">
        <f ca="1">IF(AND(NOT(ISBLANK('Gen Master'!V359)),OR('Gen Master'!$AM359=TRUE,'Gen Master'!$AM359="Enabled?")),'Gen Master'!V359, ignore_flag)</f>
        <v>zzz_ignore</v>
      </c>
      <c r="W492" s="19" t="str">
        <f>IF(AND(NOT(ISBLANK('Gen Master'!W359)),OR('Gen Master'!$AM359=TRUE,'Gen Master'!$AM359="Enabled?")),'Gen Master'!W359, ignore_flag)</f>
        <v>zzz_ignore</v>
      </c>
      <c r="X492" s="19" t="str">
        <f>IF(AND(NOT(ISBLANK('Gen Master'!X359)),OR('Gen Master'!$AM359=TRUE,'Gen Master'!$AM359="Enabled?")),'Gen Master'!X359, ignore_flag)</f>
        <v>zzz_ignore</v>
      </c>
      <c r="Y492" s="19" t="str">
        <f>IF(AND(NOT(ISBLANK('Gen Master'!Y359)),OR('Gen Master'!$AM359=TRUE,'Gen Master'!$AM359="Enabled?")),'Gen Master'!Y359, ignore_flag)</f>
        <v>zzz_ignore</v>
      </c>
    </row>
    <row r="493" spans="1:25">
      <c r="A493" s="19">
        <f>'Gen Master'!A360</f>
        <v>329</v>
      </c>
      <c r="B493" s="19" t="str">
        <f>IF(AND(NOT(ISBLANK('Gen Master'!B360)),OR('Gen Master'!$AM360=TRUE,'Gen Master'!$AM360="Enabled?")),'Gen Master'!B360, ignore_flag)</f>
        <v>zzz_ignore</v>
      </c>
      <c r="C493" s="19" t="str">
        <f>IF(AND(NOT(ISBLANK('Gen Master'!C360)),OR('Gen Master'!$AM360=TRUE,'Gen Master'!$AM360="Enabled?")),'Gen Master'!C360, ignore_flag)</f>
        <v>zzz_ignore</v>
      </c>
      <c r="D493" s="19" t="str">
        <f>IF(AND(NOT(ISBLANK('Gen Master'!D360)),OR('Gen Master'!$AM360=TRUE,'Gen Master'!$AM360="Enabled?")),'Gen Master'!D360, ignore_flag)</f>
        <v>zzz_ignore</v>
      </c>
      <c r="E493" s="19" t="str">
        <f>IF(AND(NOT(ISBLANK('Gen Master'!E360)),OR('Gen Master'!$AM360=TRUE,'Gen Master'!$AM360="Enabled?")),'Gen Master'!E360, ignore_flag)</f>
        <v>zzz_ignore</v>
      </c>
      <c r="F493" s="19" t="str">
        <f>IF(AND(NOT(ISBLANK('Gen Master'!F360)),OR('Gen Master'!$AM360=TRUE,'Gen Master'!$AM360="Enabled?")),'Gen Master'!F360, ignore_flag)</f>
        <v>zzz_ignore</v>
      </c>
      <c r="G493" s="19" t="str">
        <f>IF(AND(NOT(ISBLANK('Gen Master'!G360)),OR('Gen Master'!$AM360=TRUE,'Gen Master'!$AM360="Enabled?")),'Gen Master'!G360, ignore_flag)</f>
        <v>zzz_ignore</v>
      </c>
      <c r="H493" s="19" t="str">
        <f>IF(AND(NOT(ISBLANK('Gen Master'!H360)),OR('Gen Master'!$AM360=TRUE,'Gen Master'!$AM360="Enabled?")),'Gen Master'!H360, ignore_flag)</f>
        <v>zzz_ignore</v>
      </c>
      <c r="I493" s="19" t="str">
        <f>IF(AND(NOT(ISBLANK('Gen Master'!I360)),OR('Gen Master'!$AM360=TRUE,'Gen Master'!$AM360="Enabled?")),'Gen Master'!I360, ignore_flag)</f>
        <v>zzz_ignore</v>
      </c>
      <c r="J493" s="19" t="str">
        <f>IF(AND(NOT(ISBLANK('Gen Master'!J360)),OR('Gen Master'!$AM360=TRUE,'Gen Master'!$AM360="Enabled?")),'Gen Master'!J360, ignore_flag)</f>
        <v>zzz_ignore</v>
      </c>
      <c r="K493" s="19" t="str">
        <f>IF(AND(NOT(ISBLANK('Gen Master'!K360)),OR('Gen Master'!$AM360=TRUE,'Gen Master'!$AM360="Enabled?")),'Gen Master'!K360, ignore_flag)</f>
        <v>zzz_ignore</v>
      </c>
      <c r="L493" s="19" t="str">
        <f>IF(AND(NOT(ISBLANK('Gen Master'!L360)),OR('Gen Master'!$AM360=TRUE,'Gen Master'!$AM360="Enabled?")),'Gen Master'!L360, ignore_flag)</f>
        <v>zzz_ignore</v>
      </c>
      <c r="M493" s="19" t="str">
        <f>IF(AND(NOT(ISBLANK('Gen Master'!M360)),OR('Gen Master'!$AM360=TRUE,'Gen Master'!$AM360="Enabled?")),'Gen Master'!M360, ignore_flag)</f>
        <v>zzz_ignore</v>
      </c>
      <c r="N493" s="19" t="str">
        <f>IF(AND(NOT(ISBLANK('Gen Master'!N360)),OR('Gen Master'!$AM360=TRUE,'Gen Master'!$AM360="Enabled?")),'Gen Master'!N360, ignore_flag)</f>
        <v>zzz_ignore</v>
      </c>
      <c r="O493" s="19" t="str">
        <f>IF(AND(NOT(ISBLANK('Gen Master'!O360)),OR('Gen Master'!$AM360=TRUE,'Gen Master'!$AM360="Enabled?")),'Gen Master'!O360, ignore_flag)</f>
        <v>zzz_ignore</v>
      </c>
      <c r="P493" s="19" t="str">
        <f>IF(AND(NOT(ISBLANK('Gen Master'!P360)),OR('Gen Master'!$AM360=TRUE,'Gen Master'!$AM360="Enabled?")),'Gen Master'!P360, ignore_flag)</f>
        <v>zzz_ignore</v>
      </c>
      <c r="Q493" s="19" t="str">
        <f>IF(AND(NOT(ISBLANK('Gen Master'!Q360)),OR('Gen Master'!$AM360=TRUE,'Gen Master'!$AM360="Enabled?")),'Gen Master'!Q360, ignore_flag)</f>
        <v>zzz_ignore</v>
      </c>
      <c r="R493" s="19" t="str">
        <f>IF(AND(NOT(ISBLANK('Gen Master'!R360)),OR('Gen Master'!$AM360=TRUE,'Gen Master'!$AM360="Enabled?")),'Gen Master'!R360, ignore_flag)</f>
        <v>zzz_ignore</v>
      </c>
      <c r="S493" s="19" t="str">
        <f>IF(AND(NOT(ISBLANK('Gen Master'!S360)),OR('Gen Master'!$AM360=TRUE,'Gen Master'!$AM360="Enabled?")),'Gen Master'!S360, ignore_flag)</f>
        <v>zzz_ignore</v>
      </c>
      <c r="T493" s="19" t="str">
        <f>IF(AND(NOT(ISBLANK('Gen Master'!T360)),OR('Gen Master'!$AM360=TRUE,'Gen Master'!$AM360="Enabled?")),'Gen Master'!T360, ignore_flag)</f>
        <v>zzz_ignore</v>
      </c>
      <c r="U493" s="19" t="str">
        <f>IF(AND(NOT(ISBLANK('Gen Master'!U360)),OR('Gen Master'!$AM360=TRUE,'Gen Master'!$AM360="Enabled?")),'Gen Master'!U360, ignore_flag)</f>
        <v>zzz_ignore</v>
      </c>
      <c r="V493" s="19" t="str">
        <f ca="1">IF(AND(NOT(ISBLANK('Gen Master'!V360)),OR('Gen Master'!$AM360=TRUE,'Gen Master'!$AM360="Enabled?")),'Gen Master'!V360, ignore_flag)</f>
        <v>zzz_ignore</v>
      </c>
      <c r="W493" s="19" t="str">
        <f>IF(AND(NOT(ISBLANK('Gen Master'!W360)),OR('Gen Master'!$AM360=TRUE,'Gen Master'!$AM360="Enabled?")),'Gen Master'!W360, ignore_flag)</f>
        <v>zzz_ignore</v>
      </c>
      <c r="X493" s="19" t="str">
        <f>IF(AND(NOT(ISBLANK('Gen Master'!X360)),OR('Gen Master'!$AM360=TRUE,'Gen Master'!$AM360="Enabled?")),'Gen Master'!X360, ignore_flag)</f>
        <v>zzz_ignore</v>
      </c>
      <c r="Y493" s="19" t="str">
        <f>IF(AND(NOT(ISBLANK('Gen Master'!Y360)),OR('Gen Master'!$AM360=TRUE,'Gen Master'!$AM360="Enabled?")),'Gen Master'!Y360, ignore_flag)</f>
        <v>zzz_ignore</v>
      </c>
    </row>
    <row r="494" spans="1:25">
      <c r="A494" s="19">
        <f>'Gen Master'!A361</f>
        <v>330</v>
      </c>
      <c r="B494" s="19" t="str">
        <f>IF(AND(NOT(ISBLANK('Gen Master'!B361)),OR('Gen Master'!$AM361=TRUE,'Gen Master'!$AM361="Enabled?")),'Gen Master'!B361, ignore_flag)</f>
        <v>zzz_ignore</v>
      </c>
      <c r="C494" s="19" t="str">
        <f>IF(AND(NOT(ISBLANK('Gen Master'!C361)),OR('Gen Master'!$AM361=TRUE,'Gen Master'!$AM361="Enabled?")),'Gen Master'!C361, ignore_flag)</f>
        <v>zzz_ignore</v>
      </c>
      <c r="D494" s="19" t="str">
        <f>IF(AND(NOT(ISBLANK('Gen Master'!D361)),OR('Gen Master'!$AM361=TRUE,'Gen Master'!$AM361="Enabled?")),'Gen Master'!D361, ignore_flag)</f>
        <v>zzz_ignore</v>
      </c>
      <c r="E494" s="19" t="str">
        <f>IF(AND(NOT(ISBLANK('Gen Master'!E361)),OR('Gen Master'!$AM361=TRUE,'Gen Master'!$AM361="Enabled?")),'Gen Master'!E361, ignore_flag)</f>
        <v>zzz_ignore</v>
      </c>
      <c r="F494" s="19" t="str">
        <f>IF(AND(NOT(ISBLANK('Gen Master'!F361)),OR('Gen Master'!$AM361=TRUE,'Gen Master'!$AM361="Enabled?")),'Gen Master'!F361, ignore_flag)</f>
        <v>zzz_ignore</v>
      </c>
      <c r="G494" s="19" t="str">
        <f>IF(AND(NOT(ISBLANK('Gen Master'!G361)),OR('Gen Master'!$AM361=TRUE,'Gen Master'!$AM361="Enabled?")),'Gen Master'!G361, ignore_flag)</f>
        <v>zzz_ignore</v>
      </c>
      <c r="H494" s="19" t="str">
        <f>IF(AND(NOT(ISBLANK('Gen Master'!H361)),OR('Gen Master'!$AM361=TRUE,'Gen Master'!$AM361="Enabled?")),'Gen Master'!H361, ignore_flag)</f>
        <v>zzz_ignore</v>
      </c>
      <c r="I494" s="19" t="str">
        <f>IF(AND(NOT(ISBLANK('Gen Master'!I361)),OR('Gen Master'!$AM361=TRUE,'Gen Master'!$AM361="Enabled?")),'Gen Master'!I361, ignore_flag)</f>
        <v>zzz_ignore</v>
      </c>
      <c r="J494" s="19" t="str">
        <f>IF(AND(NOT(ISBLANK('Gen Master'!J361)),OR('Gen Master'!$AM361=TRUE,'Gen Master'!$AM361="Enabled?")),'Gen Master'!J361, ignore_flag)</f>
        <v>zzz_ignore</v>
      </c>
      <c r="K494" s="19" t="str">
        <f>IF(AND(NOT(ISBLANK('Gen Master'!K361)),OR('Gen Master'!$AM361=TRUE,'Gen Master'!$AM361="Enabled?")),'Gen Master'!K361, ignore_flag)</f>
        <v>zzz_ignore</v>
      </c>
      <c r="L494" s="19" t="str">
        <f>IF(AND(NOT(ISBLANK('Gen Master'!L361)),OR('Gen Master'!$AM361=TRUE,'Gen Master'!$AM361="Enabled?")),'Gen Master'!L361, ignore_flag)</f>
        <v>zzz_ignore</v>
      </c>
      <c r="M494" s="19" t="str">
        <f>IF(AND(NOT(ISBLANK('Gen Master'!M361)),OR('Gen Master'!$AM361=TRUE,'Gen Master'!$AM361="Enabled?")),'Gen Master'!M361, ignore_flag)</f>
        <v>zzz_ignore</v>
      </c>
      <c r="N494" s="19" t="str">
        <f>IF(AND(NOT(ISBLANK('Gen Master'!N361)),OR('Gen Master'!$AM361=TRUE,'Gen Master'!$AM361="Enabled?")),'Gen Master'!N361, ignore_flag)</f>
        <v>zzz_ignore</v>
      </c>
      <c r="O494" s="19" t="str">
        <f>IF(AND(NOT(ISBLANK('Gen Master'!O361)),OR('Gen Master'!$AM361=TRUE,'Gen Master'!$AM361="Enabled?")),'Gen Master'!O361, ignore_flag)</f>
        <v>zzz_ignore</v>
      </c>
      <c r="P494" s="19" t="str">
        <f>IF(AND(NOT(ISBLANK('Gen Master'!P361)),OR('Gen Master'!$AM361=TRUE,'Gen Master'!$AM361="Enabled?")),'Gen Master'!P361, ignore_flag)</f>
        <v>zzz_ignore</v>
      </c>
      <c r="Q494" s="19" t="str">
        <f>IF(AND(NOT(ISBLANK('Gen Master'!Q361)),OR('Gen Master'!$AM361=TRUE,'Gen Master'!$AM361="Enabled?")),'Gen Master'!Q361, ignore_flag)</f>
        <v>zzz_ignore</v>
      </c>
      <c r="R494" s="19" t="str">
        <f>IF(AND(NOT(ISBLANK('Gen Master'!R361)),OR('Gen Master'!$AM361=TRUE,'Gen Master'!$AM361="Enabled?")),'Gen Master'!R361, ignore_flag)</f>
        <v>zzz_ignore</v>
      </c>
      <c r="S494" s="19" t="str">
        <f>IF(AND(NOT(ISBLANK('Gen Master'!S361)),OR('Gen Master'!$AM361=TRUE,'Gen Master'!$AM361="Enabled?")),'Gen Master'!S361, ignore_flag)</f>
        <v>zzz_ignore</v>
      </c>
      <c r="T494" s="19" t="str">
        <f>IF(AND(NOT(ISBLANK('Gen Master'!T361)),OR('Gen Master'!$AM361=TRUE,'Gen Master'!$AM361="Enabled?")),'Gen Master'!T361, ignore_flag)</f>
        <v>zzz_ignore</v>
      </c>
      <c r="U494" s="19" t="str">
        <f>IF(AND(NOT(ISBLANK('Gen Master'!U361)),OR('Gen Master'!$AM361=TRUE,'Gen Master'!$AM361="Enabled?")),'Gen Master'!U361, ignore_flag)</f>
        <v>zzz_ignore</v>
      </c>
      <c r="V494" s="19" t="str">
        <f ca="1">IF(AND(NOT(ISBLANK('Gen Master'!V361)),OR('Gen Master'!$AM361=TRUE,'Gen Master'!$AM361="Enabled?")),'Gen Master'!V361, ignore_flag)</f>
        <v>zzz_ignore</v>
      </c>
      <c r="W494" s="19" t="str">
        <f>IF(AND(NOT(ISBLANK('Gen Master'!W361)),OR('Gen Master'!$AM361=TRUE,'Gen Master'!$AM361="Enabled?")),'Gen Master'!W361, ignore_flag)</f>
        <v>zzz_ignore</v>
      </c>
      <c r="X494" s="19" t="str">
        <f>IF(AND(NOT(ISBLANK('Gen Master'!X361)),OR('Gen Master'!$AM361=TRUE,'Gen Master'!$AM361="Enabled?")),'Gen Master'!X361, ignore_flag)</f>
        <v>zzz_ignore</v>
      </c>
      <c r="Y494" s="19" t="str">
        <f>IF(AND(NOT(ISBLANK('Gen Master'!Y361)),OR('Gen Master'!$AM361=TRUE,'Gen Master'!$AM361="Enabled?")),'Gen Master'!Y361, ignore_flag)</f>
        <v>zzz_ignore</v>
      </c>
    </row>
    <row r="495" spans="1:25">
      <c r="A495" s="19">
        <f>'Gen Master'!A362</f>
        <v>331</v>
      </c>
      <c r="B495" s="19" t="str">
        <f>IF(AND(NOT(ISBLANK('Gen Master'!B362)),OR('Gen Master'!$AM362=TRUE,'Gen Master'!$AM362="Enabled?")),'Gen Master'!B362, ignore_flag)</f>
        <v>zzz_ignore</v>
      </c>
      <c r="C495" s="19" t="str">
        <f>IF(AND(NOT(ISBLANK('Gen Master'!C362)),OR('Gen Master'!$AM362=TRUE,'Gen Master'!$AM362="Enabled?")),'Gen Master'!C362, ignore_flag)</f>
        <v>zzz_ignore</v>
      </c>
      <c r="D495" s="19" t="str">
        <f>IF(AND(NOT(ISBLANK('Gen Master'!D362)),OR('Gen Master'!$AM362=TRUE,'Gen Master'!$AM362="Enabled?")),'Gen Master'!D362, ignore_flag)</f>
        <v>zzz_ignore</v>
      </c>
      <c r="E495" s="19" t="str">
        <f>IF(AND(NOT(ISBLANK('Gen Master'!E362)),OR('Gen Master'!$AM362=TRUE,'Gen Master'!$AM362="Enabled?")),'Gen Master'!E362, ignore_flag)</f>
        <v>zzz_ignore</v>
      </c>
      <c r="F495" s="19" t="str">
        <f>IF(AND(NOT(ISBLANK('Gen Master'!F362)),OR('Gen Master'!$AM362=TRUE,'Gen Master'!$AM362="Enabled?")),'Gen Master'!F362, ignore_flag)</f>
        <v>zzz_ignore</v>
      </c>
      <c r="G495" s="19" t="str">
        <f>IF(AND(NOT(ISBLANK('Gen Master'!G362)),OR('Gen Master'!$AM362=TRUE,'Gen Master'!$AM362="Enabled?")),'Gen Master'!G362, ignore_flag)</f>
        <v>zzz_ignore</v>
      </c>
      <c r="H495" s="19" t="str">
        <f>IF(AND(NOT(ISBLANK('Gen Master'!H362)),OR('Gen Master'!$AM362=TRUE,'Gen Master'!$AM362="Enabled?")),'Gen Master'!H362, ignore_flag)</f>
        <v>zzz_ignore</v>
      </c>
      <c r="I495" s="19" t="str">
        <f>IF(AND(NOT(ISBLANK('Gen Master'!I362)),OR('Gen Master'!$AM362=TRUE,'Gen Master'!$AM362="Enabled?")),'Gen Master'!I362, ignore_flag)</f>
        <v>zzz_ignore</v>
      </c>
      <c r="J495" s="19" t="str">
        <f>IF(AND(NOT(ISBLANK('Gen Master'!J362)),OR('Gen Master'!$AM362=TRUE,'Gen Master'!$AM362="Enabled?")),'Gen Master'!J362, ignore_flag)</f>
        <v>zzz_ignore</v>
      </c>
      <c r="K495" s="19" t="str">
        <f>IF(AND(NOT(ISBLANK('Gen Master'!K362)),OR('Gen Master'!$AM362=TRUE,'Gen Master'!$AM362="Enabled?")),'Gen Master'!K362, ignore_flag)</f>
        <v>zzz_ignore</v>
      </c>
      <c r="L495" s="19" t="str">
        <f>IF(AND(NOT(ISBLANK('Gen Master'!L362)),OR('Gen Master'!$AM362=TRUE,'Gen Master'!$AM362="Enabled?")),'Gen Master'!L362, ignore_flag)</f>
        <v>zzz_ignore</v>
      </c>
      <c r="M495" s="19" t="str">
        <f>IF(AND(NOT(ISBLANK('Gen Master'!M362)),OR('Gen Master'!$AM362=TRUE,'Gen Master'!$AM362="Enabled?")),'Gen Master'!M362, ignore_flag)</f>
        <v>zzz_ignore</v>
      </c>
      <c r="N495" s="19" t="str">
        <f>IF(AND(NOT(ISBLANK('Gen Master'!N362)),OR('Gen Master'!$AM362=TRUE,'Gen Master'!$AM362="Enabled?")),'Gen Master'!N362, ignore_flag)</f>
        <v>zzz_ignore</v>
      </c>
      <c r="O495" s="19" t="str">
        <f>IF(AND(NOT(ISBLANK('Gen Master'!O362)),OR('Gen Master'!$AM362=TRUE,'Gen Master'!$AM362="Enabled?")),'Gen Master'!O362, ignore_flag)</f>
        <v>zzz_ignore</v>
      </c>
      <c r="P495" s="19" t="str">
        <f>IF(AND(NOT(ISBLANK('Gen Master'!P362)),OR('Gen Master'!$AM362=TRUE,'Gen Master'!$AM362="Enabled?")),'Gen Master'!P362, ignore_flag)</f>
        <v>zzz_ignore</v>
      </c>
      <c r="Q495" s="19" t="str">
        <f>IF(AND(NOT(ISBLANK('Gen Master'!Q362)),OR('Gen Master'!$AM362=TRUE,'Gen Master'!$AM362="Enabled?")),'Gen Master'!Q362, ignore_flag)</f>
        <v>zzz_ignore</v>
      </c>
      <c r="R495" s="19" t="str">
        <f>IF(AND(NOT(ISBLANK('Gen Master'!R362)),OR('Gen Master'!$AM362=TRUE,'Gen Master'!$AM362="Enabled?")),'Gen Master'!R362, ignore_flag)</f>
        <v>zzz_ignore</v>
      </c>
      <c r="S495" s="19" t="str">
        <f>IF(AND(NOT(ISBLANK('Gen Master'!S362)),OR('Gen Master'!$AM362=TRUE,'Gen Master'!$AM362="Enabled?")),'Gen Master'!S362, ignore_flag)</f>
        <v>zzz_ignore</v>
      </c>
      <c r="T495" s="19" t="str">
        <f>IF(AND(NOT(ISBLANK('Gen Master'!T362)),OR('Gen Master'!$AM362=TRUE,'Gen Master'!$AM362="Enabled?")),'Gen Master'!T362, ignore_flag)</f>
        <v>zzz_ignore</v>
      </c>
      <c r="U495" s="19" t="str">
        <f>IF(AND(NOT(ISBLANK('Gen Master'!U362)),OR('Gen Master'!$AM362=TRUE,'Gen Master'!$AM362="Enabled?")),'Gen Master'!U362, ignore_flag)</f>
        <v>zzz_ignore</v>
      </c>
      <c r="V495" s="19" t="str">
        <f ca="1">IF(AND(NOT(ISBLANK('Gen Master'!V362)),OR('Gen Master'!$AM362=TRUE,'Gen Master'!$AM362="Enabled?")),'Gen Master'!V362, ignore_flag)</f>
        <v>zzz_ignore</v>
      </c>
      <c r="W495" s="19" t="str">
        <f>IF(AND(NOT(ISBLANK('Gen Master'!W362)),OR('Gen Master'!$AM362=TRUE,'Gen Master'!$AM362="Enabled?")),'Gen Master'!W362, ignore_flag)</f>
        <v>zzz_ignore</v>
      </c>
      <c r="X495" s="19" t="str">
        <f>IF(AND(NOT(ISBLANK('Gen Master'!X362)),OR('Gen Master'!$AM362=TRUE,'Gen Master'!$AM362="Enabled?")),'Gen Master'!X362, ignore_flag)</f>
        <v>zzz_ignore</v>
      </c>
      <c r="Y495" s="19" t="str">
        <f>IF(AND(NOT(ISBLANK('Gen Master'!Y362)),OR('Gen Master'!$AM362=TRUE,'Gen Master'!$AM362="Enabled?")),'Gen Master'!Y362, ignore_flag)</f>
        <v>zzz_ignore</v>
      </c>
    </row>
    <row r="496" spans="1:25">
      <c r="A496" s="19">
        <f>'Gen Master'!A363</f>
        <v>332</v>
      </c>
      <c r="B496" s="19" t="str">
        <f>IF(AND(NOT(ISBLANK('Gen Master'!B363)),OR('Gen Master'!$AM363=TRUE,'Gen Master'!$AM363="Enabled?")),'Gen Master'!B363, ignore_flag)</f>
        <v>zzz_ignore</v>
      </c>
      <c r="C496" s="19" t="str">
        <f>IF(AND(NOT(ISBLANK('Gen Master'!C363)),OR('Gen Master'!$AM363=TRUE,'Gen Master'!$AM363="Enabled?")),'Gen Master'!C363, ignore_flag)</f>
        <v>zzz_ignore</v>
      </c>
      <c r="D496" s="19" t="str">
        <f>IF(AND(NOT(ISBLANK('Gen Master'!D363)),OR('Gen Master'!$AM363=TRUE,'Gen Master'!$AM363="Enabled?")),'Gen Master'!D363, ignore_flag)</f>
        <v>zzz_ignore</v>
      </c>
      <c r="E496" s="19" t="str">
        <f>IF(AND(NOT(ISBLANK('Gen Master'!E363)),OR('Gen Master'!$AM363=TRUE,'Gen Master'!$AM363="Enabled?")),'Gen Master'!E363, ignore_flag)</f>
        <v>zzz_ignore</v>
      </c>
      <c r="F496" s="19" t="str">
        <f>IF(AND(NOT(ISBLANK('Gen Master'!F363)),OR('Gen Master'!$AM363=TRUE,'Gen Master'!$AM363="Enabled?")),'Gen Master'!F363, ignore_flag)</f>
        <v>zzz_ignore</v>
      </c>
      <c r="G496" s="19" t="str">
        <f>IF(AND(NOT(ISBLANK('Gen Master'!G363)),OR('Gen Master'!$AM363=TRUE,'Gen Master'!$AM363="Enabled?")),'Gen Master'!G363, ignore_flag)</f>
        <v>zzz_ignore</v>
      </c>
      <c r="H496" s="19" t="str">
        <f>IF(AND(NOT(ISBLANK('Gen Master'!H363)),OR('Gen Master'!$AM363=TRUE,'Gen Master'!$AM363="Enabled?")),'Gen Master'!H363, ignore_flag)</f>
        <v>zzz_ignore</v>
      </c>
      <c r="I496" s="19" t="str">
        <f>IF(AND(NOT(ISBLANK('Gen Master'!I363)),OR('Gen Master'!$AM363=TRUE,'Gen Master'!$AM363="Enabled?")),'Gen Master'!I363, ignore_flag)</f>
        <v>zzz_ignore</v>
      </c>
      <c r="J496" s="19" t="str">
        <f>IF(AND(NOT(ISBLANK('Gen Master'!J363)),OR('Gen Master'!$AM363=TRUE,'Gen Master'!$AM363="Enabled?")),'Gen Master'!J363, ignore_flag)</f>
        <v>zzz_ignore</v>
      </c>
      <c r="K496" s="19" t="str">
        <f>IF(AND(NOT(ISBLANK('Gen Master'!K363)),OR('Gen Master'!$AM363=TRUE,'Gen Master'!$AM363="Enabled?")),'Gen Master'!K363, ignore_flag)</f>
        <v>zzz_ignore</v>
      </c>
      <c r="L496" s="19" t="str">
        <f>IF(AND(NOT(ISBLANK('Gen Master'!L363)),OR('Gen Master'!$AM363=TRUE,'Gen Master'!$AM363="Enabled?")),'Gen Master'!L363, ignore_flag)</f>
        <v>zzz_ignore</v>
      </c>
      <c r="M496" s="19" t="str">
        <f>IF(AND(NOT(ISBLANK('Gen Master'!M363)),OR('Gen Master'!$AM363=TRUE,'Gen Master'!$AM363="Enabled?")),'Gen Master'!M363, ignore_flag)</f>
        <v>zzz_ignore</v>
      </c>
      <c r="N496" s="19" t="str">
        <f>IF(AND(NOT(ISBLANK('Gen Master'!N363)),OR('Gen Master'!$AM363=TRUE,'Gen Master'!$AM363="Enabled?")),'Gen Master'!N363, ignore_flag)</f>
        <v>zzz_ignore</v>
      </c>
      <c r="O496" s="19" t="str">
        <f>IF(AND(NOT(ISBLANK('Gen Master'!O363)),OR('Gen Master'!$AM363=TRUE,'Gen Master'!$AM363="Enabled?")),'Gen Master'!O363, ignore_flag)</f>
        <v>zzz_ignore</v>
      </c>
      <c r="P496" s="19" t="str">
        <f>IF(AND(NOT(ISBLANK('Gen Master'!P363)),OR('Gen Master'!$AM363=TRUE,'Gen Master'!$AM363="Enabled?")),'Gen Master'!P363, ignore_flag)</f>
        <v>zzz_ignore</v>
      </c>
      <c r="Q496" s="19" t="str">
        <f>IF(AND(NOT(ISBLANK('Gen Master'!Q363)),OR('Gen Master'!$AM363=TRUE,'Gen Master'!$AM363="Enabled?")),'Gen Master'!Q363, ignore_flag)</f>
        <v>zzz_ignore</v>
      </c>
      <c r="R496" s="19" t="str">
        <f>IF(AND(NOT(ISBLANK('Gen Master'!R363)),OR('Gen Master'!$AM363=TRUE,'Gen Master'!$AM363="Enabled?")),'Gen Master'!R363, ignore_flag)</f>
        <v>zzz_ignore</v>
      </c>
      <c r="S496" s="19" t="str">
        <f>IF(AND(NOT(ISBLANK('Gen Master'!S363)),OR('Gen Master'!$AM363=TRUE,'Gen Master'!$AM363="Enabled?")),'Gen Master'!S363, ignore_flag)</f>
        <v>zzz_ignore</v>
      </c>
      <c r="T496" s="19" t="str">
        <f>IF(AND(NOT(ISBLANK('Gen Master'!T363)),OR('Gen Master'!$AM363=TRUE,'Gen Master'!$AM363="Enabled?")),'Gen Master'!T363, ignore_flag)</f>
        <v>zzz_ignore</v>
      </c>
      <c r="U496" s="19" t="str">
        <f>IF(AND(NOT(ISBLANK('Gen Master'!U363)),OR('Gen Master'!$AM363=TRUE,'Gen Master'!$AM363="Enabled?")),'Gen Master'!U363, ignore_flag)</f>
        <v>zzz_ignore</v>
      </c>
      <c r="V496" s="19" t="str">
        <f ca="1">IF(AND(NOT(ISBLANK('Gen Master'!V363)),OR('Gen Master'!$AM363=TRUE,'Gen Master'!$AM363="Enabled?")),'Gen Master'!V363, ignore_flag)</f>
        <v>zzz_ignore</v>
      </c>
      <c r="W496" s="19" t="str">
        <f>IF(AND(NOT(ISBLANK('Gen Master'!W363)),OR('Gen Master'!$AM363=TRUE,'Gen Master'!$AM363="Enabled?")),'Gen Master'!W363, ignore_flag)</f>
        <v>zzz_ignore</v>
      </c>
      <c r="X496" s="19" t="str">
        <f>IF(AND(NOT(ISBLANK('Gen Master'!X363)),OR('Gen Master'!$AM363=TRUE,'Gen Master'!$AM363="Enabled?")),'Gen Master'!X363, ignore_flag)</f>
        <v>zzz_ignore</v>
      </c>
      <c r="Y496" s="19" t="str">
        <f>IF(AND(NOT(ISBLANK('Gen Master'!Y363)),OR('Gen Master'!$AM363=TRUE,'Gen Master'!$AM363="Enabled?")),'Gen Master'!Y363, ignore_flag)</f>
        <v>zzz_ignore</v>
      </c>
    </row>
    <row r="497" spans="1:25">
      <c r="A497" s="19">
        <f>'Gen Master'!A364</f>
        <v>333</v>
      </c>
      <c r="B497" s="19" t="str">
        <f>IF(AND(NOT(ISBLANK('Gen Master'!B364)),OR('Gen Master'!$AM364=TRUE,'Gen Master'!$AM364="Enabled?")),'Gen Master'!B364, ignore_flag)</f>
        <v>zzz_ignore</v>
      </c>
      <c r="C497" s="19" t="str">
        <f>IF(AND(NOT(ISBLANK('Gen Master'!C364)),OR('Gen Master'!$AM364=TRUE,'Gen Master'!$AM364="Enabled?")),'Gen Master'!C364, ignore_flag)</f>
        <v>zzz_ignore</v>
      </c>
      <c r="D497" s="19" t="str">
        <f>IF(AND(NOT(ISBLANK('Gen Master'!D364)),OR('Gen Master'!$AM364=TRUE,'Gen Master'!$AM364="Enabled?")),'Gen Master'!D364, ignore_flag)</f>
        <v>zzz_ignore</v>
      </c>
      <c r="E497" s="19" t="str">
        <f>IF(AND(NOT(ISBLANK('Gen Master'!E364)),OR('Gen Master'!$AM364=TRUE,'Gen Master'!$AM364="Enabled?")),'Gen Master'!E364, ignore_flag)</f>
        <v>zzz_ignore</v>
      </c>
      <c r="F497" s="19" t="str">
        <f>IF(AND(NOT(ISBLANK('Gen Master'!F364)),OR('Gen Master'!$AM364=TRUE,'Gen Master'!$AM364="Enabled?")),'Gen Master'!F364, ignore_flag)</f>
        <v>zzz_ignore</v>
      </c>
      <c r="G497" s="19" t="str">
        <f>IF(AND(NOT(ISBLANK('Gen Master'!G364)),OR('Gen Master'!$AM364=TRUE,'Gen Master'!$AM364="Enabled?")),'Gen Master'!G364, ignore_flag)</f>
        <v>zzz_ignore</v>
      </c>
      <c r="H497" s="19" t="str">
        <f>IF(AND(NOT(ISBLANK('Gen Master'!H364)),OR('Gen Master'!$AM364=TRUE,'Gen Master'!$AM364="Enabled?")),'Gen Master'!H364, ignore_flag)</f>
        <v>zzz_ignore</v>
      </c>
      <c r="I497" s="19" t="str">
        <f>IF(AND(NOT(ISBLANK('Gen Master'!I364)),OR('Gen Master'!$AM364=TRUE,'Gen Master'!$AM364="Enabled?")),'Gen Master'!I364, ignore_flag)</f>
        <v>zzz_ignore</v>
      </c>
      <c r="J497" s="19" t="str">
        <f>IF(AND(NOT(ISBLANK('Gen Master'!J364)),OR('Gen Master'!$AM364=TRUE,'Gen Master'!$AM364="Enabled?")),'Gen Master'!J364, ignore_flag)</f>
        <v>zzz_ignore</v>
      </c>
      <c r="K497" s="19" t="str">
        <f>IF(AND(NOT(ISBLANK('Gen Master'!K364)),OR('Gen Master'!$AM364=TRUE,'Gen Master'!$AM364="Enabled?")),'Gen Master'!K364, ignore_flag)</f>
        <v>zzz_ignore</v>
      </c>
      <c r="L497" s="19" t="str">
        <f>IF(AND(NOT(ISBLANK('Gen Master'!L364)),OR('Gen Master'!$AM364=TRUE,'Gen Master'!$AM364="Enabled?")),'Gen Master'!L364, ignore_flag)</f>
        <v>zzz_ignore</v>
      </c>
      <c r="M497" s="19" t="str">
        <f>IF(AND(NOT(ISBLANK('Gen Master'!M364)),OR('Gen Master'!$AM364=TRUE,'Gen Master'!$AM364="Enabled?")),'Gen Master'!M364, ignore_flag)</f>
        <v>zzz_ignore</v>
      </c>
      <c r="N497" s="19" t="str">
        <f>IF(AND(NOT(ISBLANK('Gen Master'!N364)),OR('Gen Master'!$AM364=TRUE,'Gen Master'!$AM364="Enabled?")),'Gen Master'!N364, ignore_flag)</f>
        <v>zzz_ignore</v>
      </c>
      <c r="O497" s="19" t="str">
        <f>IF(AND(NOT(ISBLANK('Gen Master'!O364)),OR('Gen Master'!$AM364=TRUE,'Gen Master'!$AM364="Enabled?")),'Gen Master'!O364, ignore_flag)</f>
        <v>zzz_ignore</v>
      </c>
      <c r="P497" s="19" t="str">
        <f>IF(AND(NOT(ISBLANK('Gen Master'!P364)),OR('Gen Master'!$AM364=TRUE,'Gen Master'!$AM364="Enabled?")),'Gen Master'!P364, ignore_flag)</f>
        <v>zzz_ignore</v>
      </c>
      <c r="Q497" s="19" t="str">
        <f>IF(AND(NOT(ISBLANK('Gen Master'!Q364)),OR('Gen Master'!$AM364=TRUE,'Gen Master'!$AM364="Enabled?")),'Gen Master'!Q364, ignore_flag)</f>
        <v>zzz_ignore</v>
      </c>
      <c r="R497" s="19" t="str">
        <f>IF(AND(NOT(ISBLANK('Gen Master'!R364)),OR('Gen Master'!$AM364=TRUE,'Gen Master'!$AM364="Enabled?")),'Gen Master'!R364, ignore_flag)</f>
        <v>zzz_ignore</v>
      </c>
      <c r="S497" s="19" t="str">
        <f>IF(AND(NOT(ISBLANK('Gen Master'!S364)),OR('Gen Master'!$AM364=TRUE,'Gen Master'!$AM364="Enabled?")),'Gen Master'!S364, ignore_flag)</f>
        <v>zzz_ignore</v>
      </c>
      <c r="T497" s="19" t="str">
        <f>IF(AND(NOT(ISBLANK('Gen Master'!T364)),OR('Gen Master'!$AM364=TRUE,'Gen Master'!$AM364="Enabled?")),'Gen Master'!T364, ignore_flag)</f>
        <v>zzz_ignore</v>
      </c>
      <c r="U497" s="19" t="str">
        <f>IF(AND(NOT(ISBLANK('Gen Master'!U364)),OR('Gen Master'!$AM364=TRUE,'Gen Master'!$AM364="Enabled?")),'Gen Master'!U364, ignore_flag)</f>
        <v>zzz_ignore</v>
      </c>
      <c r="V497" s="19" t="str">
        <f ca="1">IF(AND(NOT(ISBLANK('Gen Master'!V364)),OR('Gen Master'!$AM364=TRUE,'Gen Master'!$AM364="Enabled?")),'Gen Master'!V364, ignore_flag)</f>
        <v>zzz_ignore</v>
      </c>
      <c r="W497" s="19" t="str">
        <f>IF(AND(NOT(ISBLANK('Gen Master'!W364)),OR('Gen Master'!$AM364=TRUE,'Gen Master'!$AM364="Enabled?")),'Gen Master'!W364, ignore_flag)</f>
        <v>zzz_ignore</v>
      </c>
      <c r="X497" s="19" t="str">
        <f>IF(AND(NOT(ISBLANK('Gen Master'!X364)),OR('Gen Master'!$AM364=TRUE,'Gen Master'!$AM364="Enabled?")),'Gen Master'!X364, ignore_flag)</f>
        <v>zzz_ignore</v>
      </c>
      <c r="Y497" s="19" t="str">
        <f>IF(AND(NOT(ISBLANK('Gen Master'!Y364)),OR('Gen Master'!$AM364=TRUE,'Gen Master'!$AM364="Enabled?")),'Gen Master'!Y364, ignore_flag)</f>
        <v>zzz_ignore</v>
      </c>
    </row>
    <row r="498" spans="1:25">
      <c r="A498" s="19">
        <f>'Gen Master'!A365</f>
        <v>334</v>
      </c>
      <c r="B498" s="19" t="str">
        <f>IF(AND(NOT(ISBLANK('Gen Master'!B365)),OR('Gen Master'!$AM365=TRUE,'Gen Master'!$AM365="Enabled?")),'Gen Master'!B365, ignore_flag)</f>
        <v>zzz_ignore</v>
      </c>
      <c r="C498" s="19" t="str">
        <f>IF(AND(NOT(ISBLANK('Gen Master'!C365)),OR('Gen Master'!$AM365=TRUE,'Gen Master'!$AM365="Enabled?")),'Gen Master'!C365, ignore_flag)</f>
        <v>zzz_ignore</v>
      </c>
      <c r="D498" s="19" t="str">
        <f>IF(AND(NOT(ISBLANK('Gen Master'!D365)),OR('Gen Master'!$AM365=TRUE,'Gen Master'!$AM365="Enabled?")),'Gen Master'!D365, ignore_flag)</f>
        <v>zzz_ignore</v>
      </c>
      <c r="E498" s="19" t="str">
        <f>IF(AND(NOT(ISBLANK('Gen Master'!E365)),OR('Gen Master'!$AM365=TRUE,'Gen Master'!$AM365="Enabled?")),'Gen Master'!E365, ignore_flag)</f>
        <v>zzz_ignore</v>
      </c>
      <c r="F498" s="19" t="str">
        <f>IF(AND(NOT(ISBLANK('Gen Master'!F365)),OR('Gen Master'!$AM365=TRUE,'Gen Master'!$AM365="Enabled?")),'Gen Master'!F365, ignore_flag)</f>
        <v>zzz_ignore</v>
      </c>
      <c r="G498" s="19" t="str">
        <f>IF(AND(NOT(ISBLANK('Gen Master'!G365)),OR('Gen Master'!$AM365=TRUE,'Gen Master'!$AM365="Enabled?")),'Gen Master'!G365, ignore_flag)</f>
        <v>zzz_ignore</v>
      </c>
      <c r="H498" s="19" t="str">
        <f>IF(AND(NOT(ISBLANK('Gen Master'!H365)),OR('Gen Master'!$AM365=TRUE,'Gen Master'!$AM365="Enabled?")),'Gen Master'!H365, ignore_flag)</f>
        <v>zzz_ignore</v>
      </c>
      <c r="I498" s="19" t="str">
        <f>IF(AND(NOT(ISBLANK('Gen Master'!I365)),OR('Gen Master'!$AM365=TRUE,'Gen Master'!$AM365="Enabled?")),'Gen Master'!I365, ignore_flag)</f>
        <v>zzz_ignore</v>
      </c>
      <c r="J498" s="19" t="str">
        <f>IF(AND(NOT(ISBLANK('Gen Master'!J365)),OR('Gen Master'!$AM365=TRUE,'Gen Master'!$AM365="Enabled?")),'Gen Master'!J365, ignore_flag)</f>
        <v>zzz_ignore</v>
      </c>
      <c r="K498" s="19" t="str">
        <f>IF(AND(NOT(ISBLANK('Gen Master'!K365)),OR('Gen Master'!$AM365=TRUE,'Gen Master'!$AM365="Enabled?")),'Gen Master'!K365, ignore_flag)</f>
        <v>zzz_ignore</v>
      </c>
      <c r="L498" s="19" t="str">
        <f>IF(AND(NOT(ISBLANK('Gen Master'!L365)),OR('Gen Master'!$AM365=TRUE,'Gen Master'!$AM365="Enabled?")),'Gen Master'!L365, ignore_flag)</f>
        <v>zzz_ignore</v>
      </c>
      <c r="M498" s="19" t="str">
        <f>IF(AND(NOT(ISBLANK('Gen Master'!M365)),OR('Gen Master'!$AM365=TRUE,'Gen Master'!$AM365="Enabled?")),'Gen Master'!M365, ignore_flag)</f>
        <v>zzz_ignore</v>
      </c>
      <c r="N498" s="19" t="str">
        <f>IF(AND(NOT(ISBLANK('Gen Master'!N365)),OR('Gen Master'!$AM365=TRUE,'Gen Master'!$AM365="Enabled?")),'Gen Master'!N365, ignore_flag)</f>
        <v>zzz_ignore</v>
      </c>
      <c r="O498" s="19" t="str">
        <f>IF(AND(NOT(ISBLANK('Gen Master'!O365)),OR('Gen Master'!$AM365=TRUE,'Gen Master'!$AM365="Enabled?")),'Gen Master'!O365, ignore_flag)</f>
        <v>zzz_ignore</v>
      </c>
      <c r="P498" s="19" t="str">
        <f>IF(AND(NOT(ISBLANK('Gen Master'!P365)),OR('Gen Master'!$AM365=TRUE,'Gen Master'!$AM365="Enabled?")),'Gen Master'!P365, ignore_flag)</f>
        <v>zzz_ignore</v>
      </c>
      <c r="Q498" s="19" t="str">
        <f>IF(AND(NOT(ISBLANK('Gen Master'!Q365)),OR('Gen Master'!$AM365=TRUE,'Gen Master'!$AM365="Enabled?")),'Gen Master'!Q365, ignore_flag)</f>
        <v>zzz_ignore</v>
      </c>
      <c r="R498" s="19" t="str">
        <f>IF(AND(NOT(ISBLANK('Gen Master'!R365)),OR('Gen Master'!$AM365=TRUE,'Gen Master'!$AM365="Enabled?")),'Gen Master'!R365, ignore_flag)</f>
        <v>zzz_ignore</v>
      </c>
      <c r="S498" s="19" t="str">
        <f>IF(AND(NOT(ISBLANK('Gen Master'!S365)),OR('Gen Master'!$AM365=TRUE,'Gen Master'!$AM365="Enabled?")),'Gen Master'!S365, ignore_flag)</f>
        <v>zzz_ignore</v>
      </c>
      <c r="T498" s="19" t="str">
        <f>IF(AND(NOT(ISBLANK('Gen Master'!T365)),OR('Gen Master'!$AM365=TRUE,'Gen Master'!$AM365="Enabled?")),'Gen Master'!T365, ignore_flag)</f>
        <v>zzz_ignore</v>
      </c>
      <c r="U498" s="19" t="str">
        <f>IF(AND(NOT(ISBLANK('Gen Master'!U365)),OR('Gen Master'!$AM365=TRUE,'Gen Master'!$AM365="Enabled?")),'Gen Master'!U365, ignore_flag)</f>
        <v>zzz_ignore</v>
      </c>
      <c r="V498" s="19" t="str">
        <f ca="1">IF(AND(NOT(ISBLANK('Gen Master'!V365)),OR('Gen Master'!$AM365=TRUE,'Gen Master'!$AM365="Enabled?")),'Gen Master'!V365, ignore_flag)</f>
        <v>zzz_ignore</v>
      </c>
      <c r="W498" s="19" t="str">
        <f>IF(AND(NOT(ISBLANK('Gen Master'!W365)),OR('Gen Master'!$AM365=TRUE,'Gen Master'!$AM365="Enabled?")),'Gen Master'!W365, ignore_flag)</f>
        <v>zzz_ignore</v>
      </c>
      <c r="X498" s="19" t="str">
        <f>IF(AND(NOT(ISBLANK('Gen Master'!X365)),OR('Gen Master'!$AM365=TRUE,'Gen Master'!$AM365="Enabled?")),'Gen Master'!X365, ignore_flag)</f>
        <v>zzz_ignore</v>
      </c>
      <c r="Y498" s="19" t="str">
        <f>IF(AND(NOT(ISBLANK('Gen Master'!Y365)),OR('Gen Master'!$AM365=TRUE,'Gen Master'!$AM365="Enabled?")),'Gen Master'!Y365, ignore_flag)</f>
        <v>zzz_ignore</v>
      </c>
    </row>
    <row r="499" spans="1:25">
      <c r="A499" s="19">
        <f>'Gen Master'!A366</f>
        <v>335</v>
      </c>
      <c r="B499" s="19" t="str">
        <f>IF(AND(NOT(ISBLANK('Gen Master'!B366)),OR('Gen Master'!$AM366=TRUE,'Gen Master'!$AM366="Enabled?")),'Gen Master'!B366, ignore_flag)</f>
        <v>zzz_ignore</v>
      </c>
      <c r="C499" s="19" t="str">
        <f>IF(AND(NOT(ISBLANK('Gen Master'!C366)),OR('Gen Master'!$AM366=TRUE,'Gen Master'!$AM366="Enabled?")),'Gen Master'!C366, ignore_flag)</f>
        <v>zzz_ignore</v>
      </c>
      <c r="D499" s="19" t="str">
        <f>IF(AND(NOT(ISBLANK('Gen Master'!D366)),OR('Gen Master'!$AM366=TRUE,'Gen Master'!$AM366="Enabled?")),'Gen Master'!D366, ignore_flag)</f>
        <v>zzz_ignore</v>
      </c>
      <c r="E499" s="19" t="str">
        <f>IF(AND(NOT(ISBLANK('Gen Master'!E366)),OR('Gen Master'!$AM366=TRUE,'Gen Master'!$AM366="Enabled?")),'Gen Master'!E366, ignore_flag)</f>
        <v>zzz_ignore</v>
      </c>
      <c r="F499" s="19" t="str">
        <f>IF(AND(NOT(ISBLANK('Gen Master'!F366)),OR('Gen Master'!$AM366=TRUE,'Gen Master'!$AM366="Enabled?")),'Gen Master'!F366, ignore_flag)</f>
        <v>zzz_ignore</v>
      </c>
      <c r="G499" s="19" t="str">
        <f>IF(AND(NOT(ISBLANK('Gen Master'!G366)),OR('Gen Master'!$AM366=TRUE,'Gen Master'!$AM366="Enabled?")),'Gen Master'!G366, ignore_flag)</f>
        <v>zzz_ignore</v>
      </c>
      <c r="H499" s="19" t="str">
        <f>IF(AND(NOT(ISBLANK('Gen Master'!H366)),OR('Gen Master'!$AM366=TRUE,'Gen Master'!$AM366="Enabled?")),'Gen Master'!H366, ignore_flag)</f>
        <v>zzz_ignore</v>
      </c>
      <c r="I499" s="19" t="str">
        <f>IF(AND(NOT(ISBLANK('Gen Master'!I366)),OR('Gen Master'!$AM366=TRUE,'Gen Master'!$AM366="Enabled?")),'Gen Master'!I366, ignore_flag)</f>
        <v>zzz_ignore</v>
      </c>
      <c r="J499" s="19" t="str">
        <f>IF(AND(NOT(ISBLANK('Gen Master'!J366)),OR('Gen Master'!$AM366=TRUE,'Gen Master'!$AM366="Enabled?")),'Gen Master'!J366, ignore_flag)</f>
        <v>zzz_ignore</v>
      </c>
      <c r="K499" s="19" t="str">
        <f>IF(AND(NOT(ISBLANK('Gen Master'!K366)),OR('Gen Master'!$AM366=TRUE,'Gen Master'!$AM366="Enabled?")),'Gen Master'!K366, ignore_flag)</f>
        <v>zzz_ignore</v>
      </c>
      <c r="L499" s="19" t="str">
        <f>IF(AND(NOT(ISBLANK('Gen Master'!L366)),OR('Gen Master'!$AM366=TRUE,'Gen Master'!$AM366="Enabled?")),'Gen Master'!L366, ignore_flag)</f>
        <v>zzz_ignore</v>
      </c>
      <c r="M499" s="19" t="str">
        <f>IF(AND(NOT(ISBLANK('Gen Master'!M366)),OR('Gen Master'!$AM366=TRUE,'Gen Master'!$AM366="Enabled?")),'Gen Master'!M366, ignore_flag)</f>
        <v>zzz_ignore</v>
      </c>
      <c r="N499" s="19" t="str">
        <f>IF(AND(NOT(ISBLANK('Gen Master'!N366)),OR('Gen Master'!$AM366=TRUE,'Gen Master'!$AM366="Enabled?")),'Gen Master'!N366, ignore_flag)</f>
        <v>zzz_ignore</v>
      </c>
      <c r="O499" s="19" t="str">
        <f>IF(AND(NOT(ISBLANK('Gen Master'!O366)),OR('Gen Master'!$AM366=TRUE,'Gen Master'!$AM366="Enabled?")),'Gen Master'!O366, ignore_flag)</f>
        <v>zzz_ignore</v>
      </c>
      <c r="P499" s="19" t="str">
        <f>IF(AND(NOT(ISBLANK('Gen Master'!P366)),OR('Gen Master'!$AM366=TRUE,'Gen Master'!$AM366="Enabled?")),'Gen Master'!P366, ignore_flag)</f>
        <v>zzz_ignore</v>
      </c>
      <c r="Q499" s="19" t="str">
        <f>IF(AND(NOT(ISBLANK('Gen Master'!Q366)),OR('Gen Master'!$AM366=TRUE,'Gen Master'!$AM366="Enabled?")),'Gen Master'!Q366, ignore_flag)</f>
        <v>zzz_ignore</v>
      </c>
      <c r="R499" s="19" t="str">
        <f>IF(AND(NOT(ISBLANK('Gen Master'!R366)),OR('Gen Master'!$AM366=TRUE,'Gen Master'!$AM366="Enabled?")),'Gen Master'!R366, ignore_flag)</f>
        <v>zzz_ignore</v>
      </c>
      <c r="S499" s="19" t="str">
        <f>IF(AND(NOT(ISBLANK('Gen Master'!S366)),OR('Gen Master'!$AM366=TRUE,'Gen Master'!$AM366="Enabled?")),'Gen Master'!S366, ignore_flag)</f>
        <v>zzz_ignore</v>
      </c>
      <c r="T499" s="19" t="str">
        <f>IF(AND(NOT(ISBLANK('Gen Master'!T366)),OR('Gen Master'!$AM366=TRUE,'Gen Master'!$AM366="Enabled?")),'Gen Master'!T366, ignore_flag)</f>
        <v>zzz_ignore</v>
      </c>
      <c r="U499" s="19" t="str">
        <f>IF(AND(NOT(ISBLANK('Gen Master'!U366)),OR('Gen Master'!$AM366=TRUE,'Gen Master'!$AM366="Enabled?")),'Gen Master'!U366, ignore_flag)</f>
        <v>zzz_ignore</v>
      </c>
      <c r="V499" s="19" t="str">
        <f ca="1">IF(AND(NOT(ISBLANK('Gen Master'!V366)),OR('Gen Master'!$AM366=TRUE,'Gen Master'!$AM366="Enabled?")),'Gen Master'!V366, ignore_flag)</f>
        <v>zzz_ignore</v>
      </c>
      <c r="W499" s="19" t="str">
        <f>IF(AND(NOT(ISBLANK('Gen Master'!W366)),OR('Gen Master'!$AM366=TRUE,'Gen Master'!$AM366="Enabled?")),'Gen Master'!W366, ignore_flag)</f>
        <v>zzz_ignore</v>
      </c>
      <c r="X499" s="19" t="str">
        <f>IF(AND(NOT(ISBLANK('Gen Master'!X366)),OR('Gen Master'!$AM366=TRUE,'Gen Master'!$AM366="Enabled?")),'Gen Master'!X366, ignore_flag)</f>
        <v>zzz_ignore</v>
      </c>
      <c r="Y499" s="19" t="str">
        <f>IF(AND(NOT(ISBLANK('Gen Master'!Y366)),OR('Gen Master'!$AM366=TRUE,'Gen Master'!$AM366="Enabled?")),'Gen Master'!Y366, ignore_flag)</f>
        <v>zzz_ignore</v>
      </c>
    </row>
    <row r="500" spans="1:25">
      <c r="A500" s="19">
        <f>'Gen Master'!A367</f>
        <v>336</v>
      </c>
      <c r="B500" s="19" t="str">
        <f>IF(AND(NOT(ISBLANK('Gen Master'!B367)),OR('Gen Master'!$AM367=TRUE,'Gen Master'!$AM367="Enabled?")),'Gen Master'!B367, ignore_flag)</f>
        <v>zzz_ignore</v>
      </c>
      <c r="C500" s="19" t="str">
        <f>IF(AND(NOT(ISBLANK('Gen Master'!C367)),OR('Gen Master'!$AM367=TRUE,'Gen Master'!$AM367="Enabled?")),'Gen Master'!C367, ignore_flag)</f>
        <v>zzz_ignore</v>
      </c>
      <c r="D500" s="19" t="str">
        <f>IF(AND(NOT(ISBLANK('Gen Master'!D367)),OR('Gen Master'!$AM367=TRUE,'Gen Master'!$AM367="Enabled?")),'Gen Master'!D367, ignore_flag)</f>
        <v>zzz_ignore</v>
      </c>
      <c r="E500" s="19" t="str">
        <f>IF(AND(NOT(ISBLANK('Gen Master'!E367)),OR('Gen Master'!$AM367=TRUE,'Gen Master'!$AM367="Enabled?")),'Gen Master'!E367, ignore_flag)</f>
        <v>zzz_ignore</v>
      </c>
      <c r="F500" s="19" t="str">
        <f>IF(AND(NOT(ISBLANK('Gen Master'!F367)),OR('Gen Master'!$AM367=TRUE,'Gen Master'!$AM367="Enabled?")),'Gen Master'!F367, ignore_flag)</f>
        <v>zzz_ignore</v>
      </c>
      <c r="G500" s="19" t="str">
        <f>IF(AND(NOT(ISBLANK('Gen Master'!G367)),OR('Gen Master'!$AM367=TRUE,'Gen Master'!$AM367="Enabled?")),'Gen Master'!G367, ignore_flag)</f>
        <v>zzz_ignore</v>
      </c>
      <c r="H500" s="19" t="str">
        <f>IF(AND(NOT(ISBLANK('Gen Master'!H367)),OR('Gen Master'!$AM367=TRUE,'Gen Master'!$AM367="Enabled?")),'Gen Master'!H367, ignore_flag)</f>
        <v>zzz_ignore</v>
      </c>
      <c r="I500" s="19" t="str">
        <f>IF(AND(NOT(ISBLANK('Gen Master'!I367)),OR('Gen Master'!$AM367=TRUE,'Gen Master'!$AM367="Enabled?")),'Gen Master'!I367, ignore_flag)</f>
        <v>zzz_ignore</v>
      </c>
      <c r="J500" s="19" t="str">
        <f>IF(AND(NOT(ISBLANK('Gen Master'!J367)),OR('Gen Master'!$AM367=TRUE,'Gen Master'!$AM367="Enabled?")),'Gen Master'!J367, ignore_flag)</f>
        <v>zzz_ignore</v>
      </c>
      <c r="K500" s="19" t="str">
        <f>IF(AND(NOT(ISBLANK('Gen Master'!K367)),OR('Gen Master'!$AM367=TRUE,'Gen Master'!$AM367="Enabled?")),'Gen Master'!K367, ignore_flag)</f>
        <v>zzz_ignore</v>
      </c>
      <c r="L500" s="19" t="str">
        <f>IF(AND(NOT(ISBLANK('Gen Master'!L367)),OR('Gen Master'!$AM367=TRUE,'Gen Master'!$AM367="Enabled?")),'Gen Master'!L367, ignore_flag)</f>
        <v>zzz_ignore</v>
      </c>
      <c r="M500" s="19" t="str">
        <f>IF(AND(NOT(ISBLANK('Gen Master'!M367)),OR('Gen Master'!$AM367=TRUE,'Gen Master'!$AM367="Enabled?")),'Gen Master'!M367, ignore_flag)</f>
        <v>zzz_ignore</v>
      </c>
      <c r="N500" s="19" t="str">
        <f>IF(AND(NOT(ISBLANK('Gen Master'!N367)),OR('Gen Master'!$AM367=TRUE,'Gen Master'!$AM367="Enabled?")),'Gen Master'!N367, ignore_flag)</f>
        <v>zzz_ignore</v>
      </c>
      <c r="O500" s="19" t="str">
        <f>IF(AND(NOT(ISBLANK('Gen Master'!O367)),OR('Gen Master'!$AM367=TRUE,'Gen Master'!$AM367="Enabled?")),'Gen Master'!O367, ignore_flag)</f>
        <v>zzz_ignore</v>
      </c>
      <c r="P500" s="19" t="str">
        <f>IF(AND(NOT(ISBLANK('Gen Master'!P367)),OR('Gen Master'!$AM367=TRUE,'Gen Master'!$AM367="Enabled?")),'Gen Master'!P367, ignore_flag)</f>
        <v>zzz_ignore</v>
      </c>
      <c r="Q500" s="19" t="str">
        <f>IF(AND(NOT(ISBLANK('Gen Master'!Q367)),OR('Gen Master'!$AM367=TRUE,'Gen Master'!$AM367="Enabled?")),'Gen Master'!Q367, ignore_flag)</f>
        <v>zzz_ignore</v>
      </c>
      <c r="R500" s="19" t="str">
        <f>IF(AND(NOT(ISBLANK('Gen Master'!R367)),OR('Gen Master'!$AM367=TRUE,'Gen Master'!$AM367="Enabled?")),'Gen Master'!R367, ignore_flag)</f>
        <v>zzz_ignore</v>
      </c>
      <c r="S500" s="19" t="str">
        <f>IF(AND(NOT(ISBLANK('Gen Master'!S367)),OR('Gen Master'!$AM367=TRUE,'Gen Master'!$AM367="Enabled?")),'Gen Master'!S367, ignore_flag)</f>
        <v>zzz_ignore</v>
      </c>
      <c r="T500" s="19" t="str">
        <f>IF(AND(NOT(ISBLANK('Gen Master'!T367)),OR('Gen Master'!$AM367=TRUE,'Gen Master'!$AM367="Enabled?")),'Gen Master'!T367, ignore_flag)</f>
        <v>zzz_ignore</v>
      </c>
      <c r="U500" s="19" t="str">
        <f>IF(AND(NOT(ISBLANK('Gen Master'!U367)),OR('Gen Master'!$AM367=TRUE,'Gen Master'!$AM367="Enabled?")),'Gen Master'!U367, ignore_flag)</f>
        <v>zzz_ignore</v>
      </c>
      <c r="V500" s="19" t="str">
        <f ca="1">IF(AND(NOT(ISBLANK('Gen Master'!V367)),OR('Gen Master'!$AM367=TRUE,'Gen Master'!$AM367="Enabled?")),'Gen Master'!V367, ignore_flag)</f>
        <v>zzz_ignore</v>
      </c>
      <c r="W500" s="19" t="str">
        <f>IF(AND(NOT(ISBLANK('Gen Master'!W367)),OR('Gen Master'!$AM367=TRUE,'Gen Master'!$AM367="Enabled?")),'Gen Master'!W367, ignore_flag)</f>
        <v>zzz_ignore</v>
      </c>
      <c r="X500" s="19" t="str">
        <f>IF(AND(NOT(ISBLANK('Gen Master'!X367)),OR('Gen Master'!$AM367=TRUE,'Gen Master'!$AM367="Enabled?")),'Gen Master'!X367, ignore_flag)</f>
        <v>zzz_ignore</v>
      </c>
      <c r="Y500" s="19" t="str">
        <f>IF(AND(NOT(ISBLANK('Gen Master'!Y367)),OR('Gen Master'!$AM367=TRUE,'Gen Master'!$AM367="Enabled?")),'Gen Master'!Y367, ignore_flag)</f>
        <v>zzz_ignore</v>
      </c>
    </row>
    <row r="501" spans="1:25">
      <c r="A501" s="19">
        <f>'Gen Master'!A368</f>
        <v>337</v>
      </c>
      <c r="B501" s="19" t="str">
        <f>IF(AND(NOT(ISBLANK('Gen Master'!B368)),OR('Gen Master'!$AM368=TRUE,'Gen Master'!$AM368="Enabled?")),'Gen Master'!B368, ignore_flag)</f>
        <v>zzz_ignore</v>
      </c>
      <c r="C501" s="19" t="str">
        <f>IF(AND(NOT(ISBLANK('Gen Master'!C368)),OR('Gen Master'!$AM368=TRUE,'Gen Master'!$AM368="Enabled?")),'Gen Master'!C368, ignore_flag)</f>
        <v>zzz_ignore</v>
      </c>
      <c r="D501" s="19" t="str">
        <f>IF(AND(NOT(ISBLANK('Gen Master'!D368)),OR('Gen Master'!$AM368=TRUE,'Gen Master'!$AM368="Enabled?")),'Gen Master'!D368, ignore_flag)</f>
        <v>zzz_ignore</v>
      </c>
      <c r="E501" s="19" t="str">
        <f>IF(AND(NOT(ISBLANK('Gen Master'!E368)),OR('Gen Master'!$AM368=TRUE,'Gen Master'!$AM368="Enabled?")),'Gen Master'!E368, ignore_flag)</f>
        <v>zzz_ignore</v>
      </c>
      <c r="F501" s="19" t="str">
        <f>IF(AND(NOT(ISBLANK('Gen Master'!F368)),OR('Gen Master'!$AM368=TRUE,'Gen Master'!$AM368="Enabled?")),'Gen Master'!F368, ignore_flag)</f>
        <v>zzz_ignore</v>
      </c>
      <c r="G501" s="19" t="str">
        <f>IF(AND(NOT(ISBLANK('Gen Master'!G368)),OR('Gen Master'!$AM368=TRUE,'Gen Master'!$AM368="Enabled?")),'Gen Master'!G368, ignore_flag)</f>
        <v>zzz_ignore</v>
      </c>
      <c r="H501" s="19" t="str">
        <f>IF(AND(NOT(ISBLANK('Gen Master'!H368)),OR('Gen Master'!$AM368=TRUE,'Gen Master'!$AM368="Enabled?")),'Gen Master'!H368, ignore_flag)</f>
        <v>zzz_ignore</v>
      </c>
      <c r="I501" s="19" t="str">
        <f>IF(AND(NOT(ISBLANK('Gen Master'!I368)),OR('Gen Master'!$AM368=TRUE,'Gen Master'!$AM368="Enabled?")),'Gen Master'!I368, ignore_flag)</f>
        <v>zzz_ignore</v>
      </c>
      <c r="J501" s="19" t="str">
        <f>IF(AND(NOT(ISBLANK('Gen Master'!J368)),OR('Gen Master'!$AM368=TRUE,'Gen Master'!$AM368="Enabled?")),'Gen Master'!J368, ignore_flag)</f>
        <v>zzz_ignore</v>
      </c>
      <c r="K501" s="19" t="str">
        <f>IF(AND(NOT(ISBLANK('Gen Master'!K368)),OR('Gen Master'!$AM368=TRUE,'Gen Master'!$AM368="Enabled?")),'Gen Master'!K368, ignore_flag)</f>
        <v>zzz_ignore</v>
      </c>
      <c r="L501" s="19" t="str">
        <f>IF(AND(NOT(ISBLANK('Gen Master'!L368)),OR('Gen Master'!$AM368=TRUE,'Gen Master'!$AM368="Enabled?")),'Gen Master'!L368, ignore_flag)</f>
        <v>zzz_ignore</v>
      </c>
      <c r="M501" s="19" t="str">
        <f>IF(AND(NOT(ISBLANK('Gen Master'!M368)),OR('Gen Master'!$AM368=TRUE,'Gen Master'!$AM368="Enabled?")),'Gen Master'!M368, ignore_flag)</f>
        <v>zzz_ignore</v>
      </c>
      <c r="N501" s="19" t="str">
        <f>IF(AND(NOT(ISBLANK('Gen Master'!N368)),OR('Gen Master'!$AM368=TRUE,'Gen Master'!$AM368="Enabled?")),'Gen Master'!N368, ignore_flag)</f>
        <v>zzz_ignore</v>
      </c>
      <c r="O501" s="19" t="str">
        <f>IF(AND(NOT(ISBLANK('Gen Master'!O368)),OR('Gen Master'!$AM368=TRUE,'Gen Master'!$AM368="Enabled?")),'Gen Master'!O368, ignore_flag)</f>
        <v>zzz_ignore</v>
      </c>
      <c r="P501" s="19" t="str">
        <f>IF(AND(NOT(ISBLANK('Gen Master'!P368)),OR('Gen Master'!$AM368=TRUE,'Gen Master'!$AM368="Enabled?")),'Gen Master'!P368, ignore_flag)</f>
        <v>zzz_ignore</v>
      </c>
      <c r="Q501" s="19" t="str">
        <f>IF(AND(NOT(ISBLANK('Gen Master'!Q368)),OR('Gen Master'!$AM368=TRUE,'Gen Master'!$AM368="Enabled?")),'Gen Master'!Q368, ignore_flag)</f>
        <v>zzz_ignore</v>
      </c>
      <c r="R501" s="19" t="str">
        <f>IF(AND(NOT(ISBLANK('Gen Master'!R368)),OR('Gen Master'!$AM368=TRUE,'Gen Master'!$AM368="Enabled?")),'Gen Master'!R368, ignore_flag)</f>
        <v>zzz_ignore</v>
      </c>
      <c r="S501" s="19" t="str">
        <f>IF(AND(NOT(ISBLANK('Gen Master'!S368)),OR('Gen Master'!$AM368=TRUE,'Gen Master'!$AM368="Enabled?")),'Gen Master'!S368, ignore_flag)</f>
        <v>zzz_ignore</v>
      </c>
      <c r="T501" s="19" t="str">
        <f>IF(AND(NOT(ISBLANK('Gen Master'!T368)),OR('Gen Master'!$AM368=TRUE,'Gen Master'!$AM368="Enabled?")),'Gen Master'!T368, ignore_flag)</f>
        <v>zzz_ignore</v>
      </c>
      <c r="U501" s="19" t="str">
        <f>IF(AND(NOT(ISBLANK('Gen Master'!U368)),OR('Gen Master'!$AM368=TRUE,'Gen Master'!$AM368="Enabled?")),'Gen Master'!U368, ignore_flag)</f>
        <v>zzz_ignore</v>
      </c>
      <c r="V501" s="19" t="str">
        <f ca="1">IF(AND(NOT(ISBLANK('Gen Master'!V368)),OR('Gen Master'!$AM368=TRUE,'Gen Master'!$AM368="Enabled?")),'Gen Master'!V368, ignore_flag)</f>
        <v>zzz_ignore</v>
      </c>
      <c r="W501" s="19" t="str">
        <f>IF(AND(NOT(ISBLANK('Gen Master'!W368)),OR('Gen Master'!$AM368=TRUE,'Gen Master'!$AM368="Enabled?")),'Gen Master'!W368, ignore_flag)</f>
        <v>zzz_ignore</v>
      </c>
      <c r="X501" s="19" t="str">
        <f>IF(AND(NOT(ISBLANK('Gen Master'!X368)),OR('Gen Master'!$AM368=TRUE,'Gen Master'!$AM368="Enabled?")),'Gen Master'!X368, ignore_flag)</f>
        <v>zzz_ignore</v>
      </c>
      <c r="Y501" s="19" t="str">
        <f>IF(AND(NOT(ISBLANK('Gen Master'!Y368)),OR('Gen Master'!$AM368=TRUE,'Gen Master'!$AM368="Enabled?")),'Gen Master'!Y368, ignore_flag)</f>
        <v>zzz_ignore</v>
      </c>
    </row>
    <row r="502" spans="1:25">
      <c r="A502" s="19">
        <f>'Gen Master'!A369</f>
        <v>338</v>
      </c>
      <c r="B502" s="19" t="str">
        <f>IF(AND(NOT(ISBLANK('Gen Master'!B369)),OR('Gen Master'!$AM369=TRUE,'Gen Master'!$AM369="Enabled?")),'Gen Master'!B369, ignore_flag)</f>
        <v>zzz_ignore</v>
      </c>
      <c r="C502" s="19" t="str">
        <f>IF(AND(NOT(ISBLANK('Gen Master'!C369)),OR('Gen Master'!$AM369=TRUE,'Gen Master'!$AM369="Enabled?")),'Gen Master'!C369, ignore_flag)</f>
        <v>zzz_ignore</v>
      </c>
      <c r="D502" s="19" t="str">
        <f>IF(AND(NOT(ISBLANK('Gen Master'!D369)),OR('Gen Master'!$AM369=TRUE,'Gen Master'!$AM369="Enabled?")),'Gen Master'!D369, ignore_flag)</f>
        <v>zzz_ignore</v>
      </c>
      <c r="E502" s="19" t="str">
        <f>IF(AND(NOT(ISBLANK('Gen Master'!E369)),OR('Gen Master'!$AM369=TRUE,'Gen Master'!$AM369="Enabled?")),'Gen Master'!E369, ignore_flag)</f>
        <v>zzz_ignore</v>
      </c>
      <c r="F502" s="19" t="str">
        <f>IF(AND(NOT(ISBLANK('Gen Master'!F369)),OR('Gen Master'!$AM369=TRUE,'Gen Master'!$AM369="Enabled?")),'Gen Master'!F369, ignore_flag)</f>
        <v>zzz_ignore</v>
      </c>
      <c r="G502" s="19" t="str">
        <f>IF(AND(NOT(ISBLANK('Gen Master'!G369)),OR('Gen Master'!$AM369=TRUE,'Gen Master'!$AM369="Enabled?")),'Gen Master'!G369, ignore_flag)</f>
        <v>zzz_ignore</v>
      </c>
      <c r="H502" s="19" t="str">
        <f>IF(AND(NOT(ISBLANK('Gen Master'!H369)),OR('Gen Master'!$AM369=TRUE,'Gen Master'!$AM369="Enabled?")),'Gen Master'!H369, ignore_flag)</f>
        <v>zzz_ignore</v>
      </c>
      <c r="I502" s="19" t="str">
        <f>IF(AND(NOT(ISBLANK('Gen Master'!I369)),OR('Gen Master'!$AM369=TRUE,'Gen Master'!$AM369="Enabled?")),'Gen Master'!I369, ignore_flag)</f>
        <v>zzz_ignore</v>
      </c>
      <c r="J502" s="19" t="str">
        <f>IF(AND(NOT(ISBLANK('Gen Master'!J369)),OR('Gen Master'!$AM369=TRUE,'Gen Master'!$AM369="Enabled?")),'Gen Master'!J369, ignore_flag)</f>
        <v>zzz_ignore</v>
      </c>
      <c r="K502" s="19" t="str">
        <f>IF(AND(NOT(ISBLANK('Gen Master'!K369)),OR('Gen Master'!$AM369=TRUE,'Gen Master'!$AM369="Enabled?")),'Gen Master'!K369, ignore_flag)</f>
        <v>zzz_ignore</v>
      </c>
      <c r="L502" s="19" t="str">
        <f>IF(AND(NOT(ISBLANK('Gen Master'!L369)),OR('Gen Master'!$AM369=TRUE,'Gen Master'!$AM369="Enabled?")),'Gen Master'!L369, ignore_flag)</f>
        <v>zzz_ignore</v>
      </c>
      <c r="M502" s="19" t="str">
        <f>IF(AND(NOT(ISBLANK('Gen Master'!M369)),OR('Gen Master'!$AM369=TRUE,'Gen Master'!$AM369="Enabled?")),'Gen Master'!M369, ignore_flag)</f>
        <v>zzz_ignore</v>
      </c>
      <c r="N502" s="19" t="str">
        <f>IF(AND(NOT(ISBLANK('Gen Master'!N369)),OR('Gen Master'!$AM369=TRUE,'Gen Master'!$AM369="Enabled?")),'Gen Master'!N369, ignore_flag)</f>
        <v>zzz_ignore</v>
      </c>
      <c r="O502" s="19" t="str">
        <f>IF(AND(NOT(ISBLANK('Gen Master'!O369)),OR('Gen Master'!$AM369=TRUE,'Gen Master'!$AM369="Enabled?")),'Gen Master'!O369, ignore_flag)</f>
        <v>zzz_ignore</v>
      </c>
      <c r="P502" s="19" t="str">
        <f>IF(AND(NOT(ISBLANK('Gen Master'!P369)),OR('Gen Master'!$AM369=TRUE,'Gen Master'!$AM369="Enabled?")),'Gen Master'!P369, ignore_flag)</f>
        <v>zzz_ignore</v>
      </c>
      <c r="Q502" s="19" t="str">
        <f>IF(AND(NOT(ISBLANK('Gen Master'!Q369)),OR('Gen Master'!$AM369=TRUE,'Gen Master'!$AM369="Enabled?")),'Gen Master'!Q369, ignore_flag)</f>
        <v>zzz_ignore</v>
      </c>
      <c r="R502" s="19" t="str">
        <f>IF(AND(NOT(ISBLANK('Gen Master'!R369)),OR('Gen Master'!$AM369=TRUE,'Gen Master'!$AM369="Enabled?")),'Gen Master'!R369, ignore_flag)</f>
        <v>zzz_ignore</v>
      </c>
      <c r="S502" s="19" t="str">
        <f>IF(AND(NOT(ISBLANK('Gen Master'!S369)),OR('Gen Master'!$AM369=TRUE,'Gen Master'!$AM369="Enabled?")),'Gen Master'!S369, ignore_flag)</f>
        <v>zzz_ignore</v>
      </c>
      <c r="T502" s="19" t="str">
        <f>IF(AND(NOT(ISBLANK('Gen Master'!T369)),OR('Gen Master'!$AM369=TRUE,'Gen Master'!$AM369="Enabled?")),'Gen Master'!T369, ignore_flag)</f>
        <v>zzz_ignore</v>
      </c>
      <c r="U502" s="19" t="str">
        <f>IF(AND(NOT(ISBLANK('Gen Master'!U369)),OR('Gen Master'!$AM369=TRUE,'Gen Master'!$AM369="Enabled?")),'Gen Master'!U369, ignore_flag)</f>
        <v>zzz_ignore</v>
      </c>
      <c r="V502" s="19" t="str">
        <f ca="1">IF(AND(NOT(ISBLANK('Gen Master'!V369)),OR('Gen Master'!$AM369=TRUE,'Gen Master'!$AM369="Enabled?")),'Gen Master'!V369, ignore_flag)</f>
        <v>zzz_ignore</v>
      </c>
      <c r="W502" s="19" t="str">
        <f>IF(AND(NOT(ISBLANK('Gen Master'!W369)),OR('Gen Master'!$AM369=TRUE,'Gen Master'!$AM369="Enabled?")),'Gen Master'!W369, ignore_flag)</f>
        <v>zzz_ignore</v>
      </c>
      <c r="X502" s="19" t="str">
        <f>IF(AND(NOT(ISBLANK('Gen Master'!X369)),OR('Gen Master'!$AM369=TRUE,'Gen Master'!$AM369="Enabled?")),'Gen Master'!X369, ignore_flag)</f>
        <v>zzz_ignore</v>
      </c>
      <c r="Y502" s="19" t="str">
        <f>IF(AND(NOT(ISBLANK('Gen Master'!Y369)),OR('Gen Master'!$AM369=TRUE,'Gen Master'!$AM369="Enabled?")),'Gen Master'!Y369, ignore_flag)</f>
        <v>zzz_ignore</v>
      </c>
    </row>
    <row r="503" spans="1:25">
      <c r="A503" s="19">
        <f>'Gen Master'!A374</f>
        <v>343</v>
      </c>
      <c r="B503" s="19" t="str">
        <f>IF(AND(NOT(ISBLANK('Gen Master'!B374)),OR('Gen Master'!$AM374=TRUE,'Gen Master'!$AM374="Enabled?")),'Gen Master'!B374, ignore_flag)</f>
        <v>zzz_ignore</v>
      </c>
      <c r="C503" s="19" t="str">
        <f>IF(AND(NOT(ISBLANK('Gen Master'!C374)),OR('Gen Master'!$AM374=TRUE,'Gen Master'!$AM374="Enabled?")),'Gen Master'!C374, ignore_flag)</f>
        <v>zzz_ignore</v>
      </c>
      <c r="D503" s="19" t="str">
        <f>IF(AND(NOT(ISBLANK('Gen Master'!D374)),OR('Gen Master'!$AM374=TRUE,'Gen Master'!$AM374="Enabled?")),'Gen Master'!D374, ignore_flag)</f>
        <v>zzz_ignore</v>
      </c>
      <c r="E503" s="19" t="str">
        <f>IF(AND(NOT(ISBLANK('Gen Master'!E374)),OR('Gen Master'!$AM374=TRUE,'Gen Master'!$AM374="Enabled?")),'Gen Master'!E374, ignore_flag)</f>
        <v>zzz_ignore</v>
      </c>
      <c r="F503" s="19" t="str">
        <f>IF(AND(NOT(ISBLANK('Gen Master'!F374)),OR('Gen Master'!$AM374=TRUE,'Gen Master'!$AM374="Enabled?")),'Gen Master'!F374, ignore_flag)</f>
        <v>zzz_ignore</v>
      </c>
      <c r="G503" s="19" t="str">
        <f>IF(AND(NOT(ISBLANK('Gen Master'!G374)),OR('Gen Master'!$AM374=TRUE,'Gen Master'!$AM374="Enabled?")),'Gen Master'!G374, ignore_flag)</f>
        <v>zzz_ignore</v>
      </c>
      <c r="H503" s="19" t="str">
        <f>IF(AND(NOT(ISBLANK('Gen Master'!H374)),OR('Gen Master'!$AM374=TRUE,'Gen Master'!$AM374="Enabled?")),'Gen Master'!H374, ignore_flag)</f>
        <v>zzz_ignore</v>
      </c>
      <c r="I503" s="19" t="str">
        <f>IF(AND(NOT(ISBLANK('Gen Master'!I374)),OR('Gen Master'!$AM374=TRUE,'Gen Master'!$AM374="Enabled?")),'Gen Master'!I374, ignore_flag)</f>
        <v>zzz_ignore</v>
      </c>
      <c r="J503" s="19" t="str">
        <f>IF(AND(NOT(ISBLANK('Gen Master'!J374)),OR('Gen Master'!$AM374=TRUE,'Gen Master'!$AM374="Enabled?")),'Gen Master'!J374, ignore_flag)</f>
        <v>zzz_ignore</v>
      </c>
      <c r="K503" s="19" t="str">
        <f>IF(AND(NOT(ISBLANK('Gen Master'!K374)),OR('Gen Master'!$AM374=TRUE,'Gen Master'!$AM374="Enabled?")),'Gen Master'!K374, ignore_flag)</f>
        <v>zzz_ignore</v>
      </c>
      <c r="L503" s="19" t="str">
        <f>IF(AND(NOT(ISBLANK('Gen Master'!L374)),OR('Gen Master'!$AM374=TRUE,'Gen Master'!$AM374="Enabled?")),'Gen Master'!L374, ignore_flag)</f>
        <v>zzz_ignore</v>
      </c>
      <c r="M503" s="19" t="str">
        <f>IF(AND(NOT(ISBLANK('Gen Master'!M374)),OR('Gen Master'!$AM374=TRUE,'Gen Master'!$AM374="Enabled?")),'Gen Master'!M374, ignore_flag)</f>
        <v>zzz_ignore</v>
      </c>
      <c r="N503" s="19" t="str">
        <f>IF(AND(NOT(ISBLANK('Gen Master'!N374)),OR('Gen Master'!$AM374=TRUE,'Gen Master'!$AM374="Enabled?")),'Gen Master'!N374, ignore_flag)</f>
        <v>zzz_ignore</v>
      </c>
      <c r="O503" s="19" t="str">
        <f>IF(AND(NOT(ISBLANK('Gen Master'!O374)),OR('Gen Master'!$AM374=TRUE,'Gen Master'!$AM374="Enabled?")),'Gen Master'!O374, ignore_flag)</f>
        <v>zzz_ignore</v>
      </c>
      <c r="P503" s="19" t="str">
        <f>IF(AND(NOT(ISBLANK('Gen Master'!P374)),OR('Gen Master'!$AM374=TRUE,'Gen Master'!$AM374="Enabled?")),'Gen Master'!P374, ignore_flag)</f>
        <v>zzz_ignore</v>
      </c>
      <c r="Q503" s="19" t="str">
        <f>IF(AND(NOT(ISBLANK('Gen Master'!Q374)),OR('Gen Master'!$AM374=TRUE,'Gen Master'!$AM374="Enabled?")),'Gen Master'!Q374, ignore_flag)</f>
        <v>zzz_ignore</v>
      </c>
      <c r="R503" s="19" t="str">
        <f>IF(AND(NOT(ISBLANK('Gen Master'!R374)),OR('Gen Master'!$AM374=TRUE,'Gen Master'!$AM374="Enabled?")),'Gen Master'!R374, ignore_flag)</f>
        <v>zzz_ignore</v>
      </c>
      <c r="S503" s="19" t="str">
        <f>IF(AND(NOT(ISBLANK('Gen Master'!S374)),OR('Gen Master'!$AM374=TRUE,'Gen Master'!$AM374="Enabled?")),'Gen Master'!S374, ignore_flag)</f>
        <v>zzz_ignore</v>
      </c>
      <c r="T503" s="19" t="str">
        <f>IF(AND(NOT(ISBLANK('Gen Master'!T374)),OR('Gen Master'!$AM374=TRUE,'Gen Master'!$AM374="Enabled?")),'Gen Master'!T374, ignore_flag)</f>
        <v>zzz_ignore</v>
      </c>
      <c r="U503" s="19" t="str">
        <f>IF(AND(NOT(ISBLANK('Gen Master'!U374)),OR('Gen Master'!$AM374=TRUE,'Gen Master'!$AM374="Enabled?")),'Gen Master'!U374, ignore_flag)</f>
        <v>zzz_ignore</v>
      </c>
      <c r="V503" s="19" t="str">
        <f ca="1">IF(AND(NOT(ISBLANK('Gen Master'!V374)),OR('Gen Master'!$AM374=TRUE,'Gen Master'!$AM374="Enabled?")),'Gen Master'!V374, ignore_flag)</f>
        <v>zzz_ignore</v>
      </c>
      <c r="W503" s="19" t="str">
        <f>IF(AND(NOT(ISBLANK('Gen Master'!W374)),OR('Gen Master'!$AM374=TRUE,'Gen Master'!$AM374="Enabled?")),'Gen Master'!W374, ignore_flag)</f>
        <v>zzz_ignore</v>
      </c>
      <c r="X503" s="19" t="str">
        <f>IF(AND(NOT(ISBLANK('Gen Master'!X374)),OR('Gen Master'!$AM374=TRUE,'Gen Master'!$AM374="Enabled?")),'Gen Master'!X374, ignore_flag)</f>
        <v>zzz_ignore</v>
      </c>
      <c r="Y503" s="19" t="str">
        <f>IF(AND(NOT(ISBLANK('Gen Master'!Y374)),OR('Gen Master'!$AM374=TRUE,'Gen Master'!$AM374="Enabled?")),'Gen Master'!Y374, ignore_flag)</f>
        <v>zzz_ignore</v>
      </c>
    </row>
    <row r="504" spans="1:25">
      <c r="A504" s="19">
        <f>'Gen Master'!A375</f>
        <v>344</v>
      </c>
      <c r="B504" s="19" t="str">
        <f>IF(AND(NOT(ISBLANK('Gen Master'!B375)),OR('Gen Master'!$AM375=TRUE,'Gen Master'!$AM375="Enabled?")),'Gen Master'!B375, ignore_flag)</f>
        <v>zzz_ignore</v>
      </c>
      <c r="C504" s="19" t="str">
        <f>IF(AND(NOT(ISBLANK('Gen Master'!C375)),OR('Gen Master'!$AM375=TRUE,'Gen Master'!$AM375="Enabled?")),'Gen Master'!C375, ignore_flag)</f>
        <v>zzz_ignore</v>
      </c>
      <c r="D504" s="19" t="str">
        <f>IF(AND(NOT(ISBLANK('Gen Master'!D375)),OR('Gen Master'!$AM375=TRUE,'Gen Master'!$AM375="Enabled?")),'Gen Master'!D375, ignore_flag)</f>
        <v>zzz_ignore</v>
      </c>
      <c r="E504" s="19" t="str">
        <f>IF(AND(NOT(ISBLANK('Gen Master'!E375)),OR('Gen Master'!$AM375=TRUE,'Gen Master'!$AM375="Enabled?")),'Gen Master'!E375, ignore_flag)</f>
        <v>zzz_ignore</v>
      </c>
      <c r="F504" s="19" t="str">
        <f>IF(AND(NOT(ISBLANK('Gen Master'!F375)),OR('Gen Master'!$AM375=TRUE,'Gen Master'!$AM375="Enabled?")),'Gen Master'!F375, ignore_flag)</f>
        <v>zzz_ignore</v>
      </c>
      <c r="G504" s="19" t="str">
        <f>IF(AND(NOT(ISBLANK('Gen Master'!G375)),OR('Gen Master'!$AM375=TRUE,'Gen Master'!$AM375="Enabled?")),'Gen Master'!G375, ignore_flag)</f>
        <v>zzz_ignore</v>
      </c>
      <c r="H504" s="19" t="str">
        <f>IF(AND(NOT(ISBLANK('Gen Master'!H375)),OR('Gen Master'!$AM375=TRUE,'Gen Master'!$AM375="Enabled?")),'Gen Master'!H375, ignore_flag)</f>
        <v>zzz_ignore</v>
      </c>
      <c r="I504" s="19" t="str">
        <f>IF(AND(NOT(ISBLANK('Gen Master'!I375)),OR('Gen Master'!$AM375=TRUE,'Gen Master'!$AM375="Enabled?")),'Gen Master'!I375, ignore_flag)</f>
        <v>zzz_ignore</v>
      </c>
      <c r="J504" s="19" t="str">
        <f>IF(AND(NOT(ISBLANK('Gen Master'!J375)),OR('Gen Master'!$AM375=TRUE,'Gen Master'!$AM375="Enabled?")),'Gen Master'!J375, ignore_flag)</f>
        <v>zzz_ignore</v>
      </c>
      <c r="K504" s="19" t="str">
        <f>IF(AND(NOT(ISBLANK('Gen Master'!K375)),OR('Gen Master'!$AM375=TRUE,'Gen Master'!$AM375="Enabled?")),'Gen Master'!K375, ignore_flag)</f>
        <v>zzz_ignore</v>
      </c>
      <c r="L504" s="19" t="str">
        <f>IF(AND(NOT(ISBLANK('Gen Master'!L375)),OR('Gen Master'!$AM375=TRUE,'Gen Master'!$AM375="Enabled?")),'Gen Master'!L375, ignore_flag)</f>
        <v>zzz_ignore</v>
      </c>
      <c r="M504" s="19" t="str">
        <f>IF(AND(NOT(ISBLANK('Gen Master'!M375)),OR('Gen Master'!$AM375=TRUE,'Gen Master'!$AM375="Enabled?")),'Gen Master'!M375, ignore_flag)</f>
        <v>zzz_ignore</v>
      </c>
      <c r="N504" s="19" t="str">
        <f>IF(AND(NOT(ISBLANK('Gen Master'!N375)),OR('Gen Master'!$AM375=TRUE,'Gen Master'!$AM375="Enabled?")),'Gen Master'!N375, ignore_flag)</f>
        <v>zzz_ignore</v>
      </c>
      <c r="O504" s="19" t="str">
        <f>IF(AND(NOT(ISBLANK('Gen Master'!O375)),OR('Gen Master'!$AM375=TRUE,'Gen Master'!$AM375="Enabled?")),'Gen Master'!O375, ignore_flag)</f>
        <v>zzz_ignore</v>
      </c>
      <c r="P504" s="19" t="str">
        <f>IF(AND(NOT(ISBLANK('Gen Master'!P375)),OR('Gen Master'!$AM375=TRUE,'Gen Master'!$AM375="Enabled?")),'Gen Master'!P375, ignore_flag)</f>
        <v>zzz_ignore</v>
      </c>
      <c r="Q504" s="19" t="str">
        <f>IF(AND(NOT(ISBLANK('Gen Master'!Q375)),OR('Gen Master'!$AM375=TRUE,'Gen Master'!$AM375="Enabled?")),'Gen Master'!Q375, ignore_flag)</f>
        <v>zzz_ignore</v>
      </c>
      <c r="R504" s="19" t="str">
        <f>IF(AND(NOT(ISBLANK('Gen Master'!R375)),OR('Gen Master'!$AM375=TRUE,'Gen Master'!$AM375="Enabled?")),'Gen Master'!R375, ignore_flag)</f>
        <v>zzz_ignore</v>
      </c>
      <c r="S504" s="19" t="str">
        <f>IF(AND(NOT(ISBLANK('Gen Master'!S375)),OR('Gen Master'!$AM375=TRUE,'Gen Master'!$AM375="Enabled?")),'Gen Master'!S375, ignore_flag)</f>
        <v>zzz_ignore</v>
      </c>
      <c r="T504" s="19" t="str">
        <f>IF(AND(NOT(ISBLANK('Gen Master'!T375)),OR('Gen Master'!$AM375=TRUE,'Gen Master'!$AM375="Enabled?")),'Gen Master'!T375, ignore_flag)</f>
        <v>zzz_ignore</v>
      </c>
      <c r="U504" s="19" t="str">
        <f>IF(AND(NOT(ISBLANK('Gen Master'!U375)),OR('Gen Master'!$AM375=TRUE,'Gen Master'!$AM375="Enabled?")),'Gen Master'!U375, ignore_flag)</f>
        <v>zzz_ignore</v>
      </c>
      <c r="V504" s="19" t="str">
        <f ca="1">IF(AND(NOT(ISBLANK('Gen Master'!V375)),OR('Gen Master'!$AM375=TRUE,'Gen Master'!$AM375="Enabled?")),'Gen Master'!V375, ignore_flag)</f>
        <v>zzz_ignore</v>
      </c>
      <c r="W504" s="19" t="str">
        <f>IF(AND(NOT(ISBLANK('Gen Master'!W375)),OR('Gen Master'!$AM375=TRUE,'Gen Master'!$AM375="Enabled?")),'Gen Master'!W375, ignore_flag)</f>
        <v>zzz_ignore</v>
      </c>
      <c r="X504" s="19" t="str">
        <f>IF(AND(NOT(ISBLANK('Gen Master'!X375)),OR('Gen Master'!$AM375=TRUE,'Gen Master'!$AM375="Enabled?")),'Gen Master'!X375, ignore_flag)</f>
        <v>zzz_ignore</v>
      </c>
      <c r="Y504" s="19" t="str">
        <f>IF(AND(NOT(ISBLANK('Gen Master'!Y375)),OR('Gen Master'!$AM375=TRUE,'Gen Master'!$AM375="Enabled?")),'Gen Master'!Y375, ignore_flag)</f>
        <v>zzz_ignore</v>
      </c>
    </row>
    <row r="505" spans="1:25">
      <c r="A505" s="19">
        <f>'Gen Master'!A376</f>
        <v>345</v>
      </c>
      <c r="B505" s="19" t="str">
        <f>IF(AND(NOT(ISBLANK('Gen Master'!B376)),OR('Gen Master'!$AM376=TRUE,'Gen Master'!$AM376="Enabled?")),'Gen Master'!B376, ignore_flag)</f>
        <v>zzz_ignore</v>
      </c>
      <c r="C505" s="19" t="str">
        <f>IF(AND(NOT(ISBLANK('Gen Master'!C376)),OR('Gen Master'!$AM376=TRUE,'Gen Master'!$AM376="Enabled?")),'Gen Master'!C376, ignore_flag)</f>
        <v>zzz_ignore</v>
      </c>
      <c r="D505" s="19" t="str">
        <f>IF(AND(NOT(ISBLANK('Gen Master'!D376)),OR('Gen Master'!$AM376=TRUE,'Gen Master'!$AM376="Enabled?")),'Gen Master'!D376, ignore_flag)</f>
        <v>zzz_ignore</v>
      </c>
      <c r="E505" s="19" t="str">
        <f>IF(AND(NOT(ISBLANK('Gen Master'!E376)),OR('Gen Master'!$AM376=TRUE,'Gen Master'!$AM376="Enabled?")),'Gen Master'!E376, ignore_flag)</f>
        <v>zzz_ignore</v>
      </c>
      <c r="F505" s="19" t="str">
        <f>IF(AND(NOT(ISBLANK('Gen Master'!F376)),OR('Gen Master'!$AM376=TRUE,'Gen Master'!$AM376="Enabled?")),'Gen Master'!F376, ignore_flag)</f>
        <v>zzz_ignore</v>
      </c>
      <c r="G505" s="19" t="str">
        <f>IF(AND(NOT(ISBLANK('Gen Master'!G376)),OR('Gen Master'!$AM376=TRUE,'Gen Master'!$AM376="Enabled?")),'Gen Master'!G376, ignore_flag)</f>
        <v>zzz_ignore</v>
      </c>
      <c r="H505" s="19" t="str">
        <f>IF(AND(NOT(ISBLANK('Gen Master'!H376)),OR('Gen Master'!$AM376=TRUE,'Gen Master'!$AM376="Enabled?")),'Gen Master'!H376, ignore_flag)</f>
        <v>zzz_ignore</v>
      </c>
      <c r="I505" s="19" t="str">
        <f>IF(AND(NOT(ISBLANK('Gen Master'!I376)),OR('Gen Master'!$AM376=TRUE,'Gen Master'!$AM376="Enabled?")),'Gen Master'!I376, ignore_flag)</f>
        <v>zzz_ignore</v>
      </c>
      <c r="J505" s="19" t="str">
        <f>IF(AND(NOT(ISBLANK('Gen Master'!J376)),OR('Gen Master'!$AM376=TRUE,'Gen Master'!$AM376="Enabled?")),'Gen Master'!J376, ignore_flag)</f>
        <v>zzz_ignore</v>
      </c>
      <c r="K505" s="19" t="str">
        <f>IF(AND(NOT(ISBLANK('Gen Master'!K376)),OR('Gen Master'!$AM376=TRUE,'Gen Master'!$AM376="Enabled?")),'Gen Master'!K376, ignore_flag)</f>
        <v>zzz_ignore</v>
      </c>
      <c r="L505" s="19" t="str">
        <f>IF(AND(NOT(ISBLANK('Gen Master'!L376)),OR('Gen Master'!$AM376=TRUE,'Gen Master'!$AM376="Enabled?")),'Gen Master'!L376, ignore_flag)</f>
        <v>zzz_ignore</v>
      </c>
      <c r="M505" s="19" t="str">
        <f>IF(AND(NOT(ISBLANK('Gen Master'!M376)),OR('Gen Master'!$AM376=TRUE,'Gen Master'!$AM376="Enabled?")),'Gen Master'!M376, ignore_flag)</f>
        <v>zzz_ignore</v>
      </c>
      <c r="N505" s="19" t="str">
        <f>IF(AND(NOT(ISBLANK('Gen Master'!N376)),OR('Gen Master'!$AM376=TRUE,'Gen Master'!$AM376="Enabled?")),'Gen Master'!N376, ignore_flag)</f>
        <v>zzz_ignore</v>
      </c>
      <c r="O505" s="19" t="str">
        <f>IF(AND(NOT(ISBLANK('Gen Master'!O376)),OR('Gen Master'!$AM376=TRUE,'Gen Master'!$AM376="Enabled?")),'Gen Master'!O376, ignore_flag)</f>
        <v>zzz_ignore</v>
      </c>
      <c r="P505" s="19" t="str">
        <f>IF(AND(NOT(ISBLANK('Gen Master'!P376)),OR('Gen Master'!$AM376=TRUE,'Gen Master'!$AM376="Enabled?")),'Gen Master'!P376, ignore_flag)</f>
        <v>zzz_ignore</v>
      </c>
      <c r="Q505" s="19" t="str">
        <f>IF(AND(NOT(ISBLANK('Gen Master'!Q376)),OR('Gen Master'!$AM376=TRUE,'Gen Master'!$AM376="Enabled?")),'Gen Master'!Q376, ignore_flag)</f>
        <v>zzz_ignore</v>
      </c>
      <c r="R505" s="19" t="str">
        <f>IF(AND(NOT(ISBLANK('Gen Master'!R376)),OR('Gen Master'!$AM376=TRUE,'Gen Master'!$AM376="Enabled?")),'Gen Master'!R376, ignore_flag)</f>
        <v>zzz_ignore</v>
      </c>
      <c r="S505" s="19" t="str">
        <f>IF(AND(NOT(ISBLANK('Gen Master'!S376)),OR('Gen Master'!$AM376=TRUE,'Gen Master'!$AM376="Enabled?")),'Gen Master'!S376, ignore_flag)</f>
        <v>zzz_ignore</v>
      </c>
      <c r="T505" s="19" t="str">
        <f>IF(AND(NOT(ISBLANK('Gen Master'!T376)),OR('Gen Master'!$AM376=TRUE,'Gen Master'!$AM376="Enabled?")),'Gen Master'!T376, ignore_flag)</f>
        <v>zzz_ignore</v>
      </c>
      <c r="U505" s="19" t="str">
        <f>IF(AND(NOT(ISBLANK('Gen Master'!U376)),OR('Gen Master'!$AM376=TRUE,'Gen Master'!$AM376="Enabled?")),'Gen Master'!U376, ignore_flag)</f>
        <v>zzz_ignore</v>
      </c>
      <c r="V505" s="19" t="str">
        <f ca="1">IF(AND(NOT(ISBLANK('Gen Master'!V376)),OR('Gen Master'!$AM376=TRUE,'Gen Master'!$AM376="Enabled?")),'Gen Master'!V376, ignore_flag)</f>
        <v>zzz_ignore</v>
      </c>
      <c r="W505" s="19" t="str">
        <f>IF(AND(NOT(ISBLANK('Gen Master'!W376)),OR('Gen Master'!$AM376=TRUE,'Gen Master'!$AM376="Enabled?")),'Gen Master'!W376, ignore_flag)</f>
        <v>zzz_ignore</v>
      </c>
      <c r="X505" s="19" t="str">
        <f>IF(AND(NOT(ISBLANK('Gen Master'!X376)),OR('Gen Master'!$AM376=TRUE,'Gen Master'!$AM376="Enabled?")),'Gen Master'!X376, ignore_flag)</f>
        <v>zzz_ignore</v>
      </c>
      <c r="Y505" s="19" t="str">
        <f>IF(AND(NOT(ISBLANK('Gen Master'!Y376)),OR('Gen Master'!$AM376=TRUE,'Gen Master'!$AM376="Enabled?")),'Gen Master'!Y376, ignore_flag)</f>
        <v>zzz_ignore</v>
      </c>
    </row>
    <row r="506" spans="1:25">
      <c r="A506" s="19">
        <f>'Gen Master'!A377</f>
        <v>346</v>
      </c>
      <c r="B506" s="19" t="str">
        <f>IF(AND(NOT(ISBLANK('Gen Master'!B377)),OR('Gen Master'!$AM377=TRUE,'Gen Master'!$AM377="Enabled?")),'Gen Master'!B377, ignore_flag)</f>
        <v>zzz_ignore</v>
      </c>
      <c r="C506" s="19" t="str">
        <f>IF(AND(NOT(ISBLANK('Gen Master'!C377)),OR('Gen Master'!$AM377=TRUE,'Gen Master'!$AM377="Enabled?")),'Gen Master'!C377, ignore_flag)</f>
        <v>zzz_ignore</v>
      </c>
      <c r="D506" s="19" t="str">
        <f>IF(AND(NOT(ISBLANK('Gen Master'!D377)),OR('Gen Master'!$AM377=TRUE,'Gen Master'!$AM377="Enabled?")),'Gen Master'!D377, ignore_flag)</f>
        <v>zzz_ignore</v>
      </c>
      <c r="E506" s="19" t="str">
        <f>IF(AND(NOT(ISBLANK('Gen Master'!E377)),OR('Gen Master'!$AM377=TRUE,'Gen Master'!$AM377="Enabled?")),'Gen Master'!E377, ignore_flag)</f>
        <v>zzz_ignore</v>
      </c>
      <c r="F506" s="19" t="str">
        <f>IF(AND(NOT(ISBLANK('Gen Master'!F377)),OR('Gen Master'!$AM377=TRUE,'Gen Master'!$AM377="Enabled?")),'Gen Master'!F377, ignore_flag)</f>
        <v>zzz_ignore</v>
      </c>
      <c r="G506" s="19" t="str">
        <f>IF(AND(NOT(ISBLANK('Gen Master'!G377)),OR('Gen Master'!$AM377=TRUE,'Gen Master'!$AM377="Enabled?")),'Gen Master'!G377, ignore_flag)</f>
        <v>zzz_ignore</v>
      </c>
      <c r="H506" s="19" t="str">
        <f>IF(AND(NOT(ISBLANK('Gen Master'!H377)),OR('Gen Master'!$AM377=TRUE,'Gen Master'!$AM377="Enabled?")),'Gen Master'!H377, ignore_flag)</f>
        <v>zzz_ignore</v>
      </c>
      <c r="I506" s="19" t="str">
        <f>IF(AND(NOT(ISBLANK('Gen Master'!I377)),OR('Gen Master'!$AM377=TRUE,'Gen Master'!$AM377="Enabled?")),'Gen Master'!I377, ignore_flag)</f>
        <v>zzz_ignore</v>
      </c>
      <c r="J506" s="19" t="str">
        <f>IF(AND(NOT(ISBLANK('Gen Master'!J377)),OR('Gen Master'!$AM377=TRUE,'Gen Master'!$AM377="Enabled?")),'Gen Master'!J377, ignore_flag)</f>
        <v>zzz_ignore</v>
      </c>
      <c r="K506" s="19" t="str">
        <f>IF(AND(NOT(ISBLANK('Gen Master'!K377)),OR('Gen Master'!$AM377=TRUE,'Gen Master'!$AM377="Enabled?")),'Gen Master'!K377, ignore_flag)</f>
        <v>zzz_ignore</v>
      </c>
      <c r="L506" s="19" t="str">
        <f>IF(AND(NOT(ISBLANK('Gen Master'!L377)),OR('Gen Master'!$AM377=TRUE,'Gen Master'!$AM377="Enabled?")),'Gen Master'!L377, ignore_flag)</f>
        <v>zzz_ignore</v>
      </c>
      <c r="M506" s="19" t="str">
        <f>IF(AND(NOT(ISBLANK('Gen Master'!M377)),OR('Gen Master'!$AM377=TRUE,'Gen Master'!$AM377="Enabled?")),'Gen Master'!M377, ignore_flag)</f>
        <v>zzz_ignore</v>
      </c>
      <c r="N506" s="19" t="str">
        <f>IF(AND(NOT(ISBLANK('Gen Master'!N377)),OR('Gen Master'!$AM377=TRUE,'Gen Master'!$AM377="Enabled?")),'Gen Master'!N377, ignore_flag)</f>
        <v>zzz_ignore</v>
      </c>
      <c r="O506" s="19" t="str">
        <f>IF(AND(NOT(ISBLANK('Gen Master'!O377)),OR('Gen Master'!$AM377=TRUE,'Gen Master'!$AM377="Enabled?")),'Gen Master'!O377, ignore_flag)</f>
        <v>zzz_ignore</v>
      </c>
      <c r="P506" s="19" t="str">
        <f>IF(AND(NOT(ISBLANK('Gen Master'!P377)),OR('Gen Master'!$AM377=TRUE,'Gen Master'!$AM377="Enabled?")),'Gen Master'!P377, ignore_flag)</f>
        <v>zzz_ignore</v>
      </c>
      <c r="Q506" s="19" t="str">
        <f>IF(AND(NOT(ISBLANK('Gen Master'!Q377)),OR('Gen Master'!$AM377=TRUE,'Gen Master'!$AM377="Enabled?")),'Gen Master'!Q377, ignore_flag)</f>
        <v>zzz_ignore</v>
      </c>
      <c r="R506" s="19" t="str">
        <f>IF(AND(NOT(ISBLANK('Gen Master'!R377)),OR('Gen Master'!$AM377=TRUE,'Gen Master'!$AM377="Enabled?")),'Gen Master'!R377, ignore_flag)</f>
        <v>zzz_ignore</v>
      </c>
      <c r="S506" s="19" t="str">
        <f>IF(AND(NOT(ISBLANK('Gen Master'!S377)),OR('Gen Master'!$AM377=TRUE,'Gen Master'!$AM377="Enabled?")),'Gen Master'!S377, ignore_flag)</f>
        <v>zzz_ignore</v>
      </c>
      <c r="T506" s="19" t="str">
        <f>IF(AND(NOT(ISBLANK('Gen Master'!T377)),OR('Gen Master'!$AM377=TRUE,'Gen Master'!$AM377="Enabled?")),'Gen Master'!T377, ignore_flag)</f>
        <v>zzz_ignore</v>
      </c>
      <c r="U506" s="19" t="str">
        <f>IF(AND(NOT(ISBLANK('Gen Master'!U377)),OR('Gen Master'!$AM377=TRUE,'Gen Master'!$AM377="Enabled?")),'Gen Master'!U377, ignore_flag)</f>
        <v>zzz_ignore</v>
      </c>
      <c r="V506" s="19" t="str">
        <f ca="1">IF(AND(NOT(ISBLANK('Gen Master'!V377)),OR('Gen Master'!$AM377=TRUE,'Gen Master'!$AM377="Enabled?")),'Gen Master'!V377, ignore_flag)</f>
        <v>zzz_ignore</v>
      </c>
      <c r="W506" s="19" t="str">
        <f>IF(AND(NOT(ISBLANK('Gen Master'!W377)),OR('Gen Master'!$AM377=TRUE,'Gen Master'!$AM377="Enabled?")),'Gen Master'!W377, ignore_flag)</f>
        <v>zzz_ignore</v>
      </c>
      <c r="X506" s="19" t="str">
        <f>IF(AND(NOT(ISBLANK('Gen Master'!X377)),OR('Gen Master'!$AM377=TRUE,'Gen Master'!$AM377="Enabled?")),'Gen Master'!X377, ignore_flag)</f>
        <v>zzz_ignore</v>
      </c>
      <c r="Y506" s="19" t="str">
        <f>IF(AND(NOT(ISBLANK('Gen Master'!Y377)),OR('Gen Master'!$AM377=TRUE,'Gen Master'!$AM377="Enabled?")),'Gen Master'!Y377, ignore_flag)</f>
        <v>zzz_ignore</v>
      </c>
    </row>
    <row r="507" spans="1:25">
      <c r="A507" s="19">
        <f>'Gen Master'!A378</f>
        <v>347</v>
      </c>
      <c r="B507" s="19" t="str">
        <f>IF(AND(NOT(ISBLANK('Gen Master'!B378)),OR('Gen Master'!$AM378=TRUE,'Gen Master'!$AM378="Enabled?")),'Gen Master'!B378, ignore_flag)</f>
        <v>zzz_ignore</v>
      </c>
      <c r="C507" s="19" t="str">
        <f>IF(AND(NOT(ISBLANK('Gen Master'!C378)),OR('Gen Master'!$AM378=TRUE,'Gen Master'!$AM378="Enabled?")),'Gen Master'!C378, ignore_flag)</f>
        <v>zzz_ignore</v>
      </c>
      <c r="D507" s="19" t="str">
        <f>IF(AND(NOT(ISBLANK('Gen Master'!D378)),OR('Gen Master'!$AM378=TRUE,'Gen Master'!$AM378="Enabled?")),'Gen Master'!D378, ignore_flag)</f>
        <v>zzz_ignore</v>
      </c>
      <c r="E507" s="19" t="str">
        <f>IF(AND(NOT(ISBLANK('Gen Master'!E378)),OR('Gen Master'!$AM378=TRUE,'Gen Master'!$AM378="Enabled?")),'Gen Master'!E378, ignore_flag)</f>
        <v>zzz_ignore</v>
      </c>
      <c r="F507" s="19" t="str">
        <f>IF(AND(NOT(ISBLANK('Gen Master'!F378)),OR('Gen Master'!$AM378=TRUE,'Gen Master'!$AM378="Enabled?")),'Gen Master'!F378, ignore_flag)</f>
        <v>zzz_ignore</v>
      </c>
      <c r="G507" s="19" t="str">
        <f>IF(AND(NOT(ISBLANK('Gen Master'!G378)),OR('Gen Master'!$AM378=TRUE,'Gen Master'!$AM378="Enabled?")),'Gen Master'!G378, ignore_flag)</f>
        <v>zzz_ignore</v>
      </c>
      <c r="H507" s="19" t="str">
        <f>IF(AND(NOT(ISBLANK('Gen Master'!H378)),OR('Gen Master'!$AM378=TRUE,'Gen Master'!$AM378="Enabled?")),'Gen Master'!H378, ignore_flag)</f>
        <v>zzz_ignore</v>
      </c>
      <c r="I507" s="19" t="str">
        <f>IF(AND(NOT(ISBLANK('Gen Master'!I378)),OR('Gen Master'!$AM378=TRUE,'Gen Master'!$AM378="Enabled?")),'Gen Master'!I378, ignore_flag)</f>
        <v>zzz_ignore</v>
      </c>
      <c r="J507" s="19" t="str">
        <f>IF(AND(NOT(ISBLANK('Gen Master'!J378)),OR('Gen Master'!$AM378=TRUE,'Gen Master'!$AM378="Enabled?")),'Gen Master'!J378, ignore_flag)</f>
        <v>zzz_ignore</v>
      </c>
      <c r="K507" s="19" t="str">
        <f>IF(AND(NOT(ISBLANK('Gen Master'!K378)),OR('Gen Master'!$AM378=TRUE,'Gen Master'!$AM378="Enabled?")),'Gen Master'!K378, ignore_flag)</f>
        <v>zzz_ignore</v>
      </c>
      <c r="L507" s="19" t="str">
        <f>IF(AND(NOT(ISBLANK('Gen Master'!L378)),OR('Gen Master'!$AM378=TRUE,'Gen Master'!$AM378="Enabled?")),'Gen Master'!L378, ignore_flag)</f>
        <v>zzz_ignore</v>
      </c>
      <c r="M507" s="19" t="str">
        <f>IF(AND(NOT(ISBLANK('Gen Master'!M378)),OR('Gen Master'!$AM378=TRUE,'Gen Master'!$AM378="Enabled?")),'Gen Master'!M378, ignore_flag)</f>
        <v>zzz_ignore</v>
      </c>
      <c r="N507" s="19" t="str">
        <f>IF(AND(NOT(ISBLANK('Gen Master'!N378)),OR('Gen Master'!$AM378=TRUE,'Gen Master'!$AM378="Enabled?")),'Gen Master'!N378, ignore_flag)</f>
        <v>zzz_ignore</v>
      </c>
      <c r="O507" s="19" t="str">
        <f>IF(AND(NOT(ISBLANK('Gen Master'!O378)),OR('Gen Master'!$AM378=TRUE,'Gen Master'!$AM378="Enabled?")),'Gen Master'!O378, ignore_flag)</f>
        <v>zzz_ignore</v>
      </c>
      <c r="P507" s="19" t="str">
        <f>IF(AND(NOT(ISBLANK('Gen Master'!P378)),OR('Gen Master'!$AM378=TRUE,'Gen Master'!$AM378="Enabled?")),'Gen Master'!P378, ignore_flag)</f>
        <v>zzz_ignore</v>
      </c>
      <c r="Q507" s="19" t="str">
        <f>IF(AND(NOT(ISBLANK('Gen Master'!Q378)),OR('Gen Master'!$AM378=TRUE,'Gen Master'!$AM378="Enabled?")),'Gen Master'!Q378, ignore_flag)</f>
        <v>zzz_ignore</v>
      </c>
      <c r="R507" s="19" t="str">
        <f>IF(AND(NOT(ISBLANK('Gen Master'!R378)),OR('Gen Master'!$AM378=TRUE,'Gen Master'!$AM378="Enabled?")),'Gen Master'!R378, ignore_flag)</f>
        <v>zzz_ignore</v>
      </c>
      <c r="S507" s="19" t="str">
        <f>IF(AND(NOT(ISBLANK('Gen Master'!S378)),OR('Gen Master'!$AM378=TRUE,'Gen Master'!$AM378="Enabled?")),'Gen Master'!S378, ignore_flag)</f>
        <v>zzz_ignore</v>
      </c>
      <c r="T507" s="19" t="str">
        <f>IF(AND(NOT(ISBLANK('Gen Master'!T378)),OR('Gen Master'!$AM378=TRUE,'Gen Master'!$AM378="Enabled?")),'Gen Master'!T378, ignore_flag)</f>
        <v>zzz_ignore</v>
      </c>
      <c r="U507" s="19" t="str">
        <f>IF(AND(NOT(ISBLANK('Gen Master'!U378)),OR('Gen Master'!$AM378=TRUE,'Gen Master'!$AM378="Enabled?")),'Gen Master'!U378, ignore_flag)</f>
        <v>zzz_ignore</v>
      </c>
      <c r="V507" s="19" t="str">
        <f ca="1">IF(AND(NOT(ISBLANK('Gen Master'!V378)),OR('Gen Master'!$AM378=TRUE,'Gen Master'!$AM378="Enabled?")),'Gen Master'!V378, ignore_flag)</f>
        <v>zzz_ignore</v>
      </c>
      <c r="W507" s="19" t="str">
        <f>IF(AND(NOT(ISBLANK('Gen Master'!W378)),OR('Gen Master'!$AM378=TRUE,'Gen Master'!$AM378="Enabled?")),'Gen Master'!W378, ignore_flag)</f>
        <v>zzz_ignore</v>
      </c>
      <c r="X507" s="19" t="str">
        <f>IF(AND(NOT(ISBLANK('Gen Master'!X378)),OR('Gen Master'!$AM378=TRUE,'Gen Master'!$AM378="Enabled?")),'Gen Master'!X378, ignore_flag)</f>
        <v>zzz_ignore</v>
      </c>
      <c r="Y507" s="19" t="str">
        <f>IF(AND(NOT(ISBLANK('Gen Master'!Y378)),OR('Gen Master'!$AM378=TRUE,'Gen Master'!$AM378="Enabled?")),'Gen Master'!Y378, ignore_flag)</f>
        <v>zzz_ignore</v>
      </c>
    </row>
    <row r="508" spans="1:25">
      <c r="A508" s="19">
        <f>'Gen Master'!A379</f>
        <v>348</v>
      </c>
      <c r="B508" s="19" t="str">
        <f>IF(AND(NOT(ISBLANK('Gen Master'!B379)),OR('Gen Master'!$AM379=TRUE,'Gen Master'!$AM379="Enabled?")),'Gen Master'!B379, ignore_flag)</f>
        <v>zzz_ignore</v>
      </c>
      <c r="C508" s="19" t="str">
        <f>IF(AND(NOT(ISBLANK('Gen Master'!C379)),OR('Gen Master'!$AM379=TRUE,'Gen Master'!$AM379="Enabled?")),'Gen Master'!C379, ignore_flag)</f>
        <v>zzz_ignore</v>
      </c>
      <c r="D508" s="19" t="str">
        <f>IF(AND(NOT(ISBLANK('Gen Master'!D379)),OR('Gen Master'!$AM379=TRUE,'Gen Master'!$AM379="Enabled?")),'Gen Master'!D379, ignore_flag)</f>
        <v>zzz_ignore</v>
      </c>
      <c r="E508" s="19" t="str">
        <f>IF(AND(NOT(ISBLANK('Gen Master'!E379)),OR('Gen Master'!$AM379=TRUE,'Gen Master'!$AM379="Enabled?")),'Gen Master'!E379, ignore_flag)</f>
        <v>zzz_ignore</v>
      </c>
      <c r="F508" s="19" t="str">
        <f>IF(AND(NOT(ISBLANK('Gen Master'!F379)),OR('Gen Master'!$AM379=TRUE,'Gen Master'!$AM379="Enabled?")),'Gen Master'!F379, ignore_flag)</f>
        <v>zzz_ignore</v>
      </c>
      <c r="G508" s="19" t="str">
        <f>IF(AND(NOT(ISBLANK('Gen Master'!G379)),OR('Gen Master'!$AM379=TRUE,'Gen Master'!$AM379="Enabled?")),'Gen Master'!G379, ignore_flag)</f>
        <v>zzz_ignore</v>
      </c>
      <c r="H508" s="19" t="str">
        <f>IF(AND(NOT(ISBLANK('Gen Master'!H379)),OR('Gen Master'!$AM379=TRUE,'Gen Master'!$AM379="Enabled?")),'Gen Master'!H379, ignore_flag)</f>
        <v>zzz_ignore</v>
      </c>
      <c r="I508" s="19" t="str">
        <f>IF(AND(NOT(ISBLANK('Gen Master'!I379)),OR('Gen Master'!$AM379=TRUE,'Gen Master'!$AM379="Enabled?")),'Gen Master'!I379, ignore_flag)</f>
        <v>zzz_ignore</v>
      </c>
      <c r="J508" s="19" t="str">
        <f>IF(AND(NOT(ISBLANK('Gen Master'!J379)),OR('Gen Master'!$AM379=TRUE,'Gen Master'!$AM379="Enabled?")),'Gen Master'!J379, ignore_flag)</f>
        <v>zzz_ignore</v>
      </c>
      <c r="K508" s="19" t="str">
        <f>IF(AND(NOT(ISBLANK('Gen Master'!K379)),OR('Gen Master'!$AM379=TRUE,'Gen Master'!$AM379="Enabled?")),'Gen Master'!K379, ignore_flag)</f>
        <v>zzz_ignore</v>
      </c>
      <c r="L508" s="19" t="str">
        <f>IF(AND(NOT(ISBLANK('Gen Master'!L379)),OR('Gen Master'!$AM379=TRUE,'Gen Master'!$AM379="Enabled?")),'Gen Master'!L379, ignore_flag)</f>
        <v>zzz_ignore</v>
      </c>
      <c r="M508" s="19" t="str">
        <f>IF(AND(NOT(ISBLANK('Gen Master'!M379)),OR('Gen Master'!$AM379=TRUE,'Gen Master'!$AM379="Enabled?")),'Gen Master'!M379, ignore_flag)</f>
        <v>zzz_ignore</v>
      </c>
      <c r="N508" s="19" t="str">
        <f>IF(AND(NOT(ISBLANK('Gen Master'!N379)),OR('Gen Master'!$AM379=TRUE,'Gen Master'!$AM379="Enabled?")),'Gen Master'!N379, ignore_flag)</f>
        <v>zzz_ignore</v>
      </c>
      <c r="O508" s="19" t="str">
        <f>IF(AND(NOT(ISBLANK('Gen Master'!O379)),OR('Gen Master'!$AM379=TRUE,'Gen Master'!$AM379="Enabled?")),'Gen Master'!O379, ignore_flag)</f>
        <v>zzz_ignore</v>
      </c>
      <c r="P508" s="19" t="str">
        <f>IF(AND(NOT(ISBLANK('Gen Master'!P379)),OR('Gen Master'!$AM379=TRUE,'Gen Master'!$AM379="Enabled?")),'Gen Master'!P379, ignore_flag)</f>
        <v>zzz_ignore</v>
      </c>
      <c r="Q508" s="19" t="str">
        <f>IF(AND(NOT(ISBLANK('Gen Master'!Q379)),OR('Gen Master'!$AM379=TRUE,'Gen Master'!$AM379="Enabled?")),'Gen Master'!Q379, ignore_flag)</f>
        <v>zzz_ignore</v>
      </c>
      <c r="R508" s="19" t="str">
        <f>IF(AND(NOT(ISBLANK('Gen Master'!R379)),OR('Gen Master'!$AM379=TRUE,'Gen Master'!$AM379="Enabled?")),'Gen Master'!R379, ignore_flag)</f>
        <v>zzz_ignore</v>
      </c>
      <c r="S508" s="19" t="str">
        <f>IF(AND(NOT(ISBLANK('Gen Master'!S379)),OR('Gen Master'!$AM379=TRUE,'Gen Master'!$AM379="Enabled?")),'Gen Master'!S379, ignore_flag)</f>
        <v>zzz_ignore</v>
      </c>
      <c r="T508" s="19" t="str">
        <f>IF(AND(NOT(ISBLANK('Gen Master'!T379)),OR('Gen Master'!$AM379=TRUE,'Gen Master'!$AM379="Enabled?")),'Gen Master'!T379, ignore_flag)</f>
        <v>zzz_ignore</v>
      </c>
      <c r="U508" s="19" t="str">
        <f>IF(AND(NOT(ISBLANK('Gen Master'!U379)),OR('Gen Master'!$AM379=TRUE,'Gen Master'!$AM379="Enabled?")),'Gen Master'!U379, ignore_flag)</f>
        <v>zzz_ignore</v>
      </c>
      <c r="V508" s="19" t="str">
        <f ca="1">IF(AND(NOT(ISBLANK('Gen Master'!V379)),OR('Gen Master'!$AM379=TRUE,'Gen Master'!$AM379="Enabled?")),'Gen Master'!V379, ignore_flag)</f>
        <v>zzz_ignore</v>
      </c>
      <c r="W508" s="19" t="str">
        <f>IF(AND(NOT(ISBLANK('Gen Master'!W379)),OR('Gen Master'!$AM379=TRUE,'Gen Master'!$AM379="Enabled?")),'Gen Master'!W379, ignore_flag)</f>
        <v>zzz_ignore</v>
      </c>
      <c r="X508" s="19" t="str">
        <f>IF(AND(NOT(ISBLANK('Gen Master'!X379)),OR('Gen Master'!$AM379=TRUE,'Gen Master'!$AM379="Enabled?")),'Gen Master'!X379, ignore_flag)</f>
        <v>zzz_ignore</v>
      </c>
      <c r="Y508" s="19" t="str">
        <f>IF(AND(NOT(ISBLANK('Gen Master'!Y379)),OR('Gen Master'!$AM379=TRUE,'Gen Master'!$AM379="Enabled?")),'Gen Master'!Y379, ignore_flag)</f>
        <v>zzz_ignore</v>
      </c>
    </row>
    <row r="509" spans="1:25">
      <c r="A509" s="19">
        <f>'Gen Master'!A380</f>
        <v>349</v>
      </c>
      <c r="B509" s="19" t="str">
        <f>IF(AND(NOT(ISBLANK('Gen Master'!B380)),OR('Gen Master'!$AM380=TRUE,'Gen Master'!$AM380="Enabled?")),'Gen Master'!B380, ignore_flag)</f>
        <v>zzz_ignore</v>
      </c>
      <c r="C509" s="19" t="str">
        <f>IF(AND(NOT(ISBLANK('Gen Master'!C380)),OR('Gen Master'!$AM380=TRUE,'Gen Master'!$AM380="Enabled?")),'Gen Master'!C380, ignore_flag)</f>
        <v>zzz_ignore</v>
      </c>
      <c r="D509" s="19" t="str">
        <f>IF(AND(NOT(ISBLANK('Gen Master'!D380)),OR('Gen Master'!$AM380=TRUE,'Gen Master'!$AM380="Enabled?")),'Gen Master'!D380, ignore_flag)</f>
        <v>zzz_ignore</v>
      </c>
      <c r="E509" s="19" t="str">
        <f>IF(AND(NOT(ISBLANK('Gen Master'!E380)),OR('Gen Master'!$AM380=TRUE,'Gen Master'!$AM380="Enabled?")),'Gen Master'!E380, ignore_flag)</f>
        <v>zzz_ignore</v>
      </c>
      <c r="F509" s="19" t="str">
        <f>IF(AND(NOT(ISBLANK('Gen Master'!F380)),OR('Gen Master'!$AM380=TRUE,'Gen Master'!$AM380="Enabled?")),'Gen Master'!F380, ignore_flag)</f>
        <v>zzz_ignore</v>
      </c>
      <c r="G509" s="19" t="str">
        <f>IF(AND(NOT(ISBLANK('Gen Master'!G380)),OR('Gen Master'!$AM380=TRUE,'Gen Master'!$AM380="Enabled?")),'Gen Master'!G380, ignore_flag)</f>
        <v>zzz_ignore</v>
      </c>
      <c r="H509" s="19" t="str">
        <f>IF(AND(NOT(ISBLANK('Gen Master'!H380)),OR('Gen Master'!$AM380=TRUE,'Gen Master'!$AM380="Enabled?")),'Gen Master'!H380, ignore_flag)</f>
        <v>zzz_ignore</v>
      </c>
      <c r="I509" s="19" t="str">
        <f>IF(AND(NOT(ISBLANK('Gen Master'!I380)),OR('Gen Master'!$AM380=TRUE,'Gen Master'!$AM380="Enabled?")),'Gen Master'!I380, ignore_flag)</f>
        <v>zzz_ignore</v>
      </c>
      <c r="J509" s="19" t="str">
        <f>IF(AND(NOT(ISBLANK('Gen Master'!J380)),OR('Gen Master'!$AM380=TRUE,'Gen Master'!$AM380="Enabled?")),'Gen Master'!J380, ignore_flag)</f>
        <v>zzz_ignore</v>
      </c>
      <c r="K509" s="19" t="str">
        <f>IF(AND(NOT(ISBLANK('Gen Master'!K380)),OR('Gen Master'!$AM380=TRUE,'Gen Master'!$AM380="Enabled?")),'Gen Master'!K380, ignore_flag)</f>
        <v>zzz_ignore</v>
      </c>
      <c r="L509" s="19" t="str">
        <f>IF(AND(NOT(ISBLANK('Gen Master'!L380)),OR('Gen Master'!$AM380=TRUE,'Gen Master'!$AM380="Enabled?")),'Gen Master'!L380, ignore_flag)</f>
        <v>zzz_ignore</v>
      </c>
      <c r="M509" s="19" t="str">
        <f>IF(AND(NOT(ISBLANK('Gen Master'!M380)),OR('Gen Master'!$AM380=TRUE,'Gen Master'!$AM380="Enabled?")),'Gen Master'!M380, ignore_flag)</f>
        <v>zzz_ignore</v>
      </c>
      <c r="N509" s="19" t="str">
        <f>IF(AND(NOT(ISBLANK('Gen Master'!N380)),OR('Gen Master'!$AM380=TRUE,'Gen Master'!$AM380="Enabled?")),'Gen Master'!N380, ignore_flag)</f>
        <v>zzz_ignore</v>
      </c>
      <c r="O509" s="19" t="str">
        <f>IF(AND(NOT(ISBLANK('Gen Master'!O380)),OR('Gen Master'!$AM380=TRUE,'Gen Master'!$AM380="Enabled?")),'Gen Master'!O380, ignore_flag)</f>
        <v>zzz_ignore</v>
      </c>
      <c r="P509" s="19" t="str">
        <f>IF(AND(NOT(ISBLANK('Gen Master'!P380)),OR('Gen Master'!$AM380=TRUE,'Gen Master'!$AM380="Enabled?")),'Gen Master'!P380, ignore_flag)</f>
        <v>zzz_ignore</v>
      </c>
      <c r="Q509" s="19" t="str">
        <f>IF(AND(NOT(ISBLANK('Gen Master'!Q380)),OR('Gen Master'!$AM380=TRUE,'Gen Master'!$AM380="Enabled?")),'Gen Master'!Q380, ignore_flag)</f>
        <v>zzz_ignore</v>
      </c>
      <c r="R509" s="19" t="str">
        <f>IF(AND(NOT(ISBLANK('Gen Master'!R380)),OR('Gen Master'!$AM380=TRUE,'Gen Master'!$AM380="Enabled?")),'Gen Master'!R380, ignore_flag)</f>
        <v>zzz_ignore</v>
      </c>
      <c r="S509" s="19" t="str">
        <f>IF(AND(NOT(ISBLANK('Gen Master'!S380)),OR('Gen Master'!$AM380=TRUE,'Gen Master'!$AM380="Enabled?")),'Gen Master'!S380, ignore_flag)</f>
        <v>zzz_ignore</v>
      </c>
      <c r="T509" s="19" t="str">
        <f>IF(AND(NOT(ISBLANK('Gen Master'!T380)),OR('Gen Master'!$AM380=TRUE,'Gen Master'!$AM380="Enabled?")),'Gen Master'!T380, ignore_flag)</f>
        <v>zzz_ignore</v>
      </c>
      <c r="U509" s="19" t="str">
        <f>IF(AND(NOT(ISBLANK('Gen Master'!U380)),OR('Gen Master'!$AM380=TRUE,'Gen Master'!$AM380="Enabled?")),'Gen Master'!U380, ignore_flag)</f>
        <v>zzz_ignore</v>
      </c>
      <c r="V509" s="19" t="str">
        <f ca="1">IF(AND(NOT(ISBLANK('Gen Master'!V380)),OR('Gen Master'!$AM380=TRUE,'Gen Master'!$AM380="Enabled?")),'Gen Master'!V380, ignore_flag)</f>
        <v>zzz_ignore</v>
      </c>
      <c r="W509" s="19" t="str">
        <f>IF(AND(NOT(ISBLANK('Gen Master'!W380)),OR('Gen Master'!$AM380=TRUE,'Gen Master'!$AM380="Enabled?")),'Gen Master'!W380, ignore_flag)</f>
        <v>zzz_ignore</v>
      </c>
      <c r="X509" s="19" t="str">
        <f>IF(AND(NOT(ISBLANK('Gen Master'!X380)),OR('Gen Master'!$AM380=TRUE,'Gen Master'!$AM380="Enabled?")),'Gen Master'!X380, ignore_flag)</f>
        <v>zzz_ignore</v>
      </c>
      <c r="Y509" s="19" t="str">
        <f>IF(AND(NOT(ISBLANK('Gen Master'!Y380)),OR('Gen Master'!$AM380=TRUE,'Gen Master'!$AM380="Enabled?")),'Gen Master'!Y380, ignore_flag)</f>
        <v>zzz_ignore</v>
      </c>
    </row>
    <row r="510" spans="1:25">
      <c r="A510" s="19">
        <f>'Gen Master'!A386</f>
        <v>355</v>
      </c>
      <c r="B510" s="19" t="str">
        <f>IF(AND(NOT(ISBLANK('Gen Master'!B386)),OR('Gen Master'!$AM386=TRUE,'Gen Master'!$AM386="Enabled?")),'Gen Master'!B386, ignore_flag)</f>
        <v>zzz_ignore</v>
      </c>
      <c r="C510" s="19" t="str">
        <f>IF(AND(NOT(ISBLANK('Gen Master'!C386)),OR('Gen Master'!$AM386=TRUE,'Gen Master'!$AM386="Enabled?")),'Gen Master'!C386, ignore_flag)</f>
        <v>zzz_ignore</v>
      </c>
      <c r="D510" s="19" t="str">
        <f>IF(AND(NOT(ISBLANK('Gen Master'!D386)),OR('Gen Master'!$AM386=TRUE,'Gen Master'!$AM386="Enabled?")),'Gen Master'!D386, ignore_flag)</f>
        <v>zzz_ignore</v>
      </c>
      <c r="E510" s="19" t="str">
        <f>IF(AND(NOT(ISBLANK('Gen Master'!E386)),OR('Gen Master'!$AM386=TRUE,'Gen Master'!$AM386="Enabled?")),'Gen Master'!E386, ignore_flag)</f>
        <v>zzz_ignore</v>
      </c>
      <c r="F510" s="19" t="str">
        <f>IF(AND(NOT(ISBLANK('Gen Master'!F386)),OR('Gen Master'!$AM386=TRUE,'Gen Master'!$AM386="Enabled?")),'Gen Master'!F386, ignore_flag)</f>
        <v>zzz_ignore</v>
      </c>
      <c r="G510" s="19" t="str">
        <f>IF(AND(NOT(ISBLANK('Gen Master'!G386)),OR('Gen Master'!$AM386=TRUE,'Gen Master'!$AM386="Enabled?")),'Gen Master'!G386, ignore_flag)</f>
        <v>zzz_ignore</v>
      </c>
      <c r="H510" s="19" t="str">
        <f>IF(AND(NOT(ISBLANK('Gen Master'!H386)),OR('Gen Master'!$AM386=TRUE,'Gen Master'!$AM386="Enabled?")),'Gen Master'!H386, ignore_flag)</f>
        <v>zzz_ignore</v>
      </c>
      <c r="I510" s="19" t="str">
        <f>IF(AND(NOT(ISBLANK('Gen Master'!I386)),OR('Gen Master'!$AM386=TRUE,'Gen Master'!$AM386="Enabled?")),'Gen Master'!I386, ignore_flag)</f>
        <v>zzz_ignore</v>
      </c>
      <c r="J510" s="19" t="str">
        <f>IF(AND(NOT(ISBLANK('Gen Master'!J386)),OR('Gen Master'!$AM386=TRUE,'Gen Master'!$AM386="Enabled?")),'Gen Master'!J386, ignore_flag)</f>
        <v>zzz_ignore</v>
      </c>
      <c r="K510" s="19" t="str">
        <f>IF(AND(NOT(ISBLANK('Gen Master'!K386)),OR('Gen Master'!$AM386=TRUE,'Gen Master'!$AM386="Enabled?")),'Gen Master'!K386, ignore_flag)</f>
        <v>zzz_ignore</v>
      </c>
      <c r="L510" s="19" t="str">
        <f>IF(AND(NOT(ISBLANK('Gen Master'!L386)),OR('Gen Master'!$AM386=TRUE,'Gen Master'!$AM386="Enabled?")),'Gen Master'!L386, ignore_flag)</f>
        <v>zzz_ignore</v>
      </c>
      <c r="M510" s="19" t="str">
        <f>IF(AND(NOT(ISBLANK('Gen Master'!M386)),OR('Gen Master'!$AM386=TRUE,'Gen Master'!$AM386="Enabled?")),'Gen Master'!M386, ignore_flag)</f>
        <v>zzz_ignore</v>
      </c>
      <c r="N510" s="19" t="str">
        <f>IF(AND(NOT(ISBLANK('Gen Master'!N386)),OR('Gen Master'!$AM386=TRUE,'Gen Master'!$AM386="Enabled?")),'Gen Master'!N386, ignore_flag)</f>
        <v>zzz_ignore</v>
      </c>
      <c r="O510" s="19" t="str">
        <f>IF(AND(NOT(ISBLANK('Gen Master'!O386)),OR('Gen Master'!$AM386=TRUE,'Gen Master'!$AM386="Enabled?")),'Gen Master'!O386, ignore_flag)</f>
        <v>zzz_ignore</v>
      </c>
      <c r="P510" s="19" t="str">
        <f>IF(AND(NOT(ISBLANK('Gen Master'!P386)),OR('Gen Master'!$AM386=TRUE,'Gen Master'!$AM386="Enabled?")),'Gen Master'!P386, ignore_flag)</f>
        <v>zzz_ignore</v>
      </c>
      <c r="Q510" s="19" t="str">
        <f>IF(AND(NOT(ISBLANK('Gen Master'!Q386)),OR('Gen Master'!$AM386=TRUE,'Gen Master'!$AM386="Enabled?")),'Gen Master'!Q386, ignore_flag)</f>
        <v>zzz_ignore</v>
      </c>
      <c r="R510" s="19" t="str">
        <f>IF(AND(NOT(ISBLANK('Gen Master'!R386)),OR('Gen Master'!$AM386=TRUE,'Gen Master'!$AM386="Enabled?")),'Gen Master'!R386, ignore_flag)</f>
        <v>zzz_ignore</v>
      </c>
      <c r="S510" s="19" t="str">
        <f>IF(AND(NOT(ISBLANK('Gen Master'!S386)),OR('Gen Master'!$AM386=TRUE,'Gen Master'!$AM386="Enabled?")),'Gen Master'!S386, ignore_flag)</f>
        <v>zzz_ignore</v>
      </c>
      <c r="T510" s="19" t="str">
        <f>IF(AND(NOT(ISBLANK('Gen Master'!T386)),OR('Gen Master'!$AM386=TRUE,'Gen Master'!$AM386="Enabled?")),'Gen Master'!T386, ignore_flag)</f>
        <v>zzz_ignore</v>
      </c>
      <c r="U510" s="19" t="str">
        <f>IF(AND(NOT(ISBLANK('Gen Master'!U386)),OR('Gen Master'!$AM386=TRUE,'Gen Master'!$AM386="Enabled?")),'Gen Master'!U386, ignore_flag)</f>
        <v>zzz_ignore</v>
      </c>
      <c r="V510" s="19" t="str">
        <f ca="1">IF(AND(NOT(ISBLANK('Gen Master'!V386)),OR('Gen Master'!$AM386=TRUE,'Gen Master'!$AM386="Enabled?")),'Gen Master'!V386, ignore_flag)</f>
        <v>zzz_ignore</v>
      </c>
      <c r="W510" s="19" t="str">
        <f>IF(AND(NOT(ISBLANK('Gen Master'!W386)),OR('Gen Master'!$AM386=TRUE,'Gen Master'!$AM386="Enabled?")),'Gen Master'!W386, ignore_flag)</f>
        <v>zzz_ignore</v>
      </c>
      <c r="X510" s="19" t="str">
        <f>IF(AND(NOT(ISBLANK('Gen Master'!X386)),OR('Gen Master'!$AM386=TRUE,'Gen Master'!$AM386="Enabled?")),'Gen Master'!X386, ignore_flag)</f>
        <v>zzz_ignore</v>
      </c>
      <c r="Y510" s="19" t="str">
        <f>IF(AND(NOT(ISBLANK('Gen Master'!Y386)),OR('Gen Master'!$AM386=TRUE,'Gen Master'!$AM386="Enabled?")),'Gen Master'!Y386, ignore_flag)</f>
        <v>zzz_ignore</v>
      </c>
    </row>
    <row r="511" spans="1:25">
      <c r="A511" s="19">
        <f>'Gen Master'!A387</f>
        <v>356</v>
      </c>
      <c r="B511" s="19" t="str">
        <f>IF(AND(NOT(ISBLANK('Gen Master'!B387)),OR('Gen Master'!$AM387=TRUE,'Gen Master'!$AM387="Enabled?")),'Gen Master'!B387, ignore_flag)</f>
        <v>zzz_ignore</v>
      </c>
      <c r="C511" s="19" t="str">
        <f>IF(AND(NOT(ISBLANK('Gen Master'!C387)),OR('Gen Master'!$AM387=TRUE,'Gen Master'!$AM387="Enabled?")),'Gen Master'!C387, ignore_flag)</f>
        <v>zzz_ignore</v>
      </c>
      <c r="D511" s="19" t="str">
        <f>IF(AND(NOT(ISBLANK('Gen Master'!D387)),OR('Gen Master'!$AM387=TRUE,'Gen Master'!$AM387="Enabled?")),'Gen Master'!D387, ignore_flag)</f>
        <v>zzz_ignore</v>
      </c>
      <c r="E511" s="19" t="str">
        <f>IF(AND(NOT(ISBLANK('Gen Master'!E387)),OR('Gen Master'!$AM387=TRUE,'Gen Master'!$AM387="Enabled?")),'Gen Master'!E387, ignore_flag)</f>
        <v>zzz_ignore</v>
      </c>
      <c r="F511" s="19" t="str">
        <f>IF(AND(NOT(ISBLANK('Gen Master'!F387)),OR('Gen Master'!$AM387=TRUE,'Gen Master'!$AM387="Enabled?")),'Gen Master'!F387, ignore_flag)</f>
        <v>zzz_ignore</v>
      </c>
      <c r="G511" s="19" t="str">
        <f>IF(AND(NOT(ISBLANK('Gen Master'!G387)),OR('Gen Master'!$AM387=TRUE,'Gen Master'!$AM387="Enabled?")),'Gen Master'!G387, ignore_flag)</f>
        <v>zzz_ignore</v>
      </c>
      <c r="H511" s="19" t="str">
        <f>IF(AND(NOT(ISBLANK('Gen Master'!H387)),OR('Gen Master'!$AM387=TRUE,'Gen Master'!$AM387="Enabled?")),'Gen Master'!H387, ignore_flag)</f>
        <v>zzz_ignore</v>
      </c>
      <c r="I511" s="19" t="str">
        <f>IF(AND(NOT(ISBLANK('Gen Master'!I387)),OR('Gen Master'!$AM387=TRUE,'Gen Master'!$AM387="Enabled?")),'Gen Master'!I387, ignore_flag)</f>
        <v>zzz_ignore</v>
      </c>
      <c r="J511" s="19" t="str">
        <f>IF(AND(NOT(ISBLANK('Gen Master'!J387)),OR('Gen Master'!$AM387=TRUE,'Gen Master'!$AM387="Enabled?")),'Gen Master'!J387, ignore_flag)</f>
        <v>zzz_ignore</v>
      </c>
      <c r="K511" s="19" t="str">
        <f>IF(AND(NOT(ISBLANK('Gen Master'!K387)),OR('Gen Master'!$AM387=TRUE,'Gen Master'!$AM387="Enabled?")),'Gen Master'!K387, ignore_flag)</f>
        <v>zzz_ignore</v>
      </c>
      <c r="L511" s="19" t="str">
        <f>IF(AND(NOT(ISBLANK('Gen Master'!L387)),OR('Gen Master'!$AM387=TRUE,'Gen Master'!$AM387="Enabled?")),'Gen Master'!L387, ignore_flag)</f>
        <v>zzz_ignore</v>
      </c>
      <c r="M511" s="19" t="str">
        <f>IF(AND(NOT(ISBLANK('Gen Master'!M387)),OR('Gen Master'!$AM387=TRUE,'Gen Master'!$AM387="Enabled?")),'Gen Master'!M387, ignore_flag)</f>
        <v>zzz_ignore</v>
      </c>
      <c r="N511" s="19" t="str">
        <f>IF(AND(NOT(ISBLANK('Gen Master'!N387)),OR('Gen Master'!$AM387=TRUE,'Gen Master'!$AM387="Enabled?")),'Gen Master'!N387, ignore_flag)</f>
        <v>zzz_ignore</v>
      </c>
      <c r="O511" s="19" t="str">
        <f>IF(AND(NOT(ISBLANK('Gen Master'!O387)),OR('Gen Master'!$AM387=TRUE,'Gen Master'!$AM387="Enabled?")),'Gen Master'!O387, ignore_flag)</f>
        <v>zzz_ignore</v>
      </c>
      <c r="P511" s="19" t="str">
        <f>IF(AND(NOT(ISBLANK('Gen Master'!P387)),OR('Gen Master'!$AM387=TRUE,'Gen Master'!$AM387="Enabled?")),'Gen Master'!P387, ignore_flag)</f>
        <v>zzz_ignore</v>
      </c>
      <c r="Q511" s="19" t="str">
        <f>IF(AND(NOT(ISBLANK('Gen Master'!Q387)),OR('Gen Master'!$AM387=TRUE,'Gen Master'!$AM387="Enabled?")),'Gen Master'!Q387, ignore_flag)</f>
        <v>zzz_ignore</v>
      </c>
      <c r="R511" s="19" t="str">
        <f>IF(AND(NOT(ISBLANK('Gen Master'!R387)),OR('Gen Master'!$AM387=TRUE,'Gen Master'!$AM387="Enabled?")),'Gen Master'!R387, ignore_flag)</f>
        <v>zzz_ignore</v>
      </c>
      <c r="S511" s="19" t="str">
        <f>IF(AND(NOT(ISBLANK('Gen Master'!S387)),OR('Gen Master'!$AM387=TRUE,'Gen Master'!$AM387="Enabled?")),'Gen Master'!S387, ignore_flag)</f>
        <v>zzz_ignore</v>
      </c>
      <c r="T511" s="19" t="str">
        <f>IF(AND(NOT(ISBLANK('Gen Master'!T387)),OR('Gen Master'!$AM387=TRUE,'Gen Master'!$AM387="Enabled?")),'Gen Master'!T387, ignore_flag)</f>
        <v>zzz_ignore</v>
      </c>
      <c r="U511" s="19" t="str">
        <f>IF(AND(NOT(ISBLANK('Gen Master'!U387)),OR('Gen Master'!$AM387=TRUE,'Gen Master'!$AM387="Enabled?")),'Gen Master'!U387, ignore_flag)</f>
        <v>zzz_ignore</v>
      </c>
      <c r="V511" s="19" t="str">
        <f ca="1">IF(AND(NOT(ISBLANK('Gen Master'!V387)),OR('Gen Master'!$AM387=TRUE,'Gen Master'!$AM387="Enabled?")),'Gen Master'!V387, ignore_flag)</f>
        <v>zzz_ignore</v>
      </c>
      <c r="W511" s="19" t="str">
        <f>IF(AND(NOT(ISBLANK('Gen Master'!W387)),OR('Gen Master'!$AM387=TRUE,'Gen Master'!$AM387="Enabled?")),'Gen Master'!W387, ignore_flag)</f>
        <v>zzz_ignore</v>
      </c>
      <c r="X511" s="19" t="str">
        <f>IF(AND(NOT(ISBLANK('Gen Master'!X387)),OR('Gen Master'!$AM387=TRUE,'Gen Master'!$AM387="Enabled?")),'Gen Master'!X387, ignore_flag)</f>
        <v>zzz_ignore</v>
      </c>
      <c r="Y511" s="19" t="str">
        <f>IF(AND(NOT(ISBLANK('Gen Master'!Y387)),OR('Gen Master'!$AM387=TRUE,'Gen Master'!$AM387="Enabled?")),'Gen Master'!Y387, ignore_flag)</f>
        <v>zzz_ignore</v>
      </c>
    </row>
    <row r="512" spans="1:25">
      <c r="A512" s="19">
        <f>'Gen Master'!A388</f>
        <v>357</v>
      </c>
      <c r="B512" s="19" t="str">
        <f>IF(AND(NOT(ISBLANK('Gen Master'!B388)),OR('Gen Master'!$AM388=TRUE,'Gen Master'!$AM388="Enabled?")),'Gen Master'!B388, ignore_flag)</f>
        <v>zzz_ignore</v>
      </c>
      <c r="C512" s="19" t="str">
        <f>IF(AND(NOT(ISBLANK('Gen Master'!C388)),OR('Gen Master'!$AM388=TRUE,'Gen Master'!$AM388="Enabled?")),'Gen Master'!C388, ignore_flag)</f>
        <v>zzz_ignore</v>
      </c>
      <c r="D512" s="19" t="str">
        <f>IF(AND(NOT(ISBLANK('Gen Master'!D388)),OR('Gen Master'!$AM388=TRUE,'Gen Master'!$AM388="Enabled?")),'Gen Master'!D388, ignore_flag)</f>
        <v>zzz_ignore</v>
      </c>
      <c r="E512" s="19" t="str">
        <f>IF(AND(NOT(ISBLANK('Gen Master'!E388)),OR('Gen Master'!$AM388=TRUE,'Gen Master'!$AM388="Enabled?")),'Gen Master'!E388, ignore_flag)</f>
        <v>zzz_ignore</v>
      </c>
      <c r="F512" s="19" t="str">
        <f>IF(AND(NOT(ISBLANK('Gen Master'!F388)),OR('Gen Master'!$AM388=TRUE,'Gen Master'!$AM388="Enabled?")),'Gen Master'!F388, ignore_flag)</f>
        <v>zzz_ignore</v>
      </c>
      <c r="G512" s="19" t="str">
        <f>IF(AND(NOT(ISBLANK('Gen Master'!G388)),OR('Gen Master'!$AM388=TRUE,'Gen Master'!$AM388="Enabled?")),'Gen Master'!G388, ignore_flag)</f>
        <v>zzz_ignore</v>
      </c>
      <c r="H512" s="19" t="str">
        <f>IF(AND(NOT(ISBLANK('Gen Master'!H388)),OR('Gen Master'!$AM388=TRUE,'Gen Master'!$AM388="Enabled?")),'Gen Master'!H388, ignore_flag)</f>
        <v>zzz_ignore</v>
      </c>
      <c r="I512" s="19" t="str">
        <f>IF(AND(NOT(ISBLANK('Gen Master'!I388)),OR('Gen Master'!$AM388=TRUE,'Gen Master'!$AM388="Enabled?")),'Gen Master'!I388, ignore_flag)</f>
        <v>zzz_ignore</v>
      </c>
      <c r="J512" s="19" t="str">
        <f>IF(AND(NOT(ISBLANK('Gen Master'!J388)),OR('Gen Master'!$AM388=TRUE,'Gen Master'!$AM388="Enabled?")),'Gen Master'!J388, ignore_flag)</f>
        <v>zzz_ignore</v>
      </c>
      <c r="K512" s="19" t="str">
        <f>IF(AND(NOT(ISBLANK('Gen Master'!K388)),OR('Gen Master'!$AM388=TRUE,'Gen Master'!$AM388="Enabled?")),'Gen Master'!K388, ignore_flag)</f>
        <v>zzz_ignore</v>
      </c>
      <c r="L512" s="19" t="str">
        <f>IF(AND(NOT(ISBLANK('Gen Master'!L388)),OR('Gen Master'!$AM388=TRUE,'Gen Master'!$AM388="Enabled?")),'Gen Master'!L388, ignore_flag)</f>
        <v>zzz_ignore</v>
      </c>
      <c r="M512" s="19" t="str">
        <f>IF(AND(NOT(ISBLANK('Gen Master'!M388)),OR('Gen Master'!$AM388=TRUE,'Gen Master'!$AM388="Enabled?")),'Gen Master'!M388, ignore_flag)</f>
        <v>zzz_ignore</v>
      </c>
      <c r="N512" s="19" t="str">
        <f>IF(AND(NOT(ISBLANK('Gen Master'!N388)),OR('Gen Master'!$AM388=TRUE,'Gen Master'!$AM388="Enabled?")),'Gen Master'!N388, ignore_flag)</f>
        <v>zzz_ignore</v>
      </c>
      <c r="O512" s="19" t="str">
        <f>IF(AND(NOT(ISBLANK('Gen Master'!O388)),OR('Gen Master'!$AM388=TRUE,'Gen Master'!$AM388="Enabled?")),'Gen Master'!O388, ignore_flag)</f>
        <v>zzz_ignore</v>
      </c>
      <c r="P512" s="19" t="str">
        <f>IF(AND(NOT(ISBLANK('Gen Master'!P388)),OR('Gen Master'!$AM388=TRUE,'Gen Master'!$AM388="Enabled?")),'Gen Master'!P388, ignore_flag)</f>
        <v>zzz_ignore</v>
      </c>
      <c r="Q512" s="19" t="str">
        <f>IF(AND(NOT(ISBLANK('Gen Master'!Q388)),OR('Gen Master'!$AM388=TRUE,'Gen Master'!$AM388="Enabled?")),'Gen Master'!Q388, ignore_flag)</f>
        <v>zzz_ignore</v>
      </c>
      <c r="R512" s="19" t="str">
        <f>IF(AND(NOT(ISBLANK('Gen Master'!R388)),OR('Gen Master'!$AM388=TRUE,'Gen Master'!$AM388="Enabled?")),'Gen Master'!R388, ignore_flag)</f>
        <v>zzz_ignore</v>
      </c>
      <c r="S512" s="19" t="str">
        <f>IF(AND(NOT(ISBLANK('Gen Master'!S388)),OR('Gen Master'!$AM388=TRUE,'Gen Master'!$AM388="Enabled?")),'Gen Master'!S388, ignore_flag)</f>
        <v>zzz_ignore</v>
      </c>
      <c r="T512" s="19" t="str">
        <f>IF(AND(NOT(ISBLANK('Gen Master'!T388)),OR('Gen Master'!$AM388=TRUE,'Gen Master'!$AM388="Enabled?")),'Gen Master'!T388, ignore_flag)</f>
        <v>zzz_ignore</v>
      </c>
      <c r="U512" s="19" t="str">
        <f>IF(AND(NOT(ISBLANK('Gen Master'!U388)),OR('Gen Master'!$AM388=TRUE,'Gen Master'!$AM388="Enabled?")),'Gen Master'!U388, ignore_flag)</f>
        <v>zzz_ignore</v>
      </c>
      <c r="V512" s="19" t="str">
        <f ca="1">IF(AND(NOT(ISBLANK('Gen Master'!V388)),OR('Gen Master'!$AM388=TRUE,'Gen Master'!$AM388="Enabled?")),'Gen Master'!V388, ignore_flag)</f>
        <v>zzz_ignore</v>
      </c>
      <c r="W512" s="19" t="str">
        <f>IF(AND(NOT(ISBLANK('Gen Master'!W388)),OR('Gen Master'!$AM388=TRUE,'Gen Master'!$AM388="Enabled?")),'Gen Master'!W388, ignore_flag)</f>
        <v>zzz_ignore</v>
      </c>
      <c r="X512" s="19" t="str">
        <f>IF(AND(NOT(ISBLANK('Gen Master'!X388)),OR('Gen Master'!$AM388=TRUE,'Gen Master'!$AM388="Enabled?")),'Gen Master'!X388, ignore_flag)</f>
        <v>zzz_ignore</v>
      </c>
      <c r="Y512" s="19" t="str">
        <f>IF(AND(NOT(ISBLANK('Gen Master'!Y388)),OR('Gen Master'!$AM388=TRUE,'Gen Master'!$AM388="Enabled?")),'Gen Master'!Y388, ignore_flag)</f>
        <v>zzz_ignore</v>
      </c>
    </row>
    <row r="513" spans="1:25">
      <c r="A513" s="19">
        <f>'Gen Master'!A389</f>
        <v>358</v>
      </c>
      <c r="B513" s="19" t="str">
        <f>IF(AND(NOT(ISBLANK('Gen Master'!B389)),OR('Gen Master'!$AM389=TRUE,'Gen Master'!$AM389="Enabled?")),'Gen Master'!B389, ignore_flag)</f>
        <v>zzz_ignore</v>
      </c>
      <c r="C513" s="19" t="str">
        <f>IF(AND(NOT(ISBLANK('Gen Master'!C389)),OR('Gen Master'!$AM389=TRUE,'Gen Master'!$AM389="Enabled?")),'Gen Master'!C389, ignore_flag)</f>
        <v>zzz_ignore</v>
      </c>
      <c r="D513" s="19" t="str">
        <f>IF(AND(NOT(ISBLANK('Gen Master'!D389)),OR('Gen Master'!$AM389=TRUE,'Gen Master'!$AM389="Enabled?")),'Gen Master'!D389, ignore_flag)</f>
        <v>zzz_ignore</v>
      </c>
      <c r="E513" s="19" t="str">
        <f>IF(AND(NOT(ISBLANK('Gen Master'!E389)),OR('Gen Master'!$AM389=TRUE,'Gen Master'!$AM389="Enabled?")),'Gen Master'!E389, ignore_flag)</f>
        <v>zzz_ignore</v>
      </c>
      <c r="F513" s="19" t="str">
        <f>IF(AND(NOT(ISBLANK('Gen Master'!F389)),OR('Gen Master'!$AM389=TRUE,'Gen Master'!$AM389="Enabled?")),'Gen Master'!F389, ignore_flag)</f>
        <v>zzz_ignore</v>
      </c>
      <c r="G513" s="19" t="str">
        <f>IF(AND(NOT(ISBLANK('Gen Master'!G389)),OR('Gen Master'!$AM389=TRUE,'Gen Master'!$AM389="Enabled?")),'Gen Master'!G389, ignore_flag)</f>
        <v>zzz_ignore</v>
      </c>
      <c r="H513" s="19" t="str">
        <f>IF(AND(NOT(ISBLANK('Gen Master'!H389)),OR('Gen Master'!$AM389=TRUE,'Gen Master'!$AM389="Enabled?")),'Gen Master'!H389, ignore_flag)</f>
        <v>zzz_ignore</v>
      </c>
      <c r="I513" s="19" t="str">
        <f>IF(AND(NOT(ISBLANK('Gen Master'!I389)),OR('Gen Master'!$AM389=TRUE,'Gen Master'!$AM389="Enabled?")),'Gen Master'!I389, ignore_flag)</f>
        <v>zzz_ignore</v>
      </c>
      <c r="J513" s="19" t="str">
        <f>IF(AND(NOT(ISBLANK('Gen Master'!J389)),OR('Gen Master'!$AM389=TRUE,'Gen Master'!$AM389="Enabled?")),'Gen Master'!J389, ignore_flag)</f>
        <v>zzz_ignore</v>
      </c>
      <c r="K513" s="19" t="str">
        <f>IF(AND(NOT(ISBLANK('Gen Master'!K389)),OR('Gen Master'!$AM389=TRUE,'Gen Master'!$AM389="Enabled?")),'Gen Master'!K389, ignore_flag)</f>
        <v>zzz_ignore</v>
      </c>
      <c r="L513" s="19" t="str">
        <f>IF(AND(NOT(ISBLANK('Gen Master'!L389)),OR('Gen Master'!$AM389=TRUE,'Gen Master'!$AM389="Enabled?")),'Gen Master'!L389, ignore_flag)</f>
        <v>zzz_ignore</v>
      </c>
      <c r="M513" s="19" t="str">
        <f>IF(AND(NOT(ISBLANK('Gen Master'!M389)),OR('Gen Master'!$AM389=TRUE,'Gen Master'!$AM389="Enabled?")),'Gen Master'!M389, ignore_flag)</f>
        <v>zzz_ignore</v>
      </c>
      <c r="N513" s="19" t="str">
        <f>IF(AND(NOT(ISBLANK('Gen Master'!N389)),OR('Gen Master'!$AM389=TRUE,'Gen Master'!$AM389="Enabled?")),'Gen Master'!N389, ignore_flag)</f>
        <v>zzz_ignore</v>
      </c>
      <c r="O513" s="19" t="str">
        <f>IF(AND(NOT(ISBLANK('Gen Master'!O389)),OR('Gen Master'!$AM389=TRUE,'Gen Master'!$AM389="Enabled?")),'Gen Master'!O389, ignore_flag)</f>
        <v>zzz_ignore</v>
      </c>
      <c r="P513" s="19" t="str">
        <f>IF(AND(NOT(ISBLANK('Gen Master'!P389)),OR('Gen Master'!$AM389=TRUE,'Gen Master'!$AM389="Enabled?")),'Gen Master'!P389, ignore_flag)</f>
        <v>zzz_ignore</v>
      </c>
      <c r="Q513" s="19" t="str">
        <f>IF(AND(NOT(ISBLANK('Gen Master'!Q389)),OR('Gen Master'!$AM389=TRUE,'Gen Master'!$AM389="Enabled?")),'Gen Master'!Q389, ignore_flag)</f>
        <v>zzz_ignore</v>
      </c>
      <c r="R513" s="19" t="str">
        <f>IF(AND(NOT(ISBLANK('Gen Master'!R389)),OR('Gen Master'!$AM389=TRUE,'Gen Master'!$AM389="Enabled?")),'Gen Master'!R389, ignore_flag)</f>
        <v>zzz_ignore</v>
      </c>
      <c r="S513" s="19" t="str">
        <f>IF(AND(NOT(ISBLANK('Gen Master'!S389)),OR('Gen Master'!$AM389=TRUE,'Gen Master'!$AM389="Enabled?")),'Gen Master'!S389, ignore_flag)</f>
        <v>zzz_ignore</v>
      </c>
      <c r="T513" s="19" t="str">
        <f>IF(AND(NOT(ISBLANK('Gen Master'!T389)),OR('Gen Master'!$AM389=TRUE,'Gen Master'!$AM389="Enabled?")),'Gen Master'!T389, ignore_flag)</f>
        <v>zzz_ignore</v>
      </c>
      <c r="U513" s="19" t="str">
        <f>IF(AND(NOT(ISBLANK('Gen Master'!U389)),OR('Gen Master'!$AM389=TRUE,'Gen Master'!$AM389="Enabled?")),'Gen Master'!U389, ignore_flag)</f>
        <v>zzz_ignore</v>
      </c>
      <c r="V513" s="19" t="str">
        <f ca="1">IF(AND(NOT(ISBLANK('Gen Master'!V389)),OR('Gen Master'!$AM389=TRUE,'Gen Master'!$AM389="Enabled?")),'Gen Master'!V389, ignore_flag)</f>
        <v>zzz_ignore</v>
      </c>
      <c r="W513" s="19" t="str">
        <f>IF(AND(NOT(ISBLANK('Gen Master'!W389)),OR('Gen Master'!$AM389=TRUE,'Gen Master'!$AM389="Enabled?")),'Gen Master'!W389, ignore_flag)</f>
        <v>zzz_ignore</v>
      </c>
      <c r="X513" s="19" t="str">
        <f>IF(AND(NOT(ISBLANK('Gen Master'!X389)),OR('Gen Master'!$AM389=TRUE,'Gen Master'!$AM389="Enabled?")),'Gen Master'!X389, ignore_flag)</f>
        <v>zzz_ignore</v>
      </c>
      <c r="Y513" s="19" t="str">
        <f>IF(AND(NOT(ISBLANK('Gen Master'!Y389)),OR('Gen Master'!$AM389=TRUE,'Gen Master'!$AM389="Enabled?")),'Gen Master'!Y389, ignore_flag)</f>
        <v>zzz_ignore</v>
      </c>
    </row>
    <row r="514" spans="1:25">
      <c r="A514" s="19">
        <f>'Gen Master'!A390</f>
        <v>359</v>
      </c>
      <c r="B514" s="19" t="str">
        <f>IF(AND(NOT(ISBLANK('Gen Master'!B390)),OR('Gen Master'!$AM390=TRUE,'Gen Master'!$AM390="Enabled?")),'Gen Master'!B390, ignore_flag)</f>
        <v>zzz_ignore</v>
      </c>
      <c r="C514" s="19" t="str">
        <f>IF(AND(NOT(ISBLANK('Gen Master'!C390)),OR('Gen Master'!$AM390=TRUE,'Gen Master'!$AM390="Enabled?")),'Gen Master'!C390, ignore_flag)</f>
        <v>zzz_ignore</v>
      </c>
      <c r="D514" s="19" t="str">
        <f>IF(AND(NOT(ISBLANK('Gen Master'!D390)),OR('Gen Master'!$AM390=TRUE,'Gen Master'!$AM390="Enabled?")),'Gen Master'!D390, ignore_flag)</f>
        <v>zzz_ignore</v>
      </c>
      <c r="E514" s="19" t="str">
        <f>IF(AND(NOT(ISBLANK('Gen Master'!E390)),OR('Gen Master'!$AM390=TRUE,'Gen Master'!$AM390="Enabled?")),'Gen Master'!E390, ignore_flag)</f>
        <v>zzz_ignore</v>
      </c>
      <c r="F514" s="19" t="str">
        <f>IF(AND(NOT(ISBLANK('Gen Master'!F390)),OR('Gen Master'!$AM390=TRUE,'Gen Master'!$AM390="Enabled?")),'Gen Master'!F390, ignore_flag)</f>
        <v>zzz_ignore</v>
      </c>
      <c r="G514" s="19" t="str">
        <f>IF(AND(NOT(ISBLANK('Gen Master'!G390)),OR('Gen Master'!$AM390=TRUE,'Gen Master'!$AM390="Enabled?")),'Gen Master'!G390, ignore_flag)</f>
        <v>zzz_ignore</v>
      </c>
      <c r="H514" s="19" t="str">
        <f>IF(AND(NOT(ISBLANK('Gen Master'!H390)),OR('Gen Master'!$AM390=TRUE,'Gen Master'!$AM390="Enabled?")),'Gen Master'!H390, ignore_flag)</f>
        <v>zzz_ignore</v>
      </c>
      <c r="I514" s="19" t="str">
        <f>IF(AND(NOT(ISBLANK('Gen Master'!I390)),OR('Gen Master'!$AM390=TRUE,'Gen Master'!$AM390="Enabled?")),'Gen Master'!I390, ignore_flag)</f>
        <v>zzz_ignore</v>
      </c>
      <c r="J514" s="19" t="str">
        <f>IF(AND(NOT(ISBLANK('Gen Master'!J390)),OR('Gen Master'!$AM390=TRUE,'Gen Master'!$AM390="Enabled?")),'Gen Master'!J390, ignore_flag)</f>
        <v>zzz_ignore</v>
      </c>
      <c r="K514" s="19" t="str">
        <f>IF(AND(NOT(ISBLANK('Gen Master'!K390)),OR('Gen Master'!$AM390=TRUE,'Gen Master'!$AM390="Enabled?")),'Gen Master'!K390, ignore_flag)</f>
        <v>zzz_ignore</v>
      </c>
      <c r="L514" s="19" t="str">
        <f>IF(AND(NOT(ISBLANK('Gen Master'!L390)),OR('Gen Master'!$AM390=TRUE,'Gen Master'!$AM390="Enabled?")),'Gen Master'!L390, ignore_flag)</f>
        <v>zzz_ignore</v>
      </c>
      <c r="M514" s="19" t="str">
        <f>IF(AND(NOT(ISBLANK('Gen Master'!M390)),OR('Gen Master'!$AM390=TRUE,'Gen Master'!$AM390="Enabled?")),'Gen Master'!M390, ignore_flag)</f>
        <v>zzz_ignore</v>
      </c>
      <c r="N514" s="19" t="str">
        <f>IF(AND(NOT(ISBLANK('Gen Master'!N390)),OR('Gen Master'!$AM390=TRUE,'Gen Master'!$AM390="Enabled?")),'Gen Master'!N390, ignore_flag)</f>
        <v>zzz_ignore</v>
      </c>
      <c r="O514" s="19" t="str">
        <f>IF(AND(NOT(ISBLANK('Gen Master'!O390)),OR('Gen Master'!$AM390=TRUE,'Gen Master'!$AM390="Enabled?")),'Gen Master'!O390, ignore_flag)</f>
        <v>zzz_ignore</v>
      </c>
      <c r="P514" s="19" t="str">
        <f>IF(AND(NOT(ISBLANK('Gen Master'!P390)),OR('Gen Master'!$AM390=TRUE,'Gen Master'!$AM390="Enabled?")),'Gen Master'!P390, ignore_flag)</f>
        <v>zzz_ignore</v>
      </c>
      <c r="Q514" s="19" t="str">
        <f>IF(AND(NOT(ISBLANK('Gen Master'!Q390)),OR('Gen Master'!$AM390=TRUE,'Gen Master'!$AM390="Enabled?")),'Gen Master'!Q390, ignore_flag)</f>
        <v>zzz_ignore</v>
      </c>
      <c r="R514" s="19" t="str">
        <f>IF(AND(NOT(ISBLANK('Gen Master'!R390)),OR('Gen Master'!$AM390=TRUE,'Gen Master'!$AM390="Enabled?")),'Gen Master'!R390, ignore_flag)</f>
        <v>zzz_ignore</v>
      </c>
      <c r="S514" s="19" t="str">
        <f>IF(AND(NOT(ISBLANK('Gen Master'!S390)),OR('Gen Master'!$AM390=TRUE,'Gen Master'!$AM390="Enabled?")),'Gen Master'!S390, ignore_flag)</f>
        <v>zzz_ignore</v>
      </c>
      <c r="T514" s="19" t="str">
        <f>IF(AND(NOT(ISBLANK('Gen Master'!T390)),OR('Gen Master'!$AM390=TRUE,'Gen Master'!$AM390="Enabled?")),'Gen Master'!T390, ignore_flag)</f>
        <v>zzz_ignore</v>
      </c>
      <c r="U514" s="19" t="str">
        <f>IF(AND(NOT(ISBLANK('Gen Master'!U390)),OR('Gen Master'!$AM390=TRUE,'Gen Master'!$AM390="Enabled?")),'Gen Master'!U390, ignore_flag)</f>
        <v>zzz_ignore</v>
      </c>
      <c r="V514" s="19" t="str">
        <f ca="1">IF(AND(NOT(ISBLANK('Gen Master'!V390)),OR('Gen Master'!$AM390=TRUE,'Gen Master'!$AM390="Enabled?")),'Gen Master'!V390, ignore_flag)</f>
        <v>zzz_ignore</v>
      </c>
      <c r="W514" s="19" t="str">
        <f>IF(AND(NOT(ISBLANK('Gen Master'!W390)),OR('Gen Master'!$AM390=TRUE,'Gen Master'!$AM390="Enabled?")),'Gen Master'!W390, ignore_flag)</f>
        <v>zzz_ignore</v>
      </c>
      <c r="X514" s="19" t="str">
        <f>IF(AND(NOT(ISBLANK('Gen Master'!X390)),OR('Gen Master'!$AM390=TRUE,'Gen Master'!$AM390="Enabled?")),'Gen Master'!X390, ignore_flag)</f>
        <v>zzz_ignore</v>
      </c>
      <c r="Y514" s="19" t="str">
        <f>IF(AND(NOT(ISBLANK('Gen Master'!Y390)),OR('Gen Master'!$AM390=TRUE,'Gen Master'!$AM390="Enabled?")),'Gen Master'!Y390, ignore_flag)</f>
        <v>zzz_ignore</v>
      </c>
    </row>
    <row r="515" spans="1:25">
      <c r="A515" s="19">
        <f>'Gen Master'!A391</f>
        <v>360</v>
      </c>
      <c r="B515" s="19" t="str">
        <f>IF(AND(NOT(ISBLANK('Gen Master'!B391)),OR('Gen Master'!$AM391=TRUE,'Gen Master'!$AM391="Enabled?")),'Gen Master'!B391, ignore_flag)</f>
        <v>zzz_ignore</v>
      </c>
      <c r="C515" s="19" t="str">
        <f>IF(AND(NOT(ISBLANK('Gen Master'!C391)),OR('Gen Master'!$AM391=TRUE,'Gen Master'!$AM391="Enabled?")),'Gen Master'!C391, ignore_flag)</f>
        <v>zzz_ignore</v>
      </c>
      <c r="D515" s="19" t="str">
        <f>IF(AND(NOT(ISBLANK('Gen Master'!D391)),OR('Gen Master'!$AM391=TRUE,'Gen Master'!$AM391="Enabled?")),'Gen Master'!D391, ignore_flag)</f>
        <v>zzz_ignore</v>
      </c>
      <c r="E515" s="19" t="str">
        <f>IF(AND(NOT(ISBLANK('Gen Master'!E391)),OR('Gen Master'!$AM391=TRUE,'Gen Master'!$AM391="Enabled?")),'Gen Master'!E391, ignore_flag)</f>
        <v>zzz_ignore</v>
      </c>
      <c r="F515" s="19" t="str">
        <f>IF(AND(NOT(ISBLANK('Gen Master'!F391)),OR('Gen Master'!$AM391=TRUE,'Gen Master'!$AM391="Enabled?")),'Gen Master'!F391, ignore_flag)</f>
        <v>zzz_ignore</v>
      </c>
      <c r="G515" s="19" t="str">
        <f>IF(AND(NOT(ISBLANK('Gen Master'!G391)),OR('Gen Master'!$AM391=TRUE,'Gen Master'!$AM391="Enabled?")),'Gen Master'!G391, ignore_flag)</f>
        <v>zzz_ignore</v>
      </c>
      <c r="H515" s="19" t="str">
        <f>IF(AND(NOT(ISBLANK('Gen Master'!H391)),OR('Gen Master'!$AM391=TRUE,'Gen Master'!$AM391="Enabled?")),'Gen Master'!H391, ignore_flag)</f>
        <v>zzz_ignore</v>
      </c>
      <c r="I515" s="19" t="str">
        <f>IF(AND(NOT(ISBLANK('Gen Master'!I391)),OR('Gen Master'!$AM391=TRUE,'Gen Master'!$AM391="Enabled?")),'Gen Master'!I391, ignore_flag)</f>
        <v>zzz_ignore</v>
      </c>
      <c r="J515" s="19" t="str">
        <f>IF(AND(NOT(ISBLANK('Gen Master'!J391)),OR('Gen Master'!$AM391=TRUE,'Gen Master'!$AM391="Enabled?")),'Gen Master'!J391, ignore_flag)</f>
        <v>zzz_ignore</v>
      </c>
      <c r="K515" s="19" t="str">
        <f>IF(AND(NOT(ISBLANK('Gen Master'!K391)),OR('Gen Master'!$AM391=TRUE,'Gen Master'!$AM391="Enabled?")),'Gen Master'!K391, ignore_flag)</f>
        <v>zzz_ignore</v>
      </c>
      <c r="L515" s="19" t="str">
        <f>IF(AND(NOT(ISBLANK('Gen Master'!L391)),OR('Gen Master'!$AM391=TRUE,'Gen Master'!$AM391="Enabled?")),'Gen Master'!L391, ignore_flag)</f>
        <v>zzz_ignore</v>
      </c>
      <c r="M515" s="19" t="str">
        <f>IF(AND(NOT(ISBLANK('Gen Master'!M391)),OR('Gen Master'!$AM391=TRUE,'Gen Master'!$AM391="Enabled?")),'Gen Master'!M391, ignore_flag)</f>
        <v>zzz_ignore</v>
      </c>
      <c r="N515" s="19" t="str">
        <f>IF(AND(NOT(ISBLANK('Gen Master'!N391)),OR('Gen Master'!$AM391=TRUE,'Gen Master'!$AM391="Enabled?")),'Gen Master'!N391, ignore_flag)</f>
        <v>zzz_ignore</v>
      </c>
      <c r="O515" s="19" t="str">
        <f>IF(AND(NOT(ISBLANK('Gen Master'!O391)),OR('Gen Master'!$AM391=TRUE,'Gen Master'!$AM391="Enabled?")),'Gen Master'!O391, ignore_flag)</f>
        <v>zzz_ignore</v>
      </c>
      <c r="P515" s="19" t="str">
        <f>IF(AND(NOT(ISBLANK('Gen Master'!P391)),OR('Gen Master'!$AM391=TRUE,'Gen Master'!$AM391="Enabled?")),'Gen Master'!P391, ignore_flag)</f>
        <v>zzz_ignore</v>
      </c>
      <c r="Q515" s="19" t="str">
        <f>IF(AND(NOT(ISBLANK('Gen Master'!Q391)),OR('Gen Master'!$AM391=TRUE,'Gen Master'!$AM391="Enabled?")),'Gen Master'!Q391, ignore_flag)</f>
        <v>zzz_ignore</v>
      </c>
      <c r="R515" s="19" t="str">
        <f>IF(AND(NOT(ISBLANK('Gen Master'!R391)),OR('Gen Master'!$AM391=TRUE,'Gen Master'!$AM391="Enabled?")),'Gen Master'!R391, ignore_flag)</f>
        <v>zzz_ignore</v>
      </c>
      <c r="S515" s="19" t="str">
        <f>IF(AND(NOT(ISBLANK('Gen Master'!S391)),OR('Gen Master'!$AM391=TRUE,'Gen Master'!$AM391="Enabled?")),'Gen Master'!S391, ignore_flag)</f>
        <v>zzz_ignore</v>
      </c>
      <c r="T515" s="19" t="str">
        <f>IF(AND(NOT(ISBLANK('Gen Master'!T391)),OR('Gen Master'!$AM391=TRUE,'Gen Master'!$AM391="Enabled?")),'Gen Master'!T391, ignore_flag)</f>
        <v>zzz_ignore</v>
      </c>
      <c r="U515" s="19" t="str">
        <f>IF(AND(NOT(ISBLANK('Gen Master'!U391)),OR('Gen Master'!$AM391=TRUE,'Gen Master'!$AM391="Enabled?")),'Gen Master'!U391, ignore_flag)</f>
        <v>zzz_ignore</v>
      </c>
      <c r="V515" s="19" t="str">
        <f ca="1">IF(AND(NOT(ISBLANK('Gen Master'!V391)),OR('Gen Master'!$AM391=TRUE,'Gen Master'!$AM391="Enabled?")),'Gen Master'!V391, ignore_flag)</f>
        <v>zzz_ignore</v>
      </c>
      <c r="W515" s="19" t="str">
        <f>IF(AND(NOT(ISBLANK('Gen Master'!W391)),OR('Gen Master'!$AM391=TRUE,'Gen Master'!$AM391="Enabled?")),'Gen Master'!W391, ignore_flag)</f>
        <v>zzz_ignore</v>
      </c>
      <c r="X515" s="19" t="str">
        <f>IF(AND(NOT(ISBLANK('Gen Master'!X391)),OR('Gen Master'!$AM391=TRUE,'Gen Master'!$AM391="Enabled?")),'Gen Master'!X391, ignore_flag)</f>
        <v>zzz_ignore</v>
      </c>
      <c r="Y515" s="19" t="str">
        <f>IF(AND(NOT(ISBLANK('Gen Master'!Y391)),OR('Gen Master'!$AM391=TRUE,'Gen Master'!$AM391="Enabled?")),'Gen Master'!Y391, ignore_flag)</f>
        <v>zzz_ignore</v>
      </c>
    </row>
    <row r="516" spans="1:25">
      <c r="A516" s="19">
        <f>'Gen Master'!A392</f>
        <v>361</v>
      </c>
      <c r="B516" s="19" t="str">
        <f>IF(AND(NOT(ISBLANK('Gen Master'!B392)),OR('Gen Master'!$AM392=TRUE,'Gen Master'!$AM392="Enabled?")),'Gen Master'!B392, ignore_flag)</f>
        <v>zzz_ignore</v>
      </c>
      <c r="C516" s="19" t="str">
        <f>IF(AND(NOT(ISBLANK('Gen Master'!C392)),OR('Gen Master'!$AM392=TRUE,'Gen Master'!$AM392="Enabled?")),'Gen Master'!C392, ignore_flag)</f>
        <v>zzz_ignore</v>
      </c>
      <c r="D516" s="19" t="str">
        <f>IF(AND(NOT(ISBLANK('Gen Master'!D392)),OR('Gen Master'!$AM392=TRUE,'Gen Master'!$AM392="Enabled?")),'Gen Master'!D392, ignore_flag)</f>
        <v>zzz_ignore</v>
      </c>
      <c r="E516" s="19" t="str">
        <f>IF(AND(NOT(ISBLANK('Gen Master'!E392)),OR('Gen Master'!$AM392=TRUE,'Gen Master'!$AM392="Enabled?")),'Gen Master'!E392, ignore_flag)</f>
        <v>zzz_ignore</v>
      </c>
      <c r="F516" s="19" t="str">
        <f>IF(AND(NOT(ISBLANK('Gen Master'!F392)),OR('Gen Master'!$AM392=TRUE,'Gen Master'!$AM392="Enabled?")),'Gen Master'!F392, ignore_flag)</f>
        <v>zzz_ignore</v>
      </c>
      <c r="G516" s="19" t="str">
        <f>IF(AND(NOT(ISBLANK('Gen Master'!G392)),OR('Gen Master'!$AM392=TRUE,'Gen Master'!$AM392="Enabled?")),'Gen Master'!G392, ignore_flag)</f>
        <v>zzz_ignore</v>
      </c>
      <c r="H516" s="19" t="str">
        <f>IF(AND(NOT(ISBLANK('Gen Master'!H392)),OR('Gen Master'!$AM392=TRUE,'Gen Master'!$AM392="Enabled?")),'Gen Master'!H392, ignore_flag)</f>
        <v>zzz_ignore</v>
      </c>
      <c r="I516" s="19" t="str">
        <f>IF(AND(NOT(ISBLANK('Gen Master'!I392)),OR('Gen Master'!$AM392=TRUE,'Gen Master'!$AM392="Enabled?")),'Gen Master'!I392, ignore_flag)</f>
        <v>zzz_ignore</v>
      </c>
      <c r="J516" s="19" t="str">
        <f>IF(AND(NOT(ISBLANK('Gen Master'!J392)),OR('Gen Master'!$AM392=TRUE,'Gen Master'!$AM392="Enabled?")),'Gen Master'!J392, ignore_flag)</f>
        <v>zzz_ignore</v>
      </c>
      <c r="K516" s="19" t="str">
        <f>IF(AND(NOT(ISBLANK('Gen Master'!K392)),OR('Gen Master'!$AM392=TRUE,'Gen Master'!$AM392="Enabled?")),'Gen Master'!K392, ignore_flag)</f>
        <v>zzz_ignore</v>
      </c>
      <c r="L516" s="19" t="str">
        <f>IF(AND(NOT(ISBLANK('Gen Master'!L392)),OR('Gen Master'!$AM392=TRUE,'Gen Master'!$AM392="Enabled?")),'Gen Master'!L392, ignore_flag)</f>
        <v>zzz_ignore</v>
      </c>
      <c r="M516" s="19" t="str">
        <f>IF(AND(NOT(ISBLANK('Gen Master'!M392)),OR('Gen Master'!$AM392=TRUE,'Gen Master'!$AM392="Enabled?")),'Gen Master'!M392, ignore_flag)</f>
        <v>zzz_ignore</v>
      </c>
      <c r="N516" s="19" t="str">
        <f>IF(AND(NOT(ISBLANK('Gen Master'!N392)),OR('Gen Master'!$AM392=TRUE,'Gen Master'!$AM392="Enabled?")),'Gen Master'!N392, ignore_flag)</f>
        <v>zzz_ignore</v>
      </c>
      <c r="O516" s="19" t="str">
        <f>IF(AND(NOT(ISBLANK('Gen Master'!O392)),OR('Gen Master'!$AM392=TRUE,'Gen Master'!$AM392="Enabled?")),'Gen Master'!O392, ignore_flag)</f>
        <v>zzz_ignore</v>
      </c>
      <c r="P516" s="19" t="str">
        <f>IF(AND(NOT(ISBLANK('Gen Master'!P392)),OR('Gen Master'!$AM392=TRUE,'Gen Master'!$AM392="Enabled?")),'Gen Master'!P392, ignore_flag)</f>
        <v>zzz_ignore</v>
      </c>
      <c r="Q516" s="19" t="str">
        <f>IF(AND(NOT(ISBLANK('Gen Master'!Q392)),OR('Gen Master'!$AM392=TRUE,'Gen Master'!$AM392="Enabled?")),'Gen Master'!Q392, ignore_flag)</f>
        <v>zzz_ignore</v>
      </c>
      <c r="R516" s="19" t="str">
        <f>IF(AND(NOT(ISBLANK('Gen Master'!R392)),OR('Gen Master'!$AM392=TRUE,'Gen Master'!$AM392="Enabled?")),'Gen Master'!R392, ignore_flag)</f>
        <v>zzz_ignore</v>
      </c>
      <c r="S516" s="19" t="str">
        <f>IF(AND(NOT(ISBLANK('Gen Master'!S392)),OR('Gen Master'!$AM392=TRUE,'Gen Master'!$AM392="Enabled?")),'Gen Master'!S392, ignore_flag)</f>
        <v>zzz_ignore</v>
      </c>
      <c r="T516" s="19" t="str">
        <f>IF(AND(NOT(ISBLANK('Gen Master'!T392)),OR('Gen Master'!$AM392=TRUE,'Gen Master'!$AM392="Enabled?")),'Gen Master'!T392, ignore_flag)</f>
        <v>zzz_ignore</v>
      </c>
      <c r="U516" s="19" t="str">
        <f>IF(AND(NOT(ISBLANK('Gen Master'!U392)),OR('Gen Master'!$AM392=TRUE,'Gen Master'!$AM392="Enabled?")),'Gen Master'!U392, ignore_flag)</f>
        <v>zzz_ignore</v>
      </c>
      <c r="V516" s="19" t="str">
        <f ca="1">IF(AND(NOT(ISBLANK('Gen Master'!V392)),OR('Gen Master'!$AM392=TRUE,'Gen Master'!$AM392="Enabled?")),'Gen Master'!V392, ignore_flag)</f>
        <v>zzz_ignore</v>
      </c>
      <c r="W516" s="19" t="str">
        <f>IF(AND(NOT(ISBLANK('Gen Master'!W392)),OR('Gen Master'!$AM392=TRUE,'Gen Master'!$AM392="Enabled?")),'Gen Master'!W392, ignore_flag)</f>
        <v>zzz_ignore</v>
      </c>
      <c r="X516" s="19" t="str">
        <f>IF(AND(NOT(ISBLANK('Gen Master'!X392)),OR('Gen Master'!$AM392=TRUE,'Gen Master'!$AM392="Enabled?")),'Gen Master'!X392, ignore_flag)</f>
        <v>zzz_ignore</v>
      </c>
      <c r="Y516" s="19" t="str">
        <f>IF(AND(NOT(ISBLANK('Gen Master'!Y392)),OR('Gen Master'!$AM392=TRUE,'Gen Master'!$AM392="Enabled?")),'Gen Master'!Y392, ignore_flag)</f>
        <v>zzz_ignore</v>
      </c>
    </row>
    <row r="517" spans="1:25">
      <c r="A517" s="19">
        <f>'Gen Master'!A393</f>
        <v>362</v>
      </c>
      <c r="B517" s="19" t="str">
        <f>IF(AND(NOT(ISBLANK('Gen Master'!B393)),OR('Gen Master'!$AM393=TRUE,'Gen Master'!$AM393="Enabled?")),'Gen Master'!B393, ignore_flag)</f>
        <v>zzz_ignore</v>
      </c>
      <c r="C517" s="19" t="str">
        <f>IF(AND(NOT(ISBLANK('Gen Master'!C393)),OR('Gen Master'!$AM393=TRUE,'Gen Master'!$AM393="Enabled?")),'Gen Master'!C393, ignore_flag)</f>
        <v>zzz_ignore</v>
      </c>
      <c r="D517" s="19" t="str">
        <f>IF(AND(NOT(ISBLANK('Gen Master'!D393)),OR('Gen Master'!$AM393=TRUE,'Gen Master'!$AM393="Enabled?")),'Gen Master'!D393, ignore_flag)</f>
        <v>zzz_ignore</v>
      </c>
      <c r="E517" s="19" t="str">
        <f>IF(AND(NOT(ISBLANK('Gen Master'!E393)),OR('Gen Master'!$AM393=TRUE,'Gen Master'!$AM393="Enabled?")),'Gen Master'!E393, ignore_flag)</f>
        <v>zzz_ignore</v>
      </c>
      <c r="F517" s="19" t="str">
        <f>IF(AND(NOT(ISBLANK('Gen Master'!F393)),OR('Gen Master'!$AM393=TRUE,'Gen Master'!$AM393="Enabled?")),'Gen Master'!F393, ignore_flag)</f>
        <v>zzz_ignore</v>
      </c>
      <c r="G517" s="19" t="str">
        <f>IF(AND(NOT(ISBLANK('Gen Master'!G393)),OR('Gen Master'!$AM393=TRUE,'Gen Master'!$AM393="Enabled?")),'Gen Master'!G393, ignore_flag)</f>
        <v>zzz_ignore</v>
      </c>
      <c r="H517" s="19" t="str">
        <f>IF(AND(NOT(ISBLANK('Gen Master'!H393)),OR('Gen Master'!$AM393=TRUE,'Gen Master'!$AM393="Enabled?")),'Gen Master'!H393, ignore_flag)</f>
        <v>zzz_ignore</v>
      </c>
      <c r="I517" s="19" t="str">
        <f>IF(AND(NOT(ISBLANK('Gen Master'!I393)),OR('Gen Master'!$AM393=TRUE,'Gen Master'!$AM393="Enabled?")),'Gen Master'!I393, ignore_flag)</f>
        <v>zzz_ignore</v>
      </c>
      <c r="J517" s="19" t="str">
        <f>IF(AND(NOT(ISBLANK('Gen Master'!J393)),OR('Gen Master'!$AM393=TRUE,'Gen Master'!$AM393="Enabled?")),'Gen Master'!J393, ignore_flag)</f>
        <v>zzz_ignore</v>
      </c>
      <c r="K517" s="19" t="str">
        <f>IF(AND(NOT(ISBLANK('Gen Master'!K393)),OR('Gen Master'!$AM393=TRUE,'Gen Master'!$AM393="Enabled?")),'Gen Master'!K393, ignore_flag)</f>
        <v>zzz_ignore</v>
      </c>
      <c r="L517" s="19" t="str">
        <f>IF(AND(NOT(ISBLANK('Gen Master'!L393)),OR('Gen Master'!$AM393=TRUE,'Gen Master'!$AM393="Enabled?")),'Gen Master'!L393, ignore_flag)</f>
        <v>zzz_ignore</v>
      </c>
      <c r="M517" s="19" t="str">
        <f>IF(AND(NOT(ISBLANK('Gen Master'!M393)),OR('Gen Master'!$AM393=TRUE,'Gen Master'!$AM393="Enabled?")),'Gen Master'!M393, ignore_flag)</f>
        <v>zzz_ignore</v>
      </c>
      <c r="N517" s="19" t="str">
        <f>IF(AND(NOT(ISBLANK('Gen Master'!N393)),OR('Gen Master'!$AM393=TRUE,'Gen Master'!$AM393="Enabled?")),'Gen Master'!N393, ignore_flag)</f>
        <v>zzz_ignore</v>
      </c>
      <c r="O517" s="19" t="str">
        <f>IF(AND(NOT(ISBLANK('Gen Master'!O393)),OR('Gen Master'!$AM393=TRUE,'Gen Master'!$AM393="Enabled?")),'Gen Master'!O393, ignore_flag)</f>
        <v>zzz_ignore</v>
      </c>
      <c r="P517" s="19" t="str">
        <f>IF(AND(NOT(ISBLANK('Gen Master'!P393)),OR('Gen Master'!$AM393=TRUE,'Gen Master'!$AM393="Enabled?")),'Gen Master'!P393, ignore_flag)</f>
        <v>zzz_ignore</v>
      </c>
      <c r="Q517" s="19" t="str">
        <f>IF(AND(NOT(ISBLANK('Gen Master'!Q393)),OR('Gen Master'!$AM393=TRUE,'Gen Master'!$AM393="Enabled?")),'Gen Master'!Q393, ignore_flag)</f>
        <v>zzz_ignore</v>
      </c>
      <c r="R517" s="19" t="str">
        <f>IF(AND(NOT(ISBLANK('Gen Master'!R393)),OR('Gen Master'!$AM393=TRUE,'Gen Master'!$AM393="Enabled?")),'Gen Master'!R393, ignore_flag)</f>
        <v>zzz_ignore</v>
      </c>
      <c r="S517" s="19" t="str">
        <f>IF(AND(NOT(ISBLANK('Gen Master'!S393)),OR('Gen Master'!$AM393=TRUE,'Gen Master'!$AM393="Enabled?")),'Gen Master'!S393, ignore_flag)</f>
        <v>zzz_ignore</v>
      </c>
      <c r="T517" s="19" t="str">
        <f>IF(AND(NOT(ISBLANK('Gen Master'!T393)),OR('Gen Master'!$AM393=TRUE,'Gen Master'!$AM393="Enabled?")),'Gen Master'!T393, ignore_flag)</f>
        <v>zzz_ignore</v>
      </c>
      <c r="U517" s="19" t="str">
        <f>IF(AND(NOT(ISBLANK('Gen Master'!U393)),OR('Gen Master'!$AM393=TRUE,'Gen Master'!$AM393="Enabled?")),'Gen Master'!U393, ignore_flag)</f>
        <v>zzz_ignore</v>
      </c>
      <c r="V517" s="19" t="str">
        <f ca="1">IF(AND(NOT(ISBLANK('Gen Master'!V393)),OR('Gen Master'!$AM393=TRUE,'Gen Master'!$AM393="Enabled?")),'Gen Master'!V393, ignore_flag)</f>
        <v>zzz_ignore</v>
      </c>
      <c r="W517" s="19" t="str">
        <f>IF(AND(NOT(ISBLANK('Gen Master'!W393)),OR('Gen Master'!$AM393=TRUE,'Gen Master'!$AM393="Enabled?")),'Gen Master'!W393, ignore_flag)</f>
        <v>zzz_ignore</v>
      </c>
      <c r="X517" s="19" t="str">
        <f>IF(AND(NOT(ISBLANK('Gen Master'!X393)),OR('Gen Master'!$AM393=TRUE,'Gen Master'!$AM393="Enabled?")),'Gen Master'!X393, ignore_flag)</f>
        <v>zzz_ignore</v>
      </c>
      <c r="Y517" s="19" t="str">
        <f>IF(AND(NOT(ISBLANK('Gen Master'!Y393)),OR('Gen Master'!$AM393=TRUE,'Gen Master'!$AM393="Enabled?")),'Gen Master'!Y393, ignore_flag)</f>
        <v>zzz_ignore</v>
      </c>
    </row>
    <row r="518" spans="1:25">
      <c r="A518" s="19">
        <f>'Gen Master'!A394</f>
        <v>363</v>
      </c>
      <c r="B518" s="19" t="str">
        <f>IF(AND(NOT(ISBLANK('Gen Master'!B394)),OR('Gen Master'!$AM394=TRUE,'Gen Master'!$AM394="Enabled?")),'Gen Master'!B394, ignore_flag)</f>
        <v>zzz_ignore</v>
      </c>
      <c r="C518" s="19" t="str">
        <f>IF(AND(NOT(ISBLANK('Gen Master'!C394)),OR('Gen Master'!$AM394=TRUE,'Gen Master'!$AM394="Enabled?")),'Gen Master'!C394, ignore_flag)</f>
        <v>zzz_ignore</v>
      </c>
      <c r="D518" s="19" t="str">
        <f>IF(AND(NOT(ISBLANK('Gen Master'!D394)),OR('Gen Master'!$AM394=TRUE,'Gen Master'!$AM394="Enabled?")),'Gen Master'!D394, ignore_flag)</f>
        <v>zzz_ignore</v>
      </c>
      <c r="E518" s="19" t="str">
        <f>IF(AND(NOT(ISBLANK('Gen Master'!E394)),OR('Gen Master'!$AM394=TRUE,'Gen Master'!$AM394="Enabled?")),'Gen Master'!E394, ignore_flag)</f>
        <v>zzz_ignore</v>
      </c>
      <c r="F518" s="19" t="str">
        <f>IF(AND(NOT(ISBLANK('Gen Master'!F394)),OR('Gen Master'!$AM394=TRUE,'Gen Master'!$AM394="Enabled?")),'Gen Master'!F394, ignore_flag)</f>
        <v>zzz_ignore</v>
      </c>
      <c r="G518" s="19" t="str">
        <f>IF(AND(NOT(ISBLANK('Gen Master'!G394)),OR('Gen Master'!$AM394=TRUE,'Gen Master'!$AM394="Enabled?")),'Gen Master'!G394, ignore_flag)</f>
        <v>zzz_ignore</v>
      </c>
      <c r="H518" s="19" t="str">
        <f>IF(AND(NOT(ISBLANK('Gen Master'!H394)),OR('Gen Master'!$AM394=TRUE,'Gen Master'!$AM394="Enabled?")),'Gen Master'!H394, ignore_flag)</f>
        <v>zzz_ignore</v>
      </c>
      <c r="I518" s="19" t="str">
        <f>IF(AND(NOT(ISBLANK('Gen Master'!I394)),OR('Gen Master'!$AM394=TRUE,'Gen Master'!$AM394="Enabled?")),'Gen Master'!I394, ignore_flag)</f>
        <v>zzz_ignore</v>
      </c>
      <c r="J518" s="19" t="str">
        <f>IF(AND(NOT(ISBLANK('Gen Master'!J394)),OR('Gen Master'!$AM394=TRUE,'Gen Master'!$AM394="Enabled?")),'Gen Master'!J394, ignore_flag)</f>
        <v>zzz_ignore</v>
      </c>
      <c r="K518" s="19" t="str">
        <f>IF(AND(NOT(ISBLANK('Gen Master'!K394)),OR('Gen Master'!$AM394=TRUE,'Gen Master'!$AM394="Enabled?")),'Gen Master'!K394, ignore_flag)</f>
        <v>zzz_ignore</v>
      </c>
      <c r="L518" s="19" t="str">
        <f>IF(AND(NOT(ISBLANK('Gen Master'!L394)),OR('Gen Master'!$AM394=TRUE,'Gen Master'!$AM394="Enabled?")),'Gen Master'!L394, ignore_flag)</f>
        <v>zzz_ignore</v>
      </c>
      <c r="M518" s="19" t="str">
        <f>IF(AND(NOT(ISBLANK('Gen Master'!M394)),OR('Gen Master'!$AM394=TRUE,'Gen Master'!$AM394="Enabled?")),'Gen Master'!M394, ignore_flag)</f>
        <v>zzz_ignore</v>
      </c>
      <c r="N518" s="19" t="str">
        <f>IF(AND(NOT(ISBLANK('Gen Master'!N394)),OR('Gen Master'!$AM394=TRUE,'Gen Master'!$AM394="Enabled?")),'Gen Master'!N394, ignore_flag)</f>
        <v>zzz_ignore</v>
      </c>
      <c r="O518" s="19" t="str">
        <f>IF(AND(NOT(ISBLANK('Gen Master'!O394)),OR('Gen Master'!$AM394=TRUE,'Gen Master'!$AM394="Enabled?")),'Gen Master'!O394, ignore_flag)</f>
        <v>zzz_ignore</v>
      </c>
      <c r="P518" s="19" t="str">
        <f>IF(AND(NOT(ISBLANK('Gen Master'!P394)),OR('Gen Master'!$AM394=TRUE,'Gen Master'!$AM394="Enabled?")),'Gen Master'!P394, ignore_flag)</f>
        <v>zzz_ignore</v>
      </c>
      <c r="Q518" s="19" t="str">
        <f>IF(AND(NOT(ISBLANK('Gen Master'!Q394)),OR('Gen Master'!$AM394=TRUE,'Gen Master'!$AM394="Enabled?")),'Gen Master'!Q394, ignore_flag)</f>
        <v>zzz_ignore</v>
      </c>
      <c r="R518" s="19" t="str">
        <f>IF(AND(NOT(ISBLANK('Gen Master'!R394)),OR('Gen Master'!$AM394=TRUE,'Gen Master'!$AM394="Enabled?")),'Gen Master'!R394, ignore_flag)</f>
        <v>zzz_ignore</v>
      </c>
      <c r="S518" s="19" t="str">
        <f>IF(AND(NOT(ISBLANK('Gen Master'!S394)),OR('Gen Master'!$AM394=TRUE,'Gen Master'!$AM394="Enabled?")),'Gen Master'!S394, ignore_flag)</f>
        <v>zzz_ignore</v>
      </c>
      <c r="T518" s="19" t="str">
        <f>IF(AND(NOT(ISBLANK('Gen Master'!T394)),OR('Gen Master'!$AM394=TRUE,'Gen Master'!$AM394="Enabled?")),'Gen Master'!T394, ignore_flag)</f>
        <v>zzz_ignore</v>
      </c>
      <c r="U518" s="19" t="str">
        <f>IF(AND(NOT(ISBLANK('Gen Master'!U394)),OR('Gen Master'!$AM394=TRUE,'Gen Master'!$AM394="Enabled?")),'Gen Master'!U394, ignore_flag)</f>
        <v>zzz_ignore</v>
      </c>
      <c r="V518" s="19" t="str">
        <f ca="1">IF(AND(NOT(ISBLANK('Gen Master'!V394)),OR('Gen Master'!$AM394=TRUE,'Gen Master'!$AM394="Enabled?")),'Gen Master'!V394, ignore_flag)</f>
        <v>zzz_ignore</v>
      </c>
      <c r="W518" s="19" t="str">
        <f>IF(AND(NOT(ISBLANK('Gen Master'!W394)),OR('Gen Master'!$AM394=TRUE,'Gen Master'!$AM394="Enabled?")),'Gen Master'!W394, ignore_flag)</f>
        <v>zzz_ignore</v>
      </c>
      <c r="X518" s="19" t="str">
        <f>IF(AND(NOT(ISBLANK('Gen Master'!X394)),OR('Gen Master'!$AM394=TRUE,'Gen Master'!$AM394="Enabled?")),'Gen Master'!X394, ignore_flag)</f>
        <v>zzz_ignore</v>
      </c>
      <c r="Y518" s="19" t="str">
        <f>IF(AND(NOT(ISBLANK('Gen Master'!Y394)),OR('Gen Master'!$AM394=TRUE,'Gen Master'!$AM394="Enabled?")),'Gen Master'!Y394, ignore_flag)</f>
        <v>zzz_ignore</v>
      </c>
    </row>
    <row r="519" spans="1:25">
      <c r="A519" s="19">
        <f>'Gen Master'!A395</f>
        <v>364</v>
      </c>
      <c r="B519" s="19" t="str">
        <f>IF(AND(NOT(ISBLANK('Gen Master'!B395)),OR('Gen Master'!$AM395=TRUE,'Gen Master'!$AM395="Enabled?")),'Gen Master'!B395, ignore_flag)</f>
        <v>zzz_ignore</v>
      </c>
      <c r="C519" s="19" t="str">
        <f>IF(AND(NOT(ISBLANK('Gen Master'!C395)),OR('Gen Master'!$AM395=TRUE,'Gen Master'!$AM395="Enabled?")),'Gen Master'!C395, ignore_flag)</f>
        <v>zzz_ignore</v>
      </c>
      <c r="D519" s="19" t="str">
        <f>IF(AND(NOT(ISBLANK('Gen Master'!D395)),OR('Gen Master'!$AM395=TRUE,'Gen Master'!$AM395="Enabled?")),'Gen Master'!D395, ignore_flag)</f>
        <v>zzz_ignore</v>
      </c>
      <c r="E519" s="19" t="str">
        <f>IF(AND(NOT(ISBLANK('Gen Master'!E395)),OR('Gen Master'!$AM395=TRUE,'Gen Master'!$AM395="Enabled?")),'Gen Master'!E395, ignore_flag)</f>
        <v>zzz_ignore</v>
      </c>
      <c r="F519" s="19" t="str">
        <f>IF(AND(NOT(ISBLANK('Gen Master'!F395)),OR('Gen Master'!$AM395=TRUE,'Gen Master'!$AM395="Enabled?")),'Gen Master'!F395, ignore_flag)</f>
        <v>zzz_ignore</v>
      </c>
      <c r="G519" s="19" t="str">
        <f>IF(AND(NOT(ISBLANK('Gen Master'!G395)),OR('Gen Master'!$AM395=TRUE,'Gen Master'!$AM395="Enabled?")),'Gen Master'!G395, ignore_flag)</f>
        <v>zzz_ignore</v>
      </c>
      <c r="H519" s="19" t="str">
        <f>IF(AND(NOT(ISBLANK('Gen Master'!H395)),OR('Gen Master'!$AM395=TRUE,'Gen Master'!$AM395="Enabled?")),'Gen Master'!H395, ignore_flag)</f>
        <v>zzz_ignore</v>
      </c>
      <c r="I519" s="19" t="str">
        <f>IF(AND(NOT(ISBLANK('Gen Master'!I395)),OR('Gen Master'!$AM395=TRUE,'Gen Master'!$AM395="Enabled?")),'Gen Master'!I395, ignore_flag)</f>
        <v>zzz_ignore</v>
      </c>
      <c r="J519" s="19" t="str">
        <f>IF(AND(NOT(ISBLANK('Gen Master'!J395)),OR('Gen Master'!$AM395=TRUE,'Gen Master'!$AM395="Enabled?")),'Gen Master'!J395, ignore_flag)</f>
        <v>zzz_ignore</v>
      </c>
      <c r="K519" s="19" t="str">
        <f>IF(AND(NOT(ISBLANK('Gen Master'!K395)),OR('Gen Master'!$AM395=TRUE,'Gen Master'!$AM395="Enabled?")),'Gen Master'!K395, ignore_flag)</f>
        <v>zzz_ignore</v>
      </c>
      <c r="L519" s="19" t="str">
        <f>IF(AND(NOT(ISBLANK('Gen Master'!L395)),OR('Gen Master'!$AM395=TRUE,'Gen Master'!$AM395="Enabled?")),'Gen Master'!L395, ignore_flag)</f>
        <v>zzz_ignore</v>
      </c>
      <c r="M519" s="19" t="str">
        <f>IF(AND(NOT(ISBLANK('Gen Master'!M395)),OR('Gen Master'!$AM395=TRUE,'Gen Master'!$AM395="Enabled?")),'Gen Master'!M395, ignore_flag)</f>
        <v>zzz_ignore</v>
      </c>
      <c r="N519" s="19" t="str">
        <f>IF(AND(NOT(ISBLANK('Gen Master'!N395)),OR('Gen Master'!$AM395=TRUE,'Gen Master'!$AM395="Enabled?")),'Gen Master'!N395, ignore_flag)</f>
        <v>zzz_ignore</v>
      </c>
      <c r="O519" s="19" t="str">
        <f>IF(AND(NOT(ISBLANK('Gen Master'!O395)),OR('Gen Master'!$AM395=TRUE,'Gen Master'!$AM395="Enabled?")),'Gen Master'!O395, ignore_flag)</f>
        <v>zzz_ignore</v>
      </c>
      <c r="P519" s="19" t="str">
        <f>IF(AND(NOT(ISBLANK('Gen Master'!P395)),OR('Gen Master'!$AM395=TRUE,'Gen Master'!$AM395="Enabled?")),'Gen Master'!P395, ignore_flag)</f>
        <v>zzz_ignore</v>
      </c>
      <c r="Q519" s="19" t="str">
        <f>IF(AND(NOT(ISBLANK('Gen Master'!Q395)),OR('Gen Master'!$AM395=TRUE,'Gen Master'!$AM395="Enabled?")),'Gen Master'!Q395, ignore_flag)</f>
        <v>zzz_ignore</v>
      </c>
      <c r="R519" s="19" t="str">
        <f>IF(AND(NOT(ISBLANK('Gen Master'!R395)),OR('Gen Master'!$AM395=TRUE,'Gen Master'!$AM395="Enabled?")),'Gen Master'!R395, ignore_flag)</f>
        <v>zzz_ignore</v>
      </c>
      <c r="S519" s="19" t="str">
        <f>IF(AND(NOT(ISBLANK('Gen Master'!S395)),OR('Gen Master'!$AM395=TRUE,'Gen Master'!$AM395="Enabled?")),'Gen Master'!S395, ignore_flag)</f>
        <v>zzz_ignore</v>
      </c>
      <c r="T519" s="19" t="str">
        <f>IF(AND(NOT(ISBLANK('Gen Master'!T395)),OR('Gen Master'!$AM395=TRUE,'Gen Master'!$AM395="Enabled?")),'Gen Master'!T395, ignore_flag)</f>
        <v>zzz_ignore</v>
      </c>
      <c r="U519" s="19" t="str">
        <f>IF(AND(NOT(ISBLANK('Gen Master'!U395)),OR('Gen Master'!$AM395=TRUE,'Gen Master'!$AM395="Enabled?")),'Gen Master'!U395, ignore_flag)</f>
        <v>zzz_ignore</v>
      </c>
      <c r="V519" s="19" t="str">
        <f ca="1">IF(AND(NOT(ISBLANK('Gen Master'!V395)),OR('Gen Master'!$AM395=TRUE,'Gen Master'!$AM395="Enabled?")),'Gen Master'!V395, ignore_flag)</f>
        <v>zzz_ignore</v>
      </c>
      <c r="W519" s="19" t="str">
        <f>IF(AND(NOT(ISBLANK('Gen Master'!W395)),OR('Gen Master'!$AM395=TRUE,'Gen Master'!$AM395="Enabled?")),'Gen Master'!W395, ignore_flag)</f>
        <v>zzz_ignore</v>
      </c>
      <c r="X519" s="19" t="str">
        <f>IF(AND(NOT(ISBLANK('Gen Master'!X395)),OR('Gen Master'!$AM395=TRUE,'Gen Master'!$AM395="Enabled?")),'Gen Master'!X395, ignore_flag)</f>
        <v>zzz_ignore</v>
      </c>
      <c r="Y519" s="19" t="str">
        <f>IF(AND(NOT(ISBLANK('Gen Master'!Y395)),OR('Gen Master'!$AM395=TRUE,'Gen Master'!$AM395="Enabled?")),'Gen Master'!Y395, ignore_flag)</f>
        <v>zzz_ignore</v>
      </c>
    </row>
    <row r="520" spans="1:25">
      <c r="A520" s="19">
        <f>'Gen Master'!A396</f>
        <v>365</v>
      </c>
      <c r="B520" s="19" t="str">
        <f>IF(AND(NOT(ISBLANK('Gen Master'!B396)),OR('Gen Master'!$AM396=TRUE,'Gen Master'!$AM396="Enabled?")),'Gen Master'!B396, ignore_flag)</f>
        <v>zzz_ignore</v>
      </c>
      <c r="C520" s="19" t="str">
        <f>IF(AND(NOT(ISBLANK('Gen Master'!C396)),OR('Gen Master'!$AM396=TRUE,'Gen Master'!$AM396="Enabled?")),'Gen Master'!C396, ignore_flag)</f>
        <v>zzz_ignore</v>
      </c>
      <c r="D520" s="19" t="str">
        <f>IF(AND(NOT(ISBLANK('Gen Master'!D396)),OR('Gen Master'!$AM396=TRUE,'Gen Master'!$AM396="Enabled?")),'Gen Master'!D396, ignore_flag)</f>
        <v>zzz_ignore</v>
      </c>
      <c r="E520" s="19" t="str">
        <f>IF(AND(NOT(ISBLANK('Gen Master'!E396)),OR('Gen Master'!$AM396=TRUE,'Gen Master'!$AM396="Enabled?")),'Gen Master'!E396, ignore_flag)</f>
        <v>zzz_ignore</v>
      </c>
      <c r="F520" s="19" t="str">
        <f>IF(AND(NOT(ISBLANK('Gen Master'!F396)),OR('Gen Master'!$AM396=TRUE,'Gen Master'!$AM396="Enabled?")),'Gen Master'!F396, ignore_flag)</f>
        <v>zzz_ignore</v>
      </c>
      <c r="G520" s="19" t="str">
        <f>IF(AND(NOT(ISBLANK('Gen Master'!G396)),OR('Gen Master'!$AM396=TRUE,'Gen Master'!$AM396="Enabled?")),'Gen Master'!G396, ignore_flag)</f>
        <v>zzz_ignore</v>
      </c>
      <c r="H520" s="19" t="str">
        <f>IF(AND(NOT(ISBLANK('Gen Master'!H396)),OR('Gen Master'!$AM396=TRUE,'Gen Master'!$AM396="Enabled?")),'Gen Master'!H396, ignore_flag)</f>
        <v>zzz_ignore</v>
      </c>
      <c r="I520" s="19" t="str">
        <f>IF(AND(NOT(ISBLANK('Gen Master'!I396)),OR('Gen Master'!$AM396=TRUE,'Gen Master'!$AM396="Enabled?")),'Gen Master'!I396, ignore_flag)</f>
        <v>zzz_ignore</v>
      </c>
      <c r="J520" s="19" t="str">
        <f>IF(AND(NOT(ISBLANK('Gen Master'!J396)),OR('Gen Master'!$AM396=TRUE,'Gen Master'!$AM396="Enabled?")),'Gen Master'!J396, ignore_flag)</f>
        <v>zzz_ignore</v>
      </c>
      <c r="K520" s="19" t="str">
        <f>IF(AND(NOT(ISBLANK('Gen Master'!K396)),OR('Gen Master'!$AM396=TRUE,'Gen Master'!$AM396="Enabled?")),'Gen Master'!K396, ignore_flag)</f>
        <v>zzz_ignore</v>
      </c>
      <c r="L520" s="19" t="str">
        <f>IF(AND(NOT(ISBLANK('Gen Master'!L396)),OR('Gen Master'!$AM396=TRUE,'Gen Master'!$AM396="Enabled?")),'Gen Master'!L396, ignore_flag)</f>
        <v>zzz_ignore</v>
      </c>
      <c r="M520" s="19" t="str">
        <f>IF(AND(NOT(ISBLANK('Gen Master'!M396)),OR('Gen Master'!$AM396=TRUE,'Gen Master'!$AM396="Enabled?")),'Gen Master'!M396, ignore_flag)</f>
        <v>zzz_ignore</v>
      </c>
      <c r="N520" s="19" t="str">
        <f>IF(AND(NOT(ISBLANK('Gen Master'!N396)),OR('Gen Master'!$AM396=TRUE,'Gen Master'!$AM396="Enabled?")),'Gen Master'!N396, ignore_flag)</f>
        <v>zzz_ignore</v>
      </c>
      <c r="O520" s="19" t="str">
        <f>IF(AND(NOT(ISBLANK('Gen Master'!O396)),OR('Gen Master'!$AM396=TRUE,'Gen Master'!$AM396="Enabled?")),'Gen Master'!O396, ignore_flag)</f>
        <v>zzz_ignore</v>
      </c>
      <c r="P520" s="19" t="str">
        <f>IF(AND(NOT(ISBLANK('Gen Master'!P396)),OR('Gen Master'!$AM396=TRUE,'Gen Master'!$AM396="Enabled?")),'Gen Master'!P396, ignore_flag)</f>
        <v>zzz_ignore</v>
      </c>
      <c r="Q520" s="19" t="str">
        <f>IF(AND(NOT(ISBLANK('Gen Master'!Q396)),OR('Gen Master'!$AM396=TRUE,'Gen Master'!$AM396="Enabled?")),'Gen Master'!Q396, ignore_flag)</f>
        <v>zzz_ignore</v>
      </c>
      <c r="R520" s="19" t="str">
        <f>IF(AND(NOT(ISBLANK('Gen Master'!R396)),OR('Gen Master'!$AM396=TRUE,'Gen Master'!$AM396="Enabled?")),'Gen Master'!R396, ignore_flag)</f>
        <v>zzz_ignore</v>
      </c>
      <c r="S520" s="19" t="str">
        <f>IF(AND(NOT(ISBLANK('Gen Master'!S396)),OR('Gen Master'!$AM396=TRUE,'Gen Master'!$AM396="Enabled?")),'Gen Master'!S396, ignore_flag)</f>
        <v>zzz_ignore</v>
      </c>
      <c r="T520" s="19" t="str">
        <f>IF(AND(NOT(ISBLANK('Gen Master'!T396)),OR('Gen Master'!$AM396=TRUE,'Gen Master'!$AM396="Enabled?")),'Gen Master'!T396, ignore_flag)</f>
        <v>zzz_ignore</v>
      </c>
      <c r="U520" s="19" t="str">
        <f>IF(AND(NOT(ISBLANK('Gen Master'!U396)),OR('Gen Master'!$AM396=TRUE,'Gen Master'!$AM396="Enabled?")),'Gen Master'!U396, ignore_flag)</f>
        <v>zzz_ignore</v>
      </c>
      <c r="V520" s="19" t="str">
        <f ca="1">IF(AND(NOT(ISBLANK('Gen Master'!V396)),OR('Gen Master'!$AM396=TRUE,'Gen Master'!$AM396="Enabled?")),'Gen Master'!V396, ignore_flag)</f>
        <v>zzz_ignore</v>
      </c>
      <c r="W520" s="19" t="str">
        <f>IF(AND(NOT(ISBLANK('Gen Master'!W396)),OR('Gen Master'!$AM396=TRUE,'Gen Master'!$AM396="Enabled?")),'Gen Master'!W396, ignore_flag)</f>
        <v>zzz_ignore</v>
      </c>
      <c r="X520" s="19" t="str">
        <f>IF(AND(NOT(ISBLANK('Gen Master'!X396)),OR('Gen Master'!$AM396=TRUE,'Gen Master'!$AM396="Enabled?")),'Gen Master'!X396, ignore_flag)</f>
        <v>zzz_ignore</v>
      </c>
      <c r="Y520" s="19" t="str">
        <f>IF(AND(NOT(ISBLANK('Gen Master'!Y396)),OR('Gen Master'!$AM396=TRUE,'Gen Master'!$AM396="Enabled?")),'Gen Master'!Y396, ignore_flag)</f>
        <v>zzz_ignore</v>
      </c>
    </row>
    <row r="521" spans="1:25">
      <c r="A521" s="19">
        <f>'Gen Master'!A397</f>
        <v>366</v>
      </c>
      <c r="B521" s="19" t="str">
        <f>IF(AND(NOT(ISBLANK('Gen Master'!B397)),OR('Gen Master'!$AM397=TRUE,'Gen Master'!$AM397="Enabled?")),'Gen Master'!B397, ignore_flag)</f>
        <v>zzz_ignore</v>
      </c>
      <c r="C521" s="19" t="str">
        <f>IF(AND(NOT(ISBLANK('Gen Master'!C397)),OR('Gen Master'!$AM397=TRUE,'Gen Master'!$AM397="Enabled?")),'Gen Master'!C397, ignore_flag)</f>
        <v>zzz_ignore</v>
      </c>
      <c r="D521" s="19" t="str">
        <f>IF(AND(NOT(ISBLANK('Gen Master'!D397)),OR('Gen Master'!$AM397=TRUE,'Gen Master'!$AM397="Enabled?")),'Gen Master'!D397, ignore_flag)</f>
        <v>zzz_ignore</v>
      </c>
      <c r="E521" s="19" t="str">
        <f>IF(AND(NOT(ISBLANK('Gen Master'!E397)),OR('Gen Master'!$AM397=TRUE,'Gen Master'!$AM397="Enabled?")),'Gen Master'!E397, ignore_flag)</f>
        <v>zzz_ignore</v>
      </c>
      <c r="F521" s="19" t="str">
        <f>IF(AND(NOT(ISBLANK('Gen Master'!F397)),OR('Gen Master'!$AM397=TRUE,'Gen Master'!$AM397="Enabled?")),'Gen Master'!F397, ignore_flag)</f>
        <v>zzz_ignore</v>
      </c>
      <c r="G521" s="19" t="str">
        <f>IF(AND(NOT(ISBLANK('Gen Master'!G397)),OR('Gen Master'!$AM397=TRUE,'Gen Master'!$AM397="Enabled?")),'Gen Master'!G397, ignore_flag)</f>
        <v>zzz_ignore</v>
      </c>
      <c r="H521" s="19" t="str">
        <f>IF(AND(NOT(ISBLANK('Gen Master'!H397)),OR('Gen Master'!$AM397=TRUE,'Gen Master'!$AM397="Enabled?")),'Gen Master'!H397, ignore_flag)</f>
        <v>zzz_ignore</v>
      </c>
      <c r="I521" s="19" t="str">
        <f>IF(AND(NOT(ISBLANK('Gen Master'!I397)),OR('Gen Master'!$AM397=TRUE,'Gen Master'!$AM397="Enabled?")),'Gen Master'!I397, ignore_flag)</f>
        <v>zzz_ignore</v>
      </c>
      <c r="J521" s="19" t="str">
        <f>IF(AND(NOT(ISBLANK('Gen Master'!J397)),OR('Gen Master'!$AM397=TRUE,'Gen Master'!$AM397="Enabled?")),'Gen Master'!J397, ignore_flag)</f>
        <v>zzz_ignore</v>
      </c>
      <c r="K521" s="19" t="str">
        <f>IF(AND(NOT(ISBLANK('Gen Master'!K397)),OR('Gen Master'!$AM397=TRUE,'Gen Master'!$AM397="Enabled?")),'Gen Master'!K397, ignore_flag)</f>
        <v>zzz_ignore</v>
      </c>
      <c r="L521" s="19" t="str">
        <f>IF(AND(NOT(ISBLANK('Gen Master'!L397)),OR('Gen Master'!$AM397=TRUE,'Gen Master'!$AM397="Enabled?")),'Gen Master'!L397, ignore_flag)</f>
        <v>zzz_ignore</v>
      </c>
      <c r="M521" s="19" t="str">
        <f>IF(AND(NOT(ISBLANK('Gen Master'!M397)),OR('Gen Master'!$AM397=TRUE,'Gen Master'!$AM397="Enabled?")),'Gen Master'!M397, ignore_flag)</f>
        <v>zzz_ignore</v>
      </c>
      <c r="N521" s="19" t="str">
        <f>IF(AND(NOT(ISBLANK('Gen Master'!N397)),OR('Gen Master'!$AM397=TRUE,'Gen Master'!$AM397="Enabled?")),'Gen Master'!N397, ignore_flag)</f>
        <v>zzz_ignore</v>
      </c>
      <c r="O521" s="19" t="str">
        <f>IF(AND(NOT(ISBLANK('Gen Master'!O397)),OR('Gen Master'!$AM397=TRUE,'Gen Master'!$AM397="Enabled?")),'Gen Master'!O397, ignore_flag)</f>
        <v>zzz_ignore</v>
      </c>
      <c r="P521" s="19" t="str">
        <f>IF(AND(NOT(ISBLANK('Gen Master'!P397)),OR('Gen Master'!$AM397=TRUE,'Gen Master'!$AM397="Enabled?")),'Gen Master'!P397, ignore_flag)</f>
        <v>zzz_ignore</v>
      </c>
      <c r="Q521" s="19" t="str">
        <f>IF(AND(NOT(ISBLANK('Gen Master'!Q397)),OR('Gen Master'!$AM397=TRUE,'Gen Master'!$AM397="Enabled?")),'Gen Master'!Q397, ignore_flag)</f>
        <v>zzz_ignore</v>
      </c>
      <c r="R521" s="19" t="str">
        <f>IF(AND(NOT(ISBLANK('Gen Master'!R397)),OR('Gen Master'!$AM397=TRUE,'Gen Master'!$AM397="Enabled?")),'Gen Master'!R397, ignore_flag)</f>
        <v>zzz_ignore</v>
      </c>
      <c r="S521" s="19" t="str">
        <f>IF(AND(NOT(ISBLANK('Gen Master'!S397)),OR('Gen Master'!$AM397=TRUE,'Gen Master'!$AM397="Enabled?")),'Gen Master'!S397, ignore_flag)</f>
        <v>zzz_ignore</v>
      </c>
      <c r="T521" s="19" t="str">
        <f>IF(AND(NOT(ISBLANK('Gen Master'!T397)),OR('Gen Master'!$AM397=TRUE,'Gen Master'!$AM397="Enabled?")),'Gen Master'!T397, ignore_flag)</f>
        <v>zzz_ignore</v>
      </c>
      <c r="U521" s="19" t="str">
        <f>IF(AND(NOT(ISBLANK('Gen Master'!U397)),OR('Gen Master'!$AM397=TRUE,'Gen Master'!$AM397="Enabled?")),'Gen Master'!U397, ignore_flag)</f>
        <v>zzz_ignore</v>
      </c>
      <c r="V521" s="19" t="str">
        <f ca="1">IF(AND(NOT(ISBLANK('Gen Master'!V397)),OR('Gen Master'!$AM397=TRUE,'Gen Master'!$AM397="Enabled?")),'Gen Master'!V397, ignore_flag)</f>
        <v>zzz_ignore</v>
      </c>
      <c r="W521" s="19" t="str">
        <f>IF(AND(NOT(ISBLANK('Gen Master'!W397)),OR('Gen Master'!$AM397=TRUE,'Gen Master'!$AM397="Enabled?")),'Gen Master'!W397, ignore_flag)</f>
        <v>zzz_ignore</v>
      </c>
      <c r="X521" s="19" t="str">
        <f>IF(AND(NOT(ISBLANK('Gen Master'!X397)),OR('Gen Master'!$AM397=TRUE,'Gen Master'!$AM397="Enabled?")),'Gen Master'!X397, ignore_flag)</f>
        <v>zzz_ignore</v>
      </c>
      <c r="Y521" s="19" t="str">
        <f>IF(AND(NOT(ISBLANK('Gen Master'!Y397)),OR('Gen Master'!$AM397=TRUE,'Gen Master'!$AM397="Enabled?")),'Gen Master'!Y397, ignore_flag)</f>
        <v>zzz_ignore</v>
      </c>
    </row>
    <row r="522" spans="1:25">
      <c r="A522" s="19">
        <f>'Gen Master'!A398</f>
        <v>367</v>
      </c>
      <c r="B522" s="19" t="str">
        <f>IF(AND(NOT(ISBLANK('Gen Master'!B398)),OR('Gen Master'!$AM398=TRUE,'Gen Master'!$AM398="Enabled?")),'Gen Master'!B398, ignore_flag)</f>
        <v>zzz_ignore</v>
      </c>
      <c r="C522" s="19" t="str">
        <f>IF(AND(NOT(ISBLANK('Gen Master'!C398)),OR('Gen Master'!$AM398=TRUE,'Gen Master'!$AM398="Enabled?")),'Gen Master'!C398, ignore_flag)</f>
        <v>zzz_ignore</v>
      </c>
      <c r="D522" s="19" t="str">
        <f>IF(AND(NOT(ISBLANK('Gen Master'!D398)),OR('Gen Master'!$AM398=TRUE,'Gen Master'!$AM398="Enabled?")),'Gen Master'!D398, ignore_flag)</f>
        <v>zzz_ignore</v>
      </c>
      <c r="E522" s="19" t="str">
        <f>IF(AND(NOT(ISBLANK('Gen Master'!E398)),OR('Gen Master'!$AM398=TRUE,'Gen Master'!$AM398="Enabled?")),'Gen Master'!E398, ignore_flag)</f>
        <v>zzz_ignore</v>
      </c>
      <c r="F522" s="19" t="str">
        <f>IF(AND(NOT(ISBLANK('Gen Master'!F398)),OR('Gen Master'!$AM398=TRUE,'Gen Master'!$AM398="Enabled?")),'Gen Master'!F398, ignore_flag)</f>
        <v>zzz_ignore</v>
      </c>
      <c r="G522" s="19" t="str">
        <f>IF(AND(NOT(ISBLANK('Gen Master'!G398)),OR('Gen Master'!$AM398=TRUE,'Gen Master'!$AM398="Enabled?")),'Gen Master'!G398, ignore_flag)</f>
        <v>zzz_ignore</v>
      </c>
      <c r="H522" s="19" t="str">
        <f>IF(AND(NOT(ISBLANK('Gen Master'!H398)),OR('Gen Master'!$AM398=TRUE,'Gen Master'!$AM398="Enabled?")),'Gen Master'!H398, ignore_flag)</f>
        <v>zzz_ignore</v>
      </c>
      <c r="I522" s="19" t="str">
        <f>IF(AND(NOT(ISBLANK('Gen Master'!I398)),OR('Gen Master'!$AM398=TRUE,'Gen Master'!$AM398="Enabled?")),'Gen Master'!I398, ignore_flag)</f>
        <v>zzz_ignore</v>
      </c>
      <c r="J522" s="19" t="str">
        <f>IF(AND(NOT(ISBLANK('Gen Master'!J398)),OR('Gen Master'!$AM398=TRUE,'Gen Master'!$AM398="Enabled?")),'Gen Master'!J398, ignore_flag)</f>
        <v>zzz_ignore</v>
      </c>
      <c r="K522" s="19" t="str">
        <f>IF(AND(NOT(ISBLANK('Gen Master'!K398)),OR('Gen Master'!$AM398=TRUE,'Gen Master'!$AM398="Enabled?")),'Gen Master'!K398, ignore_flag)</f>
        <v>zzz_ignore</v>
      </c>
      <c r="L522" s="19" t="str">
        <f>IF(AND(NOT(ISBLANK('Gen Master'!L398)),OR('Gen Master'!$AM398=TRUE,'Gen Master'!$AM398="Enabled?")),'Gen Master'!L398, ignore_flag)</f>
        <v>zzz_ignore</v>
      </c>
      <c r="M522" s="19" t="str">
        <f>IF(AND(NOT(ISBLANK('Gen Master'!M398)),OR('Gen Master'!$AM398=TRUE,'Gen Master'!$AM398="Enabled?")),'Gen Master'!M398, ignore_flag)</f>
        <v>zzz_ignore</v>
      </c>
      <c r="N522" s="19" t="str">
        <f>IF(AND(NOT(ISBLANK('Gen Master'!N398)),OR('Gen Master'!$AM398=TRUE,'Gen Master'!$AM398="Enabled?")),'Gen Master'!N398, ignore_flag)</f>
        <v>zzz_ignore</v>
      </c>
      <c r="O522" s="19" t="str">
        <f>IF(AND(NOT(ISBLANK('Gen Master'!O398)),OR('Gen Master'!$AM398=TRUE,'Gen Master'!$AM398="Enabled?")),'Gen Master'!O398, ignore_flag)</f>
        <v>zzz_ignore</v>
      </c>
      <c r="P522" s="19" t="str">
        <f>IF(AND(NOT(ISBLANK('Gen Master'!P398)),OR('Gen Master'!$AM398=TRUE,'Gen Master'!$AM398="Enabled?")),'Gen Master'!P398, ignore_flag)</f>
        <v>zzz_ignore</v>
      </c>
      <c r="Q522" s="19" t="str">
        <f>IF(AND(NOT(ISBLANK('Gen Master'!Q398)),OR('Gen Master'!$AM398=TRUE,'Gen Master'!$AM398="Enabled?")),'Gen Master'!Q398, ignore_flag)</f>
        <v>zzz_ignore</v>
      </c>
      <c r="R522" s="19" t="str">
        <f>IF(AND(NOT(ISBLANK('Gen Master'!R398)),OR('Gen Master'!$AM398=TRUE,'Gen Master'!$AM398="Enabled?")),'Gen Master'!R398, ignore_flag)</f>
        <v>zzz_ignore</v>
      </c>
      <c r="S522" s="19" t="str">
        <f>IF(AND(NOT(ISBLANK('Gen Master'!S398)),OR('Gen Master'!$AM398=TRUE,'Gen Master'!$AM398="Enabled?")),'Gen Master'!S398, ignore_flag)</f>
        <v>zzz_ignore</v>
      </c>
      <c r="T522" s="19" t="str">
        <f>IF(AND(NOT(ISBLANK('Gen Master'!T398)),OR('Gen Master'!$AM398=TRUE,'Gen Master'!$AM398="Enabled?")),'Gen Master'!T398, ignore_flag)</f>
        <v>zzz_ignore</v>
      </c>
      <c r="U522" s="19" t="str">
        <f>IF(AND(NOT(ISBLANK('Gen Master'!U398)),OR('Gen Master'!$AM398=TRUE,'Gen Master'!$AM398="Enabled?")),'Gen Master'!U398, ignore_flag)</f>
        <v>zzz_ignore</v>
      </c>
      <c r="V522" s="19" t="str">
        <f ca="1">IF(AND(NOT(ISBLANK('Gen Master'!V398)),OR('Gen Master'!$AM398=TRUE,'Gen Master'!$AM398="Enabled?")),'Gen Master'!V398, ignore_flag)</f>
        <v>zzz_ignore</v>
      </c>
      <c r="W522" s="19" t="str">
        <f>IF(AND(NOT(ISBLANK('Gen Master'!W398)),OR('Gen Master'!$AM398=TRUE,'Gen Master'!$AM398="Enabled?")),'Gen Master'!W398, ignore_flag)</f>
        <v>zzz_ignore</v>
      </c>
      <c r="X522" s="19" t="str">
        <f>IF(AND(NOT(ISBLANK('Gen Master'!X398)),OR('Gen Master'!$AM398=TRUE,'Gen Master'!$AM398="Enabled?")),'Gen Master'!X398, ignore_flag)</f>
        <v>zzz_ignore</v>
      </c>
      <c r="Y522" s="19" t="str">
        <f>IF(AND(NOT(ISBLANK('Gen Master'!Y398)),OR('Gen Master'!$AM398=TRUE,'Gen Master'!$AM398="Enabled?")),'Gen Master'!Y398, ignore_flag)</f>
        <v>zzz_ignore</v>
      </c>
    </row>
    <row r="523" spans="1:25">
      <c r="A523" s="19">
        <f>'Gen Master'!A399</f>
        <v>368</v>
      </c>
      <c r="B523" s="19" t="str">
        <f>IF(AND(NOT(ISBLANK('Gen Master'!B399)),OR('Gen Master'!$AM399=TRUE,'Gen Master'!$AM399="Enabled?")),'Gen Master'!B399, ignore_flag)</f>
        <v>zzz_ignore</v>
      </c>
      <c r="C523" s="19" t="str">
        <f>IF(AND(NOT(ISBLANK('Gen Master'!C399)),OR('Gen Master'!$AM399=TRUE,'Gen Master'!$AM399="Enabled?")),'Gen Master'!C399, ignore_flag)</f>
        <v>zzz_ignore</v>
      </c>
      <c r="D523" s="19" t="str">
        <f>IF(AND(NOT(ISBLANK('Gen Master'!D399)),OR('Gen Master'!$AM399=TRUE,'Gen Master'!$AM399="Enabled?")),'Gen Master'!D399, ignore_flag)</f>
        <v>zzz_ignore</v>
      </c>
      <c r="E523" s="19" t="str">
        <f>IF(AND(NOT(ISBLANK('Gen Master'!E399)),OR('Gen Master'!$AM399=TRUE,'Gen Master'!$AM399="Enabled?")),'Gen Master'!E399, ignore_flag)</f>
        <v>zzz_ignore</v>
      </c>
      <c r="F523" s="19" t="str">
        <f>IF(AND(NOT(ISBLANK('Gen Master'!F399)),OR('Gen Master'!$AM399=TRUE,'Gen Master'!$AM399="Enabled?")),'Gen Master'!F399, ignore_flag)</f>
        <v>zzz_ignore</v>
      </c>
      <c r="G523" s="19" t="str">
        <f>IF(AND(NOT(ISBLANK('Gen Master'!G399)),OR('Gen Master'!$AM399=TRUE,'Gen Master'!$AM399="Enabled?")),'Gen Master'!G399, ignore_flag)</f>
        <v>zzz_ignore</v>
      </c>
      <c r="H523" s="19" t="str">
        <f>IF(AND(NOT(ISBLANK('Gen Master'!H399)),OR('Gen Master'!$AM399=TRUE,'Gen Master'!$AM399="Enabled?")),'Gen Master'!H399, ignore_flag)</f>
        <v>zzz_ignore</v>
      </c>
      <c r="I523" s="19" t="str">
        <f>IF(AND(NOT(ISBLANK('Gen Master'!I399)),OR('Gen Master'!$AM399=TRUE,'Gen Master'!$AM399="Enabled?")),'Gen Master'!I399, ignore_flag)</f>
        <v>zzz_ignore</v>
      </c>
      <c r="J523" s="19" t="str">
        <f>IF(AND(NOT(ISBLANK('Gen Master'!J399)),OR('Gen Master'!$AM399=TRUE,'Gen Master'!$AM399="Enabled?")),'Gen Master'!J399, ignore_flag)</f>
        <v>zzz_ignore</v>
      </c>
      <c r="K523" s="19" t="str">
        <f>IF(AND(NOT(ISBLANK('Gen Master'!K399)),OR('Gen Master'!$AM399=TRUE,'Gen Master'!$AM399="Enabled?")),'Gen Master'!K399, ignore_flag)</f>
        <v>zzz_ignore</v>
      </c>
      <c r="L523" s="19" t="str">
        <f>IF(AND(NOT(ISBLANK('Gen Master'!L399)),OR('Gen Master'!$AM399=TRUE,'Gen Master'!$AM399="Enabled?")),'Gen Master'!L399, ignore_flag)</f>
        <v>zzz_ignore</v>
      </c>
      <c r="M523" s="19" t="str">
        <f>IF(AND(NOT(ISBLANK('Gen Master'!M399)),OR('Gen Master'!$AM399=TRUE,'Gen Master'!$AM399="Enabled?")),'Gen Master'!M399, ignore_flag)</f>
        <v>zzz_ignore</v>
      </c>
      <c r="N523" s="19" t="str">
        <f>IF(AND(NOT(ISBLANK('Gen Master'!N399)),OR('Gen Master'!$AM399=TRUE,'Gen Master'!$AM399="Enabled?")),'Gen Master'!N399, ignore_flag)</f>
        <v>zzz_ignore</v>
      </c>
      <c r="O523" s="19" t="str">
        <f>IF(AND(NOT(ISBLANK('Gen Master'!O399)),OR('Gen Master'!$AM399=TRUE,'Gen Master'!$AM399="Enabled?")),'Gen Master'!O399, ignore_flag)</f>
        <v>zzz_ignore</v>
      </c>
      <c r="P523" s="19" t="str">
        <f>IF(AND(NOT(ISBLANK('Gen Master'!P399)),OR('Gen Master'!$AM399=TRUE,'Gen Master'!$AM399="Enabled?")),'Gen Master'!P399, ignore_flag)</f>
        <v>zzz_ignore</v>
      </c>
      <c r="Q523" s="19" t="str">
        <f>IF(AND(NOT(ISBLANK('Gen Master'!Q399)),OR('Gen Master'!$AM399=TRUE,'Gen Master'!$AM399="Enabled?")),'Gen Master'!Q399, ignore_flag)</f>
        <v>zzz_ignore</v>
      </c>
      <c r="R523" s="19" t="str">
        <f>IF(AND(NOT(ISBLANK('Gen Master'!R399)),OR('Gen Master'!$AM399=TRUE,'Gen Master'!$AM399="Enabled?")),'Gen Master'!R399, ignore_flag)</f>
        <v>zzz_ignore</v>
      </c>
      <c r="S523" s="19" t="str">
        <f>IF(AND(NOT(ISBLANK('Gen Master'!S399)),OR('Gen Master'!$AM399=TRUE,'Gen Master'!$AM399="Enabled?")),'Gen Master'!S399, ignore_flag)</f>
        <v>zzz_ignore</v>
      </c>
      <c r="T523" s="19" t="str">
        <f>IF(AND(NOT(ISBLANK('Gen Master'!T399)),OR('Gen Master'!$AM399=TRUE,'Gen Master'!$AM399="Enabled?")),'Gen Master'!T399, ignore_flag)</f>
        <v>zzz_ignore</v>
      </c>
      <c r="U523" s="19" t="str">
        <f>IF(AND(NOT(ISBLANK('Gen Master'!U399)),OR('Gen Master'!$AM399=TRUE,'Gen Master'!$AM399="Enabled?")),'Gen Master'!U399, ignore_flag)</f>
        <v>zzz_ignore</v>
      </c>
      <c r="V523" s="19" t="str">
        <f ca="1">IF(AND(NOT(ISBLANK('Gen Master'!V399)),OR('Gen Master'!$AM399=TRUE,'Gen Master'!$AM399="Enabled?")),'Gen Master'!V399, ignore_flag)</f>
        <v>zzz_ignore</v>
      </c>
      <c r="W523" s="19" t="str">
        <f>IF(AND(NOT(ISBLANK('Gen Master'!W399)),OR('Gen Master'!$AM399=TRUE,'Gen Master'!$AM399="Enabled?")),'Gen Master'!W399, ignore_flag)</f>
        <v>zzz_ignore</v>
      </c>
      <c r="X523" s="19" t="str">
        <f>IF(AND(NOT(ISBLANK('Gen Master'!X399)),OR('Gen Master'!$AM399=TRUE,'Gen Master'!$AM399="Enabled?")),'Gen Master'!X399, ignore_flag)</f>
        <v>zzz_ignore</v>
      </c>
      <c r="Y523" s="19" t="str">
        <f>IF(AND(NOT(ISBLANK('Gen Master'!Y399)),OR('Gen Master'!$AM399=TRUE,'Gen Master'!$AM399="Enabled?")),'Gen Master'!Y399, ignore_flag)</f>
        <v>zzz_ignore</v>
      </c>
    </row>
    <row r="524" spans="1:25">
      <c r="A524" s="19">
        <f>'Gen Master'!A400</f>
        <v>369</v>
      </c>
      <c r="B524" s="19" t="str">
        <f>IF(AND(NOT(ISBLANK('Gen Master'!B400)),OR('Gen Master'!$AM400=TRUE,'Gen Master'!$AM400="Enabled?")),'Gen Master'!B400, ignore_flag)</f>
        <v>zzz_ignore</v>
      </c>
      <c r="C524" s="19" t="str">
        <f>IF(AND(NOT(ISBLANK('Gen Master'!C400)),OR('Gen Master'!$AM400=TRUE,'Gen Master'!$AM400="Enabled?")),'Gen Master'!C400, ignore_flag)</f>
        <v>zzz_ignore</v>
      </c>
      <c r="D524" s="19" t="str">
        <f>IF(AND(NOT(ISBLANK('Gen Master'!D400)),OR('Gen Master'!$AM400=TRUE,'Gen Master'!$AM400="Enabled?")),'Gen Master'!D400, ignore_flag)</f>
        <v>zzz_ignore</v>
      </c>
      <c r="E524" s="19" t="str">
        <f>IF(AND(NOT(ISBLANK('Gen Master'!E400)),OR('Gen Master'!$AM400=TRUE,'Gen Master'!$AM400="Enabled?")),'Gen Master'!E400, ignore_flag)</f>
        <v>zzz_ignore</v>
      </c>
      <c r="F524" s="19" t="str">
        <f>IF(AND(NOT(ISBLANK('Gen Master'!F400)),OR('Gen Master'!$AM400=TRUE,'Gen Master'!$AM400="Enabled?")),'Gen Master'!F400, ignore_flag)</f>
        <v>zzz_ignore</v>
      </c>
      <c r="G524" s="19" t="str">
        <f>IF(AND(NOT(ISBLANK('Gen Master'!G400)),OR('Gen Master'!$AM400=TRUE,'Gen Master'!$AM400="Enabled?")),'Gen Master'!G400, ignore_flag)</f>
        <v>zzz_ignore</v>
      </c>
      <c r="H524" s="19" t="str">
        <f>IF(AND(NOT(ISBLANK('Gen Master'!H400)),OR('Gen Master'!$AM400=TRUE,'Gen Master'!$AM400="Enabled?")),'Gen Master'!H400, ignore_flag)</f>
        <v>zzz_ignore</v>
      </c>
      <c r="I524" s="19" t="str">
        <f>IF(AND(NOT(ISBLANK('Gen Master'!I400)),OR('Gen Master'!$AM400=TRUE,'Gen Master'!$AM400="Enabled?")),'Gen Master'!I400, ignore_flag)</f>
        <v>zzz_ignore</v>
      </c>
      <c r="J524" s="19" t="str">
        <f>IF(AND(NOT(ISBLANK('Gen Master'!J400)),OR('Gen Master'!$AM400=TRUE,'Gen Master'!$AM400="Enabled?")),'Gen Master'!J400, ignore_flag)</f>
        <v>zzz_ignore</v>
      </c>
      <c r="K524" s="19" t="str">
        <f>IF(AND(NOT(ISBLANK('Gen Master'!K400)),OR('Gen Master'!$AM400=TRUE,'Gen Master'!$AM400="Enabled?")),'Gen Master'!K400, ignore_flag)</f>
        <v>zzz_ignore</v>
      </c>
      <c r="L524" s="19" t="str">
        <f>IF(AND(NOT(ISBLANK('Gen Master'!L400)),OR('Gen Master'!$AM400=TRUE,'Gen Master'!$AM400="Enabled?")),'Gen Master'!L400, ignore_flag)</f>
        <v>zzz_ignore</v>
      </c>
      <c r="M524" s="19" t="str">
        <f>IF(AND(NOT(ISBLANK('Gen Master'!M400)),OR('Gen Master'!$AM400=TRUE,'Gen Master'!$AM400="Enabled?")),'Gen Master'!M400, ignore_flag)</f>
        <v>zzz_ignore</v>
      </c>
      <c r="N524" s="19" t="str">
        <f>IF(AND(NOT(ISBLANK('Gen Master'!N400)),OR('Gen Master'!$AM400=TRUE,'Gen Master'!$AM400="Enabled?")),'Gen Master'!N400, ignore_flag)</f>
        <v>zzz_ignore</v>
      </c>
      <c r="O524" s="19" t="str">
        <f>IF(AND(NOT(ISBLANK('Gen Master'!O400)),OR('Gen Master'!$AM400=TRUE,'Gen Master'!$AM400="Enabled?")),'Gen Master'!O400, ignore_flag)</f>
        <v>zzz_ignore</v>
      </c>
      <c r="P524" s="19" t="str">
        <f>IF(AND(NOT(ISBLANK('Gen Master'!P400)),OR('Gen Master'!$AM400=TRUE,'Gen Master'!$AM400="Enabled?")),'Gen Master'!P400, ignore_flag)</f>
        <v>zzz_ignore</v>
      </c>
      <c r="Q524" s="19" t="str">
        <f>IF(AND(NOT(ISBLANK('Gen Master'!Q400)),OR('Gen Master'!$AM400=TRUE,'Gen Master'!$AM400="Enabled?")),'Gen Master'!Q400, ignore_flag)</f>
        <v>zzz_ignore</v>
      </c>
      <c r="R524" s="19" t="str">
        <f>IF(AND(NOT(ISBLANK('Gen Master'!R400)),OR('Gen Master'!$AM400=TRUE,'Gen Master'!$AM400="Enabled?")),'Gen Master'!R400, ignore_flag)</f>
        <v>zzz_ignore</v>
      </c>
      <c r="S524" s="19" t="str">
        <f>IF(AND(NOT(ISBLANK('Gen Master'!S400)),OR('Gen Master'!$AM400=TRUE,'Gen Master'!$AM400="Enabled?")),'Gen Master'!S400, ignore_flag)</f>
        <v>zzz_ignore</v>
      </c>
      <c r="T524" s="19" t="str">
        <f>IF(AND(NOT(ISBLANK('Gen Master'!T400)),OR('Gen Master'!$AM400=TRUE,'Gen Master'!$AM400="Enabled?")),'Gen Master'!T400, ignore_flag)</f>
        <v>zzz_ignore</v>
      </c>
      <c r="U524" s="19" t="str">
        <f>IF(AND(NOT(ISBLANK('Gen Master'!U400)),OR('Gen Master'!$AM400=TRUE,'Gen Master'!$AM400="Enabled?")),'Gen Master'!U400, ignore_flag)</f>
        <v>zzz_ignore</v>
      </c>
      <c r="V524" s="19" t="str">
        <f ca="1">IF(AND(NOT(ISBLANK('Gen Master'!V400)),OR('Gen Master'!$AM400=TRUE,'Gen Master'!$AM400="Enabled?")),'Gen Master'!V400, ignore_flag)</f>
        <v>zzz_ignore</v>
      </c>
      <c r="W524" s="19" t="str">
        <f>IF(AND(NOT(ISBLANK('Gen Master'!W400)),OR('Gen Master'!$AM400=TRUE,'Gen Master'!$AM400="Enabled?")),'Gen Master'!W400, ignore_flag)</f>
        <v>zzz_ignore</v>
      </c>
      <c r="X524" s="19" t="str">
        <f>IF(AND(NOT(ISBLANK('Gen Master'!X400)),OR('Gen Master'!$AM400=TRUE,'Gen Master'!$AM400="Enabled?")),'Gen Master'!X400, ignore_flag)</f>
        <v>zzz_ignore</v>
      </c>
      <c r="Y524" s="19" t="str">
        <f>IF(AND(NOT(ISBLANK('Gen Master'!Y400)),OR('Gen Master'!$AM400=TRUE,'Gen Master'!$AM400="Enabled?")),'Gen Master'!Y400, ignore_flag)</f>
        <v>zzz_ignore</v>
      </c>
    </row>
    <row r="525" spans="1:25">
      <c r="A525" s="19">
        <f>'Gen Master'!A401</f>
        <v>370</v>
      </c>
      <c r="B525" s="19" t="str">
        <f>IF(AND(NOT(ISBLANK('Gen Master'!B401)),OR('Gen Master'!$AM401=TRUE,'Gen Master'!$AM401="Enabled?")),'Gen Master'!B401, ignore_flag)</f>
        <v>zzz_ignore</v>
      </c>
      <c r="C525" s="19" t="str">
        <f>IF(AND(NOT(ISBLANK('Gen Master'!C401)),OR('Gen Master'!$AM401=TRUE,'Gen Master'!$AM401="Enabled?")),'Gen Master'!C401, ignore_flag)</f>
        <v>zzz_ignore</v>
      </c>
      <c r="D525" s="19" t="str">
        <f>IF(AND(NOT(ISBLANK('Gen Master'!D401)),OR('Gen Master'!$AM401=TRUE,'Gen Master'!$AM401="Enabled?")),'Gen Master'!D401, ignore_flag)</f>
        <v>zzz_ignore</v>
      </c>
      <c r="E525" s="19" t="str">
        <f>IF(AND(NOT(ISBLANK('Gen Master'!E401)),OR('Gen Master'!$AM401=TRUE,'Gen Master'!$AM401="Enabled?")),'Gen Master'!E401, ignore_flag)</f>
        <v>zzz_ignore</v>
      </c>
      <c r="F525" s="19" t="str">
        <f>IF(AND(NOT(ISBLANK('Gen Master'!F401)),OR('Gen Master'!$AM401=TRUE,'Gen Master'!$AM401="Enabled?")),'Gen Master'!F401, ignore_flag)</f>
        <v>zzz_ignore</v>
      </c>
      <c r="G525" s="19" t="str">
        <f>IF(AND(NOT(ISBLANK('Gen Master'!G401)),OR('Gen Master'!$AM401=TRUE,'Gen Master'!$AM401="Enabled?")),'Gen Master'!G401, ignore_flag)</f>
        <v>zzz_ignore</v>
      </c>
      <c r="H525" s="19" t="str">
        <f>IF(AND(NOT(ISBLANK('Gen Master'!H401)),OR('Gen Master'!$AM401=TRUE,'Gen Master'!$AM401="Enabled?")),'Gen Master'!H401, ignore_flag)</f>
        <v>zzz_ignore</v>
      </c>
      <c r="I525" s="19" t="str">
        <f>IF(AND(NOT(ISBLANK('Gen Master'!I401)),OR('Gen Master'!$AM401=TRUE,'Gen Master'!$AM401="Enabled?")),'Gen Master'!I401, ignore_flag)</f>
        <v>zzz_ignore</v>
      </c>
      <c r="J525" s="19" t="str">
        <f>IF(AND(NOT(ISBLANK('Gen Master'!J401)),OR('Gen Master'!$AM401=TRUE,'Gen Master'!$AM401="Enabled?")),'Gen Master'!J401, ignore_flag)</f>
        <v>zzz_ignore</v>
      </c>
      <c r="K525" s="19" t="str">
        <f>IF(AND(NOT(ISBLANK('Gen Master'!K401)),OR('Gen Master'!$AM401=TRUE,'Gen Master'!$AM401="Enabled?")),'Gen Master'!K401, ignore_flag)</f>
        <v>zzz_ignore</v>
      </c>
      <c r="L525" s="19" t="str">
        <f>IF(AND(NOT(ISBLANK('Gen Master'!L401)),OR('Gen Master'!$AM401=TRUE,'Gen Master'!$AM401="Enabled?")),'Gen Master'!L401, ignore_flag)</f>
        <v>zzz_ignore</v>
      </c>
      <c r="M525" s="19" t="str">
        <f>IF(AND(NOT(ISBLANK('Gen Master'!M401)),OR('Gen Master'!$AM401=TRUE,'Gen Master'!$AM401="Enabled?")),'Gen Master'!M401, ignore_flag)</f>
        <v>zzz_ignore</v>
      </c>
      <c r="N525" s="19" t="str">
        <f>IF(AND(NOT(ISBLANK('Gen Master'!N401)),OR('Gen Master'!$AM401=TRUE,'Gen Master'!$AM401="Enabled?")),'Gen Master'!N401, ignore_flag)</f>
        <v>zzz_ignore</v>
      </c>
      <c r="O525" s="19" t="str">
        <f>IF(AND(NOT(ISBLANK('Gen Master'!O401)),OR('Gen Master'!$AM401=TRUE,'Gen Master'!$AM401="Enabled?")),'Gen Master'!O401, ignore_flag)</f>
        <v>zzz_ignore</v>
      </c>
      <c r="P525" s="19" t="str">
        <f>IF(AND(NOT(ISBLANK('Gen Master'!P401)),OR('Gen Master'!$AM401=TRUE,'Gen Master'!$AM401="Enabled?")),'Gen Master'!P401, ignore_flag)</f>
        <v>zzz_ignore</v>
      </c>
      <c r="Q525" s="19" t="str">
        <f>IF(AND(NOT(ISBLANK('Gen Master'!Q401)),OR('Gen Master'!$AM401=TRUE,'Gen Master'!$AM401="Enabled?")),'Gen Master'!Q401, ignore_flag)</f>
        <v>zzz_ignore</v>
      </c>
      <c r="R525" s="19" t="str">
        <f>IF(AND(NOT(ISBLANK('Gen Master'!R401)),OR('Gen Master'!$AM401=TRUE,'Gen Master'!$AM401="Enabled?")),'Gen Master'!R401, ignore_flag)</f>
        <v>zzz_ignore</v>
      </c>
      <c r="S525" s="19" t="str">
        <f>IF(AND(NOT(ISBLANK('Gen Master'!S401)),OR('Gen Master'!$AM401=TRUE,'Gen Master'!$AM401="Enabled?")),'Gen Master'!S401, ignore_flag)</f>
        <v>zzz_ignore</v>
      </c>
      <c r="T525" s="19" t="str">
        <f>IF(AND(NOT(ISBLANK('Gen Master'!T401)),OR('Gen Master'!$AM401=TRUE,'Gen Master'!$AM401="Enabled?")),'Gen Master'!T401, ignore_flag)</f>
        <v>zzz_ignore</v>
      </c>
      <c r="U525" s="19" t="str">
        <f>IF(AND(NOT(ISBLANK('Gen Master'!U401)),OR('Gen Master'!$AM401=TRUE,'Gen Master'!$AM401="Enabled?")),'Gen Master'!U401, ignore_flag)</f>
        <v>zzz_ignore</v>
      </c>
      <c r="V525" s="19" t="str">
        <f ca="1">IF(AND(NOT(ISBLANK('Gen Master'!V401)),OR('Gen Master'!$AM401=TRUE,'Gen Master'!$AM401="Enabled?")),'Gen Master'!V401, ignore_flag)</f>
        <v>zzz_ignore</v>
      </c>
      <c r="W525" s="19" t="str">
        <f>IF(AND(NOT(ISBLANK('Gen Master'!W401)),OR('Gen Master'!$AM401=TRUE,'Gen Master'!$AM401="Enabled?")),'Gen Master'!W401, ignore_flag)</f>
        <v>zzz_ignore</v>
      </c>
      <c r="X525" s="19" t="str">
        <f>IF(AND(NOT(ISBLANK('Gen Master'!X401)),OR('Gen Master'!$AM401=TRUE,'Gen Master'!$AM401="Enabled?")),'Gen Master'!X401, ignore_flag)</f>
        <v>zzz_ignore</v>
      </c>
      <c r="Y525" s="19" t="str">
        <f>IF(AND(NOT(ISBLANK('Gen Master'!Y401)),OR('Gen Master'!$AM401=TRUE,'Gen Master'!$AM401="Enabled?")),'Gen Master'!Y401, ignore_flag)</f>
        <v>zzz_ignore</v>
      </c>
    </row>
    <row r="526" spans="1:25">
      <c r="A526" s="19">
        <f>'Gen Master'!A402</f>
        <v>371</v>
      </c>
      <c r="B526" s="19" t="str">
        <f>IF(AND(NOT(ISBLANK('Gen Master'!B402)),OR('Gen Master'!$AM402=TRUE,'Gen Master'!$AM402="Enabled?")),'Gen Master'!B402, ignore_flag)</f>
        <v>zzz_ignore</v>
      </c>
      <c r="C526" s="19" t="str">
        <f>IF(AND(NOT(ISBLANK('Gen Master'!C402)),OR('Gen Master'!$AM402=TRUE,'Gen Master'!$AM402="Enabled?")),'Gen Master'!C402, ignore_flag)</f>
        <v>zzz_ignore</v>
      </c>
      <c r="D526" s="19" t="str">
        <f>IF(AND(NOT(ISBLANK('Gen Master'!D402)),OR('Gen Master'!$AM402=TRUE,'Gen Master'!$AM402="Enabled?")),'Gen Master'!D402, ignore_flag)</f>
        <v>zzz_ignore</v>
      </c>
      <c r="E526" s="19" t="str">
        <f>IF(AND(NOT(ISBLANK('Gen Master'!E402)),OR('Gen Master'!$AM402=TRUE,'Gen Master'!$AM402="Enabled?")),'Gen Master'!E402, ignore_flag)</f>
        <v>zzz_ignore</v>
      </c>
      <c r="F526" s="19" t="str">
        <f>IF(AND(NOT(ISBLANK('Gen Master'!F402)),OR('Gen Master'!$AM402=TRUE,'Gen Master'!$AM402="Enabled?")),'Gen Master'!F402, ignore_flag)</f>
        <v>zzz_ignore</v>
      </c>
      <c r="G526" s="19" t="str">
        <f>IF(AND(NOT(ISBLANK('Gen Master'!G402)),OR('Gen Master'!$AM402=TRUE,'Gen Master'!$AM402="Enabled?")),'Gen Master'!G402, ignore_flag)</f>
        <v>zzz_ignore</v>
      </c>
      <c r="H526" s="19" t="str">
        <f>IF(AND(NOT(ISBLANK('Gen Master'!H402)),OR('Gen Master'!$AM402=TRUE,'Gen Master'!$AM402="Enabled?")),'Gen Master'!H402, ignore_flag)</f>
        <v>zzz_ignore</v>
      </c>
      <c r="I526" s="19" t="str">
        <f>IF(AND(NOT(ISBLANK('Gen Master'!I402)),OR('Gen Master'!$AM402=TRUE,'Gen Master'!$AM402="Enabled?")),'Gen Master'!I402, ignore_flag)</f>
        <v>zzz_ignore</v>
      </c>
      <c r="J526" s="19" t="str">
        <f>IF(AND(NOT(ISBLANK('Gen Master'!J402)),OR('Gen Master'!$AM402=TRUE,'Gen Master'!$AM402="Enabled?")),'Gen Master'!J402, ignore_flag)</f>
        <v>zzz_ignore</v>
      </c>
      <c r="K526" s="19" t="str">
        <f>IF(AND(NOT(ISBLANK('Gen Master'!K402)),OR('Gen Master'!$AM402=TRUE,'Gen Master'!$AM402="Enabled?")),'Gen Master'!K402, ignore_flag)</f>
        <v>zzz_ignore</v>
      </c>
      <c r="L526" s="19" t="str">
        <f>IF(AND(NOT(ISBLANK('Gen Master'!L402)),OR('Gen Master'!$AM402=TRUE,'Gen Master'!$AM402="Enabled?")),'Gen Master'!L402, ignore_flag)</f>
        <v>zzz_ignore</v>
      </c>
      <c r="M526" s="19" t="str">
        <f>IF(AND(NOT(ISBLANK('Gen Master'!M402)),OR('Gen Master'!$AM402=TRUE,'Gen Master'!$AM402="Enabled?")),'Gen Master'!M402, ignore_flag)</f>
        <v>zzz_ignore</v>
      </c>
      <c r="N526" s="19" t="str">
        <f>IF(AND(NOT(ISBLANK('Gen Master'!N402)),OR('Gen Master'!$AM402=TRUE,'Gen Master'!$AM402="Enabled?")),'Gen Master'!N402, ignore_flag)</f>
        <v>zzz_ignore</v>
      </c>
      <c r="O526" s="19" t="str">
        <f>IF(AND(NOT(ISBLANK('Gen Master'!O402)),OR('Gen Master'!$AM402=TRUE,'Gen Master'!$AM402="Enabled?")),'Gen Master'!O402, ignore_flag)</f>
        <v>zzz_ignore</v>
      </c>
      <c r="P526" s="19" t="str">
        <f>IF(AND(NOT(ISBLANK('Gen Master'!P402)),OR('Gen Master'!$AM402=TRUE,'Gen Master'!$AM402="Enabled?")),'Gen Master'!P402, ignore_flag)</f>
        <v>zzz_ignore</v>
      </c>
      <c r="Q526" s="19" t="str">
        <f>IF(AND(NOT(ISBLANK('Gen Master'!Q402)),OR('Gen Master'!$AM402=TRUE,'Gen Master'!$AM402="Enabled?")),'Gen Master'!Q402, ignore_flag)</f>
        <v>zzz_ignore</v>
      </c>
      <c r="R526" s="19" t="str">
        <f>IF(AND(NOT(ISBLANK('Gen Master'!R402)),OR('Gen Master'!$AM402=TRUE,'Gen Master'!$AM402="Enabled?")),'Gen Master'!R402, ignore_flag)</f>
        <v>zzz_ignore</v>
      </c>
      <c r="S526" s="19" t="str">
        <f>IF(AND(NOT(ISBLANK('Gen Master'!S402)),OR('Gen Master'!$AM402=TRUE,'Gen Master'!$AM402="Enabled?")),'Gen Master'!S402, ignore_flag)</f>
        <v>zzz_ignore</v>
      </c>
      <c r="T526" s="19" t="str">
        <f>IF(AND(NOT(ISBLANK('Gen Master'!T402)),OR('Gen Master'!$AM402=TRUE,'Gen Master'!$AM402="Enabled?")),'Gen Master'!T402, ignore_flag)</f>
        <v>zzz_ignore</v>
      </c>
      <c r="U526" s="19" t="str">
        <f>IF(AND(NOT(ISBLANK('Gen Master'!U402)),OR('Gen Master'!$AM402=TRUE,'Gen Master'!$AM402="Enabled?")),'Gen Master'!U402, ignore_flag)</f>
        <v>zzz_ignore</v>
      </c>
      <c r="V526" s="19" t="str">
        <f ca="1">IF(AND(NOT(ISBLANK('Gen Master'!V402)),OR('Gen Master'!$AM402=TRUE,'Gen Master'!$AM402="Enabled?")),'Gen Master'!V402, ignore_flag)</f>
        <v>zzz_ignore</v>
      </c>
      <c r="W526" s="19" t="str">
        <f>IF(AND(NOT(ISBLANK('Gen Master'!W402)),OR('Gen Master'!$AM402=TRUE,'Gen Master'!$AM402="Enabled?")),'Gen Master'!W402, ignore_flag)</f>
        <v>zzz_ignore</v>
      </c>
      <c r="X526" s="19" t="str">
        <f>IF(AND(NOT(ISBLANK('Gen Master'!X402)),OR('Gen Master'!$AM402=TRUE,'Gen Master'!$AM402="Enabled?")),'Gen Master'!X402, ignore_flag)</f>
        <v>zzz_ignore</v>
      </c>
      <c r="Y526" s="19" t="str">
        <f>IF(AND(NOT(ISBLANK('Gen Master'!Y402)),OR('Gen Master'!$AM402=TRUE,'Gen Master'!$AM402="Enabled?")),'Gen Master'!Y402, ignore_flag)</f>
        <v>zzz_ignore</v>
      </c>
    </row>
    <row r="527" spans="1:25">
      <c r="A527" s="19">
        <f>'Gen Master'!A403</f>
        <v>372</v>
      </c>
      <c r="B527" s="19" t="str">
        <f>IF(AND(NOT(ISBLANK('Gen Master'!B403)),OR('Gen Master'!$AM403=TRUE,'Gen Master'!$AM403="Enabled?")),'Gen Master'!B403, ignore_flag)</f>
        <v>zzz_ignore</v>
      </c>
      <c r="C527" s="19" t="str">
        <f>IF(AND(NOT(ISBLANK('Gen Master'!C403)),OR('Gen Master'!$AM403=TRUE,'Gen Master'!$AM403="Enabled?")),'Gen Master'!C403, ignore_flag)</f>
        <v>zzz_ignore</v>
      </c>
      <c r="D527" s="19" t="str">
        <f>IF(AND(NOT(ISBLANK('Gen Master'!D403)),OR('Gen Master'!$AM403=TRUE,'Gen Master'!$AM403="Enabled?")),'Gen Master'!D403, ignore_flag)</f>
        <v>zzz_ignore</v>
      </c>
      <c r="E527" s="19" t="str">
        <f>IF(AND(NOT(ISBLANK('Gen Master'!E403)),OR('Gen Master'!$AM403=TRUE,'Gen Master'!$AM403="Enabled?")),'Gen Master'!E403, ignore_flag)</f>
        <v>zzz_ignore</v>
      </c>
      <c r="F527" s="19" t="str">
        <f>IF(AND(NOT(ISBLANK('Gen Master'!F403)),OR('Gen Master'!$AM403=TRUE,'Gen Master'!$AM403="Enabled?")),'Gen Master'!F403, ignore_flag)</f>
        <v>zzz_ignore</v>
      </c>
      <c r="G527" s="19" t="str">
        <f>IF(AND(NOT(ISBLANK('Gen Master'!G403)),OR('Gen Master'!$AM403=TRUE,'Gen Master'!$AM403="Enabled?")),'Gen Master'!G403, ignore_flag)</f>
        <v>zzz_ignore</v>
      </c>
      <c r="H527" s="19" t="str">
        <f>IF(AND(NOT(ISBLANK('Gen Master'!H403)),OR('Gen Master'!$AM403=TRUE,'Gen Master'!$AM403="Enabled?")),'Gen Master'!H403, ignore_flag)</f>
        <v>zzz_ignore</v>
      </c>
      <c r="I527" s="19" t="str">
        <f>IF(AND(NOT(ISBLANK('Gen Master'!I403)),OR('Gen Master'!$AM403=TRUE,'Gen Master'!$AM403="Enabled?")),'Gen Master'!I403, ignore_flag)</f>
        <v>zzz_ignore</v>
      </c>
      <c r="J527" s="19" t="str">
        <f>IF(AND(NOT(ISBLANK('Gen Master'!J403)),OR('Gen Master'!$AM403=TRUE,'Gen Master'!$AM403="Enabled?")),'Gen Master'!J403, ignore_flag)</f>
        <v>zzz_ignore</v>
      </c>
      <c r="K527" s="19" t="str">
        <f>IF(AND(NOT(ISBLANK('Gen Master'!K403)),OR('Gen Master'!$AM403=TRUE,'Gen Master'!$AM403="Enabled?")),'Gen Master'!K403, ignore_flag)</f>
        <v>zzz_ignore</v>
      </c>
      <c r="L527" s="19" t="str">
        <f>IF(AND(NOT(ISBLANK('Gen Master'!L403)),OR('Gen Master'!$AM403=TRUE,'Gen Master'!$AM403="Enabled?")),'Gen Master'!L403, ignore_flag)</f>
        <v>zzz_ignore</v>
      </c>
      <c r="M527" s="19" t="str">
        <f>IF(AND(NOT(ISBLANK('Gen Master'!M403)),OR('Gen Master'!$AM403=TRUE,'Gen Master'!$AM403="Enabled?")),'Gen Master'!M403, ignore_flag)</f>
        <v>zzz_ignore</v>
      </c>
      <c r="N527" s="19" t="str">
        <f>IF(AND(NOT(ISBLANK('Gen Master'!N403)),OR('Gen Master'!$AM403=TRUE,'Gen Master'!$AM403="Enabled?")),'Gen Master'!N403, ignore_flag)</f>
        <v>zzz_ignore</v>
      </c>
      <c r="O527" s="19" t="str">
        <f>IF(AND(NOT(ISBLANK('Gen Master'!O403)),OR('Gen Master'!$AM403=TRUE,'Gen Master'!$AM403="Enabled?")),'Gen Master'!O403, ignore_flag)</f>
        <v>zzz_ignore</v>
      </c>
      <c r="P527" s="19" t="str">
        <f>IF(AND(NOT(ISBLANK('Gen Master'!P403)),OR('Gen Master'!$AM403=TRUE,'Gen Master'!$AM403="Enabled?")),'Gen Master'!P403, ignore_flag)</f>
        <v>zzz_ignore</v>
      </c>
      <c r="Q527" s="19" t="str">
        <f>IF(AND(NOT(ISBLANK('Gen Master'!Q403)),OR('Gen Master'!$AM403=TRUE,'Gen Master'!$AM403="Enabled?")),'Gen Master'!Q403, ignore_flag)</f>
        <v>zzz_ignore</v>
      </c>
      <c r="R527" s="19" t="str">
        <f>IF(AND(NOT(ISBLANK('Gen Master'!R403)),OR('Gen Master'!$AM403=TRUE,'Gen Master'!$AM403="Enabled?")),'Gen Master'!R403, ignore_flag)</f>
        <v>zzz_ignore</v>
      </c>
      <c r="S527" s="19" t="str">
        <f>IF(AND(NOT(ISBLANK('Gen Master'!S403)),OR('Gen Master'!$AM403=TRUE,'Gen Master'!$AM403="Enabled?")),'Gen Master'!S403, ignore_flag)</f>
        <v>zzz_ignore</v>
      </c>
      <c r="T527" s="19" t="str">
        <f>IF(AND(NOT(ISBLANK('Gen Master'!T403)),OR('Gen Master'!$AM403=TRUE,'Gen Master'!$AM403="Enabled?")),'Gen Master'!T403, ignore_flag)</f>
        <v>zzz_ignore</v>
      </c>
      <c r="U527" s="19" t="str">
        <f>IF(AND(NOT(ISBLANK('Gen Master'!U403)),OR('Gen Master'!$AM403=TRUE,'Gen Master'!$AM403="Enabled?")),'Gen Master'!U403, ignore_flag)</f>
        <v>zzz_ignore</v>
      </c>
      <c r="V527" s="19" t="str">
        <f ca="1">IF(AND(NOT(ISBLANK('Gen Master'!V403)),OR('Gen Master'!$AM403=TRUE,'Gen Master'!$AM403="Enabled?")),'Gen Master'!V403, ignore_flag)</f>
        <v>zzz_ignore</v>
      </c>
      <c r="W527" s="19" t="str">
        <f>IF(AND(NOT(ISBLANK('Gen Master'!W403)),OR('Gen Master'!$AM403=TRUE,'Gen Master'!$AM403="Enabled?")),'Gen Master'!W403, ignore_flag)</f>
        <v>zzz_ignore</v>
      </c>
      <c r="X527" s="19" t="str">
        <f>IF(AND(NOT(ISBLANK('Gen Master'!X403)),OR('Gen Master'!$AM403=TRUE,'Gen Master'!$AM403="Enabled?")),'Gen Master'!X403, ignore_flag)</f>
        <v>zzz_ignore</v>
      </c>
      <c r="Y527" s="19" t="str">
        <f>IF(AND(NOT(ISBLANK('Gen Master'!Y403)),OR('Gen Master'!$AM403=TRUE,'Gen Master'!$AM403="Enabled?")),'Gen Master'!Y403, ignore_flag)</f>
        <v>zzz_ignore</v>
      </c>
    </row>
    <row r="528" spans="1:25">
      <c r="A528" s="19">
        <f>'Gen Master'!A404</f>
        <v>373</v>
      </c>
      <c r="B528" s="19" t="str">
        <f>IF(AND(NOT(ISBLANK('Gen Master'!B404)),OR('Gen Master'!$AM404=TRUE,'Gen Master'!$AM404="Enabled?")),'Gen Master'!B404, ignore_flag)</f>
        <v>zzz_ignore</v>
      </c>
      <c r="C528" s="19" t="str">
        <f>IF(AND(NOT(ISBLANK('Gen Master'!C404)),OR('Gen Master'!$AM404=TRUE,'Gen Master'!$AM404="Enabled?")),'Gen Master'!C404, ignore_flag)</f>
        <v>zzz_ignore</v>
      </c>
      <c r="D528" s="19" t="str">
        <f>IF(AND(NOT(ISBLANK('Gen Master'!D404)),OR('Gen Master'!$AM404=TRUE,'Gen Master'!$AM404="Enabled?")),'Gen Master'!D404, ignore_flag)</f>
        <v>zzz_ignore</v>
      </c>
      <c r="E528" s="19" t="str">
        <f>IF(AND(NOT(ISBLANK('Gen Master'!E404)),OR('Gen Master'!$AM404=TRUE,'Gen Master'!$AM404="Enabled?")),'Gen Master'!E404, ignore_flag)</f>
        <v>zzz_ignore</v>
      </c>
      <c r="F528" s="19" t="str">
        <f>IF(AND(NOT(ISBLANK('Gen Master'!F404)),OR('Gen Master'!$AM404=TRUE,'Gen Master'!$AM404="Enabled?")),'Gen Master'!F404, ignore_flag)</f>
        <v>zzz_ignore</v>
      </c>
      <c r="G528" s="19" t="str">
        <f>IF(AND(NOT(ISBLANK('Gen Master'!G404)),OR('Gen Master'!$AM404=TRUE,'Gen Master'!$AM404="Enabled?")),'Gen Master'!G404, ignore_flag)</f>
        <v>zzz_ignore</v>
      </c>
      <c r="H528" s="19" t="str">
        <f>IF(AND(NOT(ISBLANK('Gen Master'!H404)),OR('Gen Master'!$AM404=TRUE,'Gen Master'!$AM404="Enabled?")),'Gen Master'!H404, ignore_flag)</f>
        <v>zzz_ignore</v>
      </c>
      <c r="I528" s="19" t="str">
        <f>IF(AND(NOT(ISBLANK('Gen Master'!I404)),OR('Gen Master'!$AM404=TRUE,'Gen Master'!$AM404="Enabled?")),'Gen Master'!I404, ignore_flag)</f>
        <v>zzz_ignore</v>
      </c>
      <c r="J528" s="19" t="str">
        <f>IF(AND(NOT(ISBLANK('Gen Master'!J404)),OR('Gen Master'!$AM404=TRUE,'Gen Master'!$AM404="Enabled?")),'Gen Master'!J404, ignore_flag)</f>
        <v>zzz_ignore</v>
      </c>
      <c r="K528" s="19" t="str">
        <f>IF(AND(NOT(ISBLANK('Gen Master'!K404)),OR('Gen Master'!$AM404=TRUE,'Gen Master'!$AM404="Enabled?")),'Gen Master'!K404, ignore_flag)</f>
        <v>zzz_ignore</v>
      </c>
      <c r="L528" s="19" t="str">
        <f>IF(AND(NOT(ISBLANK('Gen Master'!L404)),OR('Gen Master'!$AM404=TRUE,'Gen Master'!$AM404="Enabled?")),'Gen Master'!L404, ignore_flag)</f>
        <v>zzz_ignore</v>
      </c>
      <c r="M528" s="19" t="str">
        <f>IF(AND(NOT(ISBLANK('Gen Master'!M404)),OR('Gen Master'!$AM404=TRUE,'Gen Master'!$AM404="Enabled?")),'Gen Master'!M404, ignore_flag)</f>
        <v>zzz_ignore</v>
      </c>
      <c r="N528" s="19" t="str">
        <f>IF(AND(NOT(ISBLANK('Gen Master'!N404)),OR('Gen Master'!$AM404=TRUE,'Gen Master'!$AM404="Enabled?")),'Gen Master'!N404, ignore_flag)</f>
        <v>zzz_ignore</v>
      </c>
      <c r="O528" s="19" t="str">
        <f>IF(AND(NOT(ISBLANK('Gen Master'!O404)),OR('Gen Master'!$AM404=TRUE,'Gen Master'!$AM404="Enabled?")),'Gen Master'!O404, ignore_flag)</f>
        <v>zzz_ignore</v>
      </c>
      <c r="P528" s="19" t="str">
        <f>IF(AND(NOT(ISBLANK('Gen Master'!P404)),OR('Gen Master'!$AM404=TRUE,'Gen Master'!$AM404="Enabled?")),'Gen Master'!P404, ignore_flag)</f>
        <v>zzz_ignore</v>
      </c>
      <c r="Q528" s="19" t="str">
        <f>IF(AND(NOT(ISBLANK('Gen Master'!Q404)),OR('Gen Master'!$AM404=TRUE,'Gen Master'!$AM404="Enabled?")),'Gen Master'!Q404, ignore_flag)</f>
        <v>zzz_ignore</v>
      </c>
      <c r="R528" s="19" t="str">
        <f>IF(AND(NOT(ISBLANK('Gen Master'!R404)),OR('Gen Master'!$AM404=TRUE,'Gen Master'!$AM404="Enabled?")),'Gen Master'!R404, ignore_flag)</f>
        <v>zzz_ignore</v>
      </c>
      <c r="S528" s="19" t="str">
        <f>IF(AND(NOT(ISBLANK('Gen Master'!S404)),OR('Gen Master'!$AM404=TRUE,'Gen Master'!$AM404="Enabled?")),'Gen Master'!S404, ignore_flag)</f>
        <v>zzz_ignore</v>
      </c>
      <c r="T528" s="19" t="str">
        <f>IF(AND(NOT(ISBLANK('Gen Master'!T404)),OR('Gen Master'!$AM404=TRUE,'Gen Master'!$AM404="Enabled?")),'Gen Master'!T404, ignore_flag)</f>
        <v>zzz_ignore</v>
      </c>
      <c r="U528" s="19" t="str">
        <f>IF(AND(NOT(ISBLANK('Gen Master'!U404)),OR('Gen Master'!$AM404=TRUE,'Gen Master'!$AM404="Enabled?")),'Gen Master'!U404, ignore_flag)</f>
        <v>zzz_ignore</v>
      </c>
      <c r="V528" s="19" t="str">
        <f ca="1">IF(AND(NOT(ISBLANK('Gen Master'!V404)),OR('Gen Master'!$AM404=TRUE,'Gen Master'!$AM404="Enabled?")),'Gen Master'!V404, ignore_flag)</f>
        <v>zzz_ignore</v>
      </c>
      <c r="W528" s="19" t="str">
        <f>IF(AND(NOT(ISBLANK('Gen Master'!W404)),OR('Gen Master'!$AM404=TRUE,'Gen Master'!$AM404="Enabled?")),'Gen Master'!W404, ignore_flag)</f>
        <v>zzz_ignore</v>
      </c>
      <c r="X528" s="19" t="str">
        <f>IF(AND(NOT(ISBLANK('Gen Master'!X404)),OR('Gen Master'!$AM404=TRUE,'Gen Master'!$AM404="Enabled?")),'Gen Master'!X404, ignore_flag)</f>
        <v>zzz_ignore</v>
      </c>
      <c r="Y528" s="19" t="str">
        <f>IF(AND(NOT(ISBLANK('Gen Master'!Y404)),OR('Gen Master'!$AM404=TRUE,'Gen Master'!$AM404="Enabled?")),'Gen Master'!Y404, ignore_flag)</f>
        <v>zzz_ignore</v>
      </c>
    </row>
    <row r="529" spans="1:25">
      <c r="A529" s="19">
        <f>'Gen Master'!A405</f>
        <v>374</v>
      </c>
      <c r="B529" s="19" t="str">
        <f>IF(AND(NOT(ISBLANK('Gen Master'!B405)),OR('Gen Master'!$AM405=TRUE,'Gen Master'!$AM405="Enabled?")),'Gen Master'!B405, ignore_flag)</f>
        <v>zzz_ignore</v>
      </c>
      <c r="C529" s="19" t="str">
        <f>IF(AND(NOT(ISBLANK('Gen Master'!C405)),OR('Gen Master'!$AM405=TRUE,'Gen Master'!$AM405="Enabled?")),'Gen Master'!C405, ignore_flag)</f>
        <v>zzz_ignore</v>
      </c>
      <c r="D529" s="19" t="str">
        <f>IF(AND(NOT(ISBLANK('Gen Master'!D405)),OR('Gen Master'!$AM405=TRUE,'Gen Master'!$AM405="Enabled?")),'Gen Master'!D405, ignore_flag)</f>
        <v>zzz_ignore</v>
      </c>
      <c r="E529" s="19" t="str">
        <f>IF(AND(NOT(ISBLANK('Gen Master'!E405)),OR('Gen Master'!$AM405=TRUE,'Gen Master'!$AM405="Enabled?")),'Gen Master'!E405, ignore_flag)</f>
        <v>zzz_ignore</v>
      </c>
      <c r="F529" s="19" t="str">
        <f>IF(AND(NOT(ISBLANK('Gen Master'!F405)),OR('Gen Master'!$AM405=TRUE,'Gen Master'!$AM405="Enabled?")),'Gen Master'!F405, ignore_flag)</f>
        <v>zzz_ignore</v>
      </c>
      <c r="G529" s="19" t="str">
        <f>IF(AND(NOT(ISBLANK('Gen Master'!G405)),OR('Gen Master'!$AM405=TRUE,'Gen Master'!$AM405="Enabled?")),'Gen Master'!G405, ignore_flag)</f>
        <v>zzz_ignore</v>
      </c>
      <c r="H529" s="19" t="str">
        <f>IF(AND(NOT(ISBLANK('Gen Master'!H405)),OR('Gen Master'!$AM405=TRUE,'Gen Master'!$AM405="Enabled?")),'Gen Master'!H405, ignore_flag)</f>
        <v>zzz_ignore</v>
      </c>
      <c r="I529" s="19" t="str">
        <f>IF(AND(NOT(ISBLANK('Gen Master'!I405)),OR('Gen Master'!$AM405=TRUE,'Gen Master'!$AM405="Enabled?")),'Gen Master'!I405, ignore_flag)</f>
        <v>zzz_ignore</v>
      </c>
      <c r="J529" s="19" t="str">
        <f>IF(AND(NOT(ISBLANK('Gen Master'!J405)),OR('Gen Master'!$AM405=TRUE,'Gen Master'!$AM405="Enabled?")),'Gen Master'!J405, ignore_flag)</f>
        <v>zzz_ignore</v>
      </c>
      <c r="K529" s="19" t="str">
        <f>IF(AND(NOT(ISBLANK('Gen Master'!K405)),OR('Gen Master'!$AM405=TRUE,'Gen Master'!$AM405="Enabled?")),'Gen Master'!K405, ignore_flag)</f>
        <v>zzz_ignore</v>
      </c>
      <c r="L529" s="19" t="str">
        <f>IF(AND(NOT(ISBLANK('Gen Master'!L405)),OR('Gen Master'!$AM405=TRUE,'Gen Master'!$AM405="Enabled?")),'Gen Master'!L405, ignore_flag)</f>
        <v>zzz_ignore</v>
      </c>
      <c r="M529" s="19" t="str">
        <f>IF(AND(NOT(ISBLANK('Gen Master'!M405)),OR('Gen Master'!$AM405=TRUE,'Gen Master'!$AM405="Enabled?")),'Gen Master'!M405, ignore_flag)</f>
        <v>zzz_ignore</v>
      </c>
      <c r="N529" s="19" t="str">
        <f>IF(AND(NOT(ISBLANK('Gen Master'!N405)),OR('Gen Master'!$AM405=TRUE,'Gen Master'!$AM405="Enabled?")),'Gen Master'!N405, ignore_flag)</f>
        <v>zzz_ignore</v>
      </c>
      <c r="O529" s="19" t="str">
        <f>IF(AND(NOT(ISBLANK('Gen Master'!O405)),OR('Gen Master'!$AM405=TRUE,'Gen Master'!$AM405="Enabled?")),'Gen Master'!O405, ignore_flag)</f>
        <v>zzz_ignore</v>
      </c>
      <c r="P529" s="19" t="str">
        <f>IF(AND(NOT(ISBLANK('Gen Master'!P405)),OR('Gen Master'!$AM405=TRUE,'Gen Master'!$AM405="Enabled?")),'Gen Master'!P405, ignore_flag)</f>
        <v>zzz_ignore</v>
      </c>
      <c r="Q529" s="19" t="str">
        <f>IF(AND(NOT(ISBLANK('Gen Master'!Q405)),OR('Gen Master'!$AM405=TRUE,'Gen Master'!$AM405="Enabled?")),'Gen Master'!Q405, ignore_flag)</f>
        <v>zzz_ignore</v>
      </c>
      <c r="R529" s="19" t="str">
        <f>IF(AND(NOT(ISBLANK('Gen Master'!R405)),OR('Gen Master'!$AM405=TRUE,'Gen Master'!$AM405="Enabled?")),'Gen Master'!R405, ignore_flag)</f>
        <v>zzz_ignore</v>
      </c>
      <c r="S529" s="19" t="str">
        <f>IF(AND(NOT(ISBLANK('Gen Master'!S405)),OR('Gen Master'!$AM405=TRUE,'Gen Master'!$AM405="Enabled?")),'Gen Master'!S405, ignore_flag)</f>
        <v>zzz_ignore</v>
      </c>
      <c r="T529" s="19" t="str">
        <f>IF(AND(NOT(ISBLANK('Gen Master'!T405)),OR('Gen Master'!$AM405=TRUE,'Gen Master'!$AM405="Enabled?")),'Gen Master'!T405, ignore_flag)</f>
        <v>zzz_ignore</v>
      </c>
      <c r="U529" s="19" t="str">
        <f>IF(AND(NOT(ISBLANK('Gen Master'!U405)),OR('Gen Master'!$AM405=TRUE,'Gen Master'!$AM405="Enabled?")),'Gen Master'!U405, ignore_flag)</f>
        <v>zzz_ignore</v>
      </c>
      <c r="V529" s="19" t="str">
        <f ca="1">IF(AND(NOT(ISBLANK('Gen Master'!V405)),OR('Gen Master'!$AM405=TRUE,'Gen Master'!$AM405="Enabled?")),'Gen Master'!V405, ignore_flag)</f>
        <v>zzz_ignore</v>
      </c>
      <c r="W529" s="19" t="str">
        <f>IF(AND(NOT(ISBLANK('Gen Master'!W405)),OR('Gen Master'!$AM405=TRUE,'Gen Master'!$AM405="Enabled?")),'Gen Master'!W405, ignore_flag)</f>
        <v>zzz_ignore</v>
      </c>
      <c r="X529" s="19" t="str">
        <f>IF(AND(NOT(ISBLANK('Gen Master'!X405)),OR('Gen Master'!$AM405=TRUE,'Gen Master'!$AM405="Enabled?")),'Gen Master'!X405, ignore_flag)</f>
        <v>zzz_ignore</v>
      </c>
      <c r="Y529" s="19" t="str">
        <f>IF(AND(NOT(ISBLANK('Gen Master'!Y405)),OR('Gen Master'!$AM405=TRUE,'Gen Master'!$AM405="Enabled?")),'Gen Master'!Y405, ignore_flag)</f>
        <v>zzz_ignore</v>
      </c>
    </row>
    <row r="530" spans="1:25">
      <c r="A530" s="19">
        <f>'Gen Master'!A406</f>
        <v>375</v>
      </c>
      <c r="B530" s="19" t="str">
        <f>IF(AND(NOT(ISBLANK('Gen Master'!B406)),OR('Gen Master'!$AM406=TRUE,'Gen Master'!$AM406="Enabled?")),'Gen Master'!B406, ignore_flag)</f>
        <v>zzz_ignore</v>
      </c>
      <c r="C530" s="19" t="str">
        <f>IF(AND(NOT(ISBLANK('Gen Master'!C406)),OR('Gen Master'!$AM406=TRUE,'Gen Master'!$AM406="Enabled?")),'Gen Master'!C406, ignore_flag)</f>
        <v>zzz_ignore</v>
      </c>
      <c r="D530" s="19" t="str">
        <f>IF(AND(NOT(ISBLANK('Gen Master'!D406)),OR('Gen Master'!$AM406=TRUE,'Gen Master'!$AM406="Enabled?")),'Gen Master'!D406, ignore_flag)</f>
        <v>zzz_ignore</v>
      </c>
      <c r="E530" s="19" t="str">
        <f>IF(AND(NOT(ISBLANK('Gen Master'!E406)),OR('Gen Master'!$AM406=TRUE,'Gen Master'!$AM406="Enabled?")),'Gen Master'!E406, ignore_flag)</f>
        <v>zzz_ignore</v>
      </c>
      <c r="F530" s="19" t="str">
        <f>IF(AND(NOT(ISBLANK('Gen Master'!F406)),OR('Gen Master'!$AM406=TRUE,'Gen Master'!$AM406="Enabled?")),'Gen Master'!F406, ignore_flag)</f>
        <v>zzz_ignore</v>
      </c>
      <c r="G530" s="19" t="str">
        <f>IF(AND(NOT(ISBLANK('Gen Master'!G406)),OR('Gen Master'!$AM406=TRUE,'Gen Master'!$AM406="Enabled?")),'Gen Master'!G406, ignore_flag)</f>
        <v>zzz_ignore</v>
      </c>
      <c r="H530" s="19" t="str">
        <f>IF(AND(NOT(ISBLANK('Gen Master'!H406)),OR('Gen Master'!$AM406=TRUE,'Gen Master'!$AM406="Enabled?")),'Gen Master'!H406, ignore_flag)</f>
        <v>zzz_ignore</v>
      </c>
      <c r="I530" s="19" t="str">
        <f>IF(AND(NOT(ISBLANK('Gen Master'!I406)),OR('Gen Master'!$AM406=TRUE,'Gen Master'!$AM406="Enabled?")),'Gen Master'!I406, ignore_flag)</f>
        <v>zzz_ignore</v>
      </c>
      <c r="J530" s="19" t="str">
        <f>IF(AND(NOT(ISBLANK('Gen Master'!J406)),OR('Gen Master'!$AM406=TRUE,'Gen Master'!$AM406="Enabled?")),'Gen Master'!J406, ignore_flag)</f>
        <v>zzz_ignore</v>
      </c>
      <c r="K530" s="19" t="str">
        <f>IF(AND(NOT(ISBLANK('Gen Master'!K406)),OR('Gen Master'!$AM406=TRUE,'Gen Master'!$AM406="Enabled?")),'Gen Master'!K406, ignore_flag)</f>
        <v>zzz_ignore</v>
      </c>
      <c r="L530" s="19" t="str">
        <f>IF(AND(NOT(ISBLANK('Gen Master'!L406)),OR('Gen Master'!$AM406=TRUE,'Gen Master'!$AM406="Enabled?")),'Gen Master'!L406, ignore_flag)</f>
        <v>zzz_ignore</v>
      </c>
      <c r="M530" s="19" t="str">
        <f>IF(AND(NOT(ISBLANK('Gen Master'!M406)),OR('Gen Master'!$AM406=TRUE,'Gen Master'!$AM406="Enabled?")),'Gen Master'!M406, ignore_flag)</f>
        <v>zzz_ignore</v>
      </c>
      <c r="N530" s="19" t="str">
        <f>IF(AND(NOT(ISBLANK('Gen Master'!N406)),OR('Gen Master'!$AM406=TRUE,'Gen Master'!$AM406="Enabled?")),'Gen Master'!N406, ignore_flag)</f>
        <v>zzz_ignore</v>
      </c>
      <c r="O530" s="19" t="str">
        <f>IF(AND(NOT(ISBLANK('Gen Master'!O406)),OR('Gen Master'!$AM406=TRUE,'Gen Master'!$AM406="Enabled?")),'Gen Master'!O406, ignore_flag)</f>
        <v>zzz_ignore</v>
      </c>
      <c r="P530" s="19" t="str">
        <f>IF(AND(NOT(ISBLANK('Gen Master'!P406)),OR('Gen Master'!$AM406=TRUE,'Gen Master'!$AM406="Enabled?")),'Gen Master'!P406, ignore_flag)</f>
        <v>zzz_ignore</v>
      </c>
      <c r="Q530" s="19" t="str">
        <f>IF(AND(NOT(ISBLANK('Gen Master'!Q406)),OR('Gen Master'!$AM406=TRUE,'Gen Master'!$AM406="Enabled?")),'Gen Master'!Q406, ignore_flag)</f>
        <v>zzz_ignore</v>
      </c>
      <c r="R530" s="19" t="str">
        <f>IF(AND(NOT(ISBLANK('Gen Master'!R406)),OR('Gen Master'!$AM406=TRUE,'Gen Master'!$AM406="Enabled?")),'Gen Master'!R406, ignore_flag)</f>
        <v>zzz_ignore</v>
      </c>
      <c r="S530" s="19" t="str">
        <f>IF(AND(NOT(ISBLANK('Gen Master'!S406)),OR('Gen Master'!$AM406=TRUE,'Gen Master'!$AM406="Enabled?")),'Gen Master'!S406, ignore_flag)</f>
        <v>zzz_ignore</v>
      </c>
      <c r="T530" s="19" t="str">
        <f>IF(AND(NOT(ISBLANK('Gen Master'!T406)),OR('Gen Master'!$AM406=TRUE,'Gen Master'!$AM406="Enabled?")),'Gen Master'!T406, ignore_flag)</f>
        <v>zzz_ignore</v>
      </c>
      <c r="U530" s="19" t="str">
        <f>IF(AND(NOT(ISBLANK('Gen Master'!U406)),OR('Gen Master'!$AM406=TRUE,'Gen Master'!$AM406="Enabled?")),'Gen Master'!U406, ignore_flag)</f>
        <v>zzz_ignore</v>
      </c>
      <c r="V530" s="19" t="str">
        <f ca="1">IF(AND(NOT(ISBLANK('Gen Master'!V406)),OR('Gen Master'!$AM406=TRUE,'Gen Master'!$AM406="Enabled?")),'Gen Master'!V406, ignore_flag)</f>
        <v>zzz_ignore</v>
      </c>
      <c r="W530" s="19" t="str">
        <f>IF(AND(NOT(ISBLANK('Gen Master'!W406)),OR('Gen Master'!$AM406=TRUE,'Gen Master'!$AM406="Enabled?")),'Gen Master'!W406, ignore_flag)</f>
        <v>zzz_ignore</v>
      </c>
      <c r="X530" s="19" t="str">
        <f>IF(AND(NOT(ISBLANK('Gen Master'!X406)),OR('Gen Master'!$AM406=TRUE,'Gen Master'!$AM406="Enabled?")),'Gen Master'!X406, ignore_flag)</f>
        <v>zzz_ignore</v>
      </c>
      <c r="Y530" s="19" t="str">
        <f>IF(AND(NOT(ISBLANK('Gen Master'!Y406)),OR('Gen Master'!$AM406=TRUE,'Gen Master'!$AM406="Enabled?")),'Gen Master'!Y406, ignore_flag)</f>
        <v>zzz_ignore</v>
      </c>
    </row>
    <row r="531" spans="1:25">
      <c r="A531" s="19">
        <f>'Gen Master'!A407</f>
        <v>376</v>
      </c>
      <c r="B531" s="19" t="str">
        <f>IF(AND(NOT(ISBLANK('Gen Master'!B407)),OR('Gen Master'!$AM407=TRUE,'Gen Master'!$AM407="Enabled?")),'Gen Master'!B407, ignore_flag)</f>
        <v>zzz_ignore</v>
      </c>
      <c r="C531" s="19" t="str">
        <f>IF(AND(NOT(ISBLANK('Gen Master'!C407)),OR('Gen Master'!$AM407=TRUE,'Gen Master'!$AM407="Enabled?")),'Gen Master'!C407, ignore_flag)</f>
        <v>zzz_ignore</v>
      </c>
      <c r="D531" s="19" t="str">
        <f>IF(AND(NOT(ISBLANK('Gen Master'!D407)),OR('Gen Master'!$AM407=TRUE,'Gen Master'!$AM407="Enabled?")),'Gen Master'!D407, ignore_flag)</f>
        <v>zzz_ignore</v>
      </c>
      <c r="E531" s="19" t="str">
        <f>IF(AND(NOT(ISBLANK('Gen Master'!E407)),OR('Gen Master'!$AM407=TRUE,'Gen Master'!$AM407="Enabled?")),'Gen Master'!E407, ignore_flag)</f>
        <v>zzz_ignore</v>
      </c>
      <c r="F531" s="19" t="str">
        <f>IF(AND(NOT(ISBLANK('Gen Master'!F407)),OR('Gen Master'!$AM407=TRUE,'Gen Master'!$AM407="Enabled?")),'Gen Master'!F407, ignore_flag)</f>
        <v>zzz_ignore</v>
      </c>
      <c r="G531" s="19" t="str">
        <f>IF(AND(NOT(ISBLANK('Gen Master'!G407)),OR('Gen Master'!$AM407=TRUE,'Gen Master'!$AM407="Enabled?")),'Gen Master'!G407, ignore_flag)</f>
        <v>zzz_ignore</v>
      </c>
      <c r="H531" s="19" t="str">
        <f>IF(AND(NOT(ISBLANK('Gen Master'!H407)),OR('Gen Master'!$AM407=TRUE,'Gen Master'!$AM407="Enabled?")),'Gen Master'!H407, ignore_flag)</f>
        <v>zzz_ignore</v>
      </c>
      <c r="I531" s="19" t="str">
        <f>IF(AND(NOT(ISBLANK('Gen Master'!I407)),OR('Gen Master'!$AM407=TRUE,'Gen Master'!$AM407="Enabled?")),'Gen Master'!I407, ignore_flag)</f>
        <v>zzz_ignore</v>
      </c>
      <c r="J531" s="19" t="str">
        <f>IF(AND(NOT(ISBLANK('Gen Master'!J407)),OR('Gen Master'!$AM407=TRUE,'Gen Master'!$AM407="Enabled?")),'Gen Master'!J407, ignore_flag)</f>
        <v>zzz_ignore</v>
      </c>
      <c r="K531" s="19" t="str">
        <f>IF(AND(NOT(ISBLANK('Gen Master'!K407)),OR('Gen Master'!$AM407=TRUE,'Gen Master'!$AM407="Enabled?")),'Gen Master'!K407, ignore_flag)</f>
        <v>zzz_ignore</v>
      </c>
      <c r="L531" s="19" t="str">
        <f>IF(AND(NOT(ISBLANK('Gen Master'!L407)),OR('Gen Master'!$AM407=TRUE,'Gen Master'!$AM407="Enabled?")),'Gen Master'!L407, ignore_flag)</f>
        <v>zzz_ignore</v>
      </c>
      <c r="M531" s="19" t="str">
        <f>IF(AND(NOT(ISBLANK('Gen Master'!M407)),OR('Gen Master'!$AM407=TRUE,'Gen Master'!$AM407="Enabled?")),'Gen Master'!M407, ignore_flag)</f>
        <v>zzz_ignore</v>
      </c>
      <c r="N531" s="19" t="str">
        <f>IF(AND(NOT(ISBLANK('Gen Master'!N407)),OR('Gen Master'!$AM407=TRUE,'Gen Master'!$AM407="Enabled?")),'Gen Master'!N407, ignore_flag)</f>
        <v>zzz_ignore</v>
      </c>
      <c r="O531" s="19" t="str">
        <f>IF(AND(NOT(ISBLANK('Gen Master'!O407)),OR('Gen Master'!$AM407=TRUE,'Gen Master'!$AM407="Enabled?")),'Gen Master'!O407, ignore_flag)</f>
        <v>zzz_ignore</v>
      </c>
      <c r="P531" s="19" t="str">
        <f>IF(AND(NOT(ISBLANK('Gen Master'!P407)),OR('Gen Master'!$AM407=TRUE,'Gen Master'!$AM407="Enabled?")),'Gen Master'!P407, ignore_flag)</f>
        <v>zzz_ignore</v>
      </c>
      <c r="Q531" s="19" t="str">
        <f>IF(AND(NOT(ISBLANK('Gen Master'!Q407)),OR('Gen Master'!$AM407=TRUE,'Gen Master'!$AM407="Enabled?")),'Gen Master'!Q407, ignore_flag)</f>
        <v>zzz_ignore</v>
      </c>
      <c r="R531" s="19" t="str">
        <f>IF(AND(NOT(ISBLANK('Gen Master'!R407)),OR('Gen Master'!$AM407=TRUE,'Gen Master'!$AM407="Enabled?")),'Gen Master'!R407, ignore_flag)</f>
        <v>zzz_ignore</v>
      </c>
      <c r="S531" s="19" t="str">
        <f>IF(AND(NOT(ISBLANK('Gen Master'!S407)),OR('Gen Master'!$AM407=TRUE,'Gen Master'!$AM407="Enabled?")),'Gen Master'!S407, ignore_flag)</f>
        <v>zzz_ignore</v>
      </c>
      <c r="T531" s="19" t="str">
        <f>IF(AND(NOT(ISBLANK('Gen Master'!T407)),OR('Gen Master'!$AM407=TRUE,'Gen Master'!$AM407="Enabled?")),'Gen Master'!T407, ignore_flag)</f>
        <v>zzz_ignore</v>
      </c>
      <c r="U531" s="19" t="str">
        <f>IF(AND(NOT(ISBLANK('Gen Master'!U407)),OR('Gen Master'!$AM407=TRUE,'Gen Master'!$AM407="Enabled?")),'Gen Master'!U407, ignore_flag)</f>
        <v>zzz_ignore</v>
      </c>
      <c r="V531" s="19" t="str">
        <f ca="1">IF(AND(NOT(ISBLANK('Gen Master'!V407)),OR('Gen Master'!$AM407=TRUE,'Gen Master'!$AM407="Enabled?")),'Gen Master'!V407, ignore_flag)</f>
        <v>zzz_ignore</v>
      </c>
      <c r="W531" s="19" t="str">
        <f>IF(AND(NOT(ISBLANK('Gen Master'!W407)),OR('Gen Master'!$AM407=TRUE,'Gen Master'!$AM407="Enabled?")),'Gen Master'!W407, ignore_flag)</f>
        <v>zzz_ignore</v>
      </c>
      <c r="X531" s="19" t="str">
        <f>IF(AND(NOT(ISBLANK('Gen Master'!X407)),OR('Gen Master'!$AM407=TRUE,'Gen Master'!$AM407="Enabled?")),'Gen Master'!X407, ignore_flag)</f>
        <v>zzz_ignore</v>
      </c>
      <c r="Y531" s="19" t="str">
        <f>IF(AND(NOT(ISBLANK('Gen Master'!Y407)),OR('Gen Master'!$AM407=TRUE,'Gen Master'!$AM407="Enabled?")),'Gen Master'!Y407, ignore_flag)</f>
        <v>zzz_ignore</v>
      </c>
    </row>
    <row r="532" spans="1:25">
      <c r="A532" s="19">
        <f>'Gen Master'!A408</f>
        <v>377</v>
      </c>
      <c r="B532" s="19" t="str">
        <f>IF(AND(NOT(ISBLANK('Gen Master'!B408)),OR('Gen Master'!$AM408=TRUE,'Gen Master'!$AM408="Enabled?")),'Gen Master'!B408, ignore_flag)</f>
        <v>zzz_ignore</v>
      </c>
      <c r="C532" s="19" t="str">
        <f>IF(AND(NOT(ISBLANK('Gen Master'!C408)),OR('Gen Master'!$AM408=TRUE,'Gen Master'!$AM408="Enabled?")),'Gen Master'!C408, ignore_flag)</f>
        <v>zzz_ignore</v>
      </c>
      <c r="D532" s="19" t="str">
        <f>IF(AND(NOT(ISBLANK('Gen Master'!D408)),OR('Gen Master'!$AM408=TRUE,'Gen Master'!$AM408="Enabled?")),'Gen Master'!D408, ignore_flag)</f>
        <v>zzz_ignore</v>
      </c>
      <c r="E532" s="19" t="str">
        <f>IF(AND(NOT(ISBLANK('Gen Master'!E408)),OR('Gen Master'!$AM408=TRUE,'Gen Master'!$AM408="Enabled?")),'Gen Master'!E408, ignore_flag)</f>
        <v>zzz_ignore</v>
      </c>
      <c r="F532" s="19" t="str">
        <f>IF(AND(NOT(ISBLANK('Gen Master'!F408)),OR('Gen Master'!$AM408=TRUE,'Gen Master'!$AM408="Enabled?")),'Gen Master'!F408, ignore_flag)</f>
        <v>zzz_ignore</v>
      </c>
      <c r="G532" s="19" t="str">
        <f>IF(AND(NOT(ISBLANK('Gen Master'!G408)),OR('Gen Master'!$AM408=TRUE,'Gen Master'!$AM408="Enabled?")),'Gen Master'!G408, ignore_flag)</f>
        <v>zzz_ignore</v>
      </c>
      <c r="H532" s="19" t="str">
        <f>IF(AND(NOT(ISBLANK('Gen Master'!H408)),OR('Gen Master'!$AM408=TRUE,'Gen Master'!$AM408="Enabled?")),'Gen Master'!H408, ignore_flag)</f>
        <v>zzz_ignore</v>
      </c>
      <c r="I532" s="19" t="str">
        <f>IF(AND(NOT(ISBLANK('Gen Master'!I408)),OR('Gen Master'!$AM408=TRUE,'Gen Master'!$AM408="Enabled?")),'Gen Master'!I408, ignore_flag)</f>
        <v>zzz_ignore</v>
      </c>
      <c r="J532" s="19" t="str">
        <f>IF(AND(NOT(ISBLANK('Gen Master'!J408)),OR('Gen Master'!$AM408=TRUE,'Gen Master'!$AM408="Enabled?")),'Gen Master'!J408, ignore_flag)</f>
        <v>zzz_ignore</v>
      </c>
      <c r="K532" s="19" t="str">
        <f>IF(AND(NOT(ISBLANK('Gen Master'!K408)),OR('Gen Master'!$AM408=TRUE,'Gen Master'!$AM408="Enabled?")),'Gen Master'!K408, ignore_flag)</f>
        <v>zzz_ignore</v>
      </c>
      <c r="L532" s="19" t="str">
        <f>IF(AND(NOT(ISBLANK('Gen Master'!L408)),OR('Gen Master'!$AM408=TRUE,'Gen Master'!$AM408="Enabled?")),'Gen Master'!L408, ignore_flag)</f>
        <v>zzz_ignore</v>
      </c>
      <c r="M532" s="19" t="str">
        <f>IF(AND(NOT(ISBLANK('Gen Master'!M408)),OR('Gen Master'!$AM408=TRUE,'Gen Master'!$AM408="Enabled?")),'Gen Master'!M408, ignore_flag)</f>
        <v>zzz_ignore</v>
      </c>
      <c r="N532" s="19" t="str">
        <f>IF(AND(NOT(ISBLANK('Gen Master'!N408)),OR('Gen Master'!$AM408=TRUE,'Gen Master'!$AM408="Enabled?")),'Gen Master'!N408, ignore_flag)</f>
        <v>zzz_ignore</v>
      </c>
      <c r="O532" s="19" t="str">
        <f>IF(AND(NOT(ISBLANK('Gen Master'!O408)),OR('Gen Master'!$AM408=TRUE,'Gen Master'!$AM408="Enabled?")),'Gen Master'!O408, ignore_flag)</f>
        <v>zzz_ignore</v>
      </c>
      <c r="P532" s="19" t="str">
        <f>IF(AND(NOT(ISBLANK('Gen Master'!P408)),OR('Gen Master'!$AM408=TRUE,'Gen Master'!$AM408="Enabled?")),'Gen Master'!P408, ignore_flag)</f>
        <v>zzz_ignore</v>
      </c>
      <c r="Q532" s="19" t="str">
        <f>IF(AND(NOT(ISBLANK('Gen Master'!Q408)),OR('Gen Master'!$AM408=TRUE,'Gen Master'!$AM408="Enabled?")),'Gen Master'!Q408, ignore_flag)</f>
        <v>zzz_ignore</v>
      </c>
      <c r="R532" s="19" t="str">
        <f>IF(AND(NOT(ISBLANK('Gen Master'!R408)),OR('Gen Master'!$AM408=TRUE,'Gen Master'!$AM408="Enabled?")),'Gen Master'!R408, ignore_flag)</f>
        <v>zzz_ignore</v>
      </c>
      <c r="S532" s="19" t="str">
        <f>IF(AND(NOT(ISBLANK('Gen Master'!S408)),OR('Gen Master'!$AM408=TRUE,'Gen Master'!$AM408="Enabled?")),'Gen Master'!S408, ignore_flag)</f>
        <v>zzz_ignore</v>
      </c>
      <c r="T532" s="19" t="str">
        <f>IF(AND(NOT(ISBLANK('Gen Master'!T408)),OR('Gen Master'!$AM408=TRUE,'Gen Master'!$AM408="Enabled?")),'Gen Master'!T408, ignore_flag)</f>
        <v>zzz_ignore</v>
      </c>
      <c r="U532" s="19" t="str">
        <f>IF(AND(NOT(ISBLANK('Gen Master'!U408)),OR('Gen Master'!$AM408=TRUE,'Gen Master'!$AM408="Enabled?")),'Gen Master'!U408, ignore_flag)</f>
        <v>zzz_ignore</v>
      </c>
      <c r="V532" s="19" t="str">
        <f ca="1">IF(AND(NOT(ISBLANK('Gen Master'!V408)),OR('Gen Master'!$AM408=TRUE,'Gen Master'!$AM408="Enabled?")),'Gen Master'!V408, ignore_flag)</f>
        <v>zzz_ignore</v>
      </c>
      <c r="W532" s="19" t="str">
        <f>IF(AND(NOT(ISBLANK('Gen Master'!W408)),OR('Gen Master'!$AM408=TRUE,'Gen Master'!$AM408="Enabled?")),'Gen Master'!W408, ignore_flag)</f>
        <v>zzz_ignore</v>
      </c>
      <c r="X532" s="19" t="str">
        <f>IF(AND(NOT(ISBLANK('Gen Master'!X408)),OR('Gen Master'!$AM408=TRUE,'Gen Master'!$AM408="Enabled?")),'Gen Master'!X408, ignore_flag)</f>
        <v>zzz_ignore</v>
      </c>
      <c r="Y532" s="19" t="str">
        <f>IF(AND(NOT(ISBLANK('Gen Master'!Y408)),OR('Gen Master'!$AM408=TRUE,'Gen Master'!$AM408="Enabled?")),'Gen Master'!Y408, ignore_flag)</f>
        <v>zzz_ignore</v>
      </c>
    </row>
    <row r="533" spans="1:25">
      <c r="A533" s="19">
        <f>'Gen Master'!A411</f>
        <v>380</v>
      </c>
      <c r="B533" s="19" t="str">
        <f>IF(AND(NOT(ISBLANK('Gen Master'!B411)),OR('Gen Master'!$AM411=TRUE,'Gen Master'!$AM411="Enabled?")),'Gen Master'!B411, ignore_flag)</f>
        <v>zzz_ignore</v>
      </c>
      <c r="C533" s="19" t="str">
        <f>IF(AND(NOT(ISBLANK('Gen Master'!C411)),OR('Gen Master'!$AM411=TRUE,'Gen Master'!$AM411="Enabled?")),'Gen Master'!C411, ignore_flag)</f>
        <v>zzz_ignore</v>
      </c>
      <c r="D533" s="19" t="str">
        <f>IF(AND(NOT(ISBLANK('Gen Master'!D411)),OR('Gen Master'!$AM411=TRUE,'Gen Master'!$AM411="Enabled?")),'Gen Master'!D411, ignore_flag)</f>
        <v>zzz_ignore</v>
      </c>
      <c r="E533" s="19" t="str">
        <f>IF(AND(NOT(ISBLANK('Gen Master'!E411)),OR('Gen Master'!$AM411=TRUE,'Gen Master'!$AM411="Enabled?")),'Gen Master'!E411, ignore_flag)</f>
        <v>zzz_ignore</v>
      </c>
      <c r="F533" s="19" t="str">
        <f>IF(AND(NOT(ISBLANK('Gen Master'!F411)),OR('Gen Master'!$AM411=TRUE,'Gen Master'!$AM411="Enabled?")),'Gen Master'!F411, ignore_flag)</f>
        <v>zzz_ignore</v>
      </c>
      <c r="G533" s="19" t="str">
        <f>IF(AND(NOT(ISBLANK('Gen Master'!G411)),OR('Gen Master'!$AM411=TRUE,'Gen Master'!$AM411="Enabled?")),'Gen Master'!G411, ignore_flag)</f>
        <v>zzz_ignore</v>
      </c>
      <c r="H533" s="19" t="str">
        <f>IF(AND(NOT(ISBLANK('Gen Master'!H411)),OR('Gen Master'!$AM411=TRUE,'Gen Master'!$AM411="Enabled?")),'Gen Master'!H411, ignore_flag)</f>
        <v>zzz_ignore</v>
      </c>
      <c r="I533" s="19" t="str">
        <f>IF(AND(NOT(ISBLANK('Gen Master'!I411)),OR('Gen Master'!$AM411=TRUE,'Gen Master'!$AM411="Enabled?")),'Gen Master'!I411, ignore_flag)</f>
        <v>zzz_ignore</v>
      </c>
      <c r="J533" s="19" t="str">
        <f>IF(AND(NOT(ISBLANK('Gen Master'!J411)),OR('Gen Master'!$AM411=TRUE,'Gen Master'!$AM411="Enabled?")),'Gen Master'!J411, ignore_flag)</f>
        <v>zzz_ignore</v>
      </c>
      <c r="K533" s="19" t="str">
        <f>IF(AND(NOT(ISBLANK('Gen Master'!K411)),OR('Gen Master'!$AM411=TRUE,'Gen Master'!$AM411="Enabled?")),'Gen Master'!K411, ignore_flag)</f>
        <v>zzz_ignore</v>
      </c>
      <c r="L533" s="19" t="str">
        <f>IF(AND(NOT(ISBLANK('Gen Master'!L411)),OR('Gen Master'!$AM411=TRUE,'Gen Master'!$AM411="Enabled?")),'Gen Master'!L411, ignore_flag)</f>
        <v>zzz_ignore</v>
      </c>
      <c r="M533" s="19" t="str">
        <f>IF(AND(NOT(ISBLANK('Gen Master'!M411)),OR('Gen Master'!$AM411=TRUE,'Gen Master'!$AM411="Enabled?")),'Gen Master'!M411, ignore_flag)</f>
        <v>zzz_ignore</v>
      </c>
      <c r="N533" s="19" t="str">
        <f>IF(AND(NOT(ISBLANK('Gen Master'!N411)),OR('Gen Master'!$AM411=TRUE,'Gen Master'!$AM411="Enabled?")),'Gen Master'!N411, ignore_flag)</f>
        <v>zzz_ignore</v>
      </c>
      <c r="O533" s="19" t="str">
        <f>IF(AND(NOT(ISBLANK('Gen Master'!O411)),OR('Gen Master'!$AM411=TRUE,'Gen Master'!$AM411="Enabled?")),'Gen Master'!O411, ignore_flag)</f>
        <v>zzz_ignore</v>
      </c>
      <c r="P533" s="19" t="str">
        <f>IF(AND(NOT(ISBLANK('Gen Master'!P411)),OR('Gen Master'!$AM411=TRUE,'Gen Master'!$AM411="Enabled?")),'Gen Master'!P411, ignore_flag)</f>
        <v>zzz_ignore</v>
      </c>
      <c r="Q533" s="19" t="str">
        <f>IF(AND(NOT(ISBLANK('Gen Master'!Q411)),OR('Gen Master'!$AM411=TRUE,'Gen Master'!$AM411="Enabled?")),'Gen Master'!Q411, ignore_flag)</f>
        <v>zzz_ignore</v>
      </c>
      <c r="R533" s="19" t="str">
        <f>IF(AND(NOT(ISBLANK('Gen Master'!R411)),OR('Gen Master'!$AM411=TRUE,'Gen Master'!$AM411="Enabled?")),'Gen Master'!R411, ignore_flag)</f>
        <v>zzz_ignore</v>
      </c>
      <c r="S533" s="19" t="str">
        <f>IF(AND(NOT(ISBLANK('Gen Master'!S411)),OR('Gen Master'!$AM411=TRUE,'Gen Master'!$AM411="Enabled?")),'Gen Master'!S411, ignore_flag)</f>
        <v>zzz_ignore</v>
      </c>
      <c r="T533" s="19" t="str">
        <f>IF(AND(NOT(ISBLANK('Gen Master'!T411)),OR('Gen Master'!$AM411=TRUE,'Gen Master'!$AM411="Enabled?")),'Gen Master'!T411, ignore_flag)</f>
        <v>zzz_ignore</v>
      </c>
      <c r="U533" s="19" t="str">
        <f>IF(AND(NOT(ISBLANK('Gen Master'!U411)),OR('Gen Master'!$AM411=TRUE,'Gen Master'!$AM411="Enabled?")),'Gen Master'!U411, ignore_flag)</f>
        <v>zzz_ignore</v>
      </c>
      <c r="V533" s="19" t="str">
        <f ca="1">IF(AND(NOT(ISBLANK('Gen Master'!V411)),OR('Gen Master'!$AM411=TRUE,'Gen Master'!$AM411="Enabled?")),'Gen Master'!V411, ignore_flag)</f>
        <v>zzz_ignore</v>
      </c>
      <c r="W533" s="19" t="str">
        <f>IF(AND(NOT(ISBLANK('Gen Master'!W411)),OR('Gen Master'!$AM411=TRUE,'Gen Master'!$AM411="Enabled?")),'Gen Master'!W411, ignore_flag)</f>
        <v>zzz_ignore</v>
      </c>
      <c r="X533" s="19" t="str">
        <f>IF(AND(NOT(ISBLANK('Gen Master'!X411)),OR('Gen Master'!$AM411=TRUE,'Gen Master'!$AM411="Enabled?")),'Gen Master'!X411, ignore_flag)</f>
        <v>zzz_ignore</v>
      </c>
      <c r="Y533" s="19" t="str">
        <f>IF(AND(NOT(ISBLANK('Gen Master'!Y411)),OR('Gen Master'!$AM411=TRUE,'Gen Master'!$AM411="Enabled?")),'Gen Master'!Y411, ignore_flag)</f>
        <v>zzz_ignore</v>
      </c>
    </row>
    <row r="534" spans="1:25">
      <c r="A534" s="19">
        <f>'Gen Master'!A412</f>
        <v>381</v>
      </c>
      <c r="B534" s="19" t="str">
        <f>IF(AND(NOT(ISBLANK('Gen Master'!B412)),OR('Gen Master'!$AM412=TRUE,'Gen Master'!$AM412="Enabled?")),'Gen Master'!B412, ignore_flag)</f>
        <v>zzz_ignore</v>
      </c>
      <c r="C534" s="19" t="str">
        <f>IF(AND(NOT(ISBLANK('Gen Master'!C412)),OR('Gen Master'!$AM412=TRUE,'Gen Master'!$AM412="Enabled?")),'Gen Master'!C412, ignore_flag)</f>
        <v>zzz_ignore</v>
      </c>
      <c r="D534" s="19" t="str">
        <f>IF(AND(NOT(ISBLANK('Gen Master'!D412)),OR('Gen Master'!$AM412=TRUE,'Gen Master'!$AM412="Enabled?")),'Gen Master'!D412, ignore_flag)</f>
        <v>zzz_ignore</v>
      </c>
      <c r="E534" s="19" t="str">
        <f>IF(AND(NOT(ISBLANK('Gen Master'!E412)),OR('Gen Master'!$AM412=TRUE,'Gen Master'!$AM412="Enabled?")),'Gen Master'!E412, ignore_flag)</f>
        <v>zzz_ignore</v>
      </c>
      <c r="F534" s="19" t="str">
        <f>IF(AND(NOT(ISBLANK('Gen Master'!F412)),OR('Gen Master'!$AM412=TRUE,'Gen Master'!$AM412="Enabled?")),'Gen Master'!F412, ignore_flag)</f>
        <v>zzz_ignore</v>
      </c>
      <c r="G534" s="19" t="str">
        <f>IF(AND(NOT(ISBLANK('Gen Master'!G412)),OR('Gen Master'!$AM412=TRUE,'Gen Master'!$AM412="Enabled?")),'Gen Master'!G412, ignore_flag)</f>
        <v>zzz_ignore</v>
      </c>
      <c r="H534" s="19" t="str">
        <f>IF(AND(NOT(ISBLANK('Gen Master'!H412)),OR('Gen Master'!$AM412=TRUE,'Gen Master'!$AM412="Enabled?")),'Gen Master'!H412, ignore_flag)</f>
        <v>zzz_ignore</v>
      </c>
      <c r="I534" s="19" t="str">
        <f>IF(AND(NOT(ISBLANK('Gen Master'!I412)),OR('Gen Master'!$AM412=TRUE,'Gen Master'!$AM412="Enabled?")),'Gen Master'!I412, ignore_flag)</f>
        <v>zzz_ignore</v>
      </c>
      <c r="J534" s="19" t="str">
        <f>IF(AND(NOT(ISBLANK('Gen Master'!J412)),OR('Gen Master'!$AM412=TRUE,'Gen Master'!$AM412="Enabled?")),'Gen Master'!J412, ignore_flag)</f>
        <v>zzz_ignore</v>
      </c>
      <c r="K534" s="19" t="str">
        <f>IF(AND(NOT(ISBLANK('Gen Master'!K412)),OR('Gen Master'!$AM412=TRUE,'Gen Master'!$AM412="Enabled?")),'Gen Master'!K412, ignore_flag)</f>
        <v>zzz_ignore</v>
      </c>
      <c r="L534" s="19" t="str">
        <f>IF(AND(NOT(ISBLANK('Gen Master'!L412)),OR('Gen Master'!$AM412=TRUE,'Gen Master'!$AM412="Enabled?")),'Gen Master'!L412, ignore_flag)</f>
        <v>zzz_ignore</v>
      </c>
      <c r="M534" s="19" t="str">
        <f>IF(AND(NOT(ISBLANK('Gen Master'!M412)),OR('Gen Master'!$AM412=TRUE,'Gen Master'!$AM412="Enabled?")),'Gen Master'!M412, ignore_flag)</f>
        <v>zzz_ignore</v>
      </c>
      <c r="N534" s="19" t="str">
        <f>IF(AND(NOT(ISBLANK('Gen Master'!N412)),OR('Gen Master'!$AM412=TRUE,'Gen Master'!$AM412="Enabled?")),'Gen Master'!N412, ignore_flag)</f>
        <v>zzz_ignore</v>
      </c>
      <c r="O534" s="19" t="str">
        <f>IF(AND(NOT(ISBLANK('Gen Master'!O412)),OR('Gen Master'!$AM412=TRUE,'Gen Master'!$AM412="Enabled?")),'Gen Master'!O412, ignore_flag)</f>
        <v>zzz_ignore</v>
      </c>
      <c r="P534" s="19" t="str">
        <f>IF(AND(NOT(ISBLANK('Gen Master'!P412)),OR('Gen Master'!$AM412=TRUE,'Gen Master'!$AM412="Enabled?")),'Gen Master'!P412, ignore_flag)</f>
        <v>zzz_ignore</v>
      </c>
      <c r="Q534" s="19" t="str">
        <f>IF(AND(NOT(ISBLANK('Gen Master'!Q412)),OR('Gen Master'!$AM412=TRUE,'Gen Master'!$AM412="Enabled?")),'Gen Master'!Q412, ignore_flag)</f>
        <v>zzz_ignore</v>
      </c>
      <c r="R534" s="19" t="str">
        <f>IF(AND(NOT(ISBLANK('Gen Master'!R412)),OR('Gen Master'!$AM412=TRUE,'Gen Master'!$AM412="Enabled?")),'Gen Master'!R412, ignore_flag)</f>
        <v>zzz_ignore</v>
      </c>
      <c r="S534" s="19" t="str">
        <f>IF(AND(NOT(ISBLANK('Gen Master'!S412)),OR('Gen Master'!$AM412=TRUE,'Gen Master'!$AM412="Enabled?")),'Gen Master'!S412, ignore_flag)</f>
        <v>zzz_ignore</v>
      </c>
      <c r="T534" s="19" t="str">
        <f>IF(AND(NOT(ISBLANK('Gen Master'!T412)),OR('Gen Master'!$AM412=TRUE,'Gen Master'!$AM412="Enabled?")),'Gen Master'!T412, ignore_flag)</f>
        <v>zzz_ignore</v>
      </c>
      <c r="U534" s="19" t="str">
        <f>IF(AND(NOT(ISBLANK('Gen Master'!U412)),OR('Gen Master'!$AM412=TRUE,'Gen Master'!$AM412="Enabled?")),'Gen Master'!U412, ignore_flag)</f>
        <v>zzz_ignore</v>
      </c>
      <c r="V534" s="19" t="str">
        <f ca="1">IF(AND(NOT(ISBLANK('Gen Master'!V412)),OR('Gen Master'!$AM412=TRUE,'Gen Master'!$AM412="Enabled?")),'Gen Master'!V412, ignore_flag)</f>
        <v>zzz_ignore</v>
      </c>
      <c r="W534" s="19" t="str">
        <f>IF(AND(NOT(ISBLANK('Gen Master'!W412)),OR('Gen Master'!$AM412=TRUE,'Gen Master'!$AM412="Enabled?")),'Gen Master'!W412, ignore_flag)</f>
        <v>zzz_ignore</v>
      </c>
      <c r="X534" s="19" t="str">
        <f>IF(AND(NOT(ISBLANK('Gen Master'!X412)),OR('Gen Master'!$AM412=TRUE,'Gen Master'!$AM412="Enabled?")),'Gen Master'!X412, ignore_flag)</f>
        <v>zzz_ignore</v>
      </c>
      <c r="Y534" s="19" t="str">
        <f>IF(AND(NOT(ISBLANK('Gen Master'!Y412)),OR('Gen Master'!$AM412=TRUE,'Gen Master'!$AM412="Enabled?")),'Gen Master'!Y412, ignore_flag)</f>
        <v>zzz_ignore</v>
      </c>
    </row>
    <row r="535" spans="1:25">
      <c r="A535" s="19">
        <f>'Gen Master'!A413</f>
        <v>382</v>
      </c>
      <c r="B535" s="19" t="str">
        <f>IF(AND(NOT(ISBLANK('Gen Master'!B413)),OR('Gen Master'!$AM413=TRUE,'Gen Master'!$AM413="Enabled?")),'Gen Master'!B413, ignore_flag)</f>
        <v>zzz_ignore</v>
      </c>
      <c r="C535" s="19" t="str">
        <f>IF(AND(NOT(ISBLANK('Gen Master'!C413)),OR('Gen Master'!$AM413=TRUE,'Gen Master'!$AM413="Enabled?")),'Gen Master'!C413, ignore_flag)</f>
        <v>zzz_ignore</v>
      </c>
      <c r="D535" s="19" t="str">
        <f>IF(AND(NOT(ISBLANK('Gen Master'!D413)),OR('Gen Master'!$AM413=TRUE,'Gen Master'!$AM413="Enabled?")),'Gen Master'!D413, ignore_flag)</f>
        <v>zzz_ignore</v>
      </c>
      <c r="E535" s="19" t="str">
        <f>IF(AND(NOT(ISBLANK('Gen Master'!E413)),OR('Gen Master'!$AM413=TRUE,'Gen Master'!$AM413="Enabled?")),'Gen Master'!E413, ignore_flag)</f>
        <v>zzz_ignore</v>
      </c>
      <c r="F535" s="19" t="str">
        <f>IF(AND(NOT(ISBLANK('Gen Master'!F413)),OR('Gen Master'!$AM413=TRUE,'Gen Master'!$AM413="Enabled?")),'Gen Master'!F413, ignore_flag)</f>
        <v>zzz_ignore</v>
      </c>
      <c r="G535" s="19" t="str">
        <f>IF(AND(NOT(ISBLANK('Gen Master'!G413)),OR('Gen Master'!$AM413=TRUE,'Gen Master'!$AM413="Enabled?")),'Gen Master'!G413, ignore_flag)</f>
        <v>zzz_ignore</v>
      </c>
      <c r="H535" s="19" t="str">
        <f>IF(AND(NOT(ISBLANK('Gen Master'!H413)),OR('Gen Master'!$AM413=TRUE,'Gen Master'!$AM413="Enabled?")),'Gen Master'!H413, ignore_flag)</f>
        <v>zzz_ignore</v>
      </c>
      <c r="I535" s="19" t="str">
        <f>IF(AND(NOT(ISBLANK('Gen Master'!I413)),OR('Gen Master'!$AM413=TRUE,'Gen Master'!$AM413="Enabled?")),'Gen Master'!I413, ignore_flag)</f>
        <v>zzz_ignore</v>
      </c>
      <c r="J535" s="19" t="str">
        <f>IF(AND(NOT(ISBLANK('Gen Master'!J413)),OR('Gen Master'!$AM413=TRUE,'Gen Master'!$AM413="Enabled?")),'Gen Master'!J413, ignore_flag)</f>
        <v>zzz_ignore</v>
      </c>
      <c r="K535" s="19" t="str">
        <f>IF(AND(NOT(ISBLANK('Gen Master'!K413)),OR('Gen Master'!$AM413=TRUE,'Gen Master'!$AM413="Enabled?")),'Gen Master'!K413, ignore_flag)</f>
        <v>zzz_ignore</v>
      </c>
      <c r="L535" s="19" t="str">
        <f>IF(AND(NOT(ISBLANK('Gen Master'!L413)),OR('Gen Master'!$AM413=TRUE,'Gen Master'!$AM413="Enabled?")),'Gen Master'!L413, ignore_flag)</f>
        <v>zzz_ignore</v>
      </c>
      <c r="M535" s="19" t="str">
        <f>IF(AND(NOT(ISBLANK('Gen Master'!M413)),OR('Gen Master'!$AM413=TRUE,'Gen Master'!$AM413="Enabled?")),'Gen Master'!M413, ignore_flag)</f>
        <v>zzz_ignore</v>
      </c>
      <c r="N535" s="19" t="str">
        <f>IF(AND(NOT(ISBLANK('Gen Master'!N413)),OR('Gen Master'!$AM413=TRUE,'Gen Master'!$AM413="Enabled?")),'Gen Master'!N413, ignore_flag)</f>
        <v>zzz_ignore</v>
      </c>
      <c r="O535" s="19" t="str">
        <f>IF(AND(NOT(ISBLANK('Gen Master'!O413)),OR('Gen Master'!$AM413=TRUE,'Gen Master'!$AM413="Enabled?")),'Gen Master'!O413, ignore_flag)</f>
        <v>zzz_ignore</v>
      </c>
      <c r="P535" s="19" t="str">
        <f>IF(AND(NOT(ISBLANK('Gen Master'!P413)),OR('Gen Master'!$AM413=TRUE,'Gen Master'!$AM413="Enabled?")),'Gen Master'!P413, ignore_flag)</f>
        <v>zzz_ignore</v>
      </c>
      <c r="Q535" s="19" t="str">
        <f>IF(AND(NOT(ISBLANK('Gen Master'!Q413)),OR('Gen Master'!$AM413=TRUE,'Gen Master'!$AM413="Enabled?")),'Gen Master'!Q413, ignore_flag)</f>
        <v>zzz_ignore</v>
      </c>
      <c r="R535" s="19" t="str">
        <f>IF(AND(NOT(ISBLANK('Gen Master'!R413)),OR('Gen Master'!$AM413=TRUE,'Gen Master'!$AM413="Enabled?")),'Gen Master'!R413, ignore_flag)</f>
        <v>zzz_ignore</v>
      </c>
      <c r="S535" s="19" t="str">
        <f>IF(AND(NOT(ISBLANK('Gen Master'!S413)),OR('Gen Master'!$AM413=TRUE,'Gen Master'!$AM413="Enabled?")),'Gen Master'!S413, ignore_flag)</f>
        <v>zzz_ignore</v>
      </c>
      <c r="T535" s="19" t="str">
        <f>IF(AND(NOT(ISBLANK('Gen Master'!T413)),OR('Gen Master'!$AM413=TRUE,'Gen Master'!$AM413="Enabled?")),'Gen Master'!T413, ignore_flag)</f>
        <v>zzz_ignore</v>
      </c>
      <c r="U535" s="19" t="str">
        <f>IF(AND(NOT(ISBLANK('Gen Master'!U413)),OR('Gen Master'!$AM413=TRUE,'Gen Master'!$AM413="Enabled?")),'Gen Master'!U413, ignore_flag)</f>
        <v>zzz_ignore</v>
      </c>
      <c r="V535" s="19" t="str">
        <f ca="1">IF(AND(NOT(ISBLANK('Gen Master'!V413)),OR('Gen Master'!$AM413=TRUE,'Gen Master'!$AM413="Enabled?")),'Gen Master'!V413, ignore_flag)</f>
        <v>zzz_ignore</v>
      </c>
      <c r="W535" s="19" t="str">
        <f>IF(AND(NOT(ISBLANK('Gen Master'!W413)),OR('Gen Master'!$AM413=TRUE,'Gen Master'!$AM413="Enabled?")),'Gen Master'!W413, ignore_flag)</f>
        <v>zzz_ignore</v>
      </c>
      <c r="X535" s="19" t="str">
        <f>IF(AND(NOT(ISBLANK('Gen Master'!X413)),OR('Gen Master'!$AM413=TRUE,'Gen Master'!$AM413="Enabled?")),'Gen Master'!X413, ignore_flag)</f>
        <v>zzz_ignore</v>
      </c>
      <c r="Y535" s="19" t="str">
        <f>IF(AND(NOT(ISBLANK('Gen Master'!Y413)),OR('Gen Master'!$AM413=TRUE,'Gen Master'!$AM413="Enabled?")),'Gen Master'!Y413, ignore_flag)</f>
        <v>zzz_ignore</v>
      </c>
    </row>
    <row r="536" spans="1:25">
      <c r="A536" s="19">
        <f>'Gen Master'!A414</f>
        <v>383</v>
      </c>
      <c r="B536" s="19" t="str">
        <f>IF(AND(NOT(ISBLANK('Gen Master'!B414)),OR('Gen Master'!$AM414=TRUE,'Gen Master'!$AM414="Enabled?")),'Gen Master'!B414, ignore_flag)</f>
        <v>zzz_ignore</v>
      </c>
      <c r="C536" s="19" t="str">
        <f>IF(AND(NOT(ISBLANK('Gen Master'!C414)),OR('Gen Master'!$AM414=TRUE,'Gen Master'!$AM414="Enabled?")),'Gen Master'!C414, ignore_flag)</f>
        <v>zzz_ignore</v>
      </c>
      <c r="D536" s="19" t="str">
        <f>IF(AND(NOT(ISBLANK('Gen Master'!D414)),OR('Gen Master'!$AM414=TRUE,'Gen Master'!$AM414="Enabled?")),'Gen Master'!D414, ignore_flag)</f>
        <v>zzz_ignore</v>
      </c>
      <c r="E536" s="19" t="str">
        <f>IF(AND(NOT(ISBLANK('Gen Master'!E414)),OR('Gen Master'!$AM414=TRUE,'Gen Master'!$AM414="Enabled?")),'Gen Master'!E414, ignore_flag)</f>
        <v>zzz_ignore</v>
      </c>
      <c r="F536" s="19" t="str">
        <f>IF(AND(NOT(ISBLANK('Gen Master'!F414)),OR('Gen Master'!$AM414=TRUE,'Gen Master'!$AM414="Enabled?")),'Gen Master'!F414, ignore_flag)</f>
        <v>zzz_ignore</v>
      </c>
      <c r="G536" s="19" t="str">
        <f>IF(AND(NOT(ISBLANK('Gen Master'!G414)),OR('Gen Master'!$AM414=TRUE,'Gen Master'!$AM414="Enabled?")),'Gen Master'!G414, ignore_flag)</f>
        <v>zzz_ignore</v>
      </c>
      <c r="H536" s="19" t="str">
        <f>IF(AND(NOT(ISBLANK('Gen Master'!H414)),OR('Gen Master'!$AM414=TRUE,'Gen Master'!$AM414="Enabled?")),'Gen Master'!H414, ignore_flag)</f>
        <v>zzz_ignore</v>
      </c>
      <c r="I536" s="19" t="str">
        <f>IF(AND(NOT(ISBLANK('Gen Master'!I414)),OR('Gen Master'!$AM414=TRUE,'Gen Master'!$AM414="Enabled?")),'Gen Master'!I414, ignore_flag)</f>
        <v>zzz_ignore</v>
      </c>
      <c r="J536" s="19" t="str">
        <f>IF(AND(NOT(ISBLANK('Gen Master'!J414)),OR('Gen Master'!$AM414=TRUE,'Gen Master'!$AM414="Enabled?")),'Gen Master'!J414, ignore_flag)</f>
        <v>zzz_ignore</v>
      </c>
      <c r="K536" s="19" t="str">
        <f>IF(AND(NOT(ISBLANK('Gen Master'!K414)),OR('Gen Master'!$AM414=TRUE,'Gen Master'!$AM414="Enabled?")),'Gen Master'!K414, ignore_flag)</f>
        <v>zzz_ignore</v>
      </c>
      <c r="L536" s="19" t="str">
        <f>IF(AND(NOT(ISBLANK('Gen Master'!L414)),OR('Gen Master'!$AM414=TRUE,'Gen Master'!$AM414="Enabled?")),'Gen Master'!L414, ignore_flag)</f>
        <v>zzz_ignore</v>
      </c>
      <c r="M536" s="19" t="str">
        <f>IF(AND(NOT(ISBLANK('Gen Master'!M414)),OR('Gen Master'!$AM414=TRUE,'Gen Master'!$AM414="Enabled?")),'Gen Master'!M414, ignore_flag)</f>
        <v>zzz_ignore</v>
      </c>
      <c r="N536" s="19" t="str">
        <f>IF(AND(NOT(ISBLANK('Gen Master'!N414)),OR('Gen Master'!$AM414=TRUE,'Gen Master'!$AM414="Enabled?")),'Gen Master'!N414, ignore_flag)</f>
        <v>zzz_ignore</v>
      </c>
      <c r="O536" s="19" t="str">
        <f>IF(AND(NOT(ISBLANK('Gen Master'!O414)),OR('Gen Master'!$AM414=TRUE,'Gen Master'!$AM414="Enabled?")),'Gen Master'!O414, ignore_flag)</f>
        <v>zzz_ignore</v>
      </c>
      <c r="P536" s="19" t="str">
        <f>IF(AND(NOT(ISBLANK('Gen Master'!P414)),OR('Gen Master'!$AM414=TRUE,'Gen Master'!$AM414="Enabled?")),'Gen Master'!P414, ignore_flag)</f>
        <v>zzz_ignore</v>
      </c>
      <c r="Q536" s="19" t="str">
        <f>IF(AND(NOT(ISBLANK('Gen Master'!Q414)),OR('Gen Master'!$AM414=TRUE,'Gen Master'!$AM414="Enabled?")),'Gen Master'!Q414, ignore_flag)</f>
        <v>zzz_ignore</v>
      </c>
      <c r="R536" s="19" t="str">
        <f>IF(AND(NOT(ISBLANK('Gen Master'!R414)),OR('Gen Master'!$AM414=TRUE,'Gen Master'!$AM414="Enabled?")),'Gen Master'!R414, ignore_flag)</f>
        <v>zzz_ignore</v>
      </c>
      <c r="S536" s="19" t="str">
        <f>IF(AND(NOT(ISBLANK('Gen Master'!S414)),OR('Gen Master'!$AM414=TRUE,'Gen Master'!$AM414="Enabled?")),'Gen Master'!S414, ignore_flag)</f>
        <v>zzz_ignore</v>
      </c>
      <c r="T536" s="19" t="str">
        <f>IF(AND(NOT(ISBLANK('Gen Master'!T414)),OR('Gen Master'!$AM414=TRUE,'Gen Master'!$AM414="Enabled?")),'Gen Master'!T414, ignore_flag)</f>
        <v>zzz_ignore</v>
      </c>
      <c r="U536" s="19" t="str">
        <f>IF(AND(NOT(ISBLANK('Gen Master'!U414)),OR('Gen Master'!$AM414=TRUE,'Gen Master'!$AM414="Enabled?")),'Gen Master'!U414, ignore_flag)</f>
        <v>zzz_ignore</v>
      </c>
      <c r="V536" s="19" t="str">
        <f ca="1">IF(AND(NOT(ISBLANK('Gen Master'!V414)),OR('Gen Master'!$AM414=TRUE,'Gen Master'!$AM414="Enabled?")),'Gen Master'!V414, ignore_flag)</f>
        <v>zzz_ignore</v>
      </c>
      <c r="W536" s="19" t="str">
        <f>IF(AND(NOT(ISBLANK('Gen Master'!W414)),OR('Gen Master'!$AM414=TRUE,'Gen Master'!$AM414="Enabled?")),'Gen Master'!W414, ignore_flag)</f>
        <v>zzz_ignore</v>
      </c>
      <c r="X536" s="19" t="str">
        <f>IF(AND(NOT(ISBLANK('Gen Master'!X414)),OR('Gen Master'!$AM414=TRUE,'Gen Master'!$AM414="Enabled?")),'Gen Master'!X414, ignore_flag)</f>
        <v>zzz_ignore</v>
      </c>
      <c r="Y536" s="19" t="str">
        <f>IF(AND(NOT(ISBLANK('Gen Master'!Y414)),OR('Gen Master'!$AM414=TRUE,'Gen Master'!$AM414="Enabled?")),'Gen Master'!Y414, ignore_flag)</f>
        <v>zzz_ignore</v>
      </c>
    </row>
    <row r="537" spans="1:25">
      <c r="A537" s="19">
        <f>'Gen Master'!A415</f>
        <v>384</v>
      </c>
      <c r="B537" s="19" t="str">
        <f>IF(AND(NOT(ISBLANK('Gen Master'!B415)),OR('Gen Master'!$AM415=TRUE,'Gen Master'!$AM415="Enabled?")),'Gen Master'!B415, ignore_flag)</f>
        <v>zzz_ignore</v>
      </c>
      <c r="C537" s="19" t="str">
        <f>IF(AND(NOT(ISBLANK('Gen Master'!C415)),OR('Gen Master'!$AM415=TRUE,'Gen Master'!$AM415="Enabled?")),'Gen Master'!C415, ignore_flag)</f>
        <v>zzz_ignore</v>
      </c>
      <c r="D537" s="19" t="str">
        <f>IF(AND(NOT(ISBLANK('Gen Master'!D415)),OR('Gen Master'!$AM415=TRUE,'Gen Master'!$AM415="Enabled?")),'Gen Master'!D415, ignore_flag)</f>
        <v>zzz_ignore</v>
      </c>
      <c r="E537" s="19" t="str">
        <f>IF(AND(NOT(ISBLANK('Gen Master'!E415)),OR('Gen Master'!$AM415=TRUE,'Gen Master'!$AM415="Enabled?")),'Gen Master'!E415, ignore_flag)</f>
        <v>zzz_ignore</v>
      </c>
      <c r="F537" s="19" t="str">
        <f>IF(AND(NOT(ISBLANK('Gen Master'!F415)),OR('Gen Master'!$AM415=TRUE,'Gen Master'!$AM415="Enabled?")),'Gen Master'!F415, ignore_flag)</f>
        <v>zzz_ignore</v>
      </c>
      <c r="G537" s="19" t="str">
        <f>IF(AND(NOT(ISBLANK('Gen Master'!G415)),OR('Gen Master'!$AM415=TRUE,'Gen Master'!$AM415="Enabled?")),'Gen Master'!G415, ignore_flag)</f>
        <v>zzz_ignore</v>
      </c>
      <c r="H537" s="19" t="str">
        <f>IF(AND(NOT(ISBLANK('Gen Master'!H415)),OR('Gen Master'!$AM415=TRUE,'Gen Master'!$AM415="Enabled?")),'Gen Master'!H415, ignore_flag)</f>
        <v>zzz_ignore</v>
      </c>
      <c r="I537" s="19" t="str">
        <f>IF(AND(NOT(ISBLANK('Gen Master'!I415)),OR('Gen Master'!$AM415=TRUE,'Gen Master'!$AM415="Enabled?")),'Gen Master'!I415, ignore_flag)</f>
        <v>zzz_ignore</v>
      </c>
      <c r="J537" s="19" t="str">
        <f>IF(AND(NOT(ISBLANK('Gen Master'!J415)),OR('Gen Master'!$AM415=TRUE,'Gen Master'!$AM415="Enabled?")),'Gen Master'!J415, ignore_flag)</f>
        <v>zzz_ignore</v>
      </c>
      <c r="K537" s="19" t="str">
        <f>IF(AND(NOT(ISBLANK('Gen Master'!K415)),OR('Gen Master'!$AM415=TRUE,'Gen Master'!$AM415="Enabled?")),'Gen Master'!K415, ignore_flag)</f>
        <v>zzz_ignore</v>
      </c>
      <c r="L537" s="19" t="str">
        <f>IF(AND(NOT(ISBLANK('Gen Master'!L415)),OR('Gen Master'!$AM415=TRUE,'Gen Master'!$AM415="Enabled?")),'Gen Master'!L415, ignore_flag)</f>
        <v>zzz_ignore</v>
      </c>
      <c r="M537" s="19" t="str">
        <f>IF(AND(NOT(ISBLANK('Gen Master'!M415)),OR('Gen Master'!$AM415=TRUE,'Gen Master'!$AM415="Enabled?")),'Gen Master'!M415, ignore_flag)</f>
        <v>zzz_ignore</v>
      </c>
      <c r="N537" s="19" t="str">
        <f>IF(AND(NOT(ISBLANK('Gen Master'!N415)),OR('Gen Master'!$AM415=TRUE,'Gen Master'!$AM415="Enabled?")),'Gen Master'!N415, ignore_flag)</f>
        <v>zzz_ignore</v>
      </c>
      <c r="O537" s="19" t="str">
        <f>IF(AND(NOT(ISBLANK('Gen Master'!O415)),OR('Gen Master'!$AM415=TRUE,'Gen Master'!$AM415="Enabled?")),'Gen Master'!O415, ignore_flag)</f>
        <v>zzz_ignore</v>
      </c>
      <c r="P537" s="19" t="str">
        <f>IF(AND(NOT(ISBLANK('Gen Master'!P415)),OR('Gen Master'!$AM415=TRUE,'Gen Master'!$AM415="Enabled?")),'Gen Master'!P415, ignore_flag)</f>
        <v>zzz_ignore</v>
      </c>
      <c r="Q537" s="19" t="str">
        <f>IF(AND(NOT(ISBLANK('Gen Master'!Q415)),OR('Gen Master'!$AM415=TRUE,'Gen Master'!$AM415="Enabled?")),'Gen Master'!Q415, ignore_flag)</f>
        <v>zzz_ignore</v>
      </c>
      <c r="R537" s="19" t="str">
        <f>IF(AND(NOT(ISBLANK('Gen Master'!R415)),OR('Gen Master'!$AM415=TRUE,'Gen Master'!$AM415="Enabled?")),'Gen Master'!R415, ignore_flag)</f>
        <v>zzz_ignore</v>
      </c>
      <c r="S537" s="19" t="str">
        <f>IF(AND(NOT(ISBLANK('Gen Master'!S415)),OR('Gen Master'!$AM415=TRUE,'Gen Master'!$AM415="Enabled?")),'Gen Master'!S415, ignore_flag)</f>
        <v>zzz_ignore</v>
      </c>
      <c r="T537" s="19" t="str">
        <f>IF(AND(NOT(ISBLANK('Gen Master'!T415)),OR('Gen Master'!$AM415=TRUE,'Gen Master'!$AM415="Enabled?")),'Gen Master'!T415, ignore_flag)</f>
        <v>zzz_ignore</v>
      </c>
      <c r="U537" s="19" t="str">
        <f>IF(AND(NOT(ISBLANK('Gen Master'!U415)),OR('Gen Master'!$AM415=TRUE,'Gen Master'!$AM415="Enabled?")),'Gen Master'!U415, ignore_flag)</f>
        <v>zzz_ignore</v>
      </c>
      <c r="V537" s="19" t="str">
        <f ca="1">IF(AND(NOT(ISBLANK('Gen Master'!V415)),OR('Gen Master'!$AM415=TRUE,'Gen Master'!$AM415="Enabled?")),'Gen Master'!V415, ignore_flag)</f>
        <v>zzz_ignore</v>
      </c>
      <c r="W537" s="19" t="str">
        <f>IF(AND(NOT(ISBLANK('Gen Master'!W415)),OR('Gen Master'!$AM415=TRUE,'Gen Master'!$AM415="Enabled?")),'Gen Master'!W415, ignore_flag)</f>
        <v>zzz_ignore</v>
      </c>
      <c r="X537" s="19" t="str">
        <f>IF(AND(NOT(ISBLANK('Gen Master'!X415)),OR('Gen Master'!$AM415=TRUE,'Gen Master'!$AM415="Enabled?")),'Gen Master'!X415, ignore_flag)</f>
        <v>zzz_ignore</v>
      </c>
      <c r="Y537" s="19" t="str">
        <f>IF(AND(NOT(ISBLANK('Gen Master'!Y415)),OR('Gen Master'!$AM415=TRUE,'Gen Master'!$AM415="Enabled?")),'Gen Master'!Y415, ignore_flag)</f>
        <v>zzz_ignore</v>
      </c>
    </row>
    <row r="538" spans="1:25">
      <c r="A538" s="19">
        <f>'Gen Master'!A419</f>
        <v>388</v>
      </c>
      <c r="B538" s="19" t="str">
        <f>IF(AND(NOT(ISBLANK('Gen Master'!B419)),OR('Gen Master'!$AM419=TRUE,'Gen Master'!$AM419="Enabled?")),'Gen Master'!B419, ignore_flag)</f>
        <v>zzz_ignore</v>
      </c>
      <c r="C538" s="19" t="str">
        <f>IF(AND(NOT(ISBLANK('Gen Master'!C419)),OR('Gen Master'!$AM419=TRUE,'Gen Master'!$AM419="Enabled?")),'Gen Master'!C419, ignore_flag)</f>
        <v>zzz_ignore</v>
      </c>
      <c r="D538" s="19" t="str">
        <f>IF(AND(NOT(ISBLANK('Gen Master'!D419)),OR('Gen Master'!$AM419=TRUE,'Gen Master'!$AM419="Enabled?")),'Gen Master'!D419, ignore_flag)</f>
        <v>zzz_ignore</v>
      </c>
      <c r="E538" s="19" t="str">
        <f>IF(AND(NOT(ISBLANK('Gen Master'!E419)),OR('Gen Master'!$AM419=TRUE,'Gen Master'!$AM419="Enabled?")),'Gen Master'!E419, ignore_flag)</f>
        <v>zzz_ignore</v>
      </c>
      <c r="F538" s="19" t="str">
        <f>IF(AND(NOT(ISBLANK('Gen Master'!F419)),OR('Gen Master'!$AM419=TRUE,'Gen Master'!$AM419="Enabled?")),'Gen Master'!F419, ignore_flag)</f>
        <v>zzz_ignore</v>
      </c>
      <c r="G538" s="19" t="str">
        <f>IF(AND(NOT(ISBLANK('Gen Master'!G419)),OR('Gen Master'!$AM419=TRUE,'Gen Master'!$AM419="Enabled?")),'Gen Master'!G419, ignore_flag)</f>
        <v>zzz_ignore</v>
      </c>
      <c r="H538" s="19" t="str">
        <f>IF(AND(NOT(ISBLANK('Gen Master'!H419)),OR('Gen Master'!$AM419=TRUE,'Gen Master'!$AM419="Enabled?")),'Gen Master'!H419, ignore_flag)</f>
        <v>zzz_ignore</v>
      </c>
      <c r="I538" s="19" t="str">
        <f>IF(AND(NOT(ISBLANK('Gen Master'!I419)),OR('Gen Master'!$AM419=TRUE,'Gen Master'!$AM419="Enabled?")),'Gen Master'!I419, ignore_flag)</f>
        <v>zzz_ignore</v>
      </c>
      <c r="J538" s="19" t="str">
        <f>IF(AND(NOT(ISBLANK('Gen Master'!J419)),OR('Gen Master'!$AM419=TRUE,'Gen Master'!$AM419="Enabled?")),'Gen Master'!J419, ignore_flag)</f>
        <v>zzz_ignore</v>
      </c>
      <c r="K538" s="19" t="str">
        <f>IF(AND(NOT(ISBLANK('Gen Master'!K419)),OR('Gen Master'!$AM419=TRUE,'Gen Master'!$AM419="Enabled?")),'Gen Master'!K419, ignore_flag)</f>
        <v>zzz_ignore</v>
      </c>
      <c r="L538" s="19" t="str">
        <f>IF(AND(NOT(ISBLANK('Gen Master'!L419)),OR('Gen Master'!$AM419=TRUE,'Gen Master'!$AM419="Enabled?")),'Gen Master'!L419, ignore_flag)</f>
        <v>zzz_ignore</v>
      </c>
      <c r="M538" s="19" t="str">
        <f>IF(AND(NOT(ISBLANK('Gen Master'!M419)),OR('Gen Master'!$AM419=TRUE,'Gen Master'!$AM419="Enabled?")),'Gen Master'!M419, ignore_flag)</f>
        <v>zzz_ignore</v>
      </c>
      <c r="N538" s="19" t="str">
        <f>IF(AND(NOT(ISBLANK('Gen Master'!N419)),OR('Gen Master'!$AM419=TRUE,'Gen Master'!$AM419="Enabled?")),'Gen Master'!N419, ignore_flag)</f>
        <v>zzz_ignore</v>
      </c>
      <c r="O538" s="19" t="str">
        <f>IF(AND(NOT(ISBLANK('Gen Master'!O419)),OR('Gen Master'!$AM419=TRUE,'Gen Master'!$AM419="Enabled?")),'Gen Master'!O419, ignore_flag)</f>
        <v>zzz_ignore</v>
      </c>
      <c r="P538" s="19" t="str">
        <f>IF(AND(NOT(ISBLANK('Gen Master'!P419)),OR('Gen Master'!$AM419=TRUE,'Gen Master'!$AM419="Enabled?")),'Gen Master'!P419, ignore_flag)</f>
        <v>zzz_ignore</v>
      </c>
      <c r="Q538" s="19" t="str">
        <f>IF(AND(NOT(ISBLANK('Gen Master'!Q419)),OR('Gen Master'!$AM419=TRUE,'Gen Master'!$AM419="Enabled?")),'Gen Master'!Q419, ignore_flag)</f>
        <v>zzz_ignore</v>
      </c>
      <c r="R538" s="19" t="str">
        <f>IF(AND(NOT(ISBLANK('Gen Master'!R419)),OR('Gen Master'!$AM419=TRUE,'Gen Master'!$AM419="Enabled?")),'Gen Master'!R419, ignore_flag)</f>
        <v>zzz_ignore</v>
      </c>
      <c r="S538" s="19" t="str">
        <f>IF(AND(NOT(ISBLANK('Gen Master'!S419)),OR('Gen Master'!$AM419=TRUE,'Gen Master'!$AM419="Enabled?")),'Gen Master'!S419, ignore_flag)</f>
        <v>zzz_ignore</v>
      </c>
      <c r="T538" s="19" t="str">
        <f>IF(AND(NOT(ISBLANK('Gen Master'!T419)),OR('Gen Master'!$AM419=TRUE,'Gen Master'!$AM419="Enabled?")),'Gen Master'!T419, ignore_flag)</f>
        <v>zzz_ignore</v>
      </c>
      <c r="U538" s="19" t="str">
        <f>IF(AND(NOT(ISBLANK('Gen Master'!U419)),OR('Gen Master'!$AM419=TRUE,'Gen Master'!$AM419="Enabled?")),'Gen Master'!U419, ignore_flag)</f>
        <v>zzz_ignore</v>
      </c>
      <c r="V538" s="19" t="str">
        <f ca="1">IF(AND(NOT(ISBLANK('Gen Master'!V419)),OR('Gen Master'!$AM419=TRUE,'Gen Master'!$AM419="Enabled?")),'Gen Master'!V419, ignore_flag)</f>
        <v>zzz_ignore</v>
      </c>
      <c r="W538" s="19" t="str">
        <f>IF(AND(NOT(ISBLANK('Gen Master'!W419)),OR('Gen Master'!$AM419=TRUE,'Gen Master'!$AM419="Enabled?")),'Gen Master'!W419, ignore_flag)</f>
        <v>zzz_ignore</v>
      </c>
      <c r="X538" s="19" t="str">
        <f>IF(AND(NOT(ISBLANK('Gen Master'!X419)),OR('Gen Master'!$AM419=TRUE,'Gen Master'!$AM419="Enabled?")),'Gen Master'!X419, ignore_flag)</f>
        <v>zzz_ignore</v>
      </c>
      <c r="Y538" s="19" t="str">
        <f>IF(AND(NOT(ISBLANK('Gen Master'!Y419)),OR('Gen Master'!$AM419=TRUE,'Gen Master'!$AM419="Enabled?")),'Gen Master'!Y419, ignore_flag)</f>
        <v>zzz_ignore</v>
      </c>
    </row>
    <row r="539" spans="1:25">
      <c r="A539" s="19">
        <f>'Gen Master'!A420</f>
        <v>389</v>
      </c>
      <c r="B539" s="19" t="str">
        <f>IF(AND(NOT(ISBLANK('Gen Master'!B420)),OR('Gen Master'!$AM420=TRUE,'Gen Master'!$AM420="Enabled?")),'Gen Master'!B420, ignore_flag)</f>
        <v>zzz_ignore</v>
      </c>
      <c r="C539" s="19" t="str">
        <f>IF(AND(NOT(ISBLANK('Gen Master'!C420)),OR('Gen Master'!$AM420=TRUE,'Gen Master'!$AM420="Enabled?")),'Gen Master'!C420, ignore_flag)</f>
        <v>zzz_ignore</v>
      </c>
      <c r="D539" s="19" t="str">
        <f>IF(AND(NOT(ISBLANK('Gen Master'!D420)),OR('Gen Master'!$AM420=TRUE,'Gen Master'!$AM420="Enabled?")),'Gen Master'!D420, ignore_flag)</f>
        <v>zzz_ignore</v>
      </c>
      <c r="E539" s="19" t="str">
        <f>IF(AND(NOT(ISBLANK('Gen Master'!E420)),OR('Gen Master'!$AM420=TRUE,'Gen Master'!$AM420="Enabled?")),'Gen Master'!E420, ignore_flag)</f>
        <v>zzz_ignore</v>
      </c>
      <c r="F539" s="19" t="str">
        <f>IF(AND(NOT(ISBLANK('Gen Master'!F420)),OR('Gen Master'!$AM420=TRUE,'Gen Master'!$AM420="Enabled?")),'Gen Master'!F420, ignore_flag)</f>
        <v>zzz_ignore</v>
      </c>
      <c r="G539" s="19" t="str">
        <f>IF(AND(NOT(ISBLANK('Gen Master'!G420)),OR('Gen Master'!$AM420=TRUE,'Gen Master'!$AM420="Enabled?")),'Gen Master'!G420, ignore_flag)</f>
        <v>zzz_ignore</v>
      </c>
      <c r="H539" s="19" t="str">
        <f>IF(AND(NOT(ISBLANK('Gen Master'!H420)),OR('Gen Master'!$AM420=TRUE,'Gen Master'!$AM420="Enabled?")),'Gen Master'!H420, ignore_flag)</f>
        <v>zzz_ignore</v>
      </c>
      <c r="I539" s="19" t="str">
        <f>IF(AND(NOT(ISBLANK('Gen Master'!I420)),OR('Gen Master'!$AM420=TRUE,'Gen Master'!$AM420="Enabled?")),'Gen Master'!I420, ignore_flag)</f>
        <v>zzz_ignore</v>
      </c>
      <c r="J539" s="19" t="str">
        <f>IF(AND(NOT(ISBLANK('Gen Master'!J420)),OR('Gen Master'!$AM420=TRUE,'Gen Master'!$AM420="Enabled?")),'Gen Master'!J420, ignore_flag)</f>
        <v>zzz_ignore</v>
      </c>
      <c r="K539" s="19" t="str">
        <f>IF(AND(NOT(ISBLANK('Gen Master'!K420)),OR('Gen Master'!$AM420=TRUE,'Gen Master'!$AM420="Enabled?")),'Gen Master'!K420, ignore_flag)</f>
        <v>zzz_ignore</v>
      </c>
      <c r="L539" s="19" t="str">
        <f>IF(AND(NOT(ISBLANK('Gen Master'!L420)),OR('Gen Master'!$AM420=TRUE,'Gen Master'!$AM420="Enabled?")),'Gen Master'!L420, ignore_flag)</f>
        <v>zzz_ignore</v>
      </c>
      <c r="M539" s="19" t="str">
        <f>IF(AND(NOT(ISBLANK('Gen Master'!M420)),OR('Gen Master'!$AM420=TRUE,'Gen Master'!$AM420="Enabled?")),'Gen Master'!M420, ignore_flag)</f>
        <v>zzz_ignore</v>
      </c>
      <c r="N539" s="19" t="str">
        <f>IF(AND(NOT(ISBLANK('Gen Master'!N420)),OR('Gen Master'!$AM420=TRUE,'Gen Master'!$AM420="Enabled?")),'Gen Master'!N420, ignore_flag)</f>
        <v>zzz_ignore</v>
      </c>
      <c r="O539" s="19" t="str">
        <f>IF(AND(NOT(ISBLANK('Gen Master'!O420)),OR('Gen Master'!$AM420=TRUE,'Gen Master'!$AM420="Enabled?")),'Gen Master'!O420, ignore_flag)</f>
        <v>zzz_ignore</v>
      </c>
      <c r="P539" s="19" t="str">
        <f>IF(AND(NOT(ISBLANK('Gen Master'!P420)),OR('Gen Master'!$AM420=TRUE,'Gen Master'!$AM420="Enabled?")),'Gen Master'!P420, ignore_flag)</f>
        <v>zzz_ignore</v>
      </c>
      <c r="Q539" s="19" t="str">
        <f>IF(AND(NOT(ISBLANK('Gen Master'!Q420)),OR('Gen Master'!$AM420=TRUE,'Gen Master'!$AM420="Enabled?")),'Gen Master'!Q420, ignore_flag)</f>
        <v>zzz_ignore</v>
      </c>
      <c r="R539" s="19" t="str">
        <f>IF(AND(NOT(ISBLANK('Gen Master'!R420)),OR('Gen Master'!$AM420=TRUE,'Gen Master'!$AM420="Enabled?")),'Gen Master'!R420, ignore_flag)</f>
        <v>zzz_ignore</v>
      </c>
      <c r="S539" s="19" t="str">
        <f>IF(AND(NOT(ISBLANK('Gen Master'!S420)),OR('Gen Master'!$AM420=TRUE,'Gen Master'!$AM420="Enabled?")),'Gen Master'!S420, ignore_flag)</f>
        <v>zzz_ignore</v>
      </c>
      <c r="T539" s="19" t="str">
        <f>IF(AND(NOT(ISBLANK('Gen Master'!T420)),OR('Gen Master'!$AM420=TRUE,'Gen Master'!$AM420="Enabled?")),'Gen Master'!T420, ignore_flag)</f>
        <v>zzz_ignore</v>
      </c>
      <c r="U539" s="19" t="str">
        <f>IF(AND(NOT(ISBLANK('Gen Master'!U420)),OR('Gen Master'!$AM420=TRUE,'Gen Master'!$AM420="Enabled?")),'Gen Master'!U420, ignore_flag)</f>
        <v>zzz_ignore</v>
      </c>
      <c r="V539" s="19" t="str">
        <f ca="1">IF(AND(NOT(ISBLANK('Gen Master'!V420)),OR('Gen Master'!$AM420=TRUE,'Gen Master'!$AM420="Enabled?")),'Gen Master'!V420, ignore_flag)</f>
        <v>zzz_ignore</v>
      </c>
      <c r="W539" s="19" t="str">
        <f>IF(AND(NOT(ISBLANK('Gen Master'!W420)),OR('Gen Master'!$AM420=TRUE,'Gen Master'!$AM420="Enabled?")),'Gen Master'!W420, ignore_flag)</f>
        <v>zzz_ignore</v>
      </c>
      <c r="X539" s="19" t="str">
        <f>IF(AND(NOT(ISBLANK('Gen Master'!X420)),OR('Gen Master'!$AM420=TRUE,'Gen Master'!$AM420="Enabled?")),'Gen Master'!X420, ignore_flag)</f>
        <v>zzz_ignore</v>
      </c>
      <c r="Y539" s="19" t="str">
        <f>IF(AND(NOT(ISBLANK('Gen Master'!Y420)),OR('Gen Master'!$AM420=TRUE,'Gen Master'!$AM420="Enabled?")),'Gen Master'!Y420, ignore_flag)</f>
        <v>zzz_ignore</v>
      </c>
    </row>
    <row r="540" spans="1:25">
      <c r="A540" s="19">
        <f>'Gen Master'!A421</f>
        <v>390</v>
      </c>
      <c r="B540" s="19" t="str">
        <f>IF(AND(NOT(ISBLANK('Gen Master'!B421)),OR('Gen Master'!$AM421=TRUE,'Gen Master'!$AM421="Enabled?")),'Gen Master'!B421, ignore_flag)</f>
        <v>zzz_ignore</v>
      </c>
      <c r="C540" s="19" t="str">
        <f>IF(AND(NOT(ISBLANK('Gen Master'!C421)),OR('Gen Master'!$AM421=TRUE,'Gen Master'!$AM421="Enabled?")),'Gen Master'!C421, ignore_flag)</f>
        <v>zzz_ignore</v>
      </c>
      <c r="D540" s="19" t="str">
        <f>IF(AND(NOT(ISBLANK('Gen Master'!D421)),OR('Gen Master'!$AM421=TRUE,'Gen Master'!$AM421="Enabled?")),'Gen Master'!D421, ignore_flag)</f>
        <v>zzz_ignore</v>
      </c>
      <c r="E540" s="19" t="str">
        <f>IF(AND(NOT(ISBLANK('Gen Master'!E421)),OR('Gen Master'!$AM421=TRUE,'Gen Master'!$AM421="Enabled?")),'Gen Master'!E421, ignore_flag)</f>
        <v>zzz_ignore</v>
      </c>
      <c r="F540" s="19" t="str">
        <f>IF(AND(NOT(ISBLANK('Gen Master'!F421)),OR('Gen Master'!$AM421=TRUE,'Gen Master'!$AM421="Enabled?")),'Gen Master'!F421, ignore_flag)</f>
        <v>zzz_ignore</v>
      </c>
      <c r="G540" s="19" t="str">
        <f>IF(AND(NOT(ISBLANK('Gen Master'!G421)),OR('Gen Master'!$AM421=TRUE,'Gen Master'!$AM421="Enabled?")),'Gen Master'!G421, ignore_flag)</f>
        <v>zzz_ignore</v>
      </c>
      <c r="H540" s="19" t="str">
        <f>IF(AND(NOT(ISBLANK('Gen Master'!H421)),OR('Gen Master'!$AM421=TRUE,'Gen Master'!$AM421="Enabled?")),'Gen Master'!H421, ignore_flag)</f>
        <v>zzz_ignore</v>
      </c>
      <c r="I540" s="19" t="str">
        <f>IF(AND(NOT(ISBLANK('Gen Master'!I421)),OR('Gen Master'!$AM421=TRUE,'Gen Master'!$AM421="Enabled?")),'Gen Master'!I421, ignore_flag)</f>
        <v>zzz_ignore</v>
      </c>
      <c r="J540" s="19" t="str">
        <f>IF(AND(NOT(ISBLANK('Gen Master'!J421)),OR('Gen Master'!$AM421=TRUE,'Gen Master'!$AM421="Enabled?")),'Gen Master'!J421, ignore_flag)</f>
        <v>zzz_ignore</v>
      </c>
      <c r="K540" s="19" t="str">
        <f>IF(AND(NOT(ISBLANK('Gen Master'!K421)),OR('Gen Master'!$AM421=TRUE,'Gen Master'!$AM421="Enabled?")),'Gen Master'!K421, ignore_flag)</f>
        <v>zzz_ignore</v>
      </c>
      <c r="L540" s="19" t="str">
        <f>IF(AND(NOT(ISBLANK('Gen Master'!L421)),OR('Gen Master'!$AM421=TRUE,'Gen Master'!$AM421="Enabled?")),'Gen Master'!L421, ignore_flag)</f>
        <v>zzz_ignore</v>
      </c>
      <c r="M540" s="19" t="str">
        <f>IF(AND(NOT(ISBLANK('Gen Master'!M421)),OR('Gen Master'!$AM421=TRUE,'Gen Master'!$AM421="Enabled?")),'Gen Master'!M421, ignore_flag)</f>
        <v>zzz_ignore</v>
      </c>
      <c r="N540" s="19" t="str">
        <f>IF(AND(NOT(ISBLANK('Gen Master'!N421)),OR('Gen Master'!$AM421=TRUE,'Gen Master'!$AM421="Enabled?")),'Gen Master'!N421, ignore_flag)</f>
        <v>zzz_ignore</v>
      </c>
      <c r="O540" s="19" t="str">
        <f>IF(AND(NOT(ISBLANK('Gen Master'!O421)),OR('Gen Master'!$AM421=TRUE,'Gen Master'!$AM421="Enabled?")),'Gen Master'!O421, ignore_flag)</f>
        <v>zzz_ignore</v>
      </c>
      <c r="P540" s="19" t="str">
        <f>IF(AND(NOT(ISBLANK('Gen Master'!P421)),OR('Gen Master'!$AM421=TRUE,'Gen Master'!$AM421="Enabled?")),'Gen Master'!P421, ignore_flag)</f>
        <v>zzz_ignore</v>
      </c>
      <c r="Q540" s="19" t="str">
        <f>IF(AND(NOT(ISBLANK('Gen Master'!Q421)),OR('Gen Master'!$AM421=TRUE,'Gen Master'!$AM421="Enabled?")),'Gen Master'!Q421, ignore_flag)</f>
        <v>zzz_ignore</v>
      </c>
      <c r="R540" s="19" t="str">
        <f>IF(AND(NOT(ISBLANK('Gen Master'!R421)),OR('Gen Master'!$AM421=TRUE,'Gen Master'!$AM421="Enabled?")),'Gen Master'!R421, ignore_flag)</f>
        <v>zzz_ignore</v>
      </c>
      <c r="S540" s="19" t="str">
        <f>IF(AND(NOT(ISBLANK('Gen Master'!S421)),OR('Gen Master'!$AM421=TRUE,'Gen Master'!$AM421="Enabled?")),'Gen Master'!S421, ignore_flag)</f>
        <v>zzz_ignore</v>
      </c>
      <c r="T540" s="19" t="str">
        <f>IF(AND(NOT(ISBLANK('Gen Master'!T421)),OR('Gen Master'!$AM421=TRUE,'Gen Master'!$AM421="Enabled?")),'Gen Master'!T421, ignore_flag)</f>
        <v>zzz_ignore</v>
      </c>
      <c r="U540" s="19" t="str">
        <f>IF(AND(NOT(ISBLANK('Gen Master'!U421)),OR('Gen Master'!$AM421=TRUE,'Gen Master'!$AM421="Enabled?")),'Gen Master'!U421, ignore_flag)</f>
        <v>zzz_ignore</v>
      </c>
      <c r="V540" s="19" t="str">
        <f ca="1">IF(AND(NOT(ISBLANK('Gen Master'!V421)),OR('Gen Master'!$AM421=TRUE,'Gen Master'!$AM421="Enabled?")),'Gen Master'!V421, ignore_flag)</f>
        <v>zzz_ignore</v>
      </c>
      <c r="W540" s="19" t="str">
        <f>IF(AND(NOT(ISBLANK('Gen Master'!W421)),OR('Gen Master'!$AM421=TRUE,'Gen Master'!$AM421="Enabled?")),'Gen Master'!W421, ignore_flag)</f>
        <v>zzz_ignore</v>
      </c>
      <c r="X540" s="19" t="str">
        <f>IF(AND(NOT(ISBLANK('Gen Master'!X421)),OR('Gen Master'!$AM421=TRUE,'Gen Master'!$AM421="Enabled?")),'Gen Master'!X421, ignore_flag)</f>
        <v>zzz_ignore</v>
      </c>
      <c r="Y540" s="19" t="str">
        <f>IF(AND(NOT(ISBLANK('Gen Master'!Y421)),OR('Gen Master'!$AM421=TRUE,'Gen Master'!$AM421="Enabled?")),'Gen Master'!Y421, ignore_flag)</f>
        <v>zzz_ignore</v>
      </c>
    </row>
    <row r="541" spans="1:25">
      <c r="A541" s="19">
        <f>'Gen Master'!A422</f>
        <v>391</v>
      </c>
      <c r="B541" s="19" t="str">
        <f>IF(AND(NOT(ISBLANK('Gen Master'!B422)),OR('Gen Master'!$AM422=TRUE,'Gen Master'!$AM422="Enabled?")),'Gen Master'!B422, ignore_flag)</f>
        <v>zzz_ignore</v>
      </c>
      <c r="C541" s="19" t="str">
        <f>IF(AND(NOT(ISBLANK('Gen Master'!C422)),OR('Gen Master'!$AM422=TRUE,'Gen Master'!$AM422="Enabled?")),'Gen Master'!C422, ignore_flag)</f>
        <v>zzz_ignore</v>
      </c>
      <c r="D541" s="19" t="str">
        <f>IF(AND(NOT(ISBLANK('Gen Master'!D422)),OR('Gen Master'!$AM422=TRUE,'Gen Master'!$AM422="Enabled?")),'Gen Master'!D422, ignore_flag)</f>
        <v>zzz_ignore</v>
      </c>
      <c r="E541" s="19" t="str">
        <f>IF(AND(NOT(ISBLANK('Gen Master'!E422)),OR('Gen Master'!$AM422=TRUE,'Gen Master'!$AM422="Enabled?")),'Gen Master'!E422, ignore_flag)</f>
        <v>zzz_ignore</v>
      </c>
      <c r="F541" s="19" t="str">
        <f>IF(AND(NOT(ISBLANK('Gen Master'!F422)),OR('Gen Master'!$AM422=TRUE,'Gen Master'!$AM422="Enabled?")),'Gen Master'!F422, ignore_flag)</f>
        <v>zzz_ignore</v>
      </c>
      <c r="G541" s="19" t="str">
        <f>IF(AND(NOT(ISBLANK('Gen Master'!G422)),OR('Gen Master'!$AM422=TRUE,'Gen Master'!$AM422="Enabled?")),'Gen Master'!G422, ignore_flag)</f>
        <v>zzz_ignore</v>
      </c>
      <c r="H541" s="19" t="str">
        <f>IF(AND(NOT(ISBLANK('Gen Master'!H422)),OR('Gen Master'!$AM422=TRUE,'Gen Master'!$AM422="Enabled?")),'Gen Master'!H422, ignore_flag)</f>
        <v>zzz_ignore</v>
      </c>
      <c r="I541" s="19" t="str">
        <f>IF(AND(NOT(ISBLANK('Gen Master'!I422)),OR('Gen Master'!$AM422=TRUE,'Gen Master'!$AM422="Enabled?")),'Gen Master'!I422, ignore_flag)</f>
        <v>zzz_ignore</v>
      </c>
      <c r="J541" s="19" t="str">
        <f>IF(AND(NOT(ISBLANK('Gen Master'!J422)),OR('Gen Master'!$AM422=TRUE,'Gen Master'!$AM422="Enabled?")),'Gen Master'!J422, ignore_flag)</f>
        <v>zzz_ignore</v>
      </c>
      <c r="K541" s="19" t="str">
        <f>IF(AND(NOT(ISBLANK('Gen Master'!K422)),OR('Gen Master'!$AM422=TRUE,'Gen Master'!$AM422="Enabled?")),'Gen Master'!K422, ignore_flag)</f>
        <v>zzz_ignore</v>
      </c>
      <c r="L541" s="19" t="str">
        <f>IF(AND(NOT(ISBLANK('Gen Master'!L422)),OR('Gen Master'!$AM422=TRUE,'Gen Master'!$AM422="Enabled?")),'Gen Master'!L422, ignore_flag)</f>
        <v>zzz_ignore</v>
      </c>
      <c r="M541" s="19" t="str">
        <f>IF(AND(NOT(ISBLANK('Gen Master'!M422)),OR('Gen Master'!$AM422=TRUE,'Gen Master'!$AM422="Enabled?")),'Gen Master'!M422, ignore_flag)</f>
        <v>zzz_ignore</v>
      </c>
      <c r="N541" s="19" t="str">
        <f>IF(AND(NOT(ISBLANK('Gen Master'!N422)),OR('Gen Master'!$AM422=TRUE,'Gen Master'!$AM422="Enabled?")),'Gen Master'!N422, ignore_flag)</f>
        <v>zzz_ignore</v>
      </c>
      <c r="O541" s="19" t="str">
        <f>IF(AND(NOT(ISBLANK('Gen Master'!O422)),OR('Gen Master'!$AM422=TRUE,'Gen Master'!$AM422="Enabled?")),'Gen Master'!O422, ignore_flag)</f>
        <v>zzz_ignore</v>
      </c>
      <c r="P541" s="19" t="str">
        <f>IF(AND(NOT(ISBLANK('Gen Master'!P422)),OR('Gen Master'!$AM422=TRUE,'Gen Master'!$AM422="Enabled?")),'Gen Master'!P422, ignore_flag)</f>
        <v>zzz_ignore</v>
      </c>
      <c r="Q541" s="19" t="str">
        <f>IF(AND(NOT(ISBLANK('Gen Master'!Q422)),OR('Gen Master'!$AM422=TRUE,'Gen Master'!$AM422="Enabled?")),'Gen Master'!Q422, ignore_flag)</f>
        <v>zzz_ignore</v>
      </c>
      <c r="R541" s="19" t="str">
        <f>IF(AND(NOT(ISBLANK('Gen Master'!R422)),OR('Gen Master'!$AM422=TRUE,'Gen Master'!$AM422="Enabled?")),'Gen Master'!R422, ignore_flag)</f>
        <v>zzz_ignore</v>
      </c>
      <c r="S541" s="19" t="str">
        <f>IF(AND(NOT(ISBLANK('Gen Master'!S422)),OR('Gen Master'!$AM422=TRUE,'Gen Master'!$AM422="Enabled?")),'Gen Master'!S422, ignore_flag)</f>
        <v>zzz_ignore</v>
      </c>
      <c r="T541" s="19" t="str">
        <f>IF(AND(NOT(ISBLANK('Gen Master'!T422)),OR('Gen Master'!$AM422=TRUE,'Gen Master'!$AM422="Enabled?")),'Gen Master'!T422, ignore_flag)</f>
        <v>zzz_ignore</v>
      </c>
      <c r="U541" s="19" t="str">
        <f>IF(AND(NOT(ISBLANK('Gen Master'!U422)),OR('Gen Master'!$AM422=TRUE,'Gen Master'!$AM422="Enabled?")),'Gen Master'!U422, ignore_flag)</f>
        <v>zzz_ignore</v>
      </c>
      <c r="V541" s="19" t="str">
        <f ca="1">IF(AND(NOT(ISBLANK('Gen Master'!V422)),OR('Gen Master'!$AM422=TRUE,'Gen Master'!$AM422="Enabled?")),'Gen Master'!V422, ignore_flag)</f>
        <v>zzz_ignore</v>
      </c>
      <c r="W541" s="19" t="str">
        <f>IF(AND(NOT(ISBLANK('Gen Master'!W422)),OR('Gen Master'!$AM422=TRUE,'Gen Master'!$AM422="Enabled?")),'Gen Master'!W422, ignore_flag)</f>
        <v>zzz_ignore</v>
      </c>
      <c r="X541" s="19" t="str">
        <f>IF(AND(NOT(ISBLANK('Gen Master'!X422)),OR('Gen Master'!$AM422=TRUE,'Gen Master'!$AM422="Enabled?")),'Gen Master'!X422, ignore_flag)</f>
        <v>zzz_ignore</v>
      </c>
      <c r="Y541" s="19" t="str">
        <f>IF(AND(NOT(ISBLANK('Gen Master'!Y422)),OR('Gen Master'!$AM422=TRUE,'Gen Master'!$AM422="Enabled?")),'Gen Master'!Y422, ignore_flag)</f>
        <v>zzz_ignore</v>
      </c>
    </row>
    <row r="542" spans="1:25">
      <c r="A542" s="19">
        <f>'Gen Master'!A423</f>
        <v>392</v>
      </c>
      <c r="B542" s="19" t="str">
        <f>IF(AND(NOT(ISBLANK('Gen Master'!B423)),OR('Gen Master'!$AM423=TRUE,'Gen Master'!$AM423="Enabled?")),'Gen Master'!B423, ignore_flag)</f>
        <v>zzz_ignore</v>
      </c>
      <c r="C542" s="19" t="str">
        <f>IF(AND(NOT(ISBLANK('Gen Master'!C423)),OR('Gen Master'!$AM423=TRUE,'Gen Master'!$AM423="Enabled?")),'Gen Master'!C423, ignore_flag)</f>
        <v>zzz_ignore</v>
      </c>
      <c r="D542" s="19" t="str">
        <f>IF(AND(NOT(ISBLANK('Gen Master'!D423)),OR('Gen Master'!$AM423=TRUE,'Gen Master'!$AM423="Enabled?")),'Gen Master'!D423, ignore_flag)</f>
        <v>zzz_ignore</v>
      </c>
      <c r="E542" s="19" t="str">
        <f>IF(AND(NOT(ISBLANK('Gen Master'!E423)),OR('Gen Master'!$AM423=TRUE,'Gen Master'!$AM423="Enabled?")),'Gen Master'!E423, ignore_flag)</f>
        <v>zzz_ignore</v>
      </c>
      <c r="F542" s="19" t="str">
        <f>IF(AND(NOT(ISBLANK('Gen Master'!F423)),OR('Gen Master'!$AM423=TRUE,'Gen Master'!$AM423="Enabled?")),'Gen Master'!F423, ignore_flag)</f>
        <v>zzz_ignore</v>
      </c>
      <c r="G542" s="19" t="str">
        <f>IF(AND(NOT(ISBLANK('Gen Master'!G423)),OR('Gen Master'!$AM423=TRUE,'Gen Master'!$AM423="Enabled?")),'Gen Master'!G423, ignore_flag)</f>
        <v>zzz_ignore</v>
      </c>
      <c r="H542" s="19" t="str">
        <f>IF(AND(NOT(ISBLANK('Gen Master'!H423)),OR('Gen Master'!$AM423=TRUE,'Gen Master'!$AM423="Enabled?")),'Gen Master'!H423, ignore_flag)</f>
        <v>zzz_ignore</v>
      </c>
      <c r="I542" s="19" t="str">
        <f>IF(AND(NOT(ISBLANK('Gen Master'!I423)),OR('Gen Master'!$AM423=TRUE,'Gen Master'!$AM423="Enabled?")),'Gen Master'!I423, ignore_flag)</f>
        <v>zzz_ignore</v>
      </c>
      <c r="J542" s="19" t="str">
        <f>IF(AND(NOT(ISBLANK('Gen Master'!J423)),OR('Gen Master'!$AM423=TRUE,'Gen Master'!$AM423="Enabled?")),'Gen Master'!J423, ignore_flag)</f>
        <v>zzz_ignore</v>
      </c>
      <c r="K542" s="19" t="str">
        <f>IF(AND(NOT(ISBLANK('Gen Master'!K423)),OR('Gen Master'!$AM423=TRUE,'Gen Master'!$AM423="Enabled?")),'Gen Master'!K423, ignore_flag)</f>
        <v>zzz_ignore</v>
      </c>
      <c r="L542" s="19" t="str">
        <f>IF(AND(NOT(ISBLANK('Gen Master'!L423)),OR('Gen Master'!$AM423=TRUE,'Gen Master'!$AM423="Enabled?")),'Gen Master'!L423, ignore_flag)</f>
        <v>zzz_ignore</v>
      </c>
      <c r="M542" s="19" t="str">
        <f>IF(AND(NOT(ISBLANK('Gen Master'!M423)),OR('Gen Master'!$AM423=TRUE,'Gen Master'!$AM423="Enabled?")),'Gen Master'!M423, ignore_flag)</f>
        <v>zzz_ignore</v>
      </c>
      <c r="N542" s="19" t="str">
        <f>IF(AND(NOT(ISBLANK('Gen Master'!N423)),OR('Gen Master'!$AM423=TRUE,'Gen Master'!$AM423="Enabled?")),'Gen Master'!N423, ignore_flag)</f>
        <v>zzz_ignore</v>
      </c>
      <c r="O542" s="19" t="str">
        <f>IF(AND(NOT(ISBLANK('Gen Master'!O423)),OR('Gen Master'!$AM423=TRUE,'Gen Master'!$AM423="Enabled?")),'Gen Master'!O423, ignore_flag)</f>
        <v>zzz_ignore</v>
      </c>
      <c r="P542" s="19" t="str">
        <f>IF(AND(NOT(ISBLANK('Gen Master'!P423)),OR('Gen Master'!$AM423=TRUE,'Gen Master'!$AM423="Enabled?")),'Gen Master'!P423, ignore_flag)</f>
        <v>zzz_ignore</v>
      </c>
      <c r="Q542" s="19" t="str">
        <f>IF(AND(NOT(ISBLANK('Gen Master'!Q423)),OR('Gen Master'!$AM423=TRUE,'Gen Master'!$AM423="Enabled?")),'Gen Master'!Q423, ignore_flag)</f>
        <v>zzz_ignore</v>
      </c>
      <c r="R542" s="19" t="str">
        <f>IF(AND(NOT(ISBLANK('Gen Master'!R423)),OR('Gen Master'!$AM423=TRUE,'Gen Master'!$AM423="Enabled?")),'Gen Master'!R423, ignore_flag)</f>
        <v>zzz_ignore</v>
      </c>
      <c r="S542" s="19" t="str">
        <f>IF(AND(NOT(ISBLANK('Gen Master'!S423)),OR('Gen Master'!$AM423=TRUE,'Gen Master'!$AM423="Enabled?")),'Gen Master'!S423, ignore_flag)</f>
        <v>zzz_ignore</v>
      </c>
      <c r="T542" s="19" t="str">
        <f>IF(AND(NOT(ISBLANK('Gen Master'!T423)),OR('Gen Master'!$AM423=TRUE,'Gen Master'!$AM423="Enabled?")),'Gen Master'!T423, ignore_flag)</f>
        <v>zzz_ignore</v>
      </c>
      <c r="U542" s="19" t="str">
        <f>IF(AND(NOT(ISBLANK('Gen Master'!U423)),OR('Gen Master'!$AM423=TRUE,'Gen Master'!$AM423="Enabled?")),'Gen Master'!U423, ignore_flag)</f>
        <v>zzz_ignore</v>
      </c>
      <c r="V542" s="19" t="str">
        <f ca="1">IF(AND(NOT(ISBLANK('Gen Master'!V423)),OR('Gen Master'!$AM423=TRUE,'Gen Master'!$AM423="Enabled?")),'Gen Master'!V423, ignore_flag)</f>
        <v>zzz_ignore</v>
      </c>
      <c r="W542" s="19" t="str">
        <f>IF(AND(NOT(ISBLANK('Gen Master'!W423)),OR('Gen Master'!$AM423=TRUE,'Gen Master'!$AM423="Enabled?")),'Gen Master'!W423, ignore_flag)</f>
        <v>zzz_ignore</v>
      </c>
      <c r="X542" s="19" t="str">
        <f>IF(AND(NOT(ISBLANK('Gen Master'!X423)),OR('Gen Master'!$AM423=TRUE,'Gen Master'!$AM423="Enabled?")),'Gen Master'!X423, ignore_flag)</f>
        <v>zzz_ignore</v>
      </c>
      <c r="Y542" s="19" t="str">
        <f>IF(AND(NOT(ISBLANK('Gen Master'!Y423)),OR('Gen Master'!$AM423=TRUE,'Gen Master'!$AM423="Enabled?")),'Gen Master'!Y423, ignore_flag)</f>
        <v>zzz_ignore</v>
      </c>
    </row>
    <row r="543" spans="1:25">
      <c r="A543" s="19">
        <f>'Gen Master'!A424</f>
        <v>393</v>
      </c>
      <c r="B543" s="19" t="str">
        <f>IF(AND(NOT(ISBLANK('Gen Master'!B424)),OR('Gen Master'!$AM424=TRUE,'Gen Master'!$AM424="Enabled?")),'Gen Master'!B424, ignore_flag)</f>
        <v>zzz_ignore</v>
      </c>
      <c r="C543" s="19" t="str">
        <f>IF(AND(NOT(ISBLANK('Gen Master'!C424)),OR('Gen Master'!$AM424=TRUE,'Gen Master'!$AM424="Enabled?")),'Gen Master'!C424, ignore_flag)</f>
        <v>zzz_ignore</v>
      </c>
      <c r="D543" s="19" t="str">
        <f>IF(AND(NOT(ISBLANK('Gen Master'!D424)),OR('Gen Master'!$AM424=TRUE,'Gen Master'!$AM424="Enabled?")),'Gen Master'!D424, ignore_flag)</f>
        <v>zzz_ignore</v>
      </c>
      <c r="E543" s="19" t="str">
        <f>IF(AND(NOT(ISBLANK('Gen Master'!E424)),OR('Gen Master'!$AM424=TRUE,'Gen Master'!$AM424="Enabled?")),'Gen Master'!E424, ignore_flag)</f>
        <v>zzz_ignore</v>
      </c>
      <c r="F543" s="19" t="str">
        <f>IF(AND(NOT(ISBLANK('Gen Master'!F424)),OR('Gen Master'!$AM424=TRUE,'Gen Master'!$AM424="Enabled?")),'Gen Master'!F424, ignore_flag)</f>
        <v>zzz_ignore</v>
      </c>
      <c r="G543" s="19" t="str">
        <f>IF(AND(NOT(ISBLANK('Gen Master'!G424)),OR('Gen Master'!$AM424=TRUE,'Gen Master'!$AM424="Enabled?")),'Gen Master'!G424, ignore_flag)</f>
        <v>zzz_ignore</v>
      </c>
      <c r="H543" s="19" t="str">
        <f>IF(AND(NOT(ISBLANK('Gen Master'!H424)),OR('Gen Master'!$AM424=TRUE,'Gen Master'!$AM424="Enabled?")),'Gen Master'!H424, ignore_flag)</f>
        <v>zzz_ignore</v>
      </c>
      <c r="I543" s="19" t="str">
        <f>IF(AND(NOT(ISBLANK('Gen Master'!I424)),OR('Gen Master'!$AM424=TRUE,'Gen Master'!$AM424="Enabled?")),'Gen Master'!I424, ignore_flag)</f>
        <v>zzz_ignore</v>
      </c>
      <c r="J543" s="19" t="str">
        <f>IF(AND(NOT(ISBLANK('Gen Master'!J424)),OR('Gen Master'!$AM424=TRUE,'Gen Master'!$AM424="Enabled?")),'Gen Master'!J424, ignore_flag)</f>
        <v>zzz_ignore</v>
      </c>
      <c r="K543" s="19" t="str">
        <f>IF(AND(NOT(ISBLANK('Gen Master'!K424)),OR('Gen Master'!$AM424=TRUE,'Gen Master'!$AM424="Enabled?")),'Gen Master'!K424, ignore_flag)</f>
        <v>zzz_ignore</v>
      </c>
      <c r="L543" s="19" t="str">
        <f>IF(AND(NOT(ISBLANK('Gen Master'!L424)),OR('Gen Master'!$AM424=TRUE,'Gen Master'!$AM424="Enabled?")),'Gen Master'!L424, ignore_flag)</f>
        <v>zzz_ignore</v>
      </c>
      <c r="M543" s="19" t="str">
        <f>IF(AND(NOT(ISBLANK('Gen Master'!M424)),OR('Gen Master'!$AM424=TRUE,'Gen Master'!$AM424="Enabled?")),'Gen Master'!M424, ignore_flag)</f>
        <v>zzz_ignore</v>
      </c>
      <c r="N543" s="19" t="str">
        <f>IF(AND(NOT(ISBLANK('Gen Master'!N424)),OR('Gen Master'!$AM424=TRUE,'Gen Master'!$AM424="Enabled?")),'Gen Master'!N424, ignore_flag)</f>
        <v>zzz_ignore</v>
      </c>
      <c r="O543" s="19" t="str">
        <f>IF(AND(NOT(ISBLANK('Gen Master'!O424)),OR('Gen Master'!$AM424=TRUE,'Gen Master'!$AM424="Enabled?")),'Gen Master'!O424, ignore_flag)</f>
        <v>zzz_ignore</v>
      </c>
      <c r="P543" s="19" t="str">
        <f>IF(AND(NOT(ISBLANK('Gen Master'!P424)),OR('Gen Master'!$AM424=TRUE,'Gen Master'!$AM424="Enabled?")),'Gen Master'!P424, ignore_flag)</f>
        <v>zzz_ignore</v>
      </c>
      <c r="Q543" s="19" t="str">
        <f>IF(AND(NOT(ISBLANK('Gen Master'!Q424)),OR('Gen Master'!$AM424=TRUE,'Gen Master'!$AM424="Enabled?")),'Gen Master'!Q424, ignore_flag)</f>
        <v>zzz_ignore</v>
      </c>
      <c r="R543" s="19" t="str">
        <f>IF(AND(NOT(ISBLANK('Gen Master'!R424)),OR('Gen Master'!$AM424=TRUE,'Gen Master'!$AM424="Enabled?")),'Gen Master'!R424, ignore_flag)</f>
        <v>zzz_ignore</v>
      </c>
      <c r="S543" s="19" t="str">
        <f>IF(AND(NOT(ISBLANK('Gen Master'!S424)),OR('Gen Master'!$AM424=TRUE,'Gen Master'!$AM424="Enabled?")),'Gen Master'!S424, ignore_flag)</f>
        <v>zzz_ignore</v>
      </c>
      <c r="T543" s="19" t="str">
        <f>IF(AND(NOT(ISBLANK('Gen Master'!T424)),OR('Gen Master'!$AM424=TRUE,'Gen Master'!$AM424="Enabled?")),'Gen Master'!T424, ignore_flag)</f>
        <v>zzz_ignore</v>
      </c>
      <c r="U543" s="19" t="str">
        <f>IF(AND(NOT(ISBLANK('Gen Master'!U424)),OR('Gen Master'!$AM424=TRUE,'Gen Master'!$AM424="Enabled?")),'Gen Master'!U424, ignore_flag)</f>
        <v>zzz_ignore</v>
      </c>
      <c r="V543" s="19" t="str">
        <f ca="1">IF(AND(NOT(ISBLANK('Gen Master'!V424)),OR('Gen Master'!$AM424=TRUE,'Gen Master'!$AM424="Enabled?")),'Gen Master'!V424, ignore_flag)</f>
        <v>zzz_ignore</v>
      </c>
      <c r="W543" s="19" t="str">
        <f>IF(AND(NOT(ISBLANK('Gen Master'!W424)),OR('Gen Master'!$AM424=TRUE,'Gen Master'!$AM424="Enabled?")),'Gen Master'!W424, ignore_flag)</f>
        <v>zzz_ignore</v>
      </c>
      <c r="X543" s="19" t="str">
        <f>IF(AND(NOT(ISBLANK('Gen Master'!X424)),OR('Gen Master'!$AM424=TRUE,'Gen Master'!$AM424="Enabled?")),'Gen Master'!X424, ignore_flag)</f>
        <v>zzz_ignore</v>
      </c>
      <c r="Y543" s="19" t="str">
        <f>IF(AND(NOT(ISBLANK('Gen Master'!Y424)),OR('Gen Master'!$AM424=TRUE,'Gen Master'!$AM424="Enabled?")),'Gen Master'!Y424, ignore_flag)</f>
        <v>zzz_ignore</v>
      </c>
    </row>
    <row r="544" spans="1:25">
      <c r="A544" s="19">
        <f>'Gen Master'!A425</f>
        <v>394</v>
      </c>
      <c r="B544" s="19" t="str">
        <f>IF(AND(NOT(ISBLANK('Gen Master'!B425)),OR('Gen Master'!$AM425=TRUE,'Gen Master'!$AM425="Enabled?")),'Gen Master'!B425, ignore_flag)</f>
        <v>zzz_ignore</v>
      </c>
      <c r="C544" s="19" t="str">
        <f>IF(AND(NOT(ISBLANK('Gen Master'!C425)),OR('Gen Master'!$AM425=TRUE,'Gen Master'!$AM425="Enabled?")),'Gen Master'!C425, ignore_flag)</f>
        <v>zzz_ignore</v>
      </c>
      <c r="D544" s="19" t="str">
        <f>IF(AND(NOT(ISBLANK('Gen Master'!D425)),OR('Gen Master'!$AM425=TRUE,'Gen Master'!$AM425="Enabled?")),'Gen Master'!D425, ignore_flag)</f>
        <v>zzz_ignore</v>
      </c>
      <c r="E544" s="19" t="str">
        <f>IF(AND(NOT(ISBLANK('Gen Master'!E425)),OR('Gen Master'!$AM425=TRUE,'Gen Master'!$AM425="Enabled?")),'Gen Master'!E425, ignore_flag)</f>
        <v>zzz_ignore</v>
      </c>
      <c r="F544" s="19" t="str">
        <f>IF(AND(NOT(ISBLANK('Gen Master'!F425)),OR('Gen Master'!$AM425=TRUE,'Gen Master'!$AM425="Enabled?")),'Gen Master'!F425, ignore_flag)</f>
        <v>zzz_ignore</v>
      </c>
      <c r="G544" s="19" t="str">
        <f>IF(AND(NOT(ISBLANK('Gen Master'!G425)),OR('Gen Master'!$AM425=TRUE,'Gen Master'!$AM425="Enabled?")),'Gen Master'!G425, ignore_flag)</f>
        <v>zzz_ignore</v>
      </c>
      <c r="H544" s="19" t="str">
        <f>IF(AND(NOT(ISBLANK('Gen Master'!H425)),OR('Gen Master'!$AM425=TRUE,'Gen Master'!$AM425="Enabled?")),'Gen Master'!H425, ignore_flag)</f>
        <v>zzz_ignore</v>
      </c>
      <c r="I544" s="19" t="str">
        <f>IF(AND(NOT(ISBLANK('Gen Master'!I425)),OR('Gen Master'!$AM425=TRUE,'Gen Master'!$AM425="Enabled?")),'Gen Master'!I425, ignore_flag)</f>
        <v>zzz_ignore</v>
      </c>
      <c r="J544" s="19" t="str">
        <f>IF(AND(NOT(ISBLANK('Gen Master'!J425)),OR('Gen Master'!$AM425=TRUE,'Gen Master'!$AM425="Enabled?")),'Gen Master'!J425, ignore_flag)</f>
        <v>zzz_ignore</v>
      </c>
      <c r="K544" s="19" t="str">
        <f>IF(AND(NOT(ISBLANK('Gen Master'!K425)),OR('Gen Master'!$AM425=TRUE,'Gen Master'!$AM425="Enabled?")),'Gen Master'!K425, ignore_flag)</f>
        <v>zzz_ignore</v>
      </c>
      <c r="L544" s="19" t="str">
        <f>IF(AND(NOT(ISBLANK('Gen Master'!L425)),OR('Gen Master'!$AM425=TRUE,'Gen Master'!$AM425="Enabled?")),'Gen Master'!L425, ignore_flag)</f>
        <v>zzz_ignore</v>
      </c>
      <c r="M544" s="19" t="str">
        <f>IF(AND(NOT(ISBLANK('Gen Master'!M425)),OR('Gen Master'!$AM425=TRUE,'Gen Master'!$AM425="Enabled?")),'Gen Master'!M425, ignore_flag)</f>
        <v>zzz_ignore</v>
      </c>
      <c r="N544" s="19" t="str">
        <f>IF(AND(NOT(ISBLANK('Gen Master'!N425)),OR('Gen Master'!$AM425=TRUE,'Gen Master'!$AM425="Enabled?")),'Gen Master'!N425, ignore_flag)</f>
        <v>zzz_ignore</v>
      </c>
      <c r="O544" s="19" t="str">
        <f>IF(AND(NOT(ISBLANK('Gen Master'!O425)),OR('Gen Master'!$AM425=TRUE,'Gen Master'!$AM425="Enabled?")),'Gen Master'!O425, ignore_flag)</f>
        <v>zzz_ignore</v>
      </c>
      <c r="P544" s="19" t="str">
        <f>IF(AND(NOT(ISBLANK('Gen Master'!P425)),OR('Gen Master'!$AM425=TRUE,'Gen Master'!$AM425="Enabled?")),'Gen Master'!P425, ignore_flag)</f>
        <v>zzz_ignore</v>
      </c>
      <c r="Q544" s="19" t="str">
        <f>IF(AND(NOT(ISBLANK('Gen Master'!Q425)),OR('Gen Master'!$AM425=TRUE,'Gen Master'!$AM425="Enabled?")),'Gen Master'!Q425, ignore_flag)</f>
        <v>zzz_ignore</v>
      </c>
      <c r="R544" s="19" t="str">
        <f>IF(AND(NOT(ISBLANK('Gen Master'!R425)),OR('Gen Master'!$AM425=TRUE,'Gen Master'!$AM425="Enabled?")),'Gen Master'!R425, ignore_flag)</f>
        <v>zzz_ignore</v>
      </c>
      <c r="S544" s="19" t="str">
        <f>IF(AND(NOT(ISBLANK('Gen Master'!S425)),OR('Gen Master'!$AM425=TRUE,'Gen Master'!$AM425="Enabled?")),'Gen Master'!S425, ignore_flag)</f>
        <v>zzz_ignore</v>
      </c>
      <c r="T544" s="19" t="str">
        <f>IF(AND(NOT(ISBLANK('Gen Master'!T425)),OR('Gen Master'!$AM425=TRUE,'Gen Master'!$AM425="Enabled?")),'Gen Master'!T425, ignore_flag)</f>
        <v>zzz_ignore</v>
      </c>
      <c r="U544" s="19" t="str">
        <f>IF(AND(NOT(ISBLANK('Gen Master'!U425)),OR('Gen Master'!$AM425=TRUE,'Gen Master'!$AM425="Enabled?")),'Gen Master'!U425, ignore_flag)</f>
        <v>zzz_ignore</v>
      </c>
      <c r="V544" s="19" t="str">
        <f ca="1">IF(AND(NOT(ISBLANK('Gen Master'!V425)),OR('Gen Master'!$AM425=TRUE,'Gen Master'!$AM425="Enabled?")),'Gen Master'!V425, ignore_flag)</f>
        <v>zzz_ignore</v>
      </c>
      <c r="W544" s="19" t="str">
        <f>IF(AND(NOT(ISBLANK('Gen Master'!W425)),OR('Gen Master'!$AM425=TRUE,'Gen Master'!$AM425="Enabled?")),'Gen Master'!W425, ignore_flag)</f>
        <v>zzz_ignore</v>
      </c>
      <c r="X544" s="19" t="str">
        <f>IF(AND(NOT(ISBLANK('Gen Master'!X425)),OR('Gen Master'!$AM425=TRUE,'Gen Master'!$AM425="Enabled?")),'Gen Master'!X425, ignore_flag)</f>
        <v>zzz_ignore</v>
      </c>
      <c r="Y544" s="19" t="str">
        <f>IF(AND(NOT(ISBLANK('Gen Master'!Y425)),OR('Gen Master'!$AM425=TRUE,'Gen Master'!$AM425="Enabled?")),'Gen Master'!Y425, ignore_flag)</f>
        <v>zzz_ignore</v>
      </c>
    </row>
    <row r="545" spans="1:25">
      <c r="A545" s="19">
        <f>'Gen Master'!A426</f>
        <v>395</v>
      </c>
      <c r="B545" s="19" t="str">
        <f>IF(AND(NOT(ISBLANK('Gen Master'!B426)),OR('Gen Master'!$AM426=TRUE,'Gen Master'!$AM426="Enabled?")),'Gen Master'!B426, ignore_flag)</f>
        <v>zzz_ignore</v>
      </c>
      <c r="C545" s="19" t="str">
        <f>IF(AND(NOT(ISBLANK('Gen Master'!C426)),OR('Gen Master'!$AM426=TRUE,'Gen Master'!$AM426="Enabled?")),'Gen Master'!C426, ignore_flag)</f>
        <v>zzz_ignore</v>
      </c>
      <c r="D545" s="19" t="str">
        <f>IF(AND(NOT(ISBLANK('Gen Master'!D426)),OR('Gen Master'!$AM426=TRUE,'Gen Master'!$AM426="Enabled?")),'Gen Master'!D426, ignore_flag)</f>
        <v>zzz_ignore</v>
      </c>
      <c r="E545" s="19" t="str">
        <f>IF(AND(NOT(ISBLANK('Gen Master'!E426)),OR('Gen Master'!$AM426=TRUE,'Gen Master'!$AM426="Enabled?")),'Gen Master'!E426, ignore_flag)</f>
        <v>zzz_ignore</v>
      </c>
      <c r="F545" s="19" t="str">
        <f>IF(AND(NOT(ISBLANK('Gen Master'!F426)),OR('Gen Master'!$AM426=TRUE,'Gen Master'!$AM426="Enabled?")),'Gen Master'!F426, ignore_flag)</f>
        <v>zzz_ignore</v>
      </c>
      <c r="G545" s="19" t="str">
        <f>IF(AND(NOT(ISBLANK('Gen Master'!G426)),OR('Gen Master'!$AM426=TRUE,'Gen Master'!$AM426="Enabled?")),'Gen Master'!G426, ignore_flag)</f>
        <v>zzz_ignore</v>
      </c>
      <c r="H545" s="19" t="str">
        <f>IF(AND(NOT(ISBLANK('Gen Master'!H426)),OR('Gen Master'!$AM426=TRUE,'Gen Master'!$AM426="Enabled?")),'Gen Master'!H426, ignore_flag)</f>
        <v>zzz_ignore</v>
      </c>
      <c r="I545" s="19" t="str">
        <f>IF(AND(NOT(ISBLANK('Gen Master'!I426)),OR('Gen Master'!$AM426=TRUE,'Gen Master'!$AM426="Enabled?")),'Gen Master'!I426, ignore_flag)</f>
        <v>zzz_ignore</v>
      </c>
      <c r="J545" s="19" t="str">
        <f>IF(AND(NOT(ISBLANK('Gen Master'!J426)),OR('Gen Master'!$AM426=TRUE,'Gen Master'!$AM426="Enabled?")),'Gen Master'!J426, ignore_flag)</f>
        <v>zzz_ignore</v>
      </c>
      <c r="K545" s="19" t="str">
        <f>IF(AND(NOT(ISBLANK('Gen Master'!K426)),OR('Gen Master'!$AM426=TRUE,'Gen Master'!$AM426="Enabled?")),'Gen Master'!K426, ignore_flag)</f>
        <v>zzz_ignore</v>
      </c>
      <c r="L545" s="19" t="str">
        <f>IF(AND(NOT(ISBLANK('Gen Master'!L426)),OR('Gen Master'!$AM426=TRUE,'Gen Master'!$AM426="Enabled?")),'Gen Master'!L426, ignore_flag)</f>
        <v>zzz_ignore</v>
      </c>
      <c r="M545" s="19" t="str">
        <f>IF(AND(NOT(ISBLANK('Gen Master'!M426)),OR('Gen Master'!$AM426=TRUE,'Gen Master'!$AM426="Enabled?")),'Gen Master'!M426, ignore_flag)</f>
        <v>zzz_ignore</v>
      </c>
      <c r="N545" s="19" t="str">
        <f>IF(AND(NOT(ISBLANK('Gen Master'!N426)),OR('Gen Master'!$AM426=TRUE,'Gen Master'!$AM426="Enabled?")),'Gen Master'!N426, ignore_flag)</f>
        <v>zzz_ignore</v>
      </c>
      <c r="O545" s="19" t="str">
        <f>IF(AND(NOT(ISBLANK('Gen Master'!O426)),OR('Gen Master'!$AM426=TRUE,'Gen Master'!$AM426="Enabled?")),'Gen Master'!O426, ignore_flag)</f>
        <v>zzz_ignore</v>
      </c>
      <c r="P545" s="19" t="str">
        <f>IF(AND(NOT(ISBLANK('Gen Master'!P426)),OR('Gen Master'!$AM426=TRUE,'Gen Master'!$AM426="Enabled?")),'Gen Master'!P426, ignore_flag)</f>
        <v>zzz_ignore</v>
      </c>
      <c r="Q545" s="19" t="str">
        <f>IF(AND(NOT(ISBLANK('Gen Master'!Q426)),OR('Gen Master'!$AM426=TRUE,'Gen Master'!$AM426="Enabled?")),'Gen Master'!Q426, ignore_flag)</f>
        <v>zzz_ignore</v>
      </c>
      <c r="R545" s="19" t="str">
        <f>IF(AND(NOT(ISBLANK('Gen Master'!R426)),OR('Gen Master'!$AM426=TRUE,'Gen Master'!$AM426="Enabled?")),'Gen Master'!R426, ignore_flag)</f>
        <v>zzz_ignore</v>
      </c>
      <c r="S545" s="19" t="str">
        <f>IF(AND(NOT(ISBLANK('Gen Master'!S426)),OR('Gen Master'!$AM426=TRUE,'Gen Master'!$AM426="Enabled?")),'Gen Master'!S426, ignore_flag)</f>
        <v>zzz_ignore</v>
      </c>
      <c r="T545" s="19" t="str">
        <f>IF(AND(NOT(ISBLANK('Gen Master'!T426)),OR('Gen Master'!$AM426=TRUE,'Gen Master'!$AM426="Enabled?")),'Gen Master'!T426, ignore_flag)</f>
        <v>zzz_ignore</v>
      </c>
      <c r="U545" s="19" t="str">
        <f>IF(AND(NOT(ISBLANK('Gen Master'!U426)),OR('Gen Master'!$AM426=TRUE,'Gen Master'!$AM426="Enabled?")),'Gen Master'!U426, ignore_flag)</f>
        <v>zzz_ignore</v>
      </c>
      <c r="V545" s="19" t="str">
        <f ca="1">IF(AND(NOT(ISBLANK('Gen Master'!V426)),OR('Gen Master'!$AM426=TRUE,'Gen Master'!$AM426="Enabled?")),'Gen Master'!V426, ignore_flag)</f>
        <v>zzz_ignore</v>
      </c>
      <c r="W545" s="19" t="str">
        <f>IF(AND(NOT(ISBLANK('Gen Master'!W426)),OR('Gen Master'!$AM426=TRUE,'Gen Master'!$AM426="Enabled?")),'Gen Master'!W426, ignore_flag)</f>
        <v>zzz_ignore</v>
      </c>
      <c r="X545" s="19" t="str">
        <f>IF(AND(NOT(ISBLANK('Gen Master'!X426)),OR('Gen Master'!$AM426=TRUE,'Gen Master'!$AM426="Enabled?")),'Gen Master'!X426, ignore_flag)</f>
        <v>zzz_ignore</v>
      </c>
      <c r="Y545" s="19" t="str">
        <f>IF(AND(NOT(ISBLANK('Gen Master'!Y426)),OR('Gen Master'!$AM426=TRUE,'Gen Master'!$AM426="Enabled?")),'Gen Master'!Y426, ignore_flag)</f>
        <v>zzz_ignore</v>
      </c>
    </row>
    <row r="546" spans="1:25">
      <c r="A546" s="19">
        <f>'Gen Master'!A427</f>
        <v>396</v>
      </c>
      <c r="B546" s="19" t="str">
        <f>IF(AND(NOT(ISBLANK('Gen Master'!B427)),OR('Gen Master'!$AM427=TRUE,'Gen Master'!$AM427="Enabled?")),'Gen Master'!B427, ignore_flag)</f>
        <v>zzz_ignore</v>
      </c>
      <c r="C546" s="19" t="str">
        <f>IF(AND(NOT(ISBLANK('Gen Master'!C427)),OR('Gen Master'!$AM427=TRUE,'Gen Master'!$AM427="Enabled?")),'Gen Master'!C427, ignore_flag)</f>
        <v>zzz_ignore</v>
      </c>
      <c r="D546" s="19" t="str">
        <f>IF(AND(NOT(ISBLANK('Gen Master'!D427)),OR('Gen Master'!$AM427=TRUE,'Gen Master'!$AM427="Enabled?")),'Gen Master'!D427, ignore_flag)</f>
        <v>zzz_ignore</v>
      </c>
      <c r="E546" s="19" t="str">
        <f>IF(AND(NOT(ISBLANK('Gen Master'!E427)),OR('Gen Master'!$AM427=TRUE,'Gen Master'!$AM427="Enabled?")),'Gen Master'!E427, ignore_flag)</f>
        <v>zzz_ignore</v>
      </c>
      <c r="F546" s="19" t="str">
        <f>IF(AND(NOT(ISBLANK('Gen Master'!F427)),OR('Gen Master'!$AM427=TRUE,'Gen Master'!$AM427="Enabled?")),'Gen Master'!F427, ignore_flag)</f>
        <v>zzz_ignore</v>
      </c>
      <c r="G546" s="19" t="str">
        <f>IF(AND(NOT(ISBLANK('Gen Master'!G427)),OR('Gen Master'!$AM427=TRUE,'Gen Master'!$AM427="Enabled?")),'Gen Master'!G427, ignore_flag)</f>
        <v>zzz_ignore</v>
      </c>
      <c r="H546" s="19" t="str">
        <f>IF(AND(NOT(ISBLANK('Gen Master'!H427)),OR('Gen Master'!$AM427=TRUE,'Gen Master'!$AM427="Enabled?")),'Gen Master'!H427, ignore_flag)</f>
        <v>zzz_ignore</v>
      </c>
      <c r="I546" s="19" t="str">
        <f>IF(AND(NOT(ISBLANK('Gen Master'!I427)),OR('Gen Master'!$AM427=TRUE,'Gen Master'!$AM427="Enabled?")),'Gen Master'!I427, ignore_flag)</f>
        <v>zzz_ignore</v>
      </c>
      <c r="J546" s="19" t="str">
        <f>IF(AND(NOT(ISBLANK('Gen Master'!J427)),OR('Gen Master'!$AM427=TRUE,'Gen Master'!$AM427="Enabled?")),'Gen Master'!J427, ignore_flag)</f>
        <v>zzz_ignore</v>
      </c>
      <c r="K546" s="19" t="str">
        <f>IF(AND(NOT(ISBLANK('Gen Master'!K427)),OR('Gen Master'!$AM427=TRUE,'Gen Master'!$AM427="Enabled?")),'Gen Master'!K427, ignore_flag)</f>
        <v>zzz_ignore</v>
      </c>
      <c r="L546" s="19" t="str">
        <f>IF(AND(NOT(ISBLANK('Gen Master'!L427)),OR('Gen Master'!$AM427=TRUE,'Gen Master'!$AM427="Enabled?")),'Gen Master'!L427, ignore_flag)</f>
        <v>zzz_ignore</v>
      </c>
      <c r="M546" s="19" t="str">
        <f>IF(AND(NOT(ISBLANK('Gen Master'!M427)),OR('Gen Master'!$AM427=TRUE,'Gen Master'!$AM427="Enabled?")),'Gen Master'!M427, ignore_flag)</f>
        <v>zzz_ignore</v>
      </c>
      <c r="N546" s="19" t="str">
        <f>IF(AND(NOT(ISBLANK('Gen Master'!N427)),OR('Gen Master'!$AM427=TRUE,'Gen Master'!$AM427="Enabled?")),'Gen Master'!N427, ignore_flag)</f>
        <v>zzz_ignore</v>
      </c>
      <c r="O546" s="19" t="str">
        <f>IF(AND(NOT(ISBLANK('Gen Master'!O427)),OR('Gen Master'!$AM427=TRUE,'Gen Master'!$AM427="Enabled?")),'Gen Master'!O427, ignore_flag)</f>
        <v>zzz_ignore</v>
      </c>
      <c r="P546" s="19" t="str">
        <f>IF(AND(NOT(ISBLANK('Gen Master'!P427)),OR('Gen Master'!$AM427=TRUE,'Gen Master'!$AM427="Enabled?")),'Gen Master'!P427, ignore_flag)</f>
        <v>zzz_ignore</v>
      </c>
      <c r="Q546" s="19" t="str">
        <f>IF(AND(NOT(ISBLANK('Gen Master'!Q427)),OR('Gen Master'!$AM427=TRUE,'Gen Master'!$AM427="Enabled?")),'Gen Master'!Q427, ignore_flag)</f>
        <v>zzz_ignore</v>
      </c>
      <c r="R546" s="19" t="str">
        <f>IF(AND(NOT(ISBLANK('Gen Master'!R427)),OR('Gen Master'!$AM427=TRUE,'Gen Master'!$AM427="Enabled?")),'Gen Master'!R427, ignore_flag)</f>
        <v>zzz_ignore</v>
      </c>
      <c r="S546" s="19" t="str">
        <f>IF(AND(NOT(ISBLANK('Gen Master'!S427)),OR('Gen Master'!$AM427=TRUE,'Gen Master'!$AM427="Enabled?")),'Gen Master'!S427, ignore_flag)</f>
        <v>zzz_ignore</v>
      </c>
      <c r="T546" s="19" t="str">
        <f>IF(AND(NOT(ISBLANK('Gen Master'!T427)),OR('Gen Master'!$AM427=TRUE,'Gen Master'!$AM427="Enabled?")),'Gen Master'!T427, ignore_flag)</f>
        <v>zzz_ignore</v>
      </c>
      <c r="U546" s="19" t="str">
        <f>IF(AND(NOT(ISBLANK('Gen Master'!U427)),OR('Gen Master'!$AM427=TRUE,'Gen Master'!$AM427="Enabled?")),'Gen Master'!U427, ignore_flag)</f>
        <v>zzz_ignore</v>
      </c>
      <c r="V546" s="19" t="str">
        <f ca="1">IF(AND(NOT(ISBLANK('Gen Master'!V427)),OR('Gen Master'!$AM427=TRUE,'Gen Master'!$AM427="Enabled?")),'Gen Master'!V427, ignore_flag)</f>
        <v>zzz_ignore</v>
      </c>
      <c r="W546" s="19" t="str">
        <f>IF(AND(NOT(ISBLANK('Gen Master'!W427)),OR('Gen Master'!$AM427=TRUE,'Gen Master'!$AM427="Enabled?")),'Gen Master'!W427, ignore_flag)</f>
        <v>zzz_ignore</v>
      </c>
      <c r="X546" s="19" t="str">
        <f>IF(AND(NOT(ISBLANK('Gen Master'!X427)),OR('Gen Master'!$AM427=TRUE,'Gen Master'!$AM427="Enabled?")),'Gen Master'!X427, ignore_flag)</f>
        <v>zzz_ignore</v>
      </c>
      <c r="Y546" s="19" t="str">
        <f>IF(AND(NOT(ISBLANK('Gen Master'!Y427)),OR('Gen Master'!$AM427=TRUE,'Gen Master'!$AM427="Enabled?")),'Gen Master'!Y427, ignore_flag)</f>
        <v>zzz_ignore</v>
      </c>
    </row>
    <row r="547" spans="1:25">
      <c r="A547" s="19">
        <f>'Gen Master'!A428</f>
        <v>397</v>
      </c>
      <c r="B547" s="19" t="str">
        <f>IF(AND(NOT(ISBLANK('Gen Master'!B428)),OR('Gen Master'!$AM428=TRUE,'Gen Master'!$AM428="Enabled?")),'Gen Master'!B428, ignore_flag)</f>
        <v>zzz_ignore</v>
      </c>
      <c r="C547" s="19" t="str">
        <f>IF(AND(NOT(ISBLANK('Gen Master'!C428)),OR('Gen Master'!$AM428=TRUE,'Gen Master'!$AM428="Enabled?")),'Gen Master'!C428, ignore_flag)</f>
        <v>zzz_ignore</v>
      </c>
      <c r="D547" s="19" t="str">
        <f>IF(AND(NOT(ISBLANK('Gen Master'!D428)),OR('Gen Master'!$AM428=TRUE,'Gen Master'!$AM428="Enabled?")),'Gen Master'!D428, ignore_flag)</f>
        <v>zzz_ignore</v>
      </c>
      <c r="E547" s="19" t="str">
        <f>IF(AND(NOT(ISBLANK('Gen Master'!E428)),OR('Gen Master'!$AM428=TRUE,'Gen Master'!$AM428="Enabled?")),'Gen Master'!E428, ignore_flag)</f>
        <v>zzz_ignore</v>
      </c>
      <c r="F547" s="19" t="str">
        <f>IF(AND(NOT(ISBLANK('Gen Master'!F428)),OR('Gen Master'!$AM428=TRUE,'Gen Master'!$AM428="Enabled?")),'Gen Master'!F428, ignore_flag)</f>
        <v>zzz_ignore</v>
      </c>
      <c r="G547" s="19" t="str">
        <f>IF(AND(NOT(ISBLANK('Gen Master'!G428)),OR('Gen Master'!$AM428=TRUE,'Gen Master'!$AM428="Enabled?")),'Gen Master'!G428, ignore_flag)</f>
        <v>zzz_ignore</v>
      </c>
      <c r="H547" s="19" t="str">
        <f>IF(AND(NOT(ISBLANK('Gen Master'!H428)),OR('Gen Master'!$AM428=TRUE,'Gen Master'!$AM428="Enabled?")),'Gen Master'!H428, ignore_flag)</f>
        <v>zzz_ignore</v>
      </c>
      <c r="I547" s="19" t="str">
        <f>IF(AND(NOT(ISBLANK('Gen Master'!I428)),OR('Gen Master'!$AM428=TRUE,'Gen Master'!$AM428="Enabled?")),'Gen Master'!I428, ignore_flag)</f>
        <v>zzz_ignore</v>
      </c>
      <c r="J547" s="19" t="str">
        <f>IF(AND(NOT(ISBLANK('Gen Master'!J428)),OR('Gen Master'!$AM428=TRUE,'Gen Master'!$AM428="Enabled?")),'Gen Master'!J428, ignore_flag)</f>
        <v>zzz_ignore</v>
      </c>
      <c r="K547" s="19" t="str">
        <f>IF(AND(NOT(ISBLANK('Gen Master'!K428)),OR('Gen Master'!$AM428=TRUE,'Gen Master'!$AM428="Enabled?")),'Gen Master'!K428, ignore_flag)</f>
        <v>zzz_ignore</v>
      </c>
      <c r="L547" s="19" t="str">
        <f>IF(AND(NOT(ISBLANK('Gen Master'!L428)),OR('Gen Master'!$AM428=TRUE,'Gen Master'!$AM428="Enabled?")),'Gen Master'!L428, ignore_flag)</f>
        <v>zzz_ignore</v>
      </c>
      <c r="M547" s="19" t="str">
        <f>IF(AND(NOT(ISBLANK('Gen Master'!M428)),OR('Gen Master'!$AM428=TRUE,'Gen Master'!$AM428="Enabled?")),'Gen Master'!M428, ignore_flag)</f>
        <v>zzz_ignore</v>
      </c>
      <c r="N547" s="19" t="str">
        <f>IF(AND(NOT(ISBLANK('Gen Master'!N428)),OR('Gen Master'!$AM428=TRUE,'Gen Master'!$AM428="Enabled?")),'Gen Master'!N428, ignore_flag)</f>
        <v>zzz_ignore</v>
      </c>
      <c r="O547" s="19" t="str">
        <f>IF(AND(NOT(ISBLANK('Gen Master'!O428)),OR('Gen Master'!$AM428=TRUE,'Gen Master'!$AM428="Enabled?")),'Gen Master'!O428, ignore_flag)</f>
        <v>zzz_ignore</v>
      </c>
      <c r="P547" s="19" t="str">
        <f>IF(AND(NOT(ISBLANK('Gen Master'!P428)),OR('Gen Master'!$AM428=TRUE,'Gen Master'!$AM428="Enabled?")),'Gen Master'!P428, ignore_flag)</f>
        <v>zzz_ignore</v>
      </c>
      <c r="Q547" s="19" t="str">
        <f>IF(AND(NOT(ISBLANK('Gen Master'!Q428)),OR('Gen Master'!$AM428=TRUE,'Gen Master'!$AM428="Enabled?")),'Gen Master'!Q428, ignore_flag)</f>
        <v>zzz_ignore</v>
      </c>
      <c r="R547" s="19" t="str">
        <f>IF(AND(NOT(ISBLANK('Gen Master'!R428)),OR('Gen Master'!$AM428=TRUE,'Gen Master'!$AM428="Enabled?")),'Gen Master'!R428, ignore_flag)</f>
        <v>zzz_ignore</v>
      </c>
      <c r="S547" s="19" t="str">
        <f>IF(AND(NOT(ISBLANK('Gen Master'!S428)),OR('Gen Master'!$AM428=TRUE,'Gen Master'!$AM428="Enabled?")),'Gen Master'!S428, ignore_flag)</f>
        <v>zzz_ignore</v>
      </c>
      <c r="T547" s="19" t="str">
        <f>IF(AND(NOT(ISBLANK('Gen Master'!T428)),OR('Gen Master'!$AM428=TRUE,'Gen Master'!$AM428="Enabled?")),'Gen Master'!T428, ignore_flag)</f>
        <v>zzz_ignore</v>
      </c>
      <c r="U547" s="19" t="str">
        <f>IF(AND(NOT(ISBLANK('Gen Master'!U428)),OR('Gen Master'!$AM428=TRUE,'Gen Master'!$AM428="Enabled?")),'Gen Master'!U428, ignore_flag)</f>
        <v>zzz_ignore</v>
      </c>
      <c r="V547" s="19" t="str">
        <f ca="1">IF(AND(NOT(ISBLANK('Gen Master'!V428)),OR('Gen Master'!$AM428=TRUE,'Gen Master'!$AM428="Enabled?")),'Gen Master'!V428, ignore_flag)</f>
        <v>zzz_ignore</v>
      </c>
      <c r="W547" s="19" t="str">
        <f>IF(AND(NOT(ISBLANK('Gen Master'!W428)),OR('Gen Master'!$AM428=TRUE,'Gen Master'!$AM428="Enabled?")),'Gen Master'!W428, ignore_flag)</f>
        <v>zzz_ignore</v>
      </c>
      <c r="X547" s="19" t="str">
        <f>IF(AND(NOT(ISBLANK('Gen Master'!X428)),OR('Gen Master'!$AM428=TRUE,'Gen Master'!$AM428="Enabled?")),'Gen Master'!X428, ignore_flag)</f>
        <v>zzz_ignore</v>
      </c>
      <c r="Y547" s="19" t="str">
        <f>IF(AND(NOT(ISBLANK('Gen Master'!Y428)),OR('Gen Master'!$AM428=TRUE,'Gen Master'!$AM428="Enabled?")),'Gen Master'!Y428, ignore_flag)</f>
        <v>zzz_ignore</v>
      </c>
    </row>
    <row r="548" spans="1:25">
      <c r="A548" s="19">
        <f>'Gen Master'!A429</f>
        <v>398</v>
      </c>
      <c r="B548" s="19" t="str">
        <f>IF(AND(NOT(ISBLANK('Gen Master'!B429)),OR('Gen Master'!$AM429=TRUE,'Gen Master'!$AM429="Enabled?")),'Gen Master'!B429, ignore_flag)</f>
        <v>zzz_ignore</v>
      </c>
      <c r="C548" s="19" t="str">
        <f>IF(AND(NOT(ISBLANK('Gen Master'!C429)),OR('Gen Master'!$AM429=TRUE,'Gen Master'!$AM429="Enabled?")),'Gen Master'!C429, ignore_flag)</f>
        <v>zzz_ignore</v>
      </c>
      <c r="D548" s="19" t="str">
        <f>IF(AND(NOT(ISBLANK('Gen Master'!D429)),OR('Gen Master'!$AM429=TRUE,'Gen Master'!$AM429="Enabled?")),'Gen Master'!D429, ignore_flag)</f>
        <v>zzz_ignore</v>
      </c>
      <c r="E548" s="19" t="str">
        <f>IF(AND(NOT(ISBLANK('Gen Master'!E429)),OR('Gen Master'!$AM429=TRUE,'Gen Master'!$AM429="Enabled?")),'Gen Master'!E429, ignore_flag)</f>
        <v>zzz_ignore</v>
      </c>
      <c r="F548" s="19" t="str">
        <f>IF(AND(NOT(ISBLANK('Gen Master'!F429)),OR('Gen Master'!$AM429=TRUE,'Gen Master'!$AM429="Enabled?")),'Gen Master'!F429, ignore_flag)</f>
        <v>zzz_ignore</v>
      </c>
      <c r="G548" s="19" t="str">
        <f>IF(AND(NOT(ISBLANK('Gen Master'!G429)),OR('Gen Master'!$AM429=TRUE,'Gen Master'!$AM429="Enabled?")),'Gen Master'!G429, ignore_flag)</f>
        <v>zzz_ignore</v>
      </c>
      <c r="H548" s="19" t="str">
        <f>IF(AND(NOT(ISBLANK('Gen Master'!H429)),OR('Gen Master'!$AM429=TRUE,'Gen Master'!$AM429="Enabled?")),'Gen Master'!H429, ignore_flag)</f>
        <v>zzz_ignore</v>
      </c>
      <c r="I548" s="19" t="str">
        <f>IF(AND(NOT(ISBLANK('Gen Master'!I429)),OR('Gen Master'!$AM429=TRUE,'Gen Master'!$AM429="Enabled?")),'Gen Master'!I429, ignore_flag)</f>
        <v>zzz_ignore</v>
      </c>
      <c r="J548" s="19" t="str">
        <f>IF(AND(NOT(ISBLANK('Gen Master'!J429)),OR('Gen Master'!$AM429=TRUE,'Gen Master'!$AM429="Enabled?")),'Gen Master'!J429, ignore_flag)</f>
        <v>zzz_ignore</v>
      </c>
      <c r="K548" s="19" t="str">
        <f>IF(AND(NOT(ISBLANK('Gen Master'!K429)),OR('Gen Master'!$AM429=TRUE,'Gen Master'!$AM429="Enabled?")),'Gen Master'!K429, ignore_flag)</f>
        <v>zzz_ignore</v>
      </c>
      <c r="L548" s="19" t="str">
        <f>IF(AND(NOT(ISBLANK('Gen Master'!L429)),OR('Gen Master'!$AM429=TRUE,'Gen Master'!$AM429="Enabled?")),'Gen Master'!L429, ignore_flag)</f>
        <v>zzz_ignore</v>
      </c>
      <c r="M548" s="19" t="str">
        <f>IF(AND(NOT(ISBLANK('Gen Master'!M429)),OR('Gen Master'!$AM429=TRUE,'Gen Master'!$AM429="Enabled?")),'Gen Master'!M429, ignore_flag)</f>
        <v>zzz_ignore</v>
      </c>
      <c r="N548" s="19" t="str">
        <f>IF(AND(NOT(ISBLANK('Gen Master'!N429)),OR('Gen Master'!$AM429=TRUE,'Gen Master'!$AM429="Enabled?")),'Gen Master'!N429, ignore_flag)</f>
        <v>zzz_ignore</v>
      </c>
      <c r="O548" s="19" t="str">
        <f>IF(AND(NOT(ISBLANK('Gen Master'!O429)),OR('Gen Master'!$AM429=TRUE,'Gen Master'!$AM429="Enabled?")),'Gen Master'!O429, ignore_flag)</f>
        <v>zzz_ignore</v>
      </c>
      <c r="P548" s="19" t="str">
        <f>IF(AND(NOT(ISBLANK('Gen Master'!P429)),OR('Gen Master'!$AM429=TRUE,'Gen Master'!$AM429="Enabled?")),'Gen Master'!P429, ignore_flag)</f>
        <v>zzz_ignore</v>
      </c>
      <c r="Q548" s="19" t="str">
        <f>IF(AND(NOT(ISBLANK('Gen Master'!Q429)),OR('Gen Master'!$AM429=TRUE,'Gen Master'!$AM429="Enabled?")),'Gen Master'!Q429, ignore_flag)</f>
        <v>zzz_ignore</v>
      </c>
      <c r="R548" s="19" t="str">
        <f>IF(AND(NOT(ISBLANK('Gen Master'!R429)),OR('Gen Master'!$AM429=TRUE,'Gen Master'!$AM429="Enabled?")),'Gen Master'!R429, ignore_flag)</f>
        <v>zzz_ignore</v>
      </c>
      <c r="S548" s="19" t="str">
        <f>IF(AND(NOT(ISBLANK('Gen Master'!S429)),OR('Gen Master'!$AM429=TRUE,'Gen Master'!$AM429="Enabled?")),'Gen Master'!S429, ignore_flag)</f>
        <v>zzz_ignore</v>
      </c>
      <c r="T548" s="19" t="str">
        <f>IF(AND(NOT(ISBLANK('Gen Master'!T429)),OR('Gen Master'!$AM429=TRUE,'Gen Master'!$AM429="Enabled?")),'Gen Master'!T429, ignore_flag)</f>
        <v>zzz_ignore</v>
      </c>
      <c r="U548" s="19" t="str">
        <f>IF(AND(NOT(ISBLANK('Gen Master'!U429)),OR('Gen Master'!$AM429=TRUE,'Gen Master'!$AM429="Enabled?")),'Gen Master'!U429, ignore_flag)</f>
        <v>zzz_ignore</v>
      </c>
      <c r="V548" s="19" t="str">
        <f ca="1">IF(AND(NOT(ISBLANK('Gen Master'!V429)),OR('Gen Master'!$AM429=TRUE,'Gen Master'!$AM429="Enabled?")),'Gen Master'!V429, ignore_flag)</f>
        <v>zzz_ignore</v>
      </c>
      <c r="W548" s="19" t="str">
        <f>IF(AND(NOT(ISBLANK('Gen Master'!W429)),OR('Gen Master'!$AM429=TRUE,'Gen Master'!$AM429="Enabled?")),'Gen Master'!W429, ignore_flag)</f>
        <v>zzz_ignore</v>
      </c>
      <c r="X548" s="19" t="str">
        <f>IF(AND(NOT(ISBLANK('Gen Master'!X429)),OR('Gen Master'!$AM429=TRUE,'Gen Master'!$AM429="Enabled?")),'Gen Master'!X429, ignore_flag)</f>
        <v>zzz_ignore</v>
      </c>
      <c r="Y548" s="19" t="str">
        <f>IF(AND(NOT(ISBLANK('Gen Master'!Y429)),OR('Gen Master'!$AM429=TRUE,'Gen Master'!$AM429="Enabled?")),'Gen Master'!Y429, ignore_flag)</f>
        <v>zzz_ignore</v>
      </c>
    </row>
    <row r="549" spans="1:25">
      <c r="A549" s="19">
        <f>'Gen Master'!A430</f>
        <v>399</v>
      </c>
      <c r="B549" s="19" t="str">
        <f>IF(AND(NOT(ISBLANK('Gen Master'!B430)),OR('Gen Master'!$AM430=TRUE,'Gen Master'!$AM430="Enabled?")),'Gen Master'!B430, ignore_flag)</f>
        <v>zzz_ignore</v>
      </c>
      <c r="C549" s="19" t="str">
        <f>IF(AND(NOT(ISBLANK('Gen Master'!C430)),OR('Gen Master'!$AM430=TRUE,'Gen Master'!$AM430="Enabled?")),'Gen Master'!C430, ignore_flag)</f>
        <v>zzz_ignore</v>
      </c>
      <c r="D549" s="19" t="str">
        <f>IF(AND(NOT(ISBLANK('Gen Master'!D430)),OR('Gen Master'!$AM430=TRUE,'Gen Master'!$AM430="Enabled?")),'Gen Master'!D430, ignore_flag)</f>
        <v>zzz_ignore</v>
      </c>
      <c r="E549" s="19" t="str">
        <f>IF(AND(NOT(ISBLANK('Gen Master'!E430)),OR('Gen Master'!$AM430=TRUE,'Gen Master'!$AM430="Enabled?")),'Gen Master'!E430, ignore_flag)</f>
        <v>zzz_ignore</v>
      </c>
      <c r="F549" s="19" t="str">
        <f>IF(AND(NOT(ISBLANK('Gen Master'!F430)),OR('Gen Master'!$AM430=TRUE,'Gen Master'!$AM430="Enabled?")),'Gen Master'!F430, ignore_flag)</f>
        <v>zzz_ignore</v>
      </c>
      <c r="G549" s="19" t="str">
        <f>IF(AND(NOT(ISBLANK('Gen Master'!G430)),OR('Gen Master'!$AM430=TRUE,'Gen Master'!$AM430="Enabled?")),'Gen Master'!G430, ignore_flag)</f>
        <v>zzz_ignore</v>
      </c>
      <c r="H549" s="19" t="str">
        <f>IF(AND(NOT(ISBLANK('Gen Master'!H430)),OR('Gen Master'!$AM430=TRUE,'Gen Master'!$AM430="Enabled?")),'Gen Master'!H430, ignore_flag)</f>
        <v>zzz_ignore</v>
      </c>
      <c r="I549" s="19" t="str">
        <f>IF(AND(NOT(ISBLANK('Gen Master'!I430)),OR('Gen Master'!$AM430=TRUE,'Gen Master'!$AM430="Enabled?")),'Gen Master'!I430, ignore_flag)</f>
        <v>zzz_ignore</v>
      </c>
      <c r="J549" s="19" t="str">
        <f>IF(AND(NOT(ISBLANK('Gen Master'!J430)),OR('Gen Master'!$AM430=TRUE,'Gen Master'!$AM430="Enabled?")),'Gen Master'!J430, ignore_flag)</f>
        <v>zzz_ignore</v>
      </c>
      <c r="K549" s="19" t="str">
        <f>IF(AND(NOT(ISBLANK('Gen Master'!K430)),OR('Gen Master'!$AM430=TRUE,'Gen Master'!$AM430="Enabled?")),'Gen Master'!K430, ignore_flag)</f>
        <v>zzz_ignore</v>
      </c>
      <c r="L549" s="19" t="str">
        <f>IF(AND(NOT(ISBLANK('Gen Master'!L430)),OR('Gen Master'!$AM430=TRUE,'Gen Master'!$AM430="Enabled?")),'Gen Master'!L430, ignore_flag)</f>
        <v>zzz_ignore</v>
      </c>
      <c r="M549" s="19" t="str">
        <f>IF(AND(NOT(ISBLANK('Gen Master'!M430)),OR('Gen Master'!$AM430=TRUE,'Gen Master'!$AM430="Enabled?")),'Gen Master'!M430, ignore_flag)</f>
        <v>zzz_ignore</v>
      </c>
      <c r="N549" s="19" t="str">
        <f>IF(AND(NOT(ISBLANK('Gen Master'!N430)),OR('Gen Master'!$AM430=TRUE,'Gen Master'!$AM430="Enabled?")),'Gen Master'!N430, ignore_flag)</f>
        <v>zzz_ignore</v>
      </c>
      <c r="O549" s="19" t="str">
        <f>IF(AND(NOT(ISBLANK('Gen Master'!O430)),OR('Gen Master'!$AM430=TRUE,'Gen Master'!$AM430="Enabled?")),'Gen Master'!O430, ignore_flag)</f>
        <v>zzz_ignore</v>
      </c>
      <c r="P549" s="19" t="str">
        <f>IF(AND(NOT(ISBLANK('Gen Master'!P430)),OR('Gen Master'!$AM430=TRUE,'Gen Master'!$AM430="Enabled?")),'Gen Master'!P430, ignore_flag)</f>
        <v>zzz_ignore</v>
      </c>
      <c r="Q549" s="19" t="str">
        <f>IF(AND(NOT(ISBLANK('Gen Master'!Q430)),OR('Gen Master'!$AM430=TRUE,'Gen Master'!$AM430="Enabled?")),'Gen Master'!Q430, ignore_flag)</f>
        <v>zzz_ignore</v>
      </c>
      <c r="R549" s="19" t="str">
        <f>IF(AND(NOT(ISBLANK('Gen Master'!R430)),OR('Gen Master'!$AM430=TRUE,'Gen Master'!$AM430="Enabled?")),'Gen Master'!R430, ignore_flag)</f>
        <v>zzz_ignore</v>
      </c>
      <c r="S549" s="19" t="str">
        <f>IF(AND(NOT(ISBLANK('Gen Master'!S430)),OR('Gen Master'!$AM430=TRUE,'Gen Master'!$AM430="Enabled?")),'Gen Master'!S430, ignore_flag)</f>
        <v>zzz_ignore</v>
      </c>
      <c r="T549" s="19" t="str">
        <f>IF(AND(NOT(ISBLANK('Gen Master'!T430)),OR('Gen Master'!$AM430=TRUE,'Gen Master'!$AM430="Enabled?")),'Gen Master'!T430, ignore_flag)</f>
        <v>zzz_ignore</v>
      </c>
      <c r="U549" s="19" t="str">
        <f>IF(AND(NOT(ISBLANK('Gen Master'!U430)),OR('Gen Master'!$AM430=TRUE,'Gen Master'!$AM430="Enabled?")),'Gen Master'!U430, ignore_flag)</f>
        <v>zzz_ignore</v>
      </c>
      <c r="V549" s="19" t="str">
        <f ca="1">IF(AND(NOT(ISBLANK('Gen Master'!V430)),OR('Gen Master'!$AM430=TRUE,'Gen Master'!$AM430="Enabled?")),'Gen Master'!V430, ignore_flag)</f>
        <v>zzz_ignore</v>
      </c>
      <c r="W549" s="19" t="str">
        <f>IF(AND(NOT(ISBLANK('Gen Master'!W430)),OR('Gen Master'!$AM430=TRUE,'Gen Master'!$AM430="Enabled?")),'Gen Master'!W430, ignore_flag)</f>
        <v>zzz_ignore</v>
      </c>
      <c r="X549" s="19" t="str">
        <f>IF(AND(NOT(ISBLANK('Gen Master'!X430)),OR('Gen Master'!$AM430=TRUE,'Gen Master'!$AM430="Enabled?")),'Gen Master'!X430, ignore_flag)</f>
        <v>zzz_ignore</v>
      </c>
      <c r="Y549" s="19" t="str">
        <f>IF(AND(NOT(ISBLANK('Gen Master'!Y430)),OR('Gen Master'!$AM430=TRUE,'Gen Master'!$AM430="Enabled?")),'Gen Master'!Y430, ignore_flag)</f>
        <v>zzz_ignore</v>
      </c>
    </row>
    <row r="550" spans="1:25">
      <c r="A550" s="19">
        <f>'Gen Master'!A431</f>
        <v>400</v>
      </c>
      <c r="B550" s="19" t="str">
        <f>IF(AND(NOT(ISBLANK('Gen Master'!B431)),OR('Gen Master'!$AM431=TRUE,'Gen Master'!$AM431="Enabled?")),'Gen Master'!B431, ignore_flag)</f>
        <v>zzz_ignore</v>
      </c>
      <c r="C550" s="19" t="str">
        <f>IF(AND(NOT(ISBLANK('Gen Master'!C431)),OR('Gen Master'!$AM431=TRUE,'Gen Master'!$AM431="Enabled?")),'Gen Master'!C431, ignore_flag)</f>
        <v>zzz_ignore</v>
      </c>
      <c r="D550" s="19" t="str">
        <f>IF(AND(NOT(ISBLANK('Gen Master'!D431)),OR('Gen Master'!$AM431=TRUE,'Gen Master'!$AM431="Enabled?")),'Gen Master'!D431, ignore_flag)</f>
        <v>zzz_ignore</v>
      </c>
      <c r="E550" s="19" t="str">
        <f>IF(AND(NOT(ISBLANK('Gen Master'!E431)),OR('Gen Master'!$AM431=TRUE,'Gen Master'!$AM431="Enabled?")),'Gen Master'!E431, ignore_flag)</f>
        <v>zzz_ignore</v>
      </c>
      <c r="F550" s="19" t="str">
        <f>IF(AND(NOT(ISBLANK('Gen Master'!F431)),OR('Gen Master'!$AM431=TRUE,'Gen Master'!$AM431="Enabled?")),'Gen Master'!F431, ignore_flag)</f>
        <v>zzz_ignore</v>
      </c>
      <c r="G550" s="19" t="str">
        <f>IF(AND(NOT(ISBLANK('Gen Master'!G431)),OR('Gen Master'!$AM431=TRUE,'Gen Master'!$AM431="Enabled?")),'Gen Master'!G431, ignore_flag)</f>
        <v>zzz_ignore</v>
      </c>
      <c r="H550" s="19" t="str">
        <f>IF(AND(NOT(ISBLANK('Gen Master'!H431)),OR('Gen Master'!$AM431=TRUE,'Gen Master'!$AM431="Enabled?")),'Gen Master'!H431, ignore_flag)</f>
        <v>zzz_ignore</v>
      </c>
      <c r="I550" s="19" t="str">
        <f>IF(AND(NOT(ISBLANK('Gen Master'!I431)),OR('Gen Master'!$AM431=TRUE,'Gen Master'!$AM431="Enabled?")),'Gen Master'!I431, ignore_flag)</f>
        <v>zzz_ignore</v>
      </c>
      <c r="J550" s="19" t="str">
        <f>IF(AND(NOT(ISBLANK('Gen Master'!J431)),OR('Gen Master'!$AM431=TRUE,'Gen Master'!$AM431="Enabled?")),'Gen Master'!J431, ignore_flag)</f>
        <v>zzz_ignore</v>
      </c>
      <c r="K550" s="19" t="str">
        <f>IF(AND(NOT(ISBLANK('Gen Master'!K431)),OR('Gen Master'!$AM431=TRUE,'Gen Master'!$AM431="Enabled?")),'Gen Master'!K431, ignore_flag)</f>
        <v>zzz_ignore</v>
      </c>
      <c r="L550" s="19" t="str">
        <f>IF(AND(NOT(ISBLANK('Gen Master'!L431)),OR('Gen Master'!$AM431=TRUE,'Gen Master'!$AM431="Enabled?")),'Gen Master'!L431, ignore_flag)</f>
        <v>zzz_ignore</v>
      </c>
      <c r="M550" s="19" t="str">
        <f>IF(AND(NOT(ISBLANK('Gen Master'!M431)),OR('Gen Master'!$AM431=TRUE,'Gen Master'!$AM431="Enabled?")),'Gen Master'!M431, ignore_flag)</f>
        <v>zzz_ignore</v>
      </c>
      <c r="N550" s="19" t="str">
        <f>IF(AND(NOT(ISBLANK('Gen Master'!N431)),OR('Gen Master'!$AM431=TRUE,'Gen Master'!$AM431="Enabled?")),'Gen Master'!N431, ignore_flag)</f>
        <v>zzz_ignore</v>
      </c>
      <c r="O550" s="19" t="str">
        <f>IF(AND(NOT(ISBLANK('Gen Master'!O431)),OR('Gen Master'!$AM431=TRUE,'Gen Master'!$AM431="Enabled?")),'Gen Master'!O431, ignore_flag)</f>
        <v>zzz_ignore</v>
      </c>
      <c r="P550" s="19" t="str">
        <f>IF(AND(NOT(ISBLANK('Gen Master'!P431)),OR('Gen Master'!$AM431=TRUE,'Gen Master'!$AM431="Enabled?")),'Gen Master'!P431, ignore_flag)</f>
        <v>zzz_ignore</v>
      </c>
      <c r="Q550" s="19" t="str">
        <f>IF(AND(NOT(ISBLANK('Gen Master'!Q431)),OR('Gen Master'!$AM431=TRUE,'Gen Master'!$AM431="Enabled?")),'Gen Master'!Q431, ignore_flag)</f>
        <v>zzz_ignore</v>
      </c>
      <c r="R550" s="19" t="str">
        <f>IF(AND(NOT(ISBLANK('Gen Master'!R431)),OR('Gen Master'!$AM431=TRUE,'Gen Master'!$AM431="Enabled?")),'Gen Master'!R431, ignore_flag)</f>
        <v>zzz_ignore</v>
      </c>
      <c r="S550" s="19" t="str">
        <f>IF(AND(NOT(ISBLANK('Gen Master'!S431)),OR('Gen Master'!$AM431=TRUE,'Gen Master'!$AM431="Enabled?")),'Gen Master'!S431, ignore_flag)</f>
        <v>zzz_ignore</v>
      </c>
      <c r="T550" s="19" t="str">
        <f>IF(AND(NOT(ISBLANK('Gen Master'!T431)),OR('Gen Master'!$AM431=TRUE,'Gen Master'!$AM431="Enabled?")),'Gen Master'!T431, ignore_flag)</f>
        <v>zzz_ignore</v>
      </c>
      <c r="U550" s="19" t="str">
        <f>IF(AND(NOT(ISBLANK('Gen Master'!U431)),OR('Gen Master'!$AM431=TRUE,'Gen Master'!$AM431="Enabled?")),'Gen Master'!U431, ignore_flag)</f>
        <v>zzz_ignore</v>
      </c>
      <c r="V550" s="19" t="str">
        <f ca="1">IF(AND(NOT(ISBLANK('Gen Master'!V431)),OR('Gen Master'!$AM431=TRUE,'Gen Master'!$AM431="Enabled?")),'Gen Master'!V431, ignore_flag)</f>
        <v>zzz_ignore</v>
      </c>
      <c r="W550" s="19" t="str">
        <f>IF(AND(NOT(ISBLANK('Gen Master'!W431)),OR('Gen Master'!$AM431=TRUE,'Gen Master'!$AM431="Enabled?")),'Gen Master'!W431, ignore_flag)</f>
        <v>zzz_ignore</v>
      </c>
      <c r="X550" s="19" t="str">
        <f>IF(AND(NOT(ISBLANK('Gen Master'!X431)),OR('Gen Master'!$AM431=TRUE,'Gen Master'!$AM431="Enabled?")),'Gen Master'!X431, ignore_flag)</f>
        <v>zzz_ignore</v>
      </c>
      <c r="Y550" s="19" t="str">
        <f>IF(AND(NOT(ISBLANK('Gen Master'!Y431)),OR('Gen Master'!$AM431=TRUE,'Gen Master'!$AM431="Enabled?")),'Gen Master'!Y431, ignore_flag)</f>
        <v>zzz_ignore</v>
      </c>
    </row>
    <row r="551" spans="1:25">
      <c r="A551" s="19">
        <f>'Gen Master'!A432</f>
        <v>401</v>
      </c>
      <c r="B551" s="19" t="str">
        <f>IF(AND(NOT(ISBLANK('Gen Master'!B432)),OR('Gen Master'!$AM432=TRUE,'Gen Master'!$AM432="Enabled?")),'Gen Master'!B432, ignore_flag)</f>
        <v>zzz_ignore</v>
      </c>
      <c r="C551" s="19" t="str">
        <f>IF(AND(NOT(ISBLANK('Gen Master'!C432)),OR('Gen Master'!$AM432=TRUE,'Gen Master'!$AM432="Enabled?")),'Gen Master'!C432, ignore_flag)</f>
        <v>zzz_ignore</v>
      </c>
      <c r="D551" s="19" t="str">
        <f>IF(AND(NOT(ISBLANK('Gen Master'!D432)),OR('Gen Master'!$AM432=TRUE,'Gen Master'!$AM432="Enabled?")),'Gen Master'!D432, ignore_flag)</f>
        <v>zzz_ignore</v>
      </c>
      <c r="E551" s="19" t="str">
        <f>IF(AND(NOT(ISBLANK('Gen Master'!E432)),OR('Gen Master'!$AM432=TRUE,'Gen Master'!$AM432="Enabled?")),'Gen Master'!E432, ignore_flag)</f>
        <v>zzz_ignore</v>
      </c>
      <c r="F551" s="19" t="str">
        <f>IF(AND(NOT(ISBLANK('Gen Master'!F432)),OR('Gen Master'!$AM432=TRUE,'Gen Master'!$AM432="Enabled?")),'Gen Master'!F432, ignore_flag)</f>
        <v>zzz_ignore</v>
      </c>
      <c r="G551" s="19" t="str">
        <f>IF(AND(NOT(ISBLANK('Gen Master'!G432)),OR('Gen Master'!$AM432=TRUE,'Gen Master'!$AM432="Enabled?")),'Gen Master'!G432, ignore_flag)</f>
        <v>zzz_ignore</v>
      </c>
      <c r="H551" s="19" t="str">
        <f>IF(AND(NOT(ISBLANK('Gen Master'!H432)),OR('Gen Master'!$AM432=TRUE,'Gen Master'!$AM432="Enabled?")),'Gen Master'!H432, ignore_flag)</f>
        <v>zzz_ignore</v>
      </c>
      <c r="I551" s="19" t="str">
        <f>IF(AND(NOT(ISBLANK('Gen Master'!I432)),OR('Gen Master'!$AM432=TRUE,'Gen Master'!$AM432="Enabled?")),'Gen Master'!I432, ignore_flag)</f>
        <v>zzz_ignore</v>
      </c>
      <c r="J551" s="19" t="str">
        <f>IF(AND(NOT(ISBLANK('Gen Master'!J432)),OR('Gen Master'!$AM432=TRUE,'Gen Master'!$AM432="Enabled?")),'Gen Master'!J432, ignore_flag)</f>
        <v>zzz_ignore</v>
      </c>
      <c r="K551" s="19" t="str">
        <f>IF(AND(NOT(ISBLANK('Gen Master'!K432)),OR('Gen Master'!$AM432=TRUE,'Gen Master'!$AM432="Enabled?")),'Gen Master'!K432, ignore_flag)</f>
        <v>zzz_ignore</v>
      </c>
      <c r="L551" s="19" t="str">
        <f>IF(AND(NOT(ISBLANK('Gen Master'!L432)),OR('Gen Master'!$AM432=TRUE,'Gen Master'!$AM432="Enabled?")),'Gen Master'!L432, ignore_flag)</f>
        <v>zzz_ignore</v>
      </c>
      <c r="M551" s="19" t="str">
        <f>IF(AND(NOT(ISBLANK('Gen Master'!M432)),OR('Gen Master'!$AM432=TRUE,'Gen Master'!$AM432="Enabled?")),'Gen Master'!M432, ignore_flag)</f>
        <v>zzz_ignore</v>
      </c>
      <c r="N551" s="19" t="str">
        <f>IF(AND(NOT(ISBLANK('Gen Master'!N432)),OR('Gen Master'!$AM432=TRUE,'Gen Master'!$AM432="Enabled?")),'Gen Master'!N432, ignore_flag)</f>
        <v>zzz_ignore</v>
      </c>
      <c r="O551" s="19" t="str">
        <f>IF(AND(NOT(ISBLANK('Gen Master'!O432)),OR('Gen Master'!$AM432=TRUE,'Gen Master'!$AM432="Enabled?")),'Gen Master'!O432, ignore_flag)</f>
        <v>zzz_ignore</v>
      </c>
      <c r="P551" s="19" t="str">
        <f>IF(AND(NOT(ISBLANK('Gen Master'!P432)),OR('Gen Master'!$AM432=TRUE,'Gen Master'!$AM432="Enabled?")),'Gen Master'!P432, ignore_flag)</f>
        <v>zzz_ignore</v>
      </c>
      <c r="Q551" s="19" t="str">
        <f>IF(AND(NOT(ISBLANK('Gen Master'!Q432)),OR('Gen Master'!$AM432=TRUE,'Gen Master'!$AM432="Enabled?")),'Gen Master'!Q432, ignore_flag)</f>
        <v>zzz_ignore</v>
      </c>
      <c r="R551" s="19" t="str">
        <f>IF(AND(NOT(ISBLANK('Gen Master'!R432)),OR('Gen Master'!$AM432=TRUE,'Gen Master'!$AM432="Enabled?")),'Gen Master'!R432, ignore_flag)</f>
        <v>zzz_ignore</v>
      </c>
      <c r="S551" s="19" t="str">
        <f>IF(AND(NOT(ISBLANK('Gen Master'!S432)),OR('Gen Master'!$AM432=TRUE,'Gen Master'!$AM432="Enabled?")),'Gen Master'!S432, ignore_flag)</f>
        <v>zzz_ignore</v>
      </c>
      <c r="T551" s="19" t="str">
        <f>IF(AND(NOT(ISBLANK('Gen Master'!T432)),OR('Gen Master'!$AM432=TRUE,'Gen Master'!$AM432="Enabled?")),'Gen Master'!T432, ignore_flag)</f>
        <v>zzz_ignore</v>
      </c>
      <c r="U551" s="19" t="str">
        <f>IF(AND(NOT(ISBLANK('Gen Master'!U432)),OR('Gen Master'!$AM432=TRUE,'Gen Master'!$AM432="Enabled?")),'Gen Master'!U432, ignore_flag)</f>
        <v>zzz_ignore</v>
      </c>
      <c r="V551" s="19" t="str">
        <f ca="1">IF(AND(NOT(ISBLANK('Gen Master'!V432)),OR('Gen Master'!$AM432=TRUE,'Gen Master'!$AM432="Enabled?")),'Gen Master'!V432, ignore_flag)</f>
        <v>zzz_ignore</v>
      </c>
      <c r="W551" s="19" t="str">
        <f>IF(AND(NOT(ISBLANK('Gen Master'!W432)),OR('Gen Master'!$AM432=TRUE,'Gen Master'!$AM432="Enabled?")),'Gen Master'!W432, ignore_flag)</f>
        <v>zzz_ignore</v>
      </c>
      <c r="X551" s="19" t="str">
        <f>IF(AND(NOT(ISBLANK('Gen Master'!X432)),OR('Gen Master'!$AM432=TRUE,'Gen Master'!$AM432="Enabled?")),'Gen Master'!X432, ignore_flag)</f>
        <v>zzz_ignore</v>
      </c>
      <c r="Y551" s="19" t="str">
        <f>IF(AND(NOT(ISBLANK('Gen Master'!Y432)),OR('Gen Master'!$AM432=TRUE,'Gen Master'!$AM432="Enabled?")),'Gen Master'!Y432, ignore_flag)</f>
        <v>zzz_ignore</v>
      </c>
    </row>
    <row r="552" spans="1:25">
      <c r="A552" s="19">
        <f>'Gen Master'!A433</f>
        <v>402</v>
      </c>
      <c r="B552" s="19" t="str">
        <f>IF(AND(NOT(ISBLANK('Gen Master'!B433)),OR('Gen Master'!$AM433=TRUE,'Gen Master'!$AM433="Enabled?")),'Gen Master'!B433, ignore_flag)</f>
        <v>zzz_ignore</v>
      </c>
      <c r="C552" s="19" t="str">
        <f>IF(AND(NOT(ISBLANK('Gen Master'!C433)),OR('Gen Master'!$AM433=TRUE,'Gen Master'!$AM433="Enabled?")),'Gen Master'!C433, ignore_flag)</f>
        <v>zzz_ignore</v>
      </c>
      <c r="D552" s="19" t="str">
        <f>IF(AND(NOT(ISBLANK('Gen Master'!D433)),OR('Gen Master'!$AM433=TRUE,'Gen Master'!$AM433="Enabled?")),'Gen Master'!D433, ignore_flag)</f>
        <v>zzz_ignore</v>
      </c>
      <c r="E552" s="19" t="str">
        <f>IF(AND(NOT(ISBLANK('Gen Master'!E433)),OR('Gen Master'!$AM433=TRUE,'Gen Master'!$AM433="Enabled?")),'Gen Master'!E433, ignore_flag)</f>
        <v>zzz_ignore</v>
      </c>
      <c r="F552" s="19" t="str">
        <f>IF(AND(NOT(ISBLANK('Gen Master'!F433)),OR('Gen Master'!$AM433=TRUE,'Gen Master'!$AM433="Enabled?")),'Gen Master'!F433, ignore_flag)</f>
        <v>zzz_ignore</v>
      </c>
      <c r="G552" s="19" t="str">
        <f>IF(AND(NOT(ISBLANK('Gen Master'!G433)),OR('Gen Master'!$AM433=TRUE,'Gen Master'!$AM433="Enabled?")),'Gen Master'!G433, ignore_flag)</f>
        <v>zzz_ignore</v>
      </c>
      <c r="H552" s="19" t="str">
        <f>IF(AND(NOT(ISBLANK('Gen Master'!H433)),OR('Gen Master'!$AM433=TRUE,'Gen Master'!$AM433="Enabled?")),'Gen Master'!H433, ignore_flag)</f>
        <v>zzz_ignore</v>
      </c>
      <c r="I552" s="19" t="str">
        <f>IF(AND(NOT(ISBLANK('Gen Master'!I433)),OR('Gen Master'!$AM433=TRUE,'Gen Master'!$AM433="Enabled?")),'Gen Master'!I433, ignore_flag)</f>
        <v>zzz_ignore</v>
      </c>
      <c r="J552" s="19" t="str">
        <f>IF(AND(NOT(ISBLANK('Gen Master'!J433)),OR('Gen Master'!$AM433=TRUE,'Gen Master'!$AM433="Enabled?")),'Gen Master'!J433, ignore_flag)</f>
        <v>zzz_ignore</v>
      </c>
      <c r="K552" s="19" t="str">
        <f>IF(AND(NOT(ISBLANK('Gen Master'!K433)),OR('Gen Master'!$AM433=TRUE,'Gen Master'!$AM433="Enabled?")),'Gen Master'!K433, ignore_flag)</f>
        <v>zzz_ignore</v>
      </c>
      <c r="L552" s="19" t="str">
        <f>IF(AND(NOT(ISBLANK('Gen Master'!L433)),OR('Gen Master'!$AM433=TRUE,'Gen Master'!$AM433="Enabled?")),'Gen Master'!L433, ignore_flag)</f>
        <v>zzz_ignore</v>
      </c>
      <c r="M552" s="19" t="str">
        <f>IF(AND(NOT(ISBLANK('Gen Master'!M433)),OR('Gen Master'!$AM433=TRUE,'Gen Master'!$AM433="Enabled?")),'Gen Master'!M433, ignore_flag)</f>
        <v>zzz_ignore</v>
      </c>
      <c r="N552" s="19" t="str">
        <f>IF(AND(NOT(ISBLANK('Gen Master'!N433)),OR('Gen Master'!$AM433=TRUE,'Gen Master'!$AM433="Enabled?")),'Gen Master'!N433, ignore_flag)</f>
        <v>zzz_ignore</v>
      </c>
      <c r="O552" s="19" t="str">
        <f>IF(AND(NOT(ISBLANK('Gen Master'!O433)),OR('Gen Master'!$AM433=TRUE,'Gen Master'!$AM433="Enabled?")),'Gen Master'!O433, ignore_flag)</f>
        <v>zzz_ignore</v>
      </c>
      <c r="P552" s="19" t="str">
        <f>IF(AND(NOT(ISBLANK('Gen Master'!P433)),OR('Gen Master'!$AM433=TRUE,'Gen Master'!$AM433="Enabled?")),'Gen Master'!P433, ignore_flag)</f>
        <v>zzz_ignore</v>
      </c>
      <c r="Q552" s="19" t="str">
        <f>IF(AND(NOT(ISBLANK('Gen Master'!Q433)),OR('Gen Master'!$AM433=TRUE,'Gen Master'!$AM433="Enabled?")),'Gen Master'!Q433, ignore_flag)</f>
        <v>zzz_ignore</v>
      </c>
      <c r="R552" s="19" t="str">
        <f>IF(AND(NOT(ISBLANK('Gen Master'!R433)),OR('Gen Master'!$AM433=TRUE,'Gen Master'!$AM433="Enabled?")),'Gen Master'!R433, ignore_flag)</f>
        <v>zzz_ignore</v>
      </c>
      <c r="S552" s="19" t="str">
        <f>IF(AND(NOT(ISBLANK('Gen Master'!S433)),OR('Gen Master'!$AM433=TRUE,'Gen Master'!$AM433="Enabled?")),'Gen Master'!S433, ignore_flag)</f>
        <v>zzz_ignore</v>
      </c>
      <c r="T552" s="19" t="str">
        <f>IF(AND(NOT(ISBLANK('Gen Master'!T433)),OR('Gen Master'!$AM433=TRUE,'Gen Master'!$AM433="Enabled?")),'Gen Master'!T433, ignore_flag)</f>
        <v>zzz_ignore</v>
      </c>
      <c r="U552" s="19" t="str">
        <f>IF(AND(NOT(ISBLANK('Gen Master'!U433)),OR('Gen Master'!$AM433=TRUE,'Gen Master'!$AM433="Enabled?")),'Gen Master'!U433, ignore_flag)</f>
        <v>zzz_ignore</v>
      </c>
      <c r="V552" s="19" t="str">
        <f ca="1">IF(AND(NOT(ISBLANK('Gen Master'!V433)),OR('Gen Master'!$AM433=TRUE,'Gen Master'!$AM433="Enabled?")),'Gen Master'!V433, ignore_flag)</f>
        <v>zzz_ignore</v>
      </c>
      <c r="W552" s="19" t="str">
        <f>IF(AND(NOT(ISBLANK('Gen Master'!W433)),OR('Gen Master'!$AM433=TRUE,'Gen Master'!$AM433="Enabled?")),'Gen Master'!W433, ignore_flag)</f>
        <v>zzz_ignore</v>
      </c>
      <c r="X552" s="19" t="str">
        <f>IF(AND(NOT(ISBLANK('Gen Master'!X433)),OR('Gen Master'!$AM433=TRUE,'Gen Master'!$AM433="Enabled?")),'Gen Master'!X433, ignore_flag)</f>
        <v>zzz_ignore</v>
      </c>
      <c r="Y552" s="19" t="str">
        <f>IF(AND(NOT(ISBLANK('Gen Master'!Y433)),OR('Gen Master'!$AM433=TRUE,'Gen Master'!$AM433="Enabled?")),'Gen Master'!Y433, ignore_flag)</f>
        <v>zzz_ignore</v>
      </c>
    </row>
    <row r="553" spans="1:25">
      <c r="A553" s="19">
        <f>'Gen Master'!A434</f>
        <v>403</v>
      </c>
      <c r="B553" s="19" t="str">
        <f>IF(AND(NOT(ISBLANK('Gen Master'!B434)),OR('Gen Master'!$AM434=TRUE,'Gen Master'!$AM434="Enabled?")),'Gen Master'!B434, ignore_flag)</f>
        <v>zzz_ignore</v>
      </c>
      <c r="C553" s="19" t="str">
        <f>IF(AND(NOT(ISBLANK('Gen Master'!C434)),OR('Gen Master'!$AM434=TRUE,'Gen Master'!$AM434="Enabled?")),'Gen Master'!C434, ignore_flag)</f>
        <v>zzz_ignore</v>
      </c>
      <c r="D553" s="19" t="str">
        <f>IF(AND(NOT(ISBLANK('Gen Master'!D434)),OR('Gen Master'!$AM434=TRUE,'Gen Master'!$AM434="Enabled?")),'Gen Master'!D434, ignore_flag)</f>
        <v>zzz_ignore</v>
      </c>
      <c r="E553" s="19" t="str">
        <f>IF(AND(NOT(ISBLANK('Gen Master'!E434)),OR('Gen Master'!$AM434=TRUE,'Gen Master'!$AM434="Enabled?")),'Gen Master'!E434, ignore_flag)</f>
        <v>zzz_ignore</v>
      </c>
      <c r="F553" s="19" t="str">
        <f>IF(AND(NOT(ISBLANK('Gen Master'!F434)),OR('Gen Master'!$AM434=TRUE,'Gen Master'!$AM434="Enabled?")),'Gen Master'!F434, ignore_flag)</f>
        <v>zzz_ignore</v>
      </c>
      <c r="G553" s="19" t="str">
        <f>IF(AND(NOT(ISBLANK('Gen Master'!G434)),OR('Gen Master'!$AM434=TRUE,'Gen Master'!$AM434="Enabled?")),'Gen Master'!G434, ignore_flag)</f>
        <v>zzz_ignore</v>
      </c>
      <c r="H553" s="19" t="str">
        <f>IF(AND(NOT(ISBLANK('Gen Master'!H434)),OR('Gen Master'!$AM434=TRUE,'Gen Master'!$AM434="Enabled?")),'Gen Master'!H434, ignore_flag)</f>
        <v>zzz_ignore</v>
      </c>
      <c r="I553" s="19" t="str">
        <f>IF(AND(NOT(ISBLANK('Gen Master'!I434)),OR('Gen Master'!$AM434=TRUE,'Gen Master'!$AM434="Enabled?")),'Gen Master'!I434, ignore_flag)</f>
        <v>zzz_ignore</v>
      </c>
      <c r="J553" s="19" t="str">
        <f>IF(AND(NOT(ISBLANK('Gen Master'!J434)),OR('Gen Master'!$AM434=TRUE,'Gen Master'!$AM434="Enabled?")),'Gen Master'!J434, ignore_flag)</f>
        <v>zzz_ignore</v>
      </c>
      <c r="K553" s="19" t="str">
        <f>IF(AND(NOT(ISBLANK('Gen Master'!K434)),OR('Gen Master'!$AM434=TRUE,'Gen Master'!$AM434="Enabled?")),'Gen Master'!K434, ignore_flag)</f>
        <v>zzz_ignore</v>
      </c>
      <c r="L553" s="19" t="str">
        <f>IF(AND(NOT(ISBLANK('Gen Master'!L434)),OR('Gen Master'!$AM434=TRUE,'Gen Master'!$AM434="Enabled?")),'Gen Master'!L434, ignore_flag)</f>
        <v>zzz_ignore</v>
      </c>
      <c r="M553" s="19" t="str">
        <f>IF(AND(NOT(ISBLANK('Gen Master'!M434)),OR('Gen Master'!$AM434=TRUE,'Gen Master'!$AM434="Enabled?")),'Gen Master'!M434, ignore_flag)</f>
        <v>zzz_ignore</v>
      </c>
      <c r="N553" s="19" t="str">
        <f>IF(AND(NOT(ISBLANK('Gen Master'!N434)),OR('Gen Master'!$AM434=TRUE,'Gen Master'!$AM434="Enabled?")),'Gen Master'!N434, ignore_flag)</f>
        <v>zzz_ignore</v>
      </c>
      <c r="O553" s="19" t="str">
        <f>IF(AND(NOT(ISBLANK('Gen Master'!O434)),OR('Gen Master'!$AM434=TRUE,'Gen Master'!$AM434="Enabled?")),'Gen Master'!O434, ignore_flag)</f>
        <v>zzz_ignore</v>
      </c>
      <c r="P553" s="19" t="str">
        <f>IF(AND(NOT(ISBLANK('Gen Master'!P434)),OR('Gen Master'!$AM434=TRUE,'Gen Master'!$AM434="Enabled?")),'Gen Master'!P434, ignore_flag)</f>
        <v>zzz_ignore</v>
      </c>
      <c r="Q553" s="19" t="str">
        <f>IF(AND(NOT(ISBLANK('Gen Master'!Q434)),OR('Gen Master'!$AM434=TRUE,'Gen Master'!$AM434="Enabled?")),'Gen Master'!Q434, ignore_flag)</f>
        <v>zzz_ignore</v>
      </c>
      <c r="R553" s="19" t="str">
        <f>IF(AND(NOT(ISBLANK('Gen Master'!R434)),OR('Gen Master'!$AM434=TRUE,'Gen Master'!$AM434="Enabled?")),'Gen Master'!R434, ignore_flag)</f>
        <v>zzz_ignore</v>
      </c>
      <c r="S553" s="19" t="str">
        <f>IF(AND(NOT(ISBLANK('Gen Master'!S434)),OR('Gen Master'!$AM434=TRUE,'Gen Master'!$AM434="Enabled?")),'Gen Master'!S434, ignore_flag)</f>
        <v>zzz_ignore</v>
      </c>
      <c r="T553" s="19" t="str">
        <f>IF(AND(NOT(ISBLANK('Gen Master'!T434)),OR('Gen Master'!$AM434=TRUE,'Gen Master'!$AM434="Enabled?")),'Gen Master'!T434, ignore_flag)</f>
        <v>zzz_ignore</v>
      </c>
      <c r="U553" s="19" t="str">
        <f>IF(AND(NOT(ISBLANK('Gen Master'!U434)),OR('Gen Master'!$AM434=TRUE,'Gen Master'!$AM434="Enabled?")),'Gen Master'!U434, ignore_flag)</f>
        <v>zzz_ignore</v>
      </c>
      <c r="V553" s="19" t="str">
        <f ca="1">IF(AND(NOT(ISBLANK('Gen Master'!V434)),OR('Gen Master'!$AM434=TRUE,'Gen Master'!$AM434="Enabled?")),'Gen Master'!V434, ignore_flag)</f>
        <v>zzz_ignore</v>
      </c>
      <c r="W553" s="19" t="str">
        <f>IF(AND(NOT(ISBLANK('Gen Master'!W434)),OR('Gen Master'!$AM434=TRUE,'Gen Master'!$AM434="Enabled?")),'Gen Master'!W434, ignore_flag)</f>
        <v>zzz_ignore</v>
      </c>
      <c r="X553" s="19" t="str">
        <f>IF(AND(NOT(ISBLANK('Gen Master'!X434)),OR('Gen Master'!$AM434=TRUE,'Gen Master'!$AM434="Enabled?")),'Gen Master'!X434, ignore_flag)</f>
        <v>zzz_ignore</v>
      </c>
      <c r="Y553" s="19" t="str">
        <f>IF(AND(NOT(ISBLANK('Gen Master'!Y434)),OR('Gen Master'!$AM434=TRUE,'Gen Master'!$AM434="Enabled?")),'Gen Master'!Y434, ignore_flag)</f>
        <v>zzz_ignore</v>
      </c>
    </row>
    <row r="554" spans="1:25">
      <c r="A554" s="19">
        <f>'Gen Master'!A435</f>
        <v>404</v>
      </c>
      <c r="B554" s="19" t="str">
        <f>IF(AND(NOT(ISBLANK('Gen Master'!B435)),OR('Gen Master'!$AM435=TRUE,'Gen Master'!$AM435="Enabled?")),'Gen Master'!B435, ignore_flag)</f>
        <v>zzz_ignore</v>
      </c>
      <c r="C554" s="19" t="str">
        <f>IF(AND(NOT(ISBLANK('Gen Master'!C435)),OR('Gen Master'!$AM435=TRUE,'Gen Master'!$AM435="Enabled?")),'Gen Master'!C435, ignore_flag)</f>
        <v>zzz_ignore</v>
      </c>
      <c r="D554" s="19" t="str">
        <f>IF(AND(NOT(ISBLANK('Gen Master'!D435)),OR('Gen Master'!$AM435=TRUE,'Gen Master'!$AM435="Enabled?")),'Gen Master'!D435, ignore_flag)</f>
        <v>zzz_ignore</v>
      </c>
      <c r="E554" s="19" t="str">
        <f>IF(AND(NOT(ISBLANK('Gen Master'!E435)),OR('Gen Master'!$AM435=TRUE,'Gen Master'!$AM435="Enabled?")),'Gen Master'!E435, ignore_flag)</f>
        <v>zzz_ignore</v>
      </c>
      <c r="F554" s="19" t="str">
        <f>IF(AND(NOT(ISBLANK('Gen Master'!F435)),OR('Gen Master'!$AM435=TRUE,'Gen Master'!$AM435="Enabled?")),'Gen Master'!F435, ignore_flag)</f>
        <v>zzz_ignore</v>
      </c>
      <c r="G554" s="19" t="str">
        <f>IF(AND(NOT(ISBLANK('Gen Master'!G435)),OR('Gen Master'!$AM435=TRUE,'Gen Master'!$AM435="Enabled?")),'Gen Master'!G435, ignore_flag)</f>
        <v>zzz_ignore</v>
      </c>
      <c r="H554" s="19" t="str">
        <f>IF(AND(NOT(ISBLANK('Gen Master'!H435)),OR('Gen Master'!$AM435=TRUE,'Gen Master'!$AM435="Enabled?")),'Gen Master'!H435, ignore_flag)</f>
        <v>zzz_ignore</v>
      </c>
      <c r="I554" s="19" t="str">
        <f>IF(AND(NOT(ISBLANK('Gen Master'!I435)),OR('Gen Master'!$AM435=TRUE,'Gen Master'!$AM435="Enabled?")),'Gen Master'!I435, ignore_flag)</f>
        <v>zzz_ignore</v>
      </c>
      <c r="J554" s="19" t="str">
        <f>IF(AND(NOT(ISBLANK('Gen Master'!J435)),OR('Gen Master'!$AM435=TRUE,'Gen Master'!$AM435="Enabled?")),'Gen Master'!J435, ignore_flag)</f>
        <v>zzz_ignore</v>
      </c>
      <c r="K554" s="19" t="str">
        <f>IF(AND(NOT(ISBLANK('Gen Master'!K435)),OR('Gen Master'!$AM435=TRUE,'Gen Master'!$AM435="Enabled?")),'Gen Master'!K435, ignore_flag)</f>
        <v>zzz_ignore</v>
      </c>
      <c r="L554" s="19" t="str">
        <f>IF(AND(NOT(ISBLANK('Gen Master'!L435)),OR('Gen Master'!$AM435=TRUE,'Gen Master'!$AM435="Enabled?")),'Gen Master'!L435, ignore_flag)</f>
        <v>zzz_ignore</v>
      </c>
      <c r="M554" s="19" t="str">
        <f>IF(AND(NOT(ISBLANK('Gen Master'!M435)),OR('Gen Master'!$AM435=TRUE,'Gen Master'!$AM435="Enabled?")),'Gen Master'!M435, ignore_flag)</f>
        <v>zzz_ignore</v>
      </c>
      <c r="N554" s="19" t="str">
        <f>IF(AND(NOT(ISBLANK('Gen Master'!N435)),OR('Gen Master'!$AM435=TRUE,'Gen Master'!$AM435="Enabled?")),'Gen Master'!N435, ignore_flag)</f>
        <v>zzz_ignore</v>
      </c>
      <c r="O554" s="19" t="str">
        <f>IF(AND(NOT(ISBLANK('Gen Master'!O435)),OR('Gen Master'!$AM435=TRUE,'Gen Master'!$AM435="Enabled?")),'Gen Master'!O435, ignore_flag)</f>
        <v>zzz_ignore</v>
      </c>
      <c r="P554" s="19" t="str">
        <f>IF(AND(NOT(ISBLANK('Gen Master'!P435)),OR('Gen Master'!$AM435=TRUE,'Gen Master'!$AM435="Enabled?")),'Gen Master'!P435, ignore_flag)</f>
        <v>zzz_ignore</v>
      </c>
      <c r="Q554" s="19" t="str">
        <f>IF(AND(NOT(ISBLANK('Gen Master'!Q435)),OR('Gen Master'!$AM435=TRUE,'Gen Master'!$AM435="Enabled?")),'Gen Master'!Q435, ignore_flag)</f>
        <v>zzz_ignore</v>
      </c>
      <c r="R554" s="19" t="str">
        <f>IF(AND(NOT(ISBLANK('Gen Master'!R435)),OR('Gen Master'!$AM435=TRUE,'Gen Master'!$AM435="Enabled?")),'Gen Master'!R435, ignore_flag)</f>
        <v>zzz_ignore</v>
      </c>
      <c r="S554" s="19" t="str">
        <f>IF(AND(NOT(ISBLANK('Gen Master'!S435)),OR('Gen Master'!$AM435=TRUE,'Gen Master'!$AM435="Enabled?")),'Gen Master'!S435, ignore_flag)</f>
        <v>zzz_ignore</v>
      </c>
      <c r="T554" s="19" t="str">
        <f>IF(AND(NOT(ISBLANK('Gen Master'!T435)),OR('Gen Master'!$AM435=TRUE,'Gen Master'!$AM435="Enabled?")),'Gen Master'!T435, ignore_flag)</f>
        <v>zzz_ignore</v>
      </c>
      <c r="U554" s="19" t="str">
        <f>IF(AND(NOT(ISBLANK('Gen Master'!U435)),OR('Gen Master'!$AM435=TRUE,'Gen Master'!$AM435="Enabled?")),'Gen Master'!U435, ignore_flag)</f>
        <v>zzz_ignore</v>
      </c>
      <c r="V554" s="19" t="str">
        <f ca="1">IF(AND(NOT(ISBLANK('Gen Master'!V435)),OR('Gen Master'!$AM435=TRUE,'Gen Master'!$AM435="Enabled?")),'Gen Master'!V435, ignore_flag)</f>
        <v>zzz_ignore</v>
      </c>
      <c r="W554" s="19" t="str">
        <f>IF(AND(NOT(ISBLANK('Gen Master'!W435)),OR('Gen Master'!$AM435=TRUE,'Gen Master'!$AM435="Enabled?")),'Gen Master'!W435, ignore_flag)</f>
        <v>zzz_ignore</v>
      </c>
      <c r="X554" s="19" t="str">
        <f>IF(AND(NOT(ISBLANK('Gen Master'!X435)),OR('Gen Master'!$AM435=TRUE,'Gen Master'!$AM435="Enabled?")),'Gen Master'!X435, ignore_flag)</f>
        <v>zzz_ignore</v>
      </c>
      <c r="Y554" s="19" t="str">
        <f>IF(AND(NOT(ISBLANK('Gen Master'!Y435)),OR('Gen Master'!$AM435=TRUE,'Gen Master'!$AM435="Enabled?")),'Gen Master'!Y435, ignore_flag)</f>
        <v>zzz_ignore</v>
      </c>
    </row>
    <row r="555" spans="1:25">
      <c r="A555" s="19">
        <f>'Gen Master'!A436</f>
        <v>405</v>
      </c>
      <c r="B555" s="19" t="str">
        <f>IF(AND(NOT(ISBLANK('Gen Master'!B436)),OR('Gen Master'!$AM436=TRUE,'Gen Master'!$AM436="Enabled?")),'Gen Master'!B436, ignore_flag)</f>
        <v>zzz_ignore</v>
      </c>
      <c r="C555" s="19" t="str">
        <f>IF(AND(NOT(ISBLANK('Gen Master'!C436)),OR('Gen Master'!$AM436=TRUE,'Gen Master'!$AM436="Enabled?")),'Gen Master'!C436, ignore_flag)</f>
        <v>zzz_ignore</v>
      </c>
      <c r="D555" s="19" t="str">
        <f>IF(AND(NOT(ISBLANK('Gen Master'!D436)),OR('Gen Master'!$AM436=TRUE,'Gen Master'!$AM436="Enabled?")),'Gen Master'!D436, ignore_flag)</f>
        <v>zzz_ignore</v>
      </c>
      <c r="E555" s="19" t="str">
        <f>IF(AND(NOT(ISBLANK('Gen Master'!E436)),OR('Gen Master'!$AM436=TRUE,'Gen Master'!$AM436="Enabled?")),'Gen Master'!E436, ignore_flag)</f>
        <v>zzz_ignore</v>
      </c>
      <c r="F555" s="19" t="str">
        <f>IF(AND(NOT(ISBLANK('Gen Master'!F436)),OR('Gen Master'!$AM436=TRUE,'Gen Master'!$AM436="Enabled?")),'Gen Master'!F436, ignore_flag)</f>
        <v>zzz_ignore</v>
      </c>
      <c r="G555" s="19" t="str">
        <f>IF(AND(NOT(ISBLANK('Gen Master'!G436)),OR('Gen Master'!$AM436=TRUE,'Gen Master'!$AM436="Enabled?")),'Gen Master'!G436, ignore_flag)</f>
        <v>zzz_ignore</v>
      </c>
      <c r="H555" s="19" t="str">
        <f>IF(AND(NOT(ISBLANK('Gen Master'!H436)),OR('Gen Master'!$AM436=TRUE,'Gen Master'!$AM436="Enabled?")),'Gen Master'!H436, ignore_flag)</f>
        <v>zzz_ignore</v>
      </c>
      <c r="I555" s="19" t="str">
        <f>IF(AND(NOT(ISBLANK('Gen Master'!I436)),OR('Gen Master'!$AM436=TRUE,'Gen Master'!$AM436="Enabled?")),'Gen Master'!I436, ignore_flag)</f>
        <v>zzz_ignore</v>
      </c>
      <c r="J555" s="19" t="str">
        <f>IF(AND(NOT(ISBLANK('Gen Master'!J436)),OR('Gen Master'!$AM436=TRUE,'Gen Master'!$AM436="Enabled?")),'Gen Master'!J436, ignore_flag)</f>
        <v>zzz_ignore</v>
      </c>
      <c r="K555" s="19" t="str">
        <f>IF(AND(NOT(ISBLANK('Gen Master'!K436)),OR('Gen Master'!$AM436=TRUE,'Gen Master'!$AM436="Enabled?")),'Gen Master'!K436, ignore_flag)</f>
        <v>zzz_ignore</v>
      </c>
      <c r="L555" s="19" t="str">
        <f>IF(AND(NOT(ISBLANK('Gen Master'!L436)),OR('Gen Master'!$AM436=TRUE,'Gen Master'!$AM436="Enabled?")),'Gen Master'!L436, ignore_flag)</f>
        <v>zzz_ignore</v>
      </c>
      <c r="M555" s="19" t="str">
        <f>IF(AND(NOT(ISBLANK('Gen Master'!M436)),OR('Gen Master'!$AM436=TRUE,'Gen Master'!$AM436="Enabled?")),'Gen Master'!M436, ignore_flag)</f>
        <v>zzz_ignore</v>
      </c>
      <c r="N555" s="19" t="str">
        <f>IF(AND(NOT(ISBLANK('Gen Master'!N436)),OR('Gen Master'!$AM436=TRUE,'Gen Master'!$AM436="Enabled?")),'Gen Master'!N436, ignore_flag)</f>
        <v>zzz_ignore</v>
      </c>
      <c r="O555" s="19" t="str">
        <f>IF(AND(NOT(ISBLANK('Gen Master'!O436)),OR('Gen Master'!$AM436=TRUE,'Gen Master'!$AM436="Enabled?")),'Gen Master'!O436, ignore_flag)</f>
        <v>zzz_ignore</v>
      </c>
      <c r="P555" s="19" t="str">
        <f>IF(AND(NOT(ISBLANK('Gen Master'!P436)),OR('Gen Master'!$AM436=TRUE,'Gen Master'!$AM436="Enabled?")),'Gen Master'!P436, ignore_flag)</f>
        <v>zzz_ignore</v>
      </c>
      <c r="Q555" s="19" t="str">
        <f>IF(AND(NOT(ISBLANK('Gen Master'!Q436)),OR('Gen Master'!$AM436=TRUE,'Gen Master'!$AM436="Enabled?")),'Gen Master'!Q436, ignore_flag)</f>
        <v>zzz_ignore</v>
      </c>
      <c r="R555" s="19" t="str">
        <f>IF(AND(NOT(ISBLANK('Gen Master'!R436)),OR('Gen Master'!$AM436=TRUE,'Gen Master'!$AM436="Enabled?")),'Gen Master'!R436, ignore_flag)</f>
        <v>zzz_ignore</v>
      </c>
      <c r="S555" s="19" t="str">
        <f>IF(AND(NOT(ISBLANK('Gen Master'!S436)),OR('Gen Master'!$AM436=TRUE,'Gen Master'!$AM436="Enabled?")),'Gen Master'!S436, ignore_flag)</f>
        <v>zzz_ignore</v>
      </c>
      <c r="T555" s="19" t="str">
        <f>IF(AND(NOT(ISBLANK('Gen Master'!T436)),OR('Gen Master'!$AM436=TRUE,'Gen Master'!$AM436="Enabled?")),'Gen Master'!T436, ignore_flag)</f>
        <v>zzz_ignore</v>
      </c>
      <c r="U555" s="19" t="str">
        <f>IF(AND(NOT(ISBLANK('Gen Master'!U436)),OR('Gen Master'!$AM436=TRUE,'Gen Master'!$AM436="Enabled?")),'Gen Master'!U436, ignore_flag)</f>
        <v>zzz_ignore</v>
      </c>
      <c r="V555" s="19" t="str">
        <f ca="1">IF(AND(NOT(ISBLANK('Gen Master'!V436)),OR('Gen Master'!$AM436=TRUE,'Gen Master'!$AM436="Enabled?")),'Gen Master'!V436, ignore_flag)</f>
        <v>zzz_ignore</v>
      </c>
      <c r="W555" s="19" t="str">
        <f>IF(AND(NOT(ISBLANK('Gen Master'!W436)),OR('Gen Master'!$AM436=TRUE,'Gen Master'!$AM436="Enabled?")),'Gen Master'!W436, ignore_flag)</f>
        <v>zzz_ignore</v>
      </c>
      <c r="X555" s="19" t="str">
        <f>IF(AND(NOT(ISBLANK('Gen Master'!X436)),OR('Gen Master'!$AM436=TRUE,'Gen Master'!$AM436="Enabled?")),'Gen Master'!X436, ignore_flag)</f>
        <v>zzz_ignore</v>
      </c>
      <c r="Y555" s="19" t="str">
        <f>IF(AND(NOT(ISBLANK('Gen Master'!Y436)),OR('Gen Master'!$AM436=TRUE,'Gen Master'!$AM436="Enabled?")),'Gen Master'!Y436, ignore_flag)</f>
        <v>zzz_ignore</v>
      </c>
    </row>
    <row r="556" spans="1:25">
      <c r="A556" s="19">
        <f>'Gen Master'!A437</f>
        <v>406</v>
      </c>
      <c r="B556" s="19" t="str">
        <f>IF(AND(NOT(ISBLANK('Gen Master'!B437)),OR('Gen Master'!$AM437=TRUE,'Gen Master'!$AM437="Enabled?")),'Gen Master'!B437, ignore_flag)</f>
        <v>zzz_ignore</v>
      </c>
      <c r="C556" s="19" t="str">
        <f>IF(AND(NOT(ISBLANK('Gen Master'!C437)),OR('Gen Master'!$AM437=TRUE,'Gen Master'!$AM437="Enabled?")),'Gen Master'!C437, ignore_flag)</f>
        <v>zzz_ignore</v>
      </c>
      <c r="D556" s="19" t="str">
        <f>IF(AND(NOT(ISBLANK('Gen Master'!D437)),OR('Gen Master'!$AM437=TRUE,'Gen Master'!$AM437="Enabled?")),'Gen Master'!D437, ignore_flag)</f>
        <v>zzz_ignore</v>
      </c>
      <c r="E556" s="19" t="str">
        <f>IF(AND(NOT(ISBLANK('Gen Master'!E437)),OR('Gen Master'!$AM437=TRUE,'Gen Master'!$AM437="Enabled?")),'Gen Master'!E437, ignore_flag)</f>
        <v>zzz_ignore</v>
      </c>
      <c r="F556" s="19" t="str">
        <f>IF(AND(NOT(ISBLANK('Gen Master'!F437)),OR('Gen Master'!$AM437=TRUE,'Gen Master'!$AM437="Enabled?")),'Gen Master'!F437, ignore_flag)</f>
        <v>zzz_ignore</v>
      </c>
      <c r="G556" s="19" t="str">
        <f>IF(AND(NOT(ISBLANK('Gen Master'!G437)),OR('Gen Master'!$AM437=TRUE,'Gen Master'!$AM437="Enabled?")),'Gen Master'!G437, ignore_flag)</f>
        <v>zzz_ignore</v>
      </c>
      <c r="H556" s="19" t="str">
        <f>IF(AND(NOT(ISBLANK('Gen Master'!H437)),OR('Gen Master'!$AM437=TRUE,'Gen Master'!$AM437="Enabled?")),'Gen Master'!H437, ignore_flag)</f>
        <v>zzz_ignore</v>
      </c>
      <c r="I556" s="19" t="str">
        <f>IF(AND(NOT(ISBLANK('Gen Master'!I437)),OR('Gen Master'!$AM437=TRUE,'Gen Master'!$AM437="Enabled?")),'Gen Master'!I437, ignore_flag)</f>
        <v>zzz_ignore</v>
      </c>
      <c r="J556" s="19" t="str">
        <f>IF(AND(NOT(ISBLANK('Gen Master'!J437)),OR('Gen Master'!$AM437=TRUE,'Gen Master'!$AM437="Enabled?")),'Gen Master'!J437, ignore_flag)</f>
        <v>zzz_ignore</v>
      </c>
      <c r="K556" s="19" t="str">
        <f>IF(AND(NOT(ISBLANK('Gen Master'!K437)),OR('Gen Master'!$AM437=TRUE,'Gen Master'!$AM437="Enabled?")),'Gen Master'!K437, ignore_flag)</f>
        <v>zzz_ignore</v>
      </c>
      <c r="L556" s="19" t="str">
        <f>IF(AND(NOT(ISBLANK('Gen Master'!L437)),OR('Gen Master'!$AM437=TRUE,'Gen Master'!$AM437="Enabled?")),'Gen Master'!L437, ignore_flag)</f>
        <v>zzz_ignore</v>
      </c>
      <c r="M556" s="19" t="str">
        <f>IF(AND(NOT(ISBLANK('Gen Master'!M437)),OR('Gen Master'!$AM437=TRUE,'Gen Master'!$AM437="Enabled?")),'Gen Master'!M437, ignore_flag)</f>
        <v>zzz_ignore</v>
      </c>
      <c r="N556" s="19" t="str">
        <f>IF(AND(NOT(ISBLANK('Gen Master'!N437)),OR('Gen Master'!$AM437=TRUE,'Gen Master'!$AM437="Enabled?")),'Gen Master'!N437, ignore_flag)</f>
        <v>zzz_ignore</v>
      </c>
      <c r="O556" s="19" t="str">
        <f>IF(AND(NOT(ISBLANK('Gen Master'!O437)),OR('Gen Master'!$AM437=TRUE,'Gen Master'!$AM437="Enabled?")),'Gen Master'!O437, ignore_flag)</f>
        <v>zzz_ignore</v>
      </c>
      <c r="P556" s="19" t="str">
        <f>IF(AND(NOT(ISBLANK('Gen Master'!P437)),OR('Gen Master'!$AM437=TRUE,'Gen Master'!$AM437="Enabled?")),'Gen Master'!P437, ignore_flag)</f>
        <v>zzz_ignore</v>
      </c>
      <c r="Q556" s="19" t="str">
        <f>IF(AND(NOT(ISBLANK('Gen Master'!Q437)),OR('Gen Master'!$AM437=TRUE,'Gen Master'!$AM437="Enabled?")),'Gen Master'!Q437, ignore_flag)</f>
        <v>zzz_ignore</v>
      </c>
      <c r="R556" s="19" t="str">
        <f>IF(AND(NOT(ISBLANK('Gen Master'!R437)),OR('Gen Master'!$AM437=TRUE,'Gen Master'!$AM437="Enabled?")),'Gen Master'!R437, ignore_flag)</f>
        <v>zzz_ignore</v>
      </c>
      <c r="S556" s="19" t="str">
        <f>IF(AND(NOT(ISBLANK('Gen Master'!S437)),OR('Gen Master'!$AM437=TRUE,'Gen Master'!$AM437="Enabled?")),'Gen Master'!S437, ignore_flag)</f>
        <v>zzz_ignore</v>
      </c>
      <c r="T556" s="19" t="str">
        <f>IF(AND(NOT(ISBLANK('Gen Master'!T437)),OR('Gen Master'!$AM437=TRUE,'Gen Master'!$AM437="Enabled?")),'Gen Master'!T437, ignore_flag)</f>
        <v>zzz_ignore</v>
      </c>
      <c r="U556" s="19" t="str">
        <f>IF(AND(NOT(ISBLANK('Gen Master'!U437)),OR('Gen Master'!$AM437=TRUE,'Gen Master'!$AM437="Enabled?")),'Gen Master'!U437, ignore_flag)</f>
        <v>zzz_ignore</v>
      </c>
      <c r="V556" s="19" t="str">
        <f ca="1">IF(AND(NOT(ISBLANK('Gen Master'!V437)),OR('Gen Master'!$AM437=TRUE,'Gen Master'!$AM437="Enabled?")),'Gen Master'!V437, ignore_flag)</f>
        <v>zzz_ignore</v>
      </c>
      <c r="W556" s="19" t="str">
        <f>IF(AND(NOT(ISBLANK('Gen Master'!W437)),OR('Gen Master'!$AM437=TRUE,'Gen Master'!$AM437="Enabled?")),'Gen Master'!W437, ignore_flag)</f>
        <v>zzz_ignore</v>
      </c>
      <c r="X556" s="19" t="str">
        <f>IF(AND(NOT(ISBLANK('Gen Master'!X437)),OR('Gen Master'!$AM437=TRUE,'Gen Master'!$AM437="Enabled?")),'Gen Master'!X437, ignore_flag)</f>
        <v>zzz_ignore</v>
      </c>
      <c r="Y556" s="19" t="str">
        <f>IF(AND(NOT(ISBLANK('Gen Master'!Y437)),OR('Gen Master'!$AM437=TRUE,'Gen Master'!$AM437="Enabled?")),'Gen Master'!Y437, ignore_flag)</f>
        <v>zzz_ignore</v>
      </c>
    </row>
    <row r="557" spans="1:25">
      <c r="A557" s="19">
        <f>'Gen Master'!A438</f>
        <v>407</v>
      </c>
      <c r="B557" s="19" t="str">
        <f>IF(AND(NOT(ISBLANK('Gen Master'!B438)),OR('Gen Master'!$AM438=TRUE,'Gen Master'!$AM438="Enabled?")),'Gen Master'!B438, ignore_flag)</f>
        <v>zzz_ignore</v>
      </c>
      <c r="C557" s="19" t="str">
        <f>IF(AND(NOT(ISBLANK('Gen Master'!C438)),OR('Gen Master'!$AM438=TRUE,'Gen Master'!$AM438="Enabled?")),'Gen Master'!C438, ignore_flag)</f>
        <v>zzz_ignore</v>
      </c>
      <c r="D557" s="19" t="str">
        <f>IF(AND(NOT(ISBLANK('Gen Master'!D438)),OR('Gen Master'!$AM438=TRUE,'Gen Master'!$AM438="Enabled?")),'Gen Master'!D438, ignore_flag)</f>
        <v>zzz_ignore</v>
      </c>
      <c r="E557" s="19" t="str">
        <f>IF(AND(NOT(ISBLANK('Gen Master'!E438)),OR('Gen Master'!$AM438=TRUE,'Gen Master'!$AM438="Enabled?")),'Gen Master'!E438, ignore_flag)</f>
        <v>zzz_ignore</v>
      </c>
      <c r="F557" s="19" t="str">
        <f>IF(AND(NOT(ISBLANK('Gen Master'!F438)),OR('Gen Master'!$AM438=TRUE,'Gen Master'!$AM438="Enabled?")),'Gen Master'!F438, ignore_flag)</f>
        <v>zzz_ignore</v>
      </c>
      <c r="G557" s="19" t="str">
        <f>IF(AND(NOT(ISBLANK('Gen Master'!G438)),OR('Gen Master'!$AM438=TRUE,'Gen Master'!$AM438="Enabled?")),'Gen Master'!G438, ignore_flag)</f>
        <v>zzz_ignore</v>
      </c>
      <c r="H557" s="19" t="str">
        <f>IF(AND(NOT(ISBLANK('Gen Master'!H438)),OR('Gen Master'!$AM438=TRUE,'Gen Master'!$AM438="Enabled?")),'Gen Master'!H438, ignore_flag)</f>
        <v>zzz_ignore</v>
      </c>
      <c r="I557" s="19" t="str">
        <f>IF(AND(NOT(ISBLANK('Gen Master'!I438)),OR('Gen Master'!$AM438=TRUE,'Gen Master'!$AM438="Enabled?")),'Gen Master'!I438, ignore_flag)</f>
        <v>zzz_ignore</v>
      </c>
      <c r="J557" s="19" t="str">
        <f>IF(AND(NOT(ISBLANK('Gen Master'!J438)),OR('Gen Master'!$AM438=TRUE,'Gen Master'!$AM438="Enabled?")),'Gen Master'!J438, ignore_flag)</f>
        <v>zzz_ignore</v>
      </c>
      <c r="K557" s="19" t="str">
        <f>IF(AND(NOT(ISBLANK('Gen Master'!K438)),OR('Gen Master'!$AM438=TRUE,'Gen Master'!$AM438="Enabled?")),'Gen Master'!K438, ignore_flag)</f>
        <v>zzz_ignore</v>
      </c>
      <c r="L557" s="19" t="str">
        <f>IF(AND(NOT(ISBLANK('Gen Master'!L438)),OR('Gen Master'!$AM438=TRUE,'Gen Master'!$AM438="Enabled?")),'Gen Master'!L438, ignore_flag)</f>
        <v>zzz_ignore</v>
      </c>
      <c r="M557" s="19" t="str">
        <f>IF(AND(NOT(ISBLANK('Gen Master'!M438)),OR('Gen Master'!$AM438=TRUE,'Gen Master'!$AM438="Enabled?")),'Gen Master'!M438, ignore_flag)</f>
        <v>zzz_ignore</v>
      </c>
      <c r="N557" s="19" t="str">
        <f>IF(AND(NOT(ISBLANK('Gen Master'!N438)),OR('Gen Master'!$AM438=TRUE,'Gen Master'!$AM438="Enabled?")),'Gen Master'!N438, ignore_flag)</f>
        <v>zzz_ignore</v>
      </c>
      <c r="O557" s="19" t="str">
        <f>IF(AND(NOT(ISBLANK('Gen Master'!O438)),OR('Gen Master'!$AM438=TRUE,'Gen Master'!$AM438="Enabled?")),'Gen Master'!O438, ignore_flag)</f>
        <v>zzz_ignore</v>
      </c>
      <c r="P557" s="19" t="str">
        <f>IF(AND(NOT(ISBLANK('Gen Master'!P438)),OR('Gen Master'!$AM438=TRUE,'Gen Master'!$AM438="Enabled?")),'Gen Master'!P438, ignore_flag)</f>
        <v>zzz_ignore</v>
      </c>
      <c r="Q557" s="19" t="str">
        <f>IF(AND(NOT(ISBLANK('Gen Master'!Q438)),OR('Gen Master'!$AM438=TRUE,'Gen Master'!$AM438="Enabled?")),'Gen Master'!Q438, ignore_flag)</f>
        <v>zzz_ignore</v>
      </c>
      <c r="R557" s="19" t="str">
        <f>IF(AND(NOT(ISBLANK('Gen Master'!R438)),OR('Gen Master'!$AM438=TRUE,'Gen Master'!$AM438="Enabled?")),'Gen Master'!R438, ignore_flag)</f>
        <v>zzz_ignore</v>
      </c>
      <c r="S557" s="19" t="str">
        <f>IF(AND(NOT(ISBLANK('Gen Master'!S438)),OR('Gen Master'!$AM438=TRUE,'Gen Master'!$AM438="Enabled?")),'Gen Master'!S438, ignore_flag)</f>
        <v>zzz_ignore</v>
      </c>
      <c r="T557" s="19" t="str">
        <f>IF(AND(NOT(ISBLANK('Gen Master'!T438)),OR('Gen Master'!$AM438=TRUE,'Gen Master'!$AM438="Enabled?")),'Gen Master'!T438, ignore_flag)</f>
        <v>zzz_ignore</v>
      </c>
      <c r="U557" s="19" t="str">
        <f>IF(AND(NOT(ISBLANK('Gen Master'!U438)),OR('Gen Master'!$AM438=TRUE,'Gen Master'!$AM438="Enabled?")),'Gen Master'!U438, ignore_flag)</f>
        <v>zzz_ignore</v>
      </c>
      <c r="V557" s="19" t="str">
        <f ca="1">IF(AND(NOT(ISBLANK('Gen Master'!V438)),OR('Gen Master'!$AM438=TRUE,'Gen Master'!$AM438="Enabled?")),'Gen Master'!V438, ignore_flag)</f>
        <v>zzz_ignore</v>
      </c>
      <c r="W557" s="19" t="str">
        <f>IF(AND(NOT(ISBLANK('Gen Master'!W438)),OR('Gen Master'!$AM438=TRUE,'Gen Master'!$AM438="Enabled?")),'Gen Master'!W438, ignore_flag)</f>
        <v>zzz_ignore</v>
      </c>
      <c r="X557" s="19" t="str">
        <f>IF(AND(NOT(ISBLANK('Gen Master'!X438)),OR('Gen Master'!$AM438=TRUE,'Gen Master'!$AM438="Enabled?")),'Gen Master'!X438, ignore_flag)</f>
        <v>zzz_ignore</v>
      </c>
      <c r="Y557" s="19" t="str">
        <f>IF(AND(NOT(ISBLANK('Gen Master'!Y438)),OR('Gen Master'!$AM438=TRUE,'Gen Master'!$AM438="Enabled?")),'Gen Master'!Y438, ignore_flag)</f>
        <v>zzz_ignore</v>
      </c>
    </row>
    <row r="558" spans="1:25">
      <c r="A558" s="19">
        <f>'Gen Master'!A439</f>
        <v>408</v>
      </c>
      <c r="B558" s="19" t="str">
        <f>IF(AND(NOT(ISBLANK('Gen Master'!B439)),OR('Gen Master'!$AM439=TRUE,'Gen Master'!$AM439="Enabled?")),'Gen Master'!B439, ignore_flag)</f>
        <v>zzz_ignore</v>
      </c>
      <c r="C558" s="19" t="str">
        <f>IF(AND(NOT(ISBLANK('Gen Master'!C439)),OR('Gen Master'!$AM439=TRUE,'Gen Master'!$AM439="Enabled?")),'Gen Master'!C439, ignore_flag)</f>
        <v>zzz_ignore</v>
      </c>
      <c r="D558" s="19" t="str">
        <f>IF(AND(NOT(ISBLANK('Gen Master'!D439)),OR('Gen Master'!$AM439=TRUE,'Gen Master'!$AM439="Enabled?")),'Gen Master'!D439, ignore_flag)</f>
        <v>zzz_ignore</v>
      </c>
      <c r="E558" s="19" t="str">
        <f>IF(AND(NOT(ISBLANK('Gen Master'!E439)),OR('Gen Master'!$AM439=TRUE,'Gen Master'!$AM439="Enabled?")),'Gen Master'!E439, ignore_flag)</f>
        <v>zzz_ignore</v>
      </c>
      <c r="F558" s="19" t="str">
        <f>IF(AND(NOT(ISBLANK('Gen Master'!F439)),OR('Gen Master'!$AM439=TRUE,'Gen Master'!$AM439="Enabled?")),'Gen Master'!F439, ignore_flag)</f>
        <v>zzz_ignore</v>
      </c>
      <c r="G558" s="19" t="str">
        <f>IF(AND(NOT(ISBLANK('Gen Master'!G439)),OR('Gen Master'!$AM439=TRUE,'Gen Master'!$AM439="Enabled?")),'Gen Master'!G439, ignore_flag)</f>
        <v>zzz_ignore</v>
      </c>
      <c r="H558" s="19" t="str">
        <f>IF(AND(NOT(ISBLANK('Gen Master'!H439)),OR('Gen Master'!$AM439=TRUE,'Gen Master'!$AM439="Enabled?")),'Gen Master'!H439, ignore_flag)</f>
        <v>zzz_ignore</v>
      </c>
      <c r="I558" s="19" t="str">
        <f>IF(AND(NOT(ISBLANK('Gen Master'!I439)),OR('Gen Master'!$AM439=TRUE,'Gen Master'!$AM439="Enabled?")),'Gen Master'!I439, ignore_flag)</f>
        <v>zzz_ignore</v>
      </c>
      <c r="J558" s="19" t="str">
        <f>IF(AND(NOT(ISBLANK('Gen Master'!J439)),OR('Gen Master'!$AM439=TRUE,'Gen Master'!$AM439="Enabled?")),'Gen Master'!J439, ignore_flag)</f>
        <v>zzz_ignore</v>
      </c>
      <c r="K558" s="19" t="str">
        <f>IF(AND(NOT(ISBLANK('Gen Master'!K439)),OR('Gen Master'!$AM439=TRUE,'Gen Master'!$AM439="Enabled?")),'Gen Master'!K439, ignore_flag)</f>
        <v>zzz_ignore</v>
      </c>
      <c r="L558" s="19" t="str">
        <f>IF(AND(NOT(ISBLANK('Gen Master'!L439)),OR('Gen Master'!$AM439=TRUE,'Gen Master'!$AM439="Enabled?")),'Gen Master'!L439, ignore_flag)</f>
        <v>zzz_ignore</v>
      </c>
      <c r="M558" s="19" t="str">
        <f>IF(AND(NOT(ISBLANK('Gen Master'!M439)),OR('Gen Master'!$AM439=TRUE,'Gen Master'!$AM439="Enabled?")),'Gen Master'!M439, ignore_flag)</f>
        <v>zzz_ignore</v>
      </c>
      <c r="N558" s="19" t="str">
        <f>IF(AND(NOT(ISBLANK('Gen Master'!N439)),OR('Gen Master'!$AM439=TRUE,'Gen Master'!$AM439="Enabled?")),'Gen Master'!N439, ignore_flag)</f>
        <v>zzz_ignore</v>
      </c>
      <c r="O558" s="19" t="str">
        <f>IF(AND(NOT(ISBLANK('Gen Master'!O439)),OR('Gen Master'!$AM439=TRUE,'Gen Master'!$AM439="Enabled?")),'Gen Master'!O439, ignore_flag)</f>
        <v>zzz_ignore</v>
      </c>
      <c r="P558" s="19" t="str">
        <f>IF(AND(NOT(ISBLANK('Gen Master'!P439)),OR('Gen Master'!$AM439=TRUE,'Gen Master'!$AM439="Enabled?")),'Gen Master'!P439, ignore_flag)</f>
        <v>zzz_ignore</v>
      </c>
      <c r="Q558" s="19" t="str">
        <f>IF(AND(NOT(ISBLANK('Gen Master'!Q439)),OR('Gen Master'!$AM439=TRUE,'Gen Master'!$AM439="Enabled?")),'Gen Master'!Q439, ignore_flag)</f>
        <v>zzz_ignore</v>
      </c>
      <c r="R558" s="19" t="str">
        <f>IF(AND(NOT(ISBLANK('Gen Master'!R439)),OR('Gen Master'!$AM439=TRUE,'Gen Master'!$AM439="Enabled?")),'Gen Master'!R439, ignore_flag)</f>
        <v>zzz_ignore</v>
      </c>
      <c r="S558" s="19" t="str">
        <f>IF(AND(NOT(ISBLANK('Gen Master'!S439)),OR('Gen Master'!$AM439=TRUE,'Gen Master'!$AM439="Enabled?")),'Gen Master'!S439, ignore_flag)</f>
        <v>zzz_ignore</v>
      </c>
      <c r="T558" s="19" t="str">
        <f>IF(AND(NOT(ISBLANK('Gen Master'!T439)),OR('Gen Master'!$AM439=TRUE,'Gen Master'!$AM439="Enabled?")),'Gen Master'!T439, ignore_flag)</f>
        <v>zzz_ignore</v>
      </c>
      <c r="U558" s="19" t="str">
        <f>IF(AND(NOT(ISBLANK('Gen Master'!U439)),OR('Gen Master'!$AM439=TRUE,'Gen Master'!$AM439="Enabled?")),'Gen Master'!U439, ignore_flag)</f>
        <v>zzz_ignore</v>
      </c>
      <c r="V558" s="19" t="str">
        <f ca="1">IF(AND(NOT(ISBLANK('Gen Master'!V439)),OR('Gen Master'!$AM439=TRUE,'Gen Master'!$AM439="Enabled?")),'Gen Master'!V439, ignore_flag)</f>
        <v>zzz_ignore</v>
      </c>
      <c r="W558" s="19" t="str">
        <f>IF(AND(NOT(ISBLANK('Gen Master'!W439)),OR('Gen Master'!$AM439=TRUE,'Gen Master'!$AM439="Enabled?")),'Gen Master'!W439, ignore_flag)</f>
        <v>zzz_ignore</v>
      </c>
      <c r="X558" s="19" t="str">
        <f>IF(AND(NOT(ISBLANK('Gen Master'!X439)),OR('Gen Master'!$AM439=TRUE,'Gen Master'!$AM439="Enabled?")),'Gen Master'!X439, ignore_flag)</f>
        <v>zzz_ignore</v>
      </c>
      <c r="Y558" s="19" t="str">
        <f>IF(AND(NOT(ISBLANK('Gen Master'!Y439)),OR('Gen Master'!$AM439=TRUE,'Gen Master'!$AM439="Enabled?")),'Gen Master'!Y439, ignore_flag)</f>
        <v>zzz_ignore</v>
      </c>
    </row>
    <row r="559" spans="1:25">
      <c r="A559" s="19">
        <f>'Gen Master'!A440</f>
        <v>409</v>
      </c>
      <c r="B559" s="19" t="str">
        <f>IF(AND(NOT(ISBLANK('Gen Master'!B440)),OR('Gen Master'!$AM440=TRUE,'Gen Master'!$AM440="Enabled?")),'Gen Master'!B440, ignore_flag)</f>
        <v>zzz_ignore</v>
      </c>
      <c r="C559" s="19" t="str">
        <f>IF(AND(NOT(ISBLANK('Gen Master'!C440)),OR('Gen Master'!$AM440=TRUE,'Gen Master'!$AM440="Enabled?")),'Gen Master'!C440, ignore_flag)</f>
        <v>zzz_ignore</v>
      </c>
      <c r="D559" s="19" t="str">
        <f>IF(AND(NOT(ISBLANK('Gen Master'!D440)),OR('Gen Master'!$AM440=TRUE,'Gen Master'!$AM440="Enabled?")),'Gen Master'!D440, ignore_flag)</f>
        <v>zzz_ignore</v>
      </c>
      <c r="E559" s="19" t="str">
        <f>IF(AND(NOT(ISBLANK('Gen Master'!E440)),OR('Gen Master'!$AM440=TRUE,'Gen Master'!$AM440="Enabled?")),'Gen Master'!E440, ignore_flag)</f>
        <v>zzz_ignore</v>
      </c>
      <c r="F559" s="19" t="str">
        <f>IF(AND(NOT(ISBLANK('Gen Master'!F440)),OR('Gen Master'!$AM440=TRUE,'Gen Master'!$AM440="Enabled?")),'Gen Master'!F440, ignore_flag)</f>
        <v>zzz_ignore</v>
      </c>
      <c r="G559" s="19" t="str">
        <f>IF(AND(NOT(ISBLANK('Gen Master'!G440)),OR('Gen Master'!$AM440=TRUE,'Gen Master'!$AM440="Enabled?")),'Gen Master'!G440, ignore_flag)</f>
        <v>zzz_ignore</v>
      </c>
      <c r="H559" s="19" t="str">
        <f>IF(AND(NOT(ISBLANK('Gen Master'!H440)),OR('Gen Master'!$AM440=TRUE,'Gen Master'!$AM440="Enabled?")),'Gen Master'!H440, ignore_flag)</f>
        <v>zzz_ignore</v>
      </c>
      <c r="I559" s="19" t="str">
        <f>IF(AND(NOT(ISBLANK('Gen Master'!I440)),OR('Gen Master'!$AM440=TRUE,'Gen Master'!$AM440="Enabled?")),'Gen Master'!I440, ignore_flag)</f>
        <v>zzz_ignore</v>
      </c>
      <c r="J559" s="19" t="str">
        <f>IF(AND(NOT(ISBLANK('Gen Master'!J440)),OR('Gen Master'!$AM440=TRUE,'Gen Master'!$AM440="Enabled?")),'Gen Master'!J440, ignore_flag)</f>
        <v>zzz_ignore</v>
      </c>
      <c r="K559" s="19" t="str">
        <f>IF(AND(NOT(ISBLANK('Gen Master'!K440)),OR('Gen Master'!$AM440=TRUE,'Gen Master'!$AM440="Enabled?")),'Gen Master'!K440, ignore_flag)</f>
        <v>zzz_ignore</v>
      </c>
      <c r="L559" s="19" t="str">
        <f>IF(AND(NOT(ISBLANK('Gen Master'!L440)),OR('Gen Master'!$AM440=TRUE,'Gen Master'!$AM440="Enabled?")),'Gen Master'!L440, ignore_flag)</f>
        <v>zzz_ignore</v>
      </c>
      <c r="M559" s="19" t="str">
        <f>IF(AND(NOT(ISBLANK('Gen Master'!M440)),OR('Gen Master'!$AM440=TRUE,'Gen Master'!$AM440="Enabled?")),'Gen Master'!M440, ignore_flag)</f>
        <v>zzz_ignore</v>
      </c>
      <c r="N559" s="19" t="str">
        <f>IF(AND(NOT(ISBLANK('Gen Master'!N440)),OR('Gen Master'!$AM440=TRUE,'Gen Master'!$AM440="Enabled?")),'Gen Master'!N440, ignore_flag)</f>
        <v>zzz_ignore</v>
      </c>
      <c r="O559" s="19" t="str">
        <f>IF(AND(NOT(ISBLANK('Gen Master'!O440)),OR('Gen Master'!$AM440=TRUE,'Gen Master'!$AM440="Enabled?")),'Gen Master'!O440, ignore_flag)</f>
        <v>zzz_ignore</v>
      </c>
      <c r="P559" s="19" t="str">
        <f>IF(AND(NOT(ISBLANK('Gen Master'!P440)),OR('Gen Master'!$AM440=TRUE,'Gen Master'!$AM440="Enabled?")),'Gen Master'!P440, ignore_flag)</f>
        <v>zzz_ignore</v>
      </c>
      <c r="Q559" s="19" t="str">
        <f>IF(AND(NOT(ISBLANK('Gen Master'!Q440)),OR('Gen Master'!$AM440=TRUE,'Gen Master'!$AM440="Enabled?")),'Gen Master'!Q440, ignore_flag)</f>
        <v>zzz_ignore</v>
      </c>
      <c r="R559" s="19" t="str">
        <f>IF(AND(NOT(ISBLANK('Gen Master'!R440)),OR('Gen Master'!$AM440=TRUE,'Gen Master'!$AM440="Enabled?")),'Gen Master'!R440, ignore_flag)</f>
        <v>zzz_ignore</v>
      </c>
      <c r="S559" s="19" t="str">
        <f>IF(AND(NOT(ISBLANK('Gen Master'!S440)),OR('Gen Master'!$AM440=TRUE,'Gen Master'!$AM440="Enabled?")),'Gen Master'!S440, ignore_flag)</f>
        <v>zzz_ignore</v>
      </c>
      <c r="T559" s="19" t="str">
        <f>IF(AND(NOT(ISBLANK('Gen Master'!T440)),OR('Gen Master'!$AM440=TRUE,'Gen Master'!$AM440="Enabled?")),'Gen Master'!T440, ignore_flag)</f>
        <v>zzz_ignore</v>
      </c>
      <c r="U559" s="19" t="str">
        <f>IF(AND(NOT(ISBLANK('Gen Master'!U440)),OR('Gen Master'!$AM440=TRUE,'Gen Master'!$AM440="Enabled?")),'Gen Master'!U440, ignore_flag)</f>
        <v>zzz_ignore</v>
      </c>
      <c r="V559" s="19" t="str">
        <f ca="1">IF(AND(NOT(ISBLANK('Gen Master'!V440)),OR('Gen Master'!$AM440=TRUE,'Gen Master'!$AM440="Enabled?")),'Gen Master'!V440, ignore_flag)</f>
        <v>zzz_ignore</v>
      </c>
      <c r="W559" s="19" t="str">
        <f>IF(AND(NOT(ISBLANK('Gen Master'!W440)),OR('Gen Master'!$AM440=TRUE,'Gen Master'!$AM440="Enabled?")),'Gen Master'!W440, ignore_flag)</f>
        <v>zzz_ignore</v>
      </c>
      <c r="X559" s="19" t="str">
        <f>IF(AND(NOT(ISBLANK('Gen Master'!X440)),OR('Gen Master'!$AM440=TRUE,'Gen Master'!$AM440="Enabled?")),'Gen Master'!X440, ignore_flag)</f>
        <v>zzz_ignore</v>
      </c>
      <c r="Y559" s="19" t="str">
        <f>IF(AND(NOT(ISBLANK('Gen Master'!Y440)),OR('Gen Master'!$AM440=TRUE,'Gen Master'!$AM440="Enabled?")),'Gen Master'!Y440, ignore_flag)</f>
        <v>zzz_ignore</v>
      </c>
    </row>
    <row r="560" spans="1:25">
      <c r="A560" s="19">
        <f>'Gen Master'!A441</f>
        <v>410</v>
      </c>
      <c r="B560" s="19" t="str">
        <f>IF(AND(NOT(ISBLANK('Gen Master'!B441)),OR('Gen Master'!$AM441=TRUE,'Gen Master'!$AM441="Enabled?")),'Gen Master'!B441, ignore_flag)</f>
        <v>zzz_ignore</v>
      </c>
      <c r="C560" s="19" t="str">
        <f>IF(AND(NOT(ISBLANK('Gen Master'!C441)),OR('Gen Master'!$AM441=TRUE,'Gen Master'!$AM441="Enabled?")),'Gen Master'!C441, ignore_flag)</f>
        <v>zzz_ignore</v>
      </c>
      <c r="D560" s="19" t="str">
        <f>IF(AND(NOT(ISBLANK('Gen Master'!D441)),OR('Gen Master'!$AM441=TRUE,'Gen Master'!$AM441="Enabled?")),'Gen Master'!D441, ignore_flag)</f>
        <v>zzz_ignore</v>
      </c>
      <c r="E560" s="19" t="str">
        <f>IF(AND(NOT(ISBLANK('Gen Master'!E441)),OR('Gen Master'!$AM441=TRUE,'Gen Master'!$AM441="Enabled?")),'Gen Master'!E441, ignore_flag)</f>
        <v>zzz_ignore</v>
      </c>
      <c r="F560" s="19" t="str">
        <f>IF(AND(NOT(ISBLANK('Gen Master'!F441)),OR('Gen Master'!$AM441=TRUE,'Gen Master'!$AM441="Enabled?")),'Gen Master'!F441, ignore_flag)</f>
        <v>zzz_ignore</v>
      </c>
      <c r="G560" s="19" t="str">
        <f>IF(AND(NOT(ISBLANK('Gen Master'!G441)),OR('Gen Master'!$AM441=TRUE,'Gen Master'!$AM441="Enabled?")),'Gen Master'!G441, ignore_flag)</f>
        <v>zzz_ignore</v>
      </c>
      <c r="H560" s="19" t="str">
        <f>IF(AND(NOT(ISBLANK('Gen Master'!H441)),OR('Gen Master'!$AM441=TRUE,'Gen Master'!$AM441="Enabled?")),'Gen Master'!H441, ignore_flag)</f>
        <v>zzz_ignore</v>
      </c>
      <c r="I560" s="19" t="str">
        <f>IF(AND(NOT(ISBLANK('Gen Master'!I441)),OR('Gen Master'!$AM441=TRUE,'Gen Master'!$AM441="Enabled?")),'Gen Master'!I441, ignore_flag)</f>
        <v>zzz_ignore</v>
      </c>
      <c r="J560" s="19" t="str">
        <f>IF(AND(NOT(ISBLANK('Gen Master'!J441)),OR('Gen Master'!$AM441=TRUE,'Gen Master'!$AM441="Enabled?")),'Gen Master'!J441, ignore_flag)</f>
        <v>zzz_ignore</v>
      </c>
      <c r="K560" s="19" t="str">
        <f>IF(AND(NOT(ISBLANK('Gen Master'!K441)),OR('Gen Master'!$AM441=TRUE,'Gen Master'!$AM441="Enabled?")),'Gen Master'!K441, ignore_flag)</f>
        <v>zzz_ignore</v>
      </c>
      <c r="L560" s="19" t="str">
        <f>IF(AND(NOT(ISBLANK('Gen Master'!L441)),OR('Gen Master'!$AM441=TRUE,'Gen Master'!$AM441="Enabled?")),'Gen Master'!L441, ignore_flag)</f>
        <v>zzz_ignore</v>
      </c>
      <c r="M560" s="19" t="str">
        <f>IF(AND(NOT(ISBLANK('Gen Master'!M441)),OR('Gen Master'!$AM441=TRUE,'Gen Master'!$AM441="Enabled?")),'Gen Master'!M441, ignore_flag)</f>
        <v>zzz_ignore</v>
      </c>
      <c r="N560" s="19" t="str">
        <f>IF(AND(NOT(ISBLANK('Gen Master'!N441)),OR('Gen Master'!$AM441=TRUE,'Gen Master'!$AM441="Enabled?")),'Gen Master'!N441, ignore_flag)</f>
        <v>zzz_ignore</v>
      </c>
      <c r="O560" s="19" t="str">
        <f>IF(AND(NOT(ISBLANK('Gen Master'!O441)),OR('Gen Master'!$AM441=TRUE,'Gen Master'!$AM441="Enabled?")),'Gen Master'!O441, ignore_flag)</f>
        <v>zzz_ignore</v>
      </c>
      <c r="P560" s="19" t="str">
        <f>IF(AND(NOT(ISBLANK('Gen Master'!P441)),OR('Gen Master'!$AM441=TRUE,'Gen Master'!$AM441="Enabled?")),'Gen Master'!P441, ignore_flag)</f>
        <v>zzz_ignore</v>
      </c>
      <c r="Q560" s="19" t="str">
        <f>IF(AND(NOT(ISBLANK('Gen Master'!Q441)),OR('Gen Master'!$AM441=TRUE,'Gen Master'!$AM441="Enabled?")),'Gen Master'!Q441, ignore_flag)</f>
        <v>zzz_ignore</v>
      </c>
      <c r="R560" s="19" t="str">
        <f>IF(AND(NOT(ISBLANK('Gen Master'!R441)),OR('Gen Master'!$AM441=TRUE,'Gen Master'!$AM441="Enabled?")),'Gen Master'!R441, ignore_flag)</f>
        <v>zzz_ignore</v>
      </c>
      <c r="S560" s="19" t="str">
        <f>IF(AND(NOT(ISBLANK('Gen Master'!S441)),OR('Gen Master'!$AM441=TRUE,'Gen Master'!$AM441="Enabled?")),'Gen Master'!S441, ignore_flag)</f>
        <v>zzz_ignore</v>
      </c>
      <c r="T560" s="19" t="str">
        <f>IF(AND(NOT(ISBLANK('Gen Master'!T441)),OR('Gen Master'!$AM441=TRUE,'Gen Master'!$AM441="Enabled?")),'Gen Master'!T441, ignore_flag)</f>
        <v>zzz_ignore</v>
      </c>
      <c r="U560" s="19" t="str">
        <f>IF(AND(NOT(ISBLANK('Gen Master'!U441)),OR('Gen Master'!$AM441=TRUE,'Gen Master'!$AM441="Enabled?")),'Gen Master'!U441, ignore_flag)</f>
        <v>zzz_ignore</v>
      </c>
      <c r="V560" s="19" t="str">
        <f ca="1">IF(AND(NOT(ISBLANK('Gen Master'!V441)),OR('Gen Master'!$AM441=TRUE,'Gen Master'!$AM441="Enabled?")),'Gen Master'!V441, ignore_flag)</f>
        <v>zzz_ignore</v>
      </c>
      <c r="W560" s="19" t="str">
        <f>IF(AND(NOT(ISBLANK('Gen Master'!W441)),OR('Gen Master'!$AM441=TRUE,'Gen Master'!$AM441="Enabled?")),'Gen Master'!W441, ignore_flag)</f>
        <v>zzz_ignore</v>
      </c>
      <c r="X560" s="19" t="str">
        <f>IF(AND(NOT(ISBLANK('Gen Master'!X441)),OR('Gen Master'!$AM441=TRUE,'Gen Master'!$AM441="Enabled?")),'Gen Master'!X441, ignore_flag)</f>
        <v>zzz_ignore</v>
      </c>
      <c r="Y560" s="19" t="str">
        <f>IF(AND(NOT(ISBLANK('Gen Master'!Y441)),OR('Gen Master'!$AM441=TRUE,'Gen Master'!$AM441="Enabled?")),'Gen Master'!Y441, ignore_flag)</f>
        <v>zzz_ignore</v>
      </c>
    </row>
    <row r="561" spans="1:25">
      <c r="A561" s="19">
        <f>'Gen Master'!A442</f>
        <v>411</v>
      </c>
      <c r="B561" s="19" t="str">
        <f>IF(AND(NOT(ISBLANK('Gen Master'!B442)),OR('Gen Master'!$AM442=TRUE,'Gen Master'!$AM442="Enabled?")),'Gen Master'!B442, ignore_flag)</f>
        <v>zzz_ignore</v>
      </c>
      <c r="C561" s="19" t="str">
        <f>IF(AND(NOT(ISBLANK('Gen Master'!C442)),OR('Gen Master'!$AM442=TRUE,'Gen Master'!$AM442="Enabled?")),'Gen Master'!C442, ignore_flag)</f>
        <v>zzz_ignore</v>
      </c>
      <c r="D561" s="19" t="str">
        <f>IF(AND(NOT(ISBLANK('Gen Master'!D442)),OR('Gen Master'!$AM442=TRUE,'Gen Master'!$AM442="Enabled?")),'Gen Master'!D442, ignore_flag)</f>
        <v>zzz_ignore</v>
      </c>
      <c r="E561" s="19" t="str">
        <f>IF(AND(NOT(ISBLANK('Gen Master'!E442)),OR('Gen Master'!$AM442=TRUE,'Gen Master'!$AM442="Enabled?")),'Gen Master'!E442, ignore_flag)</f>
        <v>zzz_ignore</v>
      </c>
      <c r="F561" s="19" t="str">
        <f>IF(AND(NOT(ISBLANK('Gen Master'!F442)),OR('Gen Master'!$AM442=TRUE,'Gen Master'!$AM442="Enabled?")),'Gen Master'!F442, ignore_flag)</f>
        <v>zzz_ignore</v>
      </c>
      <c r="G561" s="19" t="str">
        <f>IF(AND(NOT(ISBLANK('Gen Master'!G442)),OR('Gen Master'!$AM442=TRUE,'Gen Master'!$AM442="Enabled?")),'Gen Master'!G442, ignore_flag)</f>
        <v>zzz_ignore</v>
      </c>
      <c r="H561" s="19" t="str">
        <f>IF(AND(NOT(ISBLANK('Gen Master'!H442)),OR('Gen Master'!$AM442=TRUE,'Gen Master'!$AM442="Enabled?")),'Gen Master'!H442, ignore_flag)</f>
        <v>zzz_ignore</v>
      </c>
      <c r="I561" s="19" t="str">
        <f>IF(AND(NOT(ISBLANK('Gen Master'!I442)),OR('Gen Master'!$AM442=TRUE,'Gen Master'!$AM442="Enabled?")),'Gen Master'!I442, ignore_flag)</f>
        <v>zzz_ignore</v>
      </c>
      <c r="J561" s="19" t="str">
        <f>IF(AND(NOT(ISBLANK('Gen Master'!J442)),OR('Gen Master'!$AM442=TRUE,'Gen Master'!$AM442="Enabled?")),'Gen Master'!J442, ignore_flag)</f>
        <v>zzz_ignore</v>
      </c>
      <c r="K561" s="19" t="str">
        <f>IF(AND(NOT(ISBLANK('Gen Master'!K442)),OR('Gen Master'!$AM442=TRUE,'Gen Master'!$AM442="Enabled?")),'Gen Master'!K442, ignore_flag)</f>
        <v>zzz_ignore</v>
      </c>
      <c r="L561" s="19" t="str">
        <f>IF(AND(NOT(ISBLANK('Gen Master'!L442)),OR('Gen Master'!$AM442=TRUE,'Gen Master'!$AM442="Enabled?")),'Gen Master'!L442, ignore_flag)</f>
        <v>zzz_ignore</v>
      </c>
      <c r="M561" s="19" t="str">
        <f>IF(AND(NOT(ISBLANK('Gen Master'!M442)),OR('Gen Master'!$AM442=TRUE,'Gen Master'!$AM442="Enabled?")),'Gen Master'!M442, ignore_flag)</f>
        <v>zzz_ignore</v>
      </c>
      <c r="N561" s="19" t="str">
        <f>IF(AND(NOT(ISBLANK('Gen Master'!N442)),OR('Gen Master'!$AM442=TRUE,'Gen Master'!$AM442="Enabled?")),'Gen Master'!N442, ignore_flag)</f>
        <v>zzz_ignore</v>
      </c>
      <c r="O561" s="19" t="str">
        <f>IF(AND(NOT(ISBLANK('Gen Master'!O442)),OR('Gen Master'!$AM442=TRUE,'Gen Master'!$AM442="Enabled?")),'Gen Master'!O442, ignore_flag)</f>
        <v>zzz_ignore</v>
      </c>
      <c r="P561" s="19" t="str">
        <f>IF(AND(NOT(ISBLANK('Gen Master'!P442)),OR('Gen Master'!$AM442=TRUE,'Gen Master'!$AM442="Enabled?")),'Gen Master'!P442, ignore_flag)</f>
        <v>zzz_ignore</v>
      </c>
      <c r="Q561" s="19" t="str">
        <f>IF(AND(NOT(ISBLANK('Gen Master'!Q442)),OR('Gen Master'!$AM442=TRUE,'Gen Master'!$AM442="Enabled?")),'Gen Master'!Q442, ignore_flag)</f>
        <v>zzz_ignore</v>
      </c>
      <c r="R561" s="19" t="str">
        <f>IF(AND(NOT(ISBLANK('Gen Master'!R442)),OR('Gen Master'!$AM442=TRUE,'Gen Master'!$AM442="Enabled?")),'Gen Master'!R442, ignore_flag)</f>
        <v>zzz_ignore</v>
      </c>
      <c r="S561" s="19" t="str">
        <f>IF(AND(NOT(ISBLANK('Gen Master'!S442)),OR('Gen Master'!$AM442=TRUE,'Gen Master'!$AM442="Enabled?")),'Gen Master'!S442, ignore_flag)</f>
        <v>zzz_ignore</v>
      </c>
      <c r="T561" s="19" t="str">
        <f>IF(AND(NOT(ISBLANK('Gen Master'!T442)),OR('Gen Master'!$AM442=TRUE,'Gen Master'!$AM442="Enabled?")),'Gen Master'!T442, ignore_flag)</f>
        <v>zzz_ignore</v>
      </c>
      <c r="U561" s="19" t="str">
        <f>IF(AND(NOT(ISBLANK('Gen Master'!U442)),OR('Gen Master'!$AM442=TRUE,'Gen Master'!$AM442="Enabled?")),'Gen Master'!U442, ignore_flag)</f>
        <v>zzz_ignore</v>
      </c>
      <c r="V561" s="19" t="str">
        <f ca="1">IF(AND(NOT(ISBLANK('Gen Master'!V442)),OR('Gen Master'!$AM442=TRUE,'Gen Master'!$AM442="Enabled?")),'Gen Master'!V442, ignore_flag)</f>
        <v>zzz_ignore</v>
      </c>
      <c r="W561" s="19" t="str">
        <f>IF(AND(NOT(ISBLANK('Gen Master'!W442)),OR('Gen Master'!$AM442=TRUE,'Gen Master'!$AM442="Enabled?")),'Gen Master'!W442, ignore_flag)</f>
        <v>zzz_ignore</v>
      </c>
      <c r="X561" s="19" t="str">
        <f>IF(AND(NOT(ISBLANK('Gen Master'!X442)),OR('Gen Master'!$AM442=TRUE,'Gen Master'!$AM442="Enabled?")),'Gen Master'!X442, ignore_flag)</f>
        <v>zzz_ignore</v>
      </c>
      <c r="Y561" s="19" t="str">
        <f>IF(AND(NOT(ISBLANK('Gen Master'!Y442)),OR('Gen Master'!$AM442=TRUE,'Gen Master'!$AM442="Enabled?")),'Gen Master'!Y442, ignore_flag)</f>
        <v>zzz_ignore</v>
      </c>
    </row>
    <row r="562" spans="1:25">
      <c r="A562" s="19">
        <f>'Gen Master'!A443</f>
        <v>412</v>
      </c>
      <c r="B562" s="19" t="str">
        <f>IF(AND(NOT(ISBLANK('Gen Master'!B443)),OR('Gen Master'!$AM443=TRUE,'Gen Master'!$AM443="Enabled?")),'Gen Master'!B443, ignore_flag)</f>
        <v>zzz_ignore</v>
      </c>
      <c r="C562" s="19" t="str">
        <f>IF(AND(NOT(ISBLANK('Gen Master'!C443)),OR('Gen Master'!$AM443=TRUE,'Gen Master'!$AM443="Enabled?")),'Gen Master'!C443, ignore_flag)</f>
        <v>zzz_ignore</v>
      </c>
      <c r="D562" s="19" t="str">
        <f>IF(AND(NOT(ISBLANK('Gen Master'!D443)),OR('Gen Master'!$AM443=TRUE,'Gen Master'!$AM443="Enabled?")),'Gen Master'!D443, ignore_flag)</f>
        <v>zzz_ignore</v>
      </c>
      <c r="E562" s="19" t="str">
        <f>IF(AND(NOT(ISBLANK('Gen Master'!E443)),OR('Gen Master'!$AM443=TRUE,'Gen Master'!$AM443="Enabled?")),'Gen Master'!E443, ignore_flag)</f>
        <v>zzz_ignore</v>
      </c>
      <c r="F562" s="19" t="str">
        <f>IF(AND(NOT(ISBLANK('Gen Master'!F443)),OR('Gen Master'!$AM443=TRUE,'Gen Master'!$AM443="Enabled?")),'Gen Master'!F443, ignore_flag)</f>
        <v>zzz_ignore</v>
      </c>
      <c r="G562" s="19" t="str">
        <f>IF(AND(NOT(ISBLANK('Gen Master'!G443)),OR('Gen Master'!$AM443=TRUE,'Gen Master'!$AM443="Enabled?")),'Gen Master'!G443, ignore_flag)</f>
        <v>zzz_ignore</v>
      </c>
      <c r="H562" s="19" t="str">
        <f>IF(AND(NOT(ISBLANK('Gen Master'!H443)),OR('Gen Master'!$AM443=TRUE,'Gen Master'!$AM443="Enabled?")),'Gen Master'!H443, ignore_flag)</f>
        <v>zzz_ignore</v>
      </c>
      <c r="I562" s="19" t="str">
        <f>IF(AND(NOT(ISBLANK('Gen Master'!I443)),OR('Gen Master'!$AM443=TRUE,'Gen Master'!$AM443="Enabled?")),'Gen Master'!I443, ignore_flag)</f>
        <v>zzz_ignore</v>
      </c>
      <c r="J562" s="19" t="str">
        <f>IF(AND(NOT(ISBLANK('Gen Master'!J443)),OR('Gen Master'!$AM443=TRUE,'Gen Master'!$AM443="Enabled?")),'Gen Master'!J443, ignore_flag)</f>
        <v>zzz_ignore</v>
      </c>
      <c r="K562" s="19" t="str">
        <f>IF(AND(NOT(ISBLANK('Gen Master'!K443)),OR('Gen Master'!$AM443=TRUE,'Gen Master'!$AM443="Enabled?")),'Gen Master'!K443, ignore_flag)</f>
        <v>zzz_ignore</v>
      </c>
      <c r="L562" s="19" t="str">
        <f>IF(AND(NOT(ISBLANK('Gen Master'!L443)),OR('Gen Master'!$AM443=TRUE,'Gen Master'!$AM443="Enabled?")),'Gen Master'!L443, ignore_flag)</f>
        <v>zzz_ignore</v>
      </c>
      <c r="M562" s="19" t="str">
        <f>IF(AND(NOT(ISBLANK('Gen Master'!M443)),OR('Gen Master'!$AM443=TRUE,'Gen Master'!$AM443="Enabled?")),'Gen Master'!M443, ignore_flag)</f>
        <v>zzz_ignore</v>
      </c>
      <c r="N562" s="19" t="str">
        <f>IF(AND(NOT(ISBLANK('Gen Master'!N443)),OR('Gen Master'!$AM443=TRUE,'Gen Master'!$AM443="Enabled?")),'Gen Master'!N443, ignore_flag)</f>
        <v>zzz_ignore</v>
      </c>
      <c r="O562" s="19" t="str">
        <f>IF(AND(NOT(ISBLANK('Gen Master'!O443)),OR('Gen Master'!$AM443=TRUE,'Gen Master'!$AM443="Enabled?")),'Gen Master'!O443, ignore_flag)</f>
        <v>zzz_ignore</v>
      </c>
      <c r="P562" s="19" t="str">
        <f>IF(AND(NOT(ISBLANK('Gen Master'!P443)),OR('Gen Master'!$AM443=TRUE,'Gen Master'!$AM443="Enabled?")),'Gen Master'!P443, ignore_flag)</f>
        <v>zzz_ignore</v>
      </c>
      <c r="Q562" s="19" t="str">
        <f>IF(AND(NOT(ISBLANK('Gen Master'!Q443)),OR('Gen Master'!$AM443=TRUE,'Gen Master'!$AM443="Enabled?")),'Gen Master'!Q443, ignore_flag)</f>
        <v>zzz_ignore</v>
      </c>
      <c r="R562" s="19" t="str">
        <f>IF(AND(NOT(ISBLANK('Gen Master'!R443)),OR('Gen Master'!$AM443=TRUE,'Gen Master'!$AM443="Enabled?")),'Gen Master'!R443, ignore_flag)</f>
        <v>zzz_ignore</v>
      </c>
      <c r="S562" s="19" t="str">
        <f>IF(AND(NOT(ISBLANK('Gen Master'!S443)),OR('Gen Master'!$AM443=TRUE,'Gen Master'!$AM443="Enabled?")),'Gen Master'!S443, ignore_flag)</f>
        <v>zzz_ignore</v>
      </c>
      <c r="T562" s="19" t="str">
        <f>IF(AND(NOT(ISBLANK('Gen Master'!T443)),OR('Gen Master'!$AM443=TRUE,'Gen Master'!$AM443="Enabled?")),'Gen Master'!T443, ignore_flag)</f>
        <v>zzz_ignore</v>
      </c>
      <c r="U562" s="19" t="str">
        <f>IF(AND(NOT(ISBLANK('Gen Master'!U443)),OR('Gen Master'!$AM443=TRUE,'Gen Master'!$AM443="Enabled?")),'Gen Master'!U443, ignore_flag)</f>
        <v>zzz_ignore</v>
      </c>
      <c r="V562" s="19" t="str">
        <f ca="1">IF(AND(NOT(ISBLANK('Gen Master'!V443)),OR('Gen Master'!$AM443=TRUE,'Gen Master'!$AM443="Enabled?")),'Gen Master'!V443, ignore_flag)</f>
        <v>zzz_ignore</v>
      </c>
      <c r="W562" s="19" t="str">
        <f>IF(AND(NOT(ISBLANK('Gen Master'!W443)),OR('Gen Master'!$AM443=TRUE,'Gen Master'!$AM443="Enabled?")),'Gen Master'!W443, ignore_flag)</f>
        <v>zzz_ignore</v>
      </c>
      <c r="X562" s="19" t="str">
        <f>IF(AND(NOT(ISBLANK('Gen Master'!X443)),OR('Gen Master'!$AM443=TRUE,'Gen Master'!$AM443="Enabled?")),'Gen Master'!X443, ignore_flag)</f>
        <v>zzz_ignore</v>
      </c>
      <c r="Y562" s="19" t="str">
        <f>IF(AND(NOT(ISBLANK('Gen Master'!Y443)),OR('Gen Master'!$AM443=TRUE,'Gen Master'!$AM443="Enabled?")),'Gen Master'!Y443, ignore_flag)</f>
        <v>zzz_ignore</v>
      </c>
    </row>
    <row r="563" spans="1:25">
      <c r="A563" s="19">
        <f>'Gen Master'!A450</f>
        <v>419</v>
      </c>
      <c r="B563" s="19" t="str">
        <f>IF(AND(NOT(ISBLANK('Gen Master'!B450)),OR('Gen Master'!$AM450=TRUE,'Gen Master'!$AM450="Enabled?")),'Gen Master'!B450, ignore_flag)</f>
        <v>zzz_ignore</v>
      </c>
      <c r="C563" s="19" t="str">
        <f>IF(AND(NOT(ISBLANK('Gen Master'!C450)),OR('Gen Master'!$AM450=TRUE,'Gen Master'!$AM450="Enabled?")),'Gen Master'!C450, ignore_flag)</f>
        <v>zzz_ignore</v>
      </c>
      <c r="D563" s="19" t="str">
        <f>IF(AND(NOT(ISBLANK('Gen Master'!D450)),OR('Gen Master'!$AM450=TRUE,'Gen Master'!$AM450="Enabled?")),'Gen Master'!D450, ignore_flag)</f>
        <v>zzz_ignore</v>
      </c>
      <c r="E563" s="19" t="str">
        <f>IF(AND(NOT(ISBLANK('Gen Master'!E450)),OR('Gen Master'!$AM450=TRUE,'Gen Master'!$AM450="Enabled?")),'Gen Master'!E450, ignore_flag)</f>
        <v>zzz_ignore</v>
      </c>
      <c r="F563" s="19" t="str">
        <f>IF(AND(NOT(ISBLANK('Gen Master'!F450)),OR('Gen Master'!$AM450=TRUE,'Gen Master'!$AM450="Enabled?")),'Gen Master'!F450, ignore_flag)</f>
        <v>zzz_ignore</v>
      </c>
      <c r="G563" s="19" t="str">
        <f>IF(AND(NOT(ISBLANK('Gen Master'!G450)),OR('Gen Master'!$AM450=TRUE,'Gen Master'!$AM450="Enabled?")),'Gen Master'!G450, ignore_flag)</f>
        <v>zzz_ignore</v>
      </c>
      <c r="H563" s="19" t="str">
        <f>IF(AND(NOT(ISBLANK('Gen Master'!H450)),OR('Gen Master'!$AM450=TRUE,'Gen Master'!$AM450="Enabled?")),'Gen Master'!H450, ignore_flag)</f>
        <v>zzz_ignore</v>
      </c>
      <c r="I563" s="19" t="str">
        <f>IF(AND(NOT(ISBLANK('Gen Master'!I450)),OR('Gen Master'!$AM450=TRUE,'Gen Master'!$AM450="Enabled?")),'Gen Master'!I450, ignore_flag)</f>
        <v>zzz_ignore</v>
      </c>
      <c r="J563" s="19" t="str">
        <f>IF(AND(NOT(ISBLANK('Gen Master'!J450)),OR('Gen Master'!$AM450=TRUE,'Gen Master'!$AM450="Enabled?")),'Gen Master'!J450, ignore_flag)</f>
        <v>zzz_ignore</v>
      </c>
      <c r="K563" s="19" t="str">
        <f>IF(AND(NOT(ISBLANK('Gen Master'!K450)),OR('Gen Master'!$AM450=TRUE,'Gen Master'!$AM450="Enabled?")),'Gen Master'!K450, ignore_flag)</f>
        <v>zzz_ignore</v>
      </c>
      <c r="L563" s="19" t="str">
        <f>IF(AND(NOT(ISBLANK('Gen Master'!L450)),OR('Gen Master'!$AM450=TRUE,'Gen Master'!$AM450="Enabled?")),'Gen Master'!L450, ignore_flag)</f>
        <v>zzz_ignore</v>
      </c>
      <c r="M563" s="19" t="str">
        <f>IF(AND(NOT(ISBLANK('Gen Master'!M450)),OR('Gen Master'!$AM450=TRUE,'Gen Master'!$AM450="Enabled?")),'Gen Master'!M450, ignore_flag)</f>
        <v>zzz_ignore</v>
      </c>
      <c r="N563" s="19" t="str">
        <f>IF(AND(NOT(ISBLANK('Gen Master'!N450)),OR('Gen Master'!$AM450=TRUE,'Gen Master'!$AM450="Enabled?")),'Gen Master'!N450, ignore_flag)</f>
        <v>zzz_ignore</v>
      </c>
      <c r="O563" s="19" t="str">
        <f>IF(AND(NOT(ISBLANK('Gen Master'!O450)),OR('Gen Master'!$AM450=TRUE,'Gen Master'!$AM450="Enabled?")),'Gen Master'!O450, ignore_flag)</f>
        <v>zzz_ignore</v>
      </c>
      <c r="P563" s="19" t="str">
        <f>IF(AND(NOT(ISBLANK('Gen Master'!P450)),OR('Gen Master'!$AM450=TRUE,'Gen Master'!$AM450="Enabled?")),'Gen Master'!P450, ignore_flag)</f>
        <v>zzz_ignore</v>
      </c>
      <c r="Q563" s="19" t="str">
        <f>IF(AND(NOT(ISBLANK('Gen Master'!Q450)),OR('Gen Master'!$AM450=TRUE,'Gen Master'!$AM450="Enabled?")),'Gen Master'!Q450, ignore_flag)</f>
        <v>zzz_ignore</v>
      </c>
      <c r="R563" s="19" t="str">
        <f>IF(AND(NOT(ISBLANK('Gen Master'!R450)),OR('Gen Master'!$AM450=TRUE,'Gen Master'!$AM450="Enabled?")),'Gen Master'!R450, ignore_flag)</f>
        <v>zzz_ignore</v>
      </c>
      <c r="S563" s="19" t="str">
        <f>IF(AND(NOT(ISBLANK('Gen Master'!S450)),OR('Gen Master'!$AM450=TRUE,'Gen Master'!$AM450="Enabled?")),'Gen Master'!S450, ignore_flag)</f>
        <v>zzz_ignore</v>
      </c>
      <c r="T563" s="19" t="str">
        <f>IF(AND(NOT(ISBLANK('Gen Master'!T450)),OR('Gen Master'!$AM450=TRUE,'Gen Master'!$AM450="Enabled?")),'Gen Master'!T450, ignore_flag)</f>
        <v>zzz_ignore</v>
      </c>
      <c r="U563" s="19" t="str">
        <f>IF(AND(NOT(ISBLANK('Gen Master'!U450)),OR('Gen Master'!$AM450=TRUE,'Gen Master'!$AM450="Enabled?")),'Gen Master'!U450, ignore_flag)</f>
        <v>zzz_ignore</v>
      </c>
      <c r="V563" s="19" t="str">
        <f ca="1">IF(AND(NOT(ISBLANK('Gen Master'!V450)),OR('Gen Master'!$AM450=TRUE,'Gen Master'!$AM450="Enabled?")),'Gen Master'!V450, ignore_flag)</f>
        <v>zzz_ignore</v>
      </c>
      <c r="W563" s="19" t="str">
        <f>IF(AND(NOT(ISBLANK('Gen Master'!W450)),OR('Gen Master'!$AM450=TRUE,'Gen Master'!$AM450="Enabled?")),'Gen Master'!W450, ignore_flag)</f>
        <v>zzz_ignore</v>
      </c>
      <c r="X563" s="19" t="str">
        <f>IF(AND(NOT(ISBLANK('Gen Master'!X450)),OR('Gen Master'!$AM450=TRUE,'Gen Master'!$AM450="Enabled?")),'Gen Master'!X450, ignore_flag)</f>
        <v>zzz_ignore</v>
      </c>
      <c r="Y563" s="19" t="str">
        <f>IF(AND(NOT(ISBLANK('Gen Master'!Y450)),OR('Gen Master'!$AM450=TRUE,'Gen Master'!$AM450="Enabled?")),'Gen Master'!Y450, ignore_flag)</f>
        <v>zzz_ignore</v>
      </c>
    </row>
    <row r="564" spans="1:25">
      <c r="A564" s="19">
        <f>'Gen Master'!A451</f>
        <v>420</v>
      </c>
      <c r="B564" s="19" t="str">
        <f>IF(AND(NOT(ISBLANK('Gen Master'!B451)),OR('Gen Master'!$AM451=TRUE,'Gen Master'!$AM451="Enabled?")),'Gen Master'!B451, ignore_flag)</f>
        <v>zzz_ignore</v>
      </c>
      <c r="C564" s="19" t="str">
        <f>IF(AND(NOT(ISBLANK('Gen Master'!C451)),OR('Gen Master'!$AM451=TRUE,'Gen Master'!$AM451="Enabled?")),'Gen Master'!C451, ignore_flag)</f>
        <v>zzz_ignore</v>
      </c>
      <c r="D564" s="19" t="str">
        <f>IF(AND(NOT(ISBLANK('Gen Master'!D451)),OR('Gen Master'!$AM451=TRUE,'Gen Master'!$AM451="Enabled?")),'Gen Master'!D451, ignore_flag)</f>
        <v>zzz_ignore</v>
      </c>
      <c r="E564" s="19" t="str">
        <f>IF(AND(NOT(ISBLANK('Gen Master'!E451)),OR('Gen Master'!$AM451=TRUE,'Gen Master'!$AM451="Enabled?")),'Gen Master'!E451, ignore_flag)</f>
        <v>zzz_ignore</v>
      </c>
      <c r="F564" s="19" t="str">
        <f>IF(AND(NOT(ISBLANK('Gen Master'!F451)),OR('Gen Master'!$AM451=TRUE,'Gen Master'!$AM451="Enabled?")),'Gen Master'!F451, ignore_flag)</f>
        <v>zzz_ignore</v>
      </c>
      <c r="G564" s="19" t="str">
        <f>IF(AND(NOT(ISBLANK('Gen Master'!G451)),OR('Gen Master'!$AM451=TRUE,'Gen Master'!$AM451="Enabled?")),'Gen Master'!G451, ignore_flag)</f>
        <v>zzz_ignore</v>
      </c>
      <c r="H564" s="19" t="str">
        <f>IF(AND(NOT(ISBLANK('Gen Master'!H451)),OR('Gen Master'!$AM451=TRUE,'Gen Master'!$AM451="Enabled?")),'Gen Master'!H451, ignore_flag)</f>
        <v>zzz_ignore</v>
      </c>
      <c r="I564" s="19" t="str">
        <f>IF(AND(NOT(ISBLANK('Gen Master'!I451)),OR('Gen Master'!$AM451=TRUE,'Gen Master'!$AM451="Enabled?")),'Gen Master'!I451, ignore_flag)</f>
        <v>zzz_ignore</v>
      </c>
      <c r="J564" s="19" t="str">
        <f>IF(AND(NOT(ISBLANK('Gen Master'!J451)),OR('Gen Master'!$AM451=TRUE,'Gen Master'!$AM451="Enabled?")),'Gen Master'!J451, ignore_flag)</f>
        <v>zzz_ignore</v>
      </c>
      <c r="K564" s="19" t="str">
        <f>IF(AND(NOT(ISBLANK('Gen Master'!K451)),OR('Gen Master'!$AM451=TRUE,'Gen Master'!$AM451="Enabled?")),'Gen Master'!K451, ignore_flag)</f>
        <v>zzz_ignore</v>
      </c>
      <c r="L564" s="19" t="str">
        <f>IF(AND(NOT(ISBLANK('Gen Master'!L451)),OR('Gen Master'!$AM451=TRUE,'Gen Master'!$AM451="Enabled?")),'Gen Master'!L451, ignore_flag)</f>
        <v>zzz_ignore</v>
      </c>
      <c r="M564" s="19" t="str">
        <f>IF(AND(NOT(ISBLANK('Gen Master'!M451)),OR('Gen Master'!$AM451=TRUE,'Gen Master'!$AM451="Enabled?")),'Gen Master'!M451, ignore_flag)</f>
        <v>zzz_ignore</v>
      </c>
      <c r="N564" s="19" t="str">
        <f>IF(AND(NOT(ISBLANK('Gen Master'!N451)),OR('Gen Master'!$AM451=TRUE,'Gen Master'!$AM451="Enabled?")),'Gen Master'!N451, ignore_flag)</f>
        <v>zzz_ignore</v>
      </c>
      <c r="O564" s="19" t="str">
        <f>IF(AND(NOT(ISBLANK('Gen Master'!O451)),OR('Gen Master'!$AM451=TRUE,'Gen Master'!$AM451="Enabled?")),'Gen Master'!O451, ignore_flag)</f>
        <v>zzz_ignore</v>
      </c>
      <c r="P564" s="19" t="str">
        <f>IF(AND(NOT(ISBLANK('Gen Master'!P451)),OR('Gen Master'!$AM451=TRUE,'Gen Master'!$AM451="Enabled?")),'Gen Master'!P451, ignore_flag)</f>
        <v>zzz_ignore</v>
      </c>
      <c r="Q564" s="19" t="str">
        <f>IF(AND(NOT(ISBLANK('Gen Master'!Q451)),OR('Gen Master'!$AM451=TRUE,'Gen Master'!$AM451="Enabled?")),'Gen Master'!Q451, ignore_flag)</f>
        <v>zzz_ignore</v>
      </c>
      <c r="R564" s="19" t="str">
        <f>IF(AND(NOT(ISBLANK('Gen Master'!R451)),OR('Gen Master'!$AM451=TRUE,'Gen Master'!$AM451="Enabled?")),'Gen Master'!R451, ignore_flag)</f>
        <v>zzz_ignore</v>
      </c>
      <c r="S564" s="19" t="str">
        <f>IF(AND(NOT(ISBLANK('Gen Master'!S451)),OR('Gen Master'!$AM451=TRUE,'Gen Master'!$AM451="Enabled?")),'Gen Master'!S451, ignore_flag)</f>
        <v>zzz_ignore</v>
      </c>
      <c r="T564" s="19" t="str">
        <f>IF(AND(NOT(ISBLANK('Gen Master'!T451)),OR('Gen Master'!$AM451=TRUE,'Gen Master'!$AM451="Enabled?")),'Gen Master'!T451, ignore_flag)</f>
        <v>zzz_ignore</v>
      </c>
      <c r="U564" s="19" t="str">
        <f>IF(AND(NOT(ISBLANK('Gen Master'!U451)),OR('Gen Master'!$AM451=TRUE,'Gen Master'!$AM451="Enabled?")),'Gen Master'!U451, ignore_flag)</f>
        <v>zzz_ignore</v>
      </c>
      <c r="V564" s="19" t="str">
        <f ca="1">IF(AND(NOT(ISBLANK('Gen Master'!V451)),OR('Gen Master'!$AM451=TRUE,'Gen Master'!$AM451="Enabled?")),'Gen Master'!V451, ignore_flag)</f>
        <v>zzz_ignore</v>
      </c>
      <c r="W564" s="19" t="str">
        <f>IF(AND(NOT(ISBLANK('Gen Master'!W451)),OR('Gen Master'!$AM451=TRUE,'Gen Master'!$AM451="Enabled?")),'Gen Master'!W451, ignore_flag)</f>
        <v>zzz_ignore</v>
      </c>
      <c r="X564" s="19" t="str">
        <f>IF(AND(NOT(ISBLANK('Gen Master'!X451)),OR('Gen Master'!$AM451=TRUE,'Gen Master'!$AM451="Enabled?")),'Gen Master'!X451, ignore_flag)</f>
        <v>zzz_ignore</v>
      </c>
      <c r="Y564" s="19" t="str">
        <f>IF(AND(NOT(ISBLANK('Gen Master'!Y451)),OR('Gen Master'!$AM451=TRUE,'Gen Master'!$AM451="Enabled?")),'Gen Master'!Y451, ignore_flag)</f>
        <v>zzz_ignore</v>
      </c>
    </row>
    <row r="565" spans="1:25">
      <c r="A565" s="19">
        <f>'Gen Master'!A452</f>
        <v>421</v>
      </c>
      <c r="B565" s="19" t="str">
        <f>IF(AND(NOT(ISBLANK('Gen Master'!B452)),OR('Gen Master'!$AM452=TRUE,'Gen Master'!$AM452="Enabled?")),'Gen Master'!B452, ignore_flag)</f>
        <v>zzz_ignore</v>
      </c>
      <c r="C565" s="19" t="str">
        <f>IF(AND(NOT(ISBLANK('Gen Master'!C452)),OR('Gen Master'!$AM452=TRUE,'Gen Master'!$AM452="Enabled?")),'Gen Master'!C452, ignore_flag)</f>
        <v>zzz_ignore</v>
      </c>
      <c r="D565" s="19" t="str">
        <f>IF(AND(NOT(ISBLANK('Gen Master'!D452)),OR('Gen Master'!$AM452=TRUE,'Gen Master'!$AM452="Enabled?")),'Gen Master'!D452, ignore_flag)</f>
        <v>zzz_ignore</v>
      </c>
      <c r="E565" s="19" t="str">
        <f>IF(AND(NOT(ISBLANK('Gen Master'!E452)),OR('Gen Master'!$AM452=TRUE,'Gen Master'!$AM452="Enabled?")),'Gen Master'!E452, ignore_flag)</f>
        <v>zzz_ignore</v>
      </c>
      <c r="F565" s="19" t="str">
        <f>IF(AND(NOT(ISBLANK('Gen Master'!F452)),OR('Gen Master'!$AM452=TRUE,'Gen Master'!$AM452="Enabled?")),'Gen Master'!F452, ignore_flag)</f>
        <v>zzz_ignore</v>
      </c>
      <c r="G565" s="19" t="str">
        <f>IF(AND(NOT(ISBLANK('Gen Master'!G452)),OR('Gen Master'!$AM452=TRUE,'Gen Master'!$AM452="Enabled?")),'Gen Master'!G452, ignore_flag)</f>
        <v>zzz_ignore</v>
      </c>
      <c r="H565" s="19" t="str">
        <f>IF(AND(NOT(ISBLANK('Gen Master'!H452)),OR('Gen Master'!$AM452=TRUE,'Gen Master'!$AM452="Enabled?")),'Gen Master'!H452, ignore_flag)</f>
        <v>zzz_ignore</v>
      </c>
      <c r="I565" s="19" t="str">
        <f>IF(AND(NOT(ISBLANK('Gen Master'!I452)),OR('Gen Master'!$AM452=TRUE,'Gen Master'!$AM452="Enabled?")),'Gen Master'!I452, ignore_flag)</f>
        <v>zzz_ignore</v>
      </c>
      <c r="J565" s="19" t="str">
        <f>IF(AND(NOT(ISBLANK('Gen Master'!J452)),OR('Gen Master'!$AM452=TRUE,'Gen Master'!$AM452="Enabled?")),'Gen Master'!J452, ignore_flag)</f>
        <v>zzz_ignore</v>
      </c>
      <c r="K565" s="19" t="str">
        <f>IF(AND(NOT(ISBLANK('Gen Master'!K452)),OR('Gen Master'!$AM452=TRUE,'Gen Master'!$AM452="Enabled?")),'Gen Master'!K452, ignore_flag)</f>
        <v>zzz_ignore</v>
      </c>
      <c r="L565" s="19" t="str">
        <f>IF(AND(NOT(ISBLANK('Gen Master'!L452)),OR('Gen Master'!$AM452=TRUE,'Gen Master'!$AM452="Enabled?")),'Gen Master'!L452, ignore_flag)</f>
        <v>zzz_ignore</v>
      </c>
      <c r="M565" s="19" t="str">
        <f>IF(AND(NOT(ISBLANK('Gen Master'!M452)),OR('Gen Master'!$AM452=TRUE,'Gen Master'!$AM452="Enabled?")),'Gen Master'!M452, ignore_flag)</f>
        <v>zzz_ignore</v>
      </c>
      <c r="N565" s="19" t="str">
        <f>IF(AND(NOT(ISBLANK('Gen Master'!N452)),OR('Gen Master'!$AM452=TRUE,'Gen Master'!$AM452="Enabled?")),'Gen Master'!N452, ignore_flag)</f>
        <v>zzz_ignore</v>
      </c>
      <c r="O565" s="19" t="str">
        <f>IF(AND(NOT(ISBLANK('Gen Master'!O452)),OR('Gen Master'!$AM452=TRUE,'Gen Master'!$AM452="Enabled?")),'Gen Master'!O452, ignore_flag)</f>
        <v>zzz_ignore</v>
      </c>
      <c r="P565" s="19" t="str">
        <f>IF(AND(NOT(ISBLANK('Gen Master'!P452)),OR('Gen Master'!$AM452=TRUE,'Gen Master'!$AM452="Enabled?")),'Gen Master'!P452, ignore_flag)</f>
        <v>zzz_ignore</v>
      </c>
      <c r="Q565" s="19" t="str">
        <f>IF(AND(NOT(ISBLANK('Gen Master'!Q452)),OR('Gen Master'!$AM452=TRUE,'Gen Master'!$AM452="Enabled?")),'Gen Master'!Q452, ignore_flag)</f>
        <v>zzz_ignore</v>
      </c>
      <c r="R565" s="19" t="str">
        <f>IF(AND(NOT(ISBLANK('Gen Master'!R452)),OR('Gen Master'!$AM452=TRUE,'Gen Master'!$AM452="Enabled?")),'Gen Master'!R452, ignore_flag)</f>
        <v>zzz_ignore</v>
      </c>
      <c r="S565" s="19" t="str">
        <f>IF(AND(NOT(ISBLANK('Gen Master'!S452)),OR('Gen Master'!$AM452=TRUE,'Gen Master'!$AM452="Enabled?")),'Gen Master'!S452, ignore_flag)</f>
        <v>zzz_ignore</v>
      </c>
      <c r="T565" s="19" t="str">
        <f>IF(AND(NOT(ISBLANK('Gen Master'!T452)),OR('Gen Master'!$AM452=TRUE,'Gen Master'!$AM452="Enabled?")),'Gen Master'!T452, ignore_flag)</f>
        <v>zzz_ignore</v>
      </c>
      <c r="U565" s="19" t="str">
        <f>IF(AND(NOT(ISBLANK('Gen Master'!U452)),OR('Gen Master'!$AM452=TRUE,'Gen Master'!$AM452="Enabled?")),'Gen Master'!U452, ignore_flag)</f>
        <v>zzz_ignore</v>
      </c>
      <c r="V565" s="19" t="str">
        <f ca="1">IF(AND(NOT(ISBLANK('Gen Master'!V452)),OR('Gen Master'!$AM452=TRUE,'Gen Master'!$AM452="Enabled?")),'Gen Master'!V452, ignore_flag)</f>
        <v>zzz_ignore</v>
      </c>
      <c r="W565" s="19" t="str">
        <f>IF(AND(NOT(ISBLANK('Gen Master'!W452)),OR('Gen Master'!$AM452=TRUE,'Gen Master'!$AM452="Enabled?")),'Gen Master'!W452, ignore_flag)</f>
        <v>zzz_ignore</v>
      </c>
      <c r="X565" s="19" t="str">
        <f>IF(AND(NOT(ISBLANK('Gen Master'!X452)),OR('Gen Master'!$AM452=TRUE,'Gen Master'!$AM452="Enabled?")),'Gen Master'!X452, ignore_flag)</f>
        <v>zzz_ignore</v>
      </c>
      <c r="Y565" s="19" t="str">
        <f>IF(AND(NOT(ISBLANK('Gen Master'!Y452)),OR('Gen Master'!$AM452=TRUE,'Gen Master'!$AM452="Enabled?")),'Gen Master'!Y452, ignore_flag)</f>
        <v>zzz_ignore</v>
      </c>
    </row>
    <row r="566" spans="1:25">
      <c r="A566" s="19">
        <f>'Gen Master'!A453</f>
        <v>422</v>
      </c>
      <c r="B566" s="19" t="str">
        <f>IF(AND(NOT(ISBLANK('Gen Master'!B453)),OR('Gen Master'!$AM453=TRUE,'Gen Master'!$AM453="Enabled?")),'Gen Master'!B453, ignore_flag)</f>
        <v>zzz_ignore</v>
      </c>
      <c r="C566" s="19" t="str">
        <f>IF(AND(NOT(ISBLANK('Gen Master'!C453)),OR('Gen Master'!$AM453=TRUE,'Gen Master'!$AM453="Enabled?")),'Gen Master'!C453, ignore_flag)</f>
        <v>zzz_ignore</v>
      </c>
      <c r="D566" s="19" t="str">
        <f>IF(AND(NOT(ISBLANK('Gen Master'!D453)),OR('Gen Master'!$AM453=TRUE,'Gen Master'!$AM453="Enabled?")),'Gen Master'!D453, ignore_flag)</f>
        <v>zzz_ignore</v>
      </c>
      <c r="E566" s="19" t="str">
        <f>IF(AND(NOT(ISBLANK('Gen Master'!E453)),OR('Gen Master'!$AM453=TRUE,'Gen Master'!$AM453="Enabled?")),'Gen Master'!E453, ignore_flag)</f>
        <v>zzz_ignore</v>
      </c>
      <c r="F566" s="19" t="str">
        <f>IF(AND(NOT(ISBLANK('Gen Master'!F453)),OR('Gen Master'!$AM453=TRUE,'Gen Master'!$AM453="Enabled?")),'Gen Master'!F453, ignore_flag)</f>
        <v>zzz_ignore</v>
      </c>
      <c r="G566" s="19" t="str">
        <f>IF(AND(NOT(ISBLANK('Gen Master'!G453)),OR('Gen Master'!$AM453=TRUE,'Gen Master'!$AM453="Enabled?")),'Gen Master'!G453, ignore_flag)</f>
        <v>zzz_ignore</v>
      </c>
      <c r="H566" s="19" t="str">
        <f>IF(AND(NOT(ISBLANK('Gen Master'!H453)),OR('Gen Master'!$AM453=TRUE,'Gen Master'!$AM453="Enabled?")),'Gen Master'!H453, ignore_flag)</f>
        <v>zzz_ignore</v>
      </c>
      <c r="I566" s="19" t="str">
        <f>IF(AND(NOT(ISBLANK('Gen Master'!I453)),OR('Gen Master'!$AM453=TRUE,'Gen Master'!$AM453="Enabled?")),'Gen Master'!I453, ignore_flag)</f>
        <v>zzz_ignore</v>
      </c>
      <c r="J566" s="19" t="str">
        <f>IF(AND(NOT(ISBLANK('Gen Master'!J453)),OR('Gen Master'!$AM453=TRUE,'Gen Master'!$AM453="Enabled?")),'Gen Master'!J453, ignore_flag)</f>
        <v>zzz_ignore</v>
      </c>
      <c r="K566" s="19" t="str">
        <f>IF(AND(NOT(ISBLANK('Gen Master'!K453)),OR('Gen Master'!$AM453=TRUE,'Gen Master'!$AM453="Enabled?")),'Gen Master'!K453, ignore_flag)</f>
        <v>zzz_ignore</v>
      </c>
      <c r="L566" s="19" t="str">
        <f>IF(AND(NOT(ISBLANK('Gen Master'!L453)),OR('Gen Master'!$AM453=TRUE,'Gen Master'!$AM453="Enabled?")),'Gen Master'!L453, ignore_flag)</f>
        <v>zzz_ignore</v>
      </c>
      <c r="M566" s="19" t="str">
        <f>IF(AND(NOT(ISBLANK('Gen Master'!M453)),OR('Gen Master'!$AM453=TRUE,'Gen Master'!$AM453="Enabled?")),'Gen Master'!M453, ignore_flag)</f>
        <v>zzz_ignore</v>
      </c>
      <c r="N566" s="19" t="str">
        <f>IF(AND(NOT(ISBLANK('Gen Master'!N453)),OR('Gen Master'!$AM453=TRUE,'Gen Master'!$AM453="Enabled?")),'Gen Master'!N453, ignore_flag)</f>
        <v>zzz_ignore</v>
      </c>
      <c r="O566" s="19" t="str">
        <f>IF(AND(NOT(ISBLANK('Gen Master'!O453)),OR('Gen Master'!$AM453=TRUE,'Gen Master'!$AM453="Enabled?")),'Gen Master'!O453, ignore_flag)</f>
        <v>zzz_ignore</v>
      </c>
      <c r="P566" s="19" t="str">
        <f>IF(AND(NOT(ISBLANK('Gen Master'!P453)),OR('Gen Master'!$AM453=TRUE,'Gen Master'!$AM453="Enabled?")),'Gen Master'!P453, ignore_flag)</f>
        <v>zzz_ignore</v>
      </c>
      <c r="Q566" s="19" t="str">
        <f>IF(AND(NOT(ISBLANK('Gen Master'!Q453)),OR('Gen Master'!$AM453=TRUE,'Gen Master'!$AM453="Enabled?")),'Gen Master'!Q453, ignore_flag)</f>
        <v>zzz_ignore</v>
      </c>
      <c r="R566" s="19" t="str">
        <f>IF(AND(NOT(ISBLANK('Gen Master'!R453)),OR('Gen Master'!$AM453=TRUE,'Gen Master'!$AM453="Enabled?")),'Gen Master'!R453, ignore_flag)</f>
        <v>zzz_ignore</v>
      </c>
      <c r="S566" s="19" t="str">
        <f>IF(AND(NOT(ISBLANK('Gen Master'!S453)),OR('Gen Master'!$AM453=TRUE,'Gen Master'!$AM453="Enabled?")),'Gen Master'!S453, ignore_flag)</f>
        <v>zzz_ignore</v>
      </c>
      <c r="T566" s="19" t="str">
        <f>IF(AND(NOT(ISBLANK('Gen Master'!T453)),OR('Gen Master'!$AM453=TRUE,'Gen Master'!$AM453="Enabled?")),'Gen Master'!T453, ignore_flag)</f>
        <v>zzz_ignore</v>
      </c>
      <c r="U566" s="19" t="str">
        <f>IF(AND(NOT(ISBLANK('Gen Master'!U453)),OR('Gen Master'!$AM453=TRUE,'Gen Master'!$AM453="Enabled?")),'Gen Master'!U453, ignore_flag)</f>
        <v>zzz_ignore</v>
      </c>
      <c r="V566" s="19" t="str">
        <f ca="1">IF(AND(NOT(ISBLANK('Gen Master'!V453)),OR('Gen Master'!$AM453=TRUE,'Gen Master'!$AM453="Enabled?")),'Gen Master'!V453, ignore_flag)</f>
        <v>zzz_ignore</v>
      </c>
      <c r="W566" s="19" t="str">
        <f>IF(AND(NOT(ISBLANK('Gen Master'!W453)),OR('Gen Master'!$AM453=TRUE,'Gen Master'!$AM453="Enabled?")),'Gen Master'!W453, ignore_flag)</f>
        <v>zzz_ignore</v>
      </c>
      <c r="X566" s="19" t="str">
        <f>IF(AND(NOT(ISBLANK('Gen Master'!X453)),OR('Gen Master'!$AM453=TRUE,'Gen Master'!$AM453="Enabled?")),'Gen Master'!X453, ignore_flag)</f>
        <v>zzz_ignore</v>
      </c>
      <c r="Y566" s="19" t="str">
        <f>IF(AND(NOT(ISBLANK('Gen Master'!Y453)),OR('Gen Master'!$AM453=TRUE,'Gen Master'!$AM453="Enabled?")),'Gen Master'!Y453, ignore_flag)</f>
        <v>zzz_ignore</v>
      </c>
    </row>
    <row r="567" spans="1:25">
      <c r="A567" s="19">
        <f>'Gen Master'!A454</f>
        <v>423</v>
      </c>
      <c r="B567" s="19" t="str">
        <f>IF(AND(NOT(ISBLANK('Gen Master'!B454)),OR('Gen Master'!$AM454=TRUE,'Gen Master'!$AM454="Enabled?")),'Gen Master'!B454, ignore_flag)</f>
        <v>zzz_ignore</v>
      </c>
      <c r="C567" s="19" t="str">
        <f>IF(AND(NOT(ISBLANK('Gen Master'!C454)),OR('Gen Master'!$AM454=TRUE,'Gen Master'!$AM454="Enabled?")),'Gen Master'!C454, ignore_flag)</f>
        <v>zzz_ignore</v>
      </c>
      <c r="D567" s="19" t="str">
        <f>IF(AND(NOT(ISBLANK('Gen Master'!D454)),OR('Gen Master'!$AM454=TRUE,'Gen Master'!$AM454="Enabled?")),'Gen Master'!D454, ignore_flag)</f>
        <v>zzz_ignore</v>
      </c>
      <c r="E567" s="19" t="str">
        <f>IF(AND(NOT(ISBLANK('Gen Master'!E454)),OR('Gen Master'!$AM454=TRUE,'Gen Master'!$AM454="Enabled?")),'Gen Master'!E454, ignore_flag)</f>
        <v>zzz_ignore</v>
      </c>
      <c r="F567" s="19" t="str">
        <f>IF(AND(NOT(ISBLANK('Gen Master'!F454)),OR('Gen Master'!$AM454=TRUE,'Gen Master'!$AM454="Enabled?")),'Gen Master'!F454, ignore_flag)</f>
        <v>zzz_ignore</v>
      </c>
      <c r="G567" s="19" t="str">
        <f>IF(AND(NOT(ISBLANK('Gen Master'!G454)),OR('Gen Master'!$AM454=TRUE,'Gen Master'!$AM454="Enabled?")),'Gen Master'!G454, ignore_flag)</f>
        <v>zzz_ignore</v>
      </c>
      <c r="H567" s="19" t="str">
        <f>IF(AND(NOT(ISBLANK('Gen Master'!H454)),OR('Gen Master'!$AM454=TRUE,'Gen Master'!$AM454="Enabled?")),'Gen Master'!H454, ignore_flag)</f>
        <v>zzz_ignore</v>
      </c>
      <c r="I567" s="19" t="str">
        <f>IF(AND(NOT(ISBLANK('Gen Master'!I454)),OR('Gen Master'!$AM454=TRUE,'Gen Master'!$AM454="Enabled?")),'Gen Master'!I454, ignore_flag)</f>
        <v>zzz_ignore</v>
      </c>
      <c r="J567" s="19" t="str">
        <f>IF(AND(NOT(ISBLANK('Gen Master'!J454)),OR('Gen Master'!$AM454=TRUE,'Gen Master'!$AM454="Enabled?")),'Gen Master'!J454, ignore_flag)</f>
        <v>zzz_ignore</v>
      </c>
      <c r="K567" s="19" t="str">
        <f>IF(AND(NOT(ISBLANK('Gen Master'!K454)),OR('Gen Master'!$AM454=TRUE,'Gen Master'!$AM454="Enabled?")),'Gen Master'!K454, ignore_flag)</f>
        <v>zzz_ignore</v>
      </c>
      <c r="L567" s="19" t="str">
        <f>IF(AND(NOT(ISBLANK('Gen Master'!L454)),OR('Gen Master'!$AM454=TRUE,'Gen Master'!$AM454="Enabled?")),'Gen Master'!L454, ignore_flag)</f>
        <v>zzz_ignore</v>
      </c>
      <c r="M567" s="19" t="str">
        <f>IF(AND(NOT(ISBLANK('Gen Master'!M454)),OR('Gen Master'!$AM454=TRUE,'Gen Master'!$AM454="Enabled?")),'Gen Master'!M454, ignore_flag)</f>
        <v>zzz_ignore</v>
      </c>
      <c r="N567" s="19" t="str">
        <f>IF(AND(NOT(ISBLANK('Gen Master'!N454)),OR('Gen Master'!$AM454=TRUE,'Gen Master'!$AM454="Enabled?")),'Gen Master'!N454, ignore_flag)</f>
        <v>zzz_ignore</v>
      </c>
      <c r="O567" s="19" t="str">
        <f>IF(AND(NOT(ISBLANK('Gen Master'!O454)),OR('Gen Master'!$AM454=TRUE,'Gen Master'!$AM454="Enabled?")),'Gen Master'!O454, ignore_flag)</f>
        <v>zzz_ignore</v>
      </c>
      <c r="P567" s="19" t="str">
        <f>IF(AND(NOT(ISBLANK('Gen Master'!P454)),OR('Gen Master'!$AM454=TRUE,'Gen Master'!$AM454="Enabled?")),'Gen Master'!P454, ignore_flag)</f>
        <v>zzz_ignore</v>
      </c>
      <c r="Q567" s="19" t="str">
        <f>IF(AND(NOT(ISBLANK('Gen Master'!Q454)),OR('Gen Master'!$AM454=TRUE,'Gen Master'!$AM454="Enabled?")),'Gen Master'!Q454, ignore_flag)</f>
        <v>zzz_ignore</v>
      </c>
      <c r="R567" s="19" t="str">
        <f>IF(AND(NOT(ISBLANK('Gen Master'!R454)),OR('Gen Master'!$AM454=TRUE,'Gen Master'!$AM454="Enabled?")),'Gen Master'!R454, ignore_flag)</f>
        <v>zzz_ignore</v>
      </c>
      <c r="S567" s="19" t="str">
        <f>IF(AND(NOT(ISBLANK('Gen Master'!S454)),OR('Gen Master'!$AM454=TRUE,'Gen Master'!$AM454="Enabled?")),'Gen Master'!S454, ignore_flag)</f>
        <v>zzz_ignore</v>
      </c>
      <c r="T567" s="19" t="str">
        <f>IF(AND(NOT(ISBLANK('Gen Master'!T454)),OR('Gen Master'!$AM454=TRUE,'Gen Master'!$AM454="Enabled?")),'Gen Master'!T454, ignore_flag)</f>
        <v>zzz_ignore</v>
      </c>
      <c r="U567" s="19" t="str">
        <f>IF(AND(NOT(ISBLANK('Gen Master'!U454)),OR('Gen Master'!$AM454=TRUE,'Gen Master'!$AM454="Enabled?")),'Gen Master'!U454, ignore_flag)</f>
        <v>zzz_ignore</v>
      </c>
      <c r="V567" s="19" t="str">
        <f ca="1">IF(AND(NOT(ISBLANK('Gen Master'!V454)),OR('Gen Master'!$AM454=TRUE,'Gen Master'!$AM454="Enabled?")),'Gen Master'!V454, ignore_flag)</f>
        <v>zzz_ignore</v>
      </c>
      <c r="W567" s="19" t="str">
        <f>IF(AND(NOT(ISBLANK('Gen Master'!W454)),OR('Gen Master'!$AM454=TRUE,'Gen Master'!$AM454="Enabled?")),'Gen Master'!W454, ignore_flag)</f>
        <v>zzz_ignore</v>
      </c>
      <c r="X567" s="19" t="str">
        <f>IF(AND(NOT(ISBLANK('Gen Master'!X454)),OR('Gen Master'!$AM454=TRUE,'Gen Master'!$AM454="Enabled?")),'Gen Master'!X454, ignore_flag)</f>
        <v>zzz_ignore</v>
      </c>
      <c r="Y567" s="19" t="str">
        <f>IF(AND(NOT(ISBLANK('Gen Master'!Y454)),OR('Gen Master'!$AM454=TRUE,'Gen Master'!$AM454="Enabled?")),'Gen Master'!Y454, ignore_flag)</f>
        <v>zzz_ignore</v>
      </c>
    </row>
    <row r="568" spans="1:25">
      <c r="A568" s="19">
        <f>'Gen Master'!A455</f>
        <v>424</v>
      </c>
      <c r="B568" s="19" t="str">
        <f>IF(AND(NOT(ISBLANK('Gen Master'!B455)),OR('Gen Master'!$AM455=TRUE,'Gen Master'!$AM455="Enabled?")),'Gen Master'!B455, ignore_flag)</f>
        <v>zzz_ignore</v>
      </c>
      <c r="C568" s="19" t="str">
        <f>IF(AND(NOT(ISBLANK('Gen Master'!C455)),OR('Gen Master'!$AM455=TRUE,'Gen Master'!$AM455="Enabled?")),'Gen Master'!C455, ignore_flag)</f>
        <v>zzz_ignore</v>
      </c>
      <c r="D568" s="19" t="str">
        <f>IF(AND(NOT(ISBLANK('Gen Master'!D455)),OR('Gen Master'!$AM455=TRUE,'Gen Master'!$AM455="Enabled?")),'Gen Master'!D455, ignore_flag)</f>
        <v>zzz_ignore</v>
      </c>
      <c r="E568" s="19" t="str">
        <f>IF(AND(NOT(ISBLANK('Gen Master'!E455)),OR('Gen Master'!$AM455=TRUE,'Gen Master'!$AM455="Enabled?")),'Gen Master'!E455, ignore_flag)</f>
        <v>zzz_ignore</v>
      </c>
      <c r="F568" s="19" t="str">
        <f>IF(AND(NOT(ISBLANK('Gen Master'!F455)),OR('Gen Master'!$AM455=TRUE,'Gen Master'!$AM455="Enabled?")),'Gen Master'!F455, ignore_flag)</f>
        <v>zzz_ignore</v>
      </c>
      <c r="G568" s="19" t="str">
        <f>IF(AND(NOT(ISBLANK('Gen Master'!G455)),OR('Gen Master'!$AM455=TRUE,'Gen Master'!$AM455="Enabled?")),'Gen Master'!G455, ignore_flag)</f>
        <v>zzz_ignore</v>
      </c>
      <c r="H568" s="19" t="str">
        <f>IF(AND(NOT(ISBLANK('Gen Master'!H455)),OR('Gen Master'!$AM455=TRUE,'Gen Master'!$AM455="Enabled?")),'Gen Master'!H455, ignore_flag)</f>
        <v>zzz_ignore</v>
      </c>
      <c r="I568" s="19" t="str">
        <f>IF(AND(NOT(ISBLANK('Gen Master'!I455)),OR('Gen Master'!$AM455=TRUE,'Gen Master'!$AM455="Enabled?")),'Gen Master'!I455, ignore_flag)</f>
        <v>zzz_ignore</v>
      </c>
      <c r="J568" s="19" t="str">
        <f>IF(AND(NOT(ISBLANK('Gen Master'!J455)),OR('Gen Master'!$AM455=TRUE,'Gen Master'!$AM455="Enabled?")),'Gen Master'!J455, ignore_flag)</f>
        <v>zzz_ignore</v>
      </c>
      <c r="K568" s="19" t="str">
        <f>IF(AND(NOT(ISBLANK('Gen Master'!K455)),OR('Gen Master'!$AM455=TRUE,'Gen Master'!$AM455="Enabled?")),'Gen Master'!K455, ignore_flag)</f>
        <v>zzz_ignore</v>
      </c>
      <c r="L568" s="19" t="str">
        <f>IF(AND(NOT(ISBLANK('Gen Master'!L455)),OR('Gen Master'!$AM455=TRUE,'Gen Master'!$AM455="Enabled?")),'Gen Master'!L455, ignore_flag)</f>
        <v>zzz_ignore</v>
      </c>
      <c r="M568" s="19" t="str">
        <f>IF(AND(NOT(ISBLANK('Gen Master'!M455)),OR('Gen Master'!$AM455=TRUE,'Gen Master'!$AM455="Enabled?")),'Gen Master'!M455, ignore_flag)</f>
        <v>zzz_ignore</v>
      </c>
      <c r="N568" s="19" t="str">
        <f>IF(AND(NOT(ISBLANK('Gen Master'!N455)),OR('Gen Master'!$AM455=TRUE,'Gen Master'!$AM455="Enabled?")),'Gen Master'!N455, ignore_flag)</f>
        <v>zzz_ignore</v>
      </c>
      <c r="O568" s="19" t="str">
        <f>IF(AND(NOT(ISBLANK('Gen Master'!O455)),OR('Gen Master'!$AM455=TRUE,'Gen Master'!$AM455="Enabled?")),'Gen Master'!O455, ignore_flag)</f>
        <v>zzz_ignore</v>
      </c>
      <c r="P568" s="19" t="str">
        <f>IF(AND(NOT(ISBLANK('Gen Master'!P455)),OR('Gen Master'!$AM455=TRUE,'Gen Master'!$AM455="Enabled?")),'Gen Master'!P455, ignore_flag)</f>
        <v>zzz_ignore</v>
      </c>
      <c r="Q568" s="19" t="str">
        <f>IF(AND(NOT(ISBLANK('Gen Master'!Q455)),OR('Gen Master'!$AM455=TRUE,'Gen Master'!$AM455="Enabled?")),'Gen Master'!Q455, ignore_flag)</f>
        <v>zzz_ignore</v>
      </c>
      <c r="R568" s="19" t="str">
        <f>IF(AND(NOT(ISBLANK('Gen Master'!R455)),OR('Gen Master'!$AM455=TRUE,'Gen Master'!$AM455="Enabled?")),'Gen Master'!R455, ignore_flag)</f>
        <v>zzz_ignore</v>
      </c>
      <c r="S568" s="19" t="str">
        <f>IF(AND(NOT(ISBLANK('Gen Master'!S455)),OR('Gen Master'!$AM455=TRUE,'Gen Master'!$AM455="Enabled?")),'Gen Master'!S455, ignore_flag)</f>
        <v>zzz_ignore</v>
      </c>
      <c r="T568" s="19" t="str">
        <f>IF(AND(NOT(ISBLANK('Gen Master'!T455)),OR('Gen Master'!$AM455=TRUE,'Gen Master'!$AM455="Enabled?")),'Gen Master'!T455, ignore_flag)</f>
        <v>zzz_ignore</v>
      </c>
      <c r="U568" s="19" t="str">
        <f>IF(AND(NOT(ISBLANK('Gen Master'!U455)),OR('Gen Master'!$AM455=TRUE,'Gen Master'!$AM455="Enabled?")),'Gen Master'!U455, ignore_flag)</f>
        <v>zzz_ignore</v>
      </c>
      <c r="V568" s="19" t="str">
        <f ca="1">IF(AND(NOT(ISBLANK('Gen Master'!V455)),OR('Gen Master'!$AM455=TRUE,'Gen Master'!$AM455="Enabled?")),'Gen Master'!V455, ignore_flag)</f>
        <v>zzz_ignore</v>
      </c>
      <c r="W568" s="19" t="str">
        <f>IF(AND(NOT(ISBLANK('Gen Master'!W455)),OR('Gen Master'!$AM455=TRUE,'Gen Master'!$AM455="Enabled?")),'Gen Master'!W455, ignore_flag)</f>
        <v>zzz_ignore</v>
      </c>
      <c r="X568" s="19" t="str">
        <f>IF(AND(NOT(ISBLANK('Gen Master'!X455)),OR('Gen Master'!$AM455=TRUE,'Gen Master'!$AM455="Enabled?")),'Gen Master'!X455, ignore_flag)</f>
        <v>zzz_ignore</v>
      </c>
      <c r="Y568" s="19" t="str">
        <f>IF(AND(NOT(ISBLANK('Gen Master'!Y455)),OR('Gen Master'!$AM455=TRUE,'Gen Master'!$AM455="Enabled?")),'Gen Master'!Y455, ignore_flag)</f>
        <v>zzz_ignore</v>
      </c>
    </row>
    <row r="569" spans="1:25">
      <c r="A569" s="19">
        <f>'Gen Master'!A457</f>
        <v>426</v>
      </c>
      <c r="B569" s="19" t="str">
        <f>IF(AND(NOT(ISBLANK('Gen Master'!B457)),OR('Gen Master'!$AM457=TRUE,'Gen Master'!$AM457="Enabled?")),'Gen Master'!B457, ignore_flag)</f>
        <v>zzz_ignore</v>
      </c>
      <c r="C569" s="19" t="str">
        <f>IF(AND(NOT(ISBLANK('Gen Master'!C457)),OR('Gen Master'!$AM457=TRUE,'Gen Master'!$AM457="Enabled?")),'Gen Master'!C457, ignore_flag)</f>
        <v>zzz_ignore</v>
      </c>
      <c r="D569" s="19" t="str">
        <f>IF(AND(NOT(ISBLANK('Gen Master'!D457)),OR('Gen Master'!$AM457=TRUE,'Gen Master'!$AM457="Enabled?")),'Gen Master'!D457, ignore_flag)</f>
        <v>zzz_ignore</v>
      </c>
      <c r="E569" s="19" t="str">
        <f>IF(AND(NOT(ISBLANK('Gen Master'!E457)),OR('Gen Master'!$AM457=TRUE,'Gen Master'!$AM457="Enabled?")),'Gen Master'!E457, ignore_flag)</f>
        <v>zzz_ignore</v>
      </c>
      <c r="F569" s="19" t="str">
        <f>IF(AND(NOT(ISBLANK('Gen Master'!F457)),OR('Gen Master'!$AM457=TRUE,'Gen Master'!$AM457="Enabled?")),'Gen Master'!F457, ignore_flag)</f>
        <v>zzz_ignore</v>
      </c>
      <c r="G569" s="19" t="str">
        <f>IF(AND(NOT(ISBLANK('Gen Master'!G457)),OR('Gen Master'!$AM457=TRUE,'Gen Master'!$AM457="Enabled?")),'Gen Master'!G457, ignore_flag)</f>
        <v>zzz_ignore</v>
      </c>
      <c r="H569" s="19" t="str">
        <f>IF(AND(NOT(ISBLANK('Gen Master'!H457)),OR('Gen Master'!$AM457=TRUE,'Gen Master'!$AM457="Enabled?")),'Gen Master'!H457, ignore_flag)</f>
        <v>zzz_ignore</v>
      </c>
      <c r="I569" s="19" t="str">
        <f>IF(AND(NOT(ISBLANK('Gen Master'!I457)),OR('Gen Master'!$AM457=TRUE,'Gen Master'!$AM457="Enabled?")),'Gen Master'!I457, ignore_flag)</f>
        <v>zzz_ignore</v>
      </c>
      <c r="J569" s="19" t="str">
        <f>IF(AND(NOT(ISBLANK('Gen Master'!J457)),OR('Gen Master'!$AM457=TRUE,'Gen Master'!$AM457="Enabled?")),'Gen Master'!J457, ignore_flag)</f>
        <v>zzz_ignore</v>
      </c>
      <c r="K569" s="19" t="str">
        <f>IF(AND(NOT(ISBLANK('Gen Master'!K457)),OR('Gen Master'!$AM457=TRUE,'Gen Master'!$AM457="Enabled?")),'Gen Master'!K457, ignore_flag)</f>
        <v>zzz_ignore</v>
      </c>
      <c r="L569" s="19" t="str">
        <f>IF(AND(NOT(ISBLANK('Gen Master'!L457)),OR('Gen Master'!$AM457=TRUE,'Gen Master'!$AM457="Enabled?")),'Gen Master'!L457, ignore_flag)</f>
        <v>zzz_ignore</v>
      </c>
      <c r="M569" s="19" t="str">
        <f>IF(AND(NOT(ISBLANK('Gen Master'!M457)),OR('Gen Master'!$AM457=TRUE,'Gen Master'!$AM457="Enabled?")),'Gen Master'!M457, ignore_flag)</f>
        <v>zzz_ignore</v>
      </c>
      <c r="N569" s="19" t="str">
        <f>IF(AND(NOT(ISBLANK('Gen Master'!N457)),OR('Gen Master'!$AM457=TRUE,'Gen Master'!$AM457="Enabled?")),'Gen Master'!N457, ignore_flag)</f>
        <v>zzz_ignore</v>
      </c>
      <c r="O569" s="19" t="str">
        <f>IF(AND(NOT(ISBLANK('Gen Master'!O457)),OR('Gen Master'!$AM457=TRUE,'Gen Master'!$AM457="Enabled?")),'Gen Master'!O457, ignore_flag)</f>
        <v>zzz_ignore</v>
      </c>
      <c r="P569" s="19" t="str">
        <f>IF(AND(NOT(ISBLANK('Gen Master'!P457)),OR('Gen Master'!$AM457=TRUE,'Gen Master'!$AM457="Enabled?")),'Gen Master'!P457, ignore_flag)</f>
        <v>zzz_ignore</v>
      </c>
      <c r="Q569" s="19" t="str">
        <f>IF(AND(NOT(ISBLANK('Gen Master'!Q457)),OR('Gen Master'!$AM457=TRUE,'Gen Master'!$AM457="Enabled?")),'Gen Master'!Q457, ignore_flag)</f>
        <v>zzz_ignore</v>
      </c>
      <c r="R569" s="19" t="str">
        <f>IF(AND(NOT(ISBLANK('Gen Master'!R457)),OR('Gen Master'!$AM457=TRUE,'Gen Master'!$AM457="Enabled?")),'Gen Master'!R457, ignore_flag)</f>
        <v>zzz_ignore</v>
      </c>
      <c r="S569" s="19" t="str">
        <f>IF(AND(NOT(ISBLANK('Gen Master'!S457)),OR('Gen Master'!$AM457=TRUE,'Gen Master'!$AM457="Enabled?")),'Gen Master'!S457, ignore_flag)</f>
        <v>zzz_ignore</v>
      </c>
      <c r="T569" s="19" t="str">
        <f>IF(AND(NOT(ISBLANK('Gen Master'!T457)),OR('Gen Master'!$AM457=TRUE,'Gen Master'!$AM457="Enabled?")),'Gen Master'!T457, ignore_flag)</f>
        <v>zzz_ignore</v>
      </c>
      <c r="U569" s="19" t="str">
        <f>IF(AND(NOT(ISBLANK('Gen Master'!U457)),OR('Gen Master'!$AM457=TRUE,'Gen Master'!$AM457="Enabled?")),'Gen Master'!U457, ignore_flag)</f>
        <v>zzz_ignore</v>
      </c>
      <c r="V569" s="19" t="str">
        <f ca="1">IF(AND(NOT(ISBLANK('Gen Master'!V457)),OR('Gen Master'!$AM457=TRUE,'Gen Master'!$AM457="Enabled?")),'Gen Master'!V457, ignore_flag)</f>
        <v>zzz_ignore</v>
      </c>
      <c r="W569" s="19" t="str">
        <f>IF(AND(NOT(ISBLANK('Gen Master'!W457)),OR('Gen Master'!$AM457=TRUE,'Gen Master'!$AM457="Enabled?")),'Gen Master'!W457, ignore_flag)</f>
        <v>zzz_ignore</v>
      </c>
      <c r="X569" s="19" t="str">
        <f>IF(AND(NOT(ISBLANK('Gen Master'!X457)),OR('Gen Master'!$AM457=TRUE,'Gen Master'!$AM457="Enabled?")),'Gen Master'!X457, ignore_flag)</f>
        <v>zzz_ignore</v>
      </c>
      <c r="Y569" s="19" t="str">
        <f>IF(AND(NOT(ISBLANK('Gen Master'!Y457)),OR('Gen Master'!$AM457=TRUE,'Gen Master'!$AM457="Enabled?")),'Gen Master'!Y457, ignore_flag)</f>
        <v>zzz_ignore</v>
      </c>
    </row>
    <row r="570" spans="1:25">
      <c r="A570" s="19">
        <f>'Gen Master'!A458</f>
        <v>427</v>
      </c>
      <c r="B570" s="19" t="str">
        <f>IF(AND(NOT(ISBLANK('Gen Master'!B458)),OR('Gen Master'!$AM458=TRUE,'Gen Master'!$AM458="Enabled?")),'Gen Master'!B458, ignore_flag)</f>
        <v>zzz_ignore</v>
      </c>
      <c r="C570" s="19" t="str">
        <f>IF(AND(NOT(ISBLANK('Gen Master'!C458)),OR('Gen Master'!$AM458=TRUE,'Gen Master'!$AM458="Enabled?")),'Gen Master'!C458, ignore_flag)</f>
        <v>zzz_ignore</v>
      </c>
      <c r="D570" s="19" t="str">
        <f>IF(AND(NOT(ISBLANK('Gen Master'!D458)),OR('Gen Master'!$AM458=TRUE,'Gen Master'!$AM458="Enabled?")),'Gen Master'!D458, ignore_flag)</f>
        <v>zzz_ignore</v>
      </c>
      <c r="E570" s="19" t="str">
        <f>IF(AND(NOT(ISBLANK('Gen Master'!E458)),OR('Gen Master'!$AM458=TRUE,'Gen Master'!$AM458="Enabled?")),'Gen Master'!E458, ignore_flag)</f>
        <v>zzz_ignore</v>
      </c>
      <c r="F570" s="19" t="str">
        <f>IF(AND(NOT(ISBLANK('Gen Master'!F458)),OR('Gen Master'!$AM458=TRUE,'Gen Master'!$AM458="Enabled?")),'Gen Master'!F458, ignore_flag)</f>
        <v>zzz_ignore</v>
      </c>
      <c r="G570" s="19" t="str">
        <f>IF(AND(NOT(ISBLANK('Gen Master'!G458)),OR('Gen Master'!$AM458=TRUE,'Gen Master'!$AM458="Enabled?")),'Gen Master'!G458, ignore_flag)</f>
        <v>zzz_ignore</v>
      </c>
      <c r="H570" s="19" t="str">
        <f>IF(AND(NOT(ISBLANK('Gen Master'!H458)),OR('Gen Master'!$AM458=TRUE,'Gen Master'!$AM458="Enabled?")),'Gen Master'!H458, ignore_flag)</f>
        <v>zzz_ignore</v>
      </c>
      <c r="I570" s="19" t="str">
        <f>IF(AND(NOT(ISBLANK('Gen Master'!I458)),OR('Gen Master'!$AM458=TRUE,'Gen Master'!$AM458="Enabled?")),'Gen Master'!I458, ignore_flag)</f>
        <v>zzz_ignore</v>
      </c>
      <c r="J570" s="19" t="str">
        <f>IF(AND(NOT(ISBLANK('Gen Master'!J458)),OR('Gen Master'!$AM458=TRUE,'Gen Master'!$AM458="Enabled?")),'Gen Master'!J458, ignore_flag)</f>
        <v>zzz_ignore</v>
      </c>
      <c r="K570" s="19" t="str">
        <f>IF(AND(NOT(ISBLANK('Gen Master'!K458)),OR('Gen Master'!$AM458=TRUE,'Gen Master'!$AM458="Enabled?")),'Gen Master'!K458, ignore_flag)</f>
        <v>zzz_ignore</v>
      </c>
      <c r="L570" s="19" t="str">
        <f>IF(AND(NOT(ISBLANK('Gen Master'!L458)),OR('Gen Master'!$AM458=TRUE,'Gen Master'!$AM458="Enabled?")),'Gen Master'!L458, ignore_flag)</f>
        <v>zzz_ignore</v>
      </c>
      <c r="M570" s="19" t="str">
        <f>IF(AND(NOT(ISBLANK('Gen Master'!M458)),OR('Gen Master'!$AM458=TRUE,'Gen Master'!$AM458="Enabled?")),'Gen Master'!M458, ignore_flag)</f>
        <v>zzz_ignore</v>
      </c>
      <c r="N570" s="19" t="str">
        <f>IF(AND(NOT(ISBLANK('Gen Master'!N458)),OR('Gen Master'!$AM458=TRUE,'Gen Master'!$AM458="Enabled?")),'Gen Master'!N458, ignore_flag)</f>
        <v>zzz_ignore</v>
      </c>
      <c r="O570" s="19" t="str">
        <f>IF(AND(NOT(ISBLANK('Gen Master'!O458)),OR('Gen Master'!$AM458=TRUE,'Gen Master'!$AM458="Enabled?")),'Gen Master'!O458, ignore_flag)</f>
        <v>zzz_ignore</v>
      </c>
      <c r="P570" s="19" t="str">
        <f>IF(AND(NOT(ISBLANK('Gen Master'!P458)),OR('Gen Master'!$AM458=TRUE,'Gen Master'!$AM458="Enabled?")),'Gen Master'!P458, ignore_flag)</f>
        <v>zzz_ignore</v>
      </c>
      <c r="Q570" s="19" t="str">
        <f>IF(AND(NOT(ISBLANK('Gen Master'!Q458)),OR('Gen Master'!$AM458=TRUE,'Gen Master'!$AM458="Enabled?")),'Gen Master'!Q458, ignore_flag)</f>
        <v>zzz_ignore</v>
      </c>
      <c r="R570" s="19" t="str">
        <f>IF(AND(NOT(ISBLANK('Gen Master'!R458)),OR('Gen Master'!$AM458=TRUE,'Gen Master'!$AM458="Enabled?")),'Gen Master'!R458, ignore_flag)</f>
        <v>zzz_ignore</v>
      </c>
      <c r="S570" s="19" t="str">
        <f>IF(AND(NOT(ISBLANK('Gen Master'!S458)),OR('Gen Master'!$AM458=TRUE,'Gen Master'!$AM458="Enabled?")),'Gen Master'!S458, ignore_flag)</f>
        <v>zzz_ignore</v>
      </c>
      <c r="T570" s="19" t="str">
        <f>IF(AND(NOT(ISBLANK('Gen Master'!T458)),OR('Gen Master'!$AM458=TRUE,'Gen Master'!$AM458="Enabled?")),'Gen Master'!T458, ignore_flag)</f>
        <v>zzz_ignore</v>
      </c>
      <c r="U570" s="19" t="str">
        <f>IF(AND(NOT(ISBLANK('Gen Master'!U458)),OR('Gen Master'!$AM458=TRUE,'Gen Master'!$AM458="Enabled?")),'Gen Master'!U458, ignore_flag)</f>
        <v>zzz_ignore</v>
      </c>
      <c r="V570" s="19" t="str">
        <f ca="1">IF(AND(NOT(ISBLANK('Gen Master'!V458)),OR('Gen Master'!$AM458=TRUE,'Gen Master'!$AM458="Enabled?")),'Gen Master'!V458, ignore_flag)</f>
        <v>zzz_ignore</v>
      </c>
      <c r="W570" s="19" t="str">
        <f>IF(AND(NOT(ISBLANK('Gen Master'!W458)),OR('Gen Master'!$AM458=TRUE,'Gen Master'!$AM458="Enabled?")),'Gen Master'!W458, ignore_flag)</f>
        <v>zzz_ignore</v>
      </c>
      <c r="X570" s="19" t="str">
        <f>IF(AND(NOT(ISBLANK('Gen Master'!X458)),OR('Gen Master'!$AM458=TRUE,'Gen Master'!$AM458="Enabled?")),'Gen Master'!X458, ignore_flag)</f>
        <v>zzz_ignore</v>
      </c>
      <c r="Y570" s="19" t="str">
        <f>IF(AND(NOT(ISBLANK('Gen Master'!Y458)),OR('Gen Master'!$AM458=TRUE,'Gen Master'!$AM458="Enabled?")),'Gen Master'!Y458, ignore_flag)</f>
        <v>zzz_ignore</v>
      </c>
    </row>
    <row r="571" spans="1:25">
      <c r="A571" s="19">
        <f>'Gen Master'!A465</f>
        <v>434</v>
      </c>
      <c r="B571" s="19" t="str">
        <f>IF(AND(NOT(ISBLANK('Gen Master'!B465)),OR('Gen Master'!$AM465=TRUE,'Gen Master'!$AM465="Enabled?")),'Gen Master'!B465, ignore_flag)</f>
        <v>zzz_ignore</v>
      </c>
      <c r="C571" s="19" t="str">
        <f>IF(AND(NOT(ISBLANK('Gen Master'!C465)),OR('Gen Master'!$AM465=TRUE,'Gen Master'!$AM465="Enabled?")),'Gen Master'!C465, ignore_flag)</f>
        <v>zzz_ignore</v>
      </c>
      <c r="D571" s="19" t="str">
        <f>IF(AND(NOT(ISBLANK('Gen Master'!D465)),OR('Gen Master'!$AM465=TRUE,'Gen Master'!$AM465="Enabled?")),'Gen Master'!D465, ignore_flag)</f>
        <v>zzz_ignore</v>
      </c>
      <c r="E571" s="19" t="str">
        <f>IF(AND(NOT(ISBLANK('Gen Master'!E465)),OR('Gen Master'!$AM465=TRUE,'Gen Master'!$AM465="Enabled?")),'Gen Master'!E465, ignore_flag)</f>
        <v>zzz_ignore</v>
      </c>
      <c r="F571" s="19" t="str">
        <f>IF(AND(NOT(ISBLANK('Gen Master'!F465)),OR('Gen Master'!$AM465=TRUE,'Gen Master'!$AM465="Enabled?")),'Gen Master'!F465, ignore_flag)</f>
        <v>zzz_ignore</v>
      </c>
      <c r="G571" s="19" t="str">
        <f>IF(AND(NOT(ISBLANK('Gen Master'!G465)),OR('Gen Master'!$AM465=TRUE,'Gen Master'!$AM465="Enabled?")),'Gen Master'!G465, ignore_flag)</f>
        <v>zzz_ignore</v>
      </c>
      <c r="H571" s="19" t="str">
        <f>IF(AND(NOT(ISBLANK('Gen Master'!H465)),OR('Gen Master'!$AM465=TRUE,'Gen Master'!$AM465="Enabled?")),'Gen Master'!H465, ignore_flag)</f>
        <v>zzz_ignore</v>
      </c>
      <c r="I571" s="19" t="str">
        <f>IF(AND(NOT(ISBLANK('Gen Master'!I465)),OR('Gen Master'!$AM465=TRUE,'Gen Master'!$AM465="Enabled?")),'Gen Master'!I465, ignore_flag)</f>
        <v>zzz_ignore</v>
      </c>
      <c r="J571" s="19" t="str">
        <f>IF(AND(NOT(ISBLANK('Gen Master'!J465)),OR('Gen Master'!$AM465=TRUE,'Gen Master'!$AM465="Enabled?")),'Gen Master'!J465, ignore_flag)</f>
        <v>zzz_ignore</v>
      </c>
      <c r="K571" s="19" t="str">
        <f>IF(AND(NOT(ISBLANK('Gen Master'!K465)),OR('Gen Master'!$AM465=TRUE,'Gen Master'!$AM465="Enabled?")),'Gen Master'!K465, ignore_flag)</f>
        <v>zzz_ignore</v>
      </c>
      <c r="L571" s="19" t="str">
        <f>IF(AND(NOT(ISBLANK('Gen Master'!L465)),OR('Gen Master'!$AM465=TRUE,'Gen Master'!$AM465="Enabled?")),'Gen Master'!L465, ignore_flag)</f>
        <v>zzz_ignore</v>
      </c>
      <c r="M571" s="19" t="str">
        <f>IF(AND(NOT(ISBLANK('Gen Master'!M465)),OR('Gen Master'!$AM465=TRUE,'Gen Master'!$AM465="Enabled?")),'Gen Master'!M465, ignore_flag)</f>
        <v>zzz_ignore</v>
      </c>
      <c r="N571" s="19" t="str">
        <f>IF(AND(NOT(ISBLANK('Gen Master'!N465)),OR('Gen Master'!$AM465=TRUE,'Gen Master'!$AM465="Enabled?")),'Gen Master'!N465, ignore_flag)</f>
        <v>zzz_ignore</v>
      </c>
      <c r="O571" s="19" t="str">
        <f>IF(AND(NOT(ISBLANK('Gen Master'!O465)),OR('Gen Master'!$AM465=TRUE,'Gen Master'!$AM465="Enabled?")),'Gen Master'!O465, ignore_flag)</f>
        <v>zzz_ignore</v>
      </c>
      <c r="P571" s="19" t="str">
        <f>IF(AND(NOT(ISBLANK('Gen Master'!P465)),OR('Gen Master'!$AM465=TRUE,'Gen Master'!$AM465="Enabled?")),'Gen Master'!P465, ignore_flag)</f>
        <v>zzz_ignore</v>
      </c>
      <c r="Q571" s="19" t="str">
        <f>IF(AND(NOT(ISBLANK('Gen Master'!Q465)),OR('Gen Master'!$AM465=TRUE,'Gen Master'!$AM465="Enabled?")),'Gen Master'!Q465, ignore_flag)</f>
        <v>zzz_ignore</v>
      </c>
      <c r="R571" s="19" t="str">
        <f>IF(AND(NOT(ISBLANK('Gen Master'!R465)),OR('Gen Master'!$AM465=TRUE,'Gen Master'!$AM465="Enabled?")),'Gen Master'!R465, ignore_flag)</f>
        <v>zzz_ignore</v>
      </c>
      <c r="S571" s="19" t="str">
        <f>IF(AND(NOT(ISBLANK('Gen Master'!S465)),OR('Gen Master'!$AM465=TRUE,'Gen Master'!$AM465="Enabled?")),'Gen Master'!S465, ignore_flag)</f>
        <v>zzz_ignore</v>
      </c>
      <c r="T571" s="19" t="str">
        <f>IF(AND(NOT(ISBLANK('Gen Master'!T465)),OR('Gen Master'!$AM465=TRUE,'Gen Master'!$AM465="Enabled?")),'Gen Master'!T465, ignore_flag)</f>
        <v>zzz_ignore</v>
      </c>
      <c r="U571" s="19" t="str">
        <f>IF(AND(NOT(ISBLANK('Gen Master'!U465)),OR('Gen Master'!$AM465=TRUE,'Gen Master'!$AM465="Enabled?")),'Gen Master'!U465, ignore_flag)</f>
        <v>zzz_ignore</v>
      </c>
      <c r="V571" s="19" t="str">
        <f ca="1">IF(AND(NOT(ISBLANK('Gen Master'!V465)),OR('Gen Master'!$AM465=TRUE,'Gen Master'!$AM465="Enabled?")),'Gen Master'!V465, ignore_flag)</f>
        <v>zzz_ignore</v>
      </c>
      <c r="W571" s="19" t="str">
        <f>IF(AND(NOT(ISBLANK('Gen Master'!W465)),OR('Gen Master'!$AM465=TRUE,'Gen Master'!$AM465="Enabled?")),'Gen Master'!W465, ignore_flag)</f>
        <v>zzz_ignore</v>
      </c>
      <c r="X571" s="19" t="str">
        <f>IF(AND(NOT(ISBLANK('Gen Master'!X465)),OR('Gen Master'!$AM465=TRUE,'Gen Master'!$AM465="Enabled?")),'Gen Master'!X465, ignore_flag)</f>
        <v>zzz_ignore</v>
      </c>
      <c r="Y571" s="19" t="str">
        <f>IF(AND(NOT(ISBLANK('Gen Master'!Y465)),OR('Gen Master'!$AM465=TRUE,'Gen Master'!$AM465="Enabled?")),'Gen Master'!Y465, ignore_flag)</f>
        <v>zzz_ignore</v>
      </c>
    </row>
    <row r="572" spans="1:25">
      <c r="A572" s="19">
        <f>'Gen Master'!A466</f>
        <v>435</v>
      </c>
      <c r="B572" s="19" t="str">
        <f>IF(AND(NOT(ISBLANK('Gen Master'!B466)),OR('Gen Master'!$AM466=TRUE,'Gen Master'!$AM466="Enabled?")),'Gen Master'!B466, ignore_flag)</f>
        <v>zzz_ignore</v>
      </c>
      <c r="C572" s="19" t="str">
        <f>IF(AND(NOT(ISBLANK('Gen Master'!C466)),OR('Gen Master'!$AM466=TRUE,'Gen Master'!$AM466="Enabled?")),'Gen Master'!C466, ignore_flag)</f>
        <v>zzz_ignore</v>
      </c>
      <c r="D572" s="19" t="str">
        <f>IF(AND(NOT(ISBLANK('Gen Master'!D466)),OR('Gen Master'!$AM466=TRUE,'Gen Master'!$AM466="Enabled?")),'Gen Master'!D466, ignore_flag)</f>
        <v>zzz_ignore</v>
      </c>
      <c r="E572" s="19" t="str">
        <f>IF(AND(NOT(ISBLANK('Gen Master'!E466)),OR('Gen Master'!$AM466=TRUE,'Gen Master'!$AM466="Enabled?")),'Gen Master'!E466, ignore_flag)</f>
        <v>zzz_ignore</v>
      </c>
      <c r="F572" s="19" t="str">
        <f>IF(AND(NOT(ISBLANK('Gen Master'!F466)),OR('Gen Master'!$AM466=TRUE,'Gen Master'!$AM466="Enabled?")),'Gen Master'!F466, ignore_flag)</f>
        <v>zzz_ignore</v>
      </c>
      <c r="G572" s="19" t="str">
        <f>IF(AND(NOT(ISBLANK('Gen Master'!G466)),OR('Gen Master'!$AM466=TRUE,'Gen Master'!$AM466="Enabled?")),'Gen Master'!G466, ignore_flag)</f>
        <v>zzz_ignore</v>
      </c>
      <c r="H572" s="19" t="str">
        <f>IF(AND(NOT(ISBLANK('Gen Master'!H466)),OR('Gen Master'!$AM466=TRUE,'Gen Master'!$AM466="Enabled?")),'Gen Master'!H466, ignore_flag)</f>
        <v>zzz_ignore</v>
      </c>
      <c r="I572" s="19" t="str">
        <f>IF(AND(NOT(ISBLANK('Gen Master'!I466)),OR('Gen Master'!$AM466=TRUE,'Gen Master'!$AM466="Enabled?")),'Gen Master'!I466, ignore_flag)</f>
        <v>zzz_ignore</v>
      </c>
      <c r="J572" s="19" t="str">
        <f>IF(AND(NOT(ISBLANK('Gen Master'!J466)),OR('Gen Master'!$AM466=TRUE,'Gen Master'!$AM466="Enabled?")),'Gen Master'!J466, ignore_flag)</f>
        <v>zzz_ignore</v>
      </c>
      <c r="K572" s="19" t="str">
        <f>IF(AND(NOT(ISBLANK('Gen Master'!K466)),OR('Gen Master'!$AM466=TRUE,'Gen Master'!$AM466="Enabled?")),'Gen Master'!K466, ignore_flag)</f>
        <v>zzz_ignore</v>
      </c>
      <c r="L572" s="19" t="str">
        <f>IF(AND(NOT(ISBLANK('Gen Master'!L466)),OR('Gen Master'!$AM466=TRUE,'Gen Master'!$AM466="Enabled?")),'Gen Master'!L466, ignore_flag)</f>
        <v>zzz_ignore</v>
      </c>
      <c r="M572" s="19" t="str">
        <f>IF(AND(NOT(ISBLANK('Gen Master'!M466)),OR('Gen Master'!$AM466=TRUE,'Gen Master'!$AM466="Enabled?")),'Gen Master'!M466, ignore_flag)</f>
        <v>zzz_ignore</v>
      </c>
      <c r="N572" s="19" t="str">
        <f>IF(AND(NOT(ISBLANK('Gen Master'!N466)),OR('Gen Master'!$AM466=TRUE,'Gen Master'!$AM466="Enabled?")),'Gen Master'!N466, ignore_flag)</f>
        <v>zzz_ignore</v>
      </c>
      <c r="O572" s="19" t="str">
        <f>IF(AND(NOT(ISBLANK('Gen Master'!O466)),OR('Gen Master'!$AM466=TRUE,'Gen Master'!$AM466="Enabled?")),'Gen Master'!O466, ignore_flag)</f>
        <v>zzz_ignore</v>
      </c>
      <c r="P572" s="19" t="str">
        <f>IF(AND(NOT(ISBLANK('Gen Master'!P466)),OR('Gen Master'!$AM466=TRUE,'Gen Master'!$AM466="Enabled?")),'Gen Master'!P466, ignore_flag)</f>
        <v>zzz_ignore</v>
      </c>
      <c r="Q572" s="19" t="str">
        <f>IF(AND(NOT(ISBLANK('Gen Master'!Q466)),OR('Gen Master'!$AM466=TRUE,'Gen Master'!$AM466="Enabled?")),'Gen Master'!Q466, ignore_flag)</f>
        <v>zzz_ignore</v>
      </c>
      <c r="R572" s="19" t="str">
        <f>IF(AND(NOT(ISBLANK('Gen Master'!R466)),OR('Gen Master'!$AM466=TRUE,'Gen Master'!$AM466="Enabled?")),'Gen Master'!R466, ignore_flag)</f>
        <v>zzz_ignore</v>
      </c>
      <c r="S572" s="19" t="str">
        <f>IF(AND(NOT(ISBLANK('Gen Master'!S466)),OR('Gen Master'!$AM466=TRUE,'Gen Master'!$AM466="Enabled?")),'Gen Master'!S466, ignore_flag)</f>
        <v>zzz_ignore</v>
      </c>
      <c r="T572" s="19" t="str">
        <f>IF(AND(NOT(ISBLANK('Gen Master'!T466)),OR('Gen Master'!$AM466=TRUE,'Gen Master'!$AM466="Enabled?")),'Gen Master'!T466, ignore_flag)</f>
        <v>zzz_ignore</v>
      </c>
      <c r="U572" s="19" t="str">
        <f>IF(AND(NOT(ISBLANK('Gen Master'!U466)),OR('Gen Master'!$AM466=TRUE,'Gen Master'!$AM466="Enabled?")),'Gen Master'!U466, ignore_flag)</f>
        <v>zzz_ignore</v>
      </c>
      <c r="V572" s="19" t="str">
        <f ca="1">IF(AND(NOT(ISBLANK('Gen Master'!V466)),OR('Gen Master'!$AM466=TRUE,'Gen Master'!$AM466="Enabled?")),'Gen Master'!V466, ignore_flag)</f>
        <v>zzz_ignore</v>
      </c>
      <c r="W572" s="19" t="str">
        <f>IF(AND(NOT(ISBLANK('Gen Master'!W466)),OR('Gen Master'!$AM466=TRUE,'Gen Master'!$AM466="Enabled?")),'Gen Master'!W466, ignore_flag)</f>
        <v>zzz_ignore</v>
      </c>
      <c r="X572" s="19" t="str">
        <f>IF(AND(NOT(ISBLANK('Gen Master'!X466)),OR('Gen Master'!$AM466=TRUE,'Gen Master'!$AM466="Enabled?")),'Gen Master'!X466, ignore_flag)</f>
        <v>zzz_ignore</v>
      </c>
      <c r="Y572" s="19" t="str">
        <f>IF(AND(NOT(ISBLANK('Gen Master'!Y466)),OR('Gen Master'!$AM466=TRUE,'Gen Master'!$AM466="Enabled?")),'Gen Master'!Y466, ignore_flag)</f>
        <v>zzz_ignore</v>
      </c>
    </row>
    <row r="573" spans="1:25">
      <c r="A573" s="19">
        <f>'Gen Master'!A467</f>
        <v>436</v>
      </c>
      <c r="B573" s="19" t="str">
        <f>IF(AND(NOT(ISBLANK('Gen Master'!B467)),OR('Gen Master'!$AM467=TRUE,'Gen Master'!$AM467="Enabled?")),'Gen Master'!B467, ignore_flag)</f>
        <v>zzz_ignore</v>
      </c>
      <c r="C573" s="19" t="str">
        <f>IF(AND(NOT(ISBLANK('Gen Master'!C467)),OR('Gen Master'!$AM467=TRUE,'Gen Master'!$AM467="Enabled?")),'Gen Master'!C467, ignore_flag)</f>
        <v>zzz_ignore</v>
      </c>
      <c r="D573" s="19" t="str">
        <f>IF(AND(NOT(ISBLANK('Gen Master'!D467)),OR('Gen Master'!$AM467=TRUE,'Gen Master'!$AM467="Enabled?")),'Gen Master'!D467, ignore_flag)</f>
        <v>zzz_ignore</v>
      </c>
      <c r="E573" s="19" t="str">
        <f>IF(AND(NOT(ISBLANK('Gen Master'!E467)),OR('Gen Master'!$AM467=TRUE,'Gen Master'!$AM467="Enabled?")),'Gen Master'!E467, ignore_flag)</f>
        <v>zzz_ignore</v>
      </c>
      <c r="F573" s="19" t="str">
        <f>IF(AND(NOT(ISBLANK('Gen Master'!F467)),OR('Gen Master'!$AM467=TRUE,'Gen Master'!$AM467="Enabled?")),'Gen Master'!F467, ignore_flag)</f>
        <v>zzz_ignore</v>
      </c>
      <c r="G573" s="19" t="str">
        <f>IF(AND(NOT(ISBLANK('Gen Master'!G467)),OR('Gen Master'!$AM467=TRUE,'Gen Master'!$AM467="Enabled?")),'Gen Master'!G467, ignore_flag)</f>
        <v>zzz_ignore</v>
      </c>
      <c r="H573" s="19" t="str">
        <f>IF(AND(NOT(ISBLANK('Gen Master'!H467)),OR('Gen Master'!$AM467=TRUE,'Gen Master'!$AM467="Enabled?")),'Gen Master'!H467, ignore_flag)</f>
        <v>zzz_ignore</v>
      </c>
      <c r="I573" s="19" t="str">
        <f>IF(AND(NOT(ISBLANK('Gen Master'!I467)),OR('Gen Master'!$AM467=TRUE,'Gen Master'!$AM467="Enabled?")),'Gen Master'!I467, ignore_flag)</f>
        <v>zzz_ignore</v>
      </c>
      <c r="J573" s="19" t="str">
        <f>IF(AND(NOT(ISBLANK('Gen Master'!J467)),OR('Gen Master'!$AM467=TRUE,'Gen Master'!$AM467="Enabled?")),'Gen Master'!J467, ignore_flag)</f>
        <v>zzz_ignore</v>
      </c>
      <c r="K573" s="19" t="str">
        <f>IF(AND(NOT(ISBLANK('Gen Master'!K467)),OR('Gen Master'!$AM467=TRUE,'Gen Master'!$AM467="Enabled?")),'Gen Master'!K467, ignore_flag)</f>
        <v>zzz_ignore</v>
      </c>
      <c r="L573" s="19" t="str">
        <f>IF(AND(NOT(ISBLANK('Gen Master'!L467)),OR('Gen Master'!$AM467=TRUE,'Gen Master'!$AM467="Enabled?")),'Gen Master'!L467, ignore_flag)</f>
        <v>zzz_ignore</v>
      </c>
      <c r="M573" s="19" t="str">
        <f>IF(AND(NOT(ISBLANK('Gen Master'!M467)),OR('Gen Master'!$AM467=TRUE,'Gen Master'!$AM467="Enabled?")),'Gen Master'!M467, ignore_flag)</f>
        <v>zzz_ignore</v>
      </c>
      <c r="N573" s="19" t="str">
        <f>IF(AND(NOT(ISBLANK('Gen Master'!N467)),OR('Gen Master'!$AM467=TRUE,'Gen Master'!$AM467="Enabled?")),'Gen Master'!N467, ignore_flag)</f>
        <v>zzz_ignore</v>
      </c>
      <c r="O573" s="19" t="str">
        <f>IF(AND(NOT(ISBLANK('Gen Master'!O467)),OR('Gen Master'!$AM467=TRUE,'Gen Master'!$AM467="Enabled?")),'Gen Master'!O467, ignore_flag)</f>
        <v>zzz_ignore</v>
      </c>
      <c r="P573" s="19" t="str">
        <f>IF(AND(NOT(ISBLANK('Gen Master'!P467)),OR('Gen Master'!$AM467=TRUE,'Gen Master'!$AM467="Enabled?")),'Gen Master'!P467, ignore_flag)</f>
        <v>zzz_ignore</v>
      </c>
      <c r="Q573" s="19" t="str">
        <f>IF(AND(NOT(ISBLANK('Gen Master'!Q467)),OR('Gen Master'!$AM467=TRUE,'Gen Master'!$AM467="Enabled?")),'Gen Master'!Q467, ignore_flag)</f>
        <v>zzz_ignore</v>
      </c>
      <c r="R573" s="19" t="str">
        <f>IF(AND(NOT(ISBLANK('Gen Master'!R467)),OR('Gen Master'!$AM467=TRUE,'Gen Master'!$AM467="Enabled?")),'Gen Master'!R467, ignore_flag)</f>
        <v>zzz_ignore</v>
      </c>
      <c r="S573" s="19" t="str">
        <f>IF(AND(NOT(ISBLANK('Gen Master'!S467)),OR('Gen Master'!$AM467=TRUE,'Gen Master'!$AM467="Enabled?")),'Gen Master'!S467, ignore_flag)</f>
        <v>zzz_ignore</v>
      </c>
      <c r="T573" s="19" t="str">
        <f>IF(AND(NOT(ISBLANK('Gen Master'!T467)),OR('Gen Master'!$AM467=TRUE,'Gen Master'!$AM467="Enabled?")),'Gen Master'!T467, ignore_flag)</f>
        <v>zzz_ignore</v>
      </c>
      <c r="U573" s="19" t="str">
        <f>IF(AND(NOT(ISBLANK('Gen Master'!U467)),OR('Gen Master'!$AM467=TRUE,'Gen Master'!$AM467="Enabled?")),'Gen Master'!U467, ignore_flag)</f>
        <v>zzz_ignore</v>
      </c>
      <c r="V573" s="19" t="str">
        <f ca="1">IF(AND(NOT(ISBLANK('Gen Master'!V467)),OR('Gen Master'!$AM467=TRUE,'Gen Master'!$AM467="Enabled?")),'Gen Master'!V467, ignore_flag)</f>
        <v>zzz_ignore</v>
      </c>
      <c r="W573" s="19" t="str">
        <f>IF(AND(NOT(ISBLANK('Gen Master'!W467)),OR('Gen Master'!$AM467=TRUE,'Gen Master'!$AM467="Enabled?")),'Gen Master'!W467, ignore_flag)</f>
        <v>zzz_ignore</v>
      </c>
      <c r="X573" s="19" t="str">
        <f>IF(AND(NOT(ISBLANK('Gen Master'!X467)),OR('Gen Master'!$AM467=TRUE,'Gen Master'!$AM467="Enabled?")),'Gen Master'!X467, ignore_flag)</f>
        <v>zzz_ignore</v>
      </c>
      <c r="Y573" s="19" t="str">
        <f>IF(AND(NOT(ISBLANK('Gen Master'!Y467)),OR('Gen Master'!$AM467=TRUE,'Gen Master'!$AM467="Enabled?")),'Gen Master'!Y467, ignore_flag)</f>
        <v>zzz_ignore</v>
      </c>
    </row>
    <row r="574" spans="1:25">
      <c r="A574" s="19">
        <f>'Gen Master'!A470</f>
        <v>439</v>
      </c>
      <c r="B574" s="19" t="str">
        <f>IF(AND(NOT(ISBLANK('Gen Master'!B470)),OR('Gen Master'!$AM470=TRUE,'Gen Master'!$AM470="Enabled?")),'Gen Master'!B470, ignore_flag)</f>
        <v>zzz_ignore</v>
      </c>
      <c r="C574" s="19" t="str">
        <f>IF(AND(NOT(ISBLANK('Gen Master'!C470)),OR('Gen Master'!$AM470=TRUE,'Gen Master'!$AM470="Enabled?")),'Gen Master'!C470, ignore_flag)</f>
        <v>zzz_ignore</v>
      </c>
      <c r="D574" s="19" t="str">
        <f>IF(AND(NOT(ISBLANK('Gen Master'!D470)),OR('Gen Master'!$AM470=TRUE,'Gen Master'!$AM470="Enabled?")),'Gen Master'!D470, ignore_flag)</f>
        <v>zzz_ignore</v>
      </c>
      <c r="E574" s="19" t="str">
        <f>IF(AND(NOT(ISBLANK('Gen Master'!E470)),OR('Gen Master'!$AM470=TRUE,'Gen Master'!$AM470="Enabled?")),'Gen Master'!E470, ignore_flag)</f>
        <v>zzz_ignore</v>
      </c>
      <c r="F574" s="19" t="str">
        <f>IF(AND(NOT(ISBLANK('Gen Master'!F470)),OR('Gen Master'!$AM470=TRUE,'Gen Master'!$AM470="Enabled?")),'Gen Master'!F470, ignore_flag)</f>
        <v>zzz_ignore</v>
      </c>
      <c r="G574" s="19" t="str">
        <f>IF(AND(NOT(ISBLANK('Gen Master'!G470)),OR('Gen Master'!$AM470=TRUE,'Gen Master'!$AM470="Enabled?")),'Gen Master'!G470, ignore_flag)</f>
        <v>zzz_ignore</v>
      </c>
      <c r="H574" s="19" t="str">
        <f>IF(AND(NOT(ISBLANK('Gen Master'!H470)),OR('Gen Master'!$AM470=TRUE,'Gen Master'!$AM470="Enabled?")),'Gen Master'!H470, ignore_flag)</f>
        <v>zzz_ignore</v>
      </c>
      <c r="I574" s="19" t="str">
        <f>IF(AND(NOT(ISBLANK('Gen Master'!I470)),OR('Gen Master'!$AM470=TRUE,'Gen Master'!$AM470="Enabled?")),'Gen Master'!I470, ignore_flag)</f>
        <v>zzz_ignore</v>
      </c>
      <c r="J574" s="19" t="str">
        <f>IF(AND(NOT(ISBLANK('Gen Master'!J470)),OR('Gen Master'!$AM470=TRUE,'Gen Master'!$AM470="Enabled?")),'Gen Master'!J470, ignore_flag)</f>
        <v>zzz_ignore</v>
      </c>
      <c r="K574" s="19" t="str">
        <f>IF(AND(NOT(ISBLANK('Gen Master'!K470)),OR('Gen Master'!$AM470=TRUE,'Gen Master'!$AM470="Enabled?")),'Gen Master'!K470, ignore_flag)</f>
        <v>zzz_ignore</v>
      </c>
      <c r="L574" s="19" t="str">
        <f>IF(AND(NOT(ISBLANK('Gen Master'!L470)),OR('Gen Master'!$AM470=TRUE,'Gen Master'!$AM470="Enabled?")),'Gen Master'!L470, ignore_flag)</f>
        <v>zzz_ignore</v>
      </c>
      <c r="M574" s="19" t="str">
        <f>IF(AND(NOT(ISBLANK('Gen Master'!M470)),OR('Gen Master'!$AM470=TRUE,'Gen Master'!$AM470="Enabled?")),'Gen Master'!M470, ignore_flag)</f>
        <v>zzz_ignore</v>
      </c>
      <c r="N574" s="19" t="str">
        <f>IF(AND(NOT(ISBLANK('Gen Master'!N470)),OR('Gen Master'!$AM470=TRUE,'Gen Master'!$AM470="Enabled?")),'Gen Master'!N470, ignore_flag)</f>
        <v>zzz_ignore</v>
      </c>
      <c r="O574" s="19" t="str">
        <f>IF(AND(NOT(ISBLANK('Gen Master'!O470)),OR('Gen Master'!$AM470=TRUE,'Gen Master'!$AM470="Enabled?")),'Gen Master'!O470, ignore_flag)</f>
        <v>zzz_ignore</v>
      </c>
      <c r="P574" s="19" t="str">
        <f>IF(AND(NOT(ISBLANK('Gen Master'!P470)),OR('Gen Master'!$AM470=TRUE,'Gen Master'!$AM470="Enabled?")),'Gen Master'!P470, ignore_flag)</f>
        <v>zzz_ignore</v>
      </c>
      <c r="Q574" s="19" t="str">
        <f>IF(AND(NOT(ISBLANK('Gen Master'!Q470)),OR('Gen Master'!$AM470=TRUE,'Gen Master'!$AM470="Enabled?")),'Gen Master'!Q470, ignore_flag)</f>
        <v>zzz_ignore</v>
      </c>
      <c r="R574" s="19" t="str">
        <f>IF(AND(NOT(ISBLANK('Gen Master'!R470)),OR('Gen Master'!$AM470=TRUE,'Gen Master'!$AM470="Enabled?")),'Gen Master'!R470, ignore_flag)</f>
        <v>zzz_ignore</v>
      </c>
      <c r="S574" s="19" t="str">
        <f>IF(AND(NOT(ISBLANK('Gen Master'!S470)),OR('Gen Master'!$AM470=TRUE,'Gen Master'!$AM470="Enabled?")),'Gen Master'!S470, ignore_flag)</f>
        <v>zzz_ignore</v>
      </c>
      <c r="T574" s="19" t="str">
        <f>IF(AND(NOT(ISBLANK('Gen Master'!T470)),OR('Gen Master'!$AM470=TRUE,'Gen Master'!$AM470="Enabled?")),'Gen Master'!T470, ignore_flag)</f>
        <v>zzz_ignore</v>
      </c>
      <c r="U574" s="19" t="str">
        <f>IF(AND(NOT(ISBLANK('Gen Master'!U470)),OR('Gen Master'!$AM470=TRUE,'Gen Master'!$AM470="Enabled?")),'Gen Master'!U470, ignore_flag)</f>
        <v>zzz_ignore</v>
      </c>
      <c r="V574" s="19" t="str">
        <f ca="1">IF(AND(NOT(ISBLANK('Gen Master'!V470)),OR('Gen Master'!$AM470=TRUE,'Gen Master'!$AM470="Enabled?")),'Gen Master'!V470, ignore_flag)</f>
        <v>zzz_ignore</v>
      </c>
      <c r="W574" s="19" t="str">
        <f>IF(AND(NOT(ISBLANK('Gen Master'!W470)),OR('Gen Master'!$AM470=TRUE,'Gen Master'!$AM470="Enabled?")),'Gen Master'!W470, ignore_flag)</f>
        <v>zzz_ignore</v>
      </c>
      <c r="X574" s="19" t="str">
        <f>IF(AND(NOT(ISBLANK('Gen Master'!X470)),OR('Gen Master'!$AM470=TRUE,'Gen Master'!$AM470="Enabled?")),'Gen Master'!X470, ignore_flag)</f>
        <v>zzz_ignore</v>
      </c>
      <c r="Y574" s="19" t="str">
        <f>IF(AND(NOT(ISBLANK('Gen Master'!Y470)),OR('Gen Master'!$AM470=TRUE,'Gen Master'!$AM470="Enabled?")),'Gen Master'!Y470, ignore_flag)</f>
        <v>zzz_ignore</v>
      </c>
    </row>
    <row r="575" spans="1:25">
      <c r="A575" s="19">
        <f>'Gen Master'!A471</f>
        <v>440</v>
      </c>
      <c r="B575" s="19" t="str">
        <f>IF(AND(NOT(ISBLANK('Gen Master'!B471)),OR('Gen Master'!$AM471=TRUE,'Gen Master'!$AM471="Enabled?")),'Gen Master'!B471, ignore_flag)</f>
        <v>zzz_ignore</v>
      </c>
      <c r="C575" s="19" t="str">
        <f>IF(AND(NOT(ISBLANK('Gen Master'!C471)),OR('Gen Master'!$AM471=TRUE,'Gen Master'!$AM471="Enabled?")),'Gen Master'!C471, ignore_flag)</f>
        <v>zzz_ignore</v>
      </c>
      <c r="D575" s="19" t="str">
        <f>IF(AND(NOT(ISBLANK('Gen Master'!D471)),OR('Gen Master'!$AM471=TRUE,'Gen Master'!$AM471="Enabled?")),'Gen Master'!D471, ignore_flag)</f>
        <v>zzz_ignore</v>
      </c>
      <c r="E575" s="19" t="str">
        <f>IF(AND(NOT(ISBLANK('Gen Master'!E471)),OR('Gen Master'!$AM471=TRUE,'Gen Master'!$AM471="Enabled?")),'Gen Master'!E471, ignore_flag)</f>
        <v>zzz_ignore</v>
      </c>
      <c r="F575" s="19" t="str">
        <f>IF(AND(NOT(ISBLANK('Gen Master'!F471)),OR('Gen Master'!$AM471=TRUE,'Gen Master'!$AM471="Enabled?")),'Gen Master'!F471, ignore_flag)</f>
        <v>zzz_ignore</v>
      </c>
      <c r="G575" s="19" t="str">
        <f>IF(AND(NOT(ISBLANK('Gen Master'!G471)),OR('Gen Master'!$AM471=TRUE,'Gen Master'!$AM471="Enabled?")),'Gen Master'!G471, ignore_flag)</f>
        <v>zzz_ignore</v>
      </c>
      <c r="H575" s="19" t="str">
        <f>IF(AND(NOT(ISBLANK('Gen Master'!H471)),OR('Gen Master'!$AM471=TRUE,'Gen Master'!$AM471="Enabled?")),'Gen Master'!H471, ignore_flag)</f>
        <v>zzz_ignore</v>
      </c>
      <c r="I575" s="19" t="str">
        <f>IF(AND(NOT(ISBLANK('Gen Master'!I471)),OR('Gen Master'!$AM471=TRUE,'Gen Master'!$AM471="Enabled?")),'Gen Master'!I471, ignore_flag)</f>
        <v>zzz_ignore</v>
      </c>
      <c r="J575" s="19" t="str">
        <f>IF(AND(NOT(ISBLANK('Gen Master'!J471)),OR('Gen Master'!$AM471=TRUE,'Gen Master'!$AM471="Enabled?")),'Gen Master'!J471, ignore_flag)</f>
        <v>zzz_ignore</v>
      </c>
      <c r="K575" s="19" t="str">
        <f>IF(AND(NOT(ISBLANK('Gen Master'!K471)),OR('Gen Master'!$AM471=TRUE,'Gen Master'!$AM471="Enabled?")),'Gen Master'!K471, ignore_flag)</f>
        <v>zzz_ignore</v>
      </c>
      <c r="L575" s="19" t="str">
        <f>IF(AND(NOT(ISBLANK('Gen Master'!L471)),OR('Gen Master'!$AM471=TRUE,'Gen Master'!$AM471="Enabled?")),'Gen Master'!L471, ignore_flag)</f>
        <v>zzz_ignore</v>
      </c>
      <c r="M575" s="19" t="str">
        <f>IF(AND(NOT(ISBLANK('Gen Master'!M471)),OR('Gen Master'!$AM471=TRUE,'Gen Master'!$AM471="Enabled?")),'Gen Master'!M471, ignore_flag)</f>
        <v>zzz_ignore</v>
      </c>
      <c r="N575" s="19" t="str">
        <f>IF(AND(NOT(ISBLANK('Gen Master'!N471)),OR('Gen Master'!$AM471=TRUE,'Gen Master'!$AM471="Enabled?")),'Gen Master'!N471, ignore_flag)</f>
        <v>zzz_ignore</v>
      </c>
      <c r="O575" s="19" t="str">
        <f>IF(AND(NOT(ISBLANK('Gen Master'!O471)),OR('Gen Master'!$AM471=TRUE,'Gen Master'!$AM471="Enabled?")),'Gen Master'!O471, ignore_flag)</f>
        <v>zzz_ignore</v>
      </c>
      <c r="P575" s="19" t="str">
        <f>IF(AND(NOT(ISBLANK('Gen Master'!P471)),OR('Gen Master'!$AM471=TRUE,'Gen Master'!$AM471="Enabled?")),'Gen Master'!P471, ignore_flag)</f>
        <v>zzz_ignore</v>
      </c>
      <c r="Q575" s="19" t="str">
        <f>IF(AND(NOT(ISBLANK('Gen Master'!Q471)),OR('Gen Master'!$AM471=TRUE,'Gen Master'!$AM471="Enabled?")),'Gen Master'!Q471, ignore_flag)</f>
        <v>zzz_ignore</v>
      </c>
      <c r="R575" s="19" t="str">
        <f>IF(AND(NOT(ISBLANK('Gen Master'!R471)),OR('Gen Master'!$AM471=TRUE,'Gen Master'!$AM471="Enabled?")),'Gen Master'!R471, ignore_flag)</f>
        <v>zzz_ignore</v>
      </c>
      <c r="S575" s="19" t="str">
        <f>IF(AND(NOT(ISBLANK('Gen Master'!S471)),OR('Gen Master'!$AM471=TRUE,'Gen Master'!$AM471="Enabled?")),'Gen Master'!S471, ignore_flag)</f>
        <v>zzz_ignore</v>
      </c>
      <c r="T575" s="19" t="str">
        <f>IF(AND(NOT(ISBLANK('Gen Master'!T471)),OR('Gen Master'!$AM471=TRUE,'Gen Master'!$AM471="Enabled?")),'Gen Master'!T471, ignore_flag)</f>
        <v>zzz_ignore</v>
      </c>
      <c r="U575" s="19" t="str">
        <f>IF(AND(NOT(ISBLANK('Gen Master'!U471)),OR('Gen Master'!$AM471=TRUE,'Gen Master'!$AM471="Enabled?")),'Gen Master'!U471, ignore_flag)</f>
        <v>zzz_ignore</v>
      </c>
      <c r="V575" s="19" t="str">
        <f ca="1">IF(AND(NOT(ISBLANK('Gen Master'!V471)),OR('Gen Master'!$AM471=TRUE,'Gen Master'!$AM471="Enabled?")),'Gen Master'!V471, ignore_flag)</f>
        <v>zzz_ignore</v>
      </c>
      <c r="W575" s="19" t="str">
        <f>IF(AND(NOT(ISBLANK('Gen Master'!W471)),OR('Gen Master'!$AM471=TRUE,'Gen Master'!$AM471="Enabled?")),'Gen Master'!W471, ignore_flag)</f>
        <v>zzz_ignore</v>
      </c>
      <c r="X575" s="19" t="str">
        <f>IF(AND(NOT(ISBLANK('Gen Master'!X471)),OR('Gen Master'!$AM471=TRUE,'Gen Master'!$AM471="Enabled?")),'Gen Master'!X471, ignore_flag)</f>
        <v>zzz_ignore</v>
      </c>
      <c r="Y575" s="19" t="str">
        <f>IF(AND(NOT(ISBLANK('Gen Master'!Y471)),OR('Gen Master'!$AM471=TRUE,'Gen Master'!$AM471="Enabled?")),'Gen Master'!Y471, ignore_flag)</f>
        <v>zzz_ignore</v>
      </c>
    </row>
    <row r="576" spans="1:25">
      <c r="A576" s="19">
        <f>'Gen Master'!A473</f>
        <v>442</v>
      </c>
      <c r="B576" s="19" t="str">
        <f>IF(AND(NOT(ISBLANK('Gen Master'!B473)),OR('Gen Master'!$AM473=TRUE,'Gen Master'!$AM473="Enabled?")),'Gen Master'!B473, ignore_flag)</f>
        <v>zzz_ignore</v>
      </c>
      <c r="C576" s="19" t="str">
        <f>IF(AND(NOT(ISBLANK('Gen Master'!C473)),OR('Gen Master'!$AM473=TRUE,'Gen Master'!$AM473="Enabled?")),'Gen Master'!C473, ignore_flag)</f>
        <v>zzz_ignore</v>
      </c>
      <c r="D576" s="19" t="str">
        <f>IF(AND(NOT(ISBLANK('Gen Master'!D473)),OR('Gen Master'!$AM473=TRUE,'Gen Master'!$AM473="Enabled?")),'Gen Master'!D473, ignore_flag)</f>
        <v>zzz_ignore</v>
      </c>
      <c r="E576" s="19" t="str">
        <f>IF(AND(NOT(ISBLANK('Gen Master'!E473)),OR('Gen Master'!$AM473=TRUE,'Gen Master'!$AM473="Enabled?")),'Gen Master'!E473, ignore_flag)</f>
        <v>zzz_ignore</v>
      </c>
      <c r="F576" s="19" t="str">
        <f>IF(AND(NOT(ISBLANK('Gen Master'!F473)),OR('Gen Master'!$AM473=TRUE,'Gen Master'!$AM473="Enabled?")),'Gen Master'!F473, ignore_flag)</f>
        <v>zzz_ignore</v>
      </c>
      <c r="G576" s="19" t="str">
        <f>IF(AND(NOT(ISBLANK('Gen Master'!G473)),OR('Gen Master'!$AM473=TRUE,'Gen Master'!$AM473="Enabled?")),'Gen Master'!G473, ignore_flag)</f>
        <v>zzz_ignore</v>
      </c>
      <c r="H576" s="19" t="str">
        <f>IF(AND(NOT(ISBLANK('Gen Master'!H473)),OR('Gen Master'!$AM473=TRUE,'Gen Master'!$AM473="Enabled?")),'Gen Master'!H473, ignore_flag)</f>
        <v>zzz_ignore</v>
      </c>
      <c r="I576" s="19" t="str">
        <f>IF(AND(NOT(ISBLANK('Gen Master'!I473)),OR('Gen Master'!$AM473=TRUE,'Gen Master'!$AM473="Enabled?")),'Gen Master'!I473, ignore_flag)</f>
        <v>zzz_ignore</v>
      </c>
      <c r="J576" s="19" t="str">
        <f>IF(AND(NOT(ISBLANK('Gen Master'!J473)),OR('Gen Master'!$AM473=TRUE,'Gen Master'!$AM473="Enabled?")),'Gen Master'!J473, ignore_flag)</f>
        <v>zzz_ignore</v>
      </c>
      <c r="K576" s="19" t="str">
        <f>IF(AND(NOT(ISBLANK('Gen Master'!K473)),OR('Gen Master'!$AM473=TRUE,'Gen Master'!$AM473="Enabled?")),'Gen Master'!K473, ignore_flag)</f>
        <v>zzz_ignore</v>
      </c>
      <c r="L576" s="19" t="str">
        <f>IF(AND(NOT(ISBLANK('Gen Master'!L473)),OR('Gen Master'!$AM473=TRUE,'Gen Master'!$AM473="Enabled?")),'Gen Master'!L473, ignore_flag)</f>
        <v>zzz_ignore</v>
      </c>
      <c r="M576" s="19" t="str">
        <f>IF(AND(NOT(ISBLANK('Gen Master'!M473)),OR('Gen Master'!$AM473=TRUE,'Gen Master'!$AM473="Enabled?")),'Gen Master'!M473, ignore_flag)</f>
        <v>zzz_ignore</v>
      </c>
      <c r="N576" s="19" t="str">
        <f>IF(AND(NOT(ISBLANK('Gen Master'!N473)),OR('Gen Master'!$AM473=TRUE,'Gen Master'!$AM473="Enabled?")),'Gen Master'!N473, ignore_flag)</f>
        <v>zzz_ignore</v>
      </c>
      <c r="O576" s="19" t="str">
        <f>IF(AND(NOT(ISBLANK('Gen Master'!O473)),OR('Gen Master'!$AM473=TRUE,'Gen Master'!$AM473="Enabled?")),'Gen Master'!O473, ignore_flag)</f>
        <v>zzz_ignore</v>
      </c>
      <c r="P576" s="19" t="str">
        <f>IF(AND(NOT(ISBLANK('Gen Master'!P473)),OR('Gen Master'!$AM473=TRUE,'Gen Master'!$AM473="Enabled?")),'Gen Master'!P473, ignore_flag)</f>
        <v>zzz_ignore</v>
      </c>
      <c r="Q576" s="19" t="str">
        <f>IF(AND(NOT(ISBLANK('Gen Master'!Q473)),OR('Gen Master'!$AM473=TRUE,'Gen Master'!$AM473="Enabled?")),'Gen Master'!Q473, ignore_flag)</f>
        <v>zzz_ignore</v>
      </c>
      <c r="R576" s="19" t="str">
        <f>IF(AND(NOT(ISBLANK('Gen Master'!R473)),OR('Gen Master'!$AM473=TRUE,'Gen Master'!$AM473="Enabled?")),'Gen Master'!R473, ignore_flag)</f>
        <v>zzz_ignore</v>
      </c>
      <c r="S576" s="19" t="str">
        <f>IF(AND(NOT(ISBLANK('Gen Master'!S473)),OR('Gen Master'!$AM473=TRUE,'Gen Master'!$AM473="Enabled?")),'Gen Master'!S473, ignore_flag)</f>
        <v>zzz_ignore</v>
      </c>
      <c r="T576" s="19" t="str">
        <f>IF(AND(NOT(ISBLANK('Gen Master'!T473)),OR('Gen Master'!$AM473=TRUE,'Gen Master'!$AM473="Enabled?")),'Gen Master'!T473, ignore_flag)</f>
        <v>zzz_ignore</v>
      </c>
      <c r="U576" s="19" t="str">
        <f>IF(AND(NOT(ISBLANK('Gen Master'!U473)),OR('Gen Master'!$AM473=TRUE,'Gen Master'!$AM473="Enabled?")),'Gen Master'!U473, ignore_flag)</f>
        <v>zzz_ignore</v>
      </c>
      <c r="V576" s="19" t="str">
        <f ca="1">IF(AND(NOT(ISBLANK('Gen Master'!V473)),OR('Gen Master'!$AM473=TRUE,'Gen Master'!$AM473="Enabled?")),'Gen Master'!V473, ignore_flag)</f>
        <v>zzz_ignore</v>
      </c>
      <c r="W576" s="19" t="str">
        <f>IF(AND(NOT(ISBLANK('Gen Master'!W473)),OR('Gen Master'!$AM473=TRUE,'Gen Master'!$AM473="Enabled?")),'Gen Master'!W473, ignore_flag)</f>
        <v>zzz_ignore</v>
      </c>
      <c r="X576" s="19" t="str">
        <f>IF(AND(NOT(ISBLANK('Gen Master'!X473)),OR('Gen Master'!$AM473=TRUE,'Gen Master'!$AM473="Enabled?")),'Gen Master'!X473, ignore_flag)</f>
        <v>zzz_ignore</v>
      </c>
      <c r="Y576" s="19" t="str">
        <f>IF(AND(NOT(ISBLANK('Gen Master'!Y473)),OR('Gen Master'!$AM473=TRUE,'Gen Master'!$AM473="Enabled?")),'Gen Master'!Y473, ignore_flag)</f>
        <v>zzz_ignore</v>
      </c>
    </row>
    <row r="577" spans="1:25">
      <c r="A577" s="19">
        <f>'Gen Master'!A474</f>
        <v>443</v>
      </c>
      <c r="B577" s="19" t="str">
        <f>IF(AND(NOT(ISBLANK('Gen Master'!B474)),OR('Gen Master'!$AM474=TRUE,'Gen Master'!$AM474="Enabled?")),'Gen Master'!B474, ignore_flag)</f>
        <v>zzz_ignore</v>
      </c>
      <c r="C577" s="19" t="str">
        <f>IF(AND(NOT(ISBLANK('Gen Master'!C474)),OR('Gen Master'!$AM474=TRUE,'Gen Master'!$AM474="Enabled?")),'Gen Master'!C474, ignore_flag)</f>
        <v>zzz_ignore</v>
      </c>
      <c r="D577" s="19" t="str">
        <f>IF(AND(NOT(ISBLANK('Gen Master'!D474)),OR('Gen Master'!$AM474=TRUE,'Gen Master'!$AM474="Enabled?")),'Gen Master'!D474, ignore_flag)</f>
        <v>zzz_ignore</v>
      </c>
      <c r="E577" s="19" t="str">
        <f>IF(AND(NOT(ISBLANK('Gen Master'!E474)),OR('Gen Master'!$AM474=TRUE,'Gen Master'!$AM474="Enabled?")),'Gen Master'!E474, ignore_flag)</f>
        <v>zzz_ignore</v>
      </c>
      <c r="F577" s="19" t="str">
        <f>IF(AND(NOT(ISBLANK('Gen Master'!F474)),OR('Gen Master'!$AM474=TRUE,'Gen Master'!$AM474="Enabled?")),'Gen Master'!F474, ignore_flag)</f>
        <v>zzz_ignore</v>
      </c>
      <c r="G577" s="19" t="str">
        <f>IF(AND(NOT(ISBLANK('Gen Master'!G474)),OR('Gen Master'!$AM474=TRUE,'Gen Master'!$AM474="Enabled?")),'Gen Master'!G474, ignore_flag)</f>
        <v>zzz_ignore</v>
      </c>
      <c r="H577" s="19" t="str">
        <f>IF(AND(NOT(ISBLANK('Gen Master'!H474)),OR('Gen Master'!$AM474=TRUE,'Gen Master'!$AM474="Enabled?")),'Gen Master'!H474, ignore_flag)</f>
        <v>zzz_ignore</v>
      </c>
      <c r="I577" s="19" t="str">
        <f>IF(AND(NOT(ISBLANK('Gen Master'!I474)),OR('Gen Master'!$AM474=TRUE,'Gen Master'!$AM474="Enabled?")),'Gen Master'!I474, ignore_flag)</f>
        <v>zzz_ignore</v>
      </c>
      <c r="J577" s="19" t="str">
        <f>IF(AND(NOT(ISBLANK('Gen Master'!J474)),OR('Gen Master'!$AM474=TRUE,'Gen Master'!$AM474="Enabled?")),'Gen Master'!J474, ignore_flag)</f>
        <v>zzz_ignore</v>
      </c>
      <c r="K577" s="19" t="str">
        <f>IF(AND(NOT(ISBLANK('Gen Master'!K474)),OR('Gen Master'!$AM474=TRUE,'Gen Master'!$AM474="Enabled?")),'Gen Master'!K474, ignore_flag)</f>
        <v>zzz_ignore</v>
      </c>
      <c r="L577" s="19" t="str">
        <f>IF(AND(NOT(ISBLANK('Gen Master'!L474)),OR('Gen Master'!$AM474=TRUE,'Gen Master'!$AM474="Enabled?")),'Gen Master'!L474, ignore_flag)</f>
        <v>zzz_ignore</v>
      </c>
      <c r="M577" s="19" t="str">
        <f>IF(AND(NOT(ISBLANK('Gen Master'!M474)),OR('Gen Master'!$AM474=TRUE,'Gen Master'!$AM474="Enabled?")),'Gen Master'!M474, ignore_flag)</f>
        <v>zzz_ignore</v>
      </c>
      <c r="N577" s="19" t="str">
        <f>IF(AND(NOT(ISBLANK('Gen Master'!N474)),OR('Gen Master'!$AM474=TRUE,'Gen Master'!$AM474="Enabled?")),'Gen Master'!N474, ignore_flag)</f>
        <v>zzz_ignore</v>
      </c>
      <c r="O577" s="19" t="str">
        <f>IF(AND(NOT(ISBLANK('Gen Master'!O474)),OR('Gen Master'!$AM474=TRUE,'Gen Master'!$AM474="Enabled?")),'Gen Master'!O474, ignore_flag)</f>
        <v>zzz_ignore</v>
      </c>
      <c r="P577" s="19" t="str">
        <f>IF(AND(NOT(ISBLANK('Gen Master'!P474)),OR('Gen Master'!$AM474=TRUE,'Gen Master'!$AM474="Enabled?")),'Gen Master'!P474, ignore_flag)</f>
        <v>zzz_ignore</v>
      </c>
      <c r="Q577" s="19" t="str">
        <f>IF(AND(NOT(ISBLANK('Gen Master'!Q474)),OR('Gen Master'!$AM474=TRUE,'Gen Master'!$AM474="Enabled?")),'Gen Master'!Q474, ignore_flag)</f>
        <v>zzz_ignore</v>
      </c>
      <c r="R577" s="19" t="str">
        <f>IF(AND(NOT(ISBLANK('Gen Master'!R474)),OR('Gen Master'!$AM474=TRUE,'Gen Master'!$AM474="Enabled?")),'Gen Master'!R474, ignore_flag)</f>
        <v>zzz_ignore</v>
      </c>
      <c r="S577" s="19" t="str">
        <f>IF(AND(NOT(ISBLANK('Gen Master'!S474)),OR('Gen Master'!$AM474=TRUE,'Gen Master'!$AM474="Enabled?")),'Gen Master'!S474, ignore_flag)</f>
        <v>zzz_ignore</v>
      </c>
      <c r="T577" s="19" t="str">
        <f>IF(AND(NOT(ISBLANK('Gen Master'!T474)),OR('Gen Master'!$AM474=TRUE,'Gen Master'!$AM474="Enabled?")),'Gen Master'!T474, ignore_flag)</f>
        <v>zzz_ignore</v>
      </c>
      <c r="U577" s="19" t="str">
        <f>IF(AND(NOT(ISBLANK('Gen Master'!U474)),OR('Gen Master'!$AM474=TRUE,'Gen Master'!$AM474="Enabled?")),'Gen Master'!U474, ignore_flag)</f>
        <v>zzz_ignore</v>
      </c>
      <c r="V577" s="19" t="str">
        <f ca="1">IF(AND(NOT(ISBLANK('Gen Master'!V474)),OR('Gen Master'!$AM474=TRUE,'Gen Master'!$AM474="Enabled?")),'Gen Master'!V474, ignore_flag)</f>
        <v>zzz_ignore</v>
      </c>
      <c r="W577" s="19" t="str">
        <f>IF(AND(NOT(ISBLANK('Gen Master'!W474)),OR('Gen Master'!$AM474=TRUE,'Gen Master'!$AM474="Enabled?")),'Gen Master'!W474, ignore_flag)</f>
        <v>zzz_ignore</v>
      </c>
      <c r="X577" s="19" t="str">
        <f>IF(AND(NOT(ISBLANK('Gen Master'!X474)),OR('Gen Master'!$AM474=TRUE,'Gen Master'!$AM474="Enabled?")),'Gen Master'!X474, ignore_flag)</f>
        <v>zzz_ignore</v>
      </c>
      <c r="Y577" s="19" t="str">
        <f>IF(AND(NOT(ISBLANK('Gen Master'!Y474)),OR('Gen Master'!$AM474=TRUE,'Gen Master'!$AM474="Enabled?")),'Gen Master'!Y474, ignore_flag)</f>
        <v>zzz_ignore</v>
      </c>
    </row>
    <row r="578" spans="1:25">
      <c r="A578" s="19">
        <f>'Gen Master'!A475</f>
        <v>444</v>
      </c>
      <c r="B578" s="19" t="str">
        <f>IF(AND(NOT(ISBLANK('Gen Master'!B475)),OR('Gen Master'!$AM475=TRUE,'Gen Master'!$AM475="Enabled?")),'Gen Master'!B475, ignore_flag)</f>
        <v>zzz_ignore</v>
      </c>
      <c r="C578" s="19" t="str">
        <f>IF(AND(NOT(ISBLANK('Gen Master'!C475)),OR('Gen Master'!$AM475=TRUE,'Gen Master'!$AM475="Enabled?")),'Gen Master'!C475, ignore_flag)</f>
        <v>zzz_ignore</v>
      </c>
      <c r="D578" s="19" t="str">
        <f>IF(AND(NOT(ISBLANK('Gen Master'!D475)),OR('Gen Master'!$AM475=TRUE,'Gen Master'!$AM475="Enabled?")),'Gen Master'!D475, ignore_flag)</f>
        <v>zzz_ignore</v>
      </c>
      <c r="E578" s="19" t="str">
        <f>IF(AND(NOT(ISBLANK('Gen Master'!E475)),OR('Gen Master'!$AM475=TRUE,'Gen Master'!$AM475="Enabled?")),'Gen Master'!E475, ignore_flag)</f>
        <v>zzz_ignore</v>
      </c>
      <c r="F578" s="19" t="str">
        <f>IF(AND(NOT(ISBLANK('Gen Master'!F475)),OR('Gen Master'!$AM475=TRUE,'Gen Master'!$AM475="Enabled?")),'Gen Master'!F475, ignore_flag)</f>
        <v>zzz_ignore</v>
      </c>
      <c r="G578" s="19" t="str">
        <f>IF(AND(NOT(ISBLANK('Gen Master'!G475)),OR('Gen Master'!$AM475=TRUE,'Gen Master'!$AM475="Enabled?")),'Gen Master'!G475, ignore_flag)</f>
        <v>zzz_ignore</v>
      </c>
      <c r="H578" s="19" t="str">
        <f>IF(AND(NOT(ISBLANK('Gen Master'!H475)),OR('Gen Master'!$AM475=TRUE,'Gen Master'!$AM475="Enabled?")),'Gen Master'!H475, ignore_flag)</f>
        <v>zzz_ignore</v>
      </c>
      <c r="I578" s="19" t="str">
        <f>IF(AND(NOT(ISBLANK('Gen Master'!I475)),OR('Gen Master'!$AM475=TRUE,'Gen Master'!$AM475="Enabled?")),'Gen Master'!I475, ignore_flag)</f>
        <v>zzz_ignore</v>
      </c>
      <c r="J578" s="19" t="str">
        <f>IF(AND(NOT(ISBLANK('Gen Master'!J475)),OR('Gen Master'!$AM475=TRUE,'Gen Master'!$AM475="Enabled?")),'Gen Master'!J475, ignore_flag)</f>
        <v>zzz_ignore</v>
      </c>
      <c r="K578" s="19" t="str">
        <f>IF(AND(NOT(ISBLANK('Gen Master'!K475)),OR('Gen Master'!$AM475=TRUE,'Gen Master'!$AM475="Enabled?")),'Gen Master'!K475, ignore_flag)</f>
        <v>zzz_ignore</v>
      </c>
      <c r="L578" s="19" t="str">
        <f>IF(AND(NOT(ISBLANK('Gen Master'!L475)),OR('Gen Master'!$AM475=TRUE,'Gen Master'!$AM475="Enabled?")),'Gen Master'!L475, ignore_flag)</f>
        <v>zzz_ignore</v>
      </c>
      <c r="M578" s="19" t="str">
        <f>IF(AND(NOT(ISBLANK('Gen Master'!M475)),OR('Gen Master'!$AM475=TRUE,'Gen Master'!$AM475="Enabled?")),'Gen Master'!M475, ignore_flag)</f>
        <v>zzz_ignore</v>
      </c>
      <c r="N578" s="19" t="str">
        <f>IF(AND(NOT(ISBLANK('Gen Master'!N475)),OR('Gen Master'!$AM475=TRUE,'Gen Master'!$AM475="Enabled?")),'Gen Master'!N475, ignore_flag)</f>
        <v>zzz_ignore</v>
      </c>
      <c r="O578" s="19" t="str">
        <f>IF(AND(NOT(ISBLANK('Gen Master'!O475)),OR('Gen Master'!$AM475=TRUE,'Gen Master'!$AM475="Enabled?")),'Gen Master'!O475, ignore_flag)</f>
        <v>zzz_ignore</v>
      </c>
      <c r="P578" s="19" t="str">
        <f>IF(AND(NOT(ISBLANK('Gen Master'!P475)),OR('Gen Master'!$AM475=TRUE,'Gen Master'!$AM475="Enabled?")),'Gen Master'!P475, ignore_flag)</f>
        <v>zzz_ignore</v>
      </c>
      <c r="Q578" s="19" t="str">
        <f>IF(AND(NOT(ISBLANK('Gen Master'!Q475)),OR('Gen Master'!$AM475=TRUE,'Gen Master'!$AM475="Enabled?")),'Gen Master'!Q475, ignore_flag)</f>
        <v>zzz_ignore</v>
      </c>
      <c r="R578" s="19" t="str">
        <f>IF(AND(NOT(ISBLANK('Gen Master'!R475)),OR('Gen Master'!$AM475=TRUE,'Gen Master'!$AM475="Enabled?")),'Gen Master'!R475, ignore_flag)</f>
        <v>zzz_ignore</v>
      </c>
      <c r="S578" s="19" t="str">
        <f>IF(AND(NOT(ISBLANK('Gen Master'!S475)),OR('Gen Master'!$AM475=TRUE,'Gen Master'!$AM475="Enabled?")),'Gen Master'!S475, ignore_flag)</f>
        <v>zzz_ignore</v>
      </c>
      <c r="T578" s="19" t="str">
        <f>IF(AND(NOT(ISBLANK('Gen Master'!T475)),OR('Gen Master'!$AM475=TRUE,'Gen Master'!$AM475="Enabled?")),'Gen Master'!T475, ignore_flag)</f>
        <v>zzz_ignore</v>
      </c>
      <c r="U578" s="19" t="str">
        <f>IF(AND(NOT(ISBLANK('Gen Master'!U475)),OR('Gen Master'!$AM475=TRUE,'Gen Master'!$AM475="Enabled?")),'Gen Master'!U475, ignore_flag)</f>
        <v>zzz_ignore</v>
      </c>
      <c r="V578" s="19" t="str">
        <f ca="1">IF(AND(NOT(ISBLANK('Gen Master'!V475)),OR('Gen Master'!$AM475=TRUE,'Gen Master'!$AM475="Enabled?")),'Gen Master'!V475, ignore_flag)</f>
        <v>zzz_ignore</v>
      </c>
      <c r="W578" s="19" t="str">
        <f>IF(AND(NOT(ISBLANK('Gen Master'!W475)),OR('Gen Master'!$AM475=TRUE,'Gen Master'!$AM475="Enabled?")),'Gen Master'!W475, ignore_flag)</f>
        <v>zzz_ignore</v>
      </c>
      <c r="X578" s="19" t="str">
        <f>IF(AND(NOT(ISBLANK('Gen Master'!X475)),OR('Gen Master'!$AM475=TRUE,'Gen Master'!$AM475="Enabled?")),'Gen Master'!X475, ignore_flag)</f>
        <v>zzz_ignore</v>
      </c>
      <c r="Y578" s="19" t="str">
        <f>IF(AND(NOT(ISBLANK('Gen Master'!Y475)),OR('Gen Master'!$AM475=TRUE,'Gen Master'!$AM475="Enabled?")),'Gen Master'!Y475, ignore_flag)</f>
        <v>zzz_ignore</v>
      </c>
    </row>
    <row r="579" spans="1:25">
      <c r="A579" s="19">
        <f>'Gen Master'!A477</f>
        <v>446</v>
      </c>
      <c r="B579" s="19" t="str">
        <f>IF(AND(NOT(ISBLANK('Gen Master'!B477)),OR('Gen Master'!$AM477=TRUE,'Gen Master'!$AM477="Enabled?")),'Gen Master'!B477, ignore_flag)</f>
        <v>zzz_ignore</v>
      </c>
      <c r="C579" s="19" t="str">
        <f>IF(AND(NOT(ISBLANK('Gen Master'!C477)),OR('Gen Master'!$AM477=TRUE,'Gen Master'!$AM477="Enabled?")),'Gen Master'!C477, ignore_flag)</f>
        <v>zzz_ignore</v>
      </c>
      <c r="D579" s="19" t="str">
        <f>IF(AND(NOT(ISBLANK('Gen Master'!D477)),OR('Gen Master'!$AM477=TRUE,'Gen Master'!$AM477="Enabled?")),'Gen Master'!D477, ignore_flag)</f>
        <v>zzz_ignore</v>
      </c>
      <c r="E579" s="19" t="str">
        <f>IF(AND(NOT(ISBLANK('Gen Master'!E477)),OR('Gen Master'!$AM477=TRUE,'Gen Master'!$AM477="Enabled?")),'Gen Master'!E477, ignore_flag)</f>
        <v>zzz_ignore</v>
      </c>
      <c r="F579" s="19" t="str">
        <f>IF(AND(NOT(ISBLANK('Gen Master'!F477)),OR('Gen Master'!$AM477=TRUE,'Gen Master'!$AM477="Enabled?")),'Gen Master'!F477, ignore_flag)</f>
        <v>zzz_ignore</v>
      </c>
      <c r="G579" s="19" t="str">
        <f>IF(AND(NOT(ISBLANK('Gen Master'!G477)),OR('Gen Master'!$AM477=TRUE,'Gen Master'!$AM477="Enabled?")),'Gen Master'!G477, ignore_flag)</f>
        <v>zzz_ignore</v>
      </c>
      <c r="H579" s="19" t="str">
        <f>IF(AND(NOT(ISBLANK('Gen Master'!H477)),OR('Gen Master'!$AM477=TRUE,'Gen Master'!$AM477="Enabled?")),'Gen Master'!H477, ignore_flag)</f>
        <v>zzz_ignore</v>
      </c>
      <c r="I579" s="19" t="str">
        <f>IF(AND(NOT(ISBLANK('Gen Master'!I477)),OR('Gen Master'!$AM477=TRUE,'Gen Master'!$AM477="Enabled?")),'Gen Master'!I477, ignore_flag)</f>
        <v>zzz_ignore</v>
      </c>
      <c r="J579" s="19" t="str">
        <f>IF(AND(NOT(ISBLANK('Gen Master'!J477)),OR('Gen Master'!$AM477=TRUE,'Gen Master'!$AM477="Enabled?")),'Gen Master'!J477, ignore_flag)</f>
        <v>zzz_ignore</v>
      </c>
      <c r="K579" s="19" t="str">
        <f>IF(AND(NOT(ISBLANK('Gen Master'!K477)),OR('Gen Master'!$AM477=TRUE,'Gen Master'!$AM477="Enabled?")),'Gen Master'!K477, ignore_flag)</f>
        <v>zzz_ignore</v>
      </c>
      <c r="L579" s="19" t="str">
        <f>IF(AND(NOT(ISBLANK('Gen Master'!L477)),OR('Gen Master'!$AM477=TRUE,'Gen Master'!$AM477="Enabled?")),'Gen Master'!L477, ignore_flag)</f>
        <v>zzz_ignore</v>
      </c>
      <c r="M579" s="19" t="str">
        <f>IF(AND(NOT(ISBLANK('Gen Master'!M477)),OR('Gen Master'!$AM477=TRUE,'Gen Master'!$AM477="Enabled?")),'Gen Master'!M477, ignore_flag)</f>
        <v>zzz_ignore</v>
      </c>
      <c r="N579" s="19" t="str">
        <f>IF(AND(NOT(ISBLANK('Gen Master'!N477)),OR('Gen Master'!$AM477=TRUE,'Gen Master'!$AM477="Enabled?")),'Gen Master'!N477, ignore_flag)</f>
        <v>zzz_ignore</v>
      </c>
      <c r="O579" s="19" t="str">
        <f>IF(AND(NOT(ISBLANK('Gen Master'!O477)),OR('Gen Master'!$AM477=TRUE,'Gen Master'!$AM477="Enabled?")),'Gen Master'!O477, ignore_flag)</f>
        <v>zzz_ignore</v>
      </c>
      <c r="P579" s="19" t="str">
        <f>IF(AND(NOT(ISBLANK('Gen Master'!P477)),OR('Gen Master'!$AM477=TRUE,'Gen Master'!$AM477="Enabled?")),'Gen Master'!P477, ignore_flag)</f>
        <v>zzz_ignore</v>
      </c>
      <c r="Q579" s="19" t="str">
        <f>IF(AND(NOT(ISBLANK('Gen Master'!Q477)),OR('Gen Master'!$AM477=TRUE,'Gen Master'!$AM477="Enabled?")),'Gen Master'!Q477, ignore_flag)</f>
        <v>zzz_ignore</v>
      </c>
      <c r="R579" s="19" t="str">
        <f>IF(AND(NOT(ISBLANK('Gen Master'!R477)),OR('Gen Master'!$AM477=TRUE,'Gen Master'!$AM477="Enabled?")),'Gen Master'!R477, ignore_flag)</f>
        <v>zzz_ignore</v>
      </c>
      <c r="S579" s="19" t="str">
        <f>IF(AND(NOT(ISBLANK('Gen Master'!S477)),OR('Gen Master'!$AM477=TRUE,'Gen Master'!$AM477="Enabled?")),'Gen Master'!S477, ignore_flag)</f>
        <v>zzz_ignore</v>
      </c>
      <c r="T579" s="19" t="str">
        <f>IF(AND(NOT(ISBLANK('Gen Master'!T477)),OR('Gen Master'!$AM477=TRUE,'Gen Master'!$AM477="Enabled?")),'Gen Master'!T477, ignore_flag)</f>
        <v>zzz_ignore</v>
      </c>
      <c r="U579" s="19" t="str">
        <f>IF(AND(NOT(ISBLANK('Gen Master'!U477)),OR('Gen Master'!$AM477=TRUE,'Gen Master'!$AM477="Enabled?")),'Gen Master'!U477, ignore_flag)</f>
        <v>zzz_ignore</v>
      </c>
      <c r="V579" s="19" t="str">
        <f ca="1">IF(AND(NOT(ISBLANK('Gen Master'!V477)),OR('Gen Master'!$AM477=TRUE,'Gen Master'!$AM477="Enabled?")),'Gen Master'!V477, ignore_flag)</f>
        <v>zzz_ignore</v>
      </c>
      <c r="W579" s="19" t="str">
        <f>IF(AND(NOT(ISBLANK('Gen Master'!W477)),OR('Gen Master'!$AM477=TRUE,'Gen Master'!$AM477="Enabled?")),'Gen Master'!W477, ignore_flag)</f>
        <v>zzz_ignore</v>
      </c>
      <c r="X579" s="19" t="str">
        <f>IF(AND(NOT(ISBLANK('Gen Master'!X477)),OR('Gen Master'!$AM477=TRUE,'Gen Master'!$AM477="Enabled?")),'Gen Master'!X477, ignore_flag)</f>
        <v>zzz_ignore</v>
      </c>
      <c r="Y579" s="19" t="str">
        <f>IF(AND(NOT(ISBLANK('Gen Master'!Y477)),OR('Gen Master'!$AM477=TRUE,'Gen Master'!$AM477="Enabled?")),'Gen Master'!Y477, ignore_flag)</f>
        <v>zzz_ignore</v>
      </c>
    </row>
    <row r="580" spans="1:25">
      <c r="A580" s="19">
        <f>'Gen Master'!A478</f>
        <v>447</v>
      </c>
      <c r="B580" s="19" t="str">
        <f>IF(AND(NOT(ISBLANK('Gen Master'!B478)),OR('Gen Master'!$AM478=TRUE,'Gen Master'!$AM478="Enabled?")),'Gen Master'!B478, ignore_flag)</f>
        <v>zzz_ignore</v>
      </c>
      <c r="C580" s="19" t="str">
        <f>IF(AND(NOT(ISBLANK('Gen Master'!C478)),OR('Gen Master'!$AM478=TRUE,'Gen Master'!$AM478="Enabled?")),'Gen Master'!C478, ignore_flag)</f>
        <v>zzz_ignore</v>
      </c>
      <c r="D580" s="19" t="str">
        <f>IF(AND(NOT(ISBLANK('Gen Master'!D478)),OR('Gen Master'!$AM478=TRUE,'Gen Master'!$AM478="Enabled?")),'Gen Master'!D478, ignore_flag)</f>
        <v>zzz_ignore</v>
      </c>
      <c r="E580" s="19" t="str">
        <f>IF(AND(NOT(ISBLANK('Gen Master'!E478)),OR('Gen Master'!$AM478=TRUE,'Gen Master'!$AM478="Enabled?")),'Gen Master'!E478, ignore_flag)</f>
        <v>zzz_ignore</v>
      </c>
      <c r="F580" s="19" t="str">
        <f>IF(AND(NOT(ISBLANK('Gen Master'!F478)),OR('Gen Master'!$AM478=TRUE,'Gen Master'!$AM478="Enabled?")),'Gen Master'!F478, ignore_flag)</f>
        <v>zzz_ignore</v>
      </c>
      <c r="G580" s="19" t="str">
        <f>IF(AND(NOT(ISBLANK('Gen Master'!G478)),OR('Gen Master'!$AM478=TRUE,'Gen Master'!$AM478="Enabled?")),'Gen Master'!G478, ignore_flag)</f>
        <v>zzz_ignore</v>
      </c>
      <c r="H580" s="19" t="str">
        <f>IF(AND(NOT(ISBLANK('Gen Master'!H478)),OR('Gen Master'!$AM478=TRUE,'Gen Master'!$AM478="Enabled?")),'Gen Master'!H478, ignore_flag)</f>
        <v>zzz_ignore</v>
      </c>
      <c r="I580" s="19" t="str">
        <f>IF(AND(NOT(ISBLANK('Gen Master'!I478)),OR('Gen Master'!$AM478=TRUE,'Gen Master'!$AM478="Enabled?")),'Gen Master'!I478, ignore_flag)</f>
        <v>zzz_ignore</v>
      </c>
      <c r="J580" s="19" t="str">
        <f>IF(AND(NOT(ISBLANK('Gen Master'!J478)),OR('Gen Master'!$AM478=TRUE,'Gen Master'!$AM478="Enabled?")),'Gen Master'!J478, ignore_flag)</f>
        <v>zzz_ignore</v>
      </c>
      <c r="K580" s="19" t="str">
        <f>IF(AND(NOT(ISBLANK('Gen Master'!K478)),OR('Gen Master'!$AM478=TRUE,'Gen Master'!$AM478="Enabled?")),'Gen Master'!K478, ignore_flag)</f>
        <v>zzz_ignore</v>
      </c>
      <c r="L580" s="19" t="str">
        <f>IF(AND(NOT(ISBLANK('Gen Master'!L478)),OR('Gen Master'!$AM478=TRUE,'Gen Master'!$AM478="Enabled?")),'Gen Master'!L478, ignore_flag)</f>
        <v>zzz_ignore</v>
      </c>
      <c r="M580" s="19" t="str">
        <f>IF(AND(NOT(ISBLANK('Gen Master'!M478)),OR('Gen Master'!$AM478=TRUE,'Gen Master'!$AM478="Enabled?")),'Gen Master'!M478, ignore_flag)</f>
        <v>zzz_ignore</v>
      </c>
      <c r="N580" s="19" t="str">
        <f>IF(AND(NOT(ISBLANK('Gen Master'!N478)),OR('Gen Master'!$AM478=TRUE,'Gen Master'!$AM478="Enabled?")),'Gen Master'!N478, ignore_flag)</f>
        <v>zzz_ignore</v>
      </c>
      <c r="O580" s="19" t="str">
        <f>IF(AND(NOT(ISBLANK('Gen Master'!O478)),OR('Gen Master'!$AM478=TRUE,'Gen Master'!$AM478="Enabled?")),'Gen Master'!O478, ignore_flag)</f>
        <v>zzz_ignore</v>
      </c>
      <c r="P580" s="19" t="str">
        <f>IF(AND(NOT(ISBLANK('Gen Master'!P478)),OR('Gen Master'!$AM478=TRUE,'Gen Master'!$AM478="Enabled?")),'Gen Master'!P478, ignore_flag)</f>
        <v>zzz_ignore</v>
      </c>
      <c r="Q580" s="19" t="str">
        <f>IF(AND(NOT(ISBLANK('Gen Master'!Q478)),OR('Gen Master'!$AM478=TRUE,'Gen Master'!$AM478="Enabled?")),'Gen Master'!Q478, ignore_flag)</f>
        <v>zzz_ignore</v>
      </c>
      <c r="R580" s="19" t="str">
        <f>IF(AND(NOT(ISBLANK('Gen Master'!R478)),OR('Gen Master'!$AM478=TRUE,'Gen Master'!$AM478="Enabled?")),'Gen Master'!R478, ignore_flag)</f>
        <v>zzz_ignore</v>
      </c>
      <c r="S580" s="19" t="str">
        <f>IF(AND(NOT(ISBLANK('Gen Master'!S478)),OR('Gen Master'!$AM478=TRUE,'Gen Master'!$AM478="Enabled?")),'Gen Master'!S478, ignore_flag)</f>
        <v>zzz_ignore</v>
      </c>
      <c r="T580" s="19" t="str">
        <f>IF(AND(NOT(ISBLANK('Gen Master'!T478)),OR('Gen Master'!$AM478=TRUE,'Gen Master'!$AM478="Enabled?")),'Gen Master'!T478, ignore_flag)</f>
        <v>zzz_ignore</v>
      </c>
      <c r="U580" s="19" t="str">
        <f>IF(AND(NOT(ISBLANK('Gen Master'!U478)),OR('Gen Master'!$AM478=TRUE,'Gen Master'!$AM478="Enabled?")),'Gen Master'!U478, ignore_flag)</f>
        <v>zzz_ignore</v>
      </c>
      <c r="V580" s="19" t="str">
        <f ca="1">IF(AND(NOT(ISBLANK('Gen Master'!V478)),OR('Gen Master'!$AM478=TRUE,'Gen Master'!$AM478="Enabled?")),'Gen Master'!V478, ignore_flag)</f>
        <v>zzz_ignore</v>
      </c>
      <c r="W580" s="19" t="str">
        <f>IF(AND(NOT(ISBLANK('Gen Master'!W478)),OR('Gen Master'!$AM478=TRUE,'Gen Master'!$AM478="Enabled?")),'Gen Master'!W478, ignore_flag)</f>
        <v>zzz_ignore</v>
      </c>
      <c r="X580" s="19" t="str">
        <f>IF(AND(NOT(ISBLANK('Gen Master'!X478)),OR('Gen Master'!$AM478=TRUE,'Gen Master'!$AM478="Enabled?")),'Gen Master'!X478, ignore_flag)</f>
        <v>zzz_ignore</v>
      </c>
      <c r="Y580" s="19" t="str">
        <f>IF(AND(NOT(ISBLANK('Gen Master'!Y478)),OR('Gen Master'!$AM478=TRUE,'Gen Master'!$AM478="Enabled?")),'Gen Master'!Y478, ignore_flag)</f>
        <v>zzz_ignore</v>
      </c>
    </row>
    <row r="581" spans="1:25">
      <c r="A581" s="19">
        <f>'Gen Master'!A479</f>
        <v>448</v>
      </c>
      <c r="B581" s="19" t="str">
        <f>IF(AND(NOT(ISBLANK('Gen Master'!B479)),OR('Gen Master'!$AM479=TRUE,'Gen Master'!$AM479="Enabled?")),'Gen Master'!B479, ignore_flag)</f>
        <v>zzz_ignore</v>
      </c>
      <c r="C581" s="19" t="str">
        <f>IF(AND(NOT(ISBLANK('Gen Master'!C479)),OR('Gen Master'!$AM479=TRUE,'Gen Master'!$AM479="Enabled?")),'Gen Master'!C479, ignore_flag)</f>
        <v>zzz_ignore</v>
      </c>
      <c r="D581" s="19" t="str">
        <f>IF(AND(NOT(ISBLANK('Gen Master'!D479)),OR('Gen Master'!$AM479=TRUE,'Gen Master'!$AM479="Enabled?")),'Gen Master'!D479, ignore_flag)</f>
        <v>zzz_ignore</v>
      </c>
      <c r="E581" s="19" t="str">
        <f>IF(AND(NOT(ISBLANK('Gen Master'!E479)),OR('Gen Master'!$AM479=TRUE,'Gen Master'!$AM479="Enabled?")),'Gen Master'!E479, ignore_flag)</f>
        <v>zzz_ignore</v>
      </c>
      <c r="F581" s="19" t="str">
        <f>IF(AND(NOT(ISBLANK('Gen Master'!F479)),OR('Gen Master'!$AM479=TRUE,'Gen Master'!$AM479="Enabled?")),'Gen Master'!F479, ignore_flag)</f>
        <v>zzz_ignore</v>
      </c>
      <c r="G581" s="19" t="str">
        <f>IF(AND(NOT(ISBLANK('Gen Master'!G479)),OR('Gen Master'!$AM479=TRUE,'Gen Master'!$AM479="Enabled?")),'Gen Master'!G479, ignore_flag)</f>
        <v>zzz_ignore</v>
      </c>
      <c r="H581" s="19" t="str">
        <f>IF(AND(NOT(ISBLANK('Gen Master'!H479)),OR('Gen Master'!$AM479=TRUE,'Gen Master'!$AM479="Enabled?")),'Gen Master'!H479, ignore_flag)</f>
        <v>zzz_ignore</v>
      </c>
      <c r="I581" s="19" t="str">
        <f>IF(AND(NOT(ISBLANK('Gen Master'!I479)),OR('Gen Master'!$AM479=TRUE,'Gen Master'!$AM479="Enabled?")),'Gen Master'!I479, ignore_flag)</f>
        <v>zzz_ignore</v>
      </c>
      <c r="J581" s="19" t="str">
        <f>IF(AND(NOT(ISBLANK('Gen Master'!J479)),OR('Gen Master'!$AM479=TRUE,'Gen Master'!$AM479="Enabled?")),'Gen Master'!J479, ignore_flag)</f>
        <v>zzz_ignore</v>
      </c>
      <c r="K581" s="19" t="str">
        <f>IF(AND(NOT(ISBLANK('Gen Master'!K479)),OR('Gen Master'!$AM479=TRUE,'Gen Master'!$AM479="Enabled?")),'Gen Master'!K479, ignore_flag)</f>
        <v>zzz_ignore</v>
      </c>
      <c r="L581" s="19" t="str">
        <f>IF(AND(NOT(ISBLANK('Gen Master'!L479)),OR('Gen Master'!$AM479=TRUE,'Gen Master'!$AM479="Enabled?")),'Gen Master'!L479, ignore_flag)</f>
        <v>zzz_ignore</v>
      </c>
      <c r="M581" s="19" t="str">
        <f>IF(AND(NOT(ISBLANK('Gen Master'!M479)),OR('Gen Master'!$AM479=TRUE,'Gen Master'!$AM479="Enabled?")),'Gen Master'!M479, ignore_flag)</f>
        <v>zzz_ignore</v>
      </c>
      <c r="N581" s="19" t="str">
        <f>IF(AND(NOT(ISBLANK('Gen Master'!N479)),OR('Gen Master'!$AM479=TRUE,'Gen Master'!$AM479="Enabled?")),'Gen Master'!N479, ignore_flag)</f>
        <v>zzz_ignore</v>
      </c>
      <c r="O581" s="19" t="str">
        <f>IF(AND(NOT(ISBLANK('Gen Master'!O479)),OR('Gen Master'!$AM479=TRUE,'Gen Master'!$AM479="Enabled?")),'Gen Master'!O479, ignore_flag)</f>
        <v>zzz_ignore</v>
      </c>
      <c r="P581" s="19" t="str">
        <f>IF(AND(NOT(ISBLANK('Gen Master'!P479)),OR('Gen Master'!$AM479=TRUE,'Gen Master'!$AM479="Enabled?")),'Gen Master'!P479, ignore_flag)</f>
        <v>zzz_ignore</v>
      </c>
      <c r="Q581" s="19" t="str">
        <f>IF(AND(NOT(ISBLANK('Gen Master'!Q479)),OR('Gen Master'!$AM479=TRUE,'Gen Master'!$AM479="Enabled?")),'Gen Master'!Q479, ignore_flag)</f>
        <v>zzz_ignore</v>
      </c>
      <c r="R581" s="19" t="str">
        <f>IF(AND(NOT(ISBLANK('Gen Master'!R479)),OR('Gen Master'!$AM479=TRUE,'Gen Master'!$AM479="Enabled?")),'Gen Master'!R479, ignore_flag)</f>
        <v>zzz_ignore</v>
      </c>
      <c r="S581" s="19" t="str">
        <f>IF(AND(NOT(ISBLANK('Gen Master'!S479)),OR('Gen Master'!$AM479=TRUE,'Gen Master'!$AM479="Enabled?")),'Gen Master'!S479, ignore_flag)</f>
        <v>zzz_ignore</v>
      </c>
      <c r="T581" s="19" t="str">
        <f>IF(AND(NOT(ISBLANK('Gen Master'!T479)),OR('Gen Master'!$AM479=TRUE,'Gen Master'!$AM479="Enabled?")),'Gen Master'!T479, ignore_flag)</f>
        <v>zzz_ignore</v>
      </c>
      <c r="U581" s="19" t="str">
        <f>IF(AND(NOT(ISBLANK('Gen Master'!U479)),OR('Gen Master'!$AM479=TRUE,'Gen Master'!$AM479="Enabled?")),'Gen Master'!U479, ignore_flag)</f>
        <v>zzz_ignore</v>
      </c>
      <c r="V581" s="19" t="str">
        <f ca="1">IF(AND(NOT(ISBLANK('Gen Master'!V479)),OR('Gen Master'!$AM479=TRUE,'Gen Master'!$AM479="Enabled?")),'Gen Master'!V479, ignore_flag)</f>
        <v>zzz_ignore</v>
      </c>
      <c r="W581" s="19" t="str">
        <f>IF(AND(NOT(ISBLANK('Gen Master'!W479)),OR('Gen Master'!$AM479=TRUE,'Gen Master'!$AM479="Enabled?")),'Gen Master'!W479, ignore_flag)</f>
        <v>zzz_ignore</v>
      </c>
      <c r="X581" s="19" t="str">
        <f>IF(AND(NOT(ISBLANK('Gen Master'!X479)),OR('Gen Master'!$AM479=TRUE,'Gen Master'!$AM479="Enabled?")),'Gen Master'!X479, ignore_flag)</f>
        <v>zzz_ignore</v>
      </c>
      <c r="Y581" s="19" t="str">
        <f>IF(AND(NOT(ISBLANK('Gen Master'!Y479)),OR('Gen Master'!$AM479=TRUE,'Gen Master'!$AM479="Enabled?")),'Gen Master'!Y479, ignore_flag)</f>
        <v>zzz_ignore</v>
      </c>
    </row>
    <row r="582" spans="1:25">
      <c r="A582" s="19">
        <f>'Gen Master'!A480</f>
        <v>449</v>
      </c>
      <c r="B582" s="19" t="str">
        <f>IF(AND(NOT(ISBLANK('Gen Master'!B480)),OR('Gen Master'!$AM480=TRUE,'Gen Master'!$AM480="Enabled?")),'Gen Master'!B480, ignore_flag)</f>
        <v>zzz_ignore</v>
      </c>
      <c r="C582" s="19" t="str">
        <f>IF(AND(NOT(ISBLANK('Gen Master'!C480)),OR('Gen Master'!$AM480=TRUE,'Gen Master'!$AM480="Enabled?")),'Gen Master'!C480, ignore_flag)</f>
        <v>zzz_ignore</v>
      </c>
      <c r="D582" s="19" t="str">
        <f>IF(AND(NOT(ISBLANK('Gen Master'!D480)),OR('Gen Master'!$AM480=TRUE,'Gen Master'!$AM480="Enabled?")),'Gen Master'!D480, ignore_flag)</f>
        <v>zzz_ignore</v>
      </c>
      <c r="E582" s="19" t="str">
        <f>IF(AND(NOT(ISBLANK('Gen Master'!E480)),OR('Gen Master'!$AM480=TRUE,'Gen Master'!$AM480="Enabled?")),'Gen Master'!E480, ignore_flag)</f>
        <v>zzz_ignore</v>
      </c>
      <c r="F582" s="19" t="str">
        <f>IF(AND(NOT(ISBLANK('Gen Master'!F480)),OR('Gen Master'!$AM480=TRUE,'Gen Master'!$AM480="Enabled?")),'Gen Master'!F480, ignore_flag)</f>
        <v>zzz_ignore</v>
      </c>
      <c r="G582" s="19" t="str">
        <f>IF(AND(NOT(ISBLANK('Gen Master'!G480)),OR('Gen Master'!$AM480=TRUE,'Gen Master'!$AM480="Enabled?")),'Gen Master'!G480, ignore_flag)</f>
        <v>zzz_ignore</v>
      </c>
      <c r="H582" s="19" t="str">
        <f>IF(AND(NOT(ISBLANK('Gen Master'!H480)),OR('Gen Master'!$AM480=TRUE,'Gen Master'!$AM480="Enabled?")),'Gen Master'!H480, ignore_flag)</f>
        <v>zzz_ignore</v>
      </c>
      <c r="I582" s="19" t="str">
        <f>IF(AND(NOT(ISBLANK('Gen Master'!I480)),OR('Gen Master'!$AM480=TRUE,'Gen Master'!$AM480="Enabled?")),'Gen Master'!I480, ignore_flag)</f>
        <v>zzz_ignore</v>
      </c>
      <c r="J582" s="19" t="str">
        <f>IF(AND(NOT(ISBLANK('Gen Master'!J480)),OR('Gen Master'!$AM480=TRUE,'Gen Master'!$AM480="Enabled?")),'Gen Master'!J480, ignore_flag)</f>
        <v>zzz_ignore</v>
      </c>
      <c r="K582" s="19" t="str">
        <f>IF(AND(NOT(ISBLANK('Gen Master'!K480)),OR('Gen Master'!$AM480=TRUE,'Gen Master'!$AM480="Enabled?")),'Gen Master'!K480, ignore_flag)</f>
        <v>zzz_ignore</v>
      </c>
      <c r="L582" s="19" t="str">
        <f>IF(AND(NOT(ISBLANK('Gen Master'!L480)),OR('Gen Master'!$AM480=TRUE,'Gen Master'!$AM480="Enabled?")),'Gen Master'!L480, ignore_flag)</f>
        <v>zzz_ignore</v>
      </c>
      <c r="M582" s="19" t="str">
        <f>IF(AND(NOT(ISBLANK('Gen Master'!M480)),OR('Gen Master'!$AM480=TRUE,'Gen Master'!$AM480="Enabled?")),'Gen Master'!M480, ignore_flag)</f>
        <v>zzz_ignore</v>
      </c>
      <c r="N582" s="19" t="str">
        <f>IF(AND(NOT(ISBLANK('Gen Master'!N480)),OR('Gen Master'!$AM480=TRUE,'Gen Master'!$AM480="Enabled?")),'Gen Master'!N480, ignore_flag)</f>
        <v>zzz_ignore</v>
      </c>
      <c r="O582" s="19" t="str">
        <f>IF(AND(NOT(ISBLANK('Gen Master'!O480)),OR('Gen Master'!$AM480=TRUE,'Gen Master'!$AM480="Enabled?")),'Gen Master'!O480, ignore_flag)</f>
        <v>zzz_ignore</v>
      </c>
      <c r="P582" s="19" t="str">
        <f>IF(AND(NOT(ISBLANK('Gen Master'!P480)),OR('Gen Master'!$AM480=TRUE,'Gen Master'!$AM480="Enabled?")),'Gen Master'!P480, ignore_flag)</f>
        <v>zzz_ignore</v>
      </c>
      <c r="Q582" s="19" t="str">
        <f>IF(AND(NOT(ISBLANK('Gen Master'!Q480)),OR('Gen Master'!$AM480=TRUE,'Gen Master'!$AM480="Enabled?")),'Gen Master'!Q480, ignore_flag)</f>
        <v>zzz_ignore</v>
      </c>
      <c r="R582" s="19" t="str">
        <f>IF(AND(NOT(ISBLANK('Gen Master'!R480)),OR('Gen Master'!$AM480=TRUE,'Gen Master'!$AM480="Enabled?")),'Gen Master'!R480, ignore_flag)</f>
        <v>zzz_ignore</v>
      </c>
      <c r="S582" s="19" t="str">
        <f>IF(AND(NOT(ISBLANK('Gen Master'!S480)),OR('Gen Master'!$AM480=TRUE,'Gen Master'!$AM480="Enabled?")),'Gen Master'!S480, ignore_flag)</f>
        <v>zzz_ignore</v>
      </c>
      <c r="T582" s="19" t="str">
        <f>IF(AND(NOT(ISBLANK('Gen Master'!T480)),OR('Gen Master'!$AM480=TRUE,'Gen Master'!$AM480="Enabled?")),'Gen Master'!T480, ignore_flag)</f>
        <v>zzz_ignore</v>
      </c>
      <c r="U582" s="19" t="str">
        <f>IF(AND(NOT(ISBLANK('Gen Master'!U480)),OR('Gen Master'!$AM480=TRUE,'Gen Master'!$AM480="Enabled?")),'Gen Master'!U480, ignore_flag)</f>
        <v>zzz_ignore</v>
      </c>
      <c r="V582" s="19" t="str">
        <f ca="1">IF(AND(NOT(ISBLANK('Gen Master'!V480)),OR('Gen Master'!$AM480=TRUE,'Gen Master'!$AM480="Enabled?")),'Gen Master'!V480, ignore_flag)</f>
        <v>zzz_ignore</v>
      </c>
      <c r="W582" s="19" t="str">
        <f>IF(AND(NOT(ISBLANK('Gen Master'!W480)),OR('Gen Master'!$AM480=TRUE,'Gen Master'!$AM480="Enabled?")),'Gen Master'!W480, ignore_flag)</f>
        <v>zzz_ignore</v>
      </c>
      <c r="X582" s="19" t="str">
        <f>IF(AND(NOT(ISBLANK('Gen Master'!X480)),OR('Gen Master'!$AM480=TRUE,'Gen Master'!$AM480="Enabled?")),'Gen Master'!X480, ignore_flag)</f>
        <v>zzz_ignore</v>
      </c>
      <c r="Y582" s="19" t="str">
        <f>IF(AND(NOT(ISBLANK('Gen Master'!Y480)),OR('Gen Master'!$AM480=TRUE,'Gen Master'!$AM480="Enabled?")),'Gen Master'!Y480, ignore_flag)</f>
        <v>zzz_ignore</v>
      </c>
    </row>
    <row r="583" spans="1:25">
      <c r="A583" s="19">
        <f>'Gen Master'!A481</f>
        <v>450</v>
      </c>
      <c r="B583" s="19" t="str">
        <f>IF(AND(NOT(ISBLANK('Gen Master'!B481)),OR('Gen Master'!$AM481=TRUE,'Gen Master'!$AM481="Enabled?")),'Gen Master'!B481, ignore_flag)</f>
        <v>zzz_ignore</v>
      </c>
      <c r="C583" s="19" t="str">
        <f>IF(AND(NOT(ISBLANK('Gen Master'!C481)),OR('Gen Master'!$AM481=TRUE,'Gen Master'!$AM481="Enabled?")),'Gen Master'!C481, ignore_flag)</f>
        <v>zzz_ignore</v>
      </c>
      <c r="D583" s="19" t="str">
        <f>IF(AND(NOT(ISBLANK('Gen Master'!D481)),OR('Gen Master'!$AM481=TRUE,'Gen Master'!$AM481="Enabled?")),'Gen Master'!D481, ignore_flag)</f>
        <v>zzz_ignore</v>
      </c>
      <c r="E583" s="19" t="str">
        <f>IF(AND(NOT(ISBLANK('Gen Master'!E481)),OR('Gen Master'!$AM481=TRUE,'Gen Master'!$AM481="Enabled?")),'Gen Master'!E481, ignore_flag)</f>
        <v>zzz_ignore</v>
      </c>
      <c r="F583" s="19" t="str">
        <f>IF(AND(NOT(ISBLANK('Gen Master'!F481)),OR('Gen Master'!$AM481=TRUE,'Gen Master'!$AM481="Enabled?")),'Gen Master'!F481, ignore_flag)</f>
        <v>zzz_ignore</v>
      </c>
      <c r="G583" s="19" t="str">
        <f>IF(AND(NOT(ISBLANK('Gen Master'!G481)),OR('Gen Master'!$AM481=TRUE,'Gen Master'!$AM481="Enabled?")),'Gen Master'!G481, ignore_flag)</f>
        <v>zzz_ignore</v>
      </c>
      <c r="H583" s="19" t="str">
        <f>IF(AND(NOT(ISBLANK('Gen Master'!H481)),OR('Gen Master'!$AM481=TRUE,'Gen Master'!$AM481="Enabled?")),'Gen Master'!H481, ignore_flag)</f>
        <v>zzz_ignore</v>
      </c>
      <c r="I583" s="19" t="str">
        <f>IF(AND(NOT(ISBLANK('Gen Master'!I481)),OR('Gen Master'!$AM481=TRUE,'Gen Master'!$AM481="Enabled?")),'Gen Master'!I481, ignore_flag)</f>
        <v>zzz_ignore</v>
      </c>
      <c r="J583" s="19" t="str">
        <f>IF(AND(NOT(ISBLANK('Gen Master'!J481)),OR('Gen Master'!$AM481=TRUE,'Gen Master'!$AM481="Enabled?")),'Gen Master'!J481, ignore_flag)</f>
        <v>zzz_ignore</v>
      </c>
      <c r="K583" s="19" t="str">
        <f>IF(AND(NOT(ISBLANK('Gen Master'!K481)),OR('Gen Master'!$AM481=TRUE,'Gen Master'!$AM481="Enabled?")),'Gen Master'!K481, ignore_flag)</f>
        <v>zzz_ignore</v>
      </c>
      <c r="L583" s="19" t="str">
        <f>IF(AND(NOT(ISBLANK('Gen Master'!L481)),OR('Gen Master'!$AM481=TRUE,'Gen Master'!$AM481="Enabled?")),'Gen Master'!L481, ignore_flag)</f>
        <v>zzz_ignore</v>
      </c>
      <c r="M583" s="19" t="str">
        <f>IF(AND(NOT(ISBLANK('Gen Master'!M481)),OR('Gen Master'!$AM481=TRUE,'Gen Master'!$AM481="Enabled?")),'Gen Master'!M481, ignore_flag)</f>
        <v>zzz_ignore</v>
      </c>
      <c r="N583" s="19" t="str">
        <f>IF(AND(NOT(ISBLANK('Gen Master'!N481)),OR('Gen Master'!$AM481=TRUE,'Gen Master'!$AM481="Enabled?")),'Gen Master'!N481, ignore_flag)</f>
        <v>zzz_ignore</v>
      </c>
      <c r="O583" s="19" t="str">
        <f>IF(AND(NOT(ISBLANK('Gen Master'!O481)),OR('Gen Master'!$AM481=TRUE,'Gen Master'!$AM481="Enabled?")),'Gen Master'!O481, ignore_flag)</f>
        <v>zzz_ignore</v>
      </c>
      <c r="P583" s="19" t="str">
        <f>IF(AND(NOT(ISBLANK('Gen Master'!P481)),OR('Gen Master'!$AM481=TRUE,'Gen Master'!$AM481="Enabled?")),'Gen Master'!P481, ignore_flag)</f>
        <v>zzz_ignore</v>
      </c>
      <c r="Q583" s="19" t="str">
        <f>IF(AND(NOT(ISBLANK('Gen Master'!Q481)),OR('Gen Master'!$AM481=TRUE,'Gen Master'!$AM481="Enabled?")),'Gen Master'!Q481, ignore_flag)</f>
        <v>zzz_ignore</v>
      </c>
      <c r="R583" s="19" t="str">
        <f>IF(AND(NOT(ISBLANK('Gen Master'!R481)),OR('Gen Master'!$AM481=TRUE,'Gen Master'!$AM481="Enabled?")),'Gen Master'!R481, ignore_flag)</f>
        <v>zzz_ignore</v>
      </c>
      <c r="S583" s="19" t="str">
        <f>IF(AND(NOT(ISBLANK('Gen Master'!S481)),OR('Gen Master'!$AM481=TRUE,'Gen Master'!$AM481="Enabled?")),'Gen Master'!S481, ignore_flag)</f>
        <v>zzz_ignore</v>
      </c>
      <c r="T583" s="19" t="str">
        <f>IF(AND(NOT(ISBLANK('Gen Master'!T481)),OR('Gen Master'!$AM481=TRUE,'Gen Master'!$AM481="Enabled?")),'Gen Master'!T481, ignore_flag)</f>
        <v>zzz_ignore</v>
      </c>
      <c r="U583" s="19" t="str">
        <f>IF(AND(NOT(ISBLANK('Gen Master'!U481)),OR('Gen Master'!$AM481=TRUE,'Gen Master'!$AM481="Enabled?")),'Gen Master'!U481, ignore_flag)</f>
        <v>zzz_ignore</v>
      </c>
      <c r="V583" s="19" t="str">
        <f ca="1">IF(AND(NOT(ISBLANK('Gen Master'!V481)),OR('Gen Master'!$AM481=TRUE,'Gen Master'!$AM481="Enabled?")),'Gen Master'!V481, ignore_flag)</f>
        <v>zzz_ignore</v>
      </c>
      <c r="W583" s="19" t="str">
        <f>IF(AND(NOT(ISBLANK('Gen Master'!W481)),OR('Gen Master'!$AM481=TRUE,'Gen Master'!$AM481="Enabled?")),'Gen Master'!W481, ignore_flag)</f>
        <v>zzz_ignore</v>
      </c>
      <c r="X583" s="19" t="str">
        <f>IF(AND(NOT(ISBLANK('Gen Master'!X481)),OR('Gen Master'!$AM481=TRUE,'Gen Master'!$AM481="Enabled?")),'Gen Master'!X481, ignore_flag)</f>
        <v>zzz_ignore</v>
      </c>
      <c r="Y583" s="19" t="str">
        <f>IF(AND(NOT(ISBLANK('Gen Master'!Y481)),OR('Gen Master'!$AM481=TRUE,'Gen Master'!$AM481="Enabled?")),'Gen Master'!Y481, ignore_flag)</f>
        <v>zzz_ignore</v>
      </c>
    </row>
    <row r="584" spans="1:25">
      <c r="A584" s="19">
        <f>'Gen Master'!A482</f>
        <v>451</v>
      </c>
      <c r="B584" s="19" t="str">
        <f>IF(AND(NOT(ISBLANK('Gen Master'!B482)),OR('Gen Master'!$AM482=TRUE,'Gen Master'!$AM482="Enabled?")),'Gen Master'!B482, ignore_flag)</f>
        <v>zzz_ignore</v>
      </c>
      <c r="C584" s="19" t="str">
        <f>IF(AND(NOT(ISBLANK('Gen Master'!C482)),OR('Gen Master'!$AM482=TRUE,'Gen Master'!$AM482="Enabled?")),'Gen Master'!C482, ignore_flag)</f>
        <v>zzz_ignore</v>
      </c>
      <c r="D584" s="19" t="str">
        <f>IF(AND(NOT(ISBLANK('Gen Master'!D482)),OR('Gen Master'!$AM482=TRUE,'Gen Master'!$AM482="Enabled?")),'Gen Master'!D482, ignore_flag)</f>
        <v>zzz_ignore</v>
      </c>
      <c r="E584" s="19" t="str">
        <f>IF(AND(NOT(ISBLANK('Gen Master'!E482)),OR('Gen Master'!$AM482=TRUE,'Gen Master'!$AM482="Enabled?")),'Gen Master'!E482, ignore_flag)</f>
        <v>zzz_ignore</v>
      </c>
      <c r="F584" s="19" t="str">
        <f>IF(AND(NOT(ISBLANK('Gen Master'!F482)),OR('Gen Master'!$AM482=TRUE,'Gen Master'!$AM482="Enabled?")),'Gen Master'!F482, ignore_flag)</f>
        <v>zzz_ignore</v>
      </c>
      <c r="G584" s="19" t="str">
        <f>IF(AND(NOT(ISBLANK('Gen Master'!G482)),OR('Gen Master'!$AM482=TRUE,'Gen Master'!$AM482="Enabled?")),'Gen Master'!G482, ignore_flag)</f>
        <v>zzz_ignore</v>
      </c>
      <c r="H584" s="19" t="str">
        <f>IF(AND(NOT(ISBLANK('Gen Master'!H482)),OR('Gen Master'!$AM482=TRUE,'Gen Master'!$AM482="Enabled?")),'Gen Master'!H482, ignore_flag)</f>
        <v>zzz_ignore</v>
      </c>
      <c r="I584" s="19" t="str">
        <f>IF(AND(NOT(ISBLANK('Gen Master'!I482)),OR('Gen Master'!$AM482=TRUE,'Gen Master'!$AM482="Enabled?")),'Gen Master'!I482, ignore_flag)</f>
        <v>zzz_ignore</v>
      </c>
      <c r="J584" s="19" t="str">
        <f>IF(AND(NOT(ISBLANK('Gen Master'!J482)),OR('Gen Master'!$AM482=TRUE,'Gen Master'!$AM482="Enabled?")),'Gen Master'!J482, ignore_flag)</f>
        <v>zzz_ignore</v>
      </c>
      <c r="K584" s="19" t="str">
        <f>IF(AND(NOT(ISBLANK('Gen Master'!K482)),OR('Gen Master'!$AM482=TRUE,'Gen Master'!$AM482="Enabled?")),'Gen Master'!K482, ignore_flag)</f>
        <v>zzz_ignore</v>
      </c>
      <c r="L584" s="19" t="str">
        <f>IF(AND(NOT(ISBLANK('Gen Master'!L482)),OR('Gen Master'!$AM482=TRUE,'Gen Master'!$AM482="Enabled?")),'Gen Master'!L482, ignore_flag)</f>
        <v>zzz_ignore</v>
      </c>
      <c r="M584" s="19" t="str">
        <f>IF(AND(NOT(ISBLANK('Gen Master'!M482)),OR('Gen Master'!$AM482=TRUE,'Gen Master'!$AM482="Enabled?")),'Gen Master'!M482, ignore_flag)</f>
        <v>zzz_ignore</v>
      </c>
      <c r="N584" s="19" t="str">
        <f>IF(AND(NOT(ISBLANK('Gen Master'!N482)),OR('Gen Master'!$AM482=TRUE,'Gen Master'!$AM482="Enabled?")),'Gen Master'!N482, ignore_flag)</f>
        <v>zzz_ignore</v>
      </c>
      <c r="O584" s="19" t="str">
        <f>IF(AND(NOT(ISBLANK('Gen Master'!O482)),OR('Gen Master'!$AM482=TRUE,'Gen Master'!$AM482="Enabled?")),'Gen Master'!O482, ignore_flag)</f>
        <v>zzz_ignore</v>
      </c>
      <c r="P584" s="19" t="str">
        <f>IF(AND(NOT(ISBLANK('Gen Master'!P482)),OR('Gen Master'!$AM482=TRUE,'Gen Master'!$AM482="Enabled?")),'Gen Master'!P482, ignore_flag)</f>
        <v>zzz_ignore</v>
      </c>
      <c r="Q584" s="19" t="str">
        <f>IF(AND(NOT(ISBLANK('Gen Master'!Q482)),OR('Gen Master'!$AM482=TRUE,'Gen Master'!$AM482="Enabled?")),'Gen Master'!Q482, ignore_flag)</f>
        <v>zzz_ignore</v>
      </c>
      <c r="R584" s="19" t="str">
        <f>IF(AND(NOT(ISBLANK('Gen Master'!R482)),OR('Gen Master'!$AM482=TRUE,'Gen Master'!$AM482="Enabled?")),'Gen Master'!R482, ignore_flag)</f>
        <v>zzz_ignore</v>
      </c>
      <c r="S584" s="19" t="str">
        <f>IF(AND(NOT(ISBLANK('Gen Master'!S482)),OR('Gen Master'!$AM482=TRUE,'Gen Master'!$AM482="Enabled?")),'Gen Master'!S482, ignore_flag)</f>
        <v>zzz_ignore</v>
      </c>
      <c r="T584" s="19" t="str">
        <f>IF(AND(NOT(ISBLANK('Gen Master'!T482)),OR('Gen Master'!$AM482=TRUE,'Gen Master'!$AM482="Enabled?")),'Gen Master'!T482, ignore_flag)</f>
        <v>zzz_ignore</v>
      </c>
      <c r="U584" s="19" t="str">
        <f>IF(AND(NOT(ISBLANK('Gen Master'!U482)),OR('Gen Master'!$AM482=TRUE,'Gen Master'!$AM482="Enabled?")),'Gen Master'!U482, ignore_flag)</f>
        <v>zzz_ignore</v>
      </c>
      <c r="V584" s="19" t="str">
        <f ca="1">IF(AND(NOT(ISBLANK('Gen Master'!V482)),OR('Gen Master'!$AM482=TRUE,'Gen Master'!$AM482="Enabled?")),'Gen Master'!V482, ignore_flag)</f>
        <v>zzz_ignore</v>
      </c>
      <c r="W584" s="19" t="str">
        <f>IF(AND(NOT(ISBLANK('Gen Master'!W482)),OR('Gen Master'!$AM482=TRUE,'Gen Master'!$AM482="Enabled?")),'Gen Master'!W482, ignore_flag)</f>
        <v>zzz_ignore</v>
      </c>
      <c r="X584" s="19" t="str">
        <f>IF(AND(NOT(ISBLANK('Gen Master'!X482)),OR('Gen Master'!$AM482=TRUE,'Gen Master'!$AM482="Enabled?")),'Gen Master'!X482, ignore_flag)</f>
        <v>zzz_ignore</v>
      </c>
      <c r="Y584" s="19" t="str">
        <f>IF(AND(NOT(ISBLANK('Gen Master'!Y482)),OR('Gen Master'!$AM482=TRUE,'Gen Master'!$AM482="Enabled?")),'Gen Master'!Y482, ignore_flag)</f>
        <v>zzz_ignore</v>
      </c>
    </row>
    <row r="585" spans="1:25">
      <c r="A585" s="19">
        <f>'Gen Master'!A483</f>
        <v>452</v>
      </c>
      <c r="B585" s="19" t="str">
        <f>IF(AND(NOT(ISBLANK('Gen Master'!B483)),OR('Gen Master'!$AM483=TRUE,'Gen Master'!$AM483="Enabled?")),'Gen Master'!B483, ignore_flag)</f>
        <v>zzz_ignore</v>
      </c>
      <c r="C585" s="19" t="str">
        <f>IF(AND(NOT(ISBLANK('Gen Master'!C483)),OR('Gen Master'!$AM483=TRUE,'Gen Master'!$AM483="Enabled?")),'Gen Master'!C483, ignore_flag)</f>
        <v>zzz_ignore</v>
      </c>
      <c r="D585" s="19" t="str">
        <f>IF(AND(NOT(ISBLANK('Gen Master'!D483)),OR('Gen Master'!$AM483=TRUE,'Gen Master'!$AM483="Enabled?")),'Gen Master'!D483, ignore_flag)</f>
        <v>zzz_ignore</v>
      </c>
      <c r="E585" s="19" t="str">
        <f>IF(AND(NOT(ISBLANK('Gen Master'!E483)),OR('Gen Master'!$AM483=TRUE,'Gen Master'!$AM483="Enabled?")),'Gen Master'!E483, ignore_flag)</f>
        <v>zzz_ignore</v>
      </c>
      <c r="F585" s="19" t="str">
        <f>IF(AND(NOT(ISBLANK('Gen Master'!F483)),OR('Gen Master'!$AM483=TRUE,'Gen Master'!$AM483="Enabled?")),'Gen Master'!F483, ignore_flag)</f>
        <v>zzz_ignore</v>
      </c>
      <c r="G585" s="19" t="str">
        <f>IF(AND(NOT(ISBLANK('Gen Master'!G483)),OR('Gen Master'!$AM483=TRUE,'Gen Master'!$AM483="Enabled?")),'Gen Master'!G483, ignore_flag)</f>
        <v>zzz_ignore</v>
      </c>
      <c r="H585" s="19" t="str">
        <f>IF(AND(NOT(ISBLANK('Gen Master'!H483)),OR('Gen Master'!$AM483=TRUE,'Gen Master'!$AM483="Enabled?")),'Gen Master'!H483, ignore_flag)</f>
        <v>zzz_ignore</v>
      </c>
      <c r="I585" s="19" t="str">
        <f>IF(AND(NOT(ISBLANK('Gen Master'!I483)),OR('Gen Master'!$AM483=TRUE,'Gen Master'!$AM483="Enabled?")),'Gen Master'!I483, ignore_flag)</f>
        <v>zzz_ignore</v>
      </c>
      <c r="J585" s="19" t="str">
        <f>IF(AND(NOT(ISBLANK('Gen Master'!J483)),OR('Gen Master'!$AM483=TRUE,'Gen Master'!$AM483="Enabled?")),'Gen Master'!J483, ignore_flag)</f>
        <v>zzz_ignore</v>
      </c>
      <c r="K585" s="19" t="str">
        <f>IF(AND(NOT(ISBLANK('Gen Master'!K483)),OR('Gen Master'!$AM483=TRUE,'Gen Master'!$AM483="Enabled?")),'Gen Master'!K483, ignore_flag)</f>
        <v>zzz_ignore</v>
      </c>
      <c r="L585" s="19" t="str">
        <f>IF(AND(NOT(ISBLANK('Gen Master'!L483)),OR('Gen Master'!$AM483=TRUE,'Gen Master'!$AM483="Enabled?")),'Gen Master'!L483, ignore_flag)</f>
        <v>zzz_ignore</v>
      </c>
      <c r="M585" s="19" t="str">
        <f>IF(AND(NOT(ISBLANK('Gen Master'!M483)),OR('Gen Master'!$AM483=TRUE,'Gen Master'!$AM483="Enabled?")),'Gen Master'!M483, ignore_flag)</f>
        <v>zzz_ignore</v>
      </c>
      <c r="N585" s="19" t="str">
        <f>IF(AND(NOT(ISBLANK('Gen Master'!N483)),OR('Gen Master'!$AM483=TRUE,'Gen Master'!$AM483="Enabled?")),'Gen Master'!N483, ignore_flag)</f>
        <v>zzz_ignore</v>
      </c>
      <c r="O585" s="19" t="str">
        <f>IF(AND(NOT(ISBLANK('Gen Master'!O483)),OR('Gen Master'!$AM483=TRUE,'Gen Master'!$AM483="Enabled?")),'Gen Master'!O483, ignore_flag)</f>
        <v>zzz_ignore</v>
      </c>
      <c r="P585" s="19" t="str">
        <f>IF(AND(NOT(ISBLANK('Gen Master'!P483)),OR('Gen Master'!$AM483=TRUE,'Gen Master'!$AM483="Enabled?")),'Gen Master'!P483, ignore_flag)</f>
        <v>zzz_ignore</v>
      </c>
      <c r="Q585" s="19" t="str">
        <f>IF(AND(NOT(ISBLANK('Gen Master'!Q483)),OR('Gen Master'!$AM483=TRUE,'Gen Master'!$AM483="Enabled?")),'Gen Master'!Q483, ignore_flag)</f>
        <v>zzz_ignore</v>
      </c>
      <c r="R585" s="19" t="str">
        <f>IF(AND(NOT(ISBLANK('Gen Master'!R483)),OR('Gen Master'!$AM483=TRUE,'Gen Master'!$AM483="Enabled?")),'Gen Master'!R483, ignore_flag)</f>
        <v>zzz_ignore</v>
      </c>
      <c r="S585" s="19" t="str">
        <f>IF(AND(NOT(ISBLANK('Gen Master'!S483)),OR('Gen Master'!$AM483=TRUE,'Gen Master'!$AM483="Enabled?")),'Gen Master'!S483, ignore_flag)</f>
        <v>zzz_ignore</v>
      </c>
      <c r="T585" s="19" t="str">
        <f>IF(AND(NOT(ISBLANK('Gen Master'!T483)),OR('Gen Master'!$AM483=TRUE,'Gen Master'!$AM483="Enabled?")),'Gen Master'!T483, ignore_flag)</f>
        <v>zzz_ignore</v>
      </c>
      <c r="U585" s="19" t="str">
        <f>IF(AND(NOT(ISBLANK('Gen Master'!U483)),OR('Gen Master'!$AM483=TRUE,'Gen Master'!$AM483="Enabled?")),'Gen Master'!U483, ignore_flag)</f>
        <v>zzz_ignore</v>
      </c>
      <c r="V585" s="19" t="str">
        <f ca="1">IF(AND(NOT(ISBLANK('Gen Master'!V483)),OR('Gen Master'!$AM483=TRUE,'Gen Master'!$AM483="Enabled?")),'Gen Master'!V483, ignore_flag)</f>
        <v>zzz_ignore</v>
      </c>
      <c r="W585" s="19" t="str">
        <f>IF(AND(NOT(ISBLANK('Gen Master'!W483)),OR('Gen Master'!$AM483=TRUE,'Gen Master'!$AM483="Enabled?")),'Gen Master'!W483, ignore_flag)</f>
        <v>zzz_ignore</v>
      </c>
      <c r="X585" s="19" t="str">
        <f>IF(AND(NOT(ISBLANK('Gen Master'!X483)),OR('Gen Master'!$AM483=TRUE,'Gen Master'!$AM483="Enabled?")),'Gen Master'!X483, ignore_flag)</f>
        <v>zzz_ignore</v>
      </c>
      <c r="Y585" s="19" t="str">
        <f>IF(AND(NOT(ISBLANK('Gen Master'!Y483)),OR('Gen Master'!$AM483=TRUE,'Gen Master'!$AM483="Enabled?")),'Gen Master'!Y483, ignore_flag)</f>
        <v>zzz_ignore</v>
      </c>
    </row>
    <row r="586" spans="1:25">
      <c r="A586" s="19">
        <f>'Gen Master'!A484</f>
        <v>453</v>
      </c>
      <c r="B586" s="19" t="str">
        <f>IF(AND(NOT(ISBLANK('Gen Master'!B484)),OR('Gen Master'!$AM484=TRUE,'Gen Master'!$AM484="Enabled?")),'Gen Master'!B484, ignore_flag)</f>
        <v>zzz_ignore</v>
      </c>
      <c r="C586" s="19" t="str">
        <f>IF(AND(NOT(ISBLANK('Gen Master'!C484)),OR('Gen Master'!$AM484=TRUE,'Gen Master'!$AM484="Enabled?")),'Gen Master'!C484, ignore_flag)</f>
        <v>zzz_ignore</v>
      </c>
      <c r="D586" s="19" t="str">
        <f>IF(AND(NOT(ISBLANK('Gen Master'!D484)),OR('Gen Master'!$AM484=TRUE,'Gen Master'!$AM484="Enabled?")),'Gen Master'!D484, ignore_flag)</f>
        <v>zzz_ignore</v>
      </c>
      <c r="E586" s="19" t="str">
        <f>IF(AND(NOT(ISBLANK('Gen Master'!E484)),OR('Gen Master'!$AM484=TRUE,'Gen Master'!$AM484="Enabled?")),'Gen Master'!E484, ignore_flag)</f>
        <v>zzz_ignore</v>
      </c>
      <c r="F586" s="19" t="str">
        <f>IF(AND(NOT(ISBLANK('Gen Master'!F484)),OR('Gen Master'!$AM484=TRUE,'Gen Master'!$AM484="Enabled?")),'Gen Master'!F484, ignore_flag)</f>
        <v>zzz_ignore</v>
      </c>
      <c r="G586" s="19" t="str">
        <f>IF(AND(NOT(ISBLANK('Gen Master'!G484)),OR('Gen Master'!$AM484=TRUE,'Gen Master'!$AM484="Enabled?")),'Gen Master'!G484, ignore_flag)</f>
        <v>zzz_ignore</v>
      </c>
      <c r="H586" s="19" t="str">
        <f>IF(AND(NOT(ISBLANK('Gen Master'!H484)),OR('Gen Master'!$AM484=TRUE,'Gen Master'!$AM484="Enabled?")),'Gen Master'!H484, ignore_flag)</f>
        <v>zzz_ignore</v>
      </c>
      <c r="I586" s="19" t="str">
        <f>IF(AND(NOT(ISBLANK('Gen Master'!I484)),OR('Gen Master'!$AM484=TRUE,'Gen Master'!$AM484="Enabled?")),'Gen Master'!I484, ignore_flag)</f>
        <v>zzz_ignore</v>
      </c>
      <c r="J586" s="19" t="str">
        <f>IF(AND(NOT(ISBLANK('Gen Master'!J484)),OR('Gen Master'!$AM484=TRUE,'Gen Master'!$AM484="Enabled?")),'Gen Master'!J484, ignore_flag)</f>
        <v>zzz_ignore</v>
      </c>
      <c r="K586" s="19" t="str">
        <f>IF(AND(NOT(ISBLANK('Gen Master'!K484)),OR('Gen Master'!$AM484=TRUE,'Gen Master'!$AM484="Enabled?")),'Gen Master'!K484, ignore_flag)</f>
        <v>zzz_ignore</v>
      </c>
      <c r="L586" s="19" t="str">
        <f>IF(AND(NOT(ISBLANK('Gen Master'!L484)),OR('Gen Master'!$AM484=TRUE,'Gen Master'!$AM484="Enabled?")),'Gen Master'!L484, ignore_flag)</f>
        <v>zzz_ignore</v>
      </c>
      <c r="M586" s="19" t="str">
        <f>IF(AND(NOT(ISBLANK('Gen Master'!M484)),OR('Gen Master'!$AM484=TRUE,'Gen Master'!$AM484="Enabled?")),'Gen Master'!M484, ignore_flag)</f>
        <v>zzz_ignore</v>
      </c>
      <c r="N586" s="19" t="str">
        <f>IF(AND(NOT(ISBLANK('Gen Master'!N484)),OR('Gen Master'!$AM484=TRUE,'Gen Master'!$AM484="Enabled?")),'Gen Master'!N484, ignore_flag)</f>
        <v>zzz_ignore</v>
      </c>
      <c r="O586" s="19" t="str">
        <f>IF(AND(NOT(ISBLANK('Gen Master'!O484)),OR('Gen Master'!$AM484=TRUE,'Gen Master'!$AM484="Enabled?")),'Gen Master'!O484, ignore_flag)</f>
        <v>zzz_ignore</v>
      </c>
      <c r="P586" s="19" t="str">
        <f>IF(AND(NOT(ISBLANK('Gen Master'!P484)),OR('Gen Master'!$AM484=TRUE,'Gen Master'!$AM484="Enabled?")),'Gen Master'!P484, ignore_flag)</f>
        <v>zzz_ignore</v>
      </c>
      <c r="Q586" s="19" t="str">
        <f>IF(AND(NOT(ISBLANK('Gen Master'!Q484)),OR('Gen Master'!$AM484=TRUE,'Gen Master'!$AM484="Enabled?")),'Gen Master'!Q484, ignore_flag)</f>
        <v>zzz_ignore</v>
      </c>
      <c r="R586" s="19" t="str">
        <f>IF(AND(NOT(ISBLANK('Gen Master'!R484)),OR('Gen Master'!$AM484=TRUE,'Gen Master'!$AM484="Enabled?")),'Gen Master'!R484, ignore_flag)</f>
        <v>zzz_ignore</v>
      </c>
      <c r="S586" s="19" t="str">
        <f>IF(AND(NOT(ISBLANK('Gen Master'!S484)),OR('Gen Master'!$AM484=TRUE,'Gen Master'!$AM484="Enabled?")),'Gen Master'!S484, ignore_flag)</f>
        <v>zzz_ignore</v>
      </c>
      <c r="T586" s="19" t="str">
        <f>IF(AND(NOT(ISBLANK('Gen Master'!T484)),OR('Gen Master'!$AM484=TRUE,'Gen Master'!$AM484="Enabled?")),'Gen Master'!T484, ignore_flag)</f>
        <v>zzz_ignore</v>
      </c>
      <c r="U586" s="19" t="str">
        <f>IF(AND(NOT(ISBLANK('Gen Master'!U484)),OR('Gen Master'!$AM484=TRUE,'Gen Master'!$AM484="Enabled?")),'Gen Master'!U484, ignore_flag)</f>
        <v>zzz_ignore</v>
      </c>
      <c r="V586" s="19" t="str">
        <f ca="1">IF(AND(NOT(ISBLANK('Gen Master'!V484)),OR('Gen Master'!$AM484=TRUE,'Gen Master'!$AM484="Enabled?")),'Gen Master'!V484, ignore_flag)</f>
        <v>zzz_ignore</v>
      </c>
      <c r="W586" s="19" t="str">
        <f>IF(AND(NOT(ISBLANK('Gen Master'!W484)),OR('Gen Master'!$AM484=TRUE,'Gen Master'!$AM484="Enabled?")),'Gen Master'!W484, ignore_flag)</f>
        <v>zzz_ignore</v>
      </c>
      <c r="X586" s="19" t="str">
        <f>IF(AND(NOT(ISBLANK('Gen Master'!X484)),OR('Gen Master'!$AM484=TRUE,'Gen Master'!$AM484="Enabled?")),'Gen Master'!X484, ignore_flag)</f>
        <v>zzz_ignore</v>
      </c>
      <c r="Y586" s="19" t="str">
        <f>IF(AND(NOT(ISBLANK('Gen Master'!Y484)),OR('Gen Master'!$AM484=TRUE,'Gen Master'!$AM484="Enabled?")),'Gen Master'!Y484, ignore_flag)</f>
        <v>zzz_ignore</v>
      </c>
    </row>
    <row r="587" spans="1:25">
      <c r="A587" s="19">
        <f>'Gen Master'!A488</f>
        <v>457</v>
      </c>
      <c r="B587" s="19" t="str">
        <f>IF(AND(NOT(ISBLANK('Gen Master'!B488)),OR('Gen Master'!$AM488=TRUE,'Gen Master'!$AM488="Enabled?")),'Gen Master'!B488, ignore_flag)</f>
        <v>zzz_ignore</v>
      </c>
      <c r="C587" s="19" t="str">
        <f>IF(AND(NOT(ISBLANK('Gen Master'!C488)),OR('Gen Master'!$AM488=TRUE,'Gen Master'!$AM488="Enabled?")),'Gen Master'!C488, ignore_flag)</f>
        <v>zzz_ignore</v>
      </c>
      <c r="D587" s="19" t="str">
        <f>IF(AND(NOT(ISBLANK('Gen Master'!D488)),OR('Gen Master'!$AM488=TRUE,'Gen Master'!$AM488="Enabled?")),'Gen Master'!D488, ignore_flag)</f>
        <v>zzz_ignore</v>
      </c>
      <c r="E587" s="19" t="str">
        <f>IF(AND(NOT(ISBLANK('Gen Master'!E488)),OR('Gen Master'!$AM488=TRUE,'Gen Master'!$AM488="Enabled?")),'Gen Master'!E488, ignore_flag)</f>
        <v>zzz_ignore</v>
      </c>
      <c r="F587" s="19" t="str">
        <f>IF(AND(NOT(ISBLANK('Gen Master'!F488)),OR('Gen Master'!$AM488=TRUE,'Gen Master'!$AM488="Enabled?")),'Gen Master'!F488, ignore_flag)</f>
        <v>zzz_ignore</v>
      </c>
      <c r="G587" s="19" t="str">
        <f>IF(AND(NOT(ISBLANK('Gen Master'!G488)),OR('Gen Master'!$AM488=TRUE,'Gen Master'!$AM488="Enabled?")),'Gen Master'!G488, ignore_flag)</f>
        <v>zzz_ignore</v>
      </c>
      <c r="H587" s="19" t="str">
        <f>IF(AND(NOT(ISBLANK('Gen Master'!H488)),OR('Gen Master'!$AM488=TRUE,'Gen Master'!$AM488="Enabled?")),'Gen Master'!H488, ignore_flag)</f>
        <v>zzz_ignore</v>
      </c>
      <c r="I587" s="19" t="str">
        <f>IF(AND(NOT(ISBLANK('Gen Master'!I488)),OR('Gen Master'!$AM488=TRUE,'Gen Master'!$AM488="Enabled?")),'Gen Master'!I488, ignore_flag)</f>
        <v>zzz_ignore</v>
      </c>
      <c r="J587" s="19" t="str">
        <f>IF(AND(NOT(ISBLANK('Gen Master'!J488)),OR('Gen Master'!$AM488=TRUE,'Gen Master'!$AM488="Enabled?")),'Gen Master'!J488, ignore_flag)</f>
        <v>zzz_ignore</v>
      </c>
      <c r="K587" s="19" t="str">
        <f>IF(AND(NOT(ISBLANK('Gen Master'!K488)),OR('Gen Master'!$AM488=TRUE,'Gen Master'!$AM488="Enabled?")),'Gen Master'!K488, ignore_flag)</f>
        <v>zzz_ignore</v>
      </c>
      <c r="L587" s="19" t="str">
        <f>IF(AND(NOT(ISBLANK('Gen Master'!L488)),OR('Gen Master'!$AM488=TRUE,'Gen Master'!$AM488="Enabled?")),'Gen Master'!L488, ignore_flag)</f>
        <v>zzz_ignore</v>
      </c>
      <c r="M587" s="19" t="str">
        <f>IF(AND(NOT(ISBLANK('Gen Master'!M488)),OR('Gen Master'!$AM488=TRUE,'Gen Master'!$AM488="Enabled?")),'Gen Master'!M488, ignore_flag)</f>
        <v>zzz_ignore</v>
      </c>
      <c r="N587" s="19" t="str">
        <f>IF(AND(NOT(ISBLANK('Gen Master'!N488)),OR('Gen Master'!$AM488=TRUE,'Gen Master'!$AM488="Enabled?")),'Gen Master'!N488, ignore_flag)</f>
        <v>zzz_ignore</v>
      </c>
      <c r="O587" s="19" t="str">
        <f>IF(AND(NOT(ISBLANK('Gen Master'!O488)),OR('Gen Master'!$AM488=TRUE,'Gen Master'!$AM488="Enabled?")),'Gen Master'!O488, ignore_flag)</f>
        <v>zzz_ignore</v>
      </c>
      <c r="P587" s="19" t="str">
        <f>IF(AND(NOT(ISBLANK('Gen Master'!P488)),OR('Gen Master'!$AM488=TRUE,'Gen Master'!$AM488="Enabled?")),'Gen Master'!P488, ignore_flag)</f>
        <v>zzz_ignore</v>
      </c>
      <c r="Q587" s="19" t="str">
        <f>IF(AND(NOT(ISBLANK('Gen Master'!Q488)),OR('Gen Master'!$AM488=TRUE,'Gen Master'!$AM488="Enabled?")),'Gen Master'!Q488, ignore_flag)</f>
        <v>zzz_ignore</v>
      </c>
      <c r="R587" s="19" t="str">
        <f>IF(AND(NOT(ISBLANK('Gen Master'!R488)),OR('Gen Master'!$AM488=TRUE,'Gen Master'!$AM488="Enabled?")),'Gen Master'!R488, ignore_flag)</f>
        <v>zzz_ignore</v>
      </c>
      <c r="S587" s="19" t="str">
        <f>IF(AND(NOT(ISBLANK('Gen Master'!S488)),OR('Gen Master'!$AM488=TRUE,'Gen Master'!$AM488="Enabled?")),'Gen Master'!S488, ignore_flag)</f>
        <v>zzz_ignore</v>
      </c>
      <c r="T587" s="19" t="str">
        <f>IF(AND(NOT(ISBLANK('Gen Master'!T488)),OR('Gen Master'!$AM488=TRUE,'Gen Master'!$AM488="Enabled?")),'Gen Master'!T488, ignore_flag)</f>
        <v>zzz_ignore</v>
      </c>
      <c r="U587" s="19" t="str">
        <f>IF(AND(NOT(ISBLANK('Gen Master'!U488)),OR('Gen Master'!$AM488=TRUE,'Gen Master'!$AM488="Enabled?")),'Gen Master'!U488, ignore_flag)</f>
        <v>zzz_ignore</v>
      </c>
      <c r="V587" s="19" t="str">
        <f ca="1">IF(AND(NOT(ISBLANK('Gen Master'!V488)),OR('Gen Master'!$AM488=TRUE,'Gen Master'!$AM488="Enabled?")),'Gen Master'!V488, ignore_flag)</f>
        <v>zzz_ignore</v>
      </c>
      <c r="W587" s="19" t="str">
        <f>IF(AND(NOT(ISBLANK('Gen Master'!W488)),OR('Gen Master'!$AM488=TRUE,'Gen Master'!$AM488="Enabled?")),'Gen Master'!W488, ignore_flag)</f>
        <v>zzz_ignore</v>
      </c>
      <c r="X587" s="19" t="str">
        <f>IF(AND(NOT(ISBLANK('Gen Master'!X488)),OR('Gen Master'!$AM488=TRUE,'Gen Master'!$AM488="Enabled?")),'Gen Master'!X488, ignore_flag)</f>
        <v>zzz_ignore</v>
      </c>
      <c r="Y587" s="19" t="str">
        <f>IF(AND(NOT(ISBLANK('Gen Master'!Y488)),OR('Gen Master'!$AM488=TRUE,'Gen Master'!$AM488="Enabled?")),'Gen Master'!Y488, ignore_flag)</f>
        <v>zzz_ignore</v>
      </c>
    </row>
    <row r="588" spans="1:25">
      <c r="A588" s="19">
        <f>'Gen Master'!A489</f>
        <v>458</v>
      </c>
      <c r="B588" s="19" t="str">
        <f>IF(AND(NOT(ISBLANK('Gen Master'!B489)),OR('Gen Master'!$AM489=TRUE,'Gen Master'!$AM489="Enabled?")),'Gen Master'!B489, ignore_flag)</f>
        <v>zzz_ignore</v>
      </c>
      <c r="C588" s="19" t="str">
        <f>IF(AND(NOT(ISBLANK('Gen Master'!C489)),OR('Gen Master'!$AM489=TRUE,'Gen Master'!$AM489="Enabled?")),'Gen Master'!C489, ignore_flag)</f>
        <v>zzz_ignore</v>
      </c>
      <c r="D588" s="19" t="str">
        <f>IF(AND(NOT(ISBLANK('Gen Master'!D489)),OR('Gen Master'!$AM489=TRUE,'Gen Master'!$AM489="Enabled?")),'Gen Master'!D489, ignore_flag)</f>
        <v>zzz_ignore</v>
      </c>
      <c r="E588" s="19" t="str">
        <f>IF(AND(NOT(ISBLANK('Gen Master'!E489)),OR('Gen Master'!$AM489=TRUE,'Gen Master'!$AM489="Enabled?")),'Gen Master'!E489, ignore_flag)</f>
        <v>zzz_ignore</v>
      </c>
      <c r="F588" s="19" t="str">
        <f>IF(AND(NOT(ISBLANK('Gen Master'!F489)),OR('Gen Master'!$AM489=TRUE,'Gen Master'!$AM489="Enabled?")),'Gen Master'!F489, ignore_flag)</f>
        <v>zzz_ignore</v>
      </c>
      <c r="G588" s="19" t="str">
        <f>IF(AND(NOT(ISBLANK('Gen Master'!G489)),OR('Gen Master'!$AM489=TRUE,'Gen Master'!$AM489="Enabled?")),'Gen Master'!G489, ignore_flag)</f>
        <v>zzz_ignore</v>
      </c>
      <c r="H588" s="19" t="str">
        <f>IF(AND(NOT(ISBLANK('Gen Master'!H489)),OR('Gen Master'!$AM489=TRUE,'Gen Master'!$AM489="Enabled?")),'Gen Master'!H489, ignore_flag)</f>
        <v>zzz_ignore</v>
      </c>
      <c r="I588" s="19" t="str">
        <f>IF(AND(NOT(ISBLANK('Gen Master'!I489)),OR('Gen Master'!$AM489=TRUE,'Gen Master'!$AM489="Enabled?")),'Gen Master'!I489, ignore_flag)</f>
        <v>zzz_ignore</v>
      </c>
      <c r="J588" s="19" t="str">
        <f>IF(AND(NOT(ISBLANK('Gen Master'!J489)),OR('Gen Master'!$AM489=TRUE,'Gen Master'!$AM489="Enabled?")),'Gen Master'!J489, ignore_flag)</f>
        <v>zzz_ignore</v>
      </c>
      <c r="K588" s="19" t="str">
        <f>IF(AND(NOT(ISBLANK('Gen Master'!K489)),OR('Gen Master'!$AM489=TRUE,'Gen Master'!$AM489="Enabled?")),'Gen Master'!K489, ignore_flag)</f>
        <v>zzz_ignore</v>
      </c>
      <c r="L588" s="19" t="str">
        <f>IF(AND(NOT(ISBLANK('Gen Master'!L489)),OR('Gen Master'!$AM489=TRUE,'Gen Master'!$AM489="Enabled?")),'Gen Master'!L489, ignore_flag)</f>
        <v>zzz_ignore</v>
      </c>
      <c r="M588" s="19" t="str">
        <f>IF(AND(NOT(ISBLANK('Gen Master'!M489)),OR('Gen Master'!$AM489=TRUE,'Gen Master'!$AM489="Enabled?")),'Gen Master'!M489, ignore_flag)</f>
        <v>zzz_ignore</v>
      </c>
      <c r="N588" s="19" t="str">
        <f>IF(AND(NOT(ISBLANK('Gen Master'!N489)),OR('Gen Master'!$AM489=TRUE,'Gen Master'!$AM489="Enabled?")),'Gen Master'!N489, ignore_flag)</f>
        <v>zzz_ignore</v>
      </c>
      <c r="O588" s="19" t="str">
        <f>IF(AND(NOT(ISBLANK('Gen Master'!O489)),OR('Gen Master'!$AM489=TRUE,'Gen Master'!$AM489="Enabled?")),'Gen Master'!O489, ignore_flag)</f>
        <v>zzz_ignore</v>
      </c>
      <c r="P588" s="19" t="str">
        <f>IF(AND(NOT(ISBLANK('Gen Master'!P489)),OR('Gen Master'!$AM489=TRUE,'Gen Master'!$AM489="Enabled?")),'Gen Master'!P489, ignore_flag)</f>
        <v>zzz_ignore</v>
      </c>
      <c r="Q588" s="19" t="str">
        <f>IF(AND(NOT(ISBLANK('Gen Master'!Q489)),OR('Gen Master'!$AM489=TRUE,'Gen Master'!$AM489="Enabled?")),'Gen Master'!Q489, ignore_flag)</f>
        <v>zzz_ignore</v>
      </c>
      <c r="R588" s="19" t="str">
        <f>IF(AND(NOT(ISBLANK('Gen Master'!R489)),OR('Gen Master'!$AM489=TRUE,'Gen Master'!$AM489="Enabled?")),'Gen Master'!R489, ignore_flag)</f>
        <v>zzz_ignore</v>
      </c>
      <c r="S588" s="19" t="str">
        <f>IF(AND(NOT(ISBLANK('Gen Master'!S489)),OR('Gen Master'!$AM489=TRUE,'Gen Master'!$AM489="Enabled?")),'Gen Master'!S489, ignore_flag)</f>
        <v>zzz_ignore</v>
      </c>
      <c r="T588" s="19" t="str">
        <f>IF(AND(NOT(ISBLANK('Gen Master'!T489)),OR('Gen Master'!$AM489=TRUE,'Gen Master'!$AM489="Enabled?")),'Gen Master'!T489, ignore_flag)</f>
        <v>zzz_ignore</v>
      </c>
      <c r="U588" s="19" t="str">
        <f>IF(AND(NOT(ISBLANK('Gen Master'!U489)),OR('Gen Master'!$AM489=TRUE,'Gen Master'!$AM489="Enabled?")),'Gen Master'!U489, ignore_flag)</f>
        <v>zzz_ignore</v>
      </c>
      <c r="V588" s="19" t="str">
        <f ca="1">IF(AND(NOT(ISBLANK('Gen Master'!V489)),OR('Gen Master'!$AM489=TRUE,'Gen Master'!$AM489="Enabled?")),'Gen Master'!V489, ignore_flag)</f>
        <v>zzz_ignore</v>
      </c>
      <c r="W588" s="19" t="str">
        <f>IF(AND(NOT(ISBLANK('Gen Master'!W489)),OR('Gen Master'!$AM489=TRUE,'Gen Master'!$AM489="Enabled?")),'Gen Master'!W489, ignore_flag)</f>
        <v>zzz_ignore</v>
      </c>
      <c r="X588" s="19" t="str">
        <f>IF(AND(NOT(ISBLANK('Gen Master'!X489)),OR('Gen Master'!$AM489=TRUE,'Gen Master'!$AM489="Enabled?")),'Gen Master'!X489, ignore_flag)</f>
        <v>zzz_ignore</v>
      </c>
      <c r="Y588" s="19" t="str">
        <f>IF(AND(NOT(ISBLANK('Gen Master'!Y489)),OR('Gen Master'!$AM489=TRUE,'Gen Master'!$AM489="Enabled?")),'Gen Master'!Y489, ignore_flag)</f>
        <v>zzz_ignore</v>
      </c>
    </row>
    <row r="589" spans="1:25">
      <c r="A589" s="19">
        <f>'Gen Master'!A490</f>
        <v>459</v>
      </c>
      <c r="B589" s="19" t="str">
        <f>IF(AND(NOT(ISBLANK('Gen Master'!B490)),OR('Gen Master'!$AM490=TRUE,'Gen Master'!$AM490="Enabled?")),'Gen Master'!B490, ignore_flag)</f>
        <v>zzz_ignore</v>
      </c>
      <c r="C589" s="19" t="str">
        <f>IF(AND(NOT(ISBLANK('Gen Master'!C490)),OR('Gen Master'!$AM490=TRUE,'Gen Master'!$AM490="Enabled?")),'Gen Master'!C490, ignore_flag)</f>
        <v>zzz_ignore</v>
      </c>
      <c r="D589" s="19" t="str">
        <f>IF(AND(NOT(ISBLANK('Gen Master'!D490)),OR('Gen Master'!$AM490=TRUE,'Gen Master'!$AM490="Enabled?")),'Gen Master'!D490, ignore_flag)</f>
        <v>zzz_ignore</v>
      </c>
      <c r="E589" s="19" t="str">
        <f>IF(AND(NOT(ISBLANK('Gen Master'!E490)),OR('Gen Master'!$AM490=TRUE,'Gen Master'!$AM490="Enabled?")),'Gen Master'!E490, ignore_flag)</f>
        <v>zzz_ignore</v>
      </c>
      <c r="F589" s="19" t="str">
        <f>IF(AND(NOT(ISBLANK('Gen Master'!F490)),OR('Gen Master'!$AM490=TRUE,'Gen Master'!$AM490="Enabled?")),'Gen Master'!F490, ignore_flag)</f>
        <v>zzz_ignore</v>
      </c>
      <c r="G589" s="19" t="str">
        <f>IF(AND(NOT(ISBLANK('Gen Master'!G490)),OR('Gen Master'!$AM490=TRUE,'Gen Master'!$AM490="Enabled?")),'Gen Master'!G490, ignore_flag)</f>
        <v>zzz_ignore</v>
      </c>
      <c r="H589" s="19" t="str">
        <f>IF(AND(NOT(ISBLANK('Gen Master'!H490)),OR('Gen Master'!$AM490=TRUE,'Gen Master'!$AM490="Enabled?")),'Gen Master'!H490, ignore_flag)</f>
        <v>zzz_ignore</v>
      </c>
      <c r="I589" s="19" t="str">
        <f>IF(AND(NOT(ISBLANK('Gen Master'!I490)),OR('Gen Master'!$AM490=TRUE,'Gen Master'!$AM490="Enabled?")),'Gen Master'!I490, ignore_flag)</f>
        <v>zzz_ignore</v>
      </c>
      <c r="J589" s="19" t="str">
        <f>IF(AND(NOT(ISBLANK('Gen Master'!J490)),OR('Gen Master'!$AM490=TRUE,'Gen Master'!$AM490="Enabled?")),'Gen Master'!J490, ignore_flag)</f>
        <v>zzz_ignore</v>
      </c>
      <c r="K589" s="19" t="str">
        <f>IF(AND(NOT(ISBLANK('Gen Master'!K490)),OR('Gen Master'!$AM490=TRUE,'Gen Master'!$AM490="Enabled?")),'Gen Master'!K490, ignore_flag)</f>
        <v>zzz_ignore</v>
      </c>
      <c r="L589" s="19" t="str">
        <f>IF(AND(NOT(ISBLANK('Gen Master'!L490)),OR('Gen Master'!$AM490=TRUE,'Gen Master'!$AM490="Enabled?")),'Gen Master'!L490, ignore_flag)</f>
        <v>zzz_ignore</v>
      </c>
      <c r="M589" s="19" t="str">
        <f>IF(AND(NOT(ISBLANK('Gen Master'!M490)),OR('Gen Master'!$AM490=TRUE,'Gen Master'!$AM490="Enabled?")),'Gen Master'!M490, ignore_flag)</f>
        <v>zzz_ignore</v>
      </c>
      <c r="N589" s="19" t="str">
        <f>IF(AND(NOT(ISBLANK('Gen Master'!N490)),OR('Gen Master'!$AM490=TRUE,'Gen Master'!$AM490="Enabled?")),'Gen Master'!N490, ignore_flag)</f>
        <v>zzz_ignore</v>
      </c>
      <c r="O589" s="19" t="str">
        <f>IF(AND(NOT(ISBLANK('Gen Master'!O490)),OR('Gen Master'!$AM490=TRUE,'Gen Master'!$AM490="Enabled?")),'Gen Master'!O490, ignore_flag)</f>
        <v>zzz_ignore</v>
      </c>
      <c r="P589" s="19" t="str">
        <f>IF(AND(NOT(ISBLANK('Gen Master'!P490)),OR('Gen Master'!$AM490=TRUE,'Gen Master'!$AM490="Enabled?")),'Gen Master'!P490, ignore_flag)</f>
        <v>zzz_ignore</v>
      </c>
      <c r="Q589" s="19" t="str">
        <f>IF(AND(NOT(ISBLANK('Gen Master'!Q490)),OR('Gen Master'!$AM490=TRUE,'Gen Master'!$AM490="Enabled?")),'Gen Master'!Q490, ignore_flag)</f>
        <v>zzz_ignore</v>
      </c>
      <c r="R589" s="19" t="str">
        <f>IF(AND(NOT(ISBLANK('Gen Master'!R490)),OR('Gen Master'!$AM490=TRUE,'Gen Master'!$AM490="Enabled?")),'Gen Master'!R490, ignore_flag)</f>
        <v>zzz_ignore</v>
      </c>
      <c r="S589" s="19" t="str">
        <f>IF(AND(NOT(ISBLANK('Gen Master'!S490)),OR('Gen Master'!$AM490=TRUE,'Gen Master'!$AM490="Enabled?")),'Gen Master'!S490, ignore_flag)</f>
        <v>zzz_ignore</v>
      </c>
      <c r="T589" s="19" t="str">
        <f>IF(AND(NOT(ISBLANK('Gen Master'!T490)),OR('Gen Master'!$AM490=TRUE,'Gen Master'!$AM490="Enabled?")),'Gen Master'!T490, ignore_flag)</f>
        <v>zzz_ignore</v>
      </c>
      <c r="U589" s="19" t="str">
        <f>IF(AND(NOT(ISBLANK('Gen Master'!U490)),OR('Gen Master'!$AM490=TRUE,'Gen Master'!$AM490="Enabled?")),'Gen Master'!U490, ignore_flag)</f>
        <v>zzz_ignore</v>
      </c>
      <c r="V589" s="19" t="str">
        <f ca="1">IF(AND(NOT(ISBLANK('Gen Master'!V490)),OR('Gen Master'!$AM490=TRUE,'Gen Master'!$AM490="Enabled?")),'Gen Master'!V490, ignore_flag)</f>
        <v>zzz_ignore</v>
      </c>
      <c r="W589" s="19" t="str">
        <f>IF(AND(NOT(ISBLANK('Gen Master'!W490)),OR('Gen Master'!$AM490=TRUE,'Gen Master'!$AM490="Enabled?")),'Gen Master'!W490, ignore_flag)</f>
        <v>zzz_ignore</v>
      </c>
      <c r="X589" s="19" t="str">
        <f>IF(AND(NOT(ISBLANK('Gen Master'!X490)),OR('Gen Master'!$AM490=TRUE,'Gen Master'!$AM490="Enabled?")),'Gen Master'!X490, ignore_flag)</f>
        <v>zzz_ignore</v>
      </c>
      <c r="Y589" s="19" t="str">
        <f>IF(AND(NOT(ISBLANK('Gen Master'!Y490)),OR('Gen Master'!$AM490=TRUE,'Gen Master'!$AM490="Enabled?")),'Gen Master'!Y490, ignore_flag)</f>
        <v>zzz_ignore</v>
      </c>
    </row>
    <row r="590" spans="1:25">
      <c r="A590" s="19">
        <f>'Gen Master'!A491</f>
        <v>460</v>
      </c>
      <c r="B590" s="19" t="str">
        <f>IF(AND(NOT(ISBLANK('Gen Master'!B491)),OR('Gen Master'!$AM491=TRUE,'Gen Master'!$AM491="Enabled?")),'Gen Master'!B491, ignore_flag)</f>
        <v>zzz_ignore</v>
      </c>
      <c r="C590" s="19" t="str">
        <f>IF(AND(NOT(ISBLANK('Gen Master'!C491)),OR('Gen Master'!$AM491=TRUE,'Gen Master'!$AM491="Enabled?")),'Gen Master'!C491, ignore_flag)</f>
        <v>zzz_ignore</v>
      </c>
      <c r="D590" s="19" t="str">
        <f>IF(AND(NOT(ISBLANK('Gen Master'!D491)),OR('Gen Master'!$AM491=TRUE,'Gen Master'!$AM491="Enabled?")),'Gen Master'!D491, ignore_flag)</f>
        <v>zzz_ignore</v>
      </c>
      <c r="E590" s="19" t="str">
        <f>IF(AND(NOT(ISBLANK('Gen Master'!E491)),OR('Gen Master'!$AM491=TRUE,'Gen Master'!$AM491="Enabled?")),'Gen Master'!E491, ignore_flag)</f>
        <v>zzz_ignore</v>
      </c>
      <c r="F590" s="19" t="str">
        <f>IF(AND(NOT(ISBLANK('Gen Master'!F491)),OR('Gen Master'!$AM491=TRUE,'Gen Master'!$AM491="Enabled?")),'Gen Master'!F491, ignore_flag)</f>
        <v>zzz_ignore</v>
      </c>
      <c r="G590" s="19" t="str">
        <f>IF(AND(NOT(ISBLANK('Gen Master'!G491)),OR('Gen Master'!$AM491=TRUE,'Gen Master'!$AM491="Enabled?")),'Gen Master'!G491, ignore_flag)</f>
        <v>zzz_ignore</v>
      </c>
      <c r="H590" s="19" t="str">
        <f>IF(AND(NOT(ISBLANK('Gen Master'!H491)),OR('Gen Master'!$AM491=TRUE,'Gen Master'!$AM491="Enabled?")),'Gen Master'!H491, ignore_flag)</f>
        <v>zzz_ignore</v>
      </c>
      <c r="I590" s="19" t="str">
        <f>IF(AND(NOT(ISBLANK('Gen Master'!I491)),OR('Gen Master'!$AM491=TRUE,'Gen Master'!$AM491="Enabled?")),'Gen Master'!I491, ignore_flag)</f>
        <v>zzz_ignore</v>
      </c>
      <c r="J590" s="19" t="str">
        <f>IF(AND(NOT(ISBLANK('Gen Master'!J491)),OR('Gen Master'!$AM491=TRUE,'Gen Master'!$AM491="Enabled?")),'Gen Master'!J491, ignore_flag)</f>
        <v>zzz_ignore</v>
      </c>
      <c r="K590" s="19" t="str">
        <f>IF(AND(NOT(ISBLANK('Gen Master'!K491)),OR('Gen Master'!$AM491=TRUE,'Gen Master'!$AM491="Enabled?")),'Gen Master'!K491, ignore_flag)</f>
        <v>zzz_ignore</v>
      </c>
      <c r="L590" s="19" t="str">
        <f>IF(AND(NOT(ISBLANK('Gen Master'!L491)),OR('Gen Master'!$AM491=TRUE,'Gen Master'!$AM491="Enabled?")),'Gen Master'!L491, ignore_flag)</f>
        <v>zzz_ignore</v>
      </c>
      <c r="M590" s="19" t="str">
        <f>IF(AND(NOT(ISBLANK('Gen Master'!M491)),OR('Gen Master'!$AM491=TRUE,'Gen Master'!$AM491="Enabled?")),'Gen Master'!M491, ignore_flag)</f>
        <v>zzz_ignore</v>
      </c>
      <c r="N590" s="19" t="str">
        <f>IF(AND(NOT(ISBLANK('Gen Master'!N491)),OR('Gen Master'!$AM491=TRUE,'Gen Master'!$AM491="Enabled?")),'Gen Master'!N491, ignore_flag)</f>
        <v>zzz_ignore</v>
      </c>
      <c r="O590" s="19" t="str">
        <f>IF(AND(NOT(ISBLANK('Gen Master'!O491)),OR('Gen Master'!$AM491=TRUE,'Gen Master'!$AM491="Enabled?")),'Gen Master'!O491, ignore_flag)</f>
        <v>zzz_ignore</v>
      </c>
      <c r="P590" s="19" t="str">
        <f>IF(AND(NOT(ISBLANK('Gen Master'!P491)),OR('Gen Master'!$AM491=TRUE,'Gen Master'!$AM491="Enabled?")),'Gen Master'!P491, ignore_flag)</f>
        <v>zzz_ignore</v>
      </c>
      <c r="Q590" s="19" t="str">
        <f>IF(AND(NOT(ISBLANK('Gen Master'!Q491)),OR('Gen Master'!$AM491=TRUE,'Gen Master'!$AM491="Enabled?")),'Gen Master'!Q491, ignore_flag)</f>
        <v>zzz_ignore</v>
      </c>
      <c r="R590" s="19" t="str">
        <f>IF(AND(NOT(ISBLANK('Gen Master'!R491)),OR('Gen Master'!$AM491=TRUE,'Gen Master'!$AM491="Enabled?")),'Gen Master'!R491, ignore_flag)</f>
        <v>zzz_ignore</v>
      </c>
      <c r="S590" s="19" t="str">
        <f>IF(AND(NOT(ISBLANK('Gen Master'!S491)),OR('Gen Master'!$AM491=TRUE,'Gen Master'!$AM491="Enabled?")),'Gen Master'!S491, ignore_flag)</f>
        <v>zzz_ignore</v>
      </c>
      <c r="T590" s="19" t="str">
        <f>IF(AND(NOT(ISBLANK('Gen Master'!T491)),OR('Gen Master'!$AM491=TRUE,'Gen Master'!$AM491="Enabled?")),'Gen Master'!T491, ignore_flag)</f>
        <v>zzz_ignore</v>
      </c>
      <c r="U590" s="19" t="str">
        <f>IF(AND(NOT(ISBLANK('Gen Master'!U491)),OR('Gen Master'!$AM491=TRUE,'Gen Master'!$AM491="Enabled?")),'Gen Master'!U491, ignore_flag)</f>
        <v>zzz_ignore</v>
      </c>
      <c r="V590" s="19" t="str">
        <f ca="1">IF(AND(NOT(ISBLANK('Gen Master'!V491)),OR('Gen Master'!$AM491=TRUE,'Gen Master'!$AM491="Enabled?")),'Gen Master'!V491, ignore_flag)</f>
        <v>zzz_ignore</v>
      </c>
      <c r="W590" s="19" t="str">
        <f>IF(AND(NOT(ISBLANK('Gen Master'!W491)),OR('Gen Master'!$AM491=TRUE,'Gen Master'!$AM491="Enabled?")),'Gen Master'!W491, ignore_flag)</f>
        <v>zzz_ignore</v>
      </c>
      <c r="X590" s="19" t="str">
        <f>IF(AND(NOT(ISBLANK('Gen Master'!X491)),OR('Gen Master'!$AM491=TRUE,'Gen Master'!$AM491="Enabled?")),'Gen Master'!X491, ignore_flag)</f>
        <v>zzz_ignore</v>
      </c>
      <c r="Y590" s="19" t="str">
        <f>IF(AND(NOT(ISBLANK('Gen Master'!Y491)),OR('Gen Master'!$AM491=TRUE,'Gen Master'!$AM491="Enabled?")),'Gen Master'!Y491, ignore_flag)</f>
        <v>zzz_ignore</v>
      </c>
    </row>
    <row r="591" spans="1:25">
      <c r="A591" s="19">
        <f>'Gen Master'!A492</f>
        <v>461</v>
      </c>
      <c r="B591" s="19" t="str">
        <f>IF(AND(NOT(ISBLANK('Gen Master'!B492)),OR('Gen Master'!$AM492=TRUE,'Gen Master'!$AM492="Enabled?")),'Gen Master'!B492, ignore_flag)</f>
        <v>zzz_ignore</v>
      </c>
      <c r="C591" s="19" t="str">
        <f>IF(AND(NOT(ISBLANK('Gen Master'!C492)),OR('Gen Master'!$AM492=TRUE,'Gen Master'!$AM492="Enabled?")),'Gen Master'!C492, ignore_flag)</f>
        <v>zzz_ignore</v>
      </c>
      <c r="D591" s="19" t="str">
        <f>IF(AND(NOT(ISBLANK('Gen Master'!D492)),OR('Gen Master'!$AM492=TRUE,'Gen Master'!$AM492="Enabled?")),'Gen Master'!D492, ignore_flag)</f>
        <v>zzz_ignore</v>
      </c>
      <c r="E591" s="19" t="str">
        <f>IF(AND(NOT(ISBLANK('Gen Master'!E492)),OR('Gen Master'!$AM492=TRUE,'Gen Master'!$AM492="Enabled?")),'Gen Master'!E492, ignore_flag)</f>
        <v>zzz_ignore</v>
      </c>
      <c r="F591" s="19" t="str">
        <f>IF(AND(NOT(ISBLANK('Gen Master'!F492)),OR('Gen Master'!$AM492=TRUE,'Gen Master'!$AM492="Enabled?")),'Gen Master'!F492, ignore_flag)</f>
        <v>zzz_ignore</v>
      </c>
      <c r="G591" s="19" t="str">
        <f>IF(AND(NOT(ISBLANK('Gen Master'!G492)),OR('Gen Master'!$AM492=TRUE,'Gen Master'!$AM492="Enabled?")),'Gen Master'!G492, ignore_flag)</f>
        <v>zzz_ignore</v>
      </c>
      <c r="H591" s="19" t="str">
        <f>IF(AND(NOT(ISBLANK('Gen Master'!H492)),OR('Gen Master'!$AM492=TRUE,'Gen Master'!$AM492="Enabled?")),'Gen Master'!H492, ignore_flag)</f>
        <v>zzz_ignore</v>
      </c>
      <c r="I591" s="19" t="str">
        <f>IF(AND(NOT(ISBLANK('Gen Master'!I492)),OR('Gen Master'!$AM492=TRUE,'Gen Master'!$AM492="Enabled?")),'Gen Master'!I492, ignore_flag)</f>
        <v>zzz_ignore</v>
      </c>
      <c r="J591" s="19" t="str">
        <f>IF(AND(NOT(ISBLANK('Gen Master'!J492)),OR('Gen Master'!$AM492=TRUE,'Gen Master'!$AM492="Enabled?")),'Gen Master'!J492, ignore_flag)</f>
        <v>zzz_ignore</v>
      </c>
      <c r="K591" s="19" t="str">
        <f>IF(AND(NOT(ISBLANK('Gen Master'!K492)),OR('Gen Master'!$AM492=TRUE,'Gen Master'!$AM492="Enabled?")),'Gen Master'!K492, ignore_flag)</f>
        <v>zzz_ignore</v>
      </c>
      <c r="L591" s="19" t="str">
        <f>IF(AND(NOT(ISBLANK('Gen Master'!L492)),OR('Gen Master'!$AM492=TRUE,'Gen Master'!$AM492="Enabled?")),'Gen Master'!L492, ignore_flag)</f>
        <v>zzz_ignore</v>
      </c>
      <c r="M591" s="19" t="str">
        <f>IF(AND(NOT(ISBLANK('Gen Master'!M492)),OR('Gen Master'!$AM492=TRUE,'Gen Master'!$AM492="Enabled?")),'Gen Master'!M492, ignore_flag)</f>
        <v>zzz_ignore</v>
      </c>
      <c r="N591" s="19" t="str">
        <f>IF(AND(NOT(ISBLANK('Gen Master'!N492)),OR('Gen Master'!$AM492=TRUE,'Gen Master'!$AM492="Enabled?")),'Gen Master'!N492, ignore_flag)</f>
        <v>zzz_ignore</v>
      </c>
      <c r="O591" s="19" t="str">
        <f>IF(AND(NOT(ISBLANK('Gen Master'!O492)),OR('Gen Master'!$AM492=TRUE,'Gen Master'!$AM492="Enabled?")),'Gen Master'!O492, ignore_flag)</f>
        <v>zzz_ignore</v>
      </c>
      <c r="P591" s="19" t="str">
        <f>IF(AND(NOT(ISBLANK('Gen Master'!P492)),OR('Gen Master'!$AM492=TRUE,'Gen Master'!$AM492="Enabled?")),'Gen Master'!P492, ignore_flag)</f>
        <v>zzz_ignore</v>
      </c>
      <c r="Q591" s="19" t="str">
        <f>IF(AND(NOT(ISBLANK('Gen Master'!Q492)),OR('Gen Master'!$AM492=TRUE,'Gen Master'!$AM492="Enabled?")),'Gen Master'!Q492, ignore_flag)</f>
        <v>zzz_ignore</v>
      </c>
      <c r="R591" s="19" t="str">
        <f>IF(AND(NOT(ISBLANK('Gen Master'!R492)),OR('Gen Master'!$AM492=TRUE,'Gen Master'!$AM492="Enabled?")),'Gen Master'!R492, ignore_flag)</f>
        <v>zzz_ignore</v>
      </c>
      <c r="S591" s="19" t="str">
        <f>IF(AND(NOT(ISBLANK('Gen Master'!S492)),OR('Gen Master'!$AM492=TRUE,'Gen Master'!$AM492="Enabled?")),'Gen Master'!S492, ignore_flag)</f>
        <v>zzz_ignore</v>
      </c>
      <c r="T591" s="19" t="str">
        <f>IF(AND(NOT(ISBLANK('Gen Master'!T492)),OR('Gen Master'!$AM492=TRUE,'Gen Master'!$AM492="Enabled?")),'Gen Master'!T492, ignore_flag)</f>
        <v>zzz_ignore</v>
      </c>
      <c r="U591" s="19" t="str">
        <f>IF(AND(NOT(ISBLANK('Gen Master'!U492)),OR('Gen Master'!$AM492=TRUE,'Gen Master'!$AM492="Enabled?")),'Gen Master'!U492, ignore_flag)</f>
        <v>zzz_ignore</v>
      </c>
      <c r="V591" s="19" t="str">
        <f ca="1">IF(AND(NOT(ISBLANK('Gen Master'!V492)),OR('Gen Master'!$AM492=TRUE,'Gen Master'!$AM492="Enabled?")),'Gen Master'!V492, ignore_flag)</f>
        <v>zzz_ignore</v>
      </c>
      <c r="W591" s="19" t="str">
        <f>IF(AND(NOT(ISBLANK('Gen Master'!W492)),OR('Gen Master'!$AM492=TRUE,'Gen Master'!$AM492="Enabled?")),'Gen Master'!W492, ignore_flag)</f>
        <v>zzz_ignore</v>
      </c>
      <c r="X591" s="19" t="str">
        <f>IF(AND(NOT(ISBLANK('Gen Master'!X492)),OR('Gen Master'!$AM492=TRUE,'Gen Master'!$AM492="Enabled?")),'Gen Master'!X492, ignore_flag)</f>
        <v>zzz_ignore</v>
      </c>
      <c r="Y591" s="19" t="str">
        <f>IF(AND(NOT(ISBLANK('Gen Master'!Y492)),OR('Gen Master'!$AM492=TRUE,'Gen Master'!$AM492="Enabled?")),'Gen Master'!Y492, ignore_flag)</f>
        <v>zzz_ignore</v>
      </c>
    </row>
    <row r="592" spans="1:25">
      <c r="A592" s="19">
        <f>'Gen Master'!A493</f>
        <v>462</v>
      </c>
      <c r="B592" s="19" t="str">
        <f>IF(AND(NOT(ISBLANK('Gen Master'!B493)),OR('Gen Master'!$AM493=TRUE,'Gen Master'!$AM493="Enabled?")),'Gen Master'!B493, ignore_flag)</f>
        <v>zzz_ignore</v>
      </c>
      <c r="C592" s="19" t="str">
        <f>IF(AND(NOT(ISBLANK('Gen Master'!C493)),OR('Gen Master'!$AM493=TRUE,'Gen Master'!$AM493="Enabled?")),'Gen Master'!C493, ignore_flag)</f>
        <v>zzz_ignore</v>
      </c>
      <c r="D592" s="19" t="str">
        <f>IF(AND(NOT(ISBLANK('Gen Master'!D493)),OR('Gen Master'!$AM493=TRUE,'Gen Master'!$AM493="Enabled?")),'Gen Master'!D493, ignore_flag)</f>
        <v>zzz_ignore</v>
      </c>
      <c r="E592" s="19" t="str">
        <f>IF(AND(NOT(ISBLANK('Gen Master'!E493)),OR('Gen Master'!$AM493=TRUE,'Gen Master'!$AM493="Enabled?")),'Gen Master'!E493, ignore_flag)</f>
        <v>zzz_ignore</v>
      </c>
      <c r="F592" s="19" t="str">
        <f>IF(AND(NOT(ISBLANK('Gen Master'!F493)),OR('Gen Master'!$AM493=TRUE,'Gen Master'!$AM493="Enabled?")),'Gen Master'!F493, ignore_flag)</f>
        <v>zzz_ignore</v>
      </c>
      <c r="G592" s="19" t="str">
        <f>IF(AND(NOT(ISBLANK('Gen Master'!G493)),OR('Gen Master'!$AM493=TRUE,'Gen Master'!$AM493="Enabled?")),'Gen Master'!G493, ignore_flag)</f>
        <v>zzz_ignore</v>
      </c>
      <c r="H592" s="19" t="str">
        <f>IF(AND(NOT(ISBLANK('Gen Master'!H493)),OR('Gen Master'!$AM493=TRUE,'Gen Master'!$AM493="Enabled?")),'Gen Master'!H493, ignore_flag)</f>
        <v>zzz_ignore</v>
      </c>
      <c r="I592" s="19" t="str">
        <f>IF(AND(NOT(ISBLANK('Gen Master'!I493)),OR('Gen Master'!$AM493=TRUE,'Gen Master'!$AM493="Enabled?")),'Gen Master'!I493, ignore_flag)</f>
        <v>zzz_ignore</v>
      </c>
      <c r="J592" s="19" t="str">
        <f>IF(AND(NOT(ISBLANK('Gen Master'!J493)),OR('Gen Master'!$AM493=TRUE,'Gen Master'!$AM493="Enabled?")),'Gen Master'!J493, ignore_flag)</f>
        <v>zzz_ignore</v>
      </c>
      <c r="K592" s="19" t="str">
        <f>IF(AND(NOT(ISBLANK('Gen Master'!K493)),OR('Gen Master'!$AM493=TRUE,'Gen Master'!$AM493="Enabled?")),'Gen Master'!K493, ignore_flag)</f>
        <v>zzz_ignore</v>
      </c>
      <c r="L592" s="19" t="str">
        <f>IF(AND(NOT(ISBLANK('Gen Master'!L493)),OR('Gen Master'!$AM493=TRUE,'Gen Master'!$AM493="Enabled?")),'Gen Master'!L493, ignore_flag)</f>
        <v>zzz_ignore</v>
      </c>
      <c r="M592" s="19" t="str">
        <f>IF(AND(NOT(ISBLANK('Gen Master'!M493)),OR('Gen Master'!$AM493=TRUE,'Gen Master'!$AM493="Enabled?")),'Gen Master'!M493, ignore_flag)</f>
        <v>zzz_ignore</v>
      </c>
      <c r="N592" s="19" t="str">
        <f>IF(AND(NOT(ISBLANK('Gen Master'!N493)),OR('Gen Master'!$AM493=TRUE,'Gen Master'!$AM493="Enabled?")),'Gen Master'!N493, ignore_flag)</f>
        <v>zzz_ignore</v>
      </c>
      <c r="O592" s="19" t="str">
        <f>IF(AND(NOT(ISBLANK('Gen Master'!O493)),OR('Gen Master'!$AM493=TRUE,'Gen Master'!$AM493="Enabled?")),'Gen Master'!O493, ignore_flag)</f>
        <v>zzz_ignore</v>
      </c>
      <c r="P592" s="19" t="str">
        <f>IF(AND(NOT(ISBLANK('Gen Master'!P493)),OR('Gen Master'!$AM493=TRUE,'Gen Master'!$AM493="Enabled?")),'Gen Master'!P493, ignore_flag)</f>
        <v>zzz_ignore</v>
      </c>
      <c r="Q592" s="19" t="str">
        <f>IF(AND(NOT(ISBLANK('Gen Master'!Q493)),OR('Gen Master'!$AM493=TRUE,'Gen Master'!$AM493="Enabled?")),'Gen Master'!Q493, ignore_flag)</f>
        <v>zzz_ignore</v>
      </c>
      <c r="R592" s="19" t="str">
        <f>IF(AND(NOT(ISBLANK('Gen Master'!R493)),OR('Gen Master'!$AM493=TRUE,'Gen Master'!$AM493="Enabled?")),'Gen Master'!R493, ignore_flag)</f>
        <v>zzz_ignore</v>
      </c>
      <c r="S592" s="19" t="str">
        <f>IF(AND(NOT(ISBLANK('Gen Master'!S493)),OR('Gen Master'!$AM493=TRUE,'Gen Master'!$AM493="Enabled?")),'Gen Master'!S493, ignore_flag)</f>
        <v>zzz_ignore</v>
      </c>
      <c r="T592" s="19" t="str">
        <f>IF(AND(NOT(ISBLANK('Gen Master'!T493)),OR('Gen Master'!$AM493=TRUE,'Gen Master'!$AM493="Enabled?")),'Gen Master'!T493, ignore_flag)</f>
        <v>zzz_ignore</v>
      </c>
      <c r="U592" s="19" t="str">
        <f>IF(AND(NOT(ISBLANK('Gen Master'!U493)),OR('Gen Master'!$AM493=TRUE,'Gen Master'!$AM493="Enabled?")),'Gen Master'!U493, ignore_flag)</f>
        <v>zzz_ignore</v>
      </c>
      <c r="V592" s="19" t="str">
        <f ca="1">IF(AND(NOT(ISBLANK('Gen Master'!V493)),OR('Gen Master'!$AM493=TRUE,'Gen Master'!$AM493="Enabled?")),'Gen Master'!V493, ignore_flag)</f>
        <v>zzz_ignore</v>
      </c>
      <c r="W592" s="19" t="str">
        <f>IF(AND(NOT(ISBLANK('Gen Master'!W493)),OR('Gen Master'!$AM493=TRUE,'Gen Master'!$AM493="Enabled?")),'Gen Master'!W493, ignore_flag)</f>
        <v>zzz_ignore</v>
      </c>
      <c r="X592" s="19" t="str">
        <f>IF(AND(NOT(ISBLANK('Gen Master'!X493)),OR('Gen Master'!$AM493=TRUE,'Gen Master'!$AM493="Enabled?")),'Gen Master'!X493, ignore_flag)</f>
        <v>zzz_ignore</v>
      </c>
      <c r="Y592" s="19" t="str">
        <f>IF(AND(NOT(ISBLANK('Gen Master'!Y493)),OR('Gen Master'!$AM493=TRUE,'Gen Master'!$AM493="Enabled?")),'Gen Master'!Y493, ignore_flag)</f>
        <v>zzz_ignore</v>
      </c>
    </row>
    <row r="593" spans="1:25">
      <c r="A593" s="19">
        <f>'Gen Master'!A494</f>
        <v>463</v>
      </c>
      <c r="B593" s="19" t="str">
        <f>IF(AND(NOT(ISBLANK('Gen Master'!B494)),OR('Gen Master'!$AM494=TRUE,'Gen Master'!$AM494="Enabled?")),'Gen Master'!B494, ignore_flag)</f>
        <v>zzz_ignore</v>
      </c>
      <c r="C593" s="19" t="str">
        <f>IF(AND(NOT(ISBLANK('Gen Master'!C494)),OR('Gen Master'!$AM494=TRUE,'Gen Master'!$AM494="Enabled?")),'Gen Master'!C494, ignore_flag)</f>
        <v>zzz_ignore</v>
      </c>
      <c r="D593" s="19" t="str">
        <f>IF(AND(NOT(ISBLANK('Gen Master'!D494)),OR('Gen Master'!$AM494=TRUE,'Gen Master'!$AM494="Enabled?")),'Gen Master'!D494, ignore_flag)</f>
        <v>zzz_ignore</v>
      </c>
      <c r="E593" s="19" t="str">
        <f>IF(AND(NOT(ISBLANK('Gen Master'!E494)),OR('Gen Master'!$AM494=TRUE,'Gen Master'!$AM494="Enabled?")),'Gen Master'!E494, ignore_flag)</f>
        <v>zzz_ignore</v>
      </c>
      <c r="F593" s="19" t="str">
        <f>IF(AND(NOT(ISBLANK('Gen Master'!F494)),OR('Gen Master'!$AM494=TRUE,'Gen Master'!$AM494="Enabled?")),'Gen Master'!F494, ignore_flag)</f>
        <v>zzz_ignore</v>
      </c>
      <c r="G593" s="19" t="str">
        <f>IF(AND(NOT(ISBLANK('Gen Master'!G494)),OR('Gen Master'!$AM494=TRUE,'Gen Master'!$AM494="Enabled?")),'Gen Master'!G494, ignore_flag)</f>
        <v>zzz_ignore</v>
      </c>
      <c r="H593" s="19" t="str">
        <f>IF(AND(NOT(ISBLANK('Gen Master'!H494)),OR('Gen Master'!$AM494=TRUE,'Gen Master'!$AM494="Enabled?")),'Gen Master'!H494, ignore_flag)</f>
        <v>zzz_ignore</v>
      </c>
      <c r="I593" s="19" t="str">
        <f>IF(AND(NOT(ISBLANK('Gen Master'!I494)),OR('Gen Master'!$AM494=TRUE,'Gen Master'!$AM494="Enabled?")),'Gen Master'!I494, ignore_flag)</f>
        <v>zzz_ignore</v>
      </c>
      <c r="J593" s="19" t="str">
        <f>IF(AND(NOT(ISBLANK('Gen Master'!J494)),OR('Gen Master'!$AM494=TRUE,'Gen Master'!$AM494="Enabled?")),'Gen Master'!J494, ignore_flag)</f>
        <v>zzz_ignore</v>
      </c>
      <c r="K593" s="19" t="str">
        <f>IF(AND(NOT(ISBLANK('Gen Master'!K494)),OR('Gen Master'!$AM494=TRUE,'Gen Master'!$AM494="Enabled?")),'Gen Master'!K494, ignore_flag)</f>
        <v>zzz_ignore</v>
      </c>
      <c r="L593" s="19" t="str">
        <f>IF(AND(NOT(ISBLANK('Gen Master'!L494)),OR('Gen Master'!$AM494=TRUE,'Gen Master'!$AM494="Enabled?")),'Gen Master'!L494, ignore_flag)</f>
        <v>zzz_ignore</v>
      </c>
      <c r="M593" s="19" t="str">
        <f>IF(AND(NOT(ISBLANK('Gen Master'!M494)),OR('Gen Master'!$AM494=TRUE,'Gen Master'!$AM494="Enabled?")),'Gen Master'!M494, ignore_flag)</f>
        <v>zzz_ignore</v>
      </c>
      <c r="N593" s="19" t="str">
        <f>IF(AND(NOT(ISBLANK('Gen Master'!N494)),OR('Gen Master'!$AM494=TRUE,'Gen Master'!$AM494="Enabled?")),'Gen Master'!N494, ignore_flag)</f>
        <v>zzz_ignore</v>
      </c>
      <c r="O593" s="19" t="str">
        <f>IF(AND(NOT(ISBLANK('Gen Master'!O494)),OR('Gen Master'!$AM494=TRUE,'Gen Master'!$AM494="Enabled?")),'Gen Master'!O494, ignore_flag)</f>
        <v>zzz_ignore</v>
      </c>
      <c r="P593" s="19" t="str">
        <f>IF(AND(NOT(ISBLANK('Gen Master'!P494)),OR('Gen Master'!$AM494=TRUE,'Gen Master'!$AM494="Enabled?")),'Gen Master'!P494, ignore_flag)</f>
        <v>zzz_ignore</v>
      </c>
      <c r="Q593" s="19" t="str">
        <f>IF(AND(NOT(ISBLANK('Gen Master'!Q494)),OR('Gen Master'!$AM494=TRUE,'Gen Master'!$AM494="Enabled?")),'Gen Master'!Q494, ignore_flag)</f>
        <v>zzz_ignore</v>
      </c>
      <c r="R593" s="19" t="str">
        <f>IF(AND(NOT(ISBLANK('Gen Master'!R494)),OR('Gen Master'!$AM494=TRUE,'Gen Master'!$AM494="Enabled?")),'Gen Master'!R494, ignore_flag)</f>
        <v>zzz_ignore</v>
      </c>
      <c r="S593" s="19" t="str">
        <f>IF(AND(NOT(ISBLANK('Gen Master'!S494)),OR('Gen Master'!$AM494=TRUE,'Gen Master'!$AM494="Enabled?")),'Gen Master'!S494, ignore_flag)</f>
        <v>zzz_ignore</v>
      </c>
      <c r="T593" s="19" t="str">
        <f>IF(AND(NOT(ISBLANK('Gen Master'!T494)),OR('Gen Master'!$AM494=TRUE,'Gen Master'!$AM494="Enabled?")),'Gen Master'!T494, ignore_flag)</f>
        <v>zzz_ignore</v>
      </c>
      <c r="U593" s="19" t="str">
        <f>IF(AND(NOT(ISBLANK('Gen Master'!U494)),OR('Gen Master'!$AM494=TRUE,'Gen Master'!$AM494="Enabled?")),'Gen Master'!U494, ignore_flag)</f>
        <v>zzz_ignore</v>
      </c>
      <c r="V593" s="19" t="str">
        <f ca="1">IF(AND(NOT(ISBLANK('Gen Master'!V494)),OR('Gen Master'!$AM494=TRUE,'Gen Master'!$AM494="Enabled?")),'Gen Master'!V494, ignore_flag)</f>
        <v>zzz_ignore</v>
      </c>
      <c r="W593" s="19" t="str">
        <f>IF(AND(NOT(ISBLANK('Gen Master'!W494)),OR('Gen Master'!$AM494=TRUE,'Gen Master'!$AM494="Enabled?")),'Gen Master'!W494, ignore_flag)</f>
        <v>zzz_ignore</v>
      </c>
      <c r="X593" s="19" t="str">
        <f>IF(AND(NOT(ISBLANK('Gen Master'!X494)),OR('Gen Master'!$AM494=TRUE,'Gen Master'!$AM494="Enabled?")),'Gen Master'!X494, ignore_flag)</f>
        <v>zzz_ignore</v>
      </c>
      <c r="Y593" s="19" t="str">
        <f>IF(AND(NOT(ISBLANK('Gen Master'!Y494)),OR('Gen Master'!$AM494=TRUE,'Gen Master'!$AM494="Enabled?")),'Gen Master'!Y494, ignore_flag)</f>
        <v>zzz_ignore</v>
      </c>
    </row>
    <row r="594" spans="1:25">
      <c r="A594" s="19">
        <f>'Gen Master'!A504</f>
        <v>473</v>
      </c>
      <c r="B594" s="19" t="str">
        <f>IF(AND(NOT(ISBLANK('Gen Master'!B504)),OR('Gen Master'!$AM504=TRUE,'Gen Master'!$AM504="Enabled?")),'Gen Master'!B504, ignore_flag)</f>
        <v>zzz_ignore</v>
      </c>
      <c r="C594" s="19" t="str">
        <f>IF(AND(NOT(ISBLANK('Gen Master'!C504)),OR('Gen Master'!$AM504=TRUE,'Gen Master'!$AM504="Enabled?")),'Gen Master'!C504, ignore_flag)</f>
        <v>zzz_ignore</v>
      </c>
      <c r="D594" s="19" t="str">
        <f>IF(AND(NOT(ISBLANK('Gen Master'!D504)),OR('Gen Master'!$AM504=TRUE,'Gen Master'!$AM504="Enabled?")),'Gen Master'!D504, ignore_flag)</f>
        <v>zzz_ignore</v>
      </c>
      <c r="E594" s="19" t="str">
        <f>IF(AND(NOT(ISBLANK('Gen Master'!E504)),OR('Gen Master'!$AM504=TRUE,'Gen Master'!$AM504="Enabled?")),'Gen Master'!E504, ignore_flag)</f>
        <v>zzz_ignore</v>
      </c>
      <c r="F594" s="19" t="str">
        <f>IF(AND(NOT(ISBLANK('Gen Master'!F504)),OR('Gen Master'!$AM504=TRUE,'Gen Master'!$AM504="Enabled?")),'Gen Master'!F504, ignore_flag)</f>
        <v>zzz_ignore</v>
      </c>
      <c r="G594" s="19" t="str">
        <f>IF(AND(NOT(ISBLANK('Gen Master'!G504)),OR('Gen Master'!$AM504=TRUE,'Gen Master'!$AM504="Enabled?")),'Gen Master'!G504, ignore_flag)</f>
        <v>zzz_ignore</v>
      </c>
      <c r="H594" s="19" t="str">
        <f>IF(AND(NOT(ISBLANK('Gen Master'!H504)),OR('Gen Master'!$AM504=TRUE,'Gen Master'!$AM504="Enabled?")),'Gen Master'!H504, ignore_flag)</f>
        <v>zzz_ignore</v>
      </c>
      <c r="I594" s="19" t="str">
        <f>IF(AND(NOT(ISBLANK('Gen Master'!I504)),OR('Gen Master'!$AM504=TRUE,'Gen Master'!$AM504="Enabled?")),'Gen Master'!I504, ignore_flag)</f>
        <v>zzz_ignore</v>
      </c>
      <c r="J594" s="19" t="str">
        <f>IF(AND(NOT(ISBLANK('Gen Master'!J504)),OR('Gen Master'!$AM504=TRUE,'Gen Master'!$AM504="Enabled?")),'Gen Master'!J504, ignore_flag)</f>
        <v>zzz_ignore</v>
      </c>
      <c r="K594" s="19" t="str">
        <f>IF(AND(NOT(ISBLANK('Gen Master'!K504)),OR('Gen Master'!$AM504=TRUE,'Gen Master'!$AM504="Enabled?")),'Gen Master'!K504, ignore_flag)</f>
        <v>zzz_ignore</v>
      </c>
      <c r="L594" s="19" t="str">
        <f>IF(AND(NOT(ISBLANK('Gen Master'!L504)),OR('Gen Master'!$AM504=TRUE,'Gen Master'!$AM504="Enabled?")),'Gen Master'!L504, ignore_flag)</f>
        <v>zzz_ignore</v>
      </c>
      <c r="M594" s="19" t="str">
        <f>IF(AND(NOT(ISBLANK('Gen Master'!M504)),OR('Gen Master'!$AM504=TRUE,'Gen Master'!$AM504="Enabled?")),'Gen Master'!M504, ignore_flag)</f>
        <v>zzz_ignore</v>
      </c>
      <c r="N594" s="19" t="str">
        <f>IF(AND(NOT(ISBLANK('Gen Master'!N504)),OR('Gen Master'!$AM504=TRUE,'Gen Master'!$AM504="Enabled?")),'Gen Master'!N504, ignore_flag)</f>
        <v>zzz_ignore</v>
      </c>
      <c r="O594" s="19" t="str">
        <f>IF(AND(NOT(ISBLANK('Gen Master'!O504)),OR('Gen Master'!$AM504=TRUE,'Gen Master'!$AM504="Enabled?")),'Gen Master'!O504, ignore_flag)</f>
        <v>zzz_ignore</v>
      </c>
      <c r="P594" s="19" t="str">
        <f>IF(AND(NOT(ISBLANK('Gen Master'!P504)),OR('Gen Master'!$AM504=TRUE,'Gen Master'!$AM504="Enabled?")),'Gen Master'!P504, ignore_flag)</f>
        <v>zzz_ignore</v>
      </c>
      <c r="Q594" s="19" t="str">
        <f>IF(AND(NOT(ISBLANK('Gen Master'!Q504)),OR('Gen Master'!$AM504=TRUE,'Gen Master'!$AM504="Enabled?")),'Gen Master'!Q504, ignore_flag)</f>
        <v>zzz_ignore</v>
      </c>
      <c r="R594" s="19" t="str">
        <f>IF(AND(NOT(ISBLANK('Gen Master'!R504)),OR('Gen Master'!$AM504=TRUE,'Gen Master'!$AM504="Enabled?")),'Gen Master'!R504, ignore_flag)</f>
        <v>zzz_ignore</v>
      </c>
      <c r="S594" s="19" t="str">
        <f>IF(AND(NOT(ISBLANK('Gen Master'!S504)),OR('Gen Master'!$AM504=TRUE,'Gen Master'!$AM504="Enabled?")),'Gen Master'!S504, ignore_flag)</f>
        <v>zzz_ignore</v>
      </c>
      <c r="T594" s="19" t="str">
        <f>IF(AND(NOT(ISBLANK('Gen Master'!T504)),OR('Gen Master'!$AM504=TRUE,'Gen Master'!$AM504="Enabled?")),'Gen Master'!T504, ignore_flag)</f>
        <v>zzz_ignore</v>
      </c>
      <c r="U594" s="19" t="str">
        <f>IF(AND(NOT(ISBLANK('Gen Master'!U504)),OR('Gen Master'!$AM504=TRUE,'Gen Master'!$AM504="Enabled?")),'Gen Master'!U504, ignore_flag)</f>
        <v>zzz_ignore</v>
      </c>
      <c r="V594" s="19" t="str">
        <f ca="1">IF(AND(NOT(ISBLANK('Gen Master'!V504)),OR('Gen Master'!$AM504=TRUE,'Gen Master'!$AM504="Enabled?")),'Gen Master'!V504, ignore_flag)</f>
        <v>zzz_ignore</v>
      </c>
      <c r="W594" s="19" t="str">
        <f>IF(AND(NOT(ISBLANK('Gen Master'!W504)),OR('Gen Master'!$AM504=TRUE,'Gen Master'!$AM504="Enabled?")),'Gen Master'!W504, ignore_flag)</f>
        <v>zzz_ignore</v>
      </c>
      <c r="X594" s="19" t="str">
        <f>IF(AND(NOT(ISBLANK('Gen Master'!X504)),OR('Gen Master'!$AM504=TRUE,'Gen Master'!$AM504="Enabled?")),'Gen Master'!X504, ignore_flag)</f>
        <v>zzz_ignore</v>
      </c>
      <c r="Y594" s="19" t="str">
        <f>IF(AND(NOT(ISBLANK('Gen Master'!Y504)),OR('Gen Master'!$AM504=TRUE,'Gen Master'!$AM504="Enabled?")),'Gen Master'!Y504, ignore_flag)</f>
        <v>zzz_ignore</v>
      </c>
    </row>
    <row r="595" spans="1:25">
      <c r="A595" s="19">
        <f>'Gen Master'!A513</f>
        <v>482</v>
      </c>
      <c r="B595" s="19" t="str">
        <f>IF(AND(NOT(ISBLANK('Gen Master'!B513)),OR('Gen Master'!$AM513=TRUE,'Gen Master'!$AM513="Enabled?")),'Gen Master'!B513, ignore_flag)</f>
        <v>zzz_ignore</v>
      </c>
      <c r="C595" s="19" t="str">
        <f>IF(AND(NOT(ISBLANK('Gen Master'!C513)),OR('Gen Master'!$AM513=TRUE,'Gen Master'!$AM513="Enabled?")),'Gen Master'!C513, ignore_flag)</f>
        <v>zzz_ignore</v>
      </c>
      <c r="D595" s="19" t="str">
        <f>IF(AND(NOT(ISBLANK('Gen Master'!D513)),OR('Gen Master'!$AM513=TRUE,'Gen Master'!$AM513="Enabled?")),'Gen Master'!D513, ignore_flag)</f>
        <v>zzz_ignore</v>
      </c>
      <c r="E595" s="19" t="str">
        <f>IF(AND(NOT(ISBLANK('Gen Master'!E513)),OR('Gen Master'!$AM513=TRUE,'Gen Master'!$AM513="Enabled?")),'Gen Master'!E513, ignore_flag)</f>
        <v>zzz_ignore</v>
      </c>
      <c r="F595" s="19" t="str">
        <f>IF(AND(NOT(ISBLANK('Gen Master'!F513)),OR('Gen Master'!$AM513=TRUE,'Gen Master'!$AM513="Enabled?")),'Gen Master'!F513, ignore_flag)</f>
        <v>zzz_ignore</v>
      </c>
      <c r="G595" s="19" t="str">
        <f>IF(AND(NOT(ISBLANK('Gen Master'!G513)),OR('Gen Master'!$AM513=TRUE,'Gen Master'!$AM513="Enabled?")),'Gen Master'!G513, ignore_flag)</f>
        <v>zzz_ignore</v>
      </c>
      <c r="H595" s="19" t="str">
        <f>IF(AND(NOT(ISBLANK('Gen Master'!H513)),OR('Gen Master'!$AM513=TRUE,'Gen Master'!$AM513="Enabled?")),'Gen Master'!H513, ignore_flag)</f>
        <v>zzz_ignore</v>
      </c>
      <c r="I595" s="19" t="str">
        <f>IF(AND(NOT(ISBLANK('Gen Master'!I513)),OR('Gen Master'!$AM513=TRUE,'Gen Master'!$AM513="Enabled?")),'Gen Master'!I513, ignore_flag)</f>
        <v>zzz_ignore</v>
      </c>
      <c r="J595" s="19" t="str">
        <f>IF(AND(NOT(ISBLANK('Gen Master'!J513)),OR('Gen Master'!$AM513=TRUE,'Gen Master'!$AM513="Enabled?")),'Gen Master'!J513, ignore_flag)</f>
        <v>zzz_ignore</v>
      </c>
      <c r="K595" s="19" t="str">
        <f>IF(AND(NOT(ISBLANK('Gen Master'!K513)),OR('Gen Master'!$AM513=TRUE,'Gen Master'!$AM513="Enabled?")),'Gen Master'!K513, ignore_flag)</f>
        <v>zzz_ignore</v>
      </c>
      <c r="L595" s="19" t="str">
        <f>IF(AND(NOT(ISBLANK('Gen Master'!L513)),OR('Gen Master'!$AM513=TRUE,'Gen Master'!$AM513="Enabled?")),'Gen Master'!L513, ignore_flag)</f>
        <v>zzz_ignore</v>
      </c>
      <c r="M595" s="19" t="str">
        <f>IF(AND(NOT(ISBLANK('Gen Master'!M513)),OR('Gen Master'!$AM513=TRUE,'Gen Master'!$AM513="Enabled?")),'Gen Master'!M513, ignore_flag)</f>
        <v>zzz_ignore</v>
      </c>
      <c r="N595" s="19" t="str">
        <f>IF(AND(NOT(ISBLANK('Gen Master'!N513)),OR('Gen Master'!$AM513=TRUE,'Gen Master'!$AM513="Enabled?")),'Gen Master'!N513, ignore_flag)</f>
        <v>zzz_ignore</v>
      </c>
      <c r="O595" s="19" t="str">
        <f>IF(AND(NOT(ISBLANK('Gen Master'!O513)),OR('Gen Master'!$AM513=TRUE,'Gen Master'!$AM513="Enabled?")),'Gen Master'!O513, ignore_flag)</f>
        <v>zzz_ignore</v>
      </c>
      <c r="P595" s="19" t="str">
        <f>IF(AND(NOT(ISBLANK('Gen Master'!P513)),OR('Gen Master'!$AM513=TRUE,'Gen Master'!$AM513="Enabled?")),'Gen Master'!P513, ignore_flag)</f>
        <v>zzz_ignore</v>
      </c>
      <c r="Q595" s="19" t="str">
        <f>IF(AND(NOT(ISBLANK('Gen Master'!Q513)),OR('Gen Master'!$AM513=TRUE,'Gen Master'!$AM513="Enabled?")),'Gen Master'!Q513, ignore_flag)</f>
        <v>zzz_ignore</v>
      </c>
      <c r="R595" s="19" t="str">
        <f>IF(AND(NOT(ISBLANK('Gen Master'!R513)),OR('Gen Master'!$AM513=TRUE,'Gen Master'!$AM513="Enabled?")),'Gen Master'!R513, ignore_flag)</f>
        <v>zzz_ignore</v>
      </c>
      <c r="S595" s="19" t="str">
        <f>IF(AND(NOT(ISBLANK('Gen Master'!S513)),OR('Gen Master'!$AM513=TRUE,'Gen Master'!$AM513="Enabled?")),'Gen Master'!S513, ignore_flag)</f>
        <v>zzz_ignore</v>
      </c>
      <c r="T595" s="19" t="str">
        <f>IF(AND(NOT(ISBLANK('Gen Master'!T513)),OR('Gen Master'!$AM513=TRUE,'Gen Master'!$AM513="Enabled?")),'Gen Master'!T513, ignore_flag)</f>
        <v>zzz_ignore</v>
      </c>
      <c r="U595" s="19" t="str">
        <f>IF(AND(NOT(ISBLANK('Gen Master'!U513)),OR('Gen Master'!$AM513=TRUE,'Gen Master'!$AM513="Enabled?")),'Gen Master'!U513, ignore_flag)</f>
        <v>zzz_ignore</v>
      </c>
      <c r="V595" s="19" t="str">
        <f ca="1">IF(AND(NOT(ISBLANK('Gen Master'!V513)),OR('Gen Master'!$AM513=TRUE,'Gen Master'!$AM513="Enabled?")),'Gen Master'!V513, ignore_flag)</f>
        <v>zzz_ignore</v>
      </c>
      <c r="W595" s="19" t="str">
        <f>IF(AND(NOT(ISBLANK('Gen Master'!W513)),OR('Gen Master'!$AM513=TRUE,'Gen Master'!$AM513="Enabled?")),'Gen Master'!W513, ignore_flag)</f>
        <v>zzz_ignore</v>
      </c>
      <c r="X595" s="19" t="str">
        <f>IF(AND(NOT(ISBLANK('Gen Master'!X513)),OR('Gen Master'!$AM513=TRUE,'Gen Master'!$AM513="Enabled?")),'Gen Master'!X513, ignore_flag)</f>
        <v>zzz_ignore</v>
      </c>
      <c r="Y595" s="19" t="str">
        <f>IF(AND(NOT(ISBLANK('Gen Master'!Y513)),OR('Gen Master'!$AM513=TRUE,'Gen Master'!$AM513="Enabled?")),'Gen Master'!Y513, ignore_flag)</f>
        <v>zzz_ignore</v>
      </c>
    </row>
    <row r="596" spans="1:25">
      <c r="A596" s="19">
        <f>'Gen Master'!A514</f>
        <v>483</v>
      </c>
      <c r="B596" s="19" t="str">
        <f>IF(AND(NOT(ISBLANK('Gen Master'!B514)),OR('Gen Master'!$AM514=TRUE,'Gen Master'!$AM514="Enabled?")),'Gen Master'!B514, ignore_flag)</f>
        <v>zzz_ignore</v>
      </c>
      <c r="C596" s="19" t="str">
        <f>IF(AND(NOT(ISBLANK('Gen Master'!C514)),OR('Gen Master'!$AM514=TRUE,'Gen Master'!$AM514="Enabled?")),'Gen Master'!C514, ignore_flag)</f>
        <v>zzz_ignore</v>
      </c>
      <c r="D596" s="19" t="str">
        <f>IF(AND(NOT(ISBLANK('Gen Master'!D514)),OR('Gen Master'!$AM514=TRUE,'Gen Master'!$AM514="Enabled?")),'Gen Master'!D514, ignore_flag)</f>
        <v>zzz_ignore</v>
      </c>
      <c r="E596" s="19" t="str">
        <f>IF(AND(NOT(ISBLANK('Gen Master'!E514)),OR('Gen Master'!$AM514=TRUE,'Gen Master'!$AM514="Enabled?")),'Gen Master'!E514, ignore_flag)</f>
        <v>zzz_ignore</v>
      </c>
      <c r="F596" s="19" t="str">
        <f>IF(AND(NOT(ISBLANK('Gen Master'!F514)),OR('Gen Master'!$AM514=TRUE,'Gen Master'!$AM514="Enabled?")),'Gen Master'!F514, ignore_flag)</f>
        <v>zzz_ignore</v>
      </c>
      <c r="G596" s="19" t="str">
        <f>IF(AND(NOT(ISBLANK('Gen Master'!G514)),OR('Gen Master'!$AM514=TRUE,'Gen Master'!$AM514="Enabled?")),'Gen Master'!G514, ignore_flag)</f>
        <v>zzz_ignore</v>
      </c>
      <c r="H596" s="19" t="str">
        <f>IF(AND(NOT(ISBLANK('Gen Master'!H514)),OR('Gen Master'!$AM514=TRUE,'Gen Master'!$AM514="Enabled?")),'Gen Master'!H514, ignore_flag)</f>
        <v>zzz_ignore</v>
      </c>
      <c r="I596" s="19" t="str">
        <f>IF(AND(NOT(ISBLANK('Gen Master'!I514)),OR('Gen Master'!$AM514=TRUE,'Gen Master'!$AM514="Enabled?")),'Gen Master'!I514, ignore_flag)</f>
        <v>zzz_ignore</v>
      </c>
      <c r="J596" s="19" t="str">
        <f>IF(AND(NOT(ISBLANK('Gen Master'!J514)),OR('Gen Master'!$AM514=TRUE,'Gen Master'!$AM514="Enabled?")),'Gen Master'!J514, ignore_flag)</f>
        <v>zzz_ignore</v>
      </c>
      <c r="K596" s="19" t="str">
        <f>IF(AND(NOT(ISBLANK('Gen Master'!K514)),OR('Gen Master'!$AM514=TRUE,'Gen Master'!$AM514="Enabled?")),'Gen Master'!K514, ignore_flag)</f>
        <v>zzz_ignore</v>
      </c>
      <c r="L596" s="19" t="str">
        <f>IF(AND(NOT(ISBLANK('Gen Master'!L514)),OR('Gen Master'!$AM514=TRUE,'Gen Master'!$AM514="Enabled?")),'Gen Master'!L514, ignore_flag)</f>
        <v>zzz_ignore</v>
      </c>
      <c r="M596" s="19" t="str">
        <f>IF(AND(NOT(ISBLANK('Gen Master'!M514)),OR('Gen Master'!$AM514=TRUE,'Gen Master'!$AM514="Enabled?")),'Gen Master'!M514, ignore_flag)</f>
        <v>zzz_ignore</v>
      </c>
      <c r="N596" s="19" t="str">
        <f>IF(AND(NOT(ISBLANK('Gen Master'!N514)),OR('Gen Master'!$AM514=TRUE,'Gen Master'!$AM514="Enabled?")),'Gen Master'!N514, ignore_flag)</f>
        <v>zzz_ignore</v>
      </c>
      <c r="O596" s="19" t="str">
        <f>IF(AND(NOT(ISBLANK('Gen Master'!O514)),OR('Gen Master'!$AM514=TRUE,'Gen Master'!$AM514="Enabled?")),'Gen Master'!O514, ignore_flag)</f>
        <v>zzz_ignore</v>
      </c>
      <c r="P596" s="19" t="str">
        <f>IF(AND(NOT(ISBLANK('Gen Master'!P514)),OR('Gen Master'!$AM514=TRUE,'Gen Master'!$AM514="Enabled?")),'Gen Master'!P514, ignore_flag)</f>
        <v>zzz_ignore</v>
      </c>
      <c r="Q596" s="19" t="str">
        <f>IF(AND(NOT(ISBLANK('Gen Master'!Q514)),OR('Gen Master'!$AM514=TRUE,'Gen Master'!$AM514="Enabled?")),'Gen Master'!Q514, ignore_flag)</f>
        <v>zzz_ignore</v>
      </c>
      <c r="R596" s="19" t="str">
        <f>IF(AND(NOT(ISBLANK('Gen Master'!R514)),OR('Gen Master'!$AM514=TRUE,'Gen Master'!$AM514="Enabled?")),'Gen Master'!R514, ignore_flag)</f>
        <v>zzz_ignore</v>
      </c>
      <c r="S596" s="19" t="str">
        <f>IF(AND(NOT(ISBLANK('Gen Master'!S514)),OR('Gen Master'!$AM514=TRUE,'Gen Master'!$AM514="Enabled?")),'Gen Master'!S514, ignore_flag)</f>
        <v>zzz_ignore</v>
      </c>
      <c r="T596" s="19" t="str">
        <f>IF(AND(NOT(ISBLANK('Gen Master'!T514)),OR('Gen Master'!$AM514=TRUE,'Gen Master'!$AM514="Enabled?")),'Gen Master'!T514, ignore_flag)</f>
        <v>zzz_ignore</v>
      </c>
      <c r="U596" s="19" t="str">
        <f>IF(AND(NOT(ISBLANK('Gen Master'!U514)),OR('Gen Master'!$AM514=TRUE,'Gen Master'!$AM514="Enabled?")),'Gen Master'!U514, ignore_flag)</f>
        <v>zzz_ignore</v>
      </c>
      <c r="V596" s="19" t="str">
        <f ca="1">IF(AND(NOT(ISBLANK('Gen Master'!V514)),OR('Gen Master'!$AM514=TRUE,'Gen Master'!$AM514="Enabled?")),'Gen Master'!V514, ignore_flag)</f>
        <v>zzz_ignore</v>
      </c>
      <c r="W596" s="19" t="str">
        <f>IF(AND(NOT(ISBLANK('Gen Master'!W514)),OR('Gen Master'!$AM514=TRUE,'Gen Master'!$AM514="Enabled?")),'Gen Master'!W514, ignore_flag)</f>
        <v>zzz_ignore</v>
      </c>
      <c r="X596" s="19" t="str">
        <f>IF(AND(NOT(ISBLANK('Gen Master'!X514)),OR('Gen Master'!$AM514=TRUE,'Gen Master'!$AM514="Enabled?")),'Gen Master'!X514, ignore_flag)</f>
        <v>zzz_ignore</v>
      </c>
      <c r="Y596" s="19" t="str">
        <f>IF(AND(NOT(ISBLANK('Gen Master'!Y514)),OR('Gen Master'!$AM514=TRUE,'Gen Master'!$AM514="Enabled?")),'Gen Master'!Y514, ignore_flag)</f>
        <v>zzz_ignore</v>
      </c>
    </row>
    <row r="597" spans="1:25">
      <c r="A597" s="19">
        <f>'Gen Master'!A519</f>
        <v>488</v>
      </c>
      <c r="B597" s="19" t="str">
        <f>IF(AND(NOT(ISBLANK('Gen Master'!B519)),OR('Gen Master'!$AM519=TRUE,'Gen Master'!$AM519="Enabled?")),'Gen Master'!B519, ignore_flag)</f>
        <v>zzz_ignore</v>
      </c>
      <c r="C597" s="19" t="str">
        <f>IF(AND(NOT(ISBLANK('Gen Master'!C519)),OR('Gen Master'!$AM519=TRUE,'Gen Master'!$AM519="Enabled?")),'Gen Master'!C519, ignore_flag)</f>
        <v>zzz_ignore</v>
      </c>
      <c r="D597" s="19" t="str">
        <f>IF(AND(NOT(ISBLANK('Gen Master'!D519)),OR('Gen Master'!$AM519=TRUE,'Gen Master'!$AM519="Enabled?")),'Gen Master'!D519, ignore_flag)</f>
        <v>zzz_ignore</v>
      </c>
      <c r="E597" s="19" t="str">
        <f>IF(AND(NOT(ISBLANK('Gen Master'!E519)),OR('Gen Master'!$AM519=TRUE,'Gen Master'!$AM519="Enabled?")),'Gen Master'!E519, ignore_flag)</f>
        <v>zzz_ignore</v>
      </c>
      <c r="F597" s="19" t="str">
        <f>IF(AND(NOT(ISBLANK('Gen Master'!F519)),OR('Gen Master'!$AM519=TRUE,'Gen Master'!$AM519="Enabled?")),'Gen Master'!F519, ignore_flag)</f>
        <v>zzz_ignore</v>
      </c>
      <c r="G597" s="19" t="str">
        <f>IF(AND(NOT(ISBLANK('Gen Master'!G519)),OR('Gen Master'!$AM519=TRUE,'Gen Master'!$AM519="Enabled?")),'Gen Master'!G519, ignore_flag)</f>
        <v>zzz_ignore</v>
      </c>
      <c r="H597" s="19" t="str">
        <f>IF(AND(NOT(ISBLANK('Gen Master'!H519)),OR('Gen Master'!$AM519=TRUE,'Gen Master'!$AM519="Enabled?")),'Gen Master'!H519, ignore_flag)</f>
        <v>zzz_ignore</v>
      </c>
      <c r="I597" s="19" t="str">
        <f>IF(AND(NOT(ISBLANK('Gen Master'!I519)),OR('Gen Master'!$AM519=TRUE,'Gen Master'!$AM519="Enabled?")),'Gen Master'!I519, ignore_flag)</f>
        <v>zzz_ignore</v>
      </c>
      <c r="J597" s="19" t="str">
        <f>IF(AND(NOT(ISBLANK('Gen Master'!J519)),OR('Gen Master'!$AM519=TRUE,'Gen Master'!$AM519="Enabled?")),'Gen Master'!J519, ignore_flag)</f>
        <v>zzz_ignore</v>
      </c>
      <c r="K597" s="19" t="str">
        <f>IF(AND(NOT(ISBLANK('Gen Master'!K519)),OR('Gen Master'!$AM519=TRUE,'Gen Master'!$AM519="Enabled?")),'Gen Master'!K519, ignore_flag)</f>
        <v>zzz_ignore</v>
      </c>
      <c r="L597" s="19" t="str">
        <f>IF(AND(NOT(ISBLANK('Gen Master'!L519)),OR('Gen Master'!$AM519=TRUE,'Gen Master'!$AM519="Enabled?")),'Gen Master'!L519, ignore_flag)</f>
        <v>zzz_ignore</v>
      </c>
      <c r="M597" s="19" t="str">
        <f>IF(AND(NOT(ISBLANK('Gen Master'!M519)),OR('Gen Master'!$AM519=TRUE,'Gen Master'!$AM519="Enabled?")),'Gen Master'!M519, ignore_flag)</f>
        <v>zzz_ignore</v>
      </c>
      <c r="N597" s="19" t="str">
        <f>IF(AND(NOT(ISBLANK('Gen Master'!N519)),OR('Gen Master'!$AM519=TRUE,'Gen Master'!$AM519="Enabled?")),'Gen Master'!N519, ignore_flag)</f>
        <v>zzz_ignore</v>
      </c>
      <c r="O597" s="19" t="str">
        <f>IF(AND(NOT(ISBLANK('Gen Master'!O519)),OR('Gen Master'!$AM519=TRUE,'Gen Master'!$AM519="Enabled?")),'Gen Master'!O519, ignore_flag)</f>
        <v>zzz_ignore</v>
      </c>
      <c r="P597" s="19" t="str">
        <f>IF(AND(NOT(ISBLANK('Gen Master'!P519)),OR('Gen Master'!$AM519=TRUE,'Gen Master'!$AM519="Enabled?")),'Gen Master'!P519, ignore_flag)</f>
        <v>zzz_ignore</v>
      </c>
      <c r="Q597" s="19" t="str">
        <f>IF(AND(NOT(ISBLANK('Gen Master'!Q519)),OR('Gen Master'!$AM519=TRUE,'Gen Master'!$AM519="Enabled?")),'Gen Master'!Q519, ignore_flag)</f>
        <v>zzz_ignore</v>
      </c>
      <c r="R597" s="19" t="str">
        <f>IF(AND(NOT(ISBLANK('Gen Master'!R519)),OR('Gen Master'!$AM519=TRUE,'Gen Master'!$AM519="Enabled?")),'Gen Master'!R519, ignore_flag)</f>
        <v>zzz_ignore</v>
      </c>
      <c r="S597" s="19" t="str">
        <f>IF(AND(NOT(ISBLANK('Gen Master'!S519)),OR('Gen Master'!$AM519=TRUE,'Gen Master'!$AM519="Enabled?")),'Gen Master'!S519, ignore_flag)</f>
        <v>zzz_ignore</v>
      </c>
      <c r="T597" s="19" t="str">
        <f>IF(AND(NOT(ISBLANK('Gen Master'!T519)),OR('Gen Master'!$AM519=TRUE,'Gen Master'!$AM519="Enabled?")),'Gen Master'!T519, ignore_flag)</f>
        <v>zzz_ignore</v>
      </c>
      <c r="U597" s="19" t="str">
        <f>IF(AND(NOT(ISBLANK('Gen Master'!U519)),OR('Gen Master'!$AM519=TRUE,'Gen Master'!$AM519="Enabled?")),'Gen Master'!U519, ignore_flag)</f>
        <v>zzz_ignore</v>
      </c>
      <c r="V597" s="19" t="str">
        <f ca="1">IF(AND(NOT(ISBLANK('Gen Master'!V519)),OR('Gen Master'!$AM519=TRUE,'Gen Master'!$AM519="Enabled?")),'Gen Master'!V519, ignore_flag)</f>
        <v>zzz_ignore</v>
      </c>
      <c r="W597" s="19" t="str">
        <f>IF(AND(NOT(ISBLANK('Gen Master'!W519)),OR('Gen Master'!$AM519=TRUE,'Gen Master'!$AM519="Enabled?")),'Gen Master'!W519, ignore_flag)</f>
        <v>zzz_ignore</v>
      </c>
      <c r="X597" s="19" t="str">
        <f>IF(AND(NOT(ISBLANK('Gen Master'!X519)),OR('Gen Master'!$AM519=TRUE,'Gen Master'!$AM519="Enabled?")),'Gen Master'!X519, ignore_flag)</f>
        <v>zzz_ignore</v>
      </c>
      <c r="Y597" s="19" t="str">
        <f>IF(AND(NOT(ISBLANK('Gen Master'!Y519)),OR('Gen Master'!$AM519=TRUE,'Gen Master'!$AM519="Enabled?")),'Gen Master'!Y519, ignore_flag)</f>
        <v>zzz_ignore</v>
      </c>
    </row>
    <row r="598" spans="1:25">
      <c r="A598" s="19">
        <f>'Gen Master'!A520</f>
        <v>489</v>
      </c>
      <c r="B598" s="19" t="str">
        <f>IF(AND(NOT(ISBLANK('Gen Master'!B520)),OR('Gen Master'!$AM520=TRUE,'Gen Master'!$AM520="Enabled?")),'Gen Master'!B520, ignore_flag)</f>
        <v>zzz_ignore</v>
      </c>
      <c r="C598" s="19" t="str">
        <f>IF(AND(NOT(ISBLANK('Gen Master'!C520)),OR('Gen Master'!$AM520=TRUE,'Gen Master'!$AM520="Enabled?")),'Gen Master'!C520, ignore_flag)</f>
        <v>zzz_ignore</v>
      </c>
      <c r="D598" s="19" t="str">
        <f>IF(AND(NOT(ISBLANK('Gen Master'!D520)),OR('Gen Master'!$AM520=TRUE,'Gen Master'!$AM520="Enabled?")),'Gen Master'!D520, ignore_flag)</f>
        <v>zzz_ignore</v>
      </c>
      <c r="E598" s="19" t="str">
        <f>IF(AND(NOT(ISBLANK('Gen Master'!E520)),OR('Gen Master'!$AM520=TRUE,'Gen Master'!$AM520="Enabled?")),'Gen Master'!E520, ignore_flag)</f>
        <v>zzz_ignore</v>
      </c>
      <c r="F598" s="19" t="str">
        <f>IF(AND(NOT(ISBLANK('Gen Master'!F520)),OR('Gen Master'!$AM520=TRUE,'Gen Master'!$AM520="Enabled?")),'Gen Master'!F520, ignore_flag)</f>
        <v>zzz_ignore</v>
      </c>
      <c r="G598" s="19" t="str">
        <f>IF(AND(NOT(ISBLANK('Gen Master'!G520)),OR('Gen Master'!$AM520=TRUE,'Gen Master'!$AM520="Enabled?")),'Gen Master'!G520, ignore_flag)</f>
        <v>zzz_ignore</v>
      </c>
      <c r="H598" s="19" t="str">
        <f>IF(AND(NOT(ISBLANK('Gen Master'!H520)),OR('Gen Master'!$AM520=TRUE,'Gen Master'!$AM520="Enabled?")),'Gen Master'!H520, ignore_flag)</f>
        <v>zzz_ignore</v>
      </c>
      <c r="I598" s="19" t="str">
        <f>IF(AND(NOT(ISBLANK('Gen Master'!I520)),OR('Gen Master'!$AM520=TRUE,'Gen Master'!$AM520="Enabled?")),'Gen Master'!I520, ignore_flag)</f>
        <v>zzz_ignore</v>
      </c>
      <c r="J598" s="19" t="str">
        <f>IF(AND(NOT(ISBLANK('Gen Master'!J520)),OR('Gen Master'!$AM520=TRUE,'Gen Master'!$AM520="Enabled?")),'Gen Master'!J520, ignore_flag)</f>
        <v>zzz_ignore</v>
      </c>
      <c r="K598" s="19" t="str">
        <f>IF(AND(NOT(ISBLANK('Gen Master'!K520)),OR('Gen Master'!$AM520=TRUE,'Gen Master'!$AM520="Enabled?")),'Gen Master'!K520, ignore_flag)</f>
        <v>zzz_ignore</v>
      </c>
      <c r="L598" s="19" t="str">
        <f>IF(AND(NOT(ISBLANK('Gen Master'!L520)),OR('Gen Master'!$AM520=TRUE,'Gen Master'!$AM520="Enabled?")),'Gen Master'!L520, ignore_flag)</f>
        <v>zzz_ignore</v>
      </c>
      <c r="M598" s="19" t="str">
        <f>IF(AND(NOT(ISBLANK('Gen Master'!M520)),OR('Gen Master'!$AM520=TRUE,'Gen Master'!$AM520="Enabled?")),'Gen Master'!M520, ignore_flag)</f>
        <v>zzz_ignore</v>
      </c>
      <c r="N598" s="19" t="str">
        <f>IF(AND(NOT(ISBLANK('Gen Master'!N520)),OR('Gen Master'!$AM520=TRUE,'Gen Master'!$AM520="Enabled?")),'Gen Master'!N520, ignore_flag)</f>
        <v>zzz_ignore</v>
      </c>
      <c r="O598" s="19" t="str">
        <f>IF(AND(NOT(ISBLANK('Gen Master'!O520)),OR('Gen Master'!$AM520=TRUE,'Gen Master'!$AM520="Enabled?")),'Gen Master'!O520, ignore_flag)</f>
        <v>zzz_ignore</v>
      </c>
      <c r="P598" s="19" t="str">
        <f>IF(AND(NOT(ISBLANK('Gen Master'!P520)),OR('Gen Master'!$AM520=TRUE,'Gen Master'!$AM520="Enabled?")),'Gen Master'!P520, ignore_flag)</f>
        <v>zzz_ignore</v>
      </c>
      <c r="Q598" s="19" t="str">
        <f>IF(AND(NOT(ISBLANK('Gen Master'!Q520)),OR('Gen Master'!$AM520=TRUE,'Gen Master'!$AM520="Enabled?")),'Gen Master'!Q520, ignore_flag)</f>
        <v>zzz_ignore</v>
      </c>
      <c r="R598" s="19" t="str">
        <f>IF(AND(NOT(ISBLANK('Gen Master'!R520)),OR('Gen Master'!$AM520=TRUE,'Gen Master'!$AM520="Enabled?")),'Gen Master'!R520, ignore_flag)</f>
        <v>zzz_ignore</v>
      </c>
      <c r="S598" s="19" t="str">
        <f>IF(AND(NOT(ISBLANK('Gen Master'!S520)),OR('Gen Master'!$AM520=TRUE,'Gen Master'!$AM520="Enabled?")),'Gen Master'!S520, ignore_flag)</f>
        <v>zzz_ignore</v>
      </c>
      <c r="T598" s="19" t="str">
        <f>IF(AND(NOT(ISBLANK('Gen Master'!T520)),OR('Gen Master'!$AM520=TRUE,'Gen Master'!$AM520="Enabled?")),'Gen Master'!T520, ignore_flag)</f>
        <v>zzz_ignore</v>
      </c>
      <c r="U598" s="19" t="str">
        <f>IF(AND(NOT(ISBLANK('Gen Master'!U520)),OR('Gen Master'!$AM520=TRUE,'Gen Master'!$AM520="Enabled?")),'Gen Master'!U520, ignore_flag)</f>
        <v>zzz_ignore</v>
      </c>
      <c r="V598" s="19" t="str">
        <f ca="1">IF(AND(NOT(ISBLANK('Gen Master'!V520)),OR('Gen Master'!$AM520=TRUE,'Gen Master'!$AM520="Enabled?")),'Gen Master'!V520, ignore_flag)</f>
        <v>zzz_ignore</v>
      </c>
      <c r="W598" s="19" t="str">
        <f>IF(AND(NOT(ISBLANK('Gen Master'!W520)),OR('Gen Master'!$AM520=TRUE,'Gen Master'!$AM520="Enabled?")),'Gen Master'!W520, ignore_flag)</f>
        <v>zzz_ignore</v>
      </c>
      <c r="X598" s="19" t="str">
        <f>IF(AND(NOT(ISBLANK('Gen Master'!X520)),OR('Gen Master'!$AM520=TRUE,'Gen Master'!$AM520="Enabled?")),'Gen Master'!X520, ignore_flag)</f>
        <v>zzz_ignore</v>
      </c>
      <c r="Y598" s="19" t="str">
        <f>IF(AND(NOT(ISBLANK('Gen Master'!Y520)),OR('Gen Master'!$AM520=TRUE,'Gen Master'!$AM520="Enabled?")),'Gen Master'!Y520, ignore_flag)</f>
        <v>zzz_ignore</v>
      </c>
    </row>
    <row r="599" spans="1:25">
      <c r="A599" s="19">
        <f>'Gen Master'!A521</f>
        <v>490</v>
      </c>
      <c r="B599" s="19" t="str">
        <f>IF(AND(NOT(ISBLANK('Gen Master'!B521)),OR('Gen Master'!$AM521=TRUE,'Gen Master'!$AM521="Enabled?")),'Gen Master'!B521, ignore_flag)</f>
        <v>zzz_ignore</v>
      </c>
      <c r="C599" s="19" t="str">
        <f>IF(AND(NOT(ISBLANK('Gen Master'!C521)),OR('Gen Master'!$AM521=TRUE,'Gen Master'!$AM521="Enabled?")),'Gen Master'!C521, ignore_flag)</f>
        <v>zzz_ignore</v>
      </c>
      <c r="D599" s="19" t="str">
        <f>IF(AND(NOT(ISBLANK('Gen Master'!D521)),OR('Gen Master'!$AM521=TRUE,'Gen Master'!$AM521="Enabled?")),'Gen Master'!D521, ignore_flag)</f>
        <v>zzz_ignore</v>
      </c>
      <c r="E599" s="19" t="str">
        <f>IF(AND(NOT(ISBLANK('Gen Master'!E521)),OR('Gen Master'!$AM521=TRUE,'Gen Master'!$AM521="Enabled?")),'Gen Master'!E521, ignore_flag)</f>
        <v>zzz_ignore</v>
      </c>
      <c r="F599" s="19" t="str">
        <f>IF(AND(NOT(ISBLANK('Gen Master'!F521)),OR('Gen Master'!$AM521=TRUE,'Gen Master'!$AM521="Enabled?")),'Gen Master'!F521, ignore_flag)</f>
        <v>zzz_ignore</v>
      </c>
      <c r="G599" s="19" t="str">
        <f>IF(AND(NOT(ISBLANK('Gen Master'!G521)),OR('Gen Master'!$AM521=TRUE,'Gen Master'!$AM521="Enabled?")),'Gen Master'!G521, ignore_flag)</f>
        <v>zzz_ignore</v>
      </c>
      <c r="H599" s="19" t="str">
        <f>IF(AND(NOT(ISBLANK('Gen Master'!H521)),OR('Gen Master'!$AM521=TRUE,'Gen Master'!$AM521="Enabled?")),'Gen Master'!H521, ignore_flag)</f>
        <v>zzz_ignore</v>
      </c>
      <c r="I599" s="19" t="str">
        <f>IF(AND(NOT(ISBLANK('Gen Master'!I521)),OR('Gen Master'!$AM521=TRUE,'Gen Master'!$AM521="Enabled?")),'Gen Master'!I521, ignore_flag)</f>
        <v>zzz_ignore</v>
      </c>
      <c r="J599" s="19" t="str">
        <f>IF(AND(NOT(ISBLANK('Gen Master'!J521)),OR('Gen Master'!$AM521=TRUE,'Gen Master'!$AM521="Enabled?")),'Gen Master'!J521, ignore_flag)</f>
        <v>zzz_ignore</v>
      </c>
      <c r="K599" s="19" t="str">
        <f>IF(AND(NOT(ISBLANK('Gen Master'!K521)),OR('Gen Master'!$AM521=TRUE,'Gen Master'!$AM521="Enabled?")),'Gen Master'!K521, ignore_flag)</f>
        <v>zzz_ignore</v>
      </c>
      <c r="L599" s="19" t="str">
        <f>IF(AND(NOT(ISBLANK('Gen Master'!L521)),OR('Gen Master'!$AM521=TRUE,'Gen Master'!$AM521="Enabled?")),'Gen Master'!L521, ignore_flag)</f>
        <v>zzz_ignore</v>
      </c>
      <c r="M599" s="19" t="str">
        <f>IF(AND(NOT(ISBLANK('Gen Master'!M521)),OR('Gen Master'!$AM521=TRUE,'Gen Master'!$AM521="Enabled?")),'Gen Master'!M521, ignore_flag)</f>
        <v>zzz_ignore</v>
      </c>
      <c r="N599" s="19" t="str">
        <f>IF(AND(NOT(ISBLANK('Gen Master'!N521)),OR('Gen Master'!$AM521=TRUE,'Gen Master'!$AM521="Enabled?")),'Gen Master'!N521, ignore_flag)</f>
        <v>zzz_ignore</v>
      </c>
      <c r="O599" s="19" t="str">
        <f>IF(AND(NOT(ISBLANK('Gen Master'!O521)),OR('Gen Master'!$AM521=TRUE,'Gen Master'!$AM521="Enabled?")),'Gen Master'!O521, ignore_flag)</f>
        <v>zzz_ignore</v>
      </c>
      <c r="P599" s="19" t="str">
        <f>IF(AND(NOT(ISBLANK('Gen Master'!P521)),OR('Gen Master'!$AM521=TRUE,'Gen Master'!$AM521="Enabled?")),'Gen Master'!P521, ignore_flag)</f>
        <v>zzz_ignore</v>
      </c>
      <c r="Q599" s="19" t="str">
        <f>IF(AND(NOT(ISBLANK('Gen Master'!Q521)),OR('Gen Master'!$AM521=TRUE,'Gen Master'!$AM521="Enabled?")),'Gen Master'!Q521, ignore_flag)</f>
        <v>zzz_ignore</v>
      </c>
      <c r="R599" s="19" t="str">
        <f>IF(AND(NOT(ISBLANK('Gen Master'!R521)),OR('Gen Master'!$AM521=TRUE,'Gen Master'!$AM521="Enabled?")),'Gen Master'!R521, ignore_flag)</f>
        <v>zzz_ignore</v>
      </c>
      <c r="S599" s="19" t="str">
        <f>IF(AND(NOT(ISBLANK('Gen Master'!S521)),OR('Gen Master'!$AM521=TRUE,'Gen Master'!$AM521="Enabled?")),'Gen Master'!S521, ignore_flag)</f>
        <v>zzz_ignore</v>
      </c>
      <c r="T599" s="19" t="str">
        <f>IF(AND(NOT(ISBLANK('Gen Master'!T521)),OR('Gen Master'!$AM521=TRUE,'Gen Master'!$AM521="Enabled?")),'Gen Master'!T521, ignore_flag)</f>
        <v>zzz_ignore</v>
      </c>
      <c r="U599" s="19" t="str">
        <f>IF(AND(NOT(ISBLANK('Gen Master'!U521)),OR('Gen Master'!$AM521=TRUE,'Gen Master'!$AM521="Enabled?")),'Gen Master'!U521, ignore_flag)</f>
        <v>zzz_ignore</v>
      </c>
      <c r="V599" s="19" t="str">
        <f ca="1">IF(AND(NOT(ISBLANK('Gen Master'!V521)),OR('Gen Master'!$AM521=TRUE,'Gen Master'!$AM521="Enabled?")),'Gen Master'!V521, ignore_flag)</f>
        <v>zzz_ignore</v>
      </c>
      <c r="W599" s="19" t="str">
        <f>IF(AND(NOT(ISBLANK('Gen Master'!W521)),OR('Gen Master'!$AM521=TRUE,'Gen Master'!$AM521="Enabled?")),'Gen Master'!W521, ignore_flag)</f>
        <v>zzz_ignore</v>
      </c>
      <c r="X599" s="19" t="str">
        <f>IF(AND(NOT(ISBLANK('Gen Master'!X521)),OR('Gen Master'!$AM521=TRUE,'Gen Master'!$AM521="Enabled?")),'Gen Master'!X521, ignore_flag)</f>
        <v>zzz_ignore</v>
      </c>
      <c r="Y599" s="19" t="str">
        <f>IF(AND(NOT(ISBLANK('Gen Master'!Y521)),OR('Gen Master'!$AM521=TRUE,'Gen Master'!$AM521="Enabled?")),'Gen Master'!Y521, ignore_flag)</f>
        <v>zzz_ignore</v>
      </c>
    </row>
    <row r="600" spans="1:25">
      <c r="A600" s="19">
        <f>'Gen Master'!A522</f>
        <v>491</v>
      </c>
      <c r="B600" s="19" t="str">
        <f>IF(AND(NOT(ISBLANK('Gen Master'!B522)),OR('Gen Master'!$AM522=TRUE,'Gen Master'!$AM522="Enabled?")),'Gen Master'!B522, ignore_flag)</f>
        <v>zzz_ignore</v>
      </c>
      <c r="C600" s="19" t="str">
        <f>IF(AND(NOT(ISBLANK('Gen Master'!C522)),OR('Gen Master'!$AM522=TRUE,'Gen Master'!$AM522="Enabled?")),'Gen Master'!C522, ignore_flag)</f>
        <v>zzz_ignore</v>
      </c>
      <c r="D600" s="19" t="str">
        <f>IF(AND(NOT(ISBLANK('Gen Master'!D522)),OR('Gen Master'!$AM522=TRUE,'Gen Master'!$AM522="Enabled?")),'Gen Master'!D522, ignore_flag)</f>
        <v>zzz_ignore</v>
      </c>
      <c r="E600" s="19" t="str">
        <f>IF(AND(NOT(ISBLANK('Gen Master'!E522)),OR('Gen Master'!$AM522=TRUE,'Gen Master'!$AM522="Enabled?")),'Gen Master'!E522, ignore_flag)</f>
        <v>zzz_ignore</v>
      </c>
      <c r="F600" s="19" t="str">
        <f>IF(AND(NOT(ISBLANK('Gen Master'!F522)),OR('Gen Master'!$AM522=TRUE,'Gen Master'!$AM522="Enabled?")),'Gen Master'!F522, ignore_flag)</f>
        <v>zzz_ignore</v>
      </c>
      <c r="G600" s="19" t="str">
        <f>IF(AND(NOT(ISBLANK('Gen Master'!G522)),OR('Gen Master'!$AM522=TRUE,'Gen Master'!$AM522="Enabled?")),'Gen Master'!G522, ignore_flag)</f>
        <v>zzz_ignore</v>
      </c>
      <c r="H600" s="19" t="str">
        <f>IF(AND(NOT(ISBLANK('Gen Master'!H522)),OR('Gen Master'!$AM522=TRUE,'Gen Master'!$AM522="Enabled?")),'Gen Master'!H522, ignore_flag)</f>
        <v>zzz_ignore</v>
      </c>
      <c r="I600" s="19" t="str">
        <f>IF(AND(NOT(ISBLANK('Gen Master'!I522)),OR('Gen Master'!$AM522=TRUE,'Gen Master'!$AM522="Enabled?")),'Gen Master'!I522, ignore_flag)</f>
        <v>zzz_ignore</v>
      </c>
      <c r="J600" s="19" t="str">
        <f>IF(AND(NOT(ISBLANK('Gen Master'!J522)),OR('Gen Master'!$AM522=TRUE,'Gen Master'!$AM522="Enabled?")),'Gen Master'!J522, ignore_flag)</f>
        <v>zzz_ignore</v>
      </c>
      <c r="K600" s="19" t="str">
        <f>IF(AND(NOT(ISBLANK('Gen Master'!K522)),OR('Gen Master'!$AM522=TRUE,'Gen Master'!$AM522="Enabled?")),'Gen Master'!K522, ignore_flag)</f>
        <v>zzz_ignore</v>
      </c>
      <c r="L600" s="19" t="str">
        <f>IF(AND(NOT(ISBLANK('Gen Master'!L522)),OR('Gen Master'!$AM522=TRUE,'Gen Master'!$AM522="Enabled?")),'Gen Master'!L522, ignore_flag)</f>
        <v>zzz_ignore</v>
      </c>
      <c r="M600" s="19" t="str">
        <f>IF(AND(NOT(ISBLANK('Gen Master'!M522)),OR('Gen Master'!$AM522=TRUE,'Gen Master'!$AM522="Enabled?")),'Gen Master'!M522, ignore_flag)</f>
        <v>zzz_ignore</v>
      </c>
      <c r="N600" s="19" t="str">
        <f>IF(AND(NOT(ISBLANK('Gen Master'!N522)),OR('Gen Master'!$AM522=TRUE,'Gen Master'!$AM522="Enabled?")),'Gen Master'!N522, ignore_flag)</f>
        <v>zzz_ignore</v>
      </c>
      <c r="O600" s="19" t="str">
        <f>IF(AND(NOT(ISBLANK('Gen Master'!O522)),OR('Gen Master'!$AM522=TRUE,'Gen Master'!$AM522="Enabled?")),'Gen Master'!O522, ignore_flag)</f>
        <v>zzz_ignore</v>
      </c>
      <c r="P600" s="19" t="str">
        <f>IF(AND(NOT(ISBLANK('Gen Master'!P522)),OR('Gen Master'!$AM522=TRUE,'Gen Master'!$AM522="Enabled?")),'Gen Master'!P522, ignore_flag)</f>
        <v>zzz_ignore</v>
      </c>
      <c r="Q600" s="19" t="str">
        <f>IF(AND(NOT(ISBLANK('Gen Master'!Q522)),OR('Gen Master'!$AM522=TRUE,'Gen Master'!$AM522="Enabled?")),'Gen Master'!Q522, ignore_flag)</f>
        <v>zzz_ignore</v>
      </c>
      <c r="R600" s="19" t="str">
        <f>IF(AND(NOT(ISBLANK('Gen Master'!R522)),OR('Gen Master'!$AM522=TRUE,'Gen Master'!$AM522="Enabled?")),'Gen Master'!R522, ignore_flag)</f>
        <v>zzz_ignore</v>
      </c>
      <c r="S600" s="19" t="str">
        <f>IF(AND(NOT(ISBLANK('Gen Master'!S522)),OR('Gen Master'!$AM522=TRUE,'Gen Master'!$AM522="Enabled?")),'Gen Master'!S522, ignore_flag)</f>
        <v>zzz_ignore</v>
      </c>
      <c r="T600" s="19" t="str">
        <f>IF(AND(NOT(ISBLANK('Gen Master'!T522)),OR('Gen Master'!$AM522=TRUE,'Gen Master'!$AM522="Enabled?")),'Gen Master'!T522, ignore_flag)</f>
        <v>zzz_ignore</v>
      </c>
      <c r="U600" s="19" t="str">
        <f>IF(AND(NOT(ISBLANK('Gen Master'!U522)),OR('Gen Master'!$AM522=TRUE,'Gen Master'!$AM522="Enabled?")),'Gen Master'!U522, ignore_flag)</f>
        <v>zzz_ignore</v>
      </c>
      <c r="V600" s="19" t="str">
        <f ca="1">IF(AND(NOT(ISBLANK('Gen Master'!V522)),OR('Gen Master'!$AM522=TRUE,'Gen Master'!$AM522="Enabled?")),'Gen Master'!V522, ignore_flag)</f>
        <v>zzz_ignore</v>
      </c>
      <c r="W600" s="19" t="str">
        <f>IF(AND(NOT(ISBLANK('Gen Master'!W522)),OR('Gen Master'!$AM522=TRUE,'Gen Master'!$AM522="Enabled?")),'Gen Master'!W522, ignore_flag)</f>
        <v>zzz_ignore</v>
      </c>
      <c r="X600" s="19" t="str">
        <f>IF(AND(NOT(ISBLANK('Gen Master'!X522)),OR('Gen Master'!$AM522=TRUE,'Gen Master'!$AM522="Enabled?")),'Gen Master'!X522, ignore_flag)</f>
        <v>zzz_ignore</v>
      </c>
      <c r="Y600" s="19" t="str">
        <f>IF(AND(NOT(ISBLANK('Gen Master'!Y522)),OR('Gen Master'!$AM522=TRUE,'Gen Master'!$AM522="Enabled?")),'Gen Master'!Y522, ignore_flag)</f>
        <v>zzz_ignore</v>
      </c>
    </row>
    <row r="601" spans="1:25">
      <c r="A601" s="19">
        <f>'Gen Master'!A523</f>
        <v>492</v>
      </c>
      <c r="B601" s="19" t="str">
        <f>IF(AND(NOT(ISBLANK('Gen Master'!B523)),OR('Gen Master'!$AM523=TRUE,'Gen Master'!$AM523="Enabled?")),'Gen Master'!B523, ignore_flag)</f>
        <v>zzz_ignore</v>
      </c>
      <c r="C601" s="19" t="str">
        <f>IF(AND(NOT(ISBLANK('Gen Master'!C523)),OR('Gen Master'!$AM523=TRUE,'Gen Master'!$AM523="Enabled?")),'Gen Master'!C523, ignore_flag)</f>
        <v>zzz_ignore</v>
      </c>
      <c r="D601" s="19" t="str">
        <f>IF(AND(NOT(ISBLANK('Gen Master'!D523)),OR('Gen Master'!$AM523=TRUE,'Gen Master'!$AM523="Enabled?")),'Gen Master'!D523, ignore_flag)</f>
        <v>zzz_ignore</v>
      </c>
      <c r="E601" s="19" t="str">
        <f>IF(AND(NOT(ISBLANK('Gen Master'!E523)),OR('Gen Master'!$AM523=TRUE,'Gen Master'!$AM523="Enabled?")),'Gen Master'!E523, ignore_flag)</f>
        <v>zzz_ignore</v>
      </c>
      <c r="F601" s="19" t="str">
        <f>IF(AND(NOT(ISBLANK('Gen Master'!F523)),OR('Gen Master'!$AM523=TRUE,'Gen Master'!$AM523="Enabled?")),'Gen Master'!F523, ignore_flag)</f>
        <v>zzz_ignore</v>
      </c>
      <c r="G601" s="19" t="str">
        <f>IF(AND(NOT(ISBLANK('Gen Master'!G523)),OR('Gen Master'!$AM523=TRUE,'Gen Master'!$AM523="Enabled?")),'Gen Master'!G523, ignore_flag)</f>
        <v>zzz_ignore</v>
      </c>
      <c r="H601" s="19" t="str">
        <f>IF(AND(NOT(ISBLANK('Gen Master'!H523)),OR('Gen Master'!$AM523=TRUE,'Gen Master'!$AM523="Enabled?")),'Gen Master'!H523, ignore_flag)</f>
        <v>zzz_ignore</v>
      </c>
      <c r="I601" s="19" t="str">
        <f>IF(AND(NOT(ISBLANK('Gen Master'!I523)),OR('Gen Master'!$AM523=TRUE,'Gen Master'!$AM523="Enabled?")),'Gen Master'!I523, ignore_flag)</f>
        <v>zzz_ignore</v>
      </c>
      <c r="J601" s="19" t="str">
        <f>IF(AND(NOT(ISBLANK('Gen Master'!J523)),OR('Gen Master'!$AM523=TRUE,'Gen Master'!$AM523="Enabled?")),'Gen Master'!J523, ignore_flag)</f>
        <v>zzz_ignore</v>
      </c>
      <c r="K601" s="19" t="str">
        <f>IF(AND(NOT(ISBLANK('Gen Master'!K523)),OR('Gen Master'!$AM523=TRUE,'Gen Master'!$AM523="Enabled?")),'Gen Master'!K523, ignore_flag)</f>
        <v>zzz_ignore</v>
      </c>
      <c r="L601" s="19" t="str">
        <f>IF(AND(NOT(ISBLANK('Gen Master'!L523)),OR('Gen Master'!$AM523=TRUE,'Gen Master'!$AM523="Enabled?")),'Gen Master'!L523, ignore_flag)</f>
        <v>zzz_ignore</v>
      </c>
      <c r="M601" s="19" t="str">
        <f>IF(AND(NOT(ISBLANK('Gen Master'!M523)),OR('Gen Master'!$AM523=TRUE,'Gen Master'!$AM523="Enabled?")),'Gen Master'!M523, ignore_flag)</f>
        <v>zzz_ignore</v>
      </c>
      <c r="N601" s="19" t="str">
        <f>IF(AND(NOT(ISBLANK('Gen Master'!N523)),OR('Gen Master'!$AM523=TRUE,'Gen Master'!$AM523="Enabled?")),'Gen Master'!N523, ignore_flag)</f>
        <v>zzz_ignore</v>
      </c>
      <c r="O601" s="19" t="str">
        <f>IF(AND(NOT(ISBLANK('Gen Master'!O523)),OR('Gen Master'!$AM523=TRUE,'Gen Master'!$AM523="Enabled?")),'Gen Master'!O523, ignore_flag)</f>
        <v>zzz_ignore</v>
      </c>
      <c r="P601" s="19" t="str">
        <f>IF(AND(NOT(ISBLANK('Gen Master'!P523)),OR('Gen Master'!$AM523=TRUE,'Gen Master'!$AM523="Enabled?")),'Gen Master'!P523, ignore_flag)</f>
        <v>zzz_ignore</v>
      </c>
      <c r="Q601" s="19" t="str">
        <f>IF(AND(NOT(ISBLANK('Gen Master'!Q523)),OR('Gen Master'!$AM523=TRUE,'Gen Master'!$AM523="Enabled?")),'Gen Master'!Q523, ignore_flag)</f>
        <v>zzz_ignore</v>
      </c>
      <c r="R601" s="19" t="str">
        <f>IF(AND(NOT(ISBLANK('Gen Master'!R523)),OR('Gen Master'!$AM523=TRUE,'Gen Master'!$AM523="Enabled?")),'Gen Master'!R523, ignore_flag)</f>
        <v>zzz_ignore</v>
      </c>
      <c r="S601" s="19" t="str">
        <f>IF(AND(NOT(ISBLANK('Gen Master'!S523)),OR('Gen Master'!$AM523=TRUE,'Gen Master'!$AM523="Enabled?")),'Gen Master'!S523, ignore_flag)</f>
        <v>zzz_ignore</v>
      </c>
      <c r="T601" s="19" t="str">
        <f>IF(AND(NOT(ISBLANK('Gen Master'!T523)),OR('Gen Master'!$AM523=TRUE,'Gen Master'!$AM523="Enabled?")),'Gen Master'!T523, ignore_flag)</f>
        <v>zzz_ignore</v>
      </c>
      <c r="U601" s="19" t="str">
        <f>IF(AND(NOT(ISBLANK('Gen Master'!U523)),OR('Gen Master'!$AM523=TRUE,'Gen Master'!$AM523="Enabled?")),'Gen Master'!U523, ignore_flag)</f>
        <v>zzz_ignore</v>
      </c>
      <c r="V601" s="19" t="str">
        <f ca="1">IF(AND(NOT(ISBLANK('Gen Master'!V523)),OR('Gen Master'!$AM523=TRUE,'Gen Master'!$AM523="Enabled?")),'Gen Master'!V523, ignore_flag)</f>
        <v>zzz_ignore</v>
      </c>
      <c r="W601" s="19" t="str">
        <f>IF(AND(NOT(ISBLANK('Gen Master'!W523)),OR('Gen Master'!$AM523=TRUE,'Gen Master'!$AM523="Enabled?")),'Gen Master'!W523, ignore_flag)</f>
        <v>zzz_ignore</v>
      </c>
      <c r="X601" s="19" t="str">
        <f>IF(AND(NOT(ISBLANK('Gen Master'!X523)),OR('Gen Master'!$AM523=TRUE,'Gen Master'!$AM523="Enabled?")),'Gen Master'!X523, ignore_flag)</f>
        <v>zzz_ignore</v>
      </c>
      <c r="Y601" s="19" t="str">
        <f>IF(AND(NOT(ISBLANK('Gen Master'!Y523)),OR('Gen Master'!$AM523=TRUE,'Gen Master'!$AM523="Enabled?")),'Gen Master'!Y523, ignore_flag)</f>
        <v>zzz_ignore</v>
      </c>
    </row>
    <row r="602" spans="1:25">
      <c r="A602" s="19">
        <f>'Gen Master'!A524</f>
        <v>493</v>
      </c>
      <c r="B602" s="19" t="str">
        <f>IF(AND(NOT(ISBLANK('Gen Master'!B524)),OR('Gen Master'!$AM524=TRUE,'Gen Master'!$AM524="Enabled?")),'Gen Master'!B524, ignore_flag)</f>
        <v>zzz_ignore</v>
      </c>
      <c r="C602" s="19" t="str">
        <f>IF(AND(NOT(ISBLANK('Gen Master'!C524)),OR('Gen Master'!$AM524=TRUE,'Gen Master'!$AM524="Enabled?")),'Gen Master'!C524, ignore_flag)</f>
        <v>zzz_ignore</v>
      </c>
      <c r="D602" s="19" t="str">
        <f>IF(AND(NOT(ISBLANK('Gen Master'!D524)),OR('Gen Master'!$AM524=TRUE,'Gen Master'!$AM524="Enabled?")),'Gen Master'!D524, ignore_flag)</f>
        <v>zzz_ignore</v>
      </c>
      <c r="E602" s="19" t="str">
        <f>IF(AND(NOT(ISBLANK('Gen Master'!E524)),OR('Gen Master'!$AM524=TRUE,'Gen Master'!$AM524="Enabled?")),'Gen Master'!E524, ignore_flag)</f>
        <v>zzz_ignore</v>
      </c>
      <c r="F602" s="19" t="str">
        <f>IF(AND(NOT(ISBLANK('Gen Master'!F524)),OR('Gen Master'!$AM524=TRUE,'Gen Master'!$AM524="Enabled?")),'Gen Master'!F524, ignore_flag)</f>
        <v>zzz_ignore</v>
      </c>
      <c r="G602" s="19" t="str">
        <f>IF(AND(NOT(ISBLANK('Gen Master'!G524)),OR('Gen Master'!$AM524=TRUE,'Gen Master'!$AM524="Enabled?")),'Gen Master'!G524, ignore_flag)</f>
        <v>zzz_ignore</v>
      </c>
      <c r="H602" s="19" t="str">
        <f>IF(AND(NOT(ISBLANK('Gen Master'!H524)),OR('Gen Master'!$AM524=TRUE,'Gen Master'!$AM524="Enabled?")),'Gen Master'!H524, ignore_flag)</f>
        <v>zzz_ignore</v>
      </c>
      <c r="I602" s="19" t="str">
        <f>IF(AND(NOT(ISBLANK('Gen Master'!I524)),OR('Gen Master'!$AM524=TRUE,'Gen Master'!$AM524="Enabled?")),'Gen Master'!I524, ignore_flag)</f>
        <v>zzz_ignore</v>
      </c>
      <c r="J602" s="19" t="str">
        <f>IF(AND(NOT(ISBLANK('Gen Master'!J524)),OR('Gen Master'!$AM524=TRUE,'Gen Master'!$AM524="Enabled?")),'Gen Master'!J524, ignore_flag)</f>
        <v>zzz_ignore</v>
      </c>
      <c r="K602" s="19" t="str">
        <f>IF(AND(NOT(ISBLANK('Gen Master'!K524)),OR('Gen Master'!$AM524=TRUE,'Gen Master'!$AM524="Enabled?")),'Gen Master'!K524, ignore_flag)</f>
        <v>zzz_ignore</v>
      </c>
      <c r="L602" s="19" t="str">
        <f>IF(AND(NOT(ISBLANK('Gen Master'!L524)),OR('Gen Master'!$AM524=TRUE,'Gen Master'!$AM524="Enabled?")),'Gen Master'!L524, ignore_flag)</f>
        <v>zzz_ignore</v>
      </c>
      <c r="M602" s="19" t="str">
        <f>IF(AND(NOT(ISBLANK('Gen Master'!M524)),OR('Gen Master'!$AM524=TRUE,'Gen Master'!$AM524="Enabled?")),'Gen Master'!M524, ignore_flag)</f>
        <v>zzz_ignore</v>
      </c>
      <c r="N602" s="19" t="str">
        <f>IF(AND(NOT(ISBLANK('Gen Master'!N524)),OR('Gen Master'!$AM524=TRUE,'Gen Master'!$AM524="Enabled?")),'Gen Master'!N524, ignore_flag)</f>
        <v>zzz_ignore</v>
      </c>
      <c r="O602" s="19" t="str">
        <f>IF(AND(NOT(ISBLANK('Gen Master'!O524)),OR('Gen Master'!$AM524=TRUE,'Gen Master'!$AM524="Enabled?")),'Gen Master'!O524, ignore_flag)</f>
        <v>zzz_ignore</v>
      </c>
      <c r="P602" s="19" t="str">
        <f>IF(AND(NOT(ISBLANK('Gen Master'!P524)),OR('Gen Master'!$AM524=TRUE,'Gen Master'!$AM524="Enabled?")),'Gen Master'!P524, ignore_flag)</f>
        <v>zzz_ignore</v>
      </c>
      <c r="Q602" s="19" t="str">
        <f>IF(AND(NOT(ISBLANK('Gen Master'!Q524)),OR('Gen Master'!$AM524=TRUE,'Gen Master'!$AM524="Enabled?")),'Gen Master'!Q524, ignore_flag)</f>
        <v>zzz_ignore</v>
      </c>
      <c r="R602" s="19" t="str">
        <f>IF(AND(NOT(ISBLANK('Gen Master'!R524)),OR('Gen Master'!$AM524=TRUE,'Gen Master'!$AM524="Enabled?")),'Gen Master'!R524, ignore_flag)</f>
        <v>zzz_ignore</v>
      </c>
      <c r="S602" s="19" t="str">
        <f>IF(AND(NOT(ISBLANK('Gen Master'!S524)),OR('Gen Master'!$AM524=TRUE,'Gen Master'!$AM524="Enabled?")),'Gen Master'!S524, ignore_flag)</f>
        <v>zzz_ignore</v>
      </c>
      <c r="T602" s="19" t="str">
        <f>IF(AND(NOT(ISBLANK('Gen Master'!T524)),OR('Gen Master'!$AM524=TRUE,'Gen Master'!$AM524="Enabled?")),'Gen Master'!T524, ignore_flag)</f>
        <v>zzz_ignore</v>
      </c>
      <c r="U602" s="19" t="str">
        <f>IF(AND(NOT(ISBLANK('Gen Master'!U524)),OR('Gen Master'!$AM524=TRUE,'Gen Master'!$AM524="Enabled?")),'Gen Master'!U524, ignore_flag)</f>
        <v>zzz_ignore</v>
      </c>
      <c r="V602" s="19" t="str">
        <f ca="1">IF(AND(NOT(ISBLANK('Gen Master'!V524)),OR('Gen Master'!$AM524=TRUE,'Gen Master'!$AM524="Enabled?")),'Gen Master'!V524, ignore_flag)</f>
        <v>zzz_ignore</v>
      </c>
      <c r="W602" s="19" t="str">
        <f>IF(AND(NOT(ISBLANK('Gen Master'!W524)),OR('Gen Master'!$AM524=TRUE,'Gen Master'!$AM524="Enabled?")),'Gen Master'!W524, ignore_flag)</f>
        <v>zzz_ignore</v>
      </c>
      <c r="X602" s="19" t="str">
        <f>IF(AND(NOT(ISBLANK('Gen Master'!X524)),OR('Gen Master'!$AM524=TRUE,'Gen Master'!$AM524="Enabled?")),'Gen Master'!X524, ignore_flag)</f>
        <v>zzz_ignore</v>
      </c>
      <c r="Y602" s="19" t="str">
        <f>IF(AND(NOT(ISBLANK('Gen Master'!Y524)),OR('Gen Master'!$AM524=TRUE,'Gen Master'!$AM524="Enabled?")),'Gen Master'!Y524, ignore_flag)</f>
        <v>zzz_ignore</v>
      </c>
    </row>
    <row r="603" spans="1:25">
      <c r="A603" s="19">
        <f>'Gen Master'!A525</f>
        <v>494</v>
      </c>
      <c r="B603" s="19" t="str">
        <f>IF(AND(NOT(ISBLANK('Gen Master'!B525)),OR('Gen Master'!$AM525=TRUE,'Gen Master'!$AM525="Enabled?")),'Gen Master'!B525, ignore_flag)</f>
        <v>zzz_ignore</v>
      </c>
      <c r="C603" s="19" t="str">
        <f>IF(AND(NOT(ISBLANK('Gen Master'!C525)),OR('Gen Master'!$AM525=TRUE,'Gen Master'!$AM525="Enabled?")),'Gen Master'!C525, ignore_flag)</f>
        <v>zzz_ignore</v>
      </c>
      <c r="D603" s="19" t="str">
        <f>IF(AND(NOT(ISBLANK('Gen Master'!D525)),OR('Gen Master'!$AM525=TRUE,'Gen Master'!$AM525="Enabled?")),'Gen Master'!D525, ignore_flag)</f>
        <v>zzz_ignore</v>
      </c>
      <c r="E603" s="19" t="str">
        <f>IF(AND(NOT(ISBLANK('Gen Master'!E525)),OR('Gen Master'!$AM525=TRUE,'Gen Master'!$AM525="Enabled?")),'Gen Master'!E525, ignore_flag)</f>
        <v>zzz_ignore</v>
      </c>
      <c r="F603" s="19" t="str">
        <f>IF(AND(NOT(ISBLANK('Gen Master'!F525)),OR('Gen Master'!$AM525=TRUE,'Gen Master'!$AM525="Enabled?")),'Gen Master'!F525, ignore_flag)</f>
        <v>zzz_ignore</v>
      </c>
      <c r="G603" s="19" t="str">
        <f>IF(AND(NOT(ISBLANK('Gen Master'!G525)),OR('Gen Master'!$AM525=TRUE,'Gen Master'!$AM525="Enabled?")),'Gen Master'!G525, ignore_flag)</f>
        <v>zzz_ignore</v>
      </c>
      <c r="H603" s="19" t="str">
        <f>IF(AND(NOT(ISBLANK('Gen Master'!H525)),OR('Gen Master'!$AM525=TRUE,'Gen Master'!$AM525="Enabled?")),'Gen Master'!H525, ignore_flag)</f>
        <v>zzz_ignore</v>
      </c>
      <c r="I603" s="19" t="str">
        <f>IF(AND(NOT(ISBLANK('Gen Master'!I525)),OR('Gen Master'!$AM525=TRUE,'Gen Master'!$AM525="Enabled?")),'Gen Master'!I525, ignore_flag)</f>
        <v>zzz_ignore</v>
      </c>
      <c r="J603" s="19" t="str">
        <f>IF(AND(NOT(ISBLANK('Gen Master'!J525)),OR('Gen Master'!$AM525=TRUE,'Gen Master'!$AM525="Enabled?")),'Gen Master'!J525, ignore_flag)</f>
        <v>zzz_ignore</v>
      </c>
      <c r="K603" s="19" t="str">
        <f>IF(AND(NOT(ISBLANK('Gen Master'!K525)),OR('Gen Master'!$AM525=TRUE,'Gen Master'!$AM525="Enabled?")),'Gen Master'!K525, ignore_flag)</f>
        <v>zzz_ignore</v>
      </c>
      <c r="L603" s="19" t="str">
        <f>IF(AND(NOT(ISBLANK('Gen Master'!L525)),OR('Gen Master'!$AM525=TRUE,'Gen Master'!$AM525="Enabled?")),'Gen Master'!L525, ignore_flag)</f>
        <v>zzz_ignore</v>
      </c>
      <c r="M603" s="19" t="str">
        <f>IF(AND(NOT(ISBLANK('Gen Master'!M525)),OR('Gen Master'!$AM525=TRUE,'Gen Master'!$AM525="Enabled?")),'Gen Master'!M525, ignore_flag)</f>
        <v>zzz_ignore</v>
      </c>
      <c r="N603" s="19" t="str">
        <f>IF(AND(NOT(ISBLANK('Gen Master'!N525)),OR('Gen Master'!$AM525=TRUE,'Gen Master'!$AM525="Enabled?")),'Gen Master'!N525, ignore_flag)</f>
        <v>zzz_ignore</v>
      </c>
      <c r="O603" s="19" t="str">
        <f>IF(AND(NOT(ISBLANK('Gen Master'!O525)),OR('Gen Master'!$AM525=TRUE,'Gen Master'!$AM525="Enabled?")),'Gen Master'!O525, ignore_flag)</f>
        <v>zzz_ignore</v>
      </c>
      <c r="P603" s="19" t="str">
        <f>IF(AND(NOT(ISBLANK('Gen Master'!P525)),OR('Gen Master'!$AM525=TRUE,'Gen Master'!$AM525="Enabled?")),'Gen Master'!P525, ignore_flag)</f>
        <v>zzz_ignore</v>
      </c>
      <c r="Q603" s="19" t="str">
        <f>IF(AND(NOT(ISBLANK('Gen Master'!Q525)),OR('Gen Master'!$AM525=TRUE,'Gen Master'!$AM525="Enabled?")),'Gen Master'!Q525, ignore_flag)</f>
        <v>zzz_ignore</v>
      </c>
      <c r="R603" s="19" t="str">
        <f>IF(AND(NOT(ISBLANK('Gen Master'!R525)),OR('Gen Master'!$AM525=TRUE,'Gen Master'!$AM525="Enabled?")),'Gen Master'!R525, ignore_flag)</f>
        <v>zzz_ignore</v>
      </c>
      <c r="S603" s="19" t="str">
        <f>IF(AND(NOT(ISBLANK('Gen Master'!S525)),OR('Gen Master'!$AM525=TRUE,'Gen Master'!$AM525="Enabled?")),'Gen Master'!S525, ignore_flag)</f>
        <v>zzz_ignore</v>
      </c>
      <c r="T603" s="19" t="str">
        <f>IF(AND(NOT(ISBLANK('Gen Master'!T525)),OR('Gen Master'!$AM525=TRUE,'Gen Master'!$AM525="Enabled?")),'Gen Master'!T525, ignore_flag)</f>
        <v>zzz_ignore</v>
      </c>
      <c r="U603" s="19" t="str">
        <f>IF(AND(NOT(ISBLANK('Gen Master'!U525)),OR('Gen Master'!$AM525=TRUE,'Gen Master'!$AM525="Enabled?")),'Gen Master'!U525, ignore_flag)</f>
        <v>zzz_ignore</v>
      </c>
      <c r="V603" s="19" t="str">
        <f ca="1">IF(AND(NOT(ISBLANK('Gen Master'!V525)),OR('Gen Master'!$AM525=TRUE,'Gen Master'!$AM525="Enabled?")),'Gen Master'!V525, ignore_flag)</f>
        <v>zzz_ignore</v>
      </c>
      <c r="W603" s="19" t="str">
        <f>IF(AND(NOT(ISBLANK('Gen Master'!W525)),OR('Gen Master'!$AM525=TRUE,'Gen Master'!$AM525="Enabled?")),'Gen Master'!W525, ignore_flag)</f>
        <v>zzz_ignore</v>
      </c>
      <c r="X603" s="19" t="str">
        <f>IF(AND(NOT(ISBLANK('Gen Master'!X525)),OR('Gen Master'!$AM525=TRUE,'Gen Master'!$AM525="Enabled?")),'Gen Master'!X525, ignore_flag)</f>
        <v>zzz_ignore</v>
      </c>
      <c r="Y603" s="19" t="str">
        <f>IF(AND(NOT(ISBLANK('Gen Master'!Y525)),OR('Gen Master'!$AM525=TRUE,'Gen Master'!$AM525="Enabled?")),'Gen Master'!Y525, ignore_flag)</f>
        <v>zzz_ignore</v>
      </c>
    </row>
    <row r="604" spans="1:25">
      <c r="A604" s="19">
        <f>'Gen Master'!A526</f>
        <v>495</v>
      </c>
      <c r="B604" s="19" t="str">
        <f>IF(AND(NOT(ISBLANK('Gen Master'!B526)),OR('Gen Master'!$AM526=TRUE,'Gen Master'!$AM526="Enabled?")),'Gen Master'!B526, ignore_flag)</f>
        <v>zzz_ignore</v>
      </c>
      <c r="C604" s="19" t="str">
        <f>IF(AND(NOT(ISBLANK('Gen Master'!C526)),OR('Gen Master'!$AM526=TRUE,'Gen Master'!$AM526="Enabled?")),'Gen Master'!C526, ignore_flag)</f>
        <v>zzz_ignore</v>
      </c>
      <c r="D604" s="19" t="str">
        <f>IF(AND(NOT(ISBLANK('Gen Master'!D526)),OR('Gen Master'!$AM526=TRUE,'Gen Master'!$AM526="Enabled?")),'Gen Master'!D526, ignore_flag)</f>
        <v>zzz_ignore</v>
      </c>
      <c r="E604" s="19" t="str">
        <f>IF(AND(NOT(ISBLANK('Gen Master'!E526)),OR('Gen Master'!$AM526=TRUE,'Gen Master'!$AM526="Enabled?")),'Gen Master'!E526, ignore_flag)</f>
        <v>zzz_ignore</v>
      </c>
      <c r="F604" s="19" t="str">
        <f>IF(AND(NOT(ISBLANK('Gen Master'!F526)),OR('Gen Master'!$AM526=TRUE,'Gen Master'!$AM526="Enabled?")),'Gen Master'!F526, ignore_flag)</f>
        <v>zzz_ignore</v>
      </c>
      <c r="G604" s="19" t="str">
        <f>IF(AND(NOT(ISBLANK('Gen Master'!G526)),OR('Gen Master'!$AM526=TRUE,'Gen Master'!$AM526="Enabled?")),'Gen Master'!G526, ignore_flag)</f>
        <v>zzz_ignore</v>
      </c>
      <c r="H604" s="19" t="str">
        <f>IF(AND(NOT(ISBLANK('Gen Master'!H526)),OR('Gen Master'!$AM526=TRUE,'Gen Master'!$AM526="Enabled?")),'Gen Master'!H526, ignore_flag)</f>
        <v>zzz_ignore</v>
      </c>
      <c r="I604" s="19" t="str">
        <f>IF(AND(NOT(ISBLANK('Gen Master'!I526)),OR('Gen Master'!$AM526=TRUE,'Gen Master'!$AM526="Enabled?")),'Gen Master'!I526, ignore_flag)</f>
        <v>zzz_ignore</v>
      </c>
      <c r="J604" s="19" t="str">
        <f>IF(AND(NOT(ISBLANK('Gen Master'!J526)),OR('Gen Master'!$AM526=TRUE,'Gen Master'!$AM526="Enabled?")),'Gen Master'!J526, ignore_flag)</f>
        <v>zzz_ignore</v>
      </c>
      <c r="K604" s="19" t="str">
        <f>IF(AND(NOT(ISBLANK('Gen Master'!K526)),OR('Gen Master'!$AM526=TRUE,'Gen Master'!$AM526="Enabled?")),'Gen Master'!K526, ignore_flag)</f>
        <v>zzz_ignore</v>
      </c>
      <c r="L604" s="19" t="str">
        <f>IF(AND(NOT(ISBLANK('Gen Master'!L526)),OR('Gen Master'!$AM526=TRUE,'Gen Master'!$AM526="Enabled?")),'Gen Master'!L526, ignore_flag)</f>
        <v>zzz_ignore</v>
      </c>
      <c r="M604" s="19" t="str">
        <f>IF(AND(NOT(ISBLANK('Gen Master'!M526)),OR('Gen Master'!$AM526=TRUE,'Gen Master'!$AM526="Enabled?")),'Gen Master'!M526, ignore_flag)</f>
        <v>zzz_ignore</v>
      </c>
      <c r="N604" s="19" t="str">
        <f>IF(AND(NOT(ISBLANK('Gen Master'!N526)),OR('Gen Master'!$AM526=TRUE,'Gen Master'!$AM526="Enabled?")),'Gen Master'!N526, ignore_flag)</f>
        <v>zzz_ignore</v>
      </c>
      <c r="O604" s="19" t="str">
        <f>IF(AND(NOT(ISBLANK('Gen Master'!O526)),OR('Gen Master'!$AM526=TRUE,'Gen Master'!$AM526="Enabled?")),'Gen Master'!O526, ignore_flag)</f>
        <v>zzz_ignore</v>
      </c>
      <c r="P604" s="19" t="str">
        <f>IF(AND(NOT(ISBLANK('Gen Master'!P526)),OR('Gen Master'!$AM526=TRUE,'Gen Master'!$AM526="Enabled?")),'Gen Master'!P526, ignore_flag)</f>
        <v>zzz_ignore</v>
      </c>
      <c r="Q604" s="19" t="str">
        <f>IF(AND(NOT(ISBLANK('Gen Master'!Q526)),OR('Gen Master'!$AM526=TRUE,'Gen Master'!$AM526="Enabled?")),'Gen Master'!Q526, ignore_flag)</f>
        <v>zzz_ignore</v>
      </c>
      <c r="R604" s="19" t="str">
        <f>IF(AND(NOT(ISBLANK('Gen Master'!R526)),OR('Gen Master'!$AM526=TRUE,'Gen Master'!$AM526="Enabled?")),'Gen Master'!R526, ignore_flag)</f>
        <v>zzz_ignore</v>
      </c>
      <c r="S604" s="19" t="str">
        <f>IF(AND(NOT(ISBLANK('Gen Master'!S526)),OR('Gen Master'!$AM526=TRUE,'Gen Master'!$AM526="Enabled?")),'Gen Master'!S526, ignore_flag)</f>
        <v>zzz_ignore</v>
      </c>
      <c r="T604" s="19" t="str">
        <f>IF(AND(NOT(ISBLANK('Gen Master'!T526)),OR('Gen Master'!$AM526=TRUE,'Gen Master'!$AM526="Enabled?")),'Gen Master'!T526, ignore_flag)</f>
        <v>zzz_ignore</v>
      </c>
      <c r="U604" s="19" t="str">
        <f>IF(AND(NOT(ISBLANK('Gen Master'!U526)),OR('Gen Master'!$AM526=TRUE,'Gen Master'!$AM526="Enabled?")),'Gen Master'!U526, ignore_flag)</f>
        <v>zzz_ignore</v>
      </c>
      <c r="V604" s="19" t="str">
        <f ca="1">IF(AND(NOT(ISBLANK('Gen Master'!V526)),OR('Gen Master'!$AM526=TRUE,'Gen Master'!$AM526="Enabled?")),'Gen Master'!V526, ignore_flag)</f>
        <v>zzz_ignore</v>
      </c>
      <c r="W604" s="19" t="str">
        <f>IF(AND(NOT(ISBLANK('Gen Master'!W526)),OR('Gen Master'!$AM526=TRUE,'Gen Master'!$AM526="Enabled?")),'Gen Master'!W526, ignore_flag)</f>
        <v>zzz_ignore</v>
      </c>
      <c r="X604" s="19" t="str">
        <f>IF(AND(NOT(ISBLANK('Gen Master'!X526)),OR('Gen Master'!$AM526=TRUE,'Gen Master'!$AM526="Enabled?")),'Gen Master'!X526, ignore_flag)</f>
        <v>zzz_ignore</v>
      </c>
      <c r="Y604" s="19" t="str">
        <f>IF(AND(NOT(ISBLANK('Gen Master'!Y526)),OR('Gen Master'!$AM526=TRUE,'Gen Master'!$AM526="Enabled?")),'Gen Master'!Y526, ignore_flag)</f>
        <v>zzz_ignore</v>
      </c>
    </row>
    <row r="605" spans="1:25">
      <c r="A605" s="19">
        <f>'Gen Master'!A528</f>
        <v>497</v>
      </c>
      <c r="B605" s="19" t="str">
        <f>IF(AND(NOT(ISBLANK('Gen Master'!B528)),OR('Gen Master'!$AM528=TRUE,'Gen Master'!$AM528="Enabled?")),'Gen Master'!B528, ignore_flag)</f>
        <v>zzz_ignore</v>
      </c>
      <c r="C605" s="19" t="str">
        <f>IF(AND(NOT(ISBLANK('Gen Master'!C528)),OR('Gen Master'!$AM528=TRUE,'Gen Master'!$AM528="Enabled?")),'Gen Master'!C528, ignore_flag)</f>
        <v>zzz_ignore</v>
      </c>
      <c r="D605" s="19" t="str">
        <f>IF(AND(NOT(ISBLANK('Gen Master'!D528)),OR('Gen Master'!$AM528=TRUE,'Gen Master'!$AM528="Enabled?")),'Gen Master'!D528, ignore_flag)</f>
        <v>zzz_ignore</v>
      </c>
      <c r="E605" s="19" t="str">
        <f>IF(AND(NOT(ISBLANK('Gen Master'!E528)),OR('Gen Master'!$AM528=TRUE,'Gen Master'!$AM528="Enabled?")),'Gen Master'!E528, ignore_flag)</f>
        <v>zzz_ignore</v>
      </c>
      <c r="F605" s="19" t="str">
        <f>IF(AND(NOT(ISBLANK('Gen Master'!F528)),OR('Gen Master'!$AM528=TRUE,'Gen Master'!$AM528="Enabled?")),'Gen Master'!F528, ignore_flag)</f>
        <v>zzz_ignore</v>
      </c>
      <c r="G605" s="19" t="str">
        <f>IF(AND(NOT(ISBLANK('Gen Master'!G528)),OR('Gen Master'!$AM528=TRUE,'Gen Master'!$AM528="Enabled?")),'Gen Master'!G528, ignore_flag)</f>
        <v>zzz_ignore</v>
      </c>
      <c r="H605" s="19" t="str">
        <f>IF(AND(NOT(ISBLANK('Gen Master'!H528)),OR('Gen Master'!$AM528=TRUE,'Gen Master'!$AM528="Enabled?")),'Gen Master'!H528, ignore_flag)</f>
        <v>zzz_ignore</v>
      </c>
      <c r="I605" s="19" t="str">
        <f>IF(AND(NOT(ISBLANK('Gen Master'!I528)),OR('Gen Master'!$AM528=TRUE,'Gen Master'!$AM528="Enabled?")),'Gen Master'!I528, ignore_flag)</f>
        <v>zzz_ignore</v>
      </c>
      <c r="J605" s="19" t="str">
        <f>IF(AND(NOT(ISBLANK('Gen Master'!J528)),OR('Gen Master'!$AM528=TRUE,'Gen Master'!$AM528="Enabled?")),'Gen Master'!J528, ignore_flag)</f>
        <v>zzz_ignore</v>
      </c>
      <c r="K605" s="19" t="str">
        <f>IF(AND(NOT(ISBLANK('Gen Master'!K528)),OR('Gen Master'!$AM528=TRUE,'Gen Master'!$AM528="Enabled?")),'Gen Master'!K528, ignore_flag)</f>
        <v>zzz_ignore</v>
      </c>
      <c r="L605" s="19" t="str">
        <f>IF(AND(NOT(ISBLANK('Gen Master'!L528)),OR('Gen Master'!$AM528=TRUE,'Gen Master'!$AM528="Enabled?")),'Gen Master'!L528, ignore_flag)</f>
        <v>zzz_ignore</v>
      </c>
      <c r="M605" s="19" t="str">
        <f>IF(AND(NOT(ISBLANK('Gen Master'!M528)),OR('Gen Master'!$AM528=TRUE,'Gen Master'!$AM528="Enabled?")),'Gen Master'!M528, ignore_flag)</f>
        <v>zzz_ignore</v>
      </c>
      <c r="N605" s="19" t="str">
        <f>IF(AND(NOT(ISBLANK('Gen Master'!N528)),OR('Gen Master'!$AM528=TRUE,'Gen Master'!$AM528="Enabled?")),'Gen Master'!N528, ignore_flag)</f>
        <v>zzz_ignore</v>
      </c>
      <c r="O605" s="19" t="str">
        <f>IF(AND(NOT(ISBLANK('Gen Master'!O528)),OR('Gen Master'!$AM528=TRUE,'Gen Master'!$AM528="Enabled?")),'Gen Master'!O528, ignore_flag)</f>
        <v>zzz_ignore</v>
      </c>
      <c r="P605" s="19" t="str">
        <f>IF(AND(NOT(ISBLANK('Gen Master'!P528)),OR('Gen Master'!$AM528=TRUE,'Gen Master'!$AM528="Enabled?")),'Gen Master'!P528, ignore_flag)</f>
        <v>zzz_ignore</v>
      </c>
      <c r="Q605" s="19" t="str">
        <f>IF(AND(NOT(ISBLANK('Gen Master'!Q528)),OR('Gen Master'!$AM528=TRUE,'Gen Master'!$AM528="Enabled?")),'Gen Master'!Q528, ignore_flag)</f>
        <v>zzz_ignore</v>
      </c>
      <c r="R605" s="19" t="str">
        <f>IF(AND(NOT(ISBLANK('Gen Master'!R528)),OR('Gen Master'!$AM528=TRUE,'Gen Master'!$AM528="Enabled?")),'Gen Master'!R528, ignore_flag)</f>
        <v>zzz_ignore</v>
      </c>
      <c r="S605" s="19" t="str">
        <f>IF(AND(NOT(ISBLANK('Gen Master'!S528)),OR('Gen Master'!$AM528=TRUE,'Gen Master'!$AM528="Enabled?")),'Gen Master'!S528, ignore_flag)</f>
        <v>zzz_ignore</v>
      </c>
      <c r="T605" s="19" t="str">
        <f>IF(AND(NOT(ISBLANK('Gen Master'!T528)),OR('Gen Master'!$AM528=TRUE,'Gen Master'!$AM528="Enabled?")),'Gen Master'!T528, ignore_flag)</f>
        <v>zzz_ignore</v>
      </c>
      <c r="U605" s="19" t="str">
        <f>IF(AND(NOT(ISBLANK('Gen Master'!U528)),OR('Gen Master'!$AM528=TRUE,'Gen Master'!$AM528="Enabled?")),'Gen Master'!U528, ignore_flag)</f>
        <v>zzz_ignore</v>
      </c>
      <c r="V605" s="19" t="str">
        <f ca="1">IF(AND(NOT(ISBLANK('Gen Master'!V528)),OR('Gen Master'!$AM528=TRUE,'Gen Master'!$AM528="Enabled?")),'Gen Master'!V528, ignore_flag)</f>
        <v>zzz_ignore</v>
      </c>
      <c r="W605" s="19" t="str">
        <f>IF(AND(NOT(ISBLANK('Gen Master'!W528)),OR('Gen Master'!$AM528=TRUE,'Gen Master'!$AM528="Enabled?")),'Gen Master'!W528, ignore_flag)</f>
        <v>zzz_ignore</v>
      </c>
      <c r="X605" s="19" t="str">
        <f>IF(AND(NOT(ISBLANK('Gen Master'!X528)),OR('Gen Master'!$AM528=TRUE,'Gen Master'!$AM528="Enabled?")),'Gen Master'!X528, ignore_flag)</f>
        <v>zzz_ignore</v>
      </c>
      <c r="Y605" s="19" t="str">
        <f>IF(AND(NOT(ISBLANK('Gen Master'!Y528)),OR('Gen Master'!$AM528=TRUE,'Gen Master'!$AM528="Enabled?")),'Gen Master'!Y528, ignore_flag)</f>
        <v>zzz_ignore</v>
      </c>
    </row>
    <row r="606" spans="1:25">
      <c r="A606" s="19">
        <f>'Gen Master'!A529</f>
        <v>498</v>
      </c>
      <c r="B606" s="19" t="str">
        <f>IF(AND(NOT(ISBLANK('Gen Master'!B529)),OR('Gen Master'!$AM529=TRUE,'Gen Master'!$AM529="Enabled?")),'Gen Master'!B529, ignore_flag)</f>
        <v>zzz_ignore</v>
      </c>
      <c r="C606" s="19" t="str">
        <f>IF(AND(NOT(ISBLANK('Gen Master'!C529)),OR('Gen Master'!$AM529=TRUE,'Gen Master'!$AM529="Enabled?")),'Gen Master'!C529, ignore_flag)</f>
        <v>zzz_ignore</v>
      </c>
      <c r="D606" s="19" t="str">
        <f>IF(AND(NOT(ISBLANK('Gen Master'!D529)),OR('Gen Master'!$AM529=TRUE,'Gen Master'!$AM529="Enabled?")),'Gen Master'!D529, ignore_flag)</f>
        <v>zzz_ignore</v>
      </c>
      <c r="E606" s="19" t="str">
        <f>IF(AND(NOT(ISBLANK('Gen Master'!E529)),OR('Gen Master'!$AM529=TRUE,'Gen Master'!$AM529="Enabled?")),'Gen Master'!E529, ignore_flag)</f>
        <v>zzz_ignore</v>
      </c>
      <c r="F606" s="19" t="str">
        <f>IF(AND(NOT(ISBLANK('Gen Master'!F529)),OR('Gen Master'!$AM529=TRUE,'Gen Master'!$AM529="Enabled?")),'Gen Master'!F529, ignore_flag)</f>
        <v>zzz_ignore</v>
      </c>
      <c r="G606" s="19" t="str">
        <f>IF(AND(NOT(ISBLANK('Gen Master'!G529)),OR('Gen Master'!$AM529=TRUE,'Gen Master'!$AM529="Enabled?")),'Gen Master'!G529, ignore_flag)</f>
        <v>zzz_ignore</v>
      </c>
      <c r="H606" s="19" t="str">
        <f>IF(AND(NOT(ISBLANK('Gen Master'!H529)),OR('Gen Master'!$AM529=TRUE,'Gen Master'!$AM529="Enabled?")),'Gen Master'!H529, ignore_flag)</f>
        <v>zzz_ignore</v>
      </c>
      <c r="I606" s="19" t="str">
        <f>IF(AND(NOT(ISBLANK('Gen Master'!I529)),OR('Gen Master'!$AM529=TRUE,'Gen Master'!$AM529="Enabled?")),'Gen Master'!I529, ignore_flag)</f>
        <v>zzz_ignore</v>
      </c>
      <c r="J606" s="19" t="str">
        <f>IF(AND(NOT(ISBLANK('Gen Master'!J529)),OR('Gen Master'!$AM529=TRUE,'Gen Master'!$AM529="Enabled?")),'Gen Master'!J529, ignore_flag)</f>
        <v>zzz_ignore</v>
      </c>
      <c r="K606" s="19" t="str">
        <f>IF(AND(NOT(ISBLANK('Gen Master'!K529)),OR('Gen Master'!$AM529=TRUE,'Gen Master'!$AM529="Enabled?")),'Gen Master'!K529, ignore_flag)</f>
        <v>zzz_ignore</v>
      </c>
      <c r="L606" s="19" t="str">
        <f>IF(AND(NOT(ISBLANK('Gen Master'!L529)),OR('Gen Master'!$AM529=TRUE,'Gen Master'!$AM529="Enabled?")),'Gen Master'!L529, ignore_flag)</f>
        <v>zzz_ignore</v>
      </c>
      <c r="M606" s="19" t="str">
        <f>IF(AND(NOT(ISBLANK('Gen Master'!M529)),OR('Gen Master'!$AM529=TRUE,'Gen Master'!$AM529="Enabled?")),'Gen Master'!M529, ignore_flag)</f>
        <v>zzz_ignore</v>
      </c>
      <c r="N606" s="19" t="str">
        <f>IF(AND(NOT(ISBLANK('Gen Master'!N529)),OR('Gen Master'!$AM529=TRUE,'Gen Master'!$AM529="Enabled?")),'Gen Master'!N529, ignore_flag)</f>
        <v>zzz_ignore</v>
      </c>
      <c r="O606" s="19" t="str">
        <f>IF(AND(NOT(ISBLANK('Gen Master'!O529)),OR('Gen Master'!$AM529=TRUE,'Gen Master'!$AM529="Enabled?")),'Gen Master'!O529, ignore_flag)</f>
        <v>zzz_ignore</v>
      </c>
      <c r="P606" s="19" t="str">
        <f>IF(AND(NOT(ISBLANK('Gen Master'!P529)),OR('Gen Master'!$AM529=TRUE,'Gen Master'!$AM529="Enabled?")),'Gen Master'!P529, ignore_flag)</f>
        <v>zzz_ignore</v>
      </c>
      <c r="Q606" s="19" t="str">
        <f>IF(AND(NOT(ISBLANK('Gen Master'!Q529)),OR('Gen Master'!$AM529=TRUE,'Gen Master'!$AM529="Enabled?")),'Gen Master'!Q529, ignore_flag)</f>
        <v>zzz_ignore</v>
      </c>
      <c r="R606" s="19" t="str">
        <f>IF(AND(NOT(ISBLANK('Gen Master'!R529)),OR('Gen Master'!$AM529=TRUE,'Gen Master'!$AM529="Enabled?")),'Gen Master'!R529, ignore_flag)</f>
        <v>zzz_ignore</v>
      </c>
      <c r="S606" s="19" t="str">
        <f>IF(AND(NOT(ISBLANK('Gen Master'!S529)),OR('Gen Master'!$AM529=TRUE,'Gen Master'!$AM529="Enabled?")),'Gen Master'!S529, ignore_flag)</f>
        <v>zzz_ignore</v>
      </c>
      <c r="T606" s="19" t="str">
        <f>IF(AND(NOT(ISBLANK('Gen Master'!T529)),OR('Gen Master'!$AM529=TRUE,'Gen Master'!$AM529="Enabled?")),'Gen Master'!T529, ignore_flag)</f>
        <v>zzz_ignore</v>
      </c>
      <c r="U606" s="19" t="str">
        <f>IF(AND(NOT(ISBLANK('Gen Master'!U529)),OR('Gen Master'!$AM529=TRUE,'Gen Master'!$AM529="Enabled?")),'Gen Master'!U529, ignore_flag)</f>
        <v>zzz_ignore</v>
      </c>
      <c r="V606" s="19" t="str">
        <f ca="1">IF(AND(NOT(ISBLANK('Gen Master'!V529)),OR('Gen Master'!$AM529=TRUE,'Gen Master'!$AM529="Enabled?")),'Gen Master'!V529, ignore_flag)</f>
        <v>zzz_ignore</v>
      </c>
      <c r="W606" s="19" t="str">
        <f>IF(AND(NOT(ISBLANK('Gen Master'!W529)),OR('Gen Master'!$AM529=TRUE,'Gen Master'!$AM529="Enabled?")),'Gen Master'!W529, ignore_flag)</f>
        <v>zzz_ignore</v>
      </c>
      <c r="X606" s="19" t="str">
        <f>IF(AND(NOT(ISBLANK('Gen Master'!X529)),OR('Gen Master'!$AM529=TRUE,'Gen Master'!$AM529="Enabled?")),'Gen Master'!X529, ignore_flag)</f>
        <v>zzz_ignore</v>
      </c>
      <c r="Y606" s="19" t="str">
        <f>IF(AND(NOT(ISBLANK('Gen Master'!Y529)),OR('Gen Master'!$AM529=TRUE,'Gen Master'!$AM529="Enabled?")),'Gen Master'!Y529, ignore_flag)</f>
        <v>zzz_ignore</v>
      </c>
    </row>
    <row r="607" spans="1:25">
      <c r="A607" s="19">
        <f>'Gen Master'!A530</f>
        <v>499</v>
      </c>
      <c r="B607" s="19" t="str">
        <f>IF(AND(NOT(ISBLANK('Gen Master'!B530)),OR('Gen Master'!$AM530=TRUE,'Gen Master'!$AM530="Enabled?")),'Gen Master'!B530, ignore_flag)</f>
        <v>zzz_ignore</v>
      </c>
      <c r="C607" s="19" t="str">
        <f>IF(AND(NOT(ISBLANK('Gen Master'!C530)),OR('Gen Master'!$AM530=TRUE,'Gen Master'!$AM530="Enabled?")),'Gen Master'!C530, ignore_flag)</f>
        <v>zzz_ignore</v>
      </c>
      <c r="D607" s="19" t="str">
        <f>IF(AND(NOT(ISBLANK('Gen Master'!D530)),OR('Gen Master'!$AM530=TRUE,'Gen Master'!$AM530="Enabled?")),'Gen Master'!D530, ignore_flag)</f>
        <v>zzz_ignore</v>
      </c>
      <c r="E607" s="19" t="str">
        <f>IF(AND(NOT(ISBLANK('Gen Master'!E530)),OR('Gen Master'!$AM530=TRUE,'Gen Master'!$AM530="Enabled?")),'Gen Master'!E530, ignore_flag)</f>
        <v>zzz_ignore</v>
      </c>
      <c r="F607" s="19" t="str">
        <f>IF(AND(NOT(ISBLANK('Gen Master'!F530)),OR('Gen Master'!$AM530=TRUE,'Gen Master'!$AM530="Enabled?")),'Gen Master'!F530, ignore_flag)</f>
        <v>zzz_ignore</v>
      </c>
      <c r="G607" s="19" t="str">
        <f>IF(AND(NOT(ISBLANK('Gen Master'!G530)),OR('Gen Master'!$AM530=TRUE,'Gen Master'!$AM530="Enabled?")),'Gen Master'!G530, ignore_flag)</f>
        <v>zzz_ignore</v>
      </c>
      <c r="H607" s="19" t="str">
        <f>IF(AND(NOT(ISBLANK('Gen Master'!H530)),OR('Gen Master'!$AM530=TRUE,'Gen Master'!$AM530="Enabled?")),'Gen Master'!H530, ignore_flag)</f>
        <v>zzz_ignore</v>
      </c>
      <c r="I607" s="19" t="str">
        <f>IF(AND(NOT(ISBLANK('Gen Master'!I530)),OR('Gen Master'!$AM530=TRUE,'Gen Master'!$AM530="Enabled?")),'Gen Master'!I530, ignore_flag)</f>
        <v>zzz_ignore</v>
      </c>
      <c r="J607" s="19" t="str">
        <f>IF(AND(NOT(ISBLANK('Gen Master'!J530)),OR('Gen Master'!$AM530=TRUE,'Gen Master'!$AM530="Enabled?")),'Gen Master'!J530, ignore_flag)</f>
        <v>zzz_ignore</v>
      </c>
      <c r="K607" s="19" t="str">
        <f>IF(AND(NOT(ISBLANK('Gen Master'!K530)),OR('Gen Master'!$AM530=TRUE,'Gen Master'!$AM530="Enabled?")),'Gen Master'!K530, ignore_flag)</f>
        <v>zzz_ignore</v>
      </c>
      <c r="L607" s="19" t="str">
        <f>IF(AND(NOT(ISBLANK('Gen Master'!L530)),OR('Gen Master'!$AM530=TRUE,'Gen Master'!$AM530="Enabled?")),'Gen Master'!L530, ignore_flag)</f>
        <v>zzz_ignore</v>
      </c>
      <c r="M607" s="19" t="str">
        <f>IF(AND(NOT(ISBLANK('Gen Master'!M530)),OR('Gen Master'!$AM530=TRUE,'Gen Master'!$AM530="Enabled?")),'Gen Master'!M530, ignore_flag)</f>
        <v>zzz_ignore</v>
      </c>
      <c r="N607" s="19" t="str">
        <f>IF(AND(NOT(ISBLANK('Gen Master'!N530)),OR('Gen Master'!$AM530=TRUE,'Gen Master'!$AM530="Enabled?")),'Gen Master'!N530, ignore_flag)</f>
        <v>zzz_ignore</v>
      </c>
      <c r="O607" s="19" t="str">
        <f>IF(AND(NOT(ISBLANK('Gen Master'!O530)),OR('Gen Master'!$AM530=TRUE,'Gen Master'!$AM530="Enabled?")),'Gen Master'!O530, ignore_flag)</f>
        <v>zzz_ignore</v>
      </c>
      <c r="P607" s="19" t="str">
        <f>IF(AND(NOT(ISBLANK('Gen Master'!P530)),OR('Gen Master'!$AM530=TRUE,'Gen Master'!$AM530="Enabled?")),'Gen Master'!P530, ignore_flag)</f>
        <v>zzz_ignore</v>
      </c>
      <c r="Q607" s="19" t="str">
        <f>IF(AND(NOT(ISBLANK('Gen Master'!Q530)),OR('Gen Master'!$AM530=TRUE,'Gen Master'!$AM530="Enabled?")),'Gen Master'!Q530, ignore_flag)</f>
        <v>zzz_ignore</v>
      </c>
      <c r="R607" s="19" t="str">
        <f>IF(AND(NOT(ISBLANK('Gen Master'!R530)),OR('Gen Master'!$AM530=TRUE,'Gen Master'!$AM530="Enabled?")),'Gen Master'!R530, ignore_flag)</f>
        <v>zzz_ignore</v>
      </c>
      <c r="S607" s="19" t="str">
        <f>IF(AND(NOT(ISBLANK('Gen Master'!S530)),OR('Gen Master'!$AM530=TRUE,'Gen Master'!$AM530="Enabled?")),'Gen Master'!S530, ignore_flag)</f>
        <v>zzz_ignore</v>
      </c>
      <c r="T607" s="19" t="str">
        <f>IF(AND(NOT(ISBLANK('Gen Master'!T530)),OR('Gen Master'!$AM530=TRUE,'Gen Master'!$AM530="Enabled?")),'Gen Master'!T530, ignore_flag)</f>
        <v>zzz_ignore</v>
      </c>
      <c r="U607" s="19" t="str">
        <f>IF(AND(NOT(ISBLANK('Gen Master'!U530)),OR('Gen Master'!$AM530=TRUE,'Gen Master'!$AM530="Enabled?")),'Gen Master'!U530, ignore_flag)</f>
        <v>zzz_ignore</v>
      </c>
      <c r="V607" s="19" t="str">
        <f ca="1">IF(AND(NOT(ISBLANK('Gen Master'!V530)),OR('Gen Master'!$AM530=TRUE,'Gen Master'!$AM530="Enabled?")),'Gen Master'!V530, ignore_flag)</f>
        <v>zzz_ignore</v>
      </c>
      <c r="W607" s="19" t="str">
        <f>IF(AND(NOT(ISBLANK('Gen Master'!W530)),OR('Gen Master'!$AM530=TRUE,'Gen Master'!$AM530="Enabled?")),'Gen Master'!W530, ignore_flag)</f>
        <v>zzz_ignore</v>
      </c>
      <c r="X607" s="19" t="str">
        <f>IF(AND(NOT(ISBLANK('Gen Master'!X530)),OR('Gen Master'!$AM530=TRUE,'Gen Master'!$AM530="Enabled?")),'Gen Master'!X530, ignore_flag)</f>
        <v>zzz_ignore</v>
      </c>
      <c r="Y607" s="19" t="str">
        <f>IF(AND(NOT(ISBLANK('Gen Master'!Y530)),OR('Gen Master'!$AM530=TRUE,'Gen Master'!$AM530="Enabled?")),'Gen Master'!Y530, ignore_flag)</f>
        <v>zzz_ignore</v>
      </c>
    </row>
    <row r="608" spans="1:25">
      <c r="A608" s="19">
        <f>'Gen Master'!A531</f>
        <v>500</v>
      </c>
      <c r="B608" s="19" t="str">
        <f>IF(AND(NOT(ISBLANK('Gen Master'!B531)),OR('Gen Master'!$AM531=TRUE,'Gen Master'!$AM531="Enabled?")),'Gen Master'!B531, ignore_flag)</f>
        <v>zzz_ignore</v>
      </c>
      <c r="C608" s="19" t="str">
        <f>IF(AND(NOT(ISBLANK('Gen Master'!C531)),OR('Gen Master'!$AM531=TRUE,'Gen Master'!$AM531="Enabled?")),'Gen Master'!C531, ignore_flag)</f>
        <v>zzz_ignore</v>
      </c>
      <c r="D608" s="19" t="str">
        <f>IF(AND(NOT(ISBLANK('Gen Master'!D531)),OR('Gen Master'!$AM531=TRUE,'Gen Master'!$AM531="Enabled?")),'Gen Master'!D531, ignore_flag)</f>
        <v>zzz_ignore</v>
      </c>
      <c r="E608" s="19" t="str">
        <f>IF(AND(NOT(ISBLANK('Gen Master'!E531)),OR('Gen Master'!$AM531=TRUE,'Gen Master'!$AM531="Enabled?")),'Gen Master'!E531, ignore_flag)</f>
        <v>zzz_ignore</v>
      </c>
      <c r="F608" s="19" t="str">
        <f>IF(AND(NOT(ISBLANK('Gen Master'!F531)),OR('Gen Master'!$AM531=TRUE,'Gen Master'!$AM531="Enabled?")),'Gen Master'!F531, ignore_flag)</f>
        <v>zzz_ignore</v>
      </c>
      <c r="G608" s="19" t="str">
        <f>IF(AND(NOT(ISBLANK('Gen Master'!G531)),OR('Gen Master'!$AM531=TRUE,'Gen Master'!$AM531="Enabled?")),'Gen Master'!G531, ignore_flag)</f>
        <v>zzz_ignore</v>
      </c>
      <c r="H608" s="19" t="str">
        <f>IF(AND(NOT(ISBLANK('Gen Master'!H531)),OR('Gen Master'!$AM531=TRUE,'Gen Master'!$AM531="Enabled?")),'Gen Master'!H531, ignore_flag)</f>
        <v>zzz_ignore</v>
      </c>
      <c r="I608" s="19" t="str">
        <f>IF(AND(NOT(ISBLANK('Gen Master'!I531)),OR('Gen Master'!$AM531=TRUE,'Gen Master'!$AM531="Enabled?")),'Gen Master'!I531, ignore_flag)</f>
        <v>zzz_ignore</v>
      </c>
      <c r="J608" s="19" t="str">
        <f>IF(AND(NOT(ISBLANK('Gen Master'!J531)),OR('Gen Master'!$AM531=TRUE,'Gen Master'!$AM531="Enabled?")),'Gen Master'!J531, ignore_flag)</f>
        <v>zzz_ignore</v>
      </c>
      <c r="K608" s="19" t="str">
        <f>IF(AND(NOT(ISBLANK('Gen Master'!K531)),OR('Gen Master'!$AM531=TRUE,'Gen Master'!$AM531="Enabled?")),'Gen Master'!K531, ignore_flag)</f>
        <v>zzz_ignore</v>
      </c>
      <c r="L608" s="19" t="str">
        <f>IF(AND(NOT(ISBLANK('Gen Master'!L531)),OR('Gen Master'!$AM531=TRUE,'Gen Master'!$AM531="Enabled?")),'Gen Master'!L531, ignore_flag)</f>
        <v>zzz_ignore</v>
      </c>
      <c r="M608" s="19" t="str">
        <f>IF(AND(NOT(ISBLANK('Gen Master'!M531)),OR('Gen Master'!$AM531=TRUE,'Gen Master'!$AM531="Enabled?")),'Gen Master'!M531, ignore_flag)</f>
        <v>zzz_ignore</v>
      </c>
      <c r="N608" s="19" t="str">
        <f>IF(AND(NOT(ISBLANK('Gen Master'!N531)),OR('Gen Master'!$AM531=TRUE,'Gen Master'!$AM531="Enabled?")),'Gen Master'!N531, ignore_flag)</f>
        <v>zzz_ignore</v>
      </c>
      <c r="O608" s="19" t="str">
        <f>IF(AND(NOT(ISBLANK('Gen Master'!O531)),OR('Gen Master'!$AM531=TRUE,'Gen Master'!$AM531="Enabled?")),'Gen Master'!O531, ignore_flag)</f>
        <v>zzz_ignore</v>
      </c>
      <c r="P608" s="19" t="str">
        <f>IF(AND(NOT(ISBLANK('Gen Master'!P531)),OR('Gen Master'!$AM531=TRUE,'Gen Master'!$AM531="Enabled?")),'Gen Master'!P531, ignore_flag)</f>
        <v>zzz_ignore</v>
      </c>
      <c r="Q608" s="19" t="str">
        <f>IF(AND(NOT(ISBLANK('Gen Master'!Q531)),OR('Gen Master'!$AM531=TRUE,'Gen Master'!$AM531="Enabled?")),'Gen Master'!Q531, ignore_flag)</f>
        <v>zzz_ignore</v>
      </c>
      <c r="R608" s="19" t="str">
        <f>IF(AND(NOT(ISBLANK('Gen Master'!R531)),OR('Gen Master'!$AM531=TRUE,'Gen Master'!$AM531="Enabled?")),'Gen Master'!R531, ignore_flag)</f>
        <v>zzz_ignore</v>
      </c>
      <c r="S608" s="19" t="str">
        <f>IF(AND(NOT(ISBLANK('Gen Master'!S531)),OR('Gen Master'!$AM531=TRUE,'Gen Master'!$AM531="Enabled?")),'Gen Master'!S531, ignore_flag)</f>
        <v>zzz_ignore</v>
      </c>
      <c r="T608" s="19" t="str">
        <f>IF(AND(NOT(ISBLANK('Gen Master'!T531)),OR('Gen Master'!$AM531=TRUE,'Gen Master'!$AM531="Enabled?")),'Gen Master'!T531, ignore_flag)</f>
        <v>zzz_ignore</v>
      </c>
      <c r="U608" s="19" t="str">
        <f>IF(AND(NOT(ISBLANK('Gen Master'!U531)),OR('Gen Master'!$AM531=TRUE,'Gen Master'!$AM531="Enabled?")),'Gen Master'!U531, ignore_flag)</f>
        <v>zzz_ignore</v>
      </c>
      <c r="V608" s="19" t="str">
        <f ca="1">IF(AND(NOT(ISBLANK('Gen Master'!V531)),OR('Gen Master'!$AM531=TRUE,'Gen Master'!$AM531="Enabled?")),'Gen Master'!V531, ignore_flag)</f>
        <v>zzz_ignore</v>
      </c>
      <c r="W608" s="19" t="str">
        <f>IF(AND(NOT(ISBLANK('Gen Master'!W531)),OR('Gen Master'!$AM531=TRUE,'Gen Master'!$AM531="Enabled?")),'Gen Master'!W531, ignore_flag)</f>
        <v>zzz_ignore</v>
      </c>
      <c r="X608" s="19" t="str">
        <f>IF(AND(NOT(ISBLANK('Gen Master'!X531)),OR('Gen Master'!$AM531=TRUE,'Gen Master'!$AM531="Enabled?")),'Gen Master'!X531, ignore_flag)</f>
        <v>zzz_ignore</v>
      </c>
      <c r="Y608" s="19" t="str">
        <f>IF(AND(NOT(ISBLANK('Gen Master'!Y531)),OR('Gen Master'!$AM531=TRUE,'Gen Master'!$AM531="Enabled?")),'Gen Master'!Y531, ignore_flag)</f>
        <v>zzz_ignore</v>
      </c>
    </row>
    <row r="609" spans="1:25">
      <c r="A609" s="19">
        <f>'Gen Master'!A532</f>
        <v>501</v>
      </c>
      <c r="B609" s="19" t="str">
        <f>IF(AND(NOT(ISBLANK('Gen Master'!B532)),OR('Gen Master'!$AM532=TRUE,'Gen Master'!$AM532="Enabled?")),'Gen Master'!B532, ignore_flag)</f>
        <v>zzz_ignore</v>
      </c>
      <c r="C609" s="19" t="str">
        <f>IF(AND(NOT(ISBLANK('Gen Master'!C532)),OR('Gen Master'!$AM532=TRUE,'Gen Master'!$AM532="Enabled?")),'Gen Master'!C532, ignore_flag)</f>
        <v>zzz_ignore</v>
      </c>
      <c r="D609" s="19" t="str">
        <f>IF(AND(NOT(ISBLANK('Gen Master'!D532)),OR('Gen Master'!$AM532=TRUE,'Gen Master'!$AM532="Enabled?")),'Gen Master'!D532, ignore_flag)</f>
        <v>zzz_ignore</v>
      </c>
      <c r="E609" s="19" t="str">
        <f>IF(AND(NOT(ISBLANK('Gen Master'!E532)),OR('Gen Master'!$AM532=TRUE,'Gen Master'!$AM532="Enabled?")),'Gen Master'!E532, ignore_flag)</f>
        <v>zzz_ignore</v>
      </c>
      <c r="F609" s="19" t="str">
        <f>IF(AND(NOT(ISBLANK('Gen Master'!F532)),OR('Gen Master'!$AM532=TRUE,'Gen Master'!$AM532="Enabled?")),'Gen Master'!F532, ignore_flag)</f>
        <v>zzz_ignore</v>
      </c>
      <c r="G609" s="19" t="str">
        <f>IF(AND(NOT(ISBLANK('Gen Master'!G532)),OR('Gen Master'!$AM532=TRUE,'Gen Master'!$AM532="Enabled?")),'Gen Master'!G532, ignore_flag)</f>
        <v>zzz_ignore</v>
      </c>
      <c r="H609" s="19" t="str">
        <f>IF(AND(NOT(ISBLANK('Gen Master'!H532)),OR('Gen Master'!$AM532=TRUE,'Gen Master'!$AM532="Enabled?")),'Gen Master'!H532, ignore_flag)</f>
        <v>zzz_ignore</v>
      </c>
      <c r="I609" s="19" t="str">
        <f>IF(AND(NOT(ISBLANK('Gen Master'!I532)),OR('Gen Master'!$AM532=TRUE,'Gen Master'!$AM532="Enabled?")),'Gen Master'!I532, ignore_flag)</f>
        <v>zzz_ignore</v>
      </c>
      <c r="J609" s="19" t="str">
        <f>IF(AND(NOT(ISBLANK('Gen Master'!J532)),OR('Gen Master'!$AM532=TRUE,'Gen Master'!$AM532="Enabled?")),'Gen Master'!J532, ignore_flag)</f>
        <v>zzz_ignore</v>
      </c>
      <c r="K609" s="19" t="str">
        <f>IF(AND(NOT(ISBLANK('Gen Master'!K532)),OR('Gen Master'!$AM532=TRUE,'Gen Master'!$AM532="Enabled?")),'Gen Master'!K532, ignore_flag)</f>
        <v>zzz_ignore</v>
      </c>
      <c r="L609" s="19" t="str">
        <f>IF(AND(NOT(ISBLANK('Gen Master'!L532)),OR('Gen Master'!$AM532=TRUE,'Gen Master'!$AM532="Enabled?")),'Gen Master'!L532, ignore_flag)</f>
        <v>zzz_ignore</v>
      </c>
      <c r="M609" s="19" t="str">
        <f>IF(AND(NOT(ISBLANK('Gen Master'!M532)),OR('Gen Master'!$AM532=TRUE,'Gen Master'!$AM532="Enabled?")),'Gen Master'!M532, ignore_flag)</f>
        <v>zzz_ignore</v>
      </c>
      <c r="N609" s="19" t="str">
        <f>IF(AND(NOT(ISBLANK('Gen Master'!N532)),OR('Gen Master'!$AM532=TRUE,'Gen Master'!$AM532="Enabled?")),'Gen Master'!N532, ignore_flag)</f>
        <v>zzz_ignore</v>
      </c>
      <c r="O609" s="19" t="str">
        <f>IF(AND(NOT(ISBLANK('Gen Master'!O532)),OR('Gen Master'!$AM532=TRUE,'Gen Master'!$AM532="Enabled?")),'Gen Master'!O532, ignore_flag)</f>
        <v>zzz_ignore</v>
      </c>
      <c r="P609" s="19" t="str">
        <f>IF(AND(NOT(ISBLANK('Gen Master'!P532)),OR('Gen Master'!$AM532=TRUE,'Gen Master'!$AM532="Enabled?")),'Gen Master'!P532, ignore_flag)</f>
        <v>zzz_ignore</v>
      </c>
      <c r="Q609" s="19" t="str">
        <f>IF(AND(NOT(ISBLANK('Gen Master'!Q532)),OR('Gen Master'!$AM532=TRUE,'Gen Master'!$AM532="Enabled?")),'Gen Master'!Q532, ignore_flag)</f>
        <v>zzz_ignore</v>
      </c>
      <c r="R609" s="19" t="str">
        <f>IF(AND(NOT(ISBLANK('Gen Master'!R532)),OR('Gen Master'!$AM532=TRUE,'Gen Master'!$AM532="Enabled?")),'Gen Master'!R532, ignore_flag)</f>
        <v>zzz_ignore</v>
      </c>
      <c r="S609" s="19" t="str">
        <f>IF(AND(NOT(ISBLANK('Gen Master'!S532)),OR('Gen Master'!$AM532=TRUE,'Gen Master'!$AM532="Enabled?")),'Gen Master'!S532, ignore_flag)</f>
        <v>zzz_ignore</v>
      </c>
      <c r="T609" s="19" t="str">
        <f>IF(AND(NOT(ISBLANK('Gen Master'!T532)),OR('Gen Master'!$AM532=TRUE,'Gen Master'!$AM532="Enabled?")),'Gen Master'!T532, ignore_flag)</f>
        <v>zzz_ignore</v>
      </c>
      <c r="U609" s="19" t="str">
        <f>IF(AND(NOT(ISBLANK('Gen Master'!U532)),OR('Gen Master'!$AM532=TRUE,'Gen Master'!$AM532="Enabled?")),'Gen Master'!U532, ignore_flag)</f>
        <v>zzz_ignore</v>
      </c>
      <c r="V609" s="19" t="str">
        <f ca="1">IF(AND(NOT(ISBLANK('Gen Master'!V532)),OR('Gen Master'!$AM532=TRUE,'Gen Master'!$AM532="Enabled?")),'Gen Master'!V532, ignore_flag)</f>
        <v>zzz_ignore</v>
      </c>
      <c r="W609" s="19" t="str">
        <f>IF(AND(NOT(ISBLANK('Gen Master'!W532)),OR('Gen Master'!$AM532=TRUE,'Gen Master'!$AM532="Enabled?")),'Gen Master'!W532, ignore_flag)</f>
        <v>zzz_ignore</v>
      </c>
      <c r="X609" s="19" t="str">
        <f>IF(AND(NOT(ISBLANK('Gen Master'!X532)),OR('Gen Master'!$AM532=TRUE,'Gen Master'!$AM532="Enabled?")),'Gen Master'!X532, ignore_flag)</f>
        <v>zzz_ignore</v>
      </c>
      <c r="Y609" s="19" t="str">
        <f>IF(AND(NOT(ISBLANK('Gen Master'!Y532)),OR('Gen Master'!$AM532=TRUE,'Gen Master'!$AM532="Enabled?")),'Gen Master'!Y532, ignore_flag)</f>
        <v>zzz_ignore</v>
      </c>
    </row>
    <row r="610" spans="1:25">
      <c r="A610" s="19">
        <f>'Gen Master'!A533</f>
        <v>502</v>
      </c>
      <c r="B610" s="19" t="str">
        <f>IF(AND(NOT(ISBLANK('Gen Master'!B533)),OR('Gen Master'!$AM533=TRUE,'Gen Master'!$AM533="Enabled?")),'Gen Master'!B533, ignore_flag)</f>
        <v>zzz_ignore</v>
      </c>
      <c r="C610" s="19" t="str">
        <f>IF(AND(NOT(ISBLANK('Gen Master'!C533)),OR('Gen Master'!$AM533=TRUE,'Gen Master'!$AM533="Enabled?")),'Gen Master'!C533, ignore_flag)</f>
        <v>zzz_ignore</v>
      </c>
      <c r="D610" s="19" t="str">
        <f>IF(AND(NOT(ISBLANK('Gen Master'!D533)),OR('Gen Master'!$AM533=TRUE,'Gen Master'!$AM533="Enabled?")),'Gen Master'!D533, ignore_flag)</f>
        <v>zzz_ignore</v>
      </c>
      <c r="E610" s="19" t="str">
        <f>IF(AND(NOT(ISBLANK('Gen Master'!E533)),OR('Gen Master'!$AM533=TRUE,'Gen Master'!$AM533="Enabled?")),'Gen Master'!E533, ignore_flag)</f>
        <v>zzz_ignore</v>
      </c>
      <c r="F610" s="19" t="str">
        <f>IF(AND(NOT(ISBLANK('Gen Master'!F533)),OR('Gen Master'!$AM533=TRUE,'Gen Master'!$AM533="Enabled?")),'Gen Master'!F533, ignore_flag)</f>
        <v>zzz_ignore</v>
      </c>
      <c r="G610" s="19" t="str">
        <f>IF(AND(NOT(ISBLANK('Gen Master'!G533)),OR('Gen Master'!$AM533=TRUE,'Gen Master'!$AM533="Enabled?")),'Gen Master'!G533, ignore_flag)</f>
        <v>zzz_ignore</v>
      </c>
      <c r="H610" s="19" t="str">
        <f>IF(AND(NOT(ISBLANK('Gen Master'!H533)),OR('Gen Master'!$AM533=TRUE,'Gen Master'!$AM533="Enabled?")),'Gen Master'!H533, ignore_flag)</f>
        <v>zzz_ignore</v>
      </c>
      <c r="I610" s="19" t="str">
        <f>IF(AND(NOT(ISBLANK('Gen Master'!I533)),OR('Gen Master'!$AM533=TRUE,'Gen Master'!$AM533="Enabled?")),'Gen Master'!I533, ignore_flag)</f>
        <v>zzz_ignore</v>
      </c>
      <c r="J610" s="19" t="str">
        <f>IF(AND(NOT(ISBLANK('Gen Master'!J533)),OR('Gen Master'!$AM533=TRUE,'Gen Master'!$AM533="Enabled?")),'Gen Master'!J533, ignore_flag)</f>
        <v>zzz_ignore</v>
      </c>
      <c r="K610" s="19" t="str">
        <f>IF(AND(NOT(ISBLANK('Gen Master'!K533)),OR('Gen Master'!$AM533=TRUE,'Gen Master'!$AM533="Enabled?")),'Gen Master'!K533, ignore_flag)</f>
        <v>zzz_ignore</v>
      </c>
      <c r="L610" s="19" t="str">
        <f>IF(AND(NOT(ISBLANK('Gen Master'!L533)),OR('Gen Master'!$AM533=TRUE,'Gen Master'!$AM533="Enabled?")),'Gen Master'!L533, ignore_flag)</f>
        <v>zzz_ignore</v>
      </c>
      <c r="M610" s="19" t="str">
        <f>IF(AND(NOT(ISBLANK('Gen Master'!M533)),OR('Gen Master'!$AM533=TRUE,'Gen Master'!$AM533="Enabled?")),'Gen Master'!M533, ignore_flag)</f>
        <v>zzz_ignore</v>
      </c>
      <c r="N610" s="19" t="str">
        <f>IF(AND(NOT(ISBLANK('Gen Master'!N533)),OR('Gen Master'!$AM533=TRUE,'Gen Master'!$AM533="Enabled?")),'Gen Master'!N533, ignore_flag)</f>
        <v>zzz_ignore</v>
      </c>
      <c r="O610" s="19" t="str">
        <f>IF(AND(NOT(ISBLANK('Gen Master'!O533)),OR('Gen Master'!$AM533=TRUE,'Gen Master'!$AM533="Enabled?")),'Gen Master'!O533, ignore_flag)</f>
        <v>zzz_ignore</v>
      </c>
      <c r="P610" s="19" t="str">
        <f>IF(AND(NOT(ISBLANK('Gen Master'!P533)),OR('Gen Master'!$AM533=TRUE,'Gen Master'!$AM533="Enabled?")),'Gen Master'!P533, ignore_flag)</f>
        <v>zzz_ignore</v>
      </c>
      <c r="Q610" s="19" t="str">
        <f>IF(AND(NOT(ISBLANK('Gen Master'!Q533)),OR('Gen Master'!$AM533=TRUE,'Gen Master'!$AM533="Enabled?")),'Gen Master'!Q533, ignore_flag)</f>
        <v>zzz_ignore</v>
      </c>
      <c r="R610" s="19" t="str">
        <f>IF(AND(NOT(ISBLANK('Gen Master'!R533)),OR('Gen Master'!$AM533=TRUE,'Gen Master'!$AM533="Enabled?")),'Gen Master'!R533, ignore_flag)</f>
        <v>zzz_ignore</v>
      </c>
      <c r="S610" s="19" t="str">
        <f>IF(AND(NOT(ISBLANK('Gen Master'!S533)),OR('Gen Master'!$AM533=TRUE,'Gen Master'!$AM533="Enabled?")),'Gen Master'!S533, ignore_flag)</f>
        <v>zzz_ignore</v>
      </c>
      <c r="T610" s="19" t="str">
        <f>IF(AND(NOT(ISBLANK('Gen Master'!T533)),OR('Gen Master'!$AM533=TRUE,'Gen Master'!$AM533="Enabled?")),'Gen Master'!T533, ignore_flag)</f>
        <v>zzz_ignore</v>
      </c>
      <c r="U610" s="19" t="str">
        <f>IF(AND(NOT(ISBLANK('Gen Master'!U533)),OR('Gen Master'!$AM533=TRUE,'Gen Master'!$AM533="Enabled?")),'Gen Master'!U533, ignore_flag)</f>
        <v>zzz_ignore</v>
      </c>
      <c r="V610" s="19" t="str">
        <f ca="1">IF(AND(NOT(ISBLANK('Gen Master'!V533)),OR('Gen Master'!$AM533=TRUE,'Gen Master'!$AM533="Enabled?")),'Gen Master'!V533, ignore_flag)</f>
        <v>zzz_ignore</v>
      </c>
      <c r="W610" s="19" t="str">
        <f>IF(AND(NOT(ISBLANK('Gen Master'!W533)),OR('Gen Master'!$AM533=TRUE,'Gen Master'!$AM533="Enabled?")),'Gen Master'!W533, ignore_flag)</f>
        <v>zzz_ignore</v>
      </c>
      <c r="X610" s="19" t="str">
        <f>IF(AND(NOT(ISBLANK('Gen Master'!X533)),OR('Gen Master'!$AM533=TRUE,'Gen Master'!$AM533="Enabled?")),'Gen Master'!X533, ignore_flag)</f>
        <v>zzz_ignore</v>
      </c>
      <c r="Y610" s="19" t="str">
        <f>IF(AND(NOT(ISBLANK('Gen Master'!Y533)),OR('Gen Master'!$AM533=TRUE,'Gen Master'!$AM533="Enabled?")),'Gen Master'!Y533, ignore_flag)</f>
        <v>zzz_ignore</v>
      </c>
    </row>
    <row r="611" spans="1:25">
      <c r="A611" s="19">
        <f>'Gen Master'!A534</f>
        <v>503</v>
      </c>
      <c r="B611" s="19" t="str">
        <f>IF(AND(NOT(ISBLANK('Gen Master'!B534)),OR('Gen Master'!$AM534=TRUE,'Gen Master'!$AM534="Enabled?")),'Gen Master'!B534, ignore_flag)</f>
        <v>zzz_ignore</v>
      </c>
      <c r="C611" s="19" t="str">
        <f>IF(AND(NOT(ISBLANK('Gen Master'!C534)),OR('Gen Master'!$AM534=TRUE,'Gen Master'!$AM534="Enabled?")),'Gen Master'!C534, ignore_flag)</f>
        <v>zzz_ignore</v>
      </c>
      <c r="D611" s="19" t="str">
        <f>IF(AND(NOT(ISBLANK('Gen Master'!D534)),OR('Gen Master'!$AM534=TRUE,'Gen Master'!$AM534="Enabled?")),'Gen Master'!D534, ignore_flag)</f>
        <v>zzz_ignore</v>
      </c>
      <c r="E611" s="19" t="str">
        <f>IF(AND(NOT(ISBLANK('Gen Master'!E534)),OR('Gen Master'!$AM534=TRUE,'Gen Master'!$AM534="Enabled?")),'Gen Master'!E534, ignore_flag)</f>
        <v>zzz_ignore</v>
      </c>
      <c r="F611" s="19" t="str">
        <f>IF(AND(NOT(ISBLANK('Gen Master'!F534)),OR('Gen Master'!$AM534=TRUE,'Gen Master'!$AM534="Enabled?")),'Gen Master'!F534, ignore_flag)</f>
        <v>zzz_ignore</v>
      </c>
      <c r="G611" s="19" t="str">
        <f>IF(AND(NOT(ISBLANK('Gen Master'!G534)),OR('Gen Master'!$AM534=TRUE,'Gen Master'!$AM534="Enabled?")),'Gen Master'!G534, ignore_flag)</f>
        <v>zzz_ignore</v>
      </c>
      <c r="H611" s="19" t="str">
        <f>IF(AND(NOT(ISBLANK('Gen Master'!H534)),OR('Gen Master'!$AM534=TRUE,'Gen Master'!$AM534="Enabled?")),'Gen Master'!H534, ignore_flag)</f>
        <v>zzz_ignore</v>
      </c>
      <c r="I611" s="19" t="str">
        <f>IF(AND(NOT(ISBLANK('Gen Master'!I534)),OR('Gen Master'!$AM534=TRUE,'Gen Master'!$AM534="Enabled?")),'Gen Master'!I534, ignore_flag)</f>
        <v>zzz_ignore</v>
      </c>
      <c r="J611" s="19" t="str">
        <f>IF(AND(NOT(ISBLANK('Gen Master'!J534)),OR('Gen Master'!$AM534=TRUE,'Gen Master'!$AM534="Enabled?")),'Gen Master'!J534, ignore_flag)</f>
        <v>zzz_ignore</v>
      </c>
      <c r="K611" s="19" t="str">
        <f>IF(AND(NOT(ISBLANK('Gen Master'!K534)),OR('Gen Master'!$AM534=TRUE,'Gen Master'!$AM534="Enabled?")),'Gen Master'!K534, ignore_flag)</f>
        <v>zzz_ignore</v>
      </c>
      <c r="L611" s="19" t="str">
        <f>IF(AND(NOT(ISBLANK('Gen Master'!L534)),OR('Gen Master'!$AM534=TRUE,'Gen Master'!$AM534="Enabled?")),'Gen Master'!L534, ignore_flag)</f>
        <v>zzz_ignore</v>
      </c>
      <c r="M611" s="19" t="str">
        <f>IF(AND(NOT(ISBLANK('Gen Master'!M534)),OR('Gen Master'!$AM534=TRUE,'Gen Master'!$AM534="Enabled?")),'Gen Master'!M534, ignore_flag)</f>
        <v>zzz_ignore</v>
      </c>
      <c r="N611" s="19" t="str">
        <f>IF(AND(NOT(ISBLANK('Gen Master'!N534)),OR('Gen Master'!$AM534=TRUE,'Gen Master'!$AM534="Enabled?")),'Gen Master'!N534, ignore_flag)</f>
        <v>zzz_ignore</v>
      </c>
      <c r="O611" s="19" t="str">
        <f>IF(AND(NOT(ISBLANK('Gen Master'!O534)),OR('Gen Master'!$AM534=TRUE,'Gen Master'!$AM534="Enabled?")),'Gen Master'!O534, ignore_flag)</f>
        <v>zzz_ignore</v>
      </c>
      <c r="P611" s="19" t="str">
        <f>IF(AND(NOT(ISBLANK('Gen Master'!P534)),OR('Gen Master'!$AM534=TRUE,'Gen Master'!$AM534="Enabled?")),'Gen Master'!P534, ignore_flag)</f>
        <v>zzz_ignore</v>
      </c>
      <c r="Q611" s="19" t="str">
        <f>IF(AND(NOT(ISBLANK('Gen Master'!Q534)),OR('Gen Master'!$AM534=TRUE,'Gen Master'!$AM534="Enabled?")),'Gen Master'!Q534, ignore_flag)</f>
        <v>zzz_ignore</v>
      </c>
      <c r="R611" s="19" t="str">
        <f>IF(AND(NOT(ISBLANK('Gen Master'!R534)),OR('Gen Master'!$AM534=TRUE,'Gen Master'!$AM534="Enabled?")),'Gen Master'!R534, ignore_flag)</f>
        <v>zzz_ignore</v>
      </c>
      <c r="S611" s="19" t="str">
        <f>IF(AND(NOT(ISBLANK('Gen Master'!S534)),OR('Gen Master'!$AM534=TRUE,'Gen Master'!$AM534="Enabled?")),'Gen Master'!S534, ignore_flag)</f>
        <v>zzz_ignore</v>
      </c>
      <c r="T611" s="19" t="str">
        <f>IF(AND(NOT(ISBLANK('Gen Master'!T534)),OR('Gen Master'!$AM534=TRUE,'Gen Master'!$AM534="Enabled?")),'Gen Master'!T534, ignore_flag)</f>
        <v>zzz_ignore</v>
      </c>
      <c r="U611" s="19" t="str">
        <f>IF(AND(NOT(ISBLANK('Gen Master'!U534)),OR('Gen Master'!$AM534=TRUE,'Gen Master'!$AM534="Enabled?")),'Gen Master'!U534, ignore_flag)</f>
        <v>zzz_ignore</v>
      </c>
      <c r="V611" s="19" t="str">
        <f ca="1">IF(AND(NOT(ISBLANK('Gen Master'!V534)),OR('Gen Master'!$AM534=TRUE,'Gen Master'!$AM534="Enabled?")),'Gen Master'!V534, ignore_flag)</f>
        <v>zzz_ignore</v>
      </c>
      <c r="W611" s="19" t="str">
        <f>IF(AND(NOT(ISBLANK('Gen Master'!W534)),OR('Gen Master'!$AM534=TRUE,'Gen Master'!$AM534="Enabled?")),'Gen Master'!W534, ignore_flag)</f>
        <v>zzz_ignore</v>
      </c>
      <c r="X611" s="19" t="str">
        <f>IF(AND(NOT(ISBLANK('Gen Master'!X534)),OR('Gen Master'!$AM534=TRUE,'Gen Master'!$AM534="Enabled?")),'Gen Master'!X534, ignore_flag)</f>
        <v>zzz_ignore</v>
      </c>
      <c r="Y611" s="19" t="str">
        <f>IF(AND(NOT(ISBLANK('Gen Master'!Y534)),OR('Gen Master'!$AM534=TRUE,'Gen Master'!$AM534="Enabled?")),'Gen Master'!Y534, ignore_flag)</f>
        <v>zzz_ignore</v>
      </c>
    </row>
    <row r="612" spans="1:25">
      <c r="A612" s="19">
        <f>'Gen Master'!A535</f>
        <v>504</v>
      </c>
      <c r="B612" s="19" t="str">
        <f>IF(AND(NOT(ISBLANK('Gen Master'!B535)),OR('Gen Master'!$AM535=TRUE,'Gen Master'!$AM535="Enabled?")),'Gen Master'!B535, ignore_flag)</f>
        <v>zzz_ignore</v>
      </c>
      <c r="C612" s="19" t="str">
        <f>IF(AND(NOT(ISBLANK('Gen Master'!C535)),OR('Gen Master'!$AM535=TRUE,'Gen Master'!$AM535="Enabled?")),'Gen Master'!C535, ignore_flag)</f>
        <v>zzz_ignore</v>
      </c>
      <c r="D612" s="19" t="str">
        <f>IF(AND(NOT(ISBLANK('Gen Master'!D535)),OR('Gen Master'!$AM535=TRUE,'Gen Master'!$AM535="Enabled?")),'Gen Master'!D535, ignore_flag)</f>
        <v>zzz_ignore</v>
      </c>
      <c r="E612" s="19" t="str">
        <f>IF(AND(NOT(ISBLANK('Gen Master'!E535)),OR('Gen Master'!$AM535=TRUE,'Gen Master'!$AM535="Enabled?")),'Gen Master'!E535, ignore_flag)</f>
        <v>zzz_ignore</v>
      </c>
      <c r="F612" s="19" t="str">
        <f>IF(AND(NOT(ISBLANK('Gen Master'!F535)),OR('Gen Master'!$AM535=TRUE,'Gen Master'!$AM535="Enabled?")),'Gen Master'!F535, ignore_flag)</f>
        <v>zzz_ignore</v>
      </c>
      <c r="G612" s="19" t="str">
        <f>IF(AND(NOT(ISBLANK('Gen Master'!G535)),OR('Gen Master'!$AM535=TRUE,'Gen Master'!$AM535="Enabled?")),'Gen Master'!G535, ignore_flag)</f>
        <v>zzz_ignore</v>
      </c>
      <c r="H612" s="19" t="str">
        <f>IF(AND(NOT(ISBLANK('Gen Master'!H535)),OR('Gen Master'!$AM535=TRUE,'Gen Master'!$AM535="Enabled?")),'Gen Master'!H535, ignore_flag)</f>
        <v>zzz_ignore</v>
      </c>
      <c r="I612" s="19" t="str">
        <f>IF(AND(NOT(ISBLANK('Gen Master'!I535)),OR('Gen Master'!$AM535=TRUE,'Gen Master'!$AM535="Enabled?")),'Gen Master'!I535, ignore_flag)</f>
        <v>zzz_ignore</v>
      </c>
      <c r="J612" s="19" t="str">
        <f>IF(AND(NOT(ISBLANK('Gen Master'!J535)),OR('Gen Master'!$AM535=TRUE,'Gen Master'!$AM535="Enabled?")),'Gen Master'!J535, ignore_flag)</f>
        <v>zzz_ignore</v>
      </c>
      <c r="K612" s="19" t="str">
        <f>IF(AND(NOT(ISBLANK('Gen Master'!K535)),OR('Gen Master'!$AM535=TRUE,'Gen Master'!$AM535="Enabled?")),'Gen Master'!K535, ignore_flag)</f>
        <v>zzz_ignore</v>
      </c>
      <c r="L612" s="19" t="str">
        <f>IF(AND(NOT(ISBLANK('Gen Master'!L535)),OR('Gen Master'!$AM535=TRUE,'Gen Master'!$AM535="Enabled?")),'Gen Master'!L535, ignore_flag)</f>
        <v>zzz_ignore</v>
      </c>
      <c r="M612" s="19" t="str">
        <f>IF(AND(NOT(ISBLANK('Gen Master'!M535)),OR('Gen Master'!$AM535=TRUE,'Gen Master'!$AM535="Enabled?")),'Gen Master'!M535, ignore_flag)</f>
        <v>zzz_ignore</v>
      </c>
      <c r="N612" s="19" t="str">
        <f>IF(AND(NOT(ISBLANK('Gen Master'!N535)),OR('Gen Master'!$AM535=TRUE,'Gen Master'!$AM535="Enabled?")),'Gen Master'!N535, ignore_flag)</f>
        <v>zzz_ignore</v>
      </c>
      <c r="O612" s="19" t="str">
        <f>IF(AND(NOT(ISBLANK('Gen Master'!O535)),OR('Gen Master'!$AM535=TRUE,'Gen Master'!$AM535="Enabled?")),'Gen Master'!O535, ignore_flag)</f>
        <v>zzz_ignore</v>
      </c>
      <c r="P612" s="19" t="str">
        <f>IF(AND(NOT(ISBLANK('Gen Master'!P535)),OR('Gen Master'!$AM535=TRUE,'Gen Master'!$AM535="Enabled?")),'Gen Master'!P535, ignore_flag)</f>
        <v>zzz_ignore</v>
      </c>
      <c r="Q612" s="19" t="str">
        <f>IF(AND(NOT(ISBLANK('Gen Master'!Q535)),OR('Gen Master'!$AM535=TRUE,'Gen Master'!$AM535="Enabled?")),'Gen Master'!Q535, ignore_flag)</f>
        <v>zzz_ignore</v>
      </c>
      <c r="R612" s="19" t="str">
        <f>IF(AND(NOT(ISBLANK('Gen Master'!R535)),OR('Gen Master'!$AM535=TRUE,'Gen Master'!$AM535="Enabled?")),'Gen Master'!R535, ignore_flag)</f>
        <v>zzz_ignore</v>
      </c>
      <c r="S612" s="19" t="str">
        <f>IF(AND(NOT(ISBLANK('Gen Master'!S535)),OR('Gen Master'!$AM535=TRUE,'Gen Master'!$AM535="Enabled?")),'Gen Master'!S535, ignore_flag)</f>
        <v>zzz_ignore</v>
      </c>
      <c r="T612" s="19" t="str">
        <f>IF(AND(NOT(ISBLANK('Gen Master'!T535)),OR('Gen Master'!$AM535=TRUE,'Gen Master'!$AM535="Enabled?")),'Gen Master'!T535, ignore_flag)</f>
        <v>zzz_ignore</v>
      </c>
      <c r="U612" s="19" t="str">
        <f>IF(AND(NOT(ISBLANK('Gen Master'!U535)),OR('Gen Master'!$AM535=TRUE,'Gen Master'!$AM535="Enabled?")),'Gen Master'!U535, ignore_flag)</f>
        <v>zzz_ignore</v>
      </c>
      <c r="V612" s="19" t="str">
        <f ca="1">IF(AND(NOT(ISBLANK('Gen Master'!V535)),OR('Gen Master'!$AM535=TRUE,'Gen Master'!$AM535="Enabled?")),'Gen Master'!V535, ignore_flag)</f>
        <v>zzz_ignore</v>
      </c>
      <c r="W612" s="19" t="str">
        <f>IF(AND(NOT(ISBLANK('Gen Master'!W535)),OR('Gen Master'!$AM535=TRUE,'Gen Master'!$AM535="Enabled?")),'Gen Master'!W535, ignore_flag)</f>
        <v>zzz_ignore</v>
      </c>
      <c r="X612" s="19" t="str">
        <f>IF(AND(NOT(ISBLANK('Gen Master'!X535)),OR('Gen Master'!$AM535=TRUE,'Gen Master'!$AM535="Enabled?")),'Gen Master'!X535, ignore_flag)</f>
        <v>zzz_ignore</v>
      </c>
      <c r="Y612" s="19" t="str">
        <f>IF(AND(NOT(ISBLANK('Gen Master'!Y535)),OR('Gen Master'!$AM535=TRUE,'Gen Master'!$AM535="Enabled?")),'Gen Master'!Y535, ignore_flag)</f>
        <v>zzz_ignore</v>
      </c>
    </row>
    <row r="613" spans="1:25">
      <c r="A613" s="19">
        <f>'Gen Master'!A536</f>
        <v>505</v>
      </c>
      <c r="B613" s="19" t="str">
        <f>IF(AND(NOT(ISBLANK('Gen Master'!B536)),OR('Gen Master'!$AM536=TRUE,'Gen Master'!$AM536="Enabled?")),'Gen Master'!B536, ignore_flag)</f>
        <v>zzz_ignore</v>
      </c>
      <c r="C613" s="19" t="str">
        <f>IF(AND(NOT(ISBLANK('Gen Master'!C536)),OR('Gen Master'!$AM536=TRUE,'Gen Master'!$AM536="Enabled?")),'Gen Master'!C536, ignore_flag)</f>
        <v>zzz_ignore</v>
      </c>
      <c r="D613" s="19" t="str">
        <f>IF(AND(NOT(ISBLANK('Gen Master'!D536)),OR('Gen Master'!$AM536=TRUE,'Gen Master'!$AM536="Enabled?")),'Gen Master'!D536, ignore_flag)</f>
        <v>zzz_ignore</v>
      </c>
      <c r="E613" s="19" t="str">
        <f>IF(AND(NOT(ISBLANK('Gen Master'!E536)),OR('Gen Master'!$AM536=TRUE,'Gen Master'!$AM536="Enabled?")),'Gen Master'!E536, ignore_flag)</f>
        <v>zzz_ignore</v>
      </c>
      <c r="F613" s="19" t="str">
        <f>IF(AND(NOT(ISBLANK('Gen Master'!F536)),OR('Gen Master'!$AM536=TRUE,'Gen Master'!$AM536="Enabled?")),'Gen Master'!F536, ignore_flag)</f>
        <v>zzz_ignore</v>
      </c>
      <c r="G613" s="19" t="str">
        <f>IF(AND(NOT(ISBLANK('Gen Master'!G536)),OR('Gen Master'!$AM536=TRUE,'Gen Master'!$AM536="Enabled?")),'Gen Master'!G536, ignore_flag)</f>
        <v>zzz_ignore</v>
      </c>
      <c r="H613" s="19" t="str">
        <f>IF(AND(NOT(ISBLANK('Gen Master'!H536)),OR('Gen Master'!$AM536=TRUE,'Gen Master'!$AM536="Enabled?")),'Gen Master'!H536, ignore_flag)</f>
        <v>zzz_ignore</v>
      </c>
      <c r="I613" s="19" t="str">
        <f>IF(AND(NOT(ISBLANK('Gen Master'!I536)),OR('Gen Master'!$AM536=TRUE,'Gen Master'!$AM536="Enabled?")),'Gen Master'!I536, ignore_flag)</f>
        <v>zzz_ignore</v>
      </c>
      <c r="J613" s="19" t="str">
        <f>IF(AND(NOT(ISBLANK('Gen Master'!J536)),OR('Gen Master'!$AM536=TRUE,'Gen Master'!$AM536="Enabled?")),'Gen Master'!J536, ignore_flag)</f>
        <v>zzz_ignore</v>
      </c>
      <c r="K613" s="19" t="str">
        <f>IF(AND(NOT(ISBLANK('Gen Master'!K536)),OR('Gen Master'!$AM536=TRUE,'Gen Master'!$AM536="Enabled?")),'Gen Master'!K536, ignore_flag)</f>
        <v>zzz_ignore</v>
      </c>
      <c r="L613" s="19" t="str">
        <f>IF(AND(NOT(ISBLANK('Gen Master'!L536)),OR('Gen Master'!$AM536=TRUE,'Gen Master'!$AM536="Enabled?")),'Gen Master'!L536, ignore_flag)</f>
        <v>zzz_ignore</v>
      </c>
      <c r="M613" s="19" t="str">
        <f>IF(AND(NOT(ISBLANK('Gen Master'!M536)),OR('Gen Master'!$AM536=TRUE,'Gen Master'!$AM536="Enabled?")),'Gen Master'!M536, ignore_flag)</f>
        <v>zzz_ignore</v>
      </c>
      <c r="N613" s="19" t="str">
        <f>IF(AND(NOT(ISBLANK('Gen Master'!N536)),OR('Gen Master'!$AM536=TRUE,'Gen Master'!$AM536="Enabled?")),'Gen Master'!N536, ignore_flag)</f>
        <v>zzz_ignore</v>
      </c>
      <c r="O613" s="19" t="str">
        <f>IF(AND(NOT(ISBLANK('Gen Master'!O536)),OR('Gen Master'!$AM536=TRUE,'Gen Master'!$AM536="Enabled?")),'Gen Master'!O536, ignore_flag)</f>
        <v>zzz_ignore</v>
      </c>
      <c r="P613" s="19" t="str">
        <f>IF(AND(NOT(ISBLANK('Gen Master'!P536)),OR('Gen Master'!$AM536=TRUE,'Gen Master'!$AM536="Enabled?")),'Gen Master'!P536, ignore_flag)</f>
        <v>zzz_ignore</v>
      </c>
      <c r="Q613" s="19" t="str">
        <f>IF(AND(NOT(ISBLANK('Gen Master'!Q536)),OR('Gen Master'!$AM536=TRUE,'Gen Master'!$AM536="Enabled?")),'Gen Master'!Q536, ignore_flag)</f>
        <v>zzz_ignore</v>
      </c>
      <c r="R613" s="19" t="str">
        <f>IF(AND(NOT(ISBLANK('Gen Master'!R536)),OR('Gen Master'!$AM536=TRUE,'Gen Master'!$AM536="Enabled?")),'Gen Master'!R536, ignore_flag)</f>
        <v>zzz_ignore</v>
      </c>
      <c r="S613" s="19" t="str">
        <f>IF(AND(NOT(ISBLANK('Gen Master'!S536)),OR('Gen Master'!$AM536=TRUE,'Gen Master'!$AM536="Enabled?")),'Gen Master'!S536, ignore_flag)</f>
        <v>zzz_ignore</v>
      </c>
      <c r="T613" s="19" t="str">
        <f>IF(AND(NOT(ISBLANK('Gen Master'!T536)),OR('Gen Master'!$AM536=TRUE,'Gen Master'!$AM536="Enabled?")),'Gen Master'!T536, ignore_flag)</f>
        <v>zzz_ignore</v>
      </c>
      <c r="U613" s="19" t="str">
        <f>IF(AND(NOT(ISBLANK('Gen Master'!U536)),OR('Gen Master'!$AM536=TRUE,'Gen Master'!$AM536="Enabled?")),'Gen Master'!U536, ignore_flag)</f>
        <v>zzz_ignore</v>
      </c>
      <c r="V613" s="19" t="str">
        <f ca="1">IF(AND(NOT(ISBLANK('Gen Master'!V536)),OR('Gen Master'!$AM536=TRUE,'Gen Master'!$AM536="Enabled?")),'Gen Master'!V536, ignore_flag)</f>
        <v>zzz_ignore</v>
      </c>
      <c r="W613" s="19" t="str">
        <f>IF(AND(NOT(ISBLANK('Gen Master'!W536)),OR('Gen Master'!$AM536=TRUE,'Gen Master'!$AM536="Enabled?")),'Gen Master'!W536, ignore_flag)</f>
        <v>zzz_ignore</v>
      </c>
      <c r="X613" s="19" t="str">
        <f>IF(AND(NOT(ISBLANK('Gen Master'!X536)),OR('Gen Master'!$AM536=TRUE,'Gen Master'!$AM536="Enabled?")),'Gen Master'!X536, ignore_flag)</f>
        <v>zzz_ignore</v>
      </c>
      <c r="Y613" s="19" t="str">
        <f>IF(AND(NOT(ISBLANK('Gen Master'!Y536)),OR('Gen Master'!$AM536=TRUE,'Gen Master'!$AM536="Enabled?")),'Gen Master'!Y536, ignore_flag)</f>
        <v>zzz_ignore</v>
      </c>
    </row>
    <row r="614" spans="1:25">
      <c r="A614" s="19">
        <f>'Gen Master'!A537</f>
        <v>506</v>
      </c>
      <c r="B614" s="19" t="str">
        <f>IF(AND(NOT(ISBLANK('Gen Master'!B537)),OR('Gen Master'!$AM537=TRUE,'Gen Master'!$AM537="Enabled?")),'Gen Master'!B537, ignore_flag)</f>
        <v>zzz_ignore</v>
      </c>
      <c r="C614" s="19" t="str">
        <f>IF(AND(NOT(ISBLANK('Gen Master'!C537)),OR('Gen Master'!$AM537=TRUE,'Gen Master'!$AM537="Enabled?")),'Gen Master'!C537, ignore_flag)</f>
        <v>zzz_ignore</v>
      </c>
      <c r="D614" s="19" t="str">
        <f>IF(AND(NOT(ISBLANK('Gen Master'!D537)),OR('Gen Master'!$AM537=TRUE,'Gen Master'!$AM537="Enabled?")),'Gen Master'!D537, ignore_flag)</f>
        <v>zzz_ignore</v>
      </c>
      <c r="E614" s="19" t="str">
        <f>IF(AND(NOT(ISBLANK('Gen Master'!E537)),OR('Gen Master'!$AM537=TRUE,'Gen Master'!$AM537="Enabled?")),'Gen Master'!E537, ignore_flag)</f>
        <v>zzz_ignore</v>
      </c>
      <c r="F614" s="19" t="str">
        <f>IF(AND(NOT(ISBLANK('Gen Master'!F537)),OR('Gen Master'!$AM537=TRUE,'Gen Master'!$AM537="Enabled?")),'Gen Master'!F537, ignore_flag)</f>
        <v>zzz_ignore</v>
      </c>
      <c r="G614" s="19" t="str">
        <f>IF(AND(NOT(ISBLANK('Gen Master'!G537)),OR('Gen Master'!$AM537=TRUE,'Gen Master'!$AM537="Enabled?")),'Gen Master'!G537, ignore_flag)</f>
        <v>zzz_ignore</v>
      </c>
      <c r="H614" s="19" t="str">
        <f>IF(AND(NOT(ISBLANK('Gen Master'!H537)),OR('Gen Master'!$AM537=TRUE,'Gen Master'!$AM537="Enabled?")),'Gen Master'!H537, ignore_flag)</f>
        <v>zzz_ignore</v>
      </c>
      <c r="I614" s="19" t="str">
        <f>IF(AND(NOT(ISBLANK('Gen Master'!I537)),OR('Gen Master'!$AM537=TRUE,'Gen Master'!$AM537="Enabled?")),'Gen Master'!I537, ignore_flag)</f>
        <v>zzz_ignore</v>
      </c>
      <c r="J614" s="19" t="str">
        <f>IF(AND(NOT(ISBLANK('Gen Master'!J537)),OR('Gen Master'!$AM537=TRUE,'Gen Master'!$AM537="Enabled?")),'Gen Master'!J537, ignore_flag)</f>
        <v>zzz_ignore</v>
      </c>
      <c r="K614" s="19" t="str">
        <f>IF(AND(NOT(ISBLANK('Gen Master'!K537)),OR('Gen Master'!$AM537=TRUE,'Gen Master'!$AM537="Enabled?")),'Gen Master'!K537, ignore_flag)</f>
        <v>zzz_ignore</v>
      </c>
      <c r="L614" s="19" t="str">
        <f>IF(AND(NOT(ISBLANK('Gen Master'!L537)),OR('Gen Master'!$AM537=TRUE,'Gen Master'!$AM537="Enabled?")),'Gen Master'!L537, ignore_flag)</f>
        <v>zzz_ignore</v>
      </c>
      <c r="M614" s="19" t="str">
        <f>IF(AND(NOT(ISBLANK('Gen Master'!M537)),OR('Gen Master'!$AM537=TRUE,'Gen Master'!$AM537="Enabled?")),'Gen Master'!M537, ignore_flag)</f>
        <v>zzz_ignore</v>
      </c>
      <c r="N614" s="19" t="str">
        <f>IF(AND(NOT(ISBLANK('Gen Master'!N537)),OR('Gen Master'!$AM537=TRUE,'Gen Master'!$AM537="Enabled?")),'Gen Master'!N537, ignore_flag)</f>
        <v>zzz_ignore</v>
      </c>
      <c r="O614" s="19" t="str">
        <f>IF(AND(NOT(ISBLANK('Gen Master'!O537)),OR('Gen Master'!$AM537=TRUE,'Gen Master'!$AM537="Enabled?")),'Gen Master'!O537, ignore_flag)</f>
        <v>zzz_ignore</v>
      </c>
      <c r="P614" s="19" t="str">
        <f>IF(AND(NOT(ISBLANK('Gen Master'!P537)),OR('Gen Master'!$AM537=TRUE,'Gen Master'!$AM537="Enabled?")),'Gen Master'!P537, ignore_flag)</f>
        <v>zzz_ignore</v>
      </c>
      <c r="Q614" s="19" t="str">
        <f>IF(AND(NOT(ISBLANK('Gen Master'!Q537)),OR('Gen Master'!$AM537=TRUE,'Gen Master'!$AM537="Enabled?")),'Gen Master'!Q537, ignore_flag)</f>
        <v>zzz_ignore</v>
      </c>
      <c r="R614" s="19" t="str">
        <f>IF(AND(NOT(ISBLANK('Gen Master'!R537)),OR('Gen Master'!$AM537=TRUE,'Gen Master'!$AM537="Enabled?")),'Gen Master'!R537, ignore_flag)</f>
        <v>zzz_ignore</v>
      </c>
      <c r="S614" s="19" t="str">
        <f>IF(AND(NOT(ISBLANK('Gen Master'!S537)),OR('Gen Master'!$AM537=TRUE,'Gen Master'!$AM537="Enabled?")),'Gen Master'!S537, ignore_flag)</f>
        <v>zzz_ignore</v>
      </c>
      <c r="T614" s="19" t="str">
        <f>IF(AND(NOT(ISBLANK('Gen Master'!T537)),OR('Gen Master'!$AM537=TRUE,'Gen Master'!$AM537="Enabled?")),'Gen Master'!T537, ignore_flag)</f>
        <v>zzz_ignore</v>
      </c>
      <c r="U614" s="19" t="str">
        <f>IF(AND(NOT(ISBLANK('Gen Master'!U537)),OR('Gen Master'!$AM537=TRUE,'Gen Master'!$AM537="Enabled?")),'Gen Master'!U537, ignore_flag)</f>
        <v>zzz_ignore</v>
      </c>
      <c r="V614" s="19" t="str">
        <f ca="1">IF(AND(NOT(ISBLANK('Gen Master'!V537)),OR('Gen Master'!$AM537=TRUE,'Gen Master'!$AM537="Enabled?")),'Gen Master'!V537, ignore_flag)</f>
        <v>zzz_ignore</v>
      </c>
      <c r="W614" s="19" t="str">
        <f>IF(AND(NOT(ISBLANK('Gen Master'!W537)),OR('Gen Master'!$AM537=TRUE,'Gen Master'!$AM537="Enabled?")),'Gen Master'!W537, ignore_flag)</f>
        <v>zzz_ignore</v>
      </c>
      <c r="X614" s="19" t="str">
        <f>IF(AND(NOT(ISBLANK('Gen Master'!X537)),OR('Gen Master'!$AM537=TRUE,'Gen Master'!$AM537="Enabled?")),'Gen Master'!X537, ignore_flag)</f>
        <v>zzz_ignore</v>
      </c>
      <c r="Y614" s="19" t="str">
        <f>IF(AND(NOT(ISBLANK('Gen Master'!Y537)),OR('Gen Master'!$AM537=TRUE,'Gen Master'!$AM537="Enabled?")),'Gen Master'!Y537, ignore_flag)</f>
        <v>zzz_ignore</v>
      </c>
    </row>
    <row r="615" spans="1:25">
      <c r="A615" s="19">
        <f>'Gen Master'!A538</f>
        <v>507</v>
      </c>
      <c r="B615" s="19" t="str">
        <f>IF(AND(NOT(ISBLANK('Gen Master'!B538)),OR('Gen Master'!$AM538=TRUE,'Gen Master'!$AM538="Enabled?")),'Gen Master'!B538, ignore_flag)</f>
        <v>zzz_ignore</v>
      </c>
      <c r="C615" s="19" t="str">
        <f>IF(AND(NOT(ISBLANK('Gen Master'!C538)),OR('Gen Master'!$AM538=TRUE,'Gen Master'!$AM538="Enabled?")),'Gen Master'!C538, ignore_flag)</f>
        <v>zzz_ignore</v>
      </c>
      <c r="D615" s="19" t="str">
        <f>IF(AND(NOT(ISBLANK('Gen Master'!D538)),OR('Gen Master'!$AM538=TRUE,'Gen Master'!$AM538="Enabled?")),'Gen Master'!D538, ignore_flag)</f>
        <v>zzz_ignore</v>
      </c>
      <c r="E615" s="19" t="str">
        <f>IF(AND(NOT(ISBLANK('Gen Master'!E538)),OR('Gen Master'!$AM538=TRUE,'Gen Master'!$AM538="Enabled?")),'Gen Master'!E538, ignore_flag)</f>
        <v>zzz_ignore</v>
      </c>
      <c r="F615" s="19" t="str">
        <f>IF(AND(NOT(ISBLANK('Gen Master'!F538)),OR('Gen Master'!$AM538=TRUE,'Gen Master'!$AM538="Enabled?")),'Gen Master'!F538, ignore_flag)</f>
        <v>zzz_ignore</v>
      </c>
      <c r="G615" s="19" t="str">
        <f>IF(AND(NOT(ISBLANK('Gen Master'!G538)),OR('Gen Master'!$AM538=TRUE,'Gen Master'!$AM538="Enabled?")),'Gen Master'!G538, ignore_flag)</f>
        <v>zzz_ignore</v>
      </c>
      <c r="H615" s="19" t="str">
        <f>IF(AND(NOT(ISBLANK('Gen Master'!H538)),OR('Gen Master'!$AM538=TRUE,'Gen Master'!$AM538="Enabled?")),'Gen Master'!H538, ignore_flag)</f>
        <v>zzz_ignore</v>
      </c>
      <c r="I615" s="19" t="str">
        <f>IF(AND(NOT(ISBLANK('Gen Master'!I538)),OR('Gen Master'!$AM538=TRUE,'Gen Master'!$AM538="Enabled?")),'Gen Master'!I538, ignore_flag)</f>
        <v>zzz_ignore</v>
      </c>
      <c r="J615" s="19" t="str">
        <f>IF(AND(NOT(ISBLANK('Gen Master'!J538)),OR('Gen Master'!$AM538=TRUE,'Gen Master'!$AM538="Enabled?")),'Gen Master'!J538, ignore_flag)</f>
        <v>zzz_ignore</v>
      </c>
      <c r="K615" s="19" t="str">
        <f>IF(AND(NOT(ISBLANK('Gen Master'!K538)),OR('Gen Master'!$AM538=TRUE,'Gen Master'!$AM538="Enabled?")),'Gen Master'!K538, ignore_flag)</f>
        <v>zzz_ignore</v>
      </c>
      <c r="L615" s="19" t="str">
        <f>IF(AND(NOT(ISBLANK('Gen Master'!L538)),OR('Gen Master'!$AM538=TRUE,'Gen Master'!$AM538="Enabled?")),'Gen Master'!L538, ignore_flag)</f>
        <v>zzz_ignore</v>
      </c>
      <c r="M615" s="19" t="str">
        <f>IF(AND(NOT(ISBLANK('Gen Master'!M538)),OR('Gen Master'!$AM538=TRUE,'Gen Master'!$AM538="Enabled?")),'Gen Master'!M538, ignore_flag)</f>
        <v>zzz_ignore</v>
      </c>
      <c r="N615" s="19" t="str">
        <f>IF(AND(NOT(ISBLANK('Gen Master'!N538)),OR('Gen Master'!$AM538=TRUE,'Gen Master'!$AM538="Enabled?")),'Gen Master'!N538, ignore_flag)</f>
        <v>zzz_ignore</v>
      </c>
      <c r="O615" s="19" t="str">
        <f>IF(AND(NOT(ISBLANK('Gen Master'!O538)),OR('Gen Master'!$AM538=TRUE,'Gen Master'!$AM538="Enabled?")),'Gen Master'!O538, ignore_flag)</f>
        <v>zzz_ignore</v>
      </c>
      <c r="P615" s="19" t="str">
        <f>IF(AND(NOT(ISBLANK('Gen Master'!P538)),OR('Gen Master'!$AM538=TRUE,'Gen Master'!$AM538="Enabled?")),'Gen Master'!P538, ignore_flag)</f>
        <v>zzz_ignore</v>
      </c>
      <c r="Q615" s="19" t="str">
        <f>IF(AND(NOT(ISBLANK('Gen Master'!Q538)),OR('Gen Master'!$AM538=TRUE,'Gen Master'!$AM538="Enabled?")),'Gen Master'!Q538, ignore_flag)</f>
        <v>zzz_ignore</v>
      </c>
      <c r="R615" s="19" t="str">
        <f>IF(AND(NOT(ISBLANK('Gen Master'!R538)),OR('Gen Master'!$AM538=TRUE,'Gen Master'!$AM538="Enabled?")),'Gen Master'!R538, ignore_flag)</f>
        <v>zzz_ignore</v>
      </c>
      <c r="S615" s="19" t="str">
        <f>IF(AND(NOT(ISBLANK('Gen Master'!S538)),OR('Gen Master'!$AM538=TRUE,'Gen Master'!$AM538="Enabled?")),'Gen Master'!S538, ignore_flag)</f>
        <v>zzz_ignore</v>
      </c>
      <c r="T615" s="19" t="str">
        <f>IF(AND(NOT(ISBLANK('Gen Master'!T538)),OR('Gen Master'!$AM538=TRUE,'Gen Master'!$AM538="Enabled?")),'Gen Master'!T538, ignore_flag)</f>
        <v>zzz_ignore</v>
      </c>
      <c r="U615" s="19" t="str">
        <f>IF(AND(NOT(ISBLANK('Gen Master'!U538)),OR('Gen Master'!$AM538=TRUE,'Gen Master'!$AM538="Enabled?")),'Gen Master'!U538, ignore_flag)</f>
        <v>zzz_ignore</v>
      </c>
      <c r="V615" s="19" t="str">
        <f ca="1">IF(AND(NOT(ISBLANK('Gen Master'!V538)),OR('Gen Master'!$AM538=TRUE,'Gen Master'!$AM538="Enabled?")),'Gen Master'!V538, ignore_flag)</f>
        <v>zzz_ignore</v>
      </c>
      <c r="W615" s="19" t="str">
        <f>IF(AND(NOT(ISBLANK('Gen Master'!W538)),OR('Gen Master'!$AM538=TRUE,'Gen Master'!$AM538="Enabled?")),'Gen Master'!W538, ignore_flag)</f>
        <v>zzz_ignore</v>
      </c>
      <c r="X615" s="19" t="str">
        <f>IF(AND(NOT(ISBLANK('Gen Master'!X538)),OR('Gen Master'!$AM538=TRUE,'Gen Master'!$AM538="Enabled?")),'Gen Master'!X538, ignore_flag)</f>
        <v>zzz_ignore</v>
      </c>
      <c r="Y615" s="19" t="str">
        <f>IF(AND(NOT(ISBLANK('Gen Master'!Y538)),OR('Gen Master'!$AM538=TRUE,'Gen Master'!$AM538="Enabled?")),'Gen Master'!Y538, ignore_flag)</f>
        <v>zzz_ignore</v>
      </c>
    </row>
    <row r="616" spans="1:25">
      <c r="A616" s="19">
        <f>'Gen Master'!A539</f>
        <v>508</v>
      </c>
      <c r="B616" s="19" t="str">
        <f>IF(AND(NOT(ISBLANK('Gen Master'!B539)),OR('Gen Master'!$AM539=TRUE,'Gen Master'!$AM539="Enabled?")),'Gen Master'!B539, ignore_flag)</f>
        <v>zzz_ignore</v>
      </c>
      <c r="C616" s="19" t="str">
        <f>IF(AND(NOT(ISBLANK('Gen Master'!C539)),OR('Gen Master'!$AM539=TRUE,'Gen Master'!$AM539="Enabled?")),'Gen Master'!C539, ignore_flag)</f>
        <v>zzz_ignore</v>
      </c>
      <c r="D616" s="19" t="str">
        <f>IF(AND(NOT(ISBLANK('Gen Master'!D539)),OR('Gen Master'!$AM539=TRUE,'Gen Master'!$AM539="Enabled?")),'Gen Master'!D539, ignore_flag)</f>
        <v>zzz_ignore</v>
      </c>
      <c r="E616" s="19" t="str">
        <f>IF(AND(NOT(ISBLANK('Gen Master'!E539)),OR('Gen Master'!$AM539=TRUE,'Gen Master'!$AM539="Enabled?")),'Gen Master'!E539, ignore_flag)</f>
        <v>zzz_ignore</v>
      </c>
      <c r="F616" s="19" t="str">
        <f>IF(AND(NOT(ISBLANK('Gen Master'!F539)),OR('Gen Master'!$AM539=TRUE,'Gen Master'!$AM539="Enabled?")),'Gen Master'!F539, ignore_flag)</f>
        <v>zzz_ignore</v>
      </c>
      <c r="G616" s="19" t="str">
        <f>IF(AND(NOT(ISBLANK('Gen Master'!G539)),OR('Gen Master'!$AM539=TRUE,'Gen Master'!$AM539="Enabled?")),'Gen Master'!G539, ignore_flag)</f>
        <v>zzz_ignore</v>
      </c>
      <c r="H616" s="19" t="str">
        <f>IF(AND(NOT(ISBLANK('Gen Master'!H539)),OR('Gen Master'!$AM539=TRUE,'Gen Master'!$AM539="Enabled?")),'Gen Master'!H539, ignore_flag)</f>
        <v>zzz_ignore</v>
      </c>
      <c r="I616" s="19" t="str">
        <f>IF(AND(NOT(ISBLANK('Gen Master'!I539)),OR('Gen Master'!$AM539=TRUE,'Gen Master'!$AM539="Enabled?")),'Gen Master'!I539, ignore_flag)</f>
        <v>zzz_ignore</v>
      </c>
      <c r="J616" s="19" t="str">
        <f>IF(AND(NOT(ISBLANK('Gen Master'!J539)),OR('Gen Master'!$AM539=TRUE,'Gen Master'!$AM539="Enabled?")),'Gen Master'!J539, ignore_flag)</f>
        <v>zzz_ignore</v>
      </c>
      <c r="K616" s="19" t="str">
        <f>IF(AND(NOT(ISBLANK('Gen Master'!K539)),OR('Gen Master'!$AM539=TRUE,'Gen Master'!$AM539="Enabled?")),'Gen Master'!K539, ignore_flag)</f>
        <v>zzz_ignore</v>
      </c>
      <c r="L616" s="19" t="str">
        <f>IF(AND(NOT(ISBLANK('Gen Master'!L539)),OR('Gen Master'!$AM539=TRUE,'Gen Master'!$AM539="Enabled?")),'Gen Master'!L539, ignore_flag)</f>
        <v>zzz_ignore</v>
      </c>
      <c r="M616" s="19" t="str">
        <f>IF(AND(NOT(ISBLANK('Gen Master'!M539)),OR('Gen Master'!$AM539=TRUE,'Gen Master'!$AM539="Enabled?")),'Gen Master'!M539, ignore_flag)</f>
        <v>zzz_ignore</v>
      </c>
      <c r="N616" s="19" t="str">
        <f>IF(AND(NOT(ISBLANK('Gen Master'!N539)),OR('Gen Master'!$AM539=TRUE,'Gen Master'!$AM539="Enabled?")),'Gen Master'!N539, ignore_flag)</f>
        <v>zzz_ignore</v>
      </c>
      <c r="O616" s="19" t="str">
        <f>IF(AND(NOT(ISBLANK('Gen Master'!O539)),OR('Gen Master'!$AM539=TRUE,'Gen Master'!$AM539="Enabled?")),'Gen Master'!O539, ignore_flag)</f>
        <v>zzz_ignore</v>
      </c>
      <c r="P616" s="19" t="str">
        <f>IF(AND(NOT(ISBLANK('Gen Master'!P539)),OR('Gen Master'!$AM539=TRUE,'Gen Master'!$AM539="Enabled?")),'Gen Master'!P539, ignore_flag)</f>
        <v>zzz_ignore</v>
      </c>
      <c r="Q616" s="19" t="str">
        <f>IF(AND(NOT(ISBLANK('Gen Master'!Q539)),OR('Gen Master'!$AM539=TRUE,'Gen Master'!$AM539="Enabled?")),'Gen Master'!Q539, ignore_flag)</f>
        <v>zzz_ignore</v>
      </c>
      <c r="R616" s="19" t="str">
        <f>IF(AND(NOT(ISBLANK('Gen Master'!R539)),OR('Gen Master'!$AM539=TRUE,'Gen Master'!$AM539="Enabled?")),'Gen Master'!R539, ignore_flag)</f>
        <v>zzz_ignore</v>
      </c>
      <c r="S616" s="19" t="str">
        <f>IF(AND(NOT(ISBLANK('Gen Master'!S539)),OR('Gen Master'!$AM539=TRUE,'Gen Master'!$AM539="Enabled?")),'Gen Master'!S539, ignore_flag)</f>
        <v>zzz_ignore</v>
      </c>
      <c r="T616" s="19" t="str">
        <f>IF(AND(NOT(ISBLANK('Gen Master'!T539)),OR('Gen Master'!$AM539=TRUE,'Gen Master'!$AM539="Enabled?")),'Gen Master'!T539, ignore_flag)</f>
        <v>zzz_ignore</v>
      </c>
      <c r="U616" s="19" t="str">
        <f>IF(AND(NOT(ISBLANK('Gen Master'!U539)),OR('Gen Master'!$AM539=TRUE,'Gen Master'!$AM539="Enabled?")),'Gen Master'!U539, ignore_flag)</f>
        <v>zzz_ignore</v>
      </c>
      <c r="V616" s="19" t="str">
        <f ca="1">IF(AND(NOT(ISBLANK('Gen Master'!V539)),OR('Gen Master'!$AM539=TRUE,'Gen Master'!$AM539="Enabled?")),'Gen Master'!V539, ignore_flag)</f>
        <v>zzz_ignore</v>
      </c>
      <c r="W616" s="19" t="str">
        <f>IF(AND(NOT(ISBLANK('Gen Master'!W539)),OR('Gen Master'!$AM539=TRUE,'Gen Master'!$AM539="Enabled?")),'Gen Master'!W539, ignore_flag)</f>
        <v>zzz_ignore</v>
      </c>
      <c r="X616" s="19" t="str">
        <f>IF(AND(NOT(ISBLANK('Gen Master'!X539)),OR('Gen Master'!$AM539=TRUE,'Gen Master'!$AM539="Enabled?")),'Gen Master'!X539, ignore_flag)</f>
        <v>zzz_ignore</v>
      </c>
      <c r="Y616" s="19" t="str">
        <f>IF(AND(NOT(ISBLANK('Gen Master'!Y539)),OR('Gen Master'!$AM539=TRUE,'Gen Master'!$AM539="Enabled?")),'Gen Master'!Y539, ignore_flag)</f>
        <v>zzz_ignore</v>
      </c>
    </row>
    <row r="617" spans="1:25">
      <c r="A617" s="19">
        <f>'Gen Master'!A543</f>
        <v>512</v>
      </c>
      <c r="B617" s="19" t="str">
        <f>IF(AND(NOT(ISBLANK('Gen Master'!B543)),OR('Gen Master'!$AM543=TRUE,'Gen Master'!$AM543="Enabled?")),'Gen Master'!B543, ignore_flag)</f>
        <v>zzz_ignore</v>
      </c>
      <c r="C617" s="19" t="str">
        <f>IF(AND(NOT(ISBLANK('Gen Master'!C543)),OR('Gen Master'!$AM543=TRUE,'Gen Master'!$AM543="Enabled?")),'Gen Master'!C543, ignore_flag)</f>
        <v>zzz_ignore</v>
      </c>
      <c r="D617" s="19" t="str">
        <f>IF(AND(NOT(ISBLANK('Gen Master'!D543)),OR('Gen Master'!$AM543=TRUE,'Gen Master'!$AM543="Enabled?")),'Gen Master'!D543, ignore_flag)</f>
        <v>zzz_ignore</v>
      </c>
      <c r="E617" s="19" t="str">
        <f>IF(AND(NOT(ISBLANK('Gen Master'!E543)),OR('Gen Master'!$AM543=TRUE,'Gen Master'!$AM543="Enabled?")),'Gen Master'!E543, ignore_flag)</f>
        <v>zzz_ignore</v>
      </c>
      <c r="F617" s="19" t="str">
        <f>IF(AND(NOT(ISBLANK('Gen Master'!F543)),OR('Gen Master'!$AM543=TRUE,'Gen Master'!$AM543="Enabled?")),'Gen Master'!F543, ignore_flag)</f>
        <v>zzz_ignore</v>
      </c>
      <c r="G617" s="19" t="str">
        <f>IF(AND(NOT(ISBLANK('Gen Master'!G543)),OR('Gen Master'!$AM543=TRUE,'Gen Master'!$AM543="Enabled?")),'Gen Master'!G543, ignore_flag)</f>
        <v>zzz_ignore</v>
      </c>
      <c r="H617" s="19" t="str">
        <f>IF(AND(NOT(ISBLANK('Gen Master'!H543)),OR('Gen Master'!$AM543=TRUE,'Gen Master'!$AM543="Enabled?")),'Gen Master'!H543, ignore_flag)</f>
        <v>zzz_ignore</v>
      </c>
      <c r="I617" s="19" t="str">
        <f>IF(AND(NOT(ISBLANK('Gen Master'!I543)),OR('Gen Master'!$AM543=TRUE,'Gen Master'!$AM543="Enabled?")),'Gen Master'!I543, ignore_flag)</f>
        <v>zzz_ignore</v>
      </c>
      <c r="J617" s="19" t="str">
        <f>IF(AND(NOT(ISBLANK('Gen Master'!J543)),OR('Gen Master'!$AM543=TRUE,'Gen Master'!$AM543="Enabled?")),'Gen Master'!J543, ignore_flag)</f>
        <v>zzz_ignore</v>
      </c>
      <c r="K617" s="19" t="str">
        <f>IF(AND(NOT(ISBLANK('Gen Master'!K543)),OR('Gen Master'!$AM543=TRUE,'Gen Master'!$AM543="Enabled?")),'Gen Master'!K543, ignore_flag)</f>
        <v>zzz_ignore</v>
      </c>
      <c r="L617" s="19" t="str">
        <f>IF(AND(NOT(ISBLANK('Gen Master'!L543)),OR('Gen Master'!$AM543=TRUE,'Gen Master'!$AM543="Enabled?")),'Gen Master'!L543, ignore_flag)</f>
        <v>zzz_ignore</v>
      </c>
      <c r="M617" s="19" t="str">
        <f>IF(AND(NOT(ISBLANK('Gen Master'!M543)),OR('Gen Master'!$AM543=TRUE,'Gen Master'!$AM543="Enabled?")),'Gen Master'!M543, ignore_flag)</f>
        <v>zzz_ignore</v>
      </c>
      <c r="N617" s="19" t="str">
        <f>IF(AND(NOT(ISBLANK('Gen Master'!N543)),OR('Gen Master'!$AM543=TRUE,'Gen Master'!$AM543="Enabled?")),'Gen Master'!N543, ignore_flag)</f>
        <v>zzz_ignore</v>
      </c>
      <c r="O617" s="19" t="str">
        <f>IF(AND(NOT(ISBLANK('Gen Master'!O543)),OR('Gen Master'!$AM543=TRUE,'Gen Master'!$AM543="Enabled?")),'Gen Master'!O543, ignore_flag)</f>
        <v>zzz_ignore</v>
      </c>
      <c r="P617" s="19" t="str">
        <f>IF(AND(NOT(ISBLANK('Gen Master'!P543)),OR('Gen Master'!$AM543=TRUE,'Gen Master'!$AM543="Enabled?")),'Gen Master'!P543, ignore_flag)</f>
        <v>zzz_ignore</v>
      </c>
      <c r="Q617" s="19" t="str">
        <f>IF(AND(NOT(ISBLANK('Gen Master'!Q543)),OR('Gen Master'!$AM543=TRUE,'Gen Master'!$AM543="Enabled?")),'Gen Master'!Q543, ignore_flag)</f>
        <v>zzz_ignore</v>
      </c>
      <c r="R617" s="19" t="str">
        <f>IF(AND(NOT(ISBLANK('Gen Master'!R543)),OR('Gen Master'!$AM543=TRUE,'Gen Master'!$AM543="Enabled?")),'Gen Master'!R543, ignore_flag)</f>
        <v>zzz_ignore</v>
      </c>
      <c r="S617" s="19" t="str">
        <f>IF(AND(NOT(ISBLANK('Gen Master'!S543)),OR('Gen Master'!$AM543=TRUE,'Gen Master'!$AM543="Enabled?")),'Gen Master'!S543, ignore_flag)</f>
        <v>zzz_ignore</v>
      </c>
      <c r="T617" s="19" t="str">
        <f>IF(AND(NOT(ISBLANK('Gen Master'!T543)),OR('Gen Master'!$AM543=TRUE,'Gen Master'!$AM543="Enabled?")),'Gen Master'!T543, ignore_flag)</f>
        <v>zzz_ignore</v>
      </c>
      <c r="U617" s="19" t="str">
        <f>IF(AND(NOT(ISBLANK('Gen Master'!U543)),OR('Gen Master'!$AM543=TRUE,'Gen Master'!$AM543="Enabled?")),'Gen Master'!U543, ignore_flag)</f>
        <v>zzz_ignore</v>
      </c>
      <c r="V617" s="19" t="str">
        <f ca="1">IF(AND(NOT(ISBLANK('Gen Master'!V543)),OR('Gen Master'!$AM543=TRUE,'Gen Master'!$AM543="Enabled?")),'Gen Master'!V543, ignore_flag)</f>
        <v>zzz_ignore</v>
      </c>
      <c r="W617" s="19" t="str">
        <f>IF(AND(NOT(ISBLANK('Gen Master'!W543)),OR('Gen Master'!$AM543=TRUE,'Gen Master'!$AM543="Enabled?")),'Gen Master'!W543, ignore_flag)</f>
        <v>zzz_ignore</v>
      </c>
      <c r="X617" s="19" t="str">
        <f>IF(AND(NOT(ISBLANK('Gen Master'!X543)),OR('Gen Master'!$AM543=TRUE,'Gen Master'!$AM543="Enabled?")),'Gen Master'!X543, ignore_flag)</f>
        <v>zzz_ignore</v>
      </c>
      <c r="Y617" s="19" t="str">
        <f>IF(AND(NOT(ISBLANK('Gen Master'!Y543)),OR('Gen Master'!$AM543=TRUE,'Gen Master'!$AM543="Enabled?")),'Gen Master'!Y543, ignore_flag)</f>
        <v>zzz_ignore</v>
      </c>
    </row>
    <row r="618" spans="1:25">
      <c r="A618" s="19">
        <f>'Gen Master'!A544</f>
        <v>513</v>
      </c>
      <c r="B618" s="19" t="str">
        <f>IF(AND(NOT(ISBLANK('Gen Master'!B544)),OR('Gen Master'!$AM544=TRUE,'Gen Master'!$AM544="Enabled?")),'Gen Master'!B544, ignore_flag)</f>
        <v>zzz_ignore</v>
      </c>
      <c r="C618" s="19" t="str">
        <f>IF(AND(NOT(ISBLANK('Gen Master'!C544)),OR('Gen Master'!$AM544=TRUE,'Gen Master'!$AM544="Enabled?")),'Gen Master'!C544, ignore_flag)</f>
        <v>zzz_ignore</v>
      </c>
      <c r="D618" s="19" t="str">
        <f>IF(AND(NOT(ISBLANK('Gen Master'!D544)),OR('Gen Master'!$AM544=TRUE,'Gen Master'!$AM544="Enabled?")),'Gen Master'!D544, ignore_flag)</f>
        <v>zzz_ignore</v>
      </c>
      <c r="E618" s="19" t="str">
        <f>IF(AND(NOT(ISBLANK('Gen Master'!E544)),OR('Gen Master'!$AM544=TRUE,'Gen Master'!$AM544="Enabled?")),'Gen Master'!E544, ignore_flag)</f>
        <v>zzz_ignore</v>
      </c>
      <c r="F618" s="19" t="str">
        <f>IF(AND(NOT(ISBLANK('Gen Master'!F544)),OR('Gen Master'!$AM544=TRUE,'Gen Master'!$AM544="Enabled?")),'Gen Master'!F544, ignore_flag)</f>
        <v>zzz_ignore</v>
      </c>
      <c r="G618" s="19" t="str">
        <f>IF(AND(NOT(ISBLANK('Gen Master'!G544)),OR('Gen Master'!$AM544=TRUE,'Gen Master'!$AM544="Enabled?")),'Gen Master'!G544, ignore_flag)</f>
        <v>zzz_ignore</v>
      </c>
      <c r="H618" s="19" t="str">
        <f>IF(AND(NOT(ISBLANK('Gen Master'!H544)),OR('Gen Master'!$AM544=TRUE,'Gen Master'!$AM544="Enabled?")),'Gen Master'!H544, ignore_flag)</f>
        <v>zzz_ignore</v>
      </c>
      <c r="I618" s="19" t="str">
        <f>IF(AND(NOT(ISBLANK('Gen Master'!I544)),OR('Gen Master'!$AM544=TRUE,'Gen Master'!$AM544="Enabled?")),'Gen Master'!I544, ignore_flag)</f>
        <v>zzz_ignore</v>
      </c>
      <c r="J618" s="19" t="str">
        <f>IF(AND(NOT(ISBLANK('Gen Master'!J544)),OR('Gen Master'!$AM544=TRUE,'Gen Master'!$AM544="Enabled?")),'Gen Master'!J544, ignore_flag)</f>
        <v>zzz_ignore</v>
      </c>
      <c r="K618" s="19" t="str">
        <f>IF(AND(NOT(ISBLANK('Gen Master'!K544)),OR('Gen Master'!$AM544=TRUE,'Gen Master'!$AM544="Enabled?")),'Gen Master'!K544, ignore_flag)</f>
        <v>zzz_ignore</v>
      </c>
      <c r="L618" s="19" t="str">
        <f>IF(AND(NOT(ISBLANK('Gen Master'!L544)),OR('Gen Master'!$AM544=TRUE,'Gen Master'!$AM544="Enabled?")),'Gen Master'!L544, ignore_flag)</f>
        <v>zzz_ignore</v>
      </c>
      <c r="M618" s="19" t="str">
        <f>IF(AND(NOT(ISBLANK('Gen Master'!M544)),OR('Gen Master'!$AM544=TRUE,'Gen Master'!$AM544="Enabled?")),'Gen Master'!M544, ignore_flag)</f>
        <v>zzz_ignore</v>
      </c>
      <c r="N618" s="19" t="str">
        <f>IF(AND(NOT(ISBLANK('Gen Master'!N544)),OR('Gen Master'!$AM544=TRUE,'Gen Master'!$AM544="Enabled?")),'Gen Master'!N544, ignore_flag)</f>
        <v>zzz_ignore</v>
      </c>
      <c r="O618" s="19" t="str">
        <f>IF(AND(NOT(ISBLANK('Gen Master'!O544)),OR('Gen Master'!$AM544=TRUE,'Gen Master'!$AM544="Enabled?")),'Gen Master'!O544, ignore_flag)</f>
        <v>zzz_ignore</v>
      </c>
      <c r="P618" s="19" t="str">
        <f>IF(AND(NOT(ISBLANK('Gen Master'!P544)),OR('Gen Master'!$AM544=TRUE,'Gen Master'!$AM544="Enabled?")),'Gen Master'!P544, ignore_flag)</f>
        <v>zzz_ignore</v>
      </c>
      <c r="Q618" s="19" t="str">
        <f>IF(AND(NOT(ISBLANK('Gen Master'!Q544)),OR('Gen Master'!$AM544=TRUE,'Gen Master'!$AM544="Enabled?")),'Gen Master'!Q544, ignore_flag)</f>
        <v>zzz_ignore</v>
      </c>
      <c r="R618" s="19" t="str">
        <f>IF(AND(NOT(ISBLANK('Gen Master'!R544)),OR('Gen Master'!$AM544=TRUE,'Gen Master'!$AM544="Enabled?")),'Gen Master'!R544, ignore_flag)</f>
        <v>zzz_ignore</v>
      </c>
      <c r="S618" s="19" t="str">
        <f>IF(AND(NOT(ISBLANK('Gen Master'!S544)),OR('Gen Master'!$AM544=TRUE,'Gen Master'!$AM544="Enabled?")),'Gen Master'!S544, ignore_flag)</f>
        <v>zzz_ignore</v>
      </c>
      <c r="T618" s="19" t="str">
        <f>IF(AND(NOT(ISBLANK('Gen Master'!T544)),OR('Gen Master'!$AM544=TRUE,'Gen Master'!$AM544="Enabled?")),'Gen Master'!T544, ignore_flag)</f>
        <v>zzz_ignore</v>
      </c>
      <c r="U618" s="19" t="str">
        <f>IF(AND(NOT(ISBLANK('Gen Master'!U544)),OR('Gen Master'!$AM544=TRUE,'Gen Master'!$AM544="Enabled?")),'Gen Master'!U544, ignore_flag)</f>
        <v>zzz_ignore</v>
      </c>
      <c r="V618" s="19" t="str">
        <f ca="1">IF(AND(NOT(ISBLANK('Gen Master'!V544)),OR('Gen Master'!$AM544=TRUE,'Gen Master'!$AM544="Enabled?")),'Gen Master'!V544, ignore_flag)</f>
        <v>zzz_ignore</v>
      </c>
      <c r="W618" s="19" t="str">
        <f>IF(AND(NOT(ISBLANK('Gen Master'!W544)),OR('Gen Master'!$AM544=TRUE,'Gen Master'!$AM544="Enabled?")),'Gen Master'!W544, ignore_flag)</f>
        <v>zzz_ignore</v>
      </c>
      <c r="X618" s="19" t="str">
        <f>IF(AND(NOT(ISBLANK('Gen Master'!X544)),OR('Gen Master'!$AM544=TRUE,'Gen Master'!$AM544="Enabled?")),'Gen Master'!X544, ignore_flag)</f>
        <v>zzz_ignore</v>
      </c>
      <c r="Y618" s="19" t="str">
        <f>IF(AND(NOT(ISBLANK('Gen Master'!Y544)),OR('Gen Master'!$AM544=TRUE,'Gen Master'!$AM544="Enabled?")),'Gen Master'!Y544, ignore_flag)</f>
        <v>zzz_ignore</v>
      </c>
    </row>
    <row r="619" spans="1:25">
      <c r="A619" s="19">
        <f>'Gen Master'!A545</f>
        <v>514</v>
      </c>
      <c r="B619" s="19" t="str">
        <f>IF(AND(NOT(ISBLANK('Gen Master'!B545)),OR('Gen Master'!$AM545=TRUE,'Gen Master'!$AM545="Enabled?")),'Gen Master'!B545, ignore_flag)</f>
        <v>zzz_ignore</v>
      </c>
      <c r="C619" s="19" t="str">
        <f>IF(AND(NOT(ISBLANK('Gen Master'!C545)),OR('Gen Master'!$AM545=TRUE,'Gen Master'!$AM545="Enabled?")),'Gen Master'!C545, ignore_flag)</f>
        <v>zzz_ignore</v>
      </c>
      <c r="D619" s="19" t="str">
        <f>IF(AND(NOT(ISBLANK('Gen Master'!D545)),OR('Gen Master'!$AM545=TRUE,'Gen Master'!$AM545="Enabled?")),'Gen Master'!D545, ignore_flag)</f>
        <v>zzz_ignore</v>
      </c>
      <c r="E619" s="19" t="str">
        <f>IF(AND(NOT(ISBLANK('Gen Master'!E545)),OR('Gen Master'!$AM545=TRUE,'Gen Master'!$AM545="Enabled?")),'Gen Master'!E545, ignore_flag)</f>
        <v>zzz_ignore</v>
      </c>
      <c r="F619" s="19" t="str">
        <f>IF(AND(NOT(ISBLANK('Gen Master'!F545)),OR('Gen Master'!$AM545=TRUE,'Gen Master'!$AM545="Enabled?")),'Gen Master'!F545, ignore_flag)</f>
        <v>zzz_ignore</v>
      </c>
      <c r="G619" s="19" t="str">
        <f>IF(AND(NOT(ISBLANK('Gen Master'!G545)),OR('Gen Master'!$AM545=TRUE,'Gen Master'!$AM545="Enabled?")),'Gen Master'!G545, ignore_flag)</f>
        <v>zzz_ignore</v>
      </c>
      <c r="H619" s="19" t="str">
        <f>IF(AND(NOT(ISBLANK('Gen Master'!H545)),OR('Gen Master'!$AM545=TRUE,'Gen Master'!$AM545="Enabled?")),'Gen Master'!H545, ignore_flag)</f>
        <v>zzz_ignore</v>
      </c>
      <c r="I619" s="19" t="str">
        <f>IF(AND(NOT(ISBLANK('Gen Master'!I545)),OR('Gen Master'!$AM545=TRUE,'Gen Master'!$AM545="Enabled?")),'Gen Master'!I545, ignore_flag)</f>
        <v>zzz_ignore</v>
      </c>
      <c r="J619" s="19" t="str">
        <f>IF(AND(NOT(ISBLANK('Gen Master'!J545)),OR('Gen Master'!$AM545=TRUE,'Gen Master'!$AM545="Enabled?")),'Gen Master'!J545, ignore_flag)</f>
        <v>zzz_ignore</v>
      </c>
      <c r="K619" s="19" t="str">
        <f>IF(AND(NOT(ISBLANK('Gen Master'!K545)),OR('Gen Master'!$AM545=TRUE,'Gen Master'!$AM545="Enabled?")),'Gen Master'!K545, ignore_flag)</f>
        <v>zzz_ignore</v>
      </c>
      <c r="L619" s="19" t="str">
        <f>IF(AND(NOT(ISBLANK('Gen Master'!L545)),OR('Gen Master'!$AM545=TRUE,'Gen Master'!$AM545="Enabled?")),'Gen Master'!L545, ignore_flag)</f>
        <v>zzz_ignore</v>
      </c>
      <c r="M619" s="19" t="str">
        <f>IF(AND(NOT(ISBLANK('Gen Master'!M545)),OR('Gen Master'!$AM545=TRUE,'Gen Master'!$AM545="Enabled?")),'Gen Master'!M545, ignore_flag)</f>
        <v>zzz_ignore</v>
      </c>
      <c r="N619" s="19" t="str">
        <f>IF(AND(NOT(ISBLANK('Gen Master'!N545)),OR('Gen Master'!$AM545=TRUE,'Gen Master'!$AM545="Enabled?")),'Gen Master'!N545, ignore_flag)</f>
        <v>zzz_ignore</v>
      </c>
      <c r="O619" s="19" t="str">
        <f>IF(AND(NOT(ISBLANK('Gen Master'!O545)),OR('Gen Master'!$AM545=TRUE,'Gen Master'!$AM545="Enabled?")),'Gen Master'!O545, ignore_flag)</f>
        <v>zzz_ignore</v>
      </c>
      <c r="P619" s="19" t="str">
        <f>IF(AND(NOT(ISBLANK('Gen Master'!P545)),OR('Gen Master'!$AM545=TRUE,'Gen Master'!$AM545="Enabled?")),'Gen Master'!P545, ignore_flag)</f>
        <v>zzz_ignore</v>
      </c>
      <c r="Q619" s="19" t="str">
        <f>IF(AND(NOT(ISBLANK('Gen Master'!Q545)),OR('Gen Master'!$AM545=TRUE,'Gen Master'!$AM545="Enabled?")),'Gen Master'!Q545, ignore_flag)</f>
        <v>zzz_ignore</v>
      </c>
      <c r="R619" s="19" t="str">
        <f>IF(AND(NOT(ISBLANK('Gen Master'!R545)),OR('Gen Master'!$AM545=TRUE,'Gen Master'!$AM545="Enabled?")),'Gen Master'!R545, ignore_flag)</f>
        <v>zzz_ignore</v>
      </c>
      <c r="S619" s="19" t="str">
        <f>IF(AND(NOT(ISBLANK('Gen Master'!S545)),OR('Gen Master'!$AM545=TRUE,'Gen Master'!$AM545="Enabled?")),'Gen Master'!S545, ignore_flag)</f>
        <v>zzz_ignore</v>
      </c>
      <c r="T619" s="19" t="str">
        <f>IF(AND(NOT(ISBLANK('Gen Master'!T545)),OR('Gen Master'!$AM545=TRUE,'Gen Master'!$AM545="Enabled?")),'Gen Master'!T545, ignore_flag)</f>
        <v>zzz_ignore</v>
      </c>
      <c r="U619" s="19" t="str">
        <f>IF(AND(NOT(ISBLANK('Gen Master'!U545)),OR('Gen Master'!$AM545=TRUE,'Gen Master'!$AM545="Enabled?")),'Gen Master'!U545, ignore_flag)</f>
        <v>zzz_ignore</v>
      </c>
      <c r="V619" s="19" t="str">
        <f ca="1">IF(AND(NOT(ISBLANK('Gen Master'!V545)),OR('Gen Master'!$AM545=TRUE,'Gen Master'!$AM545="Enabled?")),'Gen Master'!V545, ignore_flag)</f>
        <v>zzz_ignore</v>
      </c>
      <c r="W619" s="19" t="str">
        <f>IF(AND(NOT(ISBLANK('Gen Master'!W545)),OR('Gen Master'!$AM545=TRUE,'Gen Master'!$AM545="Enabled?")),'Gen Master'!W545, ignore_flag)</f>
        <v>zzz_ignore</v>
      </c>
      <c r="X619" s="19" t="str">
        <f>IF(AND(NOT(ISBLANK('Gen Master'!X545)),OR('Gen Master'!$AM545=TRUE,'Gen Master'!$AM545="Enabled?")),'Gen Master'!X545, ignore_flag)</f>
        <v>zzz_ignore</v>
      </c>
      <c r="Y619" s="19" t="str">
        <f>IF(AND(NOT(ISBLANK('Gen Master'!Y545)),OR('Gen Master'!$AM545=TRUE,'Gen Master'!$AM545="Enabled?")),'Gen Master'!Y545, ignore_flag)</f>
        <v>zzz_ignore</v>
      </c>
    </row>
    <row r="620" spans="1:25">
      <c r="A620" s="19">
        <f>'Gen Master'!A546</f>
        <v>515</v>
      </c>
      <c r="B620" s="19" t="str">
        <f>IF(AND(NOT(ISBLANK('Gen Master'!B546)),OR('Gen Master'!$AM546=TRUE,'Gen Master'!$AM546="Enabled?")),'Gen Master'!B546, ignore_flag)</f>
        <v>zzz_ignore</v>
      </c>
      <c r="C620" s="19" t="str">
        <f>IF(AND(NOT(ISBLANK('Gen Master'!C546)),OR('Gen Master'!$AM546=TRUE,'Gen Master'!$AM546="Enabled?")),'Gen Master'!C546, ignore_flag)</f>
        <v>zzz_ignore</v>
      </c>
      <c r="D620" s="19" t="str">
        <f>IF(AND(NOT(ISBLANK('Gen Master'!D546)),OR('Gen Master'!$AM546=TRUE,'Gen Master'!$AM546="Enabled?")),'Gen Master'!D546, ignore_flag)</f>
        <v>zzz_ignore</v>
      </c>
      <c r="E620" s="19" t="str">
        <f>IF(AND(NOT(ISBLANK('Gen Master'!E546)),OR('Gen Master'!$AM546=TRUE,'Gen Master'!$AM546="Enabled?")),'Gen Master'!E546, ignore_flag)</f>
        <v>zzz_ignore</v>
      </c>
      <c r="F620" s="19" t="str">
        <f>IF(AND(NOT(ISBLANK('Gen Master'!F546)),OR('Gen Master'!$AM546=TRUE,'Gen Master'!$AM546="Enabled?")),'Gen Master'!F546, ignore_flag)</f>
        <v>zzz_ignore</v>
      </c>
      <c r="G620" s="19" t="str">
        <f>IF(AND(NOT(ISBLANK('Gen Master'!G546)),OR('Gen Master'!$AM546=TRUE,'Gen Master'!$AM546="Enabled?")),'Gen Master'!G546, ignore_flag)</f>
        <v>zzz_ignore</v>
      </c>
      <c r="H620" s="19" t="str">
        <f>IF(AND(NOT(ISBLANK('Gen Master'!H546)),OR('Gen Master'!$AM546=TRUE,'Gen Master'!$AM546="Enabled?")),'Gen Master'!H546, ignore_flag)</f>
        <v>zzz_ignore</v>
      </c>
      <c r="I620" s="19" t="str">
        <f>IF(AND(NOT(ISBLANK('Gen Master'!I546)),OR('Gen Master'!$AM546=TRUE,'Gen Master'!$AM546="Enabled?")),'Gen Master'!I546, ignore_flag)</f>
        <v>zzz_ignore</v>
      </c>
      <c r="J620" s="19" t="str">
        <f>IF(AND(NOT(ISBLANK('Gen Master'!J546)),OR('Gen Master'!$AM546=TRUE,'Gen Master'!$AM546="Enabled?")),'Gen Master'!J546, ignore_flag)</f>
        <v>zzz_ignore</v>
      </c>
      <c r="K620" s="19" t="str">
        <f>IF(AND(NOT(ISBLANK('Gen Master'!K546)),OR('Gen Master'!$AM546=TRUE,'Gen Master'!$AM546="Enabled?")),'Gen Master'!K546, ignore_flag)</f>
        <v>zzz_ignore</v>
      </c>
      <c r="L620" s="19" t="str">
        <f>IF(AND(NOT(ISBLANK('Gen Master'!L546)),OR('Gen Master'!$AM546=TRUE,'Gen Master'!$AM546="Enabled?")),'Gen Master'!L546, ignore_flag)</f>
        <v>zzz_ignore</v>
      </c>
      <c r="M620" s="19" t="str">
        <f>IF(AND(NOT(ISBLANK('Gen Master'!M546)),OR('Gen Master'!$AM546=TRUE,'Gen Master'!$AM546="Enabled?")),'Gen Master'!M546, ignore_flag)</f>
        <v>zzz_ignore</v>
      </c>
      <c r="N620" s="19" t="str">
        <f>IF(AND(NOT(ISBLANK('Gen Master'!N546)),OR('Gen Master'!$AM546=TRUE,'Gen Master'!$AM546="Enabled?")),'Gen Master'!N546, ignore_flag)</f>
        <v>zzz_ignore</v>
      </c>
      <c r="O620" s="19" t="str">
        <f>IF(AND(NOT(ISBLANK('Gen Master'!O546)),OR('Gen Master'!$AM546=TRUE,'Gen Master'!$AM546="Enabled?")),'Gen Master'!O546, ignore_flag)</f>
        <v>zzz_ignore</v>
      </c>
      <c r="P620" s="19" t="str">
        <f>IF(AND(NOT(ISBLANK('Gen Master'!P546)),OR('Gen Master'!$AM546=TRUE,'Gen Master'!$AM546="Enabled?")),'Gen Master'!P546, ignore_flag)</f>
        <v>zzz_ignore</v>
      </c>
      <c r="Q620" s="19" t="str">
        <f>IF(AND(NOT(ISBLANK('Gen Master'!Q546)),OR('Gen Master'!$AM546=TRUE,'Gen Master'!$AM546="Enabled?")),'Gen Master'!Q546, ignore_flag)</f>
        <v>zzz_ignore</v>
      </c>
      <c r="R620" s="19" t="str">
        <f>IF(AND(NOT(ISBLANK('Gen Master'!R546)),OR('Gen Master'!$AM546=TRUE,'Gen Master'!$AM546="Enabled?")),'Gen Master'!R546, ignore_flag)</f>
        <v>zzz_ignore</v>
      </c>
      <c r="S620" s="19" t="str">
        <f>IF(AND(NOT(ISBLANK('Gen Master'!S546)),OR('Gen Master'!$AM546=TRUE,'Gen Master'!$AM546="Enabled?")),'Gen Master'!S546, ignore_flag)</f>
        <v>zzz_ignore</v>
      </c>
      <c r="T620" s="19" t="str">
        <f>IF(AND(NOT(ISBLANK('Gen Master'!T546)),OR('Gen Master'!$AM546=TRUE,'Gen Master'!$AM546="Enabled?")),'Gen Master'!T546, ignore_flag)</f>
        <v>zzz_ignore</v>
      </c>
      <c r="U620" s="19" t="str">
        <f>IF(AND(NOT(ISBLANK('Gen Master'!U546)),OR('Gen Master'!$AM546=TRUE,'Gen Master'!$AM546="Enabled?")),'Gen Master'!U546, ignore_flag)</f>
        <v>zzz_ignore</v>
      </c>
      <c r="V620" s="19" t="str">
        <f ca="1">IF(AND(NOT(ISBLANK('Gen Master'!V546)),OR('Gen Master'!$AM546=TRUE,'Gen Master'!$AM546="Enabled?")),'Gen Master'!V546, ignore_flag)</f>
        <v>zzz_ignore</v>
      </c>
      <c r="W620" s="19" t="str">
        <f>IF(AND(NOT(ISBLANK('Gen Master'!W546)),OR('Gen Master'!$AM546=TRUE,'Gen Master'!$AM546="Enabled?")),'Gen Master'!W546, ignore_flag)</f>
        <v>zzz_ignore</v>
      </c>
      <c r="X620" s="19" t="str">
        <f>IF(AND(NOT(ISBLANK('Gen Master'!X546)),OR('Gen Master'!$AM546=TRUE,'Gen Master'!$AM546="Enabled?")),'Gen Master'!X546, ignore_flag)</f>
        <v>zzz_ignore</v>
      </c>
      <c r="Y620" s="19" t="str">
        <f>IF(AND(NOT(ISBLANK('Gen Master'!Y546)),OR('Gen Master'!$AM546=TRUE,'Gen Master'!$AM546="Enabled?")),'Gen Master'!Y546, ignore_flag)</f>
        <v>zzz_ignore</v>
      </c>
    </row>
    <row r="621" spans="1:25">
      <c r="A621" s="19">
        <f>'Gen Master'!A549</f>
        <v>518</v>
      </c>
      <c r="B621" s="19" t="str">
        <f>IF(AND(NOT(ISBLANK('Gen Master'!B549)),OR('Gen Master'!$AM549=TRUE,'Gen Master'!$AM549="Enabled?")),'Gen Master'!B549, ignore_flag)</f>
        <v>zzz_ignore</v>
      </c>
      <c r="C621" s="19" t="str">
        <f>IF(AND(NOT(ISBLANK('Gen Master'!C549)),OR('Gen Master'!$AM549=TRUE,'Gen Master'!$AM549="Enabled?")),'Gen Master'!C549, ignore_flag)</f>
        <v>zzz_ignore</v>
      </c>
      <c r="D621" s="19" t="str">
        <f>IF(AND(NOT(ISBLANK('Gen Master'!D549)),OR('Gen Master'!$AM549=TRUE,'Gen Master'!$AM549="Enabled?")),'Gen Master'!D549, ignore_flag)</f>
        <v>zzz_ignore</v>
      </c>
      <c r="E621" s="19" t="str">
        <f>IF(AND(NOT(ISBLANK('Gen Master'!E549)),OR('Gen Master'!$AM549=TRUE,'Gen Master'!$AM549="Enabled?")),'Gen Master'!E549, ignore_flag)</f>
        <v>zzz_ignore</v>
      </c>
      <c r="F621" s="19" t="str">
        <f>IF(AND(NOT(ISBLANK('Gen Master'!F549)),OR('Gen Master'!$AM549=TRUE,'Gen Master'!$AM549="Enabled?")),'Gen Master'!F549, ignore_flag)</f>
        <v>zzz_ignore</v>
      </c>
      <c r="G621" s="19" t="str">
        <f>IF(AND(NOT(ISBLANK('Gen Master'!G549)),OR('Gen Master'!$AM549=TRUE,'Gen Master'!$AM549="Enabled?")),'Gen Master'!G549, ignore_flag)</f>
        <v>zzz_ignore</v>
      </c>
      <c r="H621" s="19" t="str">
        <f>IF(AND(NOT(ISBLANK('Gen Master'!H549)),OR('Gen Master'!$AM549=TRUE,'Gen Master'!$AM549="Enabled?")),'Gen Master'!H549, ignore_flag)</f>
        <v>zzz_ignore</v>
      </c>
      <c r="I621" s="19" t="str">
        <f>IF(AND(NOT(ISBLANK('Gen Master'!I549)),OR('Gen Master'!$AM549=TRUE,'Gen Master'!$AM549="Enabled?")),'Gen Master'!I549, ignore_flag)</f>
        <v>zzz_ignore</v>
      </c>
      <c r="J621" s="19" t="str">
        <f>IF(AND(NOT(ISBLANK('Gen Master'!J549)),OR('Gen Master'!$AM549=TRUE,'Gen Master'!$AM549="Enabled?")),'Gen Master'!J549, ignore_flag)</f>
        <v>zzz_ignore</v>
      </c>
      <c r="K621" s="19" t="str">
        <f>IF(AND(NOT(ISBLANK('Gen Master'!K549)),OR('Gen Master'!$AM549=TRUE,'Gen Master'!$AM549="Enabled?")),'Gen Master'!K549, ignore_flag)</f>
        <v>zzz_ignore</v>
      </c>
      <c r="L621" s="19" t="str">
        <f>IF(AND(NOT(ISBLANK('Gen Master'!L549)),OR('Gen Master'!$AM549=TRUE,'Gen Master'!$AM549="Enabled?")),'Gen Master'!L549, ignore_flag)</f>
        <v>zzz_ignore</v>
      </c>
      <c r="M621" s="19" t="str">
        <f>IF(AND(NOT(ISBLANK('Gen Master'!M549)),OR('Gen Master'!$AM549=TRUE,'Gen Master'!$AM549="Enabled?")),'Gen Master'!M549, ignore_flag)</f>
        <v>zzz_ignore</v>
      </c>
      <c r="N621" s="19" t="str">
        <f>IF(AND(NOT(ISBLANK('Gen Master'!N549)),OR('Gen Master'!$AM549=TRUE,'Gen Master'!$AM549="Enabled?")),'Gen Master'!N549, ignore_flag)</f>
        <v>zzz_ignore</v>
      </c>
      <c r="O621" s="19" t="str">
        <f>IF(AND(NOT(ISBLANK('Gen Master'!O549)),OR('Gen Master'!$AM549=TRUE,'Gen Master'!$AM549="Enabled?")),'Gen Master'!O549, ignore_flag)</f>
        <v>zzz_ignore</v>
      </c>
      <c r="P621" s="19" t="str">
        <f>IF(AND(NOT(ISBLANK('Gen Master'!P549)),OR('Gen Master'!$AM549=TRUE,'Gen Master'!$AM549="Enabled?")),'Gen Master'!P549, ignore_flag)</f>
        <v>zzz_ignore</v>
      </c>
      <c r="Q621" s="19" t="str">
        <f>IF(AND(NOT(ISBLANK('Gen Master'!Q549)),OR('Gen Master'!$AM549=TRUE,'Gen Master'!$AM549="Enabled?")),'Gen Master'!Q549, ignore_flag)</f>
        <v>zzz_ignore</v>
      </c>
      <c r="R621" s="19" t="str">
        <f>IF(AND(NOT(ISBLANK('Gen Master'!R549)),OR('Gen Master'!$AM549=TRUE,'Gen Master'!$AM549="Enabled?")),'Gen Master'!R549, ignore_flag)</f>
        <v>zzz_ignore</v>
      </c>
      <c r="S621" s="19" t="str">
        <f>IF(AND(NOT(ISBLANK('Gen Master'!S549)),OR('Gen Master'!$AM549=TRUE,'Gen Master'!$AM549="Enabled?")),'Gen Master'!S549, ignore_flag)</f>
        <v>zzz_ignore</v>
      </c>
      <c r="T621" s="19" t="str">
        <f>IF(AND(NOT(ISBLANK('Gen Master'!T549)),OR('Gen Master'!$AM549=TRUE,'Gen Master'!$AM549="Enabled?")),'Gen Master'!T549, ignore_flag)</f>
        <v>zzz_ignore</v>
      </c>
      <c r="U621" s="19" t="str">
        <f>IF(AND(NOT(ISBLANK('Gen Master'!U549)),OR('Gen Master'!$AM549=TRUE,'Gen Master'!$AM549="Enabled?")),'Gen Master'!U549, ignore_flag)</f>
        <v>zzz_ignore</v>
      </c>
      <c r="V621" s="19" t="str">
        <f ca="1">IF(AND(NOT(ISBLANK('Gen Master'!V549)),OR('Gen Master'!$AM549=TRUE,'Gen Master'!$AM549="Enabled?")),'Gen Master'!V549, ignore_flag)</f>
        <v>zzz_ignore</v>
      </c>
      <c r="W621" s="19" t="str">
        <f>IF(AND(NOT(ISBLANK('Gen Master'!W549)),OR('Gen Master'!$AM549=TRUE,'Gen Master'!$AM549="Enabled?")),'Gen Master'!W549, ignore_flag)</f>
        <v>zzz_ignore</v>
      </c>
      <c r="X621" s="19" t="str">
        <f>IF(AND(NOT(ISBLANK('Gen Master'!X549)),OR('Gen Master'!$AM549=TRUE,'Gen Master'!$AM549="Enabled?")),'Gen Master'!X549, ignore_flag)</f>
        <v>zzz_ignore</v>
      </c>
      <c r="Y621" s="19" t="str">
        <f>IF(AND(NOT(ISBLANK('Gen Master'!Y549)),OR('Gen Master'!$AM549=TRUE,'Gen Master'!$AM549="Enabled?")),'Gen Master'!Y549, ignore_flag)</f>
        <v>zzz_ignore</v>
      </c>
    </row>
    <row r="622" spans="1:25">
      <c r="A622" s="19">
        <f>'Gen Master'!A550</f>
        <v>519</v>
      </c>
      <c r="B622" s="19" t="str">
        <f>IF(AND(NOT(ISBLANK('Gen Master'!B550)),OR('Gen Master'!$AM550=TRUE,'Gen Master'!$AM550="Enabled?")),'Gen Master'!B550, ignore_flag)</f>
        <v>zzz_ignore</v>
      </c>
      <c r="C622" s="19" t="str">
        <f>IF(AND(NOT(ISBLANK('Gen Master'!C550)),OR('Gen Master'!$AM550=TRUE,'Gen Master'!$AM550="Enabled?")),'Gen Master'!C550, ignore_flag)</f>
        <v>zzz_ignore</v>
      </c>
      <c r="D622" s="19" t="str">
        <f>IF(AND(NOT(ISBLANK('Gen Master'!D550)),OR('Gen Master'!$AM550=TRUE,'Gen Master'!$AM550="Enabled?")),'Gen Master'!D550, ignore_flag)</f>
        <v>zzz_ignore</v>
      </c>
      <c r="E622" s="19" t="str">
        <f>IF(AND(NOT(ISBLANK('Gen Master'!E550)),OR('Gen Master'!$AM550=TRUE,'Gen Master'!$AM550="Enabled?")),'Gen Master'!E550, ignore_flag)</f>
        <v>zzz_ignore</v>
      </c>
      <c r="F622" s="19" t="str">
        <f>IF(AND(NOT(ISBLANK('Gen Master'!F550)),OR('Gen Master'!$AM550=TRUE,'Gen Master'!$AM550="Enabled?")),'Gen Master'!F550, ignore_flag)</f>
        <v>zzz_ignore</v>
      </c>
      <c r="G622" s="19" t="str">
        <f>IF(AND(NOT(ISBLANK('Gen Master'!G550)),OR('Gen Master'!$AM550=TRUE,'Gen Master'!$AM550="Enabled?")),'Gen Master'!G550, ignore_flag)</f>
        <v>zzz_ignore</v>
      </c>
      <c r="H622" s="19" t="str">
        <f>IF(AND(NOT(ISBLANK('Gen Master'!H550)),OR('Gen Master'!$AM550=TRUE,'Gen Master'!$AM550="Enabled?")),'Gen Master'!H550, ignore_flag)</f>
        <v>zzz_ignore</v>
      </c>
      <c r="I622" s="19" t="str">
        <f>IF(AND(NOT(ISBLANK('Gen Master'!I550)),OR('Gen Master'!$AM550=TRUE,'Gen Master'!$AM550="Enabled?")),'Gen Master'!I550, ignore_flag)</f>
        <v>zzz_ignore</v>
      </c>
      <c r="J622" s="19" t="str">
        <f>IF(AND(NOT(ISBLANK('Gen Master'!J550)),OR('Gen Master'!$AM550=TRUE,'Gen Master'!$AM550="Enabled?")),'Gen Master'!J550, ignore_flag)</f>
        <v>zzz_ignore</v>
      </c>
      <c r="K622" s="19" t="str">
        <f>IF(AND(NOT(ISBLANK('Gen Master'!K550)),OR('Gen Master'!$AM550=TRUE,'Gen Master'!$AM550="Enabled?")),'Gen Master'!K550, ignore_flag)</f>
        <v>zzz_ignore</v>
      </c>
      <c r="L622" s="19" t="str">
        <f>IF(AND(NOT(ISBLANK('Gen Master'!L550)),OR('Gen Master'!$AM550=TRUE,'Gen Master'!$AM550="Enabled?")),'Gen Master'!L550, ignore_flag)</f>
        <v>zzz_ignore</v>
      </c>
      <c r="M622" s="19" t="str">
        <f>IF(AND(NOT(ISBLANK('Gen Master'!M550)),OR('Gen Master'!$AM550=TRUE,'Gen Master'!$AM550="Enabled?")),'Gen Master'!M550, ignore_flag)</f>
        <v>zzz_ignore</v>
      </c>
      <c r="N622" s="19" t="str">
        <f>IF(AND(NOT(ISBLANK('Gen Master'!N550)),OR('Gen Master'!$AM550=TRUE,'Gen Master'!$AM550="Enabled?")),'Gen Master'!N550, ignore_flag)</f>
        <v>zzz_ignore</v>
      </c>
      <c r="O622" s="19" t="str">
        <f>IF(AND(NOT(ISBLANK('Gen Master'!O550)),OR('Gen Master'!$AM550=TRUE,'Gen Master'!$AM550="Enabled?")),'Gen Master'!O550, ignore_flag)</f>
        <v>zzz_ignore</v>
      </c>
      <c r="P622" s="19" t="str">
        <f>IF(AND(NOT(ISBLANK('Gen Master'!P550)),OR('Gen Master'!$AM550=TRUE,'Gen Master'!$AM550="Enabled?")),'Gen Master'!P550, ignore_flag)</f>
        <v>zzz_ignore</v>
      </c>
      <c r="Q622" s="19" t="str">
        <f>IF(AND(NOT(ISBLANK('Gen Master'!Q550)),OR('Gen Master'!$AM550=TRUE,'Gen Master'!$AM550="Enabled?")),'Gen Master'!Q550, ignore_flag)</f>
        <v>zzz_ignore</v>
      </c>
      <c r="R622" s="19" t="str">
        <f>IF(AND(NOT(ISBLANK('Gen Master'!R550)),OR('Gen Master'!$AM550=TRUE,'Gen Master'!$AM550="Enabled?")),'Gen Master'!R550, ignore_flag)</f>
        <v>zzz_ignore</v>
      </c>
      <c r="S622" s="19" t="str">
        <f>IF(AND(NOT(ISBLANK('Gen Master'!S550)),OR('Gen Master'!$AM550=TRUE,'Gen Master'!$AM550="Enabled?")),'Gen Master'!S550, ignore_flag)</f>
        <v>zzz_ignore</v>
      </c>
      <c r="T622" s="19" t="str">
        <f>IF(AND(NOT(ISBLANK('Gen Master'!T550)),OR('Gen Master'!$AM550=TRUE,'Gen Master'!$AM550="Enabled?")),'Gen Master'!T550, ignore_flag)</f>
        <v>zzz_ignore</v>
      </c>
      <c r="U622" s="19" t="str">
        <f>IF(AND(NOT(ISBLANK('Gen Master'!U550)),OR('Gen Master'!$AM550=TRUE,'Gen Master'!$AM550="Enabled?")),'Gen Master'!U550, ignore_flag)</f>
        <v>zzz_ignore</v>
      </c>
      <c r="V622" s="19" t="str">
        <f ca="1">IF(AND(NOT(ISBLANK('Gen Master'!V550)),OR('Gen Master'!$AM550=TRUE,'Gen Master'!$AM550="Enabled?")),'Gen Master'!V550, ignore_flag)</f>
        <v>zzz_ignore</v>
      </c>
      <c r="W622" s="19" t="str">
        <f>IF(AND(NOT(ISBLANK('Gen Master'!W550)),OR('Gen Master'!$AM550=TRUE,'Gen Master'!$AM550="Enabled?")),'Gen Master'!W550, ignore_flag)</f>
        <v>zzz_ignore</v>
      </c>
      <c r="X622" s="19" t="str">
        <f>IF(AND(NOT(ISBLANK('Gen Master'!X550)),OR('Gen Master'!$AM550=TRUE,'Gen Master'!$AM550="Enabled?")),'Gen Master'!X550, ignore_flag)</f>
        <v>zzz_ignore</v>
      </c>
      <c r="Y622" s="19" t="str">
        <f>IF(AND(NOT(ISBLANK('Gen Master'!Y550)),OR('Gen Master'!$AM550=TRUE,'Gen Master'!$AM550="Enabled?")),'Gen Master'!Y550, ignore_flag)</f>
        <v>zzz_ignore</v>
      </c>
    </row>
    <row r="623" spans="1:25">
      <c r="A623" s="19">
        <f>'Gen Master'!A551</f>
        <v>520</v>
      </c>
      <c r="B623" s="19" t="str">
        <f>IF(AND(NOT(ISBLANK('Gen Master'!B551)),OR('Gen Master'!$AM551=TRUE,'Gen Master'!$AM551="Enabled?")),'Gen Master'!B551, ignore_flag)</f>
        <v>zzz_ignore</v>
      </c>
      <c r="C623" s="19" t="str">
        <f>IF(AND(NOT(ISBLANK('Gen Master'!C551)),OR('Gen Master'!$AM551=TRUE,'Gen Master'!$AM551="Enabled?")),'Gen Master'!C551, ignore_flag)</f>
        <v>zzz_ignore</v>
      </c>
      <c r="D623" s="19" t="str">
        <f>IF(AND(NOT(ISBLANK('Gen Master'!D551)),OR('Gen Master'!$AM551=TRUE,'Gen Master'!$AM551="Enabled?")),'Gen Master'!D551, ignore_flag)</f>
        <v>zzz_ignore</v>
      </c>
      <c r="E623" s="19" t="str">
        <f>IF(AND(NOT(ISBLANK('Gen Master'!E551)),OR('Gen Master'!$AM551=TRUE,'Gen Master'!$AM551="Enabled?")),'Gen Master'!E551, ignore_flag)</f>
        <v>zzz_ignore</v>
      </c>
      <c r="F623" s="19" t="str">
        <f>IF(AND(NOT(ISBLANK('Gen Master'!F551)),OR('Gen Master'!$AM551=TRUE,'Gen Master'!$AM551="Enabled?")),'Gen Master'!F551, ignore_flag)</f>
        <v>zzz_ignore</v>
      </c>
      <c r="G623" s="19" t="str">
        <f>IF(AND(NOT(ISBLANK('Gen Master'!G551)),OR('Gen Master'!$AM551=TRUE,'Gen Master'!$AM551="Enabled?")),'Gen Master'!G551, ignore_flag)</f>
        <v>zzz_ignore</v>
      </c>
      <c r="H623" s="19" t="str">
        <f>IF(AND(NOT(ISBLANK('Gen Master'!H551)),OR('Gen Master'!$AM551=TRUE,'Gen Master'!$AM551="Enabled?")),'Gen Master'!H551, ignore_flag)</f>
        <v>zzz_ignore</v>
      </c>
      <c r="I623" s="19" t="str">
        <f>IF(AND(NOT(ISBLANK('Gen Master'!I551)),OR('Gen Master'!$AM551=TRUE,'Gen Master'!$AM551="Enabled?")),'Gen Master'!I551, ignore_flag)</f>
        <v>zzz_ignore</v>
      </c>
      <c r="J623" s="19" t="str">
        <f>IF(AND(NOT(ISBLANK('Gen Master'!J551)),OR('Gen Master'!$AM551=TRUE,'Gen Master'!$AM551="Enabled?")),'Gen Master'!J551, ignore_flag)</f>
        <v>zzz_ignore</v>
      </c>
      <c r="K623" s="19" t="str">
        <f>IF(AND(NOT(ISBLANK('Gen Master'!K551)),OR('Gen Master'!$AM551=TRUE,'Gen Master'!$AM551="Enabled?")),'Gen Master'!K551, ignore_flag)</f>
        <v>zzz_ignore</v>
      </c>
      <c r="L623" s="19" t="str">
        <f>IF(AND(NOT(ISBLANK('Gen Master'!L551)),OR('Gen Master'!$AM551=TRUE,'Gen Master'!$AM551="Enabled?")),'Gen Master'!L551, ignore_flag)</f>
        <v>zzz_ignore</v>
      </c>
      <c r="M623" s="19" t="str">
        <f>IF(AND(NOT(ISBLANK('Gen Master'!M551)),OR('Gen Master'!$AM551=TRUE,'Gen Master'!$AM551="Enabled?")),'Gen Master'!M551, ignore_flag)</f>
        <v>zzz_ignore</v>
      </c>
      <c r="N623" s="19" t="str">
        <f>IF(AND(NOT(ISBLANK('Gen Master'!N551)),OR('Gen Master'!$AM551=TRUE,'Gen Master'!$AM551="Enabled?")),'Gen Master'!N551, ignore_flag)</f>
        <v>zzz_ignore</v>
      </c>
      <c r="O623" s="19" t="str">
        <f>IF(AND(NOT(ISBLANK('Gen Master'!O551)),OR('Gen Master'!$AM551=TRUE,'Gen Master'!$AM551="Enabled?")),'Gen Master'!O551, ignore_flag)</f>
        <v>zzz_ignore</v>
      </c>
      <c r="P623" s="19" t="str">
        <f>IF(AND(NOT(ISBLANK('Gen Master'!P551)),OR('Gen Master'!$AM551=TRUE,'Gen Master'!$AM551="Enabled?")),'Gen Master'!P551, ignore_flag)</f>
        <v>zzz_ignore</v>
      </c>
      <c r="Q623" s="19" t="str">
        <f>IF(AND(NOT(ISBLANK('Gen Master'!Q551)),OR('Gen Master'!$AM551=TRUE,'Gen Master'!$AM551="Enabled?")),'Gen Master'!Q551, ignore_flag)</f>
        <v>zzz_ignore</v>
      </c>
      <c r="R623" s="19" t="str">
        <f>IF(AND(NOT(ISBLANK('Gen Master'!R551)),OR('Gen Master'!$AM551=TRUE,'Gen Master'!$AM551="Enabled?")),'Gen Master'!R551, ignore_flag)</f>
        <v>zzz_ignore</v>
      </c>
      <c r="S623" s="19" t="str">
        <f>IF(AND(NOT(ISBLANK('Gen Master'!S551)),OR('Gen Master'!$AM551=TRUE,'Gen Master'!$AM551="Enabled?")),'Gen Master'!S551, ignore_flag)</f>
        <v>zzz_ignore</v>
      </c>
      <c r="T623" s="19" t="str">
        <f>IF(AND(NOT(ISBLANK('Gen Master'!T551)),OR('Gen Master'!$AM551=TRUE,'Gen Master'!$AM551="Enabled?")),'Gen Master'!T551, ignore_flag)</f>
        <v>zzz_ignore</v>
      </c>
      <c r="U623" s="19" t="str">
        <f>IF(AND(NOT(ISBLANK('Gen Master'!U551)),OR('Gen Master'!$AM551=TRUE,'Gen Master'!$AM551="Enabled?")),'Gen Master'!U551, ignore_flag)</f>
        <v>zzz_ignore</v>
      </c>
      <c r="V623" s="19" t="str">
        <f ca="1">IF(AND(NOT(ISBLANK('Gen Master'!V551)),OR('Gen Master'!$AM551=TRUE,'Gen Master'!$AM551="Enabled?")),'Gen Master'!V551, ignore_flag)</f>
        <v>zzz_ignore</v>
      </c>
      <c r="W623" s="19" t="str">
        <f>IF(AND(NOT(ISBLANK('Gen Master'!W551)),OR('Gen Master'!$AM551=TRUE,'Gen Master'!$AM551="Enabled?")),'Gen Master'!W551, ignore_flag)</f>
        <v>zzz_ignore</v>
      </c>
      <c r="X623" s="19" t="str">
        <f>IF(AND(NOT(ISBLANK('Gen Master'!X551)),OR('Gen Master'!$AM551=TRUE,'Gen Master'!$AM551="Enabled?")),'Gen Master'!X551, ignore_flag)</f>
        <v>zzz_ignore</v>
      </c>
      <c r="Y623" s="19" t="str">
        <f>IF(AND(NOT(ISBLANK('Gen Master'!Y551)),OR('Gen Master'!$AM551=TRUE,'Gen Master'!$AM551="Enabled?")),'Gen Master'!Y551, ignore_flag)</f>
        <v>zzz_ignore</v>
      </c>
    </row>
    <row r="624" spans="1:25">
      <c r="A624" s="19">
        <f>'Gen Master'!A554</f>
        <v>523</v>
      </c>
      <c r="B624" s="19" t="str">
        <f>IF(AND(NOT(ISBLANK('Gen Master'!B554)),OR('Gen Master'!$AM554=TRUE,'Gen Master'!$AM554="Enabled?")),'Gen Master'!B554, ignore_flag)</f>
        <v>zzz_ignore</v>
      </c>
      <c r="C624" s="19" t="str">
        <f>IF(AND(NOT(ISBLANK('Gen Master'!C554)),OR('Gen Master'!$AM554=TRUE,'Gen Master'!$AM554="Enabled?")),'Gen Master'!C554, ignore_flag)</f>
        <v>zzz_ignore</v>
      </c>
      <c r="D624" s="19" t="str">
        <f>IF(AND(NOT(ISBLANK('Gen Master'!D554)),OR('Gen Master'!$AM554=TRUE,'Gen Master'!$AM554="Enabled?")),'Gen Master'!D554, ignore_flag)</f>
        <v>zzz_ignore</v>
      </c>
      <c r="E624" s="19" t="str">
        <f>IF(AND(NOT(ISBLANK('Gen Master'!E554)),OR('Gen Master'!$AM554=TRUE,'Gen Master'!$AM554="Enabled?")),'Gen Master'!E554, ignore_flag)</f>
        <v>zzz_ignore</v>
      </c>
      <c r="F624" s="19" t="str">
        <f>IF(AND(NOT(ISBLANK('Gen Master'!F554)),OR('Gen Master'!$AM554=TRUE,'Gen Master'!$AM554="Enabled?")),'Gen Master'!F554, ignore_flag)</f>
        <v>zzz_ignore</v>
      </c>
      <c r="G624" s="19" t="str">
        <f>IF(AND(NOT(ISBLANK('Gen Master'!G554)),OR('Gen Master'!$AM554=TRUE,'Gen Master'!$AM554="Enabled?")),'Gen Master'!G554, ignore_flag)</f>
        <v>zzz_ignore</v>
      </c>
      <c r="H624" s="19" t="str">
        <f>IF(AND(NOT(ISBLANK('Gen Master'!H554)),OR('Gen Master'!$AM554=TRUE,'Gen Master'!$AM554="Enabled?")),'Gen Master'!H554, ignore_flag)</f>
        <v>zzz_ignore</v>
      </c>
      <c r="I624" s="19" t="str">
        <f>IF(AND(NOT(ISBLANK('Gen Master'!I554)),OR('Gen Master'!$AM554=TRUE,'Gen Master'!$AM554="Enabled?")),'Gen Master'!I554, ignore_flag)</f>
        <v>zzz_ignore</v>
      </c>
      <c r="J624" s="19" t="str">
        <f>IF(AND(NOT(ISBLANK('Gen Master'!J554)),OR('Gen Master'!$AM554=TRUE,'Gen Master'!$AM554="Enabled?")),'Gen Master'!J554, ignore_flag)</f>
        <v>zzz_ignore</v>
      </c>
      <c r="K624" s="19" t="str">
        <f>IF(AND(NOT(ISBLANK('Gen Master'!K554)),OR('Gen Master'!$AM554=TRUE,'Gen Master'!$AM554="Enabled?")),'Gen Master'!K554, ignore_flag)</f>
        <v>zzz_ignore</v>
      </c>
      <c r="L624" s="19" t="str">
        <f>IF(AND(NOT(ISBLANK('Gen Master'!L554)),OR('Gen Master'!$AM554=TRUE,'Gen Master'!$AM554="Enabled?")),'Gen Master'!L554, ignore_flag)</f>
        <v>zzz_ignore</v>
      </c>
      <c r="M624" s="19" t="str">
        <f>IF(AND(NOT(ISBLANK('Gen Master'!M554)),OR('Gen Master'!$AM554=TRUE,'Gen Master'!$AM554="Enabled?")),'Gen Master'!M554, ignore_flag)</f>
        <v>zzz_ignore</v>
      </c>
      <c r="N624" s="19" t="str">
        <f>IF(AND(NOT(ISBLANK('Gen Master'!N554)),OR('Gen Master'!$AM554=TRUE,'Gen Master'!$AM554="Enabled?")),'Gen Master'!N554, ignore_flag)</f>
        <v>zzz_ignore</v>
      </c>
      <c r="O624" s="19" t="str">
        <f>IF(AND(NOT(ISBLANK('Gen Master'!O554)),OR('Gen Master'!$AM554=TRUE,'Gen Master'!$AM554="Enabled?")),'Gen Master'!O554, ignore_flag)</f>
        <v>zzz_ignore</v>
      </c>
      <c r="P624" s="19" t="str">
        <f>IF(AND(NOT(ISBLANK('Gen Master'!P554)),OR('Gen Master'!$AM554=TRUE,'Gen Master'!$AM554="Enabled?")),'Gen Master'!P554, ignore_flag)</f>
        <v>zzz_ignore</v>
      </c>
      <c r="Q624" s="19" t="str">
        <f>IF(AND(NOT(ISBLANK('Gen Master'!Q554)),OR('Gen Master'!$AM554=TRUE,'Gen Master'!$AM554="Enabled?")),'Gen Master'!Q554, ignore_flag)</f>
        <v>zzz_ignore</v>
      </c>
      <c r="R624" s="19" t="str">
        <f>IF(AND(NOT(ISBLANK('Gen Master'!R554)),OR('Gen Master'!$AM554=TRUE,'Gen Master'!$AM554="Enabled?")),'Gen Master'!R554, ignore_flag)</f>
        <v>zzz_ignore</v>
      </c>
      <c r="S624" s="19" t="str">
        <f>IF(AND(NOT(ISBLANK('Gen Master'!S554)),OR('Gen Master'!$AM554=TRUE,'Gen Master'!$AM554="Enabled?")),'Gen Master'!S554, ignore_flag)</f>
        <v>zzz_ignore</v>
      </c>
      <c r="T624" s="19" t="str">
        <f>IF(AND(NOT(ISBLANK('Gen Master'!T554)),OR('Gen Master'!$AM554=TRUE,'Gen Master'!$AM554="Enabled?")),'Gen Master'!T554, ignore_flag)</f>
        <v>zzz_ignore</v>
      </c>
      <c r="U624" s="19" t="str">
        <f>IF(AND(NOT(ISBLANK('Gen Master'!U554)),OR('Gen Master'!$AM554=TRUE,'Gen Master'!$AM554="Enabled?")),'Gen Master'!U554, ignore_flag)</f>
        <v>zzz_ignore</v>
      </c>
      <c r="V624" s="19" t="str">
        <f ca="1">IF(AND(NOT(ISBLANK('Gen Master'!V554)),OR('Gen Master'!$AM554=TRUE,'Gen Master'!$AM554="Enabled?")),'Gen Master'!V554, ignore_flag)</f>
        <v>zzz_ignore</v>
      </c>
      <c r="W624" s="19" t="str">
        <f>IF(AND(NOT(ISBLANK('Gen Master'!W554)),OR('Gen Master'!$AM554=TRUE,'Gen Master'!$AM554="Enabled?")),'Gen Master'!W554, ignore_flag)</f>
        <v>zzz_ignore</v>
      </c>
      <c r="X624" s="19" t="str">
        <f>IF(AND(NOT(ISBLANK('Gen Master'!X554)),OR('Gen Master'!$AM554=TRUE,'Gen Master'!$AM554="Enabled?")),'Gen Master'!X554, ignore_flag)</f>
        <v>zzz_ignore</v>
      </c>
      <c r="Y624" s="19" t="str">
        <f>IF(AND(NOT(ISBLANK('Gen Master'!Y554)),OR('Gen Master'!$AM554=TRUE,'Gen Master'!$AM554="Enabled?")),'Gen Master'!Y554, ignore_flag)</f>
        <v>zzz_ignore</v>
      </c>
    </row>
    <row r="625" spans="1:25">
      <c r="A625" s="19">
        <f>'Gen Master'!A555</f>
        <v>524</v>
      </c>
      <c r="B625" s="19" t="str">
        <f>IF(AND(NOT(ISBLANK('Gen Master'!B555)),OR('Gen Master'!$AM555=TRUE,'Gen Master'!$AM555="Enabled?")),'Gen Master'!B555, ignore_flag)</f>
        <v>zzz_ignore</v>
      </c>
      <c r="C625" s="19" t="str">
        <f>IF(AND(NOT(ISBLANK('Gen Master'!C555)),OR('Gen Master'!$AM555=TRUE,'Gen Master'!$AM555="Enabled?")),'Gen Master'!C555, ignore_flag)</f>
        <v>zzz_ignore</v>
      </c>
      <c r="D625" s="19" t="str">
        <f>IF(AND(NOT(ISBLANK('Gen Master'!D555)),OR('Gen Master'!$AM555=TRUE,'Gen Master'!$AM555="Enabled?")),'Gen Master'!D555, ignore_flag)</f>
        <v>zzz_ignore</v>
      </c>
      <c r="E625" s="19" t="str">
        <f>IF(AND(NOT(ISBLANK('Gen Master'!E555)),OR('Gen Master'!$AM555=TRUE,'Gen Master'!$AM555="Enabled?")),'Gen Master'!E555, ignore_flag)</f>
        <v>zzz_ignore</v>
      </c>
      <c r="F625" s="19" t="str">
        <f>IF(AND(NOT(ISBLANK('Gen Master'!F555)),OR('Gen Master'!$AM555=TRUE,'Gen Master'!$AM555="Enabled?")),'Gen Master'!F555, ignore_flag)</f>
        <v>zzz_ignore</v>
      </c>
      <c r="G625" s="19" t="str">
        <f>IF(AND(NOT(ISBLANK('Gen Master'!G555)),OR('Gen Master'!$AM555=TRUE,'Gen Master'!$AM555="Enabled?")),'Gen Master'!G555, ignore_flag)</f>
        <v>zzz_ignore</v>
      </c>
      <c r="H625" s="19" t="str">
        <f>IF(AND(NOT(ISBLANK('Gen Master'!H555)),OR('Gen Master'!$AM555=TRUE,'Gen Master'!$AM555="Enabled?")),'Gen Master'!H555, ignore_flag)</f>
        <v>zzz_ignore</v>
      </c>
      <c r="I625" s="19" t="str">
        <f>IF(AND(NOT(ISBLANK('Gen Master'!I555)),OR('Gen Master'!$AM555=TRUE,'Gen Master'!$AM555="Enabled?")),'Gen Master'!I555, ignore_flag)</f>
        <v>zzz_ignore</v>
      </c>
      <c r="J625" s="19" t="str">
        <f>IF(AND(NOT(ISBLANK('Gen Master'!J555)),OR('Gen Master'!$AM555=TRUE,'Gen Master'!$AM555="Enabled?")),'Gen Master'!J555, ignore_flag)</f>
        <v>zzz_ignore</v>
      </c>
      <c r="K625" s="19" t="str">
        <f>IF(AND(NOT(ISBLANK('Gen Master'!K555)),OR('Gen Master'!$AM555=TRUE,'Gen Master'!$AM555="Enabled?")),'Gen Master'!K555, ignore_flag)</f>
        <v>zzz_ignore</v>
      </c>
      <c r="L625" s="19" t="str">
        <f>IF(AND(NOT(ISBLANK('Gen Master'!L555)),OR('Gen Master'!$AM555=TRUE,'Gen Master'!$AM555="Enabled?")),'Gen Master'!L555, ignore_flag)</f>
        <v>zzz_ignore</v>
      </c>
      <c r="M625" s="19" t="str">
        <f>IF(AND(NOT(ISBLANK('Gen Master'!M555)),OR('Gen Master'!$AM555=TRUE,'Gen Master'!$AM555="Enabled?")),'Gen Master'!M555, ignore_flag)</f>
        <v>zzz_ignore</v>
      </c>
      <c r="N625" s="19" t="str">
        <f>IF(AND(NOT(ISBLANK('Gen Master'!N555)),OR('Gen Master'!$AM555=TRUE,'Gen Master'!$AM555="Enabled?")),'Gen Master'!N555, ignore_flag)</f>
        <v>zzz_ignore</v>
      </c>
      <c r="O625" s="19" t="str">
        <f>IF(AND(NOT(ISBLANK('Gen Master'!O555)),OR('Gen Master'!$AM555=TRUE,'Gen Master'!$AM555="Enabled?")),'Gen Master'!O555, ignore_flag)</f>
        <v>zzz_ignore</v>
      </c>
      <c r="P625" s="19" t="str">
        <f>IF(AND(NOT(ISBLANK('Gen Master'!P555)),OR('Gen Master'!$AM555=TRUE,'Gen Master'!$AM555="Enabled?")),'Gen Master'!P555, ignore_flag)</f>
        <v>zzz_ignore</v>
      </c>
      <c r="Q625" s="19" t="str">
        <f>IF(AND(NOT(ISBLANK('Gen Master'!Q555)),OR('Gen Master'!$AM555=TRUE,'Gen Master'!$AM555="Enabled?")),'Gen Master'!Q555, ignore_flag)</f>
        <v>zzz_ignore</v>
      </c>
      <c r="R625" s="19" t="str">
        <f>IF(AND(NOT(ISBLANK('Gen Master'!R555)),OR('Gen Master'!$AM555=TRUE,'Gen Master'!$AM555="Enabled?")),'Gen Master'!R555, ignore_flag)</f>
        <v>zzz_ignore</v>
      </c>
      <c r="S625" s="19" t="str">
        <f>IF(AND(NOT(ISBLANK('Gen Master'!S555)),OR('Gen Master'!$AM555=TRUE,'Gen Master'!$AM555="Enabled?")),'Gen Master'!S555, ignore_flag)</f>
        <v>zzz_ignore</v>
      </c>
      <c r="T625" s="19" t="str">
        <f>IF(AND(NOT(ISBLANK('Gen Master'!T555)),OR('Gen Master'!$AM555=TRUE,'Gen Master'!$AM555="Enabled?")),'Gen Master'!T555, ignore_flag)</f>
        <v>zzz_ignore</v>
      </c>
      <c r="U625" s="19" t="str">
        <f>IF(AND(NOT(ISBLANK('Gen Master'!U555)),OR('Gen Master'!$AM555=TRUE,'Gen Master'!$AM555="Enabled?")),'Gen Master'!U555, ignore_flag)</f>
        <v>zzz_ignore</v>
      </c>
      <c r="V625" s="19" t="str">
        <f ca="1">IF(AND(NOT(ISBLANK('Gen Master'!V555)),OR('Gen Master'!$AM555=TRUE,'Gen Master'!$AM555="Enabled?")),'Gen Master'!V555, ignore_flag)</f>
        <v>zzz_ignore</v>
      </c>
      <c r="W625" s="19" t="str">
        <f>IF(AND(NOT(ISBLANK('Gen Master'!W555)),OR('Gen Master'!$AM555=TRUE,'Gen Master'!$AM555="Enabled?")),'Gen Master'!W555, ignore_flag)</f>
        <v>zzz_ignore</v>
      </c>
      <c r="X625" s="19" t="str">
        <f>IF(AND(NOT(ISBLANK('Gen Master'!X555)),OR('Gen Master'!$AM555=TRUE,'Gen Master'!$AM555="Enabled?")),'Gen Master'!X555, ignore_flag)</f>
        <v>zzz_ignore</v>
      </c>
      <c r="Y625" s="19" t="str">
        <f>IF(AND(NOT(ISBLANK('Gen Master'!Y555)),OR('Gen Master'!$AM555=TRUE,'Gen Master'!$AM555="Enabled?")),'Gen Master'!Y555, ignore_flag)</f>
        <v>zzz_ignore</v>
      </c>
    </row>
    <row r="626" spans="1:25">
      <c r="A626" s="19">
        <f>'Gen Master'!A556</f>
        <v>525</v>
      </c>
      <c r="B626" s="19" t="str">
        <f>IF(AND(NOT(ISBLANK('Gen Master'!B556)),OR('Gen Master'!$AM556=TRUE,'Gen Master'!$AM556="Enabled?")),'Gen Master'!B556, ignore_flag)</f>
        <v>zzz_ignore</v>
      </c>
      <c r="C626" s="19" t="str">
        <f>IF(AND(NOT(ISBLANK('Gen Master'!C556)),OR('Gen Master'!$AM556=TRUE,'Gen Master'!$AM556="Enabled?")),'Gen Master'!C556, ignore_flag)</f>
        <v>zzz_ignore</v>
      </c>
      <c r="D626" s="19" t="str">
        <f>IF(AND(NOT(ISBLANK('Gen Master'!D556)),OR('Gen Master'!$AM556=TRUE,'Gen Master'!$AM556="Enabled?")),'Gen Master'!D556, ignore_flag)</f>
        <v>zzz_ignore</v>
      </c>
      <c r="E626" s="19" t="str">
        <f>IF(AND(NOT(ISBLANK('Gen Master'!E556)),OR('Gen Master'!$AM556=TRUE,'Gen Master'!$AM556="Enabled?")),'Gen Master'!E556, ignore_flag)</f>
        <v>zzz_ignore</v>
      </c>
      <c r="F626" s="19" t="str">
        <f>IF(AND(NOT(ISBLANK('Gen Master'!F556)),OR('Gen Master'!$AM556=TRUE,'Gen Master'!$AM556="Enabled?")),'Gen Master'!F556, ignore_flag)</f>
        <v>zzz_ignore</v>
      </c>
      <c r="G626" s="19" t="str">
        <f>IF(AND(NOT(ISBLANK('Gen Master'!G556)),OR('Gen Master'!$AM556=TRUE,'Gen Master'!$AM556="Enabled?")),'Gen Master'!G556, ignore_flag)</f>
        <v>zzz_ignore</v>
      </c>
      <c r="H626" s="19" t="str">
        <f>IF(AND(NOT(ISBLANK('Gen Master'!H556)),OR('Gen Master'!$AM556=TRUE,'Gen Master'!$AM556="Enabled?")),'Gen Master'!H556, ignore_flag)</f>
        <v>zzz_ignore</v>
      </c>
      <c r="I626" s="19" t="str">
        <f>IF(AND(NOT(ISBLANK('Gen Master'!I556)),OR('Gen Master'!$AM556=TRUE,'Gen Master'!$AM556="Enabled?")),'Gen Master'!I556, ignore_flag)</f>
        <v>zzz_ignore</v>
      </c>
      <c r="J626" s="19" t="str">
        <f>IF(AND(NOT(ISBLANK('Gen Master'!J556)),OR('Gen Master'!$AM556=TRUE,'Gen Master'!$AM556="Enabled?")),'Gen Master'!J556, ignore_flag)</f>
        <v>zzz_ignore</v>
      </c>
      <c r="K626" s="19" t="str">
        <f>IF(AND(NOT(ISBLANK('Gen Master'!K556)),OR('Gen Master'!$AM556=TRUE,'Gen Master'!$AM556="Enabled?")),'Gen Master'!K556, ignore_flag)</f>
        <v>zzz_ignore</v>
      </c>
      <c r="L626" s="19" t="str">
        <f>IF(AND(NOT(ISBLANK('Gen Master'!L556)),OR('Gen Master'!$AM556=TRUE,'Gen Master'!$AM556="Enabled?")),'Gen Master'!L556, ignore_flag)</f>
        <v>zzz_ignore</v>
      </c>
      <c r="M626" s="19" t="str">
        <f>IF(AND(NOT(ISBLANK('Gen Master'!M556)),OR('Gen Master'!$AM556=TRUE,'Gen Master'!$AM556="Enabled?")),'Gen Master'!M556, ignore_flag)</f>
        <v>zzz_ignore</v>
      </c>
      <c r="N626" s="19" t="str">
        <f>IF(AND(NOT(ISBLANK('Gen Master'!N556)),OR('Gen Master'!$AM556=TRUE,'Gen Master'!$AM556="Enabled?")),'Gen Master'!N556, ignore_flag)</f>
        <v>zzz_ignore</v>
      </c>
      <c r="O626" s="19" t="str">
        <f>IF(AND(NOT(ISBLANK('Gen Master'!O556)),OR('Gen Master'!$AM556=TRUE,'Gen Master'!$AM556="Enabled?")),'Gen Master'!O556, ignore_flag)</f>
        <v>zzz_ignore</v>
      </c>
      <c r="P626" s="19" t="str">
        <f>IF(AND(NOT(ISBLANK('Gen Master'!P556)),OR('Gen Master'!$AM556=TRUE,'Gen Master'!$AM556="Enabled?")),'Gen Master'!P556, ignore_flag)</f>
        <v>zzz_ignore</v>
      </c>
      <c r="Q626" s="19" t="str">
        <f>IF(AND(NOT(ISBLANK('Gen Master'!Q556)),OR('Gen Master'!$AM556=TRUE,'Gen Master'!$AM556="Enabled?")),'Gen Master'!Q556, ignore_flag)</f>
        <v>zzz_ignore</v>
      </c>
      <c r="R626" s="19" t="str">
        <f>IF(AND(NOT(ISBLANK('Gen Master'!R556)),OR('Gen Master'!$AM556=TRUE,'Gen Master'!$AM556="Enabled?")),'Gen Master'!R556, ignore_flag)</f>
        <v>zzz_ignore</v>
      </c>
      <c r="S626" s="19" t="str">
        <f>IF(AND(NOT(ISBLANK('Gen Master'!S556)),OR('Gen Master'!$AM556=TRUE,'Gen Master'!$AM556="Enabled?")),'Gen Master'!S556, ignore_flag)</f>
        <v>zzz_ignore</v>
      </c>
      <c r="T626" s="19" t="str">
        <f>IF(AND(NOT(ISBLANK('Gen Master'!T556)),OR('Gen Master'!$AM556=TRUE,'Gen Master'!$AM556="Enabled?")),'Gen Master'!T556, ignore_flag)</f>
        <v>zzz_ignore</v>
      </c>
      <c r="U626" s="19" t="str">
        <f>IF(AND(NOT(ISBLANK('Gen Master'!U556)),OR('Gen Master'!$AM556=TRUE,'Gen Master'!$AM556="Enabled?")),'Gen Master'!U556, ignore_flag)</f>
        <v>zzz_ignore</v>
      </c>
      <c r="V626" s="19" t="str">
        <f ca="1">IF(AND(NOT(ISBLANK('Gen Master'!V556)),OR('Gen Master'!$AM556=TRUE,'Gen Master'!$AM556="Enabled?")),'Gen Master'!V556, ignore_flag)</f>
        <v>zzz_ignore</v>
      </c>
      <c r="W626" s="19" t="str">
        <f>IF(AND(NOT(ISBLANK('Gen Master'!W556)),OR('Gen Master'!$AM556=TRUE,'Gen Master'!$AM556="Enabled?")),'Gen Master'!W556, ignore_flag)</f>
        <v>zzz_ignore</v>
      </c>
      <c r="X626" s="19" t="str">
        <f>IF(AND(NOT(ISBLANK('Gen Master'!X556)),OR('Gen Master'!$AM556=TRUE,'Gen Master'!$AM556="Enabled?")),'Gen Master'!X556, ignore_flag)</f>
        <v>zzz_ignore</v>
      </c>
      <c r="Y626" s="19" t="str">
        <f>IF(AND(NOT(ISBLANK('Gen Master'!Y556)),OR('Gen Master'!$AM556=TRUE,'Gen Master'!$AM556="Enabled?")),'Gen Master'!Y556, ignore_flag)</f>
        <v>zzz_ignore</v>
      </c>
    </row>
    <row r="627" spans="1:25">
      <c r="A627" s="19">
        <f>'Gen Master'!A557</f>
        <v>526</v>
      </c>
      <c r="B627" s="19" t="str">
        <f>IF(AND(NOT(ISBLANK('Gen Master'!B557)),OR('Gen Master'!$AM557=TRUE,'Gen Master'!$AM557="Enabled?")),'Gen Master'!B557, ignore_flag)</f>
        <v>zzz_ignore</v>
      </c>
      <c r="C627" s="19" t="str">
        <f>IF(AND(NOT(ISBLANK('Gen Master'!C557)),OR('Gen Master'!$AM557=TRUE,'Gen Master'!$AM557="Enabled?")),'Gen Master'!C557, ignore_flag)</f>
        <v>zzz_ignore</v>
      </c>
      <c r="D627" s="19" t="str">
        <f>IF(AND(NOT(ISBLANK('Gen Master'!D557)),OR('Gen Master'!$AM557=TRUE,'Gen Master'!$AM557="Enabled?")),'Gen Master'!D557, ignore_flag)</f>
        <v>zzz_ignore</v>
      </c>
      <c r="E627" s="19" t="str">
        <f>IF(AND(NOT(ISBLANK('Gen Master'!E557)),OR('Gen Master'!$AM557=TRUE,'Gen Master'!$AM557="Enabled?")),'Gen Master'!E557, ignore_flag)</f>
        <v>zzz_ignore</v>
      </c>
      <c r="F627" s="19" t="str">
        <f>IF(AND(NOT(ISBLANK('Gen Master'!F557)),OR('Gen Master'!$AM557=TRUE,'Gen Master'!$AM557="Enabled?")),'Gen Master'!F557, ignore_flag)</f>
        <v>zzz_ignore</v>
      </c>
      <c r="G627" s="19" t="str">
        <f>IF(AND(NOT(ISBLANK('Gen Master'!G557)),OR('Gen Master'!$AM557=TRUE,'Gen Master'!$AM557="Enabled?")),'Gen Master'!G557, ignore_flag)</f>
        <v>zzz_ignore</v>
      </c>
      <c r="H627" s="19" t="str">
        <f>IF(AND(NOT(ISBLANK('Gen Master'!H557)),OR('Gen Master'!$AM557=TRUE,'Gen Master'!$AM557="Enabled?")),'Gen Master'!H557, ignore_flag)</f>
        <v>zzz_ignore</v>
      </c>
      <c r="I627" s="19" t="str">
        <f>IF(AND(NOT(ISBLANK('Gen Master'!I557)),OR('Gen Master'!$AM557=TRUE,'Gen Master'!$AM557="Enabled?")),'Gen Master'!I557, ignore_flag)</f>
        <v>zzz_ignore</v>
      </c>
      <c r="J627" s="19" t="str">
        <f>IF(AND(NOT(ISBLANK('Gen Master'!J557)),OR('Gen Master'!$AM557=TRUE,'Gen Master'!$AM557="Enabled?")),'Gen Master'!J557, ignore_flag)</f>
        <v>zzz_ignore</v>
      </c>
      <c r="K627" s="19" t="str">
        <f>IF(AND(NOT(ISBLANK('Gen Master'!K557)),OR('Gen Master'!$AM557=TRUE,'Gen Master'!$AM557="Enabled?")),'Gen Master'!K557, ignore_flag)</f>
        <v>zzz_ignore</v>
      </c>
      <c r="L627" s="19" t="str">
        <f>IF(AND(NOT(ISBLANK('Gen Master'!L557)),OR('Gen Master'!$AM557=TRUE,'Gen Master'!$AM557="Enabled?")),'Gen Master'!L557, ignore_flag)</f>
        <v>zzz_ignore</v>
      </c>
      <c r="M627" s="19" t="str">
        <f>IF(AND(NOT(ISBLANK('Gen Master'!M557)),OR('Gen Master'!$AM557=TRUE,'Gen Master'!$AM557="Enabled?")),'Gen Master'!M557, ignore_flag)</f>
        <v>zzz_ignore</v>
      </c>
      <c r="N627" s="19" t="str">
        <f>IF(AND(NOT(ISBLANK('Gen Master'!N557)),OR('Gen Master'!$AM557=TRUE,'Gen Master'!$AM557="Enabled?")),'Gen Master'!N557, ignore_flag)</f>
        <v>zzz_ignore</v>
      </c>
      <c r="O627" s="19" t="str">
        <f>IF(AND(NOT(ISBLANK('Gen Master'!O557)),OR('Gen Master'!$AM557=TRUE,'Gen Master'!$AM557="Enabled?")),'Gen Master'!O557, ignore_flag)</f>
        <v>zzz_ignore</v>
      </c>
      <c r="P627" s="19" t="str">
        <f>IF(AND(NOT(ISBLANK('Gen Master'!P557)),OR('Gen Master'!$AM557=TRUE,'Gen Master'!$AM557="Enabled?")),'Gen Master'!P557, ignore_flag)</f>
        <v>zzz_ignore</v>
      </c>
      <c r="Q627" s="19" t="str">
        <f>IF(AND(NOT(ISBLANK('Gen Master'!Q557)),OR('Gen Master'!$AM557=TRUE,'Gen Master'!$AM557="Enabled?")),'Gen Master'!Q557, ignore_flag)</f>
        <v>zzz_ignore</v>
      </c>
      <c r="R627" s="19" t="str">
        <f>IF(AND(NOT(ISBLANK('Gen Master'!R557)),OR('Gen Master'!$AM557=TRUE,'Gen Master'!$AM557="Enabled?")),'Gen Master'!R557, ignore_flag)</f>
        <v>zzz_ignore</v>
      </c>
      <c r="S627" s="19" t="str">
        <f>IF(AND(NOT(ISBLANK('Gen Master'!S557)),OR('Gen Master'!$AM557=TRUE,'Gen Master'!$AM557="Enabled?")),'Gen Master'!S557, ignore_flag)</f>
        <v>zzz_ignore</v>
      </c>
      <c r="T627" s="19" t="str">
        <f>IF(AND(NOT(ISBLANK('Gen Master'!T557)),OR('Gen Master'!$AM557=TRUE,'Gen Master'!$AM557="Enabled?")),'Gen Master'!T557, ignore_flag)</f>
        <v>zzz_ignore</v>
      </c>
      <c r="U627" s="19" t="str">
        <f>IF(AND(NOT(ISBLANK('Gen Master'!U557)),OR('Gen Master'!$AM557=TRUE,'Gen Master'!$AM557="Enabled?")),'Gen Master'!U557, ignore_flag)</f>
        <v>zzz_ignore</v>
      </c>
      <c r="V627" s="19" t="str">
        <f ca="1">IF(AND(NOT(ISBLANK('Gen Master'!V557)),OR('Gen Master'!$AM557=TRUE,'Gen Master'!$AM557="Enabled?")),'Gen Master'!V557, ignore_flag)</f>
        <v>zzz_ignore</v>
      </c>
      <c r="W627" s="19" t="str">
        <f>IF(AND(NOT(ISBLANK('Gen Master'!W557)),OR('Gen Master'!$AM557=TRUE,'Gen Master'!$AM557="Enabled?")),'Gen Master'!W557, ignore_flag)</f>
        <v>zzz_ignore</v>
      </c>
      <c r="X627" s="19" t="str">
        <f>IF(AND(NOT(ISBLANK('Gen Master'!X557)),OR('Gen Master'!$AM557=TRUE,'Gen Master'!$AM557="Enabled?")),'Gen Master'!X557, ignore_flag)</f>
        <v>zzz_ignore</v>
      </c>
      <c r="Y627" s="19" t="str">
        <f>IF(AND(NOT(ISBLANK('Gen Master'!Y557)),OR('Gen Master'!$AM557=TRUE,'Gen Master'!$AM557="Enabled?")),'Gen Master'!Y557, ignore_flag)</f>
        <v>zzz_ignore</v>
      </c>
    </row>
    <row r="628" spans="1:25">
      <c r="A628" s="19">
        <f>'Gen Master'!A558</f>
        <v>527</v>
      </c>
      <c r="B628" s="19" t="str">
        <f>IF(AND(NOT(ISBLANK('Gen Master'!B558)),OR('Gen Master'!$AM558=TRUE,'Gen Master'!$AM558="Enabled?")),'Gen Master'!B558, ignore_flag)</f>
        <v>zzz_ignore</v>
      </c>
      <c r="C628" s="19" t="str">
        <f>IF(AND(NOT(ISBLANK('Gen Master'!C558)),OR('Gen Master'!$AM558=TRUE,'Gen Master'!$AM558="Enabled?")),'Gen Master'!C558, ignore_flag)</f>
        <v>zzz_ignore</v>
      </c>
      <c r="D628" s="19" t="str">
        <f>IF(AND(NOT(ISBLANK('Gen Master'!D558)),OR('Gen Master'!$AM558=TRUE,'Gen Master'!$AM558="Enabled?")),'Gen Master'!D558, ignore_flag)</f>
        <v>zzz_ignore</v>
      </c>
      <c r="E628" s="19" t="str">
        <f>IF(AND(NOT(ISBLANK('Gen Master'!E558)),OR('Gen Master'!$AM558=TRUE,'Gen Master'!$AM558="Enabled?")),'Gen Master'!E558, ignore_flag)</f>
        <v>zzz_ignore</v>
      </c>
      <c r="F628" s="19" t="str">
        <f>IF(AND(NOT(ISBLANK('Gen Master'!F558)),OR('Gen Master'!$AM558=TRUE,'Gen Master'!$AM558="Enabled?")),'Gen Master'!F558, ignore_flag)</f>
        <v>zzz_ignore</v>
      </c>
      <c r="G628" s="19" t="str">
        <f>IF(AND(NOT(ISBLANK('Gen Master'!G558)),OR('Gen Master'!$AM558=TRUE,'Gen Master'!$AM558="Enabled?")),'Gen Master'!G558, ignore_flag)</f>
        <v>zzz_ignore</v>
      </c>
      <c r="H628" s="19" t="str">
        <f>IF(AND(NOT(ISBLANK('Gen Master'!H558)),OR('Gen Master'!$AM558=TRUE,'Gen Master'!$AM558="Enabled?")),'Gen Master'!H558, ignore_flag)</f>
        <v>zzz_ignore</v>
      </c>
      <c r="I628" s="19" t="str">
        <f>IF(AND(NOT(ISBLANK('Gen Master'!I558)),OR('Gen Master'!$AM558=TRUE,'Gen Master'!$AM558="Enabled?")),'Gen Master'!I558, ignore_flag)</f>
        <v>zzz_ignore</v>
      </c>
      <c r="J628" s="19" t="str">
        <f>IF(AND(NOT(ISBLANK('Gen Master'!J558)),OR('Gen Master'!$AM558=TRUE,'Gen Master'!$AM558="Enabled?")),'Gen Master'!J558, ignore_flag)</f>
        <v>zzz_ignore</v>
      </c>
      <c r="K628" s="19" t="str">
        <f>IF(AND(NOT(ISBLANK('Gen Master'!K558)),OR('Gen Master'!$AM558=TRUE,'Gen Master'!$AM558="Enabled?")),'Gen Master'!K558, ignore_flag)</f>
        <v>zzz_ignore</v>
      </c>
      <c r="L628" s="19" t="str">
        <f>IF(AND(NOT(ISBLANK('Gen Master'!L558)),OR('Gen Master'!$AM558=TRUE,'Gen Master'!$AM558="Enabled?")),'Gen Master'!L558, ignore_flag)</f>
        <v>zzz_ignore</v>
      </c>
      <c r="M628" s="19" t="str">
        <f>IF(AND(NOT(ISBLANK('Gen Master'!M558)),OR('Gen Master'!$AM558=TRUE,'Gen Master'!$AM558="Enabled?")),'Gen Master'!M558, ignore_flag)</f>
        <v>zzz_ignore</v>
      </c>
      <c r="N628" s="19" t="str">
        <f>IF(AND(NOT(ISBLANK('Gen Master'!N558)),OR('Gen Master'!$AM558=TRUE,'Gen Master'!$AM558="Enabled?")),'Gen Master'!N558, ignore_flag)</f>
        <v>zzz_ignore</v>
      </c>
      <c r="O628" s="19" t="str">
        <f>IF(AND(NOT(ISBLANK('Gen Master'!O558)),OR('Gen Master'!$AM558=TRUE,'Gen Master'!$AM558="Enabled?")),'Gen Master'!O558, ignore_flag)</f>
        <v>zzz_ignore</v>
      </c>
      <c r="P628" s="19" t="str">
        <f>IF(AND(NOT(ISBLANK('Gen Master'!P558)),OR('Gen Master'!$AM558=TRUE,'Gen Master'!$AM558="Enabled?")),'Gen Master'!P558, ignore_flag)</f>
        <v>zzz_ignore</v>
      </c>
      <c r="Q628" s="19" t="str">
        <f>IF(AND(NOT(ISBLANK('Gen Master'!Q558)),OR('Gen Master'!$AM558=TRUE,'Gen Master'!$AM558="Enabled?")),'Gen Master'!Q558, ignore_flag)</f>
        <v>zzz_ignore</v>
      </c>
      <c r="R628" s="19" t="str">
        <f>IF(AND(NOT(ISBLANK('Gen Master'!R558)),OR('Gen Master'!$AM558=TRUE,'Gen Master'!$AM558="Enabled?")),'Gen Master'!R558, ignore_flag)</f>
        <v>zzz_ignore</v>
      </c>
      <c r="S628" s="19" t="str">
        <f>IF(AND(NOT(ISBLANK('Gen Master'!S558)),OR('Gen Master'!$AM558=TRUE,'Gen Master'!$AM558="Enabled?")),'Gen Master'!S558, ignore_flag)</f>
        <v>zzz_ignore</v>
      </c>
      <c r="T628" s="19" t="str">
        <f>IF(AND(NOT(ISBLANK('Gen Master'!T558)),OR('Gen Master'!$AM558=TRUE,'Gen Master'!$AM558="Enabled?")),'Gen Master'!T558, ignore_flag)</f>
        <v>zzz_ignore</v>
      </c>
      <c r="U628" s="19" t="str">
        <f>IF(AND(NOT(ISBLANK('Gen Master'!U558)),OR('Gen Master'!$AM558=TRUE,'Gen Master'!$AM558="Enabled?")),'Gen Master'!U558, ignore_flag)</f>
        <v>zzz_ignore</v>
      </c>
      <c r="V628" s="19" t="str">
        <f ca="1">IF(AND(NOT(ISBLANK('Gen Master'!V558)),OR('Gen Master'!$AM558=TRUE,'Gen Master'!$AM558="Enabled?")),'Gen Master'!V558, ignore_flag)</f>
        <v>zzz_ignore</v>
      </c>
      <c r="W628" s="19" t="str">
        <f>IF(AND(NOT(ISBLANK('Gen Master'!W558)),OR('Gen Master'!$AM558=TRUE,'Gen Master'!$AM558="Enabled?")),'Gen Master'!W558, ignore_flag)</f>
        <v>zzz_ignore</v>
      </c>
      <c r="X628" s="19" t="str">
        <f>IF(AND(NOT(ISBLANK('Gen Master'!X558)),OR('Gen Master'!$AM558=TRUE,'Gen Master'!$AM558="Enabled?")),'Gen Master'!X558, ignore_flag)</f>
        <v>zzz_ignore</v>
      </c>
      <c r="Y628" s="19" t="str">
        <f>IF(AND(NOT(ISBLANK('Gen Master'!Y558)),OR('Gen Master'!$AM558=TRUE,'Gen Master'!$AM558="Enabled?")),'Gen Master'!Y558, ignore_flag)</f>
        <v>zzz_ignore</v>
      </c>
    </row>
    <row r="629" spans="1:25">
      <c r="A629" s="19">
        <f>'Gen Master'!A559</f>
        <v>528</v>
      </c>
      <c r="B629" s="19" t="str">
        <f>IF(AND(NOT(ISBLANK('Gen Master'!B559)),OR('Gen Master'!$AM559=TRUE,'Gen Master'!$AM559="Enabled?")),'Gen Master'!B559, ignore_flag)</f>
        <v>zzz_ignore</v>
      </c>
      <c r="C629" s="19" t="str">
        <f>IF(AND(NOT(ISBLANK('Gen Master'!C559)),OR('Gen Master'!$AM559=TRUE,'Gen Master'!$AM559="Enabled?")),'Gen Master'!C559, ignore_flag)</f>
        <v>zzz_ignore</v>
      </c>
      <c r="D629" s="19" t="str">
        <f>IF(AND(NOT(ISBLANK('Gen Master'!D559)),OR('Gen Master'!$AM559=TRUE,'Gen Master'!$AM559="Enabled?")),'Gen Master'!D559, ignore_flag)</f>
        <v>zzz_ignore</v>
      </c>
      <c r="E629" s="19" t="str">
        <f>IF(AND(NOT(ISBLANK('Gen Master'!E559)),OR('Gen Master'!$AM559=TRUE,'Gen Master'!$AM559="Enabled?")),'Gen Master'!E559, ignore_flag)</f>
        <v>zzz_ignore</v>
      </c>
      <c r="F629" s="19" t="str">
        <f>IF(AND(NOT(ISBLANK('Gen Master'!F559)),OR('Gen Master'!$AM559=TRUE,'Gen Master'!$AM559="Enabled?")),'Gen Master'!F559, ignore_flag)</f>
        <v>zzz_ignore</v>
      </c>
      <c r="G629" s="19" t="str">
        <f>IF(AND(NOT(ISBLANK('Gen Master'!G559)),OR('Gen Master'!$AM559=TRUE,'Gen Master'!$AM559="Enabled?")),'Gen Master'!G559, ignore_flag)</f>
        <v>zzz_ignore</v>
      </c>
      <c r="H629" s="19" t="str">
        <f>IF(AND(NOT(ISBLANK('Gen Master'!H559)),OR('Gen Master'!$AM559=TRUE,'Gen Master'!$AM559="Enabled?")),'Gen Master'!H559, ignore_flag)</f>
        <v>zzz_ignore</v>
      </c>
      <c r="I629" s="19" t="str">
        <f>IF(AND(NOT(ISBLANK('Gen Master'!I559)),OR('Gen Master'!$AM559=TRUE,'Gen Master'!$AM559="Enabled?")),'Gen Master'!I559, ignore_flag)</f>
        <v>zzz_ignore</v>
      </c>
      <c r="J629" s="19" t="str">
        <f>IF(AND(NOT(ISBLANK('Gen Master'!J559)),OR('Gen Master'!$AM559=TRUE,'Gen Master'!$AM559="Enabled?")),'Gen Master'!J559, ignore_flag)</f>
        <v>zzz_ignore</v>
      </c>
      <c r="K629" s="19" t="str">
        <f>IF(AND(NOT(ISBLANK('Gen Master'!K559)),OR('Gen Master'!$AM559=TRUE,'Gen Master'!$AM559="Enabled?")),'Gen Master'!K559, ignore_flag)</f>
        <v>zzz_ignore</v>
      </c>
      <c r="L629" s="19" t="str">
        <f>IF(AND(NOT(ISBLANK('Gen Master'!L559)),OR('Gen Master'!$AM559=TRUE,'Gen Master'!$AM559="Enabled?")),'Gen Master'!L559, ignore_flag)</f>
        <v>zzz_ignore</v>
      </c>
      <c r="M629" s="19" t="str">
        <f>IF(AND(NOT(ISBLANK('Gen Master'!M559)),OR('Gen Master'!$AM559=TRUE,'Gen Master'!$AM559="Enabled?")),'Gen Master'!M559, ignore_flag)</f>
        <v>zzz_ignore</v>
      </c>
      <c r="N629" s="19" t="str">
        <f>IF(AND(NOT(ISBLANK('Gen Master'!N559)),OR('Gen Master'!$AM559=TRUE,'Gen Master'!$AM559="Enabled?")),'Gen Master'!N559, ignore_flag)</f>
        <v>zzz_ignore</v>
      </c>
      <c r="O629" s="19" t="str">
        <f>IF(AND(NOT(ISBLANK('Gen Master'!O559)),OR('Gen Master'!$AM559=TRUE,'Gen Master'!$AM559="Enabled?")),'Gen Master'!O559, ignore_flag)</f>
        <v>zzz_ignore</v>
      </c>
      <c r="P629" s="19" t="str">
        <f>IF(AND(NOT(ISBLANK('Gen Master'!P559)),OR('Gen Master'!$AM559=TRUE,'Gen Master'!$AM559="Enabled?")),'Gen Master'!P559, ignore_flag)</f>
        <v>zzz_ignore</v>
      </c>
      <c r="Q629" s="19" t="str">
        <f>IF(AND(NOT(ISBLANK('Gen Master'!Q559)),OR('Gen Master'!$AM559=TRUE,'Gen Master'!$AM559="Enabled?")),'Gen Master'!Q559, ignore_flag)</f>
        <v>zzz_ignore</v>
      </c>
      <c r="R629" s="19" t="str">
        <f>IF(AND(NOT(ISBLANK('Gen Master'!R559)),OR('Gen Master'!$AM559=TRUE,'Gen Master'!$AM559="Enabled?")),'Gen Master'!R559, ignore_flag)</f>
        <v>zzz_ignore</v>
      </c>
      <c r="S629" s="19" t="str">
        <f>IF(AND(NOT(ISBLANK('Gen Master'!S559)),OR('Gen Master'!$AM559=TRUE,'Gen Master'!$AM559="Enabled?")),'Gen Master'!S559, ignore_flag)</f>
        <v>zzz_ignore</v>
      </c>
      <c r="T629" s="19" t="str">
        <f>IF(AND(NOT(ISBLANK('Gen Master'!T559)),OR('Gen Master'!$AM559=TRUE,'Gen Master'!$AM559="Enabled?")),'Gen Master'!T559, ignore_flag)</f>
        <v>zzz_ignore</v>
      </c>
      <c r="U629" s="19" t="str">
        <f>IF(AND(NOT(ISBLANK('Gen Master'!U559)),OR('Gen Master'!$AM559=TRUE,'Gen Master'!$AM559="Enabled?")),'Gen Master'!U559, ignore_flag)</f>
        <v>zzz_ignore</v>
      </c>
      <c r="V629" s="19" t="str">
        <f ca="1">IF(AND(NOT(ISBLANK('Gen Master'!V559)),OR('Gen Master'!$AM559=TRUE,'Gen Master'!$AM559="Enabled?")),'Gen Master'!V559, ignore_flag)</f>
        <v>zzz_ignore</v>
      </c>
      <c r="W629" s="19" t="str">
        <f>IF(AND(NOT(ISBLANK('Gen Master'!W559)),OR('Gen Master'!$AM559=TRUE,'Gen Master'!$AM559="Enabled?")),'Gen Master'!W559, ignore_flag)</f>
        <v>zzz_ignore</v>
      </c>
      <c r="X629" s="19" t="str">
        <f>IF(AND(NOT(ISBLANK('Gen Master'!X559)),OR('Gen Master'!$AM559=TRUE,'Gen Master'!$AM559="Enabled?")),'Gen Master'!X559, ignore_flag)</f>
        <v>zzz_ignore</v>
      </c>
      <c r="Y629" s="19" t="str">
        <f>IF(AND(NOT(ISBLANK('Gen Master'!Y559)),OR('Gen Master'!$AM559=TRUE,'Gen Master'!$AM559="Enabled?")),'Gen Master'!Y559, ignore_flag)</f>
        <v>zzz_ignore</v>
      </c>
    </row>
    <row r="630" spans="1:25">
      <c r="A630" s="19">
        <f>'Gen Master'!A561</f>
        <v>530</v>
      </c>
      <c r="B630" s="19" t="str">
        <f>IF(AND(NOT(ISBLANK('Gen Master'!B561)),OR('Gen Master'!$AM561=TRUE,'Gen Master'!$AM561="Enabled?")),'Gen Master'!B561, ignore_flag)</f>
        <v>zzz_ignore</v>
      </c>
      <c r="C630" s="19" t="str">
        <f>IF(AND(NOT(ISBLANK('Gen Master'!C561)),OR('Gen Master'!$AM561=TRUE,'Gen Master'!$AM561="Enabled?")),'Gen Master'!C561, ignore_flag)</f>
        <v>zzz_ignore</v>
      </c>
      <c r="D630" s="19" t="str">
        <f>IF(AND(NOT(ISBLANK('Gen Master'!D561)),OR('Gen Master'!$AM561=TRUE,'Gen Master'!$AM561="Enabled?")),'Gen Master'!D561, ignore_flag)</f>
        <v>zzz_ignore</v>
      </c>
      <c r="E630" s="19" t="str">
        <f>IF(AND(NOT(ISBLANK('Gen Master'!E561)),OR('Gen Master'!$AM561=TRUE,'Gen Master'!$AM561="Enabled?")),'Gen Master'!E561, ignore_flag)</f>
        <v>zzz_ignore</v>
      </c>
      <c r="F630" s="19" t="str">
        <f>IF(AND(NOT(ISBLANK('Gen Master'!F561)),OR('Gen Master'!$AM561=TRUE,'Gen Master'!$AM561="Enabled?")),'Gen Master'!F561, ignore_flag)</f>
        <v>zzz_ignore</v>
      </c>
      <c r="G630" s="19" t="str">
        <f>IF(AND(NOT(ISBLANK('Gen Master'!G561)),OR('Gen Master'!$AM561=TRUE,'Gen Master'!$AM561="Enabled?")),'Gen Master'!G561, ignore_flag)</f>
        <v>zzz_ignore</v>
      </c>
      <c r="H630" s="19" t="str">
        <f>IF(AND(NOT(ISBLANK('Gen Master'!H561)),OR('Gen Master'!$AM561=TRUE,'Gen Master'!$AM561="Enabled?")),'Gen Master'!H561, ignore_flag)</f>
        <v>zzz_ignore</v>
      </c>
      <c r="I630" s="19" t="str">
        <f>IF(AND(NOT(ISBLANK('Gen Master'!I561)),OR('Gen Master'!$AM561=TRUE,'Gen Master'!$AM561="Enabled?")),'Gen Master'!I561, ignore_flag)</f>
        <v>zzz_ignore</v>
      </c>
      <c r="J630" s="19" t="str">
        <f>IF(AND(NOT(ISBLANK('Gen Master'!J561)),OR('Gen Master'!$AM561=TRUE,'Gen Master'!$AM561="Enabled?")),'Gen Master'!J561, ignore_flag)</f>
        <v>zzz_ignore</v>
      </c>
      <c r="K630" s="19" t="str">
        <f>IF(AND(NOT(ISBLANK('Gen Master'!K561)),OR('Gen Master'!$AM561=TRUE,'Gen Master'!$AM561="Enabled?")),'Gen Master'!K561, ignore_flag)</f>
        <v>zzz_ignore</v>
      </c>
      <c r="L630" s="19" t="str">
        <f>IF(AND(NOT(ISBLANK('Gen Master'!L561)),OR('Gen Master'!$AM561=TRUE,'Gen Master'!$AM561="Enabled?")),'Gen Master'!L561, ignore_flag)</f>
        <v>zzz_ignore</v>
      </c>
      <c r="M630" s="19" t="str">
        <f>IF(AND(NOT(ISBLANK('Gen Master'!M561)),OR('Gen Master'!$AM561=TRUE,'Gen Master'!$AM561="Enabled?")),'Gen Master'!M561, ignore_flag)</f>
        <v>zzz_ignore</v>
      </c>
      <c r="N630" s="19" t="str">
        <f>IF(AND(NOT(ISBLANK('Gen Master'!N561)),OR('Gen Master'!$AM561=TRUE,'Gen Master'!$AM561="Enabled?")),'Gen Master'!N561, ignore_flag)</f>
        <v>zzz_ignore</v>
      </c>
      <c r="O630" s="19" t="str">
        <f>IF(AND(NOT(ISBLANK('Gen Master'!O561)),OR('Gen Master'!$AM561=TRUE,'Gen Master'!$AM561="Enabled?")),'Gen Master'!O561, ignore_flag)</f>
        <v>zzz_ignore</v>
      </c>
      <c r="P630" s="19" t="str">
        <f>IF(AND(NOT(ISBLANK('Gen Master'!P561)),OR('Gen Master'!$AM561=TRUE,'Gen Master'!$AM561="Enabled?")),'Gen Master'!P561, ignore_flag)</f>
        <v>zzz_ignore</v>
      </c>
      <c r="Q630" s="19" t="str">
        <f>IF(AND(NOT(ISBLANK('Gen Master'!Q561)),OR('Gen Master'!$AM561=TRUE,'Gen Master'!$AM561="Enabled?")),'Gen Master'!Q561, ignore_flag)</f>
        <v>zzz_ignore</v>
      </c>
      <c r="R630" s="19" t="str">
        <f>IF(AND(NOT(ISBLANK('Gen Master'!R561)),OR('Gen Master'!$AM561=TRUE,'Gen Master'!$AM561="Enabled?")),'Gen Master'!R561, ignore_flag)</f>
        <v>zzz_ignore</v>
      </c>
      <c r="S630" s="19" t="str">
        <f>IF(AND(NOT(ISBLANK('Gen Master'!S561)),OR('Gen Master'!$AM561=TRUE,'Gen Master'!$AM561="Enabled?")),'Gen Master'!S561, ignore_flag)</f>
        <v>zzz_ignore</v>
      </c>
      <c r="T630" s="19" t="str">
        <f>IF(AND(NOT(ISBLANK('Gen Master'!T561)),OR('Gen Master'!$AM561=TRUE,'Gen Master'!$AM561="Enabled?")),'Gen Master'!T561, ignore_flag)</f>
        <v>zzz_ignore</v>
      </c>
      <c r="U630" s="19" t="str">
        <f>IF(AND(NOT(ISBLANK('Gen Master'!U561)),OR('Gen Master'!$AM561=TRUE,'Gen Master'!$AM561="Enabled?")),'Gen Master'!U561, ignore_flag)</f>
        <v>zzz_ignore</v>
      </c>
      <c r="V630" s="19" t="str">
        <f ca="1">IF(AND(NOT(ISBLANK('Gen Master'!V561)),OR('Gen Master'!$AM561=TRUE,'Gen Master'!$AM561="Enabled?")),'Gen Master'!V561, ignore_flag)</f>
        <v>zzz_ignore</v>
      </c>
      <c r="W630" s="19" t="str">
        <f>IF(AND(NOT(ISBLANK('Gen Master'!W561)),OR('Gen Master'!$AM561=TRUE,'Gen Master'!$AM561="Enabled?")),'Gen Master'!W561, ignore_flag)</f>
        <v>zzz_ignore</v>
      </c>
      <c r="X630" s="19" t="str">
        <f>IF(AND(NOT(ISBLANK('Gen Master'!X561)),OR('Gen Master'!$AM561=TRUE,'Gen Master'!$AM561="Enabled?")),'Gen Master'!X561, ignore_flag)</f>
        <v>zzz_ignore</v>
      </c>
      <c r="Y630" s="19" t="str">
        <f>IF(AND(NOT(ISBLANK('Gen Master'!Y561)),OR('Gen Master'!$AM561=TRUE,'Gen Master'!$AM561="Enabled?")),'Gen Master'!Y561, ignore_flag)</f>
        <v>zzz_ignore</v>
      </c>
    </row>
    <row r="631" spans="1:25">
      <c r="A631" s="19">
        <f>'Gen Master'!A562</f>
        <v>531</v>
      </c>
      <c r="B631" s="19" t="str">
        <f>IF(AND(NOT(ISBLANK('Gen Master'!B562)),OR('Gen Master'!$AM562=TRUE,'Gen Master'!$AM562="Enabled?")),'Gen Master'!B562, ignore_flag)</f>
        <v>zzz_ignore</v>
      </c>
      <c r="C631" s="19" t="str">
        <f>IF(AND(NOT(ISBLANK('Gen Master'!C562)),OR('Gen Master'!$AM562=TRUE,'Gen Master'!$AM562="Enabled?")),'Gen Master'!C562, ignore_flag)</f>
        <v>zzz_ignore</v>
      </c>
      <c r="D631" s="19" t="str">
        <f>IF(AND(NOT(ISBLANK('Gen Master'!D562)),OR('Gen Master'!$AM562=TRUE,'Gen Master'!$AM562="Enabled?")),'Gen Master'!D562, ignore_flag)</f>
        <v>zzz_ignore</v>
      </c>
      <c r="E631" s="19" t="str">
        <f>IF(AND(NOT(ISBLANK('Gen Master'!E562)),OR('Gen Master'!$AM562=TRUE,'Gen Master'!$AM562="Enabled?")),'Gen Master'!E562, ignore_flag)</f>
        <v>zzz_ignore</v>
      </c>
      <c r="F631" s="19" t="str">
        <f>IF(AND(NOT(ISBLANK('Gen Master'!F562)),OR('Gen Master'!$AM562=TRUE,'Gen Master'!$AM562="Enabled?")),'Gen Master'!F562, ignore_flag)</f>
        <v>zzz_ignore</v>
      </c>
      <c r="G631" s="19" t="str">
        <f>IF(AND(NOT(ISBLANK('Gen Master'!G562)),OR('Gen Master'!$AM562=TRUE,'Gen Master'!$AM562="Enabled?")),'Gen Master'!G562, ignore_flag)</f>
        <v>zzz_ignore</v>
      </c>
      <c r="H631" s="19" t="str">
        <f>IF(AND(NOT(ISBLANK('Gen Master'!H562)),OR('Gen Master'!$AM562=TRUE,'Gen Master'!$AM562="Enabled?")),'Gen Master'!H562, ignore_flag)</f>
        <v>zzz_ignore</v>
      </c>
      <c r="I631" s="19" t="str">
        <f>IF(AND(NOT(ISBLANK('Gen Master'!I562)),OR('Gen Master'!$AM562=TRUE,'Gen Master'!$AM562="Enabled?")),'Gen Master'!I562, ignore_flag)</f>
        <v>zzz_ignore</v>
      </c>
      <c r="J631" s="19" t="str">
        <f>IF(AND(NOT(ISBLANK('Gen Master'!J562)),OR('Gen Master'!$AM562=TRUE,'Gen Master'!$AM562="Enabled?")),'Gen Master'!J562, ignore_flag)</f>
        <v>zzz_ignore</v>
      </c>
      <c r="K631" s="19" t="str">
        <f>IF(AND(NOT(ISBLANK('Gen Master'!K562)),OR('Gen Master'!$AM562=TRUE,'Gen Master'!$AM562="Enabled?")),'Gen Master'!K562, ignore_flag)</f>
        <v>zzz_ignore</v>
      </c>
      <c r="L631" s="19" t="str">
        <f>IF(AND(NOT(ISBLANK('Gen Master'!L562)),OR('Gen Master'!$AM562=TRUE,'Gen Master'!$AM562="Enabled?")),'Gen Master'!L562, ignore_flag)</f>
        <v>zzz_ignore</v>
      </c>
      <c r="M631" s="19" t="str">
        <f>IF(AND(NOT(ISBLANK('Gen Master'!M562)),OR('Gen Master'!$AM562=TRUE,'Gen Master'!$AM562="Enabled?")),'Gen Master'!M562, ignore_flag)</f>
        <v>zzz_ignore</v>
      </c>
      <c r="N631" s="19" t="str">
        <f>IF(AND(NOT(ISBLANK('Gen Master'!N562)),OR('Gen Master'!$AM562=TRUE,'Gen Master'!$AM562="Enabled?")),'Gen Master'!N562, ignore_flag)</f>
        <v>zzz_ignore</v>
      </c>
      <c r="O631" s="19" t="str">
        <f>IF(AND(NOT(ISBLANK('Gen Master'!O562)),OR('Gen Master'!$AM562=TRUE,'Gen Master'!$AM562="Enabled?")),'Gen Master'!O562, ignore_flag)</f>
        <v>zzz_ignore</v>
      </c>
      <c r="P631" s="19" t="str">
        <f>IF(AND(NOT(ISBLANK('Gen Master'!P562)),OR('Gen Master'!$AM562=TRUE,'Gen Master'!$AM562="Enabled?")),'Gen Master'!P562, ignore_flag)</f>
        <v>zzz_ignore</v>
      </c>
      <c r="Q631" s="19" t="str">
        <f>IF(AND(NOT(ISBLANK('Gen Master'!Q562)),OR('Gen Master'!$AM562=TRUE,'Gen Master'!$AM562="Enabled?")),'Gen Master'!Q562, ignore_flag)</f>
        <v>zzz_ignore</v>
      </c>
      <c r="R631" s="19" t="str">
        <f>IF(AND(NOT(ISBLANK('Gen Master'!R562)),OR('Gen Master'!$AM562=TRUE,'Gen Master'!$AM562="Enabled?")),'Gen Master'!R562, ignore_flag)</f>
        <v>zzz_ignore</v>
      </c>
      <c r="S631" s="19" t="str">
        <f>IF(AND(NOT(ISBLANK('Gen Master'!S562)),OR('Gen Master'!$AM562=TRUE,'Gen Master'!$AM562="Enabled?")),'Gen Master'!S562, ignore_flag)</f>
        <v>zzz_ignore</v>
      </c>
      <c r="T631" s="19" t="str">
        <f>IF(AND(NOT(ISBLANK('Gen Master'!T562)),OR('Gen Master'!$AM562=TRUE,'Gen Master'!$AM562="Enabled?")),'Gen Master'!T562, ignore_flag)</f>
        <v>zzz_ignore</v>
      </c>
      <c r="U631" s="19" t="str">
        <f>IF(AND(NOT(ISBLANK('Gen Master'!U562)),OR('Gen Master'!$AM562=TRUE,'Gen Master'!$AM562="Enabled?")),'Gen Master'!U562, ignore_flag)</f>
        <v>zzz_ignore</v>
      </c>
      <c r="V631" s="19" t="str">
        <f ca="1">IF(AND(NOT(ISBLANK('Gen Master'!V562)),OR('Gen Master'!$AM562=TRUE,'Gen Master'!$AM562="Enabled?")),'Gen Master'!V562, ignore_flag)</f>
        <v>zzz_ignore</v>
      </c>
      <c r="W631" s="19" t="str">
        <f>IF(AND(NOT(ISBLANK('Gen Master'!W562)),OR('Gen Master'!$AM562=TRUE,'Gen Master'!$AM562="Enabled?")),'Gen Master'!W562, ignore_flag)</f>
        <v>zzz_ignore</v>
      </c>
      <c r="X631" s="19" t="str">
        <f>IF(AND(NOT(ISBLANK('Gen Master'!X562)),OR('Gen Master'!$AM562=TRUE,'Gen Master'!$AM562="Enabled?")),'Gen Master'!X562, ignore_flag)</f>
        <v>zzz_ignore</v>
      </c>
      <c r="Y631" s="19" t="str">
        <f>IF(AND(NOT(ISBLANK('Gen Master'!Y562)),OR('Gen Master'!$AM562=TRUE,'Gen Master'!$AM562="Enabled?")),'Gen Master'!Y562, ignore_flag)</f>
        <v>zzz_ignore</v>
      </c>
    </row>
    <row r="632" spans="1:25">
      <c r="A632" s="19">
        <f>'Gen Master'!A563</f>
        <v>532</v>
      </c>
      <c r="B632" s="19" t="str">
        <f>IF(AND(NOT(ISBLANK('Gen Master'!B563)),OR('Gen Master'!$AM563=TRUE,'Gen Master'!$AM563="Enabled?")),'Gen Master'!B563, ignore_flag)</f>
        <v>zzz_ignore</v>
      </c>
      <c r="C632" s="19" t="str">
        <f>IF(AND(NOT(ISBLANK('Gen Master'!C563)),OR('Gen Master'!$AM563=TRUE,'Gen Master'!$AM563="Enabled?")),'Gen Master'!C563, ignore_flag)</f>
        <v>zzz_ignore</v>
      </c>
      <c r="D632" s="19" t="str">
        <f>IF(AND(NOT(ISBLANK('Gen Master'!D563)),OR('Gen Master'!$AM563=TRUE,'Gen Master'!$AM563="Enabled?")),'Gen Master'!D563, ignore_flag)</f>
        <v>zzz_ignore</v>
      </c>
      <c r="E632" s="19" t="str">
        <f>IF(AND(NOT(ISBLANK('Gen Master'!E563)),OR('Gen Master'!$AM563=TRUE,'Gen Master'!$AM563="Enabled?")),'Gen Master'!E563, ignore_flag)</f>
        <v>zzz_ignore</v>
      </c>
      <c r="F632" s="19" t="str">
        <f>IF(AND(NOT(ISBLANK('Gen Master'!F563)),OR('Gen Master'!$AM563=TRUE,'Gen Master'!$AM563="Enabled?")),'Gen Master'!F563, ignore_flag)</f>
        <v>zzz_ignore</v>
      </c>
      <c r="G632" s="19" t="str">
        <f>IF(AND(NOT(ISBLANK('Gen Master'!G563)),OR('Gen Master'!$AM563=TRUE,'Gen Master'!$AM563="Enabled?")),'Gen Master'!G563, ignore_flag)</f>
        <v>zzz_ignore</v>
      </c>
      <c r="H632" s="19" t="str">
        <f>IF(AND(NOT(ISBLANK('Gen Master'!H563)),OR('Gen Master'!$AM563=TRUE,'Gen Master'!$AM563="Enabled?")),'Gen Master'!H563, ignore_flag)</f>
        <v>zzz_ignore</v>
      </c>
      <c r="I632" s="19" t="str">
        <f>IF(AND(NOT(ISBLANK('Gen Master'!I563)),OR('Gen Master'!$AM563=TRUE,'Gen Master'!$AM563="Enabled?")),'Gen Master'!I563, ignore_flag)</f>
        <v>zzz_ignore</v>
      </c>
      <c r="J632" s="19" t="str">
        <f>IF(AND(NOT(ISBLANK('Gen Master'!J563)),OR('Gen Master'!$AM563=TRUE,'Gen Master'!$AM563="Enabled?")),'Gen Master'!J563, ignore_flag)</f>
        <v>zzz_ignore</v>
      </c>
      <c r="K632" s="19" t="str">
        <f>IF(AND(NOT(ISBLANK('Gen Master'!K563)),OR('Gen Master'!$AM563=TRUE,'Gen Master'!$AM563="Enabled?")),'Gen Master'!K563, ignore_flag)</f>
        <v>zzz_ignore</v>
      </c>
      <c r="L632" s="19" t="str">
        <f>IF(AND(NOT(ISBLANK('Gen Master'!L563)),OR('Gen Master'!$AM563=TRUE,'Gen Master'!$AM563="Enabled?")),'Gen Master'!L563, ignore_flag)</f>
        <v>zzz_ignore</v>
      </c>
      <c r="M632" s="19" t="str">
        <f>IF(AND(NOT(ISBLANK('Gen Master'!M563)),OR('Gen Master'!$AM563=TRUE,'Gen Master'!$AM563="Enabled?")),'Gen Master'!M563, ignore_flag)</f>
        <v>zzz_ignore</v>
      </c>
      <c r="N632" s="19" t="str">
        <f>IF(AND(NOT(ISBLANK('Gen Master'!N563)),OR('Gen Master'!$AM563=TRUE,'Gen Master'!$AM563="Enabled?")),'Gen Master'!N563, ignore_flag)</f>
        <v>zzz_ignore</v>
      </c>
      <c r="O632" s="19" t="str">
        <f>IF(AND(NOT(ISBLANK('Gen Master'!O563)),OR('Gen Master'!$AM563=TRUE,'Gen Master'!$AM563="Enabled?")),'Gen Master'!O563, ignore_flag)</f>
        <v>zzz_ignore</v>
      </c>
      <c r="P632" s="19" t="str">
        <f>IF(AND(NOT(ISBLANK('Gen Master'!P563)),OR('Gen Master'!$AM563=TRUE,'Gen Master'!$AM563="Enabled?")),'Gen Master'!P563, ignore_flag)</f>
        <v>zzz_ignore</v>
      </c>
      <c r="Q632" s="19" t="str">
        <f>IF(AND(NOT(ISBLANK('Gen Master'!Q563)),OR('Gen Master'!$AM563=TRUE,'Gen Master'!$AM563="Enabled?")),'Gen Master'!Q563, ignore_flag)</f>
        <v>zzz_ignore</v>
      </c>
      <c r="R632" s="19" t="str">
        <f>IF(AND(NOT(ISBLANK('Gen Master'!R563)),OR('Gen Master'!$AM563=TRUE,'Gen Master'!$AM563="Enabled?")),'Gen Master'!R563, ignore_flag)</f>
        <v>zzz_ignore</v>
      </c>
      <c r="S632" s="19" t="str">
        <f>IF(AND(NOT(ISBLANK('Gen Master'!S563)),OR('Gen Master'!$AM563=TRUE,'Gen Master'!$AM563="Enabled?")),'Gen Master'!S563, ignore_flag)</f>
        <v>zzz_ignore</v>
      </c>
      <c r="T632" s="19" t="str">
        <f>IF(AND(NOT(ISBLANK('Gen Master'!T563)),OR('Gen Master'!$AM563=TRUE,'Gen Master'!$AM563="Enabled?")),'Gen Master'!T563, ignore_flag)</f>
        <v>zzz_ignore</v>
      </c>
      <c r="U632" s="19" t="str">
        <f>IF(AND(NOT(ISBLANK('Gen Master'!U563)),OR('Gen Master'!$AM563=TRUE,'Gen Master'!$AM563="Enabled?")),'Gen Master'!U563, ignore_flag)</f>
        <v>zzz_ignore</v>
      </c>
      <c r="V632" s="19" t="str">
        <f ca="1">IF(AND(NOT(ISBLANK('Gen Master'!V563)),OR('Gen Master'!$AM563=TRUE,'Gen Master'!$AM563="Enabled?")),'Gen Master'!V563, ignore_flag)</f>
        <v>zzz_ignore</v>
      </c>
      <c r="W632" s="19" t="str">
        <f>IF(AND(NOT(ISBLANK('Gen Master'!W563)),OR('Gen Master'!$AM563=TRUE,'Gen Master'!$AM563="Enabled?")),'Gen Master'!W563, ignore_flag)</f>
        <v>zzz_ignore</v>
      </c>
      <c r="X632" s="19" t="str">
        <f>IF(AND(NOT(ISBLANK('Gen Master'!X563)),OR('Gen Master'!$AM563=TRUE,'Gen Master'!$AM563="Enabled?")),'Gen Master'!X563, ignore_flag)</f>
        <v>zzz_ignore</v>
      </c>
      <c r="Y632" s="19" t="str">
        <f>IF(AND(NOT(ISBLANK('Gen Master'!Y563)),OR('Gen Master'!$AM563=TRUE,'Gen Master'!$AM563="Enabled?")),'Gen Master'!Y563, ignore_flag)</f>
        <v>zzz_ignore</v>
      </c>
    </row>
    <row r="633" spans="1:25">
      <c r="A633" s="19">
        <f>'Gen Master'!A564</f>
        <v>533</v>
      </c>
      <c r="B633" s="19" t="str">
        <f>IF(AND(NOT(ISBLANK('Gen Master'!B564)),OR('Gen Master'!$AM564=TRUE,'Gen Master'!$AM564="Enabled?")),'Gen Master'!B564, ignore_flag)</f>
        <v>zzz_ignore</v>
      </c>
      <c r="C633" s="19" t="str">
        <f>IF(AND(NOT(ISBLANK('Gen Master'!C564)),OR('Gen Master'!$AM564=TRUE,'Gen Master'!$AM564="Enabled?")),'Gen Master'!C564, ignore_flag)</f>
        <v>zzz_ignore</v>
      </c>
      <c r="D633" s="19" t="str">
        <f>IF(AND(NOT(ISBLANK('Gen Master'!D564)),OR('Gen Master'!$AM564=TRUE,'Gen Master'!$AM564="Enabled?")),'Gen Master'!D564, ignore_flag)</f>
        <v>zzz_ignore</v>
      </c>
      <c r="E633" s="19" t="str">
        <f>IF(AND(NOT(ISBLANK('Gen Master'!E564)),OR('Gen Master'!$AM564=TRUE,'Gen Master'!$AM564="Enabled?")),'Gen Master'!E564, ignore_flag)</f>
        <v>zzz_ignore</v>
      </c>
      <c r="F633" s="19" t="str">
        <f>IF(AND(NOT(ISBLANK('Gen Master'!F564)),OR('Gen Master'!$AM564=TRUE,'Gen Master'!$AM564="Enabled?")),'Gen Master'!F564, ignore_flag)</f>
        <v>zzz_ignore</v>
      </c>
      <c r="G633" s="19" t="str">
        <f>IF(AND(NOT(ISBLANK('Gen Master'!G564)),OR('Gen Master'!$AM564=TRUE,'Gen Master'!$AM564="Enabled?")),'Gen Master'!G564, ignore_flag)</f>
        <v>zzz_ignore</v>
      </c>
      <c r="H633" s="19" t="str">
        <f>IF(AND(NOT(ISBLANK('Gen Master'!H564)),OR('Gen Master'!$AM564=TRUE,'Gen Master'!$AM564="Enabled?")),'Gen Master'!H564, ignore_flag)</f>
        <v>zzz_ignore</v>
      </c>
      <c r="I633" s="19" t="str">
        <f>IF(AND(NOT(ISBLANK('Gen Master'!I564)),OR('Gen Master'!$AM564=TRUE,'Gen Master'!$AM564="Enabled?")),'Gen Master'!I564, ignore_flag)</f>
        <v>zzz_ignore</v>
      </c>
      <c r="J633" s="19" t="str">
        <f>IF(AND(NOT(ISBLANK('Gen Master'!J564)),OR('Gen Master'!$AM564=TRUE,'Gen Master'!$AM564="Enabled?")),'Gen Master'!J564, ignore_flag)</f>
        <v>zzz_ignore</v>
      </c>
      <c r="K633" s="19" t="str">
        <f>IF(AND(NOT(ISBLANK('Gen Master'!K564)),OR('Gen Master'!$AM564=TRUE,'Gen Master'!$AM564="Enabled?")),'Gen Master'!K564, ignore_flag)</f>
        <v>zzz_ignore</v>
      </c>
      <c r="L633" s="19" t="str">
        <f>IF(AND(NOT(ISBLANK('Gen Master'!L564)),OR('Gen Master'!$AM564=TRUE,'Gen Master'!$AM564="Enabled?")),'Gen Master'!L564, ignore_flag)</f>
        <v>zzz_ignore</v>
      </c>
      <c r="M633" s="19" t="str">
        <f>IF(AND(NOT(ISBLANK('Gen Master'!M564)),OR('Gen Master'!$AM564=TRUE,'Gen Master'!$AM564="Enabled?")),'Gen Master'!M564, ignore_flag)</f>
        <v>zzz_ignore</v>
      </c>
      <c r="N633" s="19" t="str">
        <f>IF(AND(NOT(ISBLANK('Gen Master'!N564)),OR('Gen Master'!$AM564=TRUE,'Gen Master'!$AM564="Enabled?")),'Gen Master'!N564, ignore_flag)</f>
        <v>zzz_ignore</v>
      </c>
      <c r="O633" s="19" t="str">
        <f>IF(AND(NOT(ISBLANK('Gen Master'!O564)),OR('Gen Master'!$AM564=TRUE,'Gen Master'!$AM564="Enabled?")),'Gen Master'!O564, ignore_flag)</f>
        <v>zzz_ignore</v>
      </c>
      <c r="P633" s="19" t="str">
        <f>IF(AND(NOT(ISBLANK('Gen Master'!P564)),OR('Gen Master'!$AM564=TRUE,'Gen Master'!$AM564="Enabled?")),'Gen Master'!P564, ignore_flag)</f>
        <v>zzz_ignore</v>
      </c>
      <c r="Q633" s="19" t="str">
        <f>IF(AND(NOT(ISBLANK('Gen Master'!Q564)),OR('Gen Master'!$AM564=TRUE,'Gen Master'!$AM564="Enabled?")),'Gen Master'!Q564, ignore_flag)</f>
        <v>zzz_ignore</v>
      </c>
      <c r="R633" s="19" t="str">
        <f>IF(AND(NOT(ISBLANK('Gen Master'!R564)),OR('Gen Master'!$AM564=TRUE,'Gen Master'!$AM564="Enabled?")),'Gen Master'!R564, ignore_flag)</f>
        <v>zzz_ignore</v>
      </c>
      <c r="S633" s="19" t="str">
        <f>IF(AND(NOT(ISBLANK('Gen Master'!S564)),OR('Gen Master'!$AM564=TRUE,'Gen Master'!$AM564="Enabled?")),'Gen Master'!S564, ignore_flag)</f>
        <v>zzz_ignore</v>
      </c>
      <c r="T633" s="19" t="str">
        <f>IF(AND(NOT(ISBLANK('Gen Master'!T564)),OR('Gen Master'!$AM564=TRUE,'Gen Master'!$AM564="Enabled?")),'Gen Master'!T564, ignore_flag)</f>
        <v>zzz_ignore</v>
      </c>
      <c r="U633" s="19" t="str">
        <f>IF(AND(NOT(ISBLANK('Gen Master'!U564)),OR('Gen Master'!$AM564=TRUE,'Gen Master'!$AM564="Enabled?")),'Gen Master'!U564, ignore_flag)</f>
        <v>zzz_ignore</v>
      </c>
      <c r="V633" s="19" t="str">
        <f ca="1">IF(AND(NOT(ISBLANK('Gen Master'!V564)),OR('Gen Master'!$AM564=TRUE,'Gen Master'!$AM564="Enabled?")),'Gen Master'!V564, ignore_flag)</f>
        <v>zzz_ignore</v>
      </c>
      <c r="W633" s="19" t="str">
        <f>IF(AND(NOT(ISBLANK('Gen Master'!W564)),OR('Gen Master'!$AM564=TRUE,'Gen Master'!$AM564="Enabled?")),'Gen Master'!W564, ignore_flag)</f>
        <v>zzz_ignore</v>
      </c>
      <c r="X633" s="19" t="str">
        <f>IF(AND(NOT(ISBLANK('Gen Master'!X564)),OR('Gen Master'!$AM564=TRUE,'Gen Master'!$AM564="Enabled?")),'Gen Master'!X564, ignore_flag)</f>
        <v>zzz_ignore</v>
      </c>
      <c r="Y633" s="19" t="str">
        <f>IF(AND(NOT(ISBLANK('Gen Master'!Y564)),OR('Gen Master'!$AM564=TRUE,'Gen Master'!$AM564="Enabled?")),'Gen Master'!Y564, ignore_flag)</f>
        <v>zzz_ignore</v>
      </c>
    </row>
    <row r="634" spans="1:25">
      <c r="A634" s="19">
        <f>'Gen Master'!A569</f>
        <v>538</v>
      </c>
      <c r="B634" s="19" t="str">
        <f>IF(AND(NOT(ISBLANK('Gen Master'!B569)),OR('Gen Master'!$AM569=TRUE,'Gen Master'!$AM569="Enabled?")),'Gen Master'!B569, ignore_flag)</f>
        <v>zzz_ignore</v>
      </c>
      <c r="C634" s="19" t="str">
        <f>IF(AND(NOT(ISBLANK('Gen Master'!C569)),OR('Gen Master'!$AM569=TRUE,'Gen Master'!$AM569="Enabled?")),'Gen Master'!C569, ignore_flag)</f>
        <v>zzz_ignore</v>
      </c>
      <c r="D634" s="19" t="str">
        <f>IF(AND(NOT(ISBLANK('Gen Master'!D569)),OR('Gen Master'!$AM569=TRUE,'Gen Master'!$AM569="Enabled?")),'Gen Master'!D569, ignore_flag)</f>
        <v>zzz_ignore</v>
      </c>
      <c r="E634" s="19" t="str">
        <f>IF(AND(NOT(ISBLANK('Gen Master'!E569)),OR('Gen Master'!$AM569=TRUE,'Gen Master'!$AM569="Enabled?")),'Gen Master'!E569, ignore_flag)</f>
        <v>zzz_ignore</v>
      </c>
      <c r="F634" s="19" t="str">
        <f>IF(AND(NOT(ISBLANK('Gen Master'!F569)),OR('Gen Master'!$AM569=TRUE,'Gen Master'!$AM569="Enabled?")),'Gen Master'!F569, ignore_flag)</f>
        <v>zzz_ignore</v>
      </c>
      <c r="G634" s="19" t="str">
        <f>IF(AND(NOT(ISBLANK('Gen Master'!G569)),OR('Gen Master'!$AM569=TRUE,'Gen Master'!$AM569="Enabled?")),'Gen Master'!G569, ignore_flag)</f>
        <v>zzz_ignore</v>
      </c>
      <c r="H634" s="19" t="str">
        <f>IF(AND(NOT(ISBLANK('Gen Master'!H569)),OR('Gen Master'!$AM569=TRUE,'Gen Master'!$AM569="Enabled?")),'Gen Master'!H569, ignore_flag)</f>
        <v>zzz_ignore</v>
      </c>
      <c r="I634" s="19" t="str">
        <f>IF(AND(NOT(ISBLANK('Gen Master'!I569)),OR('Gen Master'!$AM569=TRUE,'Gen Master'!$AM569="Enabled?")),'Gen Master'!I569, ignore_flag)</f>
        <v>zzz_ignore</v>
      </c>
      <c r="J634" s="19" t="str">
        <f>IF(AND(NOT(ISBLANK('Gen Master'!J569)),OR('Gen Master'!$AM569=TRUE,'Gen Master'!$AM569="Enabled?")),'Gen Master'!J569, ignore_flag)</f>
        <v>zzz_ignore</v>
      </c>
      <c r="K634" s="19" t="str">
        <f>IF(AND(NOT(ISBLANK('Gen Master'!K569)),OR('Gen Master'!$AM569=TRUE,'Gen Master'!$AM569="Enabled?")),'Gen Master'!K569, ignore_flag)</f>
        <v>zzz_ignore</v>
      </c>
      <c r="L634" s="19" t="str">
        <f>IF(AND(NOT(ISBLANK('Gen Master'!L569)),OR('Gen Master'!$AM569=TRUE,'Gen Master'!$AM569="Enabled?")),'Gen Master'!L569, ignore_flag)</f>
        <v>zzz_ignore</v>
      </c>
      <c r="M634" s="19" t="str">
        <f>IF(AND(NOT(ISBLANK('Gen Master'!M569)),OR('Gen Master'!$AM569=TRUE,'Gen Master'!$AM569="Enabled?")),'Gen Master'!M569, ignore_flag)</f>
        <v>zzz_ignore</v>
      </c>
      <c r="N634" s="19" t="str">
        <f>IF(AND(NOT(ISBLANK('Gen Master'!N569)),OR('Gen Master'!$AM569=TRUE,'Gen Master'!$AM569="Enabled?")),'Gen Master'!N569, ignore_flag)</f>
        <v>zzz_ignore</v>
      </c>
      <c r="O634" s="19" t="str">
        <f>IF(AND(NOT(ISBLANK('Gen Master'!O569)),OR('Gen Master'!$AM569=TRUE,'Gen Master'!$AM569="Enabled?")),'Gen Master'!O569, ignore_flag)</f>
        <v>zzz_ignore</v>
      </c>
      <c r="P634" s="19" t="str">
        <f>IF(AND(NOT(ISBLANK('Gen Master'!P569)),OR('Gen Master'!$AM569=TRUE,'Gen Master'!$AM569="Enabled?")),'Gen Master'!P569, ignore_flag)</f>
        <v>zzz_ignore</v>
      </c>
      <c r="Q634" s="19" t="str">
        <f>IF(AND(NOT(ISBLANK('Gen Master'!Q569)),OR('Gen Master'!$AM569=TRUE,'Gen Master'!$AM569="Enabled?")),'Gen Master'!Q569, ignore_flag)</f>
        <v>zzz_ignore</v>
      </c>
      <c r="R634" s="19" t="str">
        <f>IF(AND(NOT(ISBLANK('Gen Master'!R569)),OR('Gen Master'!$AM569=TRUE,'Gen Master'!$AM569="Enabled?")),'Gen Master'!R569, ignore_flag)</f>
        <v>zzz_ignore</v>
      </c>
      <c r="S634" s="19" t="str">
        <f>IF(AND(NOT(ISBLANK('Gen Master'!S569)),OR('Gen Master'!$AM569=TRUE,'Gen Master'!$AM569="Enabled?")),'Gen Master'!S569, ignore_flag)</f>
        <v>zzz_ignore</v>
      </c>
      <c r="T634" s="19" t="str">
        <f>IF(AND(NOT(ISBLANK('Gen Master'!T569)),OR('Gen Master'!$AM569=TRUE,'Gen Master'!$AM569="Enabled?")),'Gen Master'!T569, ignore_flag)</f>
        <v>zzz_ignore</v>
      </c>
      <c r="U634" s="19" t="str">
        <f>IF(AND(NOT(ISBLANK('Gen Master'!U569)),OR('Gen Master'!$AM569=TRUE,'Gen Master'!$AM569="Enabled?")),'Gen Master'!U569, ignore_flag)</f>
        <v>zzz_ignore</v>
      </c>
      <c r="V634" s="19" t="str">
        <f ca="1">IF(AND(NOT(ISBLANK('Gen Master'!V569)),OR('Gen Master'!$AM569=TRUE,'Gen Master'!$AM569="Enabled?")),'Gen Master'!V569, ignore_flag)</f>
        <v>zzz_ignore</v>
      </c>
      <c r="W634" s="19" t="str">
        <f>IF(AND(NOT(ISBLANK('Gen Master'!W569)),OR('Gen Master'!$AM569=TRUE,'Gen Master'!$AM569="Enabled?")),'Gen Master'!W569, ignore_flag)</f>
        <v>zzz_ignore</v>
      </c>
      <c r="X634" s="19" t="str">
        <f>IF(AND(NOT(ISBLANK('Gen Master'!X569)),OR('Gen Master'!$AM569=TRUE,'Gen Master'!$AM569="Enabled?")),'Gen Master'!X569, ignore_flag)</f>
        <v>zzz_ignore</v>
      </c>
      <c r="Y634" s="19" t="str">
        <f>IF(AND(NOT(ISBLANK('Gen Master'!Y569)),OR('Gen Master'!$AM569=TRUE,'Gen Master'!$AM569="Enabled?")),'Gen Master'!Y569, ignore_flag)</f>
        <v>zzz_ignore</v>
      </c>
    </row>
    <row r="635" spans="1:25">
      <c r="A635" s="19">
        <f>'Gen Master'!A570</f>
        <v>539</v>
      </c>
      <c r="B635" s="19" t="str">
        <f>IF(AND(NOT(ISBLANK('Gen Master'!B570)),OR('Gen Master'!$AM570=TRUE,'Gen Master'!$AM570="Enabled?")),'Gen Master'!B570, ignore_flag)</f>
        <v>zzz_ignore</v>
      </c>
      <c r="C635" s="19" t="str">
        <f>IF(AND(NOT(ISBLANK('Gen Master'!C570)),OR('Gen Master'!$AM570=TRUE,'Gen Master'!$AM570="Enabled?")),'Gen Master'!C570, ignore_flag)</f>
        <v>zzz_ignore</v>
      </c>
      <c r="D635" s="19" t="str">
        <f>IF(AND(NOT(ISBLANK('Gen Master'!D570)),OR('Gen Master'!$AM570=TRUE,'Gen Master'!$AM570="Enabled?")),'Gen Master'!D570, ignore_flag)</f>
        <v>zzz_ignore</v>
      </c>
      <c r="E635" s="19" t="str">
        <f>IF(AND(NOT(ISBLANK('Gen Master'!E570)),OR('Gen Master'!$AM570=TRUE,'Gen Master'!$AM570="Enabled?")),'Gen Master'!E570, ignore_flag)</f>
        <v>zzz_ignore</v>
      </c>
      <c r="F635" s="19" t="str">
        <f>IF(AND(NOT(ISBLANK('Gen Master'!F570)),OR('Gen Master'!$AM570=TRUE,'Gen Master'!$AM570="Enabled?")),'Gen Master'!F570, ignore_flag)</f>
        <v>zzz_ignore</v>
      </c>
      <c r="G635" s="19" t="str">
        <f>IF(AND(NOT(ISBLANK('Gen Master'!G570)),OR('Gen Master'!$AM570=TRUE,'Gen Master'!$AM570="Enabled?")),'Gen Master'!G570, ignore_flag)</f>
        <v>zzz_ignore</v>
      </c>
      <c r="H635" s="19" t="str">
        <f>IF(AND(NOT(ISBLANK('Gen Master'!H570)),OR('Gen Master'!$AM570=TRUE,'Gen Master'!$AM570="Enabled?")),'Gen Master'!H570, ignore_flag)</f>
        <v>zzz_ignore</v>
      </c>
      <c r="I635" s="19" t="str">
        <f>IF(AND(NOT(ISBLANK('Gen Master'!I570)),OR('Gen Master'!$AM570=TRUE,'Gen Master'!$AM570="Enabled?")),'Gen Master'!I570, ignore_flag)</f>
        <v>zzz_ignore</v>
      </c>
      <c r="J635" s="19" t="str">
        <f>IF(AND(NOT(ISBLANK('Gen Master'!J570)),OR('Gen Master'!$AM570=TRUE,'Gen Master'!$AM570="Enabled?")),'Gen Master'!J570, ignore_flag)</f>
        <v>zzz_ignore</v>
      </c>
      <c r="K635" s="19" t="str">
        <f>IF(AND(NOT(ISBLANK('Gen Master'!K570)),OR('Gen Master'!$AM570=TRUE,'Gen Master'!$AM570="Enabled?")),'Gen Master'!K570, ignore_flag)</f>
        <v>zzz_ignore</v>
      </c>
      <c r="L635" s="19" t="str">
        <f>IF(AND(NOT(ISBLANK('Gen Master'!L570)),OR('Gen Master'!$AM570=TRUE,'Gen Master'!$AM570="Enabled?")),'Gen Master'!L570, ignore_flag)</f>
        <v>zzz_ignore</v>
      </c>
      <c r="M635" s="19" t="str">
        <f>IF(AND(NOT(ISBLANK('Gen Master'!M570)),OR('Gen Master'!$AM570=TRUE,'Gen Master'!$AM570="Enabled?")),'Gen Master'!M570, ignore_flag)</f>
        <v>zzz_ignore</v>
      </c>
      <c r="N635" s="19" t="str">
        <f>IF(AND(NOT(ISBLANK('Gen Master'!N570)),OR('Gen Master'!$AM570=TRUE,'Gen Master'!$AM570="Enabled?")),'Gen Master'!N570, ignore_flag)</f>
        <v>zzz_ignore</v>
      </c>
      <c r="O635" s="19" t="str">
        <f>IF(AND(NOT(ISBLANK('Gen Master'!O570)),OR('Gen Master'!$AM570=TRUE,'Gen Master'!$AM570="Enabled?")),'Gen Master'!O570, ignore_flag)</f>
        <v>zzz_ignore</v>
      </c>
      <c r="P635" s="19" t="str">
        <f>IF(AND(NOT(ISBLANK('Gen Master'!P570)),OR('Gen Master'!$AM570=TRUE,'Gen Master'!$AM570="Enabled?")),'Gen Master'!P570, ignore_flag)</f>
        <v>zzz_ignore</v>
      </c>
      <c r="Q635" s="19" t="str">
        <f>IF(AND(NOT(ISBLANK('Gen Master'!Q570)),OR('Gen Master'!$AM570=TRUE,'Gen Master'!$AM570="Enabled?")),'Gen Master'!Q570, ignore_flag)</f>
        <v>zzz_ignore</v>
      </c>
      <c r="R635" s="19" t="str">
        <f>IF(AND(NOT(ISBLANK('Gen Master'!R570)),OR('Gen Master'!$AM570=TRUE,'Gen Master'!$AM570="Enabled?")),'Gen Master'!R570, ignore_flag)</f>
        <v>zzz_ignore</v>
      </c>
      <c r="S635" s="19" t="str">
        <f>IF(AND(NOT(ISBLANK('Gen Master'!S570)),OR('Gen Master'!$AM570=TRUE,'Gen Master'!$AM570="Enabled?")),'Gen Master'!S570, ignore_flag)</f>
        <v>zzz_ignore</v>
      </c>
      <c r="T635" s="19" t="str">
        <f>IF(AND(NOT(ISBLANK('Gen Master'!T570)),OR('Gen Master'!$AM570=TRUE,'Gen Master'!$AM570="Enabled?")),'Gen Master'!T570, ignore_flag)</f>
        <v>zzz_ignore</v>
      </c>
      <c r="U635" s="19" t="str">
        <f>IF(AND(NOT(ISBLANK('Gen Master'!U570)),OR('Gen Master'!$AM570=TRUE,'Gen Master'!$AM570="Enabled?")),'Gen Master'!U570, ignore_flag)</f>
        <v>zzz_ignore</v>
      </c>
      <c r="V635" s="19" t="str">
        <f ca="1">IF(AND(NOT(ISBLANK('Gen Master'!V570)),OR('Gen Master'!$AM570=TRUE,'Gen Master'!$AM570="Enabled?")),'Gen Master'!V570, ignore_flag)</f>
        <v>zzz_ignore</v>
      </c>
      <c r="W635" s="19" t="str">
        <f>IF(AND(NOT(ISBLANK('Gen Master'!W570)),OR('Gen Master'!$AM570=TRUE,'Gen Master'!$AM570="Enabled?")),'Gen Master'!W570, ignore_flag)</f>
        <v>zzz_ignore</v>
      </c>
      <c r="X635" s="19" t="str">
        <f>IF(AND(NOT(ISBLANK('Gen Master'!X570)),OR('Gen Master'!$AM570=TRUE,'Gen Master'!$AM570="Enabled?")),'Gen Master'!X570, ignore_flag)</f>
        <v>zzz_ignore</v>
      </c>
      <c r="Y635" s="19" t="str">
        <f>IF(AND(NOT(ISBLANK('Gen Master'!Y570)),OR('Gen Master'!$AM570=TRUE,'Gen Master'!$AM570="Enabled?")),'Gen Master'!Y570, ignore_flag)</f>
        <v>zzz_ignore</v>
      </c>
    </row>
    <row r="636" spans="1:25">
      <c r="A636" s="19">
        <f>'Gen Master'!A571</f>
        <v>540</v>
      </c>
      <c r="B636" s="19" t="str">
        <f>IF(AND(NOT(ISBLANK('Gen Master'!B571)),OR('Gen Master'!$AM571=TRUE,'Gen Master'!$AM571="Enabled?")),'Gen Master'!B571, ignore_flag)</f>
        <v>zzz_ignore</v>
      </c>
      <c r="C636" s="19" t="str">
        <f>IF(AND(NOT(ISBLANK('Gen Master'!C571)),OR('Gen Master'!$AM571=TRUE,'Gen Master'!$AM571="Enabled?")),'Gen Master'!C571, ignore_flag)</f>
        <v>zzz_ignore</v>
      </c>
      <c r="D636" s="19" t="str">
        <f>IF(AND(NOT(ISBLANK('Gen Master'!D571)),OR('Gen Master'!$AM571=TRUE,'Gen Master'!$AM571="Enabled?")),'Gen Master'!D571, ignore_flag)</f>
        <v>zzz_ignore</v>
      </c>
      <c r="E636" s="19" t="str">
        <f>IF(AND(NOT(ISBLANK('Gen Master'!E571)),OR('Gen Master'!$AM571=TRUE,'Gen Master'!$AM571="Enabled?")),'Gen Master'!E571, ignore_flag)</f>
        <v>zzz_ignore</v>
      </c>
      <c r="F636" s="19" t="str">
        <f>IF(AND(NOT(ISBLANK('Gen Master'!F571)),OR('Gen Master'!$AM571=TRUE,'Gen Master'!$AM571="Enabled?")),'Gen Master'!F571, ignore_flag)</f>
        <v>zzz_ignore</v>
      </c>
      <c r="G636" s="19" t="str">
        <f>IF(AND(NOT(ISBLANK('Gen Master'!G571)),OR('Gen Master'!$AM571=TRUE,'Gen Master'!$AM571="Enabled?")),'Gen Master'!G571, ignore_flag)</f>
        <v>zzz_ignore</v>
      </c>
      <c r="H636" s="19" t="str">
        <f>IF(AND(NOT(ISBLANK('Gen Master'!H571)),OR('Gen Master'!$AM571=TRUE,'Gen Master'!$AM571="Enabled?")),'Gen Master'!H571, ignore_flag)</f>
        <v>zzz_ignore</v>
      </c>
      <c r="I636" s="19" t="str">
        <f>IF(AND(NOT(ISBLANK('Gen Master'!I571)),OR('Gen Master'!$AM571=TRUE,'Gen Master'!$AM571="Enabled?")),'Gen Master'!I571, ignore_flag)</f>
        <v>zzz_ignore</v>
      </c>
      <c r="J636" s="19" t="str">
        <f>IF(AND(NOT(ISBLANK('Gen Master'!J571)),OR('Gen Master'!$AM571=TRUE,'Gen Master'!$AM571="Enabled?")),'Gen Master'!J571, ignore_flag)</f>
        <v>zzz_ignore</v>
      </c>
      <c r="K636" s="19" t="str">
        <f>IF(AND(NOT(ISBLANK('Gen Master'!K571)),OR('Gen Master'!$AM571=TRUE,'Gen Master'!$AM571="Enabled?")),'Gen Master'!K571, ignore_flag)</f>
        <v>zzz_ignore</v>
      </c>
      <c r="L636" s="19" t="str">
        <f>IF(AND(NOT(ISBLANK('Gen Master'!L571)),OR('Gen Master'!$AM571=TRUE,'Gen Master'!$AM571="Enabled?")),'Gen Master'!L571, ignore_flag)</f>
        <v>zzz_ignore</v>
      </c>
      <c r="M636" s="19" t="str">
        <f>IF(AND(NOT(ISBLANK('Gen Master'!M571)),OR('Gen Master'!$AM571=TRUE,'Gen Master'!$AM571="Enabled?")),'Gen Master'!M571, ignore_flag)</f>
        <v>zzz_ignore</v>
      </c>
      <c r="N636" s="19" t="str">
        <f>IF(AND(NOT(ISBLANK('Gen Master'!N571)),OR('Gen Master'!$AM571=TRUE,'Gen Master'!$AM571="Enabled?")),'Gen Master'!N571, ignore_flag)</f>
        <v>zzz_ignore</v>
      </c>
      <c r="O636" s="19" t="str">
        <f>IF(AND(NOT(ISBLANK('Gen Master'!O571)),OR('Gen Master'!$AM571=TRUE,'Gen Master'!$AM571="Enabled?")),'Gen Master'!O571, ignore_flag)</f>
        <v>zzz_ignore</v>
      </c>
      <c r="P636" s="19" t="str">
        <f>IF(AND(NOT(ISBLANK('Gen Master'!P571)),OR('Gen Master'!$AM571=TRUE,'Gen Master'!$AM571="Enabled?")),'Gen Master'!P571, ignore_flag)</f>
        <v>zzz_ignore</v>
      </c>
      <c r="Q636" s="19" t="str">
        <f>IF(AND(NOT(ISBLANK('Gen Master'!Q571)),OR('Gen Master'!$AM571=TRUE,'Gen Master'!$AM571="Enabled?")),'Gen Master'!Q571, ignore_flag)</f>
        <v>zzz_ignore</v>
      </c>
      <c r="R636" s="19" t="str">
        <f>IF(AND(NOT(ISBLANK('Gen Master'!R571)),OR('Gen Master'!$AM571=TRUE,'Gen Master'!$AM571="Enabled?")),'Gen Master'!R571, ignore_flag)</f>
        <v>zzz_ignore</v>
      </c>
      <c r="S636" s="19" t="str">
        <f>IF(AND(NOT(ISBLANK('Gen Master'!S571)),OR('Gen Master'!$AM571=TRUE,'Gen Master'!$AM571="Enabled?")),'Gen Master'!S571, ignore_flag)</f>
        <v>zzz_ignore</v>
      </c>
      <c r="T636" s="19" t="str">
        <f>IF(AND(NOT(ISBLANK('Gen Master'!T571)),OR('Gen Master'!$AM571=TRUE,'Gen Master'!$AM571="Enabled?")),'Gen Master'!T571, ignore_flag)</f>
        <v>zzz_ignore</v>
      </c>
      <c r="U636" s="19" t="str">
        <f>IF(AND(NOT(ISBLANK('Gen Master'!U571)),OR('Gen Master'!$AM571=TRUE,'Gen Master'!$AM571="Enabled?")),'Gen Master'!U571, ignore_flag)</f>
        <v>zzz_ignore</v>
      </c>
      <c r="V636" s="19" t="str">
        <f ca="1">IF(AND(NOT(ISBLANK('Gen Master'!V571)),OR('Gen Master'!$AM571=TRUE,'Gen Master'!$AM571="Enabled?")),'Gen Master'!V571, ignore_flag)</f>
        <v>zzz_ignore</v>
      </c>
      <c r="W636" s="19" t="str">
        <f>IF(AND(NOT(ISBLANK('Gen Master'!W571)),OR('Gen Master'!$AM571=TRUE,'Gen Master'!$AM571="Enabled?")),'Gen Master'!W571, ignore_flag)</f>
        <v>zzz_ignore</v>
      </c>
      <c r="X636" s="19" t="str">
        <f>IF(AND(NOT(ISBLANK('Gen Master'!X571)),OR('Gen Master'!$AM571=TRUE,'Gen Master'!$AM571="Enabled?")),'Gen Master'!X571, ignore_flag)</f>
        <v>zzz_ignore</v>
      </c>
      <c r="Y636" s="19" t="str">
        <f>IF(AND(NOT(ISBLANK('Gen Master'!Y571)),OR('Gen Master'!$AM571=TRUE,'Gen Master'!$AM571="Enabled?")),'Gen Master'!Y571, ignore_flag)</f>
        <v>zzz_ignore</v>
      </c>
    </row>
    <row r="637" spans="1:25">
      <c r="A637" s="19">
        <f>'Gen Master'!A572</f>
        <v>541</v>
      </c>
      <c r="B637" s="19" t="str">
        <f>IF(AND(NOT(ISBLANK('Gen Master'!B572)),OR('Gen Master'!$AM572=TRUE,'Gen Master'!$AM572="Enabled?")),'Gen Master'!B572, ignore_flag)</f>
        <v>zzz_ignore</v>
      </c>
      <c r="C637" s="19" t="str">
        <f>IF(AND(NOT(ISBLANK('Gen Master'!C572)),OR('Gen Master'!$AM572=TRUE,'Gen Master'!$AM572="Enabled?")),'Gen Master'!C572, ignore_flag)</f>
        <v>zzz_ignore</v>
      </c>
      <c r="D637" s="19" t="str">
        <f>IF(AND(NOT(ISBLANK('Gen Master'!D572)),OR('Gen Master'!$AM572=TRUE,'Gen Master'!$AM572="Enabled?")),'Gen Master'!D572, ignore_flag)</f>
        <v>zzz_ignore</v>
      </c>
      <c r="E637" s="19" t="str">
        <f>IF(AND(NOT(ISBLANK('Gen Master'!E572)),OR('Gen Master'!$AM572=TRUE,'Gen Master'!$AM572="Enabled?")),'Gen Master'!E572, ignore_flag)</f>
        <v>zzz_ignore</v>
      </c>
      <c r="F637" s="19" t="str">
        <f>IF(AND(NOT(ISBLANK('Gen Master'!F572)),OR('Gen Master'!$AM572=TRUE,'Gen Master'!$AM572="Enabled?")),'Gen Master'!F572, ignore_flag)</f>
        <v>zzz_ignore</v>
      </c>
      <c r="G637" s="19" t="str">
        <f>IF(AND(NOT(ISBLANK('Gen Master'!G572)),OR('Gen Master'!$AM572=TRUE,'Gen Master'!$AM572="Enabled?")),'Gen Master'!G572, ignore_flag)</f>
        <v>zzz_ignore</v>
      </c>
      <c r="H637" s="19" t="str">
        <f>IF(AND(NOT(ISBLANK('Gen Master'!H572)),OR('Gen Master'!$AM572=TRUE,'Gen Master'!$AM572="Enabled?")),'Gen Master'!H572, ignore_flag)</f>
        <v>zzz_ignore</v>
      </c>
      <c r="I637" s="19" t="str">
        <f>IF(AND(NOT(ISBLANK('Gen Master'!I572)),OR('Gen Master'!$AM572=TRUE,'Gen Master'!$AM572="Enabled?")),'Gen Master'!I572, ignore_flag)</f>
        <v>zzz_ignore</v>
      </c>
      <c r="J637" s="19" t="str">
        <f>IF(AND(NOT(ISBLANK('Gen Master'!J572)),OR('Gen Master'!$AM572=TRUE,'Gen Master'!$AM572="Enabled?")),'Gen Master'!J572, ignore_flag)</f>
        <v>zzz_ignore</v>
      </c>
      <c r="K637" s="19" t="str">
        <f>IF(AND(NOT(ISBLANK('Gen Master'!K572)),OR('Gen Master'!$AM572=TRUE,'Gen Master'!$AM572="Enabled?")),'Gen Master'!K572, ignore_flag)</f>
        <v>zzz_ignore</v>
      </c>
      <c r="L637" s="19" t="str">
        <f>IF(AND(NOT(ISBLANK('Gen Master'!L572)),OR('Gen Master'!$AM572=TRUE,'Gen Master'!$AM572="Enabled?")),'Gen Master'!L572, ignore_flag)</f>
        <v>zzz_ignore</v>
      </c>
      <c r="M637" s="19" t="str">
        <f>IF(AND(NOT(ISBLANK('Gen Master'!M572)),OR('Gen Master'!$AM572=TRUE,'Gen Master'!$AM572="Enabled?")),'Gen Master'!M572, ignore_flag)</f>
        <v>zzz_ignore</v>
      </c>
      <c r="N637" s="19" t="str">
        <f>IF(AND(NOT(ISBLANK('Gen Master'!N572)),OR('Gen Master'!$AM572=TRUE,'Gen Master'!$AM572="Enabled?")),'Gen Master'!N572, ignore_flag)</f>
        <v>zzz_ignore</v>
      </c>
      <c r="O637" s="19" t="str">
        <f>IF(AND(NOT(ISBLANK('Gen Master'!O572)),OR('Gen Master'!$AM572=TRUE,'Gen Master'!$AM572="Enabled?")),'Gen Master'!O572, ignore_flag)</f>
        <v>zzz_ignore</v>
      </c>
      <c r="P637" s="19" t="str">
        <f>IF(AND(NOT(ISBLANK('Gen Master'!P572)),OR('Gen Master'!$AM572=TRUE,'Gen Master'!$AM572="Enabled?")),'Gen Master'!P572, ignore_flag)</f>
        <v>zzz_ignore</v>
      </c>
      <c r="Q637" s="19" t="str">
        <f>IF(AND(NOT(ISBLANK('Gen Master'!Q572)),OR('Gen Master'!$AM572=TRUE,'Gen Master'!$AM572="Enabled?")),'Gen Master'!Q572, ignore_flag)</f>
        <v>zzz_ignore</v>
      </c>
      <c r="R637" s="19" t="str">
        <f>IF(AND(NOT(ISBLANK('Gen Master'!R572)),OR('Gen Master'!$AM572=TRUE,'Gen Master'!$AM572="Enabled?")),'Gen Master'!R572, ignore_flag)</f>
        <v>zzz_ignore</v>
      </c>
      <c r="S637" s="19" t="str">
        <f>IF(AND(NOT(ISBLANK('Gen Master'!S572)),OR('Gen Master'!$AM572=TRUE,'Gen Master'!$AM572="Enabled?")),'Gen Master'!S572, ignore_flag)</f>
        <v>zzz_ignore</v>
      </c>
      <c r="T637" s="19" t="str">
        <f>IF(AND(NOT(ISBLANK('Gen Master'!T572)),OR('Gen Master'!$AM572=TRUE,'Gen Master'!$AM572="Enabled?")),'Gen Master'!T572, ignore_flag)</f>
        <v>zzz_ignore</v>
      </c>
      <c r="U637" s="19" t="str">
        <f>IF(AND(NOT(ISBLANK('Gen Master'!U572)),OR('Gen Master'!$AM572=TRUE,'Gen Master'!$AM572="Enabled?")),'Gen Master'!U572, ignore_flag)</f>
        <v>zzz_ignore</v>
      </c>
      <c r="V637" s="19" t="str">
        <f ca="1">IF(AND(NOT(ISBLANK('Gen Master'!V572)),OR('Gen Master'!$AM572=TRUE,'Gen Master'!$AM572="Enabled?")),'Gen Master'!V572, ignore_flag)</f>
        <v>zzz_ignore</v>
      </c>
      <c r="W637" s="19" t="str">
        <f>IF(AND(NOT(ISBLANK('Gen Master'!W572)),OR('Gen Master'!$AM572=TRUE,'Gen Master'!$AM572="Enabled?")),'Gen Master'!W572, ignore_flag)</f>
        <v>zzz_ignore</v>
      </c>
      <c r="X637" s="19" t="str">
        <f>IF(AND(NOT(ISBLANK('Gen Master'!X572)),OR('Gen Master'!$AM572=TRUE,'Gen Master'!$AM572="Enabled?")),'Gen Master'!X572, ignore_flag)</f>
        <v>zzz_ignore</v>
      </c>
      <c r="Y637" s="19" t="str">
        <f>IF(AND(NOT(ISBLANK('Gen Master'!Y572)),OR('Gen Master'!$AM572=TRUE,'Gen Master'!$AM572="Enabled?")),'Gen Master'!Y572, ignore_flag)</f>
        <v>zzz_ignore</v>
      </c>
    </row>
    <row r="638" spans="1:25">
      <c r="A638" s="19">
        <f>'Gen Master'!A573</f>
        <v>542</v>
      </c>
      <c r="B638" s="19" t="str">
        <f>IF(AND(NOT(ISBLANK('Gen Master'!B573)),OR('Gen Master'!$AM573=TRUE,'Gen Master'!$AM573="Enabled?")),'Gen Master'!B573, ignore_flag)</f>
        <v>zzz_ignore</v>
      </c>
      <c r="C638" s="19" t="str">
        <f>IF(AND(NOT(ISBLANK('Gen Master'!C573)),OR('Gen Master'!$AM573=TRUE,'Gen Master'!$AM573="Enabled?")),'Gen Master'!C573, ignore_flag)</f>
        <v>zzz_ignore</v>
      </c>
      <c r="D638" s="19" t="str">
        <f>IF(AND(NOT(ISBLANK('Gen Master'!D573)),OR('Gen Master'!$AM573=TRUE,'Gen Master'!$AM573="Enabled?")),'Gen Master'!D573, ignore_flag)</f>
        <v>zzz_ignore</v>
      </c>
      <c r="E638" s="19" t="str">
        <f>IF(AND(NOT(ISBLANK('Gen Master'!E573)),OR('Gen Master'!$AM573=TRUE,'Gen Master'!$AM573="Enabled?")),'Gen Master'!E573, ignore_flag)</f>
        <v>zzz_ignore</v>
      </c>
      <c r="F638" s="19" t="str">
        <f>IF(AND(NOT(ISBLANK('Gen Master'!F573)),OR('Gen Master'!$AM573=TRUE,'Gen Master'!$AM573="Enabled?")),'Gen Master'!F573, ignore_flag)</f>
        <v>zzz_ignore</v>
      </c>
      <c r="G638" s="19" t="str">
        <f>IF(AND(NOT(ISBLANK('Gen Master'!G573)),OR('Gen Master'!$AM573=TRUE,'Gen Master'!$AM573="Enabled?")),'Gen Master'!G573, ignore_flag)</f>
        <v>zzz_ignore</v>
      </c>
      <c r="H638" s="19" t="str">
        <f>IF(AND(NOT(ISBLANK('Gen Master'!H573)),OR('Gen Master'!$AM573=TRUE,'Gen Master'!$AM573="Enabled?")),'Gen Master'!H573, ignore_flag)</f>
        <v>zzz_ignore</v>
      </c>
      <c r="I638" s="19" t="str">
        <f>IF(AND(NOT(ISBLANK('Gen Master'!I573)),OR('Gen Master'!$AM573=TRUE,'Gen Master'!$AM573="Enabled?")),'Gen Master'!I573, ignore_flag)</f>
        <v>zzz_ignore</v>
      </c>
      <c r="J638" s="19" t="str">
        <f>IF(AND(NOT(ISBLANK('Gen Master'!J573)),OR('Gen Master'!$AM573=TRUE,'Gen Master'!$AM573="Enabled?")),'Gen Master'!J573, ignore_flag)</f>
        <v>zzz_ignore</v>
      </c>
      <c r="K638" s="19" t="str">
        <f>IF(AND(NOT(ISBLANK('Gen Master'!K573)),OR('Gen Master'!$AM573=TRUE,'Gen Master'!$AM573="Enabled?")),'Gen Master'!K573, ignore_flag)</f>
        <v>zzz_ignore</v>
      </c>
      <c r="L638" s="19" t="str">
        <f>IF(AND(NOT(ISBLANK('Gen Master'!L573)),OR('Gen Master'!$AM573=TRUE,'Gen Master'!$AM573="Enabled?")),'Gen Master'!L573, ignore_flag)</f>
        <v>zzz_ignore</v>
      </c>
      <c r="M638" s="19" t="str">
        <f>IF(AND(NOT(ISBLANK('Gen Master'!M573)),OR('Gen Master'!$AM573=TRUE,'Gen Master'!$AM573="Enabled?")),'Gen Master'!M573, ignore_flag)</f>
        <v>zzz_ignore</v>
      </c>
      <c r="N638" s="19" t="str">
        <f>IF(AND(NOT(ISBLANK('Gen Master'!N573)),OR('Gen Master'!$AM573=TRUE,'Gen Master'!$AM573="Enabled?")),'Gen Master'!N573, ignore_flag)</f>
        <v>zzz_ignore</v>
      </c>
      <c r="O638" s="19" t="str">
        <f>IF(AND(NOT(ISBLANK('Gen Master'!O573)),OR('Gen Master'!$AM573=TRUE,'Gen Master'!$AM573="Enabled?")),'Gen Master'!O573, ignore_flag)</f>
        <v>zzz_ignore</v>
      </c>
      <c r="P638" s="19" t="str">
        <f>IF(AND(NOT(ISBLANK('Gen Master'!P573)),OR('Gen Master'!$AM573=TRUE,'Gen Master'!$AM573="Enabled?")),'Gen Master'!P573, ignore_flag)</f>
        <v>zzz_ignore</v>
      </c>
      <c r="Q638" s="19" t="str">
        <f>IF(AND(NOT(ISBLANK('Gen Master'!Q573)),OR('Gen Master'!$AM573=TRUE,'Gen Master'!$AM573="Enabled?")),'Gen Master'!Q573, ignore_flag)</f>
        <v>zzz_ignore</v>
      </c>
      <c r="R638" s="19" t="str">
        <f>IF(AND(NOT(ISBLANK('Gen Master'!R573)),OR('Gen Master'!$AM573=TRUE,'Gen Master'!$AM573="Enabled?")),'Gen Master'!R573, ignore_flag)</f>
        <v>zzz_ignore</v>
      </c>
      <c r="S638" s="19" t="str">
        <f>IF(AND(NOT(ISBLANK('Gen Master'!S573)),OR('Gen Master'!$AM573=TRUE,'Gen Master'!$AM573="Enabled?")),'Gen Master'!S573, ignore_flag)</f>
        <v>zzz_ignore</v>
      </c>
      <c r="T638" s="19" t="str">
        <f>IF(AND(NOT(ISBLANK('Gen Master'!T573)),OR('Gen Master'!$AM573=TRUE,'Gen Master'!$AM573="Enabled?")),'Gen Master'!T573, ignore_flag)</f>
        <v>zzz_ignore</v>
      </c>
      <c r="U638" s="19" t="str">
        <f>IF(AND(NOT(ISBLANK('Gen Master'!U573)),OR('Gen Master'!$AM573=TRUE,'Gen Master'!$AM573="Enabled?")),'Gen Master'!U573, ignore_flag)</f>
        <v>zzz_ignore</v>
      </c>
      <c r="V638" s="19" t="str">
        <f ca="1">IF(AND(NOT(ISBLANK('Gen Master'!V573)),OR('Gen Master'!$AM573=TRUE,'Gen Master'!$AM573="Enabled?")),'Gen Master'!V573, ignore_flag)</f>
        <v>zzz_ignore</v>
      </c>
      <c r="W638" s="19" t="str">
        <f>IF(AND(NOT(ISBLANK('Gen Master'!W573)),OR('Gen Master'!$AM573=TRUE,'Gen Master'!$AM573="Enabled?")),'Gen Master'!W573, ignore_flag)</f>
        <v>zzz_ignore</v>
      </c>
      <c r="X638" s="19" t="str">
        <f>IF(AND(NOT(ISBLANK('Gen Master'!X573)),OR('Gen Master'!$AM573=TRUE,'Gen Master'!$AM573="Enabled?")),'Gen Master'!X573, ignore_flag)</f>
        <v>zzz_ignore</v>
      </c>
      <c r="Y638" s="19" t="str">
        <f>IF(AND(NOT(ISBLANK('Gen Master'!Y573)),OR('Gen Master'!$AM573=TRUE,'Gen Master'!$AM573="Enabled?")),'Gen Master'!Y573, ignore_flag)</f>
        <v>zzz_ignore</v>
      </c>
    </row>
    <row r="639" spans="1:25">
      <c r="A639" s="19">
        <f>'Gen Master'!A574</f>
        <v>543</v>
      </c>
      <c r="B639" s="19" t="str">
        <f>IF(AND(NOT(ISBLANK('Gen Master'!B574)),OR('Gen Master'!$AM574=TRUE,'Gen Master'!$AM574="Enabled?")),'Gen Master'!B574, ignore_flag)</f>
        <v>zzz_ignore</v>
      </c>
      <c r="C639" s="19" t="str">
        <f>IF(AND(NOT(ISBLANK('Gen Master'!C574)),OR('Gen Master'!$AM574=TRUE,'Gen Master'!$AM574="Enabled?")),'Gen Master'!C574, ignore_flag)</f>
        <v>zzz_ignore</v>
      </c>
      <c r="D639" s="19" t="str">
        <f>IF(AND(NOT(ISBLANK('Gen Master'!D574)),OR('Gen Master'!$AM574=TRUE,'Gen Master'!$AM574="Enabled?")),'Gen Master'!D574, ignore_flag)</f>
        <v>zzz_ignore</v>
      </c>
      <c r="E639" s="19" t="str">
        <f>IF(AND(NOT(ISBLANK('Gen Master'!E574)),OR('Gen Master'!$AM574=TRUE,'Gen Master'!$AM574="Enabled?")),'Gen Master'!E574, ignore_flag)</f>
        <v>zzz_ignore</v>
      </c>
      <c r="F639" s="19" t="str">
        <f>IF(AND(NOT(ISBLANK('Gen Master'!F574)),OR('Gen Master'!$AM574=TRUE,'Gen Master'!$AM574="Enabled?")),'Gen Master'!F574, ignore_flag)</f>
        <v>zzz_ignore</v>
      </c>
      <c r="G639" s="19" t="str">
        <f>IF(AND(NOT(ISBLANK('Gen Master'!G574)),OR('Gen Master'!$AM574=TRUE,'Gen Master'!$AM574="Enabled?")),'Gen Master'!G574, ignore_flag)</f>
        <v>zzz_ignore</v>
      </c>
      <c r="H639" s="19" t="str">
        <f>IF(AND(NOT(ISBLANK('Gen Master'!H574)),OR('Gen Master'!$AM574=TRUE,'Gen Master'!$AM574="Enabled?")),'Gen Master'!H574, ignore_flag)</f>
        <v>zzz_ignore</v>
      </c>
      <c r="I639" s="19" t="str">
        <f>IF(AND(NOT(ISBLANK('Gen Master'!I574)),OR('Gen Master'!$AM574=TRUE,'Gen Master'!$AM574="Enabled?")),'Gen Master'!I574, ignore_flag)</f>
        <v>zzz_ignore</v>
      </c>
      <c r="J639" s="19" t="str">
        <f>IF(AND(NOT(ISBLANK('Gen Master'!J574)),OR('Gen Master'!$AM574=TRUE,'Gen Master'!$AM574="Enabled?")),'Gen Master'!J574, ignore_flag)</f>
        <v>zzz_ignore</v>
      </c>
      <c r="K639" s="19" t="str">
        <f>IF(AND(NOT(ISBLANK('Gen Master'!K574)),OR('Gen Master'!$AM574=TRUE,'Gen Master'!$AM574="Enabled?")),'Gen Master'!K574, ignore_flag)</f>
        <v>zzz_ignore</v>
      </c>
      <c r="L639" s="19" t="str">
        <f>IF(AND(NOT(ISBLANK('Gen Master'!L574)),OR('Gen Master'!$AM574=TRUE,'Gen Master'!$AM574="Enabled?")),'Gen Master'!L574, ignore_flag)</f>
        <v>zzz_ignore</v>
      </c>
      <c r="M639" s="19" t="str">
        <f>IF(AND(NOT(ISBLANK('Gen Master'!M574)),OR('Gen Master'!$AM574=TRUE,'Gen Master'!$AM574="Enabled?")),'Gen Master'!M574, ignore_flag)</f>
        <v>zzz_ignore</v>
      </c>
      <c r="N639" s="19" t="str">
        <f>IF(AND(NOT(ISBLANK('Gen Master'!N574)),OR('Gen Master'!$AM574=TRUE,'Gen Master'!$AM574="Enabled?")),'Gen Master'!N574, ignore_flag)</f>
        <v>zzz_ignore</v>
      </c>
      <c r="O639" s="19" t="str">
        <f>IF(AND(NOT(ISBLANK('Gen Master'!O574)),OR('Gen Master'!$AM574=TRUE,'Gen Master'!$AM574="Enabled?")),'Gen Master'!O574, ignore_flag)</f>
        <v>zzz_ignore</v>
      </c>
      <c r="P639" s="19" t="str">
        <f>IF(AND(NOT(ISBLANK('Gen Master'!P574)),OR('Gen Master'!$AM574=TRUE,'Gen Master'!$AM574="Enabled?")),'Gen Master'!P574, ignore_flag)</f>
        <v>zzz_ignore</v>
      </c>
      <c r="Q639" s="19" t="str">
        <f>IF(AND(NOT(ISBLANK('Gen Master'!Q574)),OR('Gen Master'!$AM574=TRUE,'Gen Master'!$AM574="Enabled?")),'Gen Master'!Q574, ignore_flag)</f>
        <v>zzz_ignore</v>
      </c>
      <c r="R639" s="19" t="str">
        <f>IF(AND(NOT(ISBLANK('Gen Master'!R574)),OR('Gen Master'!$AM574=TRUE,'Gen Master'!$AM574="Enabled?")),'Gen Master'!R574, ignore_flag)</f>
        <v>zzz_ignore</v>
      </c>
      <c r="S639" s="19" t="str">
        <f>IF(AND(NOT(ISBLANK('Gen Master'!S574)),OR('Gen Master'!$AM574=TRUE,'Gen Master'!$AM574="Enabled?")),'Gen Master'!S574, ignore_flag)</f>
        <v>zzz_ignore</v>
      </c>
      <c r="T639" s="19" t="str">
        <f>IF(AND(NOT(ISBLANK('Gen Master'!T574)),OR('Gen Master'!$AM574=TRUE,'Gen Master'!$AM574="Enabled?")),'Gen Master'!T574, ignore_flag)</f>
        <v>zzz_ignore</v>
      </c>
      <c r="U639" s="19" t="str">
        <f>IF(AND(NOT(ISBLANK('Gen Master'!U574)),OR('Gen Master'!$AM574=TRUE,'Gen Master'!$AM574="Enabled?")),'Gen Master'!U574, ignore_flag)</f>
        <v>zzz_ignore</v>
      </c>
      <c r="V639" s="19" t="str">
        <f ca="1">IF(AND(NOT(ISBLANK('Gen Master'!V574)),OR('Gen Master'!$AM574=TRUE,'Gen Master'!$AM574="Enabled?")),'Gen Master'!V574, ignore_flag)</f>
        <v>zzz_ignore</v>
      </c>
      <c r="W639" s="19" t="str">
        <f>IF(AND(NOT(ISBLANK('Gen Master'!W574)),OR('Gen Master'!$AM574=TRUE,'Gen Master'!$AM574="Enabled?")),'Gen Master'!W574, ignore_flag)</f>
        <v>zzz_ignore</v>
      </c>
      <c r="X639" s="19" t="str">
        <f>IF(AND(NOT(ISBLANK('Gen Master'!X574)),OR('Gen Master'!$AM574=TRUE,'Gen Master'!$AM574="Enabled?")),'Gen Master'!X574, ignore_flag)</f>
        <v>zzz_ignore</v>
      </c>
      <c r="Y639" s="19" t="str">
        <f>IF(AND(NOT(ISBLANK('Gen Master'!Y574)),OR('Gen Master'!$AM574=TRUE,'Gen Master'!$AM574="Enabled?")),'Gen Master'!Y574, ignore_flag)</f>
        <v>zzz_ignore</v>
      </c>
    </row>
    <row r="640" spans="1:25">
      <c r="A640" s="19">
        <f>'Gen Master'!A575</f>
        <v>544</v>
      </c>
      <c r="B640" s="19" t="str">
        <f>IF(AND(NOT(ISBLANK('Gen Master'!B575)),OR('Gen Master'!$AM575=TRUE,'Gen Master'!$AM575="Enabled?")),'Gen Master'!B575, ignore_flag)</f>
        <v>zzz_ignore</v>
      </c>
      <c r="C640" s="19" t="str">
        <f>IF(AND(NOT(ISBLANK('Gen Master'!C575)),OR('Gen Master'!$AM575=TRUE,'Gen Master'!$AM575="Enabled?")),'Gen Master'!C575, ignore_flag)</f>
        <v>zzz_ignore</v>
      </c>
      <c r="D640" s="19" t="str">
        <f>IF(AND(NOT(ISBLANK('Gen Master'!D575)),OR('Gen Master'!$AM575=TRUE,'Gen Master'!$AM575="Enabled?")),'Gen Master'!D575, ignore_flag)</f>
        <v>zzz_ignore</v>
      </c>
      <c r="E640" s="19" t="str">
        <f>IF(AND(NOT(ISBLANK('Gen Master'!E575)),OR('Gen Master'!$AM575=TRUE,'Gen Master'!$AM575="Enabled?")),'Gen Master'!E575, ignore_flag)</f>
        <v>zzz_ignore</v>
      </c>
      <c r="F640" s="19" t="str">
        <f>IF(AND(NOT(ISBLANK('Gen Master'!F575)),OR('Gen Master'!$AM575=TRUE,'Gen Master'!$AM575="Enabled?")),'Gen Master'!F575, ignore_flag)</f>
        <v>zzz_ignore</v>
      </c>
      <c r="G640" s="19" t="str">
        <f>IF(AND(NOT(ISBLANK('Gen Master'!G575)),OR('Gen Master'!$AM575=TRUE,'Gen Master'!$AM575="Enabled?")),'Gen Master'!G575, ignore_flag)</f>
        <v>zzz_ignore</v>
      </c>
      <c r="H640" s="19" t="str">
        <f>IF(AND(NOT(ISBLANK('Gen Master'!H575)),OR('Gen Master'!$AM575=TRUE,'Gen Master'!$AM575="Enabled?")),'Gen Master'!H575, ignore_flag)</f>
        <v>zzz_ignore</v>
      </c>
      <c r="I640" s="19" t="str">
        <f>IF(AND(NOT(ISBLANK('Gen Master'!I575)),OR('Gen Master'!$AM575=TRUE,'Gen Master'!$AM575="Enabled?")),'Gen Master'!I575, ignore_flag)</f>
        <v>zzz_ignore</v>
      </c>
      <c r="J640" s="19" t="str">
        <f>IF(AND(NOT(ISBLANK('Gen Master'!J575)),OR('Gen Master'!$AM575=TRUE,'Gen Master'!$AM575="Enabled?")),'Gen Master'!J575, ignore_flag)</f>
        <v>zzz_ignore</v>
      </c>
      <c r="K640" s="19" t="str">
        <f>IF(AND(NOT(ISBLANK('Gen Master'!K575)),OR('Gen Master'!$AM575=TRUE,'Gen Master'!$AM575="Enabled?")),'Gen Master'!K575, ignore_flag)</f>
        <v>zzz_ignore</v>
      </c>
      <c r="L640" s="19" t="str">
        <f>IF(AND(NOT(ISBLANK('Gen Master'!L575)),OR('Gen Master'!$AM575=TRUE,'Gen Master'!$AM575="Enabled?")),'Gen Master'!L575, ignore_flag)</f>
        <v>zzz_ignore</v>
      </c>
      <c r="M640" s="19" t="str">
        <f>IF(AND(NOT(ISBLANK('Gen Master'!M575)),OR('Gen Master'!$AM575=TRUE,'Gen Master'!$AM575="Enabled?")),'Gen Master'!M575, ignore_flag)</f>
        <v>zzz_ignore</v>
      </c>
      <c r="N640" s="19" t="str">
        <f>IF(AND(NOT(ISBLANK('Gen Master'!N575)),OR('Gen Master'!$AM575=TRUE,'Gen Master'!$AM575="Enabled?")),'Gen Master'!N575, ignore_flag)</f>
        <v>zzz_ignore</v>
      </c>
      <c r="O640" s="19" t="str">
        <f>IF(AND(NOT(ISBLANK('Gen Master'!O575)),OR('Gen Master'!$AM575=TRUE,'Gen Master'!$AM575="Enabled?")),'Gen Master'!O575, ignore_flag)</f>
        <v>zzz_ignore</v>
      </c>
      <c r="P640" s="19" t="str">
        <f>IF(AND(NOT(ISBLANK('Gen Master'!P575)),OR('Gen Master'!$AM575=TRUE,'Gen Master'!$AM575="Enabled?")),'Gen Master'!P575, ignore_flag)</f>
        <v>zzz_ignore</v>
      </c>
      <c r="Q640" s="19" t="str">
        <f>IF(AND(NOT(ISBLANK('Gen Master'!Q575)),OR('Gen Master'!$AM575=TRUE,'Gen Master'!$AM575="Enabled?")),'Gen Master'!Q575, ignore_flag)</f>
        <v>zzz_ignore</v>
      </c>
      <c r="R640" s="19" t="str">
        <f>IF(AND(NOT(ISBLANK('Gen Master'!R575)),OR('Gen Master'!$AM575=TRUE,'Gen Master'!$AM575="Enabled?")),'Gen Master'!R575, ignore_flag)</f>
        <v>zzz_ignore</v>
      </c>
      <c r="S640" s="19" t="str">
        <f>IF(AND(NOT(ISBLANK('Gen Master'!S575)),OR('Gen Master'!$AM575=TRUE,'Gen Master'!$AM575="Enabled?")),'Gen Master'!S575, ignore_flag)</f>
        <v>zzz_ignore</v>
      </c>
      <c r="T640" s="19" t="str">
        <f>IF(AND(NOT(ISBLANK('Gen Master'!T575)),OR('Gen Master'!$AM575=TRUE,'Gen Master'!$AM575="Enabled?")),'Gen Master'!T575, ignore_flag)</f>
        <v>zzz_ignore</v>
      </c>
      <c r="U640" s="19" t="str">
        <f>IF(AND(NOT(ISBLANK('Gen Master'!U575)),OR('Gen Master'!$AM575=TRUE,'Gen Master'!$AM575="Enabled?")),'Gen Master'!U575, ignore_flag)</f>
        <v>zzz_ignore</v>
      </c>
      <c r="V640" s="19" t="str">
        <f ca="1">IF(AND(NOT(ISBLANK('Gen Master'!V575)),OR('Gen Master'!$AM575=TRUE,'Gen Master'!$AM575="Enabled?")),'Gen Master'!V575, ignore_flag)</f>
        <v>zzz_ignore</v>
      </c>
      <c r="W640" s="19" t="str">
        <f>IF(AND(NOT(ISBLANK('Gen Master'!W575)),OR('Gen Master'!$AM575=TRUE,'Gen Master'!$AM575="Enabled?")),'Gen Master'!W575, ignore_flag)</f>
        <v>zzz_ignore</v>
      </c>
      <c r="X640" s="19" t="str">
        <f>IF(AND(NOT(ISBLANK('Gen Master'!X575)),OR('Gen Master'!$AM575=TRUE,'Gen Master'!$AM575="Enabled?")),'Gen Master'!X575, ignore_flag)</f>
        <v>zzz_ignore</v>
      </c>
      <c r="Y640" s="19" t="str">
        <f>IF(AND(NOT(ISBLANK('Gen Master'!Y575)),OR('Gen Master'!$AM575=TRUE,'Gen Master'!$AM575="Enabled?")),'Gen Master'!Y575, ignore_flag)</f>
        <v>zzz_ignore</v>
      </c>
    </row>
    <row r="641" spans="1:25">
      <c r="A641" s="19">
        <f>'Gen Master'!A576</f>
        <v>545</v>
      </c>
      <c r="B641" s="19" t="str">
        <f>IF(AND(NOT(ISBLANK('Gen Master'!B576)),OR('Gen Master'!$AM576=TRUE,'Gen Master'!$AM576="Enabled?")),'Gen Master'!B576, ignore_flag)</f>
        <v>zzz_ignore</v>
      </c>
      <c r="C641" s="19" t="str">
        <f>IF(AND(NOT(ISBLANK('Gen Master'!C576)),OR('Gen Master'!$AM576=TRUE,'Gen Master'!$AM576="Enabled?")),'Gen Master'!C576, ignore_flag)</f>
        <v>zzz_ignore</v>
      </c>
      <c r="D641" s="19" t="str">
        <f>IF(AND(NOT(ISBLANK('Gen Master'!D576)),OR('Gen Master'!$AM576=TRUE,'Gen Master'!$AM576="Enabled?")),'Gen Master'!D576, ignore_flag)</f>
        <v>zzz_ignore</v>
      </c>
      <c r="E641" s="19" t="str">
        <f>IF(AND(NOT(ISBLANK('Gen Master'!E576)),OR('Gen Master'!$AM576=TRUE,'Gen Master'!$AM576="Enabled?")),'Gen Master'!E576, ignore_flag)</f>
        <v>zzz_ignore</v>
      </c>
      <c r="F641" s="19" t="str">
        <f>IF(AND(NOT(ISBLANK('Gen Master'!F576)),OR('Gen Master'!$AM576=TRUE,'Gen Master'!$AM576="Enabled?")),'Gen Master'!F576, ignore_flag)</f>
        <v>zzz_ignore</v>
      </c>
      <c r="G641" s="19" t="str">
        <f>IF(AND(NOT(ISBLANK('Gen Master'!G576)),OR('Gen Master'!$AM576=TRUE,'Gen Master'!$AM576="Enabled?")),'Gen Master'!G576, ignore_flag)</f>
        <v>zzz_ignore</v>
      </c>
      <c r="H641" s="19" t="str">
        <f>IF(AND(NOT(ISBLANK('Gen Master'!H576)),OR('Gen Master'!$AM576=TRUE,'Gen Master'!$AM576="Enabled?")),'Gen Master'!H576, ignore_flag)</f>
        <v>zzz_ignore</v>
      </c>
      <c r="I641" s="19" t="str">
        <f>IF(AND(NOT(ISBLANK('Gen Master'!I576)),OR('Gen Master'!$AM576=TRUE,'Gen Master'!$AM576="Enabled?")),'Gen Master'!I576, ignore_flag)</f>
        <v>zzz_ignore</v>
      </c>
      <c r="J641" s="19" t="str">
        <f>IF(AND(NOT(ISBLANK('Gen Master'!J576)),OR('Gen Master'!$AM576=TRUE,'Gen Master'!$AM576="Enabled?")),'Gen Master'!J576, ignore_flag)</f>
        <v>zzz_ignore</v>
      </c>
      <c r="K641" s="19" t="str">
        <f>IF(AND(NOT(ISBLANK('Gen Master'!K576)),OR('Gen Master'!$AM576=TRUE,'Gen Master'!$AM576="Enabled?")),'Gen Master'!K576, ignore_flag)</f>
        <v>zzz_ignore</v>
      </c>
      <c r="L641" s="19" t="str">
        <f>IF(AND(NOT(ISBLANK('Gen Master'!L576)),OR('Gen Master'!$AM576=TRUE,'Gen Master'!$AM576="Enabled?")),'Gen Master'!L576, ignore_flag)</f>
        <v>zzz_ignore</v>
      </c>
      <c r="M641" s="19" t="str">
        <f>IF(AND(NOT(ISBLANK('Gen Master'!M576)),OR('Gen Master'!$AM576=TRUE,'Gen Master'!$AM576="Enabled?")),'Gen Master'!M576, ignore_flag)</f>
        <v>zzz_ignore</v>
      </c>
      <c r="N641" s="19" t="str">
        <f>IF(AND(NOT(ISBLANK('Gen Master'!N576)),OR('Gen Master'!$AM576=TRUE,'Gen Master'!$AM576="Enabled?")),'Gen Master'!N576, ignore_flag)</f>
        <v>zzz_ignore</v>
      </c>
      <c r="O641" s="19" t="str">
        <f>IF(AND(NOT(ISBLANK('Gen Master'!O576)),OR('Gen Master'!$AM576=TRUE,'Gen Master'!$AM576="Enabled?")),'Gen Master'!O576, ignore_flag)</f>
        <v>zzz_ignore</v>
      </c>
      <c r="P641" s="19" t="str">
        <f>IF(AND(NOT(ISBLANK('Gen Master'!P576)),OR('Gen Master'!$AM576=TRUE,'Gen Master'!$AM576="Enabled?")),'Gen Master'!P576, ignore_flag)</f>
        <v>zzz_ignore</v>
      </c>
      <c r="Q641" s="19" t="str">
        <f>IF(AND(NOT(ISBLANK('Gen Master'!Q576)),OR('Gen Master'!$AM576=TRUE,'Gen Master'!$AM576="Enabled?")),'Gen Master'!Q576, ignore_flag)</f>
        <v>zzz_ignore</v>
      </c>
      <c r="R641" s="19" t="str">
        <f>IF(AND(NOT(ISBLANK('Gen Master'!R576)),OR('Gen Master'!$AM576=TRUE,'Gen Master'!$AM576="Enabled?")),'Gen Master'!R576, ignore_flag)</f>
        <v>zzz_ignore</v>
      </c>
      <c r="S641" s="19" t="str">
        <f>IF(AND(NOT(ISBLANK('Gen Master'!S576)),OR('Gen Master'!$AM576=TRUE,'Gen Master'!$AM576="Enabled?")),'Gen Master'!S576, ignore_flag)</f>
        <v>zzz_ignore</v>
      </c>
      <c r="T641" s="19" t="str">
        <f>IF(AND(NOT(ISBLANK('Gen Master'!T576)),OR('Gen Master'!$AM576=TRUE,'Gen Master'!$AM576="Enabled?")),'Gen Master'!T576, ignore_flag)</f>
        <v>zzz_ignore</v>
      </c>
      <c r="U641" s="19" t="str">
        <f>IF(AND(NOT(ISBLANK('Gen Master'!U576)),OR('Gen Master'!$AM576=TRUE,'Gen Master'!$AM576="Enabled?")),'Gen Master'!U576, ignore_flag)</f>
        <v>zzz_ignore</v>
      </c>
      <c r="V641" s="19" t="str">
        <f ca="1">IF(AND(NOT(ISBLANK('Gen Master'!V576)),OR('Gen Master'!$AM576=TRUE,'Gen Master'!$AM576="Enabled?")),'Gen Master'!V576, ignore_flag)</f>
        <v>zzz_ignore</v>
      </c>
      <c r="W641" s="19" t="str">
        <f>IF(AND(NOT(ISBLANK('Gen Master'!W576)),OR('Gen Master'!$AM576=TRUE,'Gen Master'!$AM576="Enabled?")),'Gen Master'!W576, ignore_flag)</f>
        <v>zzz_ignore</v>
      </c>
      <c r="X641" s="19" t="str">
        <f>IF(AND(NOT(ISBLANK('Gen Master'!X576)),OR('Gen Master'!$AM576=TRUE,'Gen Master'!$AM576="Enabled?")),'Gen Master'!X576, ignore_flag)</f>
        <v>zzz_ignore</v>
      </c>
      <c r="Y641" s="19" t="str">
        <f>IF(AND(NOT(ISBLANK('Gen Master'!Y576)),OR('Gen Master'!$AM576=TRUE,'Gen Master'!$AM576="Enabled?")),'Gen Master'!Y576, ignore_flag)</f>
        <v>zzz_ignore</v>
      </c>
    </row>
    <row r="642" spans="1:25">
      <c r="A642" s="19">
        <f>'Gen Master'!A577</f>
        <v>546</v>
      </c>
      <c r="B642" s="19" t="str">
        <f>IF(AND(NOT(ISBLANK('Gen Master'!B577)),OR('Gen Master'!$AM577=TRUE,'Gen Master'!$AM577="Enabled?")),'Gen Master'!B577, ignore_flag)</f>
        <v>zzz_ignore</v>
      </c>
      <c r="C642" s="19" t="str">
        <f>IF(AND(NOT(ISBLANK('Gen Master'!C577)),OR('Gen Master'!$AM577=TRUE,'Gen Master'!$AM577="Enabled?")),'Gen Master'!C577, ignore_flag)</f>
        <v>zzz_ignore</v>
      </c>
      <c r="D642" s="19" t="str">
        <f>IF(AND(NOT(ISBLANK('Gen Master'!D577)),OR('Gen Master'!$AM577=TRUE,'Gen Master'!$AM577="Enabled?")),'Gen Master'!D577, ignore_flag)</f>
        <v>zzz_ignore</v>
      </c>
      <c r="E642" s="19" t="str">
        <f>IF(AND(NOT(ISBLANK('Gen Master'!E577)),OR('Gen Master'!$AM577=TRUE,'Gen Master'!$AM577="Enabled?")),'Gen Master'!E577, ignore_flag)</f>
        <v>zzz_ignore</v>
      </c>
      <c r="F642" s="19" t="str">
        <f>IF(AND(NOT(ISBLANK('Gen Master'!F577)),OR('Gen Master'!$AM577=TRUE,'Gen Master'!$AM577="Enabled?")),'Gen Master'!F577, ignore_flag)</f>
        <v>zzz_ignore</v>
      </c>
      <c r="G642" s="19" t="str">
        <f>IF(AND(NOT(ISBLANK('Gen Master'!G577)),OR('Gen Master'!$AM577=TRUE,'Gen Master'!$AM577="Enabled?")),'Gen Master'!G577, ignore_flag)</f>
        <v>zzz_ignore</v>
      </c>
      <c r="H642" s="19" t="str">
        <f>IF(AND(NOT(ISBLANK('Gen Master'!H577)),OR('Gen Master'!$AM577=TRUE,'Gen Master'!$AM577="Enabled?")),'Gen Master'!H577, ignore_flag)</f>
        <v>zzz_ignore</v>
      </c>
      <c r="I642" s="19" t="str">
        <f>IF(AND(NOT(ISBLANK('Gen Master'!I577)),OR('Gen Master'!$AM577=TRUE,'Gen Master'!$AM577="Enabled?")),'Gen Master'!I577, ignore_flag)</f>
        <v>zzz_ignore</v>
      </c>
      <c r="J642" s="19" t="str">
        <f>IF(AND(NOT(ISBLANK('Gen Master'!J577)),OR('Gen Master'!$AM577=TRUE,'Gen Master'!$AM577="Enabled?")),'Gen Master'!J577, ignore_flag)</f>
        <v>zzz_ignore</v>
      </c>
      <c r="K642" s="19" t="str">
        <f>IF(AND(NOT(ISBLANK('Gen Master'!K577)),OR('Gen Master'!$AM577=TRUE,'Gen Master'!$AM577="Enabled?")),'Gen Master'!K577, ignore_flag)</f>
        <v>zzz_ignore</v>
      </c>
      <c r="L642" s="19" t="str">
        <f>IF(AND(NOT(ISBLANK('Gen Master'!L577)),OR('Gen Master'!$AM577=TRUE,'Gen Master'!$AM577="Enabled?")),'Gen Master'!L577, ignore_flag)</f>
        <v>zzz_ignore</v>
      </c>
      <c r="M642" s="19" t="str">
        <f>IF(AND(NOT(ISBLANK('Gen Master'!M577)),OR('Gen Master'!$AM577=TRUE,'Gen Master'!$AM577="Enabled?")),'Gen Master'!M577, ignore_flag)</f>
        <v>zzz_ignore</v>
      </c>
      <c r="N642" s="19" t="str">
        <f>IF(AND(NOT(ISBLANK('Gen Master'!N577)),OR('Gen Master'!$AM577=TRUE,'Gen Master'!$AM577="Enabled?")),'Gen Master'!N577, ignore_flag)</f>
        <v>zzz_ignore</v>
      </c>
      <c r="O642" s="19" t="str">
        <f>IF(AND(NOT(ISBLANK('Gen Master'!O577)),OR('Gen Master'!$AM577=TRUE,'Gen Master'!$AM577="Enabled?")),'Gen Master'!O577, ignore_flag)</f>
        <v>zzz_ignore</v>
      </c>
      <c r="P642" s="19" t="str">
        <f>IF(AND(NOT(ISBLANK('Gen Master'!P577)),OR('Gen Master'!$AM577=TRUE,'Gen Master'!$AM577="Enabled?")),'Gen Master'!P577, ignore_flag)</f>
        <v>zzz_ignore</v>
      </c>
      <c r="Q642" s="19" t="str">
        <f>IF(AND(NOT(ISBLANK('Gen Master'!Q577)),OR('Gen Master'!$AM577=TRUE,'Gen Master'!$AM577="Enabled?")),'Gen Master'!Q577, ignore_flag)</f>
        <v>zzz_ignore</v>
      </c>
      <c r="R642" s="19" t="str">
        <f>IF(AND(NOT(ISBLANK('Gen Master'!R577)),OR('Gen Master'!$AM577=TRUE,'Gen Master'!$AM577="Enabled?")),'Gen Master'!R577, ignore_flag)</f>
        <v>zzz_ignore</v>
      </c>
      <c r="S642" s="19" t="str">
        <f>IF(AND(NOT(ISBLANK('Gen Master'!S577)),OR('Gen Master'!$AM577=TRUE,'Gen Master'!$AM577="Enabled?")),'Gen Master'!S577, ignore_flag)</f>
        <v>zzz_ignore</v>
      </c>
      <c r="T642" s="19" t="str">
        <f>IF(AND(NOT(ISBLANK('Gen Master'!T577)),OR('Gen Master'!$AM577=TRUE,'Gen Master'!$AM577="Enabled?")),'Gen Master'!T577, ignore_flag)</f>
        <v>zzz_ignore</v>
      </c>
      <c r="U642" s="19" t="str">
        <f>IF(AND(NOT(ISBLANK('Gen Master'!U577)),OR('Gen Master'!$AM577=TRUE,'Gen Master'!$AM577="Enabled?")),'Gen Master'!U577, ignore_flag)</f>
        <v>zzz_ignore</v>
      </c>
      <c r="V642" s="19" t="str">
        <f ca="1">IF(AND(NOT(ISBLANK('Gen Master'!V577)),OR('Gen Master'!$AM577=TRUE,'Gen Master'!$AM577="Enabled?")),'Gen Master'!V577, ignore_flag)</f>
        <v>zzz_ignore</v>
      </c>
      <c r="W642" s="19" t="str">
        <f>IF(AND(NOT(ISBLANK('Gen Master'!W577)),OR('Gen Master'!$AM577=TRUE,'Gen Master'!$AM577="Enabled?")),'Gen Master'!W577, ignore_flag)</f>
        <v>zzz_ignore</v>
      </c>
      <c r="X642" s="19" t="str">
        <f>IF(AND(NOT(ISBLANK('Gen Master'!X577)),OR('Gen Master'!$AM577=TRUE,'Gen Master'!$AM577="Enabled?")),'Gen Master'!X577, ignore_flag)</f>
        <v>zzz_ignore</v>
      </c>
      <c r="Y642" s="19" t="str">
        <f>IF(AND(NOT(ISBLANK('Gen Master'!Y577)),OR('Gen Master'!$AM577=TRUE,'Gen Master'!$AM577="Enabled?")),'Gen Master'!Y577, ignore_flag)</f>
        <v>zzz_ignore</v>
      </c>
    </row>
    <row r="643" spans="1:25">
      <c r="A643" s="19">
        <f>'Gen Master'!A578</f>
        <v>547</v>
      </c>
      <c r="B643" s="19" t="str">
        <f>IF(AND(NOT(ISBLANK('Gen Master'!B578)),OR('Gen Master'!$AM578=TRUE,'Gen Master'!$AM578="Enabled?")),'Gen Master'!B578, ignore_flag)</f>
        <v>zzz_ignore</v>
      </c>
      <c r="C643" s="19" t="str">
        <f>IF(AND(NOT(ISBLANK('Gen Master'!C578)),OR('Gen Master'!$AM578=TRUE,'Gen Master'!$AM578="Enabled?")),'Gen Master'!C578, ignore_flag)</f>
        <v>zzz_ignore</v>
      </c>
      <c r="D643" s="19" t="str">
        <f>IF(AND(NOT(ISBLANK('Gen Master'!D578)),OR('Gen Master'!$AM578=TRUE,'Gen Master'!$AM578="Enabled?")),'Gen Master'!D578, ignore_flag)</f>
        <v>zzz_ignore</v>
      </c>
      <c r="E643" s="19" t="str">
        <f>IF(AND(NOT(ISBLANK('Gen Master'!E578)),OR('Gen Master'!$AM578=TRUE,'Gen Master'!$AM578="Enabled?")),'Gen Master'!E578, ignore_flag)</f>
        <v>zzz_ignore</v>
      </c>
      <c r="F643" s="19" t="str">
        <f>IF(AND(NOT(ISBLANK('Gen Master'!F578)),OR('Gen Master'!$AM578=TRUE,'Gen Master'!$AM578="Enabled?")),'Gen Master'!F578, ignore_flag)</f>
        <v>zzz_ignore</v>
      </c>
      <c r="G643" s="19" t="str">
        <f>IF(AND(NOT(ISBLANK('Gen Master'!G578)),OR('Gen Master'!$AM578=TRUE,'Gen Master'!$AM578="Enabled?")),'Gen Master'!G578, ignore_flag)</f>
        <v>zzz_ignore</v>
      </c>
      <c r="H643" s="19" t="str">
        <f>IF(AND(NOT(ISBLANK('Gen Master'!H578)),OR('Gen Master'!$AM578=TRUE,'Gen Master'!$AM578="Enabled?")),'Gen Master'!H578, ignore_flag)</f>
        <v>zzz_ignore</v>
      </c>
      <c r="I643" s="19" t="str">
        <f>IF(AND(NOT(ISBLANK('Gen Master'!I578)),OR('Gen Master'!$AM578=TRUE,'Gen Master'!$AM578="Enabled?")),'Gen Master'!I578, ignore_flag)</f>
        <v>zzz_ignore</v>
      </c>
      <c r="J643" s="19" t="str">
        <f>IF(AND(NOT(ISBLANK('Gen Master'!J578)),OR('Gen Master'!$AM578=TRUE,'Gen Master'!$AM578="Enabled?")),'Gen Master'!J578, ignore_flag)</f>
        <v>zzz_ignore</v>
      </c>
      <c r="K643" s="19" t="str">
        <f>IF(AND(NOT(ISBLANK('Gen Master'!K578)),OR('Gen Master'!$AM578=TRUE,'Gen Master'!$AM578="Enabled?")),'Gen Master'!K578, ignore_flag)</f>
        <v>zzz_ignore</v>
      </c>
      <c r="L643" s="19" t="str">
        <f>IF(AND(NOT(ISBLANK('Gen Master'!L578)),OR('Gen Master'!$AM578=TRUE,'Gen Master'!$AM578="Enabled?")),'Gen Master'!L578, ignore_flag)</f>
        <v>zzz_ignore</v>
      </c>
      <c r="M643" s="19" t="str">
        <f>IF(AND(NOT(ISBLANK('Gen Master'!M578)),OR('Gen Master'!$AM578=TRUE,'Gen Master'!$AM578="Enabled?")),'Gen Master'!M578, ignore_flag)</f>
        <v>zzz_ignore</v>
      </c>
      <c r="N643" s="19" t="str">
        <f>IF(AND(NOT(ISBLANK('Gen Master'!N578)),OR('Gen Master'!$AM578=TRUE,'Gen Master'!$AM578="Enabled?")),'Gen Master'!N578, ignore_flag)</f>
        <v>zzz_ignore</v>
      </c>
      <c r="O643" s="19" t="str">
        <f>IF(AND(NOT(ISBLANK('Gen Master'!O578)),OR('Gen Master'!$AM578=TRUE,'Gen Master'!$AM578="Enabled?")),'Gen Master'!O578, ignore_flag)</f>
        <v>zzz_ignore</v>
      </c>
      <c r="P643" s="19" t="str">
        <f>IF(AND(NOT(ISBLANK('Gen Master'!P578)),OR('Gen Master'!$AM578=TRUE,'Gen Master'!$AM578="Enabled?")),'Gen Master'!P578, ignore_flag)</f>
        <v>zzz_ignore</v>
      </c>
      <c r="Q643" s="19" t="str">
        <f>IF(AND(NOT(ISBLANK('Gen Master'!Q578)),OR('Gen Master'!$AM578=TRUE,'Gen Master'!$AM578="Enabled?")),'Gen Master'!Q578, ignore_flag)</f>
        <v>zzz_ignore</v>
      </c>
      <c r="R643" s="19" t="str">
        <f>IF(AND(NOT(ISBLANK('Gen Master'!R578)),OR('Gen Master'!$AM578=TRUE,'Gen Master'!$AM578="Enabled?")),'Gen Master'!R578, ignore_flag)</f>
        <v>zzz_ignore</v>
      </c>
      <c r="S643" s="19" t="str">
        <f>IF(AND(NOT(ISBLANK('Gen Master'!S578)),OR('Gen Master'!$AM578=TRUE,'Gen Master'!$AM578="Enabled?")),'Gen Master'!S578, ignore_flag)</f>
        <v>zzz_ignore</v>
      </c>
      <c r="T643" s="19" t="str">
        <f>IF(AND(NOT(ISBLANK('Gen Master'!T578)),OR('Gen Master'!$AM578=TRUE,'Gen Master'!$AM578="Enabled?")),'Gen Master'!T578, ignore_flag)</f>
        <v>zzz_ignore</v>
      </c>
      <c r="U643" s="19" t="str">
        <f>IF(AND(NOT(ISBLANK('Gen Master'!U578)),OR('Gen Master'!$AM578=TRUE,'Gen Master'!$AM578="Enabled?")),'Gen Master'!U578, ignore_flag)</f>
        <v>zzz_ignore</v>
      </c>
      <c r="V643" s="19" t="str">
        <f ca="1">IF(AND(NOT(ISBLANK('Gen Master'!V578)),OR('Gen Master'!$AM578=TRUE,'Gen Master'!$AM578="Enabled?")),'Gen Master'!V578, ignore_flag)</f>
        <v>zzz_ignore</v>
      </c>
      <c r="W643" s="19" t="str">
        <f>IF(AND(NOT(ISBLANK('Gen Master'!W578)),OR('Gen Master'!$AM578=TRUE,'Gen Master'!$AM578="Enabled?")),'Gen Master'!W578, ignore_flag)</f>
        <v>zzz_ignore</v>
      </c>
      <c r="X643" s="19" t="str">
        <f>IF(AND(NOT(ISBLANK('Gen Master'!X578)),OR('Gen Master'!$AM578=TRUE,'Gen Master'!$AM578="Enabled?")),'Gen Master'!X578, ignore_flag)</f>
        <v>zzz_ignore</v>
      </c>
      <c r="Y643" s="19" t="str">
        <f>IF(AND(NOT(ISBLANK('Gen Master'!Y578)),OR('Gen Master'!$AM578=TRUE,'Gen Master'!$AM578="Enabled?")),'Gen Master'!Y578, ignore_flag)</f>
        <v>zzz_ignore</v>
      </c>
    </row>
    <row r="644" spans="1:25">
      <c r="A644" s="19">
        <f>'Gen Master'!A579</f>
        <v>548</v>
      </c>
      <c r="B644" s="19" t="str">
        <f>IF(AND(NOT(ISBLANK('Gen Master'!B579)),OR('Gen Master'!$AM579=TRUE,'Gen Master'!$AM579="Enabled?")),'Gen Master'!B579, ignore_flag)</f>
        <v>zzz_ignore</v>
      </c>
      <c r="C644" s="19" t="str">
        <f>IF(AND(NOT(ISBLANK('Gen Master'!C579)),OR('Gen Master'!$AM579=TRUE,'Gen Master'!$AM579="Enabled?")),'Gen Master'!C579, ignore_flag)</f>
        <v>zzz_ignore</v>
      </c>
      <c r="D644" s="19" t="str">
        <f>IF(AND(NOT(ISBLANK('Gen Master'!D579)),OR('Gen Master'!$AM579=TRUE,'Gen Master'!$AM579="Enabled?")),'Gen Master'!D579, ignore_flag)</f>
        <v>zzz_ignore</v>
      </c>
      <c r="E644" s="19" t="str">
        <f>IF(AND(NOT(ISBLANK('Gen Master'!E579)),OR('Gen Master'!$AM579=TRUE,'Gen Master'!$AM579="Enabled?")),'Gen Master'!E579, ignore_flag)</f>
        <v>zzz_ignore</v>
      </c>
      <c r="F644" s="19" t="str">
        <f>IF(AND(NOT(ISBLANK('Gen Master'!F579)),OR('Gen Master'!$AM579=TRUE,'Gen Master'!$AM579="Enabled?")),'Gen Master'!F579, ignore_flag)</f>
        <v>zzz_ignore</v>
      </c>
      <c r="G644" s="19" t="str">
        <f>IF(AND(NOT(ISBLANK('Gen Master'!G579)),OR('Gen Master'!$AM579=TRUE,'Gen Master'!$AM579="Enabled?")),'Gen Master'!G579, ignore_flag)</f>
        <v>zzz_ignore</v>
      </c>
      <c r="H644" s="19" t="str">
        <f>IF(AND(NOT(ISBLANK('Gen Master'!H579)),OR('Gen Master'!$AM579=TRUE,'Gen Master'!$AM579="Enabled?")),'Gen Master'!H579, ignore_flag)</f>
        <v>zzz_ignore</v>
      </c>
      <c r="I644" s="19" t="str">
        <f>IF(AND(NOT(ISBLANK('Gen Master'!I579)),OR('Gen Master'!$AM579=TRUE,'Gen Master'!$AM579="Enabled?")),'Gen Master'!I579, ignore_flag)</f>
        <v>zzz_ignore</v>
      </c>
      <c r="J644" s="19" t="str">
        <f>IF(AND(NOT(ISBLANK('Gen Master'!J579)),OR('Gen Master'!$AM579=TRUE,'Gen Master'!$AM579="Enabled?")),'Gen Master'!J579, ignore_flag)</f>
        <v>zzz_ignore</v>
      </c>
      <c r="K644" s="19" t="str">
        <f>IF(AND(NOT(ISBLANK('Gen Master'!K579)),OR('Gen Master'!$AM579=TRUE,'Gen Master'!$AM579="Enabled?")),'Gen Master'!K579, ignore_flag)</f>
        <v>zzz_ignore</v>
      </c>
      <c r="L644" s="19" t="str">
        <f>IF(AND(NOT(ISBLANK('Gen Master'!L579)),OR('Gen Master'!$AM579=TRUE,'Gen Master'!$AM579="Enabled?")),'Gen Master'!L579, ignore_flag)</f>
        <v>zzz_ignore</v>
      </c>
      <c r="M644" s="19" t="str">
        <f>IF(AND(NOT(ISBLANK('Gen Master'!M579)),OR('Gen Master'!$AM579=TRUE,'Gen Master'!$AM579="Enabled?")),'Gen Master'!M579, ignore_flag)</f>
        <v>zzz_ignore</v>
      </c>
      <c r="N644" s="19" t="str">
        <f>IF(AND(NOT(ISBLANK('Gen Master'!N579)),OR('Gen Master'!$AM579=TRUE,'Gen Master'!$AM579="Enabled?")),'Gen Master'!N579, ignore_flag)</f>
        <v>zzz_ignore</v>
      </c>
      <c r="O644" s="19" t="str">
        <f>IF(AND(NOT(ISBLANK('Gen Master'!O579)),OR('Gen Master'!$AM579=TRUE,'Gen Master'!$AM579="Enabled?")),'Gen Master'!O579, ignore_flag)</f>
        <v>zzz_ignore</v>
      </c>
      <c r="P644" s="19" t="str">
        <f>IF(AND(NOT(ISBLANK('Gen Master'!P579)),OR('Gen Master'!$AM579=TRUE,'Gen Master'!$AM579="Enabled?")),'Gen Master'!P579, ignore_flag)</f>
        <v>zzz_ignore</v>
      </c>
      <c r="Q644" s="19" t="str">
        <f>IF(AND(NOT(ISBLANK('Gen Master'!Q579)),OR('Gen Master'!$AM579=TRUE,'Gen Master'!$AM579="Enabled?")),'Gen Master'!Q579, ignore_flag)</f>
        <v>zzz_ignore</v>
      </c>
      <c r="R644" s="19" t="str">
        <f>IF(AND(NOT(ISBLANK('Gen Master'!R579)),OR('Gen Master'!$AM579=TRUE,'Gen Master'!$AM579="Enabled?")),'Gen Master'!R579, ignore_flag)</f>
        <v>zzz_ignore</v>
      </c>
      <c r="S644" s="19" t="str">
        <f>IF(AND(NOT(ISBLANK('Gen Master'!S579)),OR('Gen Master'!$AM579=TRUE,'Gen Master'!$AM579="Enabled?")),'Gen Master'!S579, ignore_flag)</f>
        <v>zzz_ignore</v>
      </c>
      <c r="T644" s="19" t="str">
        <f>IF(AND(NOT(ISBLANK('Gen Master'!T579)),OR('Gen Master'!$AM579=TRUE,'Gen Master'!$AM579="Enabled?")),'Gen Master'!T579, ignore_flag)</f>
        <v>zzz_ignore</v>
      </c>
      <c r="U644" s="19" t="str">
        <f>IF(AND(NOT(ISBLANK('Gen Master'!U579)),OR('Gen Master'!$AM579=TRUE,'Gen Master'!$AM579="Enabled?")),'Gen Master'!U579, ignore_flag)</f>
        <v>zzz_ignore</v>
      </c>
      <c r="V644" s="19" t="str">
        <f ca="1">IF(AND(NOT(ISBLANK('Gen Master'!V579)),OR('Gen Master'!$AM579=TRUE,'Gen Master'!$AM579="Enabled?")),'Gen Master'!V579, ignore_flag)</f>
        <v>zzz_ignore</v>
      </c>
      <c r="W644" s="19" t="str">
        <f>IF(AND(NOT(ISBLANK('Gen Master'!W579)),OR('Gen Master'!$AM579=TRUE,'Gen Master'!$AM579="Enabled?")),'Gen Master'!W579, ignore_flag)</f>
        <v>zzz_ignore</v>
      </c>
      <c r="X644" s="19" t="str">
        <f>IF(AND(NOT(ISBLANK('Gen Master'!X579)),OR('Gen Master'!$AM579=TRUE,'Gen Master'!$AM579="Enabled?")),'Gen Master'!X579, ignore_flag)</f>
        <v>zzz_ignore</v>
      </c>
      <c r="Y644" s="19" t="str">
        <f>IF(AND(NOT(ISBLANK('Gen Master'!Y579)),OR('Gen Master'!$AM579=TRUE,'Gen Master'!$AM579="Enabled?")),'Gen Master'!Y579, ignore_flag)</f>
        <v>zzz_ignore</v>
      </c>
    </row>
    <row r="645" spans="1:25">
      <c r="A645" s="19">
        <f>'Gen Master'!A587</f>
        <v>556</v>
      </c>
      <c r="B645" s="19" t="str">
        <f>IF(AND(NOT(ISBLANK('Gen Master'!B587)),OR('Gen Master'!$AM587=TRUE,'Gen Master'!$AM587="Enabled?")),'Gen Master'!B587, ignore_flag)</f>
        <v>zzz_ignore</v>
      </c>
      <c r="C645" s="19" t="str">
        <f>IF(AND(NOT(ISBLANK('Gen Master'!C587)),OR('Gen Master'!$AM587=TRUE,'Gen Master'!$AM587="Enabled?")),'Gen Master'!C587, ignore_flag)</f>
        <v>zzz_ignore</v>
      </c>
      <c r="D645" s="19" t="str">
        <f>IF(AND(NOT(ISBLANK('Gen Master'!D587)),OR('Gen Master'!$AM587=TRUE,'Gen Master'!$AM587="Enabled?")),'Gen Master'!D587, ignore_flag)</f>
        <v>zzz_ignore</v>
      </c>
      <c r="E645" s="19" t="str">
        <f>IF(AND(NOT(ISBLANK('Gen Master'!E587)),OR('Gen Master'!$AM587=TRUE,'Gen Master'!$AM587="Enabled?")),'Gen Master'!E587, ignore_flag)</f>
        <v>zzz_ignore</v>
      </c>
      <c r="F645" s="19" t="str">
        <f>IF(AND(NOT(ISBLANK('Gen Master'!F587)),OR('Gen Master'!$AM587=TRUE,'Gen Master'!$AM587="Enabled?")),'Gen Master'!F587, ignore_flag)</f>
        <v>zzz_ignore</v>
      </c>
      <c r="G645" s="19" t="str">
        <f>IF(AND(NOT(ISBLANK('Gen Master'!G587)),OR('Gen Master'!$AM587=TRUE,'Gen Master'!$AM587="Enabled?")),'Gen Master'!G587, ignore_flag)</f>
        <v>zzz_ignore</v>
      </c>
      <c r="H645" s="19" t="str">
        <f>IF(AND(NOT(ISBLANK('Gen Master'!H587)),OR('Gen Master'!$AM587=TRUE,'Gen Master'!$AM587="Enabled?")),'Gen Master'!H587, ignore_flag)</f>
        <v>zzz_ignore</v>
      </c>
      <c r="I645" s="19" t="str">
        <f>IF(AND(NOT(ISBLANK('Gen Master'!I587)),OR('Gen Master'!$AM587=TRUE,'Gen Master'!$AM587="Enabled?")),'Gen Master'!I587, ignore_flag)</f>
        <v>zzz_ignore</v>
      </c>
      <c r="J645" s="19" t="str">
        <f>IF(AND(NOT(ISBLANK('Gen Master'!J587)),OR('Gen Master'!$AM587=TRUE,'Gen Master'!$AM587="Enabled?")),'Gen Master'!J587, ignore_flag)</f>
        <v>zzz_ignore</v>
      </c>
      <c r="K645" s="19" t="str">
        <f>IF(AND(NOT(ISBLANK('Gen Master'!K587)),OR('Gen Master'!$AM587=TRUE,'Gen Master'!$AM587="Enabled?")),'Gen Master'!K587, ignore_flag)</f>
        <v>zzz_ignore</v>
      </c>
      <c r="L645" s="19" t="str">
        <f>IF(AND(NOT(ISBLANK('Gen Master'!L587)),OR('Gen Master'!$AM587=TRUE,'Gen Master'!$AM587="Enabled?")),'Gen Master'!L587, ignore_flag)</f>
        <v>zzz_ignore</v>
      </c>
      <c r="M645" s="19" t="str">
        <f>IF(AND(NOT(ISBLANK('Gen Master'!M587)),OR('Gen Master'!$AM587=TRUE,'Gen Master'!$AM587="Enabled?")),'Gen Master'!M587, ignore_flag)</f>
        <v>zzz_ignore</v>
      </c>
      <c r="N645" s="19" t="str">
        <f>IF(AND(NOT(ISBLANK('Gen Master'!N587)),OR('Gen Master'!$AM587=TRUE,'Gen Master'!$AM587="Enabled?")),'Gen Master'!N587, ignore_flag)</f>
        <v>zzz_ignore</v>
      </c>
      <c r="O645" s="19" t="str">
        <f>IF(AND(NOT(ISBLANK('Gen Master'!O587)),OR('Gen Master'!$AM587=TRUE,'Gen Master'!$AM587="Enabled?")),'Gen Master'!O587, ignore_flag)</f>
        <v>zzz_ignore</v>
      </c>
      <c r="P645" s="19" t="str">
        <f>IF(AND(NOT(ISBLANK('Gen Master'!P587)),OR('Gen Master'!$AM587=TRUE,'Gen Master'!$AM587="Enabled?")),'Gen Master'!P587, ignore_flag)</f>
        <v>zzz_ignore</v>
      </c>
      <c r="Q645" s="19" t="str">
        <f>IF(AND(NOT(ISBLANK('Gen Master'!Q587)),OR('Gen Master'!$AM587=TRUE,'Gen Master'!$AM587="Enabled?")),'Gen Master'!Q587, ignore_flag)</f>
        <v>zzz_ignore</v>
      </c>
      <c r="R645" s="19" t="str">
        <f>IF(AND(NOT(ISBLANK('Gen Master'!R587)),OR('Gen Master'!$AM587=TRUE,'Gen Master'!$AM587="Enabled?")),'Gen Master'!R587, ignore_flag)</f>
        <v>zzz_ignore</v>
      </c>
      <c r="S645" s="19" t="str">
        <f>IF(AND(NOT(ISBLANK('Gen Master'!S587)),OR('Gen Master'!$AM587=TRUE,'Gen Master'!$AM587="Enabled?")),'Gen Master'!S587, ignore_flag)</f>
        <v>zzz_ignore</v>
      </c>
      <c r="T645" s="19" t="str">
        <f>IF(AND(NOT(ISBLANK('Gen Master'!T587)),OR('Gen Master'!$AM587=TRUE,'Gen Master'!$AM587="Enabled?")),'Gen Master'!T587, ignore_flag)</f>
        <v>zzz_ignore</v>
      </c>
      <c r="U645" s="19" t="str">
        <f>IF(AND(NOT(ISBLANK('Gen Master'!U587)),OR('Gen Master'!$AM587=TRUE,'Gen Master'!$AM587="Enabled?")),'Gen Master'!U587, ignore_flag)</f>
        <v>zzz_ignore</v>
      </c>
      <c r="V645" s="19" t="str">
        <f ca="1">IF(AND(NOT(ISBLANK('Gen Master'!V587)),OR('Gen Master'!$AM587=TRUE,'Gen Master'!$AM587="Enabled?")),'Gen Master'!V587, ignore_flag)</f>
        <v>zzz_ignore</v>
      </c>
      <c r="W645" s="19" t="str">
        <f>IF(AND(NOT(ISBLANK('Gen Master'!W587)),OR('Gen Master'!$AM587=TRUE,'Gen Master'!$AM587="Enabled?")),'Gen Master'!W587, ignore_flag)</f>
        <v>zzz_ignore</v>
      </c>
      <c r="X645" s="19" t="str">
        <f>IF(AND(NOT(ISBLANK('Gen Master'!X587)),OR('Gen Master'!$AM587=TRUE,'Gen Master'!$AM587="Enabled?")),'Gen Master'!X587, ignore_flag)</f>
        <v>zzz_ignore</v>
      </c>
      <c r="Y645" s="19" t="str">
        <f>IF(AND(NOT(ISBLANK('Gen Master'!Y587)),OR('Gen Master'!$AM587=TRUE,'Gen Master'!$AM587="Enabled?")),'Gen Master'!Y587, ignore_flag)</f>
        <v>zzz_ignore</v>
      </c>
    </row>
    <row r="646" spans="1:25">
      <c r="A646" s="19">
        <f>'Gen Master'!A588</f>
        <v>557</v>
      </c>
      <c r="B646" s="19" t="str">
        <f>IF(AND(NOT(ISBLANK('Gen Master'!B588)),OR('Gen Master'!$AM588=TRUE,'Gen Master'!$AM588="Enabled?")),'Gen Master'!B588, ignore_flag)</f>
        <v>zzz_ignore</v>
      </c>
      <c r="C646" s="19" t="str">
        <f>IF(AND(NOT(ISBLANK('Gen Master'!C588)),OR('Gen Master'!$AM588=TRUE,'Gen Master'!$AM588="Enabled?")),'Gen Master'!C588, ignore_flag)</f>
        <v>zzz_ignore</v>
      </c>
      <c r="D646" s="19" t="str">
        <f>IF(AND(NOT(ISBLANK('Gen Master'!D588)),OR('Gen Master'!$AM588=TRUE,'Gen Master'!$AM588="Enabled?")),'Gen Master'!D588, ignore_flag)</f>
        <v>zzz_ignore</v>
      </c>
      <c r="E646" s="19" t="str">
        <f>IF(AND(NOT(ISBLANK('Gen Master'!E588)),OR('Gen Master'!$AM588=TRUE,'Gen Master'!$AM588="Enabled?")),'Gen Master'!E588, ignore_flag)</f>
        <v>zzz_ignore</v>
      </c>
      <c r="F646" s="19" t="str">
        <f>IF(AND(NOT(ISBLANK('Gen Master'!F588)),OR('Gen Master'!$AM588=TRUE,'Gen Master'!$AM588="Enabled?")),'Gen Master'!F588, ignore_flag)</f>
        <v>zzz_ignore</v>
      </c>
      <c r="G646" s="19" t="str">
        <f>IF(AND(NOT(ISBLANK('Gen Master'!G588)),OR('Gen Master'!$AM588=TRUE,'Gen Master'!$AM588="Enabled?")),'Gen Master'!G588, ignore_flag)</f>
        <v>zzz_ignore</v>
      </c>
      <c r="H646" s="19" t="str">
        <f>IF(AND(NOT(ISBLANK('Gen Master'!H588)),OR('Gen Master'!$AM588=TRUE,'Gen Master'!$AM588="Enabled?")),'Gen Master'!H588, ignore_flag)</f>
        <v>zzz_ignore</v>
      </c>
      <c r="I646" s="19" t="str">
        <f>IF(AND(NOT(ISBLANK('Gen Master'!I588)),OR('Gen Master'!$AM588=TRUE,'Gen Master'!$AM588="Enabled?")),'Gen Master'!I588, ignore_flag)</f>
        <v>zzz_ignore</v>
      </c>
      <c r="J646" s="19" t="str">
        <f>IF(AND(NOT(ISBLANK('Gen Master'!J588)),OR('Gen Master'!$AM588=TRUE,'Gen Master'!$AM588="Enabled?")),'Gen Master'!J588, ignore_flag)</f>
        <v>zzz_ignore</v>
      </c>
      <c r="K646" s="19" t="str">
        <f>IF(AND(NOT(ISBLANK('Gen Master'!K588)),OR('Gen Master'!$AM588=TRUE,'Gen Master'!$AM588="Enabled?")),'Gen Master'!K588, ignore_flag)</f>
        <v>zzz_ignore</v>
      </c>
      <c r="L646" s="19" t="str">
        <f>IF(AND(NOT(ISBLANK('Gen Master'!L588)),OR('Gen Master'!$AM588=TRUE,'Gen Master'!$AM588="Enabled?")),'Gen Master'!L588, ignore_flag)</f>
        <v>zzz_ignore</v>
      </c>
      <c r="M646" s="19" t="str">
        <f>IF(AND(NOT(ISBLANK('Gen Master'!M588)),OR('Gen Master'!$AM588=TRUE,'Gen Master'!$AM588="Enabled?")),'Gen Master'!M588, ignore_flag)</f>
        <v>zzz_ignore</v>
      </c>
      <c r="N646" s="19" t="str">
        <f>IF(AND(NOT(ISBLANK('Gen Master'!N588)),OR('Gen Master'!$AM588=TRUE,'Gen Master'!$AM588="Enabled?")),'Gen Master'!N588, ignore_flag)</f>
        <v>zzz_ignore</v>
      </c>
      <c r="O646" s="19" t="str">
        <f>IF(AND(NOT(ISBLANK('Gen Master'!O588)),OR('Gen Master'!$AM588=TRUE,'Gen Master'!$AM588="Enabled?")),'Gen Master'!O588, ignore_flag)</f>
        <v>zzz_ignore</v>
      </c>
      <c r="P646" s="19" t="str">
        <f>IF(AND(NOT(ISBLANK('Gen Master'!P588)),OR('Gen Master'!$AM588=TRUE,'Gen Master'!$AM588="Enabled?")),'Gen Master'!P588, ignore_flag)</f>
        <v>zzz_ignore</v>
      </c>
      <c r="Q646" s="19" t="str">
        <f>IF(AND(NOT(ISBLANK('Gen Master'!Q588)),OR('Gen Master'!$AM588=TRUE,'Gen Master'!$AM588="Enabled?")),'Gen Master'!Q588, ignore_flag)</f>
        <v>zzz_ignore</v>
      </c>
      <c r="R646" s="19" t="str">
        <f>IF(AND(NOT(ISBLANK('Gen Master'!R588)),OR('Gen Master'!$AM588=TRUE,'Gen Master'!$AM588="Enabled?")),'Gen Master'!R588, ignore_flag)</f>
        <v>zzz_ignore</v>
      </c>
      <c r="S646" s="19" t="str">
        <f>IF(AND(NOT(ISBLANK('Gen Master'!S588)),OR('Gen Master'!$AM588=TRUE,'Gen Master'!$AM588="Enabled?")),'Gen Master'!S588, ignore_flag)</f>
        <v>zzz_ignore</v>
      </c>
      <c r="T646" s="19" t="str">
        <f>IF(AND(NOT(ISBLANK('Gen Master'!T588)),OR('Gen Master'!$AM588=TRUE,'Gen Master'!$AM588="Enabled?")),'Gen Master'!T588, ignore_flag)</f>
        <v>zzz_ignore</v>
      </c>
      <c r="U646" s="19" t="str">
        <f>IF(AND(NOT(ISBLANK('Gen Master'!U588)),OR('Gen Master'!$AM588=TRUE,'Gen Master'!$AM588="Enabled?")),'Gen Master'!U588, ignore_flag)</f>
        <v>zzz_ignore</v>
      </c>
      <c r="V646" s="19" t="str">
        <f ca="1">IF(AND(NOT(ISBLANK('Gen Master'!V588)),OR('Gen Master'!$AM588=TRUE,'Gen Master'!$AM588="Enabled?")),'Gen Master'!V588, ignore_flag)</f>
        <v>zzz_ignore</v>
      </c>
      <c r="W646" s="19" t="str">
        <f>IF(AND(NOT(ISBLANK('Gen Master'!W588)),OR('Gen Master'!$AM588=TRUE,'Gen Master'!$AM588="Enabled?")),'Gen Master'!W588, ignore_flag)</f>
        <v>zzz_ignore</v>
      </c>
      <c r="X646" s="19" t="str">
        <f>IF(AND(NOT(ISBLANK('Gen Master'!X588)),OR('Gen Master'!$AM588=TRUE,'Gen Master'!$AM588="Enabled?")),'Gen Master'!X588, ignore_flag)</f>
        <v>zzz_ignore</v>
      </c>
      <c r="Y646" s="19" t="str">
        <f>IF(AND(NOT(ISBLANK('Gen Master'!Y588)),OR('Gen Master'!$AM588=TRUE,'Gen Master'!$AM588="Enabled?")),'Gen Master'!Y588, ignore_flag)</f>
        <v>zzz_ignore</v>
      </c>
    </row>
    <row r="647" spans="1:25">
      <c r="A647" s="19">
        <f>'Gen Master'!A589</f>
        <v>558</v>
      </c>
      <c r="B647" s="19" t="str">
        <f>IF(AND(NOT(ISBLANK('Gen Master'!B589)),OR('Gen Master'!$AM589=TRUE,'Gen Master'!$AM589="Enabled?")),'Gen Master'!B589, ignore_flag)</f>
        <v>zzz_ignore</v>
      </c>
      <c r="C647" s="19" t="str">
        <f>IF(AND(NOT(ISBLANK('Gen Master'!C589)),OR('Gen Master'!$AM589=TRUE,'Gen Master'!$AM589="Enabled?")),'Gen Master'!C589, ignore_flag)</f>
        <v>zzz_ignore</v>
      </c>
      <c r="D647" s="19" t="str">
        <f>IF(AND(NOT(ISBLANK('Gen Master'!D589)),OR('Gen Master'!$AM589=TRUE,'Gen Master'!$AM589="Enabled?")),'Gen Master'!D589, ignore_flag)</f>
        <v>zzz_ignore</v>
      </c>
      <c r="E647" s="19" t="str">
        <f>IF(AND(NOT(ISBLANK('Gen Master'!E589)),OR('Gen Master'!$AM589=TRUE,'Gen Master'!$AM589="Enabled?")),'Gen Master'!E589, ignore_flag)</f>
        <v>zzz_ignore</v>
      </c>
      <c r="F647" s="19" t="str">
        <f>IF(AND(NOT(ISBLANK('Gen Master'!F589)),OR('Gen Master'!$AM589=TRUE,'Gen Master'!$AM589="Enabled?")),'Gen Master'!F589, ignore_flag)</f>
        <v>zzz_ignore</v>
      </c>
      <c r="G647" s="19" t="str">
        <f>IF(AND(NOT(ISBLANK('Gen Master'!G589)),OR('Gen Master'!$AM589=TRUE,'Gen Master'!$AM589="Enabled?")),'Gen Master'!G589, ignore_flag)</f>
        <v>zzz_ignore</v>
      </c>
      <c r="H647" s="19" t="str">
        <f>IF(AND(NOT(ISBLANK('Gen Master'!H589)),OR('Gen Master'!$AM589=TRUE,'Gen Master'!$AM589="Enabled?")),'Gen Master'!H589, ignore_flag)</f>
        <v>zzz_ignore</v>
      </c>
      <c r="I647" s="19" t="str">
        <f>IF(AND(NOT(ISBLANK('Gen Master'!I589)),OR('Gen Master'!$AM589=TRUE,'Gen Master'!$AM589="Enabled?")),'Gen Master'!I589, ignore_flag)</f>
        <v>zzz_ignore</v>
      </c>
      <c r="J647" s="19" t="str">
        <f>IF(AND(NOT(ISBLANK('Gen Master'!J589)),OR('Gen Master'!$AM589=TRUE,'Gen Master'!$AM589="Enabled?")),'Gen Master'!J589, ignore_flag)</f>
        <v>zzz_ignore</v>
      </c>
      <c r="K647" s="19" t="str">
        <f>IF(AND(NOT(ISBLANK('Gen Master'!K589)),OR('Gen Master'!$AM589=TRUE,'Gen Master'!$AM589="Enabled?")),'Gen Master'!K589, ignore_flag)</f>
        <v>zzz_ignore</v>
      </c>
      <c r="L647" s="19" t="str">
        <f>IF(AND(NOT(ISBLANK('Gen Master'!L589)),OR('Gen Master'!$AM589=TRUE,'Gen Master'!$AM589="Enabled?")),'Gen Master'!L589, ignore_flag)</f>
        <v>zzz_ignore</v>
      </c>
      <c r="M647" s="19" t="str">
        <f>IF(AND(NOT(ISBLANK('Gen Master'!M589)),OR('Gen Master'!$AM589=TRUE,'Gen Master'!$AM589="Enabled?")),'Gen Master'!M589, ignore_flag)</f>
        <v>zzz_ignore</v>
      </c>
      <c r="N647" s="19" t="str">
        <f>IF(AND(NOT(ISBLANK('Gen Master'!N589)),OR('Gen Master'!$AM589=TRUE,'Gen Master'!$AM589="Enabled?")),'Gen Master'!N589, ignore_flag)</f>
        <v>zzz_ignore</v>
      </c>
      <c r="O647" s="19" t="str">
        <f>IF(AND(NOT(ISBLANK('Gen Master'!O589)),OR('Gen Master'!$AM589=TRUE,'Gen Master'!$AM589="Enabled?")),'Gen Master'!O589, ignore_flag)</f>
        <v>zzz_ignore</v>
      </c>
      <c r="P647" s="19" t="str">
        <f>IF(AND(NOT(ISBLANK('Gen Master'!P589)),OR('Gen Master'!$AM589=TRUE,'Gen Master'!$AM589="Enabled?")),'Gen Master'!P589, ignore_flag)</f>
        <v>zzz_ignore</v>
      </c>
      <c r="Q647" s="19" t="str">
        <f>IF(AND(NOT(ISBLANK('Gen Master'!Q589)),OR('Gen Master'!$AM589=TRUE,'Gen Master'!$AM589="Enabled?")),'Gen Master'!Q589, ignore_flag)</f>
        <v>zzz_ignore</v>
      </c>
      <c r="R647" s="19" t="str">
        <f>IF(AND(NOT(ISBLANK('Gen Master'!R589)),OR('Gen Master'!$AM589=TRUE,'Gen Master'!$AM589="Enabled?")),'Gen Master'!R589, ignore_flag)</f>
        <v>zzz_ignore</v>
      </c>
      <c r="S647" s="19" t="str">
        <f>IF(AND(NOT(ISBLANK('Gen Master'!S589)),OR('Gen Master'!$AM589=TRUE,'Gen Master'!$AM589="Enabled?")),'Gen Master'!S589, ignore_flag)</f>
        <v>zzz_ignore</v>
      </c>
      <c r="T647" s="19" t="str">
        <f>IF(AND(NOT(ISBLANK('Gen Master'!T589)),OR('Gen Master'!$AM589=TRUE,'Gen Master'!$AM589="Enabled?")),'Gen Master'!T589, ignore_flag)</f>
        <v>zzz_ignore</v>
      </c>
      <c r="U647" s="19" t="str">
        <f>IF(AND(NOT(ISBLANK('Gen Master'!U589)),OR('Gen Master'!$AM589=TRUE,'Gen Master'!$AM589="Enabled?")),'Gen Master'!U589, ignore_flag)</f>
        <v>zzz_ignore</v>
      </c>
      <c r="V647" s="19" t="str">
        <f ca="1">IF(AND(NOT(ISBLANK('Gen Master'!V589)),OR('Gen Master'!$AM589=TRUE,'Gen Master'!$AM589="Enabled?")),'Gen Master'!V589, ignore_flag)</f>
        <v>zzz_ignore</v>
      </c>
      <c r="W647" s="19" t="str">
        <f>IF(AND(NOT(ISBLANK('Gen Master'!W589)),OR('Gen Master'!$AM589=TRUE,'Gen Master'!$AM589="Enabled?")),'Gen Master'!W589, ignore_flag)</f>
        <v>zzz_ignore</v>
      </c>
      <c r="X647" s="19" t="str">
        <f>IF(AND(NOT(ISBLANK('Gen Master'!X589)),OR('Gen Master'!$AM589=TRUE,'Gen Master'!$AM589="Enabled?")),'Gen Master'!X589, ignore_flag)</f>
        <v>zzz_ignore</v>
      </c>
      <c r="Y647" s="19" t="str">
        <f>IF(AND(NOT(ISBLANK('Gen Master'!Y589)),OR('Gen Master'!$AM589=TRUE,'Gen Master'!$AM589="Enabled?")),'Gen Master'!Y589, ignore_flag)</f>
        <v>zzz_ignore</v>
      </c>
    </row>
    <row r="648" spans="1:25">
      <c r="A648" s="19">
        <f>'Gen Master'!A590</f>
        <v>559</v>
      </c>
      <c r="B648" s="19" t="str">
        <f>IF(AND(NOT(ISBLANK('Gen Master'!B590)),OR('Gen Master'!$AM590=TRUE,'Gen Master'!$AM590="Enabled?")),'Gen Master'!B590, ignore_flag)</f>
        <v>zzz_ignore</v>
      </c>
      <c r="C648" s="19" t="str">
        <f>IF(AND(NOT(ISBLANK('Gen Master'!C590)),OR('Gen Master'!$AM590=TRUE,'Gen Master'!$AM590="Enabled?")),'Gen Master'!C590, ignore_flag)</f>
        <v>zzz_ignore</v>
      </c>
      <c r="D648" s="19" t="str">
        <f>IF(AND(NOT(ISBLANK('Gen Master'!D590)),OR('Gen Master'!$AM590=TRUE,'Gen Master'!$AM590="Enabled?")),'Gen Master'!D590, ignore_flag)</f>
        <v>zzz_ignore</v>
      </c>
      <c r="E648" s="19" t="str">
        <f>IF(AND(NOT(ISBLANK('Gen Master'!E590)),OR('Gen Master'!$AM590=TRUE,'Gen Master'!$AM590="Enabled?")),'Gen Master'!E590, ignore_flag)</f>
        <v>zzz_ignore</v>
      </c>
      <c r="F648" s="19" t="str">
        <f>IF(AND(NOT(ISBLANK('Gen Master'!F590)),OR('Gen Master'!$AM590=TRUE,'Gen Master'!$AM590="Enabled?")),'Gen Master'!F590, ignore_flag)</f>
        <v>zzz_ignore</v>
      </c>
      <c r="G648" s="19" t="str">
        <f>IF(AND(NOT(ISBLANK('Gen Master'!G590)),OR('Gen Master'!$AM590=TRUE,'Gen Master'!$AM590="Enabled?")),'Gen Master'!G590, ignore_flag)</f>
        <v>zzz_ignore</v>
      </c>
      <c r="H648" s="19" t="str">
        <f>IF(AND(NOT(ISBLANK('Gen Master'!H590)),OR('Gen Master'!$AM590=TRUE,'Gen Master'!$AM590="Enabled?")),'Gen Master'!H590, ignore_flag)</f>
        <v>zzz_ignore</v>
      </c>
      <c r="I648" s="19" t="str">
        <f>IF(AND(NOT(ISBLANK('Gen Master'!I590)),OR('Gen Master'!$AM590=TRUE,'Gen Master'!$AM590="Enabled?")),'Gen Master'!I590, ignore_flag)</f>
        <v>zzz_ignore</v>
      </c>
      <c r="J648" s="19" t="str">
        <f>IF(AND(NOT(ISBLANK('Gen Master'!J590)),OR('Gen Master'!$AM590=TRUE,'Gen Master'!$AM590="Enabled?")),'Gen Master'!J590, ignore_flag)</f>
        <v>zzz_ignore</v>
      </c>
      <c r="K648" s="19" t="str">
        <f>IF(AND(NOT(ISBLANK('Gen Master'!K590)),OR('Gen Master'!$AM590=TRUE,'Gen Master'!$AM590="Enabled?")),'Gen Master'!K590, ignore_flag)</f>
        <v>zzz_ignore</v>
      </c>
      <c r="L648" s="19" t="str">
        <f>IF(AND(NOT(ISBLANK('Gen Master'!L590)),OR('Gen Master'!$AM590=TRUE,'Gen Master'!$AM590="Enabled?")),'Gen Master'!L590, ignore_flag)</f>
        <v>zzz_ignore</v>
      </c>
      <c r="M648" s="19" t="str">
        <f>IF(AND(NOT(ISBLANK('Gen Master'!M590)),OR('Gen Master'!$AM590=TRUE,'Gen Master'!$AM590="Enabled?")),'Gen Master'!M590, ignore_flag)</f>
        <v>zzz_ignore</v>
      </c>
      <c r="N648" s="19" t="str">
        <f>IF(AND(NOT(ISBLANK('Gen Master'!N590)),OR('Gen Master'!$AM590=TRUE,'Gen Master'!$AM590="Enabled?")),'Gen Master'!N590, ignore_flag)</f>
        <v>zzz_ignore</v>
      </c>
      <c r="O648" s="19" t="str">
        <f>IF(AND(NOT(ISBLANK('Gen Master'!O590)),OR('Gen Master'!$AM590=TRUE,'Gen Master'!$AM590="Enabled?")),'Gen Master'!O590, ignore_flag)</f>
        <v>zzz_ignore</v>
      </c>
      <c r="P648" s="19" t="str">
        <f>IF(AND(NOT(ISBLANK('Gen Master'!P590)),OR('Gen Master'!$AM590=TRUE,'Gen Master'!$AM590="Enabled?")),'Gen Master'!P590, ignore_flag)</f>
        <v>zzz_ignore</v>
      </c>
      <c r="Q648" s="19" t="str">
        <f>IF(AND(NOT(ISBLANK('Gen Master'!Q590)),OR('Gen Master'!$AM590=TRUE,'Gen Master'!$AM590="Enabled?")),'Gen Master'!Q590, ignore_flag)</f>
        <v>zzz_ignore</v>
      </c>
      <c r="R648" s="19" t="str">
        <f>IF(AND(NOT(ISBLANK('Gen Master'!R590)),OR('Gen Master'!$AM590=TRUE,'Gen Master'!$AM590="Enabled?")),'Gen Master'!R590, ignore_flag)</f>
        <v>zzz_ignore</v>
      </c>
      <c r="S648" s="19" t="str">
        <f>IF(AND(NOT(ISBLANK('Gen Master'!S590)),OR('Gen Master'!$AM590=TRUE,'Gen Master'!$AM590="Enabled?")),'Gen Master'!S590, ignore_flag)</f>
        <v>zzz_ignore</v>
      </c>
      <c r="T648" s="19" t="str">
        <f>IF(AND(NOT(ISBLANK('Gen Master'!T590)),OR('Gen Master'!$AM590=TRUE,'Gen Master'!$AM590="Enabled?")),'Gen Master'!T590, ignore_flag)</f>
        <v>zzz_ignore</v>
      </c>
      <c r="U648" s="19" t="str">
        <f>IF(AND(NOT(ISBLANK('Gen Master'!U590)),OR('Gen Master'!$AM590=TRUE,'Gen Master'!$AM590="Enabled?")),'Gen Master'!U590, ignore_flag)</f>
        <v>zzz_ignore</v>
      </c>
      <c r="V648" s="19" t="str">
        <f ca="1">IF(AND(NOT(ISBLANK('Gen Master'!V590)),OR('Gen Master'!$AM590=TRUE,'Gen Master'!$AM590="Enabled?")),'Gen Master'!V590, ignore_flag)</f>
        <v>zzz_ignore</v>
      </c>
      <c r="W648" s="19" t="str">
        <f>IF(AND(NOT(ISBLANK('Gen Master'!W590)),OR('Gen Master'!$AM590=TRUE,'Gen Master'!$AM590="Enabled?")),'Gen Master'!W590, ignore_flag)</f>
        <v>zzz_ignore</v>
      </c>
      <c r="X648" s="19" t="str">
        <f>IF(AND(NOT(ISBLANK('Gen Master'!X590)),OR('Gen Master'!$AM590=TRUE,'Gen Master'!$AM590="Enabled?")),'Gen Master'!X590, ignore_flag)</f>
        <v>zzz_ignore</v>
      </c>
      <c r="Y648" s="19" t="str">
        <f>IF(AND(NOT(ISBLANK('Gen Master'!Y590)),OR('Gen Master'!$AM590=TRUE,'Gen Master'!$AM590="Enabled?")),'Gen Master'!Y590, ignore_flag)</f>
        <v>zzz_ignore</v>
      </c>
    </row>
    <row r="649" spans="1:25">
      <c r="A649" s="19">
        <f>'Gen Master'!A591</f>
        <v>560</v>
      </c>
      <c r="B649" s="19" t="str">
        <f>IF(AND(NOT(ISBLANK('Gen Master'!B591)),OR('Gen Master'!$AM591=TRUE,'Gen Master'!$AM591="Enabled?")),'Gen Master'!B591, ignore_flag)</f>
        <v>zzz_ignore</v>
      </c>
      <c r="C649" s="19" t="str">
        <f>IF(AND(NOT(ISBLANK('Gen Master'!C591)),OR('Gen Master'!$AM591=TRUE,'Gen Master'!$AM591="Enabled?")),'Gen Master'!C591, ignore_flag)</f>
        <v>zzz_ignore</v>
      </c>
      <c r="D649" s="19" t="str">
        <f>IF(AND(NOT(ISBLANK('Gen Master'!D591)),OR('Gen Master'!$AM591=TRUE,'Gen Master'!$AM591="Enabled?")),'Gen Master'!D591, ignore_flag)</f>
        <v>zzz_ignore</v>
      </c>
      <c r="E649" s="19" t="str">
        <f>IF(AND(NOT(ISBLANK('Gen Master'!E591)),OR('Gen Master'!$AM591=TRUE,'Gen Master'!$AM591="Enabled?")),'Gen Master'!E591, ignore_flag)</f>
        <v>zzz_ignore</v>
      </c>
      <c r="F649" s="19" t="str">
        <f>IF(AND(NOT(ISBLANK('Gen Master'!F591)),OR('Gen Master'!$AM591=TRUE,'Gen Master'!$AM591="Enabled?")),'Gen Master'!F591, ignore_flag)</f>
        <v>zzz_ignore</v>
      </c>
      <c r="G649" s="19" t="str">
        <f>IF(AND(NOT(ISBLANK('Gen Master'!G591)),OR('Gen Master'!$AM591=TRUE,'Gen Master'!$AM591="Enabled?")),'Gen Master'!G591, ignore_flag)</f>
        <v>zzz_ignore</v>
      </c>
      <c r="H649" s="19" t="str">
        <f>IF(AND(NOT(ISBLANK('Gen Master'!H591)),OR('Gen Master'!$AM591=TRUE,'Gen Master'!$AM591="Enabled?")),'Gen Master'!H591, ignore_flag)</f>
        <v>zzz_ignore</v>
      </c>
      <c r="I649" s="19" t="str">
        <f>IF(AND(NOT(ISBLANK('Gen Master'!I591)),OR('Gen Master'!$AM591=TRUE,'Gen Master'!$AM591="Enabled?")),'Gen Master'!I591, ignore_flag)</f>
        <v>zzz_ignore</v>
      </c>
      <c r="J649" s="19" t="str">
        <f>IF(AND(NOT(ISBLANK('Gen Master'!J591)),OR('Gen Master'!$AM591=TRUE,'Gen Master'!$AM591="Enabled?")),'Gen Master'!J591, ignore_flag)</f>
        <v>zzz_ignore</v>
      </c>
      <c r="K649" s="19" t="str">
        <f>IF(AND(NOT(ISBLANK('Gen Master'!K591)),OR('Gen Master'!$AM591=TRUE,'Gen Master'!$AM591="Enabled?")),'Gen Master'!K591, ignore_flag)</f>
        <v>zzz_ignore</v>
      </c>
      <c r="L649" s="19" t="str">
        <f>IF(AND(NOT(ISBLANK('Gen Master'!L591)),OR('Gen Master'!$AM591=TRUE,'Gen Master'!$AM591="Enabled?")),'Gen Master'!L591, ignore_flag)</f>
        <v>zzz_ignore</v>
      </c>
      <c r="M649" s="19" t="str">
        <f>IF(AND(NOT(ISBLANK('Gen Master'!M591)),OR('Gen Master'!$AM591=TRUE,'Gen Master'!$AM591="Enabled?")),'Gen Master'!M591, ignore_flag)</f>
        <v>zzz_ignore</v>
      </c>
      <c r="N649" s="19" t="str">
        <f>IF(AND(NOT(ISBLANK('Gen Master'!N591)),OR('Gen Master'!$AM591=TRUE,'Gen Master'!$AM591="Enabled?")),'Gen Master'!N591, ignore_flag)</f>
        <v>zzz_ignore</v>
      </c>
      <c r="O649" s="19" t="str">
        <f>IF(AND(NOT(ISBLANK('Gen Master'!O591)),OR('Gen Master'!$AM591=TRUE,'Gen Master'!$AM591="Enabled?")),'Gen Master'!O591, ignore_flag)</f>
        <v>zzz_ignore</v>
      </c>
      <c r="P649" s="19" t="str">
        <f>IF(AND(NOT(ISBLANK('Gen Master'!P591)),OR('Gen Master'!$AM591=TRUE,'Gen Master'!$AM591="Enabled?")),'Gen Master'!P591, ignore_flag)</f>
        <v>zzz_ignore</v>
      </c>
      <c r="Q649" s="19" t="str">
        <f>IF(AND(NOT(ISBLANK('Gen Master'!Q591)),OR('Gen Master'!$AM591=TRUE,'Gen Master'!$AM591="Enabled?")),'Gen Master'!Q591, ignore_flag)</f>
        <v>zzz_ignore</v>
      </c>
      <c r="R649" s="19" t="str">
        <f>IF(AND(NOT(ISBLANK('Gen Master'!R591)),OR('Gen Master'!$AM591=TRUE,'Gen Master'!$AM591="Enabled?")),'Gen Master'!R591, ignore_flag)</f>
        <v>zzz_ignore</v>
      </c>
      <c r="S649" s="19" t="str">
        <f>IF(AND(NOT(ISBLANK('Gen Master'!S591)),OR('Gen Master'!$AM591=TRUE,'Gen Master'!$AM591="Enabled?")),'Gen Master'!S591, ignore_flag)</f>
        <v>zzz_ignore</v>
      </c>
      <c r="T649" s="19" t="str">
        <f>IF(AND(NOT(ISBLANK('Gen Master'!T591)),OR('Gen Master'!$AM591=TRUE,'Gen Master'!$AM591="Enabled?")),'Gen Master'!T591, ignore_flag)</f>
        <v>zzz_ignore</v>
      </c>
      <c r="U649" s="19" t="str">
        <f>IF(AND(NOT(ISBLANK('Gen Master'!U591)),OR('Gen Master'!$AM591=TRUE,'Gen Master'!$AM591="Enabled?")),'Gen Master'!U591, ignore_flag)</f>
        <v>zzz_ignore</v>
      </c>
      <c r="V649" s="19" t="str">
        <f ca="1">IF(AND(NOT(ISBLANK('Gen Master'!V591)),OR('Gen Master'!$AM591=TRUE,'Gen Master'!$AM591="Enabled?")),'Gen Master'!V591, ignore_flag)</f>
        <v>zzz_ignore</v>
      </c>
      <c r="W649" s="19" t="str">
        <f>IF(AND(NOT(ISBLANK('Gen Master'!W591)),OR('Gen Master'!$AM591=TRUE,'Gen Master'!$AM591="Enabled?")),'Gen Master'!W591, ignore_flag)</f>
        <v>zzz_ignore</v>
      </c>
      <c r="X649" s="19" t="str">
        <f>IF(AND(NOT(ISBLANK('Gen Master'!X591)),OR('Gen Master'!$AM591=TRUE,'Gen Master'!$AM591="Enabled?")),'Gen Master'!X591, ignore_flag)</f>
        <v>zzz_ignore</v>
      </c>
      <c r="Y649" s="19" t="str">
        <f>IF(AND(NOT(ISBLANK('Gen Master'!Y591)),OR('Gen Master'!$AM591=TRUE,'Gen Master'!$AM591="Enabled?")),'Gen Master'!Y591, ignore_flag)</f>
        <v>zzz_ignore</v>
      </c>
    </row>
    <row r="650" spans="1:25">
      <c r="A650" s="19">
        <f>'Gen Master'!A592</f>
        <v>561</v>
      </c>
      <c r="B650" s="19" t="str">
        <f>IF(AND(NOT(ISBLANK('Gen Master'!B592)),OR('Gen Master'!$AM592=TRUE,'Gen Master'!$AM592="Enabled?")),'Gen Master'!B592, ignore_flag)</f>
        <v>zzz_ignore</v>
      </c>
      <c r="C650" s="19" t="str">
        <f>IF(AND(NOT(ISBLANK('Gen Master'!C592)),OR('Gen Master'!$AM592=TRUE,'Gen Master'!$AM592="Enabled?")),'Gen Master'!C592, ignore_flag)</f>
        <v>zzz_ignore</v>
      </c>
      <c r="D650" s="19" t="str">
        <f>IF(AND(NOT(ISBLANK('Gen Master'!D592)),OR('Gen Master'!$AM592=TRUE,'Gen Master'!$AM592="Enabled?")),'Gen Master'!D592, ignore_flag)</f>
        <v>zzz_ignore</v>
      </c>
      <c r="E650" s="19" t="str">
        <f>IF(AND(NOT(ISBLANK('Gen Master'!E592)),OR('Gen Master'!$AM592=TRUE,'Gen Master'!$AM592="Enabled?")),'Gen Master'!E592, ignore_flag)</f>
        <v>zzz_ignore</v>
      </c>
      <c r="F650" s="19" t="str">
        <f>IF(AND(NOT(ISBLANK('Gen Master'!F592)),OR('Gen Master'!$AM592=TRUE,'Gen Master'!$AM592="Enabled?")),'Gen Master'!F592, ignore_flag)</f>
        <v>zzz_ignore</v>
      </c>
      <c r="G650" s="19" t="str">
        <f>IF(AND(NOT(ISBLANK('Gen Master'!G592)),OR('Gen Master'!$AM592=TRUE,'Gen Master'!$AM592="Enabled?")),'Gen Master'!G592, ignore_flag)</f>
        <v>zzz_ignore</v>
      </c>
      <c r="H650" s="19" t="str">
        <f>IF(AND(NOT(ISBLANK('Gen Master'!H592)),OR('Gen Master'!$AM592=TRUE,'Gen Master'!$AM592="Enabled?")),'Gen Master'!H592, ignore_flag)</f>
        <v>zzz_ignore</v>
      </c>
      <c r="I650" s="19" t="str">
        <f>IF(AND(NOT(ISBLANK('Gen Master'!I592)),OR('Gen Master'!$AM592=TRUE,'Gen Master'!$AM592="Enabled?")),'Gen Master'!I592, ignore_flag)</f>
        <v>zzz_ignore</v>
      </c>
      <c r="J650" s="19" t="str">
        <f>IF(AND(NOT(ISBLANK('Gen Master'!J592)),OR('Gen Master'!$AM592=TRUE,'Gen Master'!$AM592="Enabled?")),'Gen Master'!J592, ignore_flag)</f>
        <v>zzz_ignore</v>
      </c>
      <c r="K650" s="19" t="str">
        <f>IF(AND(NOT(ISBLANK('Gen Master'!K592)),OR('Gen Master'!$AM592=TRUE,'Gen Master'!$AM592="Enabled?")),'Gen Master'!K592, ignore_flag)</f>
        <v>zzz_ignore</v>
      </c>
      <c r="L650" s="19" t="str">
        <f>IF(AND(NOT(ISBLANK('Gen Master'!L592)),OR('Gen Master'!$AM592=TRUE,'Gen Master'!$AM592="Enabled?")),'Gen Master'!L592, ignore_flag)</f>
        <v>zzz_ignore</v>
      </c>
      <c r="M650" s="19" t="str">
        <f>IF(AND(NOT(ISBLANK('Gen Master'!M592)),OR('Gen Master'!$AM592=TRUE,'Gen Master'!$AM592="Enabled?")),'Gen Master'!M592, ignore_flag)</f>
        <v>zzz_ignore</v>
      </c>
      <c r="N650" s="19" t="str">
        <f>IF(AND(NOT(ISBLANK('Gen Master'!N592)),OR('Gen Master'!$AM592=TRUE,'Gen Master'!$AM592="Enabled?")),'Gen Master'!N592, ignore_flag)</f>
        <v>zzz_ignore</v>
      </c>
      <c r="O650" s="19" t="str">
        <f>IF(AND(NOT(ISBLANK('Gen Master'!O592)),OR('Gen Master'!$AM592=TRUE,'Gen Master'!$AM592="Enabled?")),'Gen Master'!O592, ignore_flag)</f>
        <v>zzz_ignore</v>
      </c>
      <c r="P650" s="19" t="str">
        <f>IF(AND(NOT(ISBLANK('Gen Master'!P592)),OR('Gen Master'!$AM592=TRUE,'Gen Master'!$AM592="Enabled?")),'Gen Master'!P592, ignore_flag)</f>
        <v>zzz_ignore</v>
      </c>
      <c r="Q650" s="19" t="str">
        <f>IF(AND(NOT(ISBLANK('Gen Master'!Q592)),OR('Gen Master'!$AM592=TRUE,'Gen Master'!$AM592="Enabled?")),'Gen Master'!Q592, ignore_flag)</f>
        <v>zzz_ignore</v>
      </c>
      <c r="R650" s="19" t="str">
        <f>IF(AND(NOT(ISBLANK('Gen Master'!R592)),OR('Gen Master'!$AM592=TRUE,'Gen Master'!$AM592="Enabled?")),'Gen Master'!R592, ignore_flag)</f>
        <v>zzz_ignore</v>
      </c>
      <c r="S650" s="19" t="str">
        <f>IF(AND(NOT(ISBLANK('Gen Master'!S592)),OR('Gen Master'!$AM592=TRUE,'Gen Master'!$AM592="Enabled?")),'Gen Master'!S592, ignore_flag)</f>
        <v>zzz_ignore</v>
      </c>
      <c r="T650" s="19" t="str">
        <f>IF(AND(NOT(ISBLANK('Gen Master'!T592)),OR('Gen Master'!$AM592=TRUE,'Gen Master'!$AM592="Enabled?")),'Gen Master'!T592, ignore_flag)</f>
        <v>zzz_ignore</v>
      </c>
      <c r="U650" s="19" t="str">
        <f>IF(AND(NOT(ISBLANK('Gen Master'!U592)),OR('Gen Master'!$AM592=TRUE,'Gen Master'!$AM592="Enabled?")),'Gen Master'!U592, ignore_flag)</f>
        <v>zzz_ignore</v>
      </c>
      <c r="V650" s="19" t="str">
        <f ca="1">IF(AND(NOT(ISBLANK('Gen Master'!V592)),OR('Gen Master'!$AM592=TRUE,'Gen Master'!$AM592="Enabled?")),'Gen Master'!V592, ignore_flag)</f>
        <v>zzz_ignore</v>
      </c>
      <c r="W650" s="19" t="str">
        <f>IF(AND(NOT(ISBLANK('Gen Master'!W592)),OR('Gen Master'!$AM592=TRUE,'Gen Master'!$AM592="Enabled?")),'Gen Master'!W592, ignore_flag)</f>
        <v>zzz_ignore</v>
      </c>
      <c r="X650" s="19" t="str">
        <f>IF(AND(NOT(ISBLANK('Gen Master'!X592)),OR('Gen Master'!$AM592=TRUE,'Gen Master'!$AM592="Enabled?")),'Gen Master'!X592, ignore_flag)</f>
        <v>zzz_ignore</v>
      </c>
      <c r="Y650" s="19" t="str">
        <f>IF(AND(NOT(ISBLANK('Gen Master'!Y592)),OR('Gen Master'!$AM592=TRUE,'Gen Master'!$AM592="Enabled?")),'Gen Master'!Y592, ignore_flag)</f>
        <v>zzz_ignore</v>
      </c>
    </row>
    <row r="651" spans="1:25">
      <c r="A651" s="19">
        <f>'Gen Master'!A593</f>
        <v>562</v>
      </c>
      <c r="B651" s="19" t="str">
        <f>IF(AND(NOT(ISBLANK('Gen Master'!B593)),OR('Gen Master'!$AM593=TRUE,'Gen Master'!$AM593="Enabled?")),'Gen Master'!B593, ignore_flag)</f>
        <v>zzz_ignore</v>
      </c>
      <c r="C651" s="19" t="str">
        <f>IF(AND(NOT(ISBLANK('Gen Master'!C593)),OR('Gen Master'!$AM593=TRUE,'Gen Master'!$AM593="Enabled?")),'Gen Master'!C593, ignore_flag)</f>
        <v>zzz_ignore</v>
      </c>
      <c r="D651" s="19" t="str">
        <f>IF(AND(NOT(ISBLANK('Gen Master'!D593)),OR('Gen Master'!$AM593=TRUE,'Gen Master'!$AM593="Enabled?")),'Gen Master'!D593, ignore_flag)</f>
        <v>zzz_ignore</v>
      </c>
      <c r="E651" s="19" t="str">
        <f>IF(AND(NOT(ISBLANK('Gen Master'!E593)),OR('Gen Master'!$AM593=TRUE,'Gen Master'!$AM593="Enabled?")),'Gen Master'!E593, ignore_flag)</f>
        <v>zzz_ignore</v>
      </c>
      <c r="F651" s="19" t="str">
        <f>IF(AND(NOT(ISBLANK('Gen Master'!F593)),OR('Gen Master'!$AM593=TRUE,'Gen Master'!$AM593="Enabled?")),'Gen Master'!F593, ignore_flag)</f>
        <v>zzz_ignore</v>
      </c>
      <c r="G651" s="19" t="str">
        <f>IF(AND(NOT(ISBLANK('Gen Master'!G593)),OR('Gen Master'!$AM593=TRUE,'Gen Master'!$AM593="Enabled?")),'Gen Master'!G593, ignore_flag)</f>
        <v>zzz_ignore</v>
      </c>
      <c r="H651" s="19" t="str">
        <f>IF(AND(NOT(ISBLANK('Gen Master'!H593)),OR('Gen Master'!$AM593=TRUE,'Gen Master'!$AM593="Enabled?")),'Gen Master'!H593, ignore_flag)</f>
        <v>zzz_ignore</v>
      </c>
      <c r="I651" s="19" t="str">
        <f>IF(AND(NOT(ISBLANK('Gen Master'!I593)),OR('Gen Master'!$AM593=TRUE,'Gen Master'!$AM593="Enabled?")),'Gen Master'!I593, ignore_flag)</f>
        <v>zzz_ignore</v>
      </c>
      <c r="J651" s="19" t="str">
        <f>IF(AND(NOT(ISBLANK('Gen Master'!J593)),OR('Gen Master'!$AM593=TRUE,'Gen Master'!$AM593="Enabled?")),'Gen Master'!J593, ignore_flag)</f>
        <v>zzz_ignore</v>
      </c>
      <c r="K651" s="19" t="str">
        <f>IF(AND(NOT(ISBLANK('Gen Master'!K593)),OR('Gen Master'!$AM593=TRUE,'Gen Master'!$AM593="Enabled?")),'Gen Master'!K593, ignore_flag)</f>
        <v>zzz_ignore</v>
      </c>
      <c r="L651" s="19" t="str">
        <f>IF(AND(NOT(ISBLANK('Gen Master'!L593)),OR('Gen Master'!$AM593=TRUE,'Gen Master'!$AM593="Enabled?")),'Gen Master'!L593, ignore_flag)</f>
        <v>zzz_ignore</v>
      </c>
      <c r="M651" s="19" t="str">
        <f>IF(AND(NOT(ISBLANK('Gen Master'!M593)),OR('Gen Master'!$AM593=TRUE,'Gen Master'!$AM593="Enabled?")),'Gen Master'!M593, ignore_flag)</f>
        <v>zzz_ignore</v>
      </c>
      <c r="N651" s="19" t="str">
        <f>IF(AND(NOT(ISBLANK('Gen Master'!N593)),OR('Gen Master'!$AM593=TRUE,'Gen Master'!$AM593="Enabled?")),'Gen Master'!N593, ignore_flag)</f>
        <v>zzz_ignore</v>
      </c>
      <c r="O651" s="19" t="str">
        <f>IF(AND(NOT(ISBLANK('Gen Master'!O593)),OR('Gen Master'!$AM593=TRUE,'Gen Master'!$AM593="Enabled?")),'Gen Master'!O593, ignore_flag)</f>
        <v>zzz_ignore</v>
      </c>
      <c r="P651" s="19" t="str">
        <f>IF(AND(NOT(ISBLANK('Gen Master'!P593)),OR('Gen Master'!$AM593=TRUE,'Gen Master'!$AM593="Enabled?")),'Gen Master'!P593, ignore_flag)</f>
        <v>zzz_ignore</v>
      </c>
      <c r="Q651" s="19" t="str">
        <f>IF(AND(NOT(ISBLANK('Gen Master'!Q593)),OR('Gen Master'!$AM593=TRUE,'Gen Master'!$AM593="Enabled?")),'Gen Master'!Q593, ignore_flag)</f>
        <v>zzz_ignore</v>
      </c>
      <c r="R651" s="19" t="str">
        <f>IF(AND(NOT(ISBLANK('Gen Master'!R593)),OR('Gen Master'!$AM593=TRUE,'Gen Master'!$AM593="Enabled?")),'Gen Master'!R593, ignore_flag)</f>
        <v>zzz_ignore</v>
      </c>
      <c r="S651" s="19" t="str">
        <f>IF(AND(NOT(ISBLANK('Gen Master'!S593)),OR('Gen Master'!$AM593=TRUE,'Gen Master'!$AM593="Enabled?")),'Gen Master'!S593, ignore_flag)</f>
        <v>zzz_ignore</v>
      </c>
      <c r="T651" s="19" t="str">
        <f>IF(AND(NOT(ISBLANK('Gen Master'!T593)),OR('Gen Master'!$AM593=TRUE,'Gen Master'!$AM593="Enabled?")),'Gen Master'!T593, ignore_flag)</f>
        <v>zzz_ignore</v>
      </c>
      <c r="U651" s="19" t="str">
        <f>IF(AND(NOT(ISBLANK('Gen Master'!U593)),OR('Gen Master'!$AM593=TRUE,'Gen Master'!$AM593="Enabled?")),'Gen Master'!U593, ignore_flag)</f>
        <v>zzz_ignore</v>
      </c>
      <c r="V651" s="19" t="str">
        <f ca="1">IF(AND(NOT(ISBLANK('Gen Master'!V593)),OR('Gen Master'!$AM593=TRUE,'Gen Master'!$AM593="Enabled?")),'Gen Master'!V593, ignore_flag)</f>
        <v>zzz_ignore</v>
      </c>
      <c r="W651" s="19" t="str">
        <f>IF(AND(NOT(ISBLANK('Gen Master'!W593)),OR('Gen Master'!$AM593=TRUE,'Gen Master'!$AM593="Enabled?")),'Gen Master'!W593, ignore_flag)</f>
        <v>zzz_ignore</v>
      </c>
      <c r="X651" s="19" t="str">
        <f>IF(AND(NOT(ISBLANK('Gen Master'!X593)),OR('Gen Master'!$AM593=TRUE,'Gen Master'!$AM593="Enabled?")),'Gen Master'!X593, ignore_flag)</f>
        <v>zzz_ignore</v>
      </c>
      <c r="Y651" s="19" t="str">
        <f>IF(AND(NOT(ISBLANK('Gen Master'!Y593)),OR('Gen Master'!$AM593=TRUE,'Gen Master'!$AM593="Enabled?")),'Gen Master'!Y593, ignore_flag)</f>
        <v>zzz_ignore</v>
      </c>
    </row>
    <row r="652" spans="1:25">
      <c r="A652" s="19">
        <f>'Gen Master'!A594</f>
        <v>563</v>
      </c>
      <c r="B652" s="19" t="str">
        <f>IF(AND(NOT(ISBLANK('Gen Master'!B594)),OR('Gen Master'!$AM594=TRUE,'Gen Master'!$AM594="Enabled?")),'Gen Master'!B594, ignore_flag)</f>
        <v>zzz_ignore</v>
      </c>
      <c r="C652" s="19" t="str">
        <f>IF(AND(NOT(ISBLANK('Gen Master'!C594)),OR('Gen Master'!$AM594=TRUE,'Gen Master'!$AM594="Enabled?")),'Gen Master'!C594, ignore_flag)</f>
        <v>zzz_ignore</v>
      </c>
      <c r="D652" s="19" t="str">
        <f>IF(AND(NOT(ISBLANK('Gen Master'!D594)),OR('Gen Master'!$AM594=TRUE,'Gen Master'!$AM594="Enabled?")),'Gen Master'!D594, ignore_flag)</f>
        <v>zzz_ignore</v>
      </c>
      <c r="E652" s="19" t="str">
        <f>IF(AND(NOT(ISBLANK('Gen Master'!E594)),OR('Gen Master'!$AM594=TRUE,'Gen Master'!$AM594="Enabled?")),'Gen Master'!E594, ignore_flag)</f>
        <v>zzz_ignore</v>
      </c>
      <c r="F652" s="19" t="str">
        <f>IF(AND(NOT(ISBLANK('Gen Master'!F594)),OR('Gen Master'!$AM594=TRUE,'Gen Master'!$AM594="Enabled?")),'Gen Master'!F594, ignore_flag)</f>
        <v>zzz_ignore</v>
      </c>
      <c r="G652" s="19" t="str">
        <f>IF(AND(NOT(ISBLANK('Gen Master'!G594)),OR('Gen Master'!$AM594=TRUE,'Gen Master'!$AM594="Enabled?")),'Gen Master'!G594, ignore_flag)</f>
        <v>zzz_ignore</v>
      </c>
      <c r="H652" s="19" t="str">
        <f>IF(AND(NOT(ISBLANK('Gen Master'!H594)),OR('Gen Master'!$AM594=TRUE,'Gen Master'!$AM594="Enabled?")),'Gen Master'!H594, ignore_flag)</f>
        <v>zzz_ignore</v>
      </c>
      <c r="I652" s="19" t="str">
        <f>IF(AND(NOT(ISBLANK('Gen Master'!I594)),OR('Gen Master'!$AM594=TRUE,'Gen Master'!$AM594="Enabled?")),'Gen Master'!I594, ignore_flag)</f>
        <v>zzz_ignore</v>
      </c>
      <c r="J652" s="19" t="str">
        <f>IF(AND(NOT(ISBLANK('Gen Master'!J594)),OR('Gen Master'!$AM594=TRUE,'Gen Master'!$AM594="Enabled?")),'Gen Master'!J594, ignore_flag)</f>
        <v>zzz_ignore</v>
      </c>
      <c r="K652" s="19" t="str">
        <f>IF(AND(NOT(ISBLANK('Gen Master'!K594)),OR('Gen Master'!$AM594=TRUE,'Gen Master'!$AM594="Enabled?")),'Gen Master'!K594, ignore_flag)</f>
        <v>zzz_ignore</v>
      </c>
      <c r="L652" s="19" t="str">
        <f>IF(AND(NOT(ISBLANK('Gen Master'!L594)),OR('Gen Master'!$AM594=TRUE,'Gen Master'!$AM594="Enabled?")),'Gen Master'!L594, ignore_flag)</f>
        <v>zzz_ignore</v>
      </c>
      <c r="M652" s="19" t="str">
        <f>IF(AND(NOT(ISBLANK('Gen Master'!M594)),OR('Gen Master'!$AM594=TRUE,'Gen Master'!$AM594="Enabled?")),'Gen Master'!M594, ignore_flag)</f>
        <v>zzz_ignore</v>
      </c>
      <c r="N652" s="19" t="str">
        <f>IF(AND(NOT(ISBLANK('Gen Master'!N594)),OR('Gen Master'!$AM594=TRUE,'Gen Master'!$AM594="Enabled?")),'Gen Master'!N594, ignore_flag)</f>
        <v>zzz_ignore</v>
      </c>
      <c r="O652" s="19" t="str">
        <f>IF(AND(NOT(ISBLANK('Gen Master'!O594)),OR('Gen Master'!$AM594=TRUE,'Gen Master'!$AM594="Enabled?")),'Gen Master'!O594, ignore_flag)</f>
        <v>zzz_ignore</v>
      </c>
      <c r="P652" s="19" t="str">
        <f>IF(AND(NOT(ISBLANK('Gen Master'!P594)),OR('Gen Master'!$AM594=TRUE,'Gen Master'!$AM594="Enabled?")),'Gen Master'!P594, ignore_flag)</f>
        <v>zzz_ignore</v>
      </c>
      <c r="Q652" s="19" t="str">
        <f>IF(AND(NOT(ISBLANK('Gen Master'!Q594)),OR('Gen Master'!$AM594=TRUE,'Gen Master'!$AM594="Enabled?")),'Gen Master'!Q594, ignore_flag)</f>
        <v>zzz_ignore</v>
      </c>
      <c r="R652" s="19" t="str">
        <f>IF(AND(NOT(ISBLANK('Gen Master'!R594)),OR('Gen Master'!$AM594=TRUE,'Gen Master'!$AM594="Enabled?")),'Gen Master'!R594, ignore_flag)</f>
        <v>zzz_ignore</v>
      </c>
      <c r="S652" s="19" t="str">
        <f>IF(AND(NOT(ISBLANK('Gen Master'!S594)),OR('Gen Master'!$AM594=TRUE,'Gen Master'!$AM594="Enabled?")),'Gen Master'!S594, ignore_flag)</f>
        <v>zzz_ignore</v>
      </c>
      <c r="T652" s="19" t="str">
        <f>IF(AND(NOT(ISBLANK('Gen Master'!T594)),OR('Gen Master'!$AM594=TRUE,'Gen Master'!$AM594="Enabled?")),'Gen Master'!T594, ignore_flag)</f>
        <v>zzz_ignore</v>
      </c>
      <c r="U652" s="19" t="str">
        <f>IF(AND(NOT(ISBLANK('Gen Master'!U594)),OR('Gen Master'!$AM594=TRUE,'Gen Master'!$AM594="Enabled?")),'Gen Master'!U594, ignore_flag)</f>
        <v>zzz_ignore</v>
      </c>
      <c r="V652" s="19" t="str">
        <f ca="1">IF(AND(NOT(ISBLANK('Gen Master'!V594)),OR('Gen Master'!$AM594=TRUE,'Gen Master'!$AM594="Enabled?")),'Gen Master'!V594, ignore_flag)</f>
        <v>zzz_ignore</v>
      </c>
      <c r="W652" s="19" t="str">
        <f>IF(AND(NOT(ISBLANK('Gen Master'!W594)),OR('Gen Master'!$AM594=TRUE,'Gen Master'!$AM594="Enabled?")),'Gen Master'!W594, ignore_flag)</f>
        <v>zzz_ignore</v>
      </c>
      <c r="X652" s="19" t="str">
        <f>IF(AND(NOT(ISBLANK('Gen Master'!X594)),OR('Gen Master'!$AM594=TRUE,'Gen Master'!$AM594="Enabled?")),'Gen Master'!X594, ignore_flag)</f>
        <v>zzz_ignore</v>
      </c>
      <c r="Y652" s="19" t="str">
        <f>IF(AND(NOT(ISBLANK('Gen Master'!Y594)),OR('Gen Master'!$AM594=TRUE,'Gen Master'!$AM594="Enabled?")),'Gen Master'!Y594, ignore_flag)</f>
        <v>zzz_ignore</v>
      </c>
    </row>
    <row r="653" spans="1:25">
      <c r="A653" s="19">
        <f>'Gen Master'!A595</f>
        <v>564</v>
      </c>
      <c r="B653" s="19" t="str">
        <f>IF(AND(NOT(ISBLANK('Gen Master'!B595)),OR('Gen Master'!$AM595=TRUE,'Gen Master'!$AM595="Enabled?")),'Gen Master'!B595, ignore_flag)</f>
        <v>zzz_ignore</v>
      </c>
      <c r="C653" s="19" t="str">
        <f>IF(AND(NOT(ISBLANK('Gen Master'!C595)),OR('Gen Master'!$AM595=TRUE,'Gen Master'!$AM595="Enabled?")),'Gen Master'!C595, ignore_flag)</f>
        <v>zzz_ignore</v>
      </c>
      <c r="D653" s="19" t="str">
        <f>IF(AND(NOT(ISBLANK('Gen Master'!D595)),OR('Gen Master'!$AM595=TRUE,'Gen Master'!$AM595="Enabled?")),'Gen Master'!D595, ignore_flag)</f>
        <v>zzz_ignore</v>
      </c>
      <c r="E653" s="19" t="str">
        <f>IF(AND(NOT(ISBLANK('Gen Master'!E595)),OR('Gen Master'!$AM595=TRUE,'Gen Master'!$AM595="Enabled?")),'Gen Master'!E595, ignore_flag)</f>
        <v>zzz_ignore</v>
      </c>
      <c r="F653" s="19" t="str">
        <f>IF(AND(NOT(ISBLANK('Gen Master'!F595)),OR('Gen Master'!$AM595=TRUE,'Gen Master'!$AM595="Enabled?")),'Gen Master'!F595, ignore_flag)</f>
        <v>zzz_ignore</v>
      </c>
      <c r="G653" s="19" t="str">
        <f>IF(AND(NOT(ISBLANK('Gen Master'!G595)),OR('Gen Master'!$AM595=TRUE,'Gen Master'!$AM595="Enabled?")),'Gen Master'!G595, ignore_flag)</f>
        <v>zzz_ignore</v>
      </c>
      <c r="H653" s="19" t="str">
        <f>IF(AND(NOT(ISBLANK('Gen Master'!H595)),OR('Gen Master'!$AM595=TRUE,'Gen Master'!$AM595="Enabled?")),'Gen Master'!H595, ignore_flag)</f>
        <v>zzz_ignore</v>
      </c>
      <c r="I653" s="19" t="str">
        <f>IF(AND(NOT(ISBLANK('Gen Master'!I595)),OR('Gen Master'!$AM595=TRUE,'Gen Master'!$AM595="Enabled?")),'Gen Master'!I595, ignore_flag)</f>
        <v>zzz_ignore</v>
      </c>
      <c r="J653" s="19" t="str">
        <f>IF(AND(NOT(ISBLANK('Gen Master'!J595)),OR('Gen Master'!$AM595=TRUE,'Gen Master'!$AM595="Enabled?")),'Gen Master'!J595, ignore_flag)</f>
        <v>zzz_ignore</v>
      </c>
      <c r="K653" s="19" t="str">
        <f>IF(AND(NOT(ISBLANK('Gen Master'!K595)),OR('Gen Master'!$AM595=TRUE,'Gen Master'!$AM595="Enabled?")),'Gen Master'!K595, ignore_flag)</f>
        <v>zzz_ignore</v>
      </c>
      <c r="L653" s="19" t="str">
        <f>IF(AND(NOT(ISBLANK('Gen Master'!L595)),OR('Gen Master'!$AM595=TRUE,'Gen Master'!$AM595="Enabled?")),'Gen Master'!L595, ignore_flag)</f>
        <v>zzz_ignore</v>
      </c>
      <c r="M653" s="19" t="str">
        <f>IF(AND(NOT(ISBLANK('Gen Master'!M595)),OR('Gen Master'!$AM595=TRUE,'Gen Master'!$AM595="Enabled?")),'Gen Master'!M595, ignore_flag)</f>
        <v>zzz_ignore</v>
      </c>
      <c r="N653" s="19" t="str">
        <f>IF(AND(NOT(ISBLANK('Gen Master'!N595)),OR('Gen Master'!$AM595=TRUE,'Gen Master'!$AM595="Enabled?")),'Gen Master'!N595, ignore_flag)</f>
        <v>zzz_ignore</v>
      </c>
      <c r="O653" s="19" t="str">
        <f>IF(AND(NOT(ISBLANK('Gen Master'!O595)),OR('Gen Master'!$AM595=TRUE,'Gen Master'!$AM595="Enabled?")),'Gen Master'!O595, ignore_flag)</f>
        <v>zzz_ignore</v>
      </c>
      <c r="P653" s="19" t="str">
        <f>IF(AND(NOT(ISBLANK('Gen Master'!P595)),OR('Gen Master'!$AM595=TRUE,'Gen Master'!$AM595="Enabled?")),'Gen Master'!P595, ignore_flag)</f>
        <v>zzz_ignore</v>
      </c>
      <c r="Q653" s="19" t="str">
        <f>IF(AND(NOT(ISBLANK('Gen Master'!Q595)),OR('Gen Master'!$AM595=TRUE,'Gen Master'!$AM595="Enabled?")),'Gen Master'!Q595, ignore_flag)</f>
        <v>zzz_ignore</v>
      </c>
      <c r="R653" s="19" t="str">
        <f>IF(AND(NOT(ISBLANK('Gen Master'!R595)),OR('Gen Master'!$AM595=TRUE,'Gen Master'!$AM595="Enabled?")),'Gen Master'!R595, ignore_flag)</f>
        <v>zzz_ignore</v>
      </c>
      <c r="S653" s="19" t="str">
        <f>IF(AND(NOT(ISBLANK('Gen Master'!S595)),OR('Gen Master'!$AM595=TRUE,'Gen Master'!$AM595="Enabled?")),'Gen Master'!S595, ignore_flag)</f>
        <v>zzz_ignore</v>
      </c>
      <c r="T653" s="19" t="str">
        <f>IF(AND(NOT(ISBLANK('Gen Master'!T595)),OR('Gen Master'!$AM595=TRUE,'Gen Master'!$AM595="Enabled?")),'Gen Master'!T595, ignore_flag)</f>
        <v>zzz_ignore</v>
      </c>
      <c r="U653" s="19" t="str">
        <f>IF(AND(NOT(ISBLANK('Gen Master'!U595)),OR('Gen Master'!$AM595=TRUE,'Gen Master'!$AM595="Enabled?")),'Gen Master'!U595, ignore_flag)</f>
        <v>zzz_ignore</v>
      </c>
      <c r="V653" s="19" t="str">
        <f ca="1">IF(AND(NOT(ISBLANK('Gen Master'!V595)),OR('Gen Master'!$AM595=TRUE,'Gen Master'!$AM595="Enabled?")),'Gen Master'!V595, ignore_flag)</f>
        <v>zzz_ignore</v>
      </c>
      <c r="W653" s="19" t="str">
        <f>IF(AND(NOT(ISBLANK('Gen Master'!W595)),OR('Gen Master'!$AM595=TRUE,'Gen Master'!$AM595="Enabled?")),'Gen Master'!W595, ignore_flag)</f>
        <v>zzz_ignore</v>
      </c>
      <c r="X653" s="19" t="str">
        <f>IF(AND(NOT(ISBLANK('Gen Master'!X595)),OR('Gen Master'!$AM595=TRUE,'Gen Master'!$AM595="Enabled?")),'Gen Master'!X595, ignore_flag)</f>
        <v>zzz_ignore</v>
      </c>
      <c r="Y653" s="19" t="str">
        <f>IF(AND(NOT(ISBLANK('Gen Master'!Y595)),OR('Gen Master'!$AM595=TRUE,'Gen Master'!$AM595="Enabled?")),'Gen Master'!Y595, ignore_flag)</f>
        <v>zzz_ignore</v>
      </c>
    </row>
    <row r="654" spans="1:25">
      <c r="A654" s="19">
        <f>'Gen Master'!A596</f>
        <v>565</v>
      </c>
      <c r="B654" s="19" t="str">
        <f>IF(AND(NOT(ISBLANK('Gen Master'!B596)),OR('Gen Master'!$AM596=TRUE,'Gen Master'!$AM596="Enabled?")),'Gen Master'!B596, ignore_flag)</f>
        <v>zzz_ignore</v>
      </c>
      <c r="C654" s="19" t="str">
        <f>IF(AND(NOT(ISBLANK('Gen Master'!C596)),OR('Gen Master'!$AM596=TRUE,'Gen Master'!$AM596="Enabled?")),'Gen Master'!C596, ignore_flag)</f>
        <v>zzz_ignore</v>
      </c>
      <c r="D654" s="19" t="str">
        <f>IF(AND(NOT(ISBLANK('Gen Master'!D596)),OR('Gen Master'!$AM596=TRUE,'Gen Master'!$AM596="Enabled?")),'Gen Master'!D596, ignore_flag)</f>
        <v>zzz_ignore</v>
      </c>
      <c r="E654" s="19" t="str">
        <f>IF(AND(NOT(ISBLANK('Gen Master'!E596)),OR('Gen Master'!$AM596=TRUE,'Gen Master'!$AM596="Enabled?")),'Gen Master'!E596, ignore_flag)</f>
        <v>zzz_ignore</v>
      </c>
      <c r="F654" s="19" t="str">
        <f>IF(AND(NOT(ISBLANK('Gen Master'!F596)),OR('Gen Master'!$AM596=TRUE,'Gen Master'!$AM596="Enabled?")),'Gen Master'!F596, ignore_flag)</f>
        <v>zzz_ignore</v>
      </c>
      <c r="G654" s="19" t="str">
        <f>IF(AND(NOT(ISBLANK('Gen Master'!G596)),OR('Gen Master'!$AM596=TRUE,'Gen Master'!$AM596="Enabled?")),'Gen Master'!G596, ignore_flag)</f>
        <v>zzz_ignore</v>
      </c>
      <c r="H654" s="19" t="str">
        <f>IF(AND(NOT(ISBLANK('Gen Master'!H596)),OR('Gen Master'!$AM596=TRUE,'Gen Master'!$AM596="Enabled?")),'Gen Master'!H596, ignore_flag)</f>
        <v>zzz_ignore</v>
      </c>
      <c r="I654" s="19" t="str">
        <f>IF(AND(NOT(ISBLANK('Gen Master'!I596)),OR('Gen Master'!$AM596=TRUE,'Gen Master'!$AM596="Enabled?")),'Gen Master'!I596, ignore_flag)</f>
        <v>zzz_ignore</v>
      </c>
      <c r="J654" s="19" t="str">
        <f>IF(AND(NOT(ISBLANK('Gen Master'!J596)),OR('Gen Master'!$AM596=TRUE,'Gen Master'!$AM596="Enabled?")),'Gen Master'!J596, ignore_flag)</f>
        <v>zzz_ignore</v>
      </c>
      <c r="K654" s="19" t="str">
        <f>IF(AND(NOT(ISBLANK('Gen Master'!K596)),OR('Gen Master'!$AM596=TRUE,'Gen Master'!$AM596="Enabled?")),'Gen Master'!K596, ignore_flag)</f>
        <v>zzz_ignore</v>
      </c>
      <c r="L654" s="19" t="str">
        <f>IF(AND(NOT(ISBLANK('Gen Master'!L596)),OR('Gen Master'!$AM596=TRUE,'Gen Master'!$AM596="Enabled?")),'Gen Master'!L596, ignore_flag)</f>
        <v>zzz_ignore</v>
      </c>
      <c r="M654" s="19" t="str">
        <f>IF(AND(NOT(ISBLANK('Gen Master'!M596)),OR('Gen Master'!$AM596=TRUE,'Gen Master'!$AM596="Enabled?")),'Gen Master'!M596, ignore_flag)</f>
        <v>zzz_ignore</v>
      </c>
      <c r="N654" s="19" t="str">
        <f>IF(AND(NOT(ISBLANK('Gen Master'!N596)),OR('Gen Master'!$AM596=TRUE,'Gen Master'!$AM596="Enabled?")),'Gen Master'!N596, ignore_flag)</f>
        <v>zzz_ignore</v>
      </c>
      <c r="O654" s="19" t="str">
        <f>IF(AND(NOT(ISBLANK('Gen Master'!O596)),OR('Gen Master'!$AM596=TRUE,'Gen Master'!$AM596="Enabled?")),'Gen Master'!O596, ignore_flag)</f>
        <v>zzz_ignore</v>
      </c>
      <c r="P654" s="19" t="str">
        <f>IF(AND(NOT(ISBLANK('Gen Master'!P596)),OR('Gen Master'!$AM596=TRUE,'Gen Master'!$AM596="Enabled?")),'Gen Master'!P596, ignore_flag)</f>
        <v>zzz_ignore</v>
      </c>
      <c r="Q654" s="19" t="str">
        <f>IF(AND(NOT(ISBLANK('Gen Master'!Q596)),OR('Gen Master'!$AM596=TRUE,'Gen Master'!$AM596="Enabled?")),'Gen Master'!Q596, ignore_flag)</f>
        <v>zzz_ignore</v>
      </c>
      <c r="R654" s="19" t="str">
        <f>IF(AND(NOT(ISBLANK('Gen Master'!R596)),OR('Gen Master'!$AM596=TRUE,'Gen Master'!$AM596="Enabled?")),'Gen Master'!R596, ignore_flag)</f>
        <v>zzz_ignore</v>
      </c>
      <c r="S654" s="19" t="str">
        <f>IF(AND(NOT(ISBLANK('Gen Master'!S596)),OR('Gen Master'!$AM596=TRUE,'Gen Master'!$AM596="Enabled?")),'Gen Master'!S596, ignore_flag)</f>
        <v>zzz_ignore</v>
      </c>
      <c r="T654" s="19" t="str">
        <f>IF(AND(NOT(ISBLANK('Gen Master'!T596)),OR('Gen Master'!$AM596=TRUE,'Gen Master'!$AM596="Enabled?")),'Gen Master'!T596, ignore_flag)</f>
        <v>zzz_ignore</v>
      </c>
      <c r="U654" s="19" t="str">
        <f>IF(AND(NOT(ISBLANK('Gen Master'!U596)),OR('Gen Master'!$AM596=TRUE,'Gen Master'!$AM596="Enabled?")),'Gen Master'!U596, ignore_flag)</f>
        <v>zzz_ignore</v>
      </c>
      <c r="V654" s="19" t="str">
        <f ca="1">IF(AND(NOT(ISBLANK('Gen Master'!V596)),OR('Gen Master'!$AM596=TRUE,'Gen Master'!$AM596="Enabled?")),'Gen Master'!V596, ignore_flag)</f>
        <v>zzz_ignore</v>
      </c>
      <c r="W654" s="19" t="str">
        <f>IF(AND(NOT(ISBLANK('Gen Master'!W596)),OR('Gen Master'!$AM596=TRUE,'Gen Master'!$AM596="Enabled?")),'Gen Master'!W596, ignore_flag)</f>
        <v>zzz_ignore</v>
      </c>
      <c r="X654" s="19" t="str">
        <f>IF(AND(NOT(ISBLANK('Gen Master'!X596)),OR('Gen Master'!$AM596=TRUE,'Gen Master'!$AM596="Enabled?")),'Gen Master'!X596, ignore_flag)</f>
        <v>zzz_ignore</v>
      </c>
      <c r="Y654" s="19" t="str">
        <f>IF(AND(NOT(ISBLANK('Gen Master'!Y596)),OR('Gen Master'!$AM596=TRUE,'Gen Master'!$AM596="Enabled?")),'Gen Master'!Y596, ignore_flag)</f>
        <v>zzz_ignore</v>
      </c>
    </row>
    <row r="655" spans="1:25">
      <c r="A655" s="19">
        <f>'Gen Master'!A597</f>
        <v>566</v>
      </c>
      <c r="B655" s="19" t="str">
        <f>IF(AND(NOT(ISBLANK('Gen Master'!B597)),OR('Gen Master'!$AM597=TRUE,'Gen Master'!$AM597="Enabled?")),'Gen Master'!B597, ignore_flag)</f>
        <v>zzz_ignore</v>
      </c>
      <c r="C655" s="19" t="str">
        <f>IF(AND(NOT(ISBLANK('Gen Master'!C597)),OR('Gen Master'!$AM597=TRUE,'Gen Master'!$AM597="Enabled?")),'Gen Master'!C597, ignore_flag)</f>
        <v>zzz_ignore</v>
      </c>
      <c r="D655" s="19" t="str">
        <f>IF(AND(NOT(ISBLANK('Gen Master'!D597)),OR('Gen Master'!$AM597=TRUE,'Gen Master'!$AM597="Enabled?")),'Gen Master'!D597, ignore_flag)</f>
        <v>zzz_ignore</v>
      </c>
      <c r="E655" s="19" t="str">
        <f>IF(AND(NOT(ISBLANK('Gen Master'!E597)),OR('Gen Master'!$AM597=TRUE,'Gen Master'!$AM597="Enabled?")),'Gen Master'!E597, ignore_flag)</f>
        <v>zzz_ignore</v>
      </c>
      <c r="F655" s="19" t="str">
        <f>IF(AND(NOT(ISBLANK('Gen Master'!F597)),OR('Gen Master'!$AM597=TRUE,'Gen Master'!$AM597="Enabled?")),'Gen Master'!F597, ignore_flag)</f>
        <v>zzz_ignore</v>
      </c>
      <c r="G655" s="19" t="str">
        <f>IF(AND(NOT(ISBLANK('Gen Master'!G597)),OR('Gen Master'!$AM597=TRUE,'Gen Master'!$AM597="Enabled?")),'Gen Master'!G597, ignore_flag)</f>
        <v>zzz_ignore</v>
      </c>
      <c r="H655" s="19" t="str">
        <f>IF(AND(NOT(ISBLANK('Gen Master'!H597)),OR('Gen Master'!$AM597=TRUE,'Gen Master'!$AM597="Enabled?")),'Gen Master'!H597, ignore_flag)</f>
        <v>zzz_ignore</v>
      </c>
      <c r="I655" s="19" t="str">
        <f>IF(AND(NOT(ISBLANK('Gen Master'!I597)),OR('Gen Master'!$AM597=TRUE,'Gen Master'!$AM597="Enabled?")),'Gen Master'!I597, ignore_flag)</f>
        <v>zzz_ignore</v>
      </c>
      <c r="J655" s="19" t="str">
        <f>IF(AND(NOT(ISBLANK('Gen Master'!J597)),OR('Gen Master'!$AM597=TRUE,'Gen Master'!$AM597="Enabled?")),'Gen Master'!J597, ignore_flag)</f>
        <v>zzz_ignore</v>
      </c>
      <c r="K655" s="19" t="str">
        <f>IF(AND(NOT(ISBLANK('Gen Master'!K597)),OR('Gen Master'!$AM597=TRUE,'Gen Master'!$AM597="Enabled?")),'Gen Master'!K597, ignore_flag)</f>
        <v>zzz_ignore</v>
      </c>
      <c r="L655" s="19" t="str">
        <f>IF(AND(NOT(ISBLANK('Gen Master'!L597)),OR('Gen Master'!$AM597=TRUE,'Gen Master'!$AM597="Enabled?")),'Gen Master'!L597, ignore_flag)</f>
        <v>zzz_ignore</v>
      </c>
      <c r="M655" s="19" t="str">
        <f>IF(AND(NOT(ISBLANK('Gen Master'!M597)),OR('Gen Master'!$AM597=TRUE,'Gen Master'!$AM597="Enabled?")),'Gen Master'!M597, ignore_flag)</f>
        <v>zzz_ignore</v>
      </c>
      <c r="N655" s="19" t="str">
        <f>IF(AND(NOT(ISBLANK('Gen Master'!N597)),OR('Gen Master'!$AM597=TRUE,'Gen Master'!$AM597="Enabled?")),'Gen Master'!N597, ignore_flag)</f>
        <v>zzz_ignore</v>
      </c>
      <c r="O655" s="19" t="str">
        <f>IF(AND(NOT(ISBLANK('Gen Master'!O597)),OR('Gen Master'!$AM597=TRUE,'Gen Master'!$AM597="Enabled?")),'Gen Master'!O597, ignore_flag)</f>
        <v>zzz_ignore</v>
      </c>
      <c r="P655" s="19" t="str">
        <f>IF(AND(NOT(ISBLANK('Gen Master'!P597)),OR('Gen Master'!$AM597=TRUE,'Gen Master'!$AM597="Enabled?")),'Gen Master'!P597, ignore_flag)</f>
        <v>zzz_ignore</v>
      </c>
      <c r="Q655" s="19" t="str">
        <f>IF(AND(NOT(ISBLANK('Gen Master'!Q597)),OR('Gen Master'!$AM597=TRUE,'Gen Master'!$AM597="Enabled?")),'Gen Master'!Q597, ignore_flag)</f>
        <v>zzz_ignore</v>
      </c>
      <c r="R655" s="19" t="str">
        <f>IF(AND(NOT(ISBLANK('Gen Master'!R597)),OR('Gen Master'!$AM597=TRUE,'Gen Master'!$AM597="Enabled?")),'Gen Master'!R597, ignore_flag)</f>
        <v>zzz_ignore</v>
      </c>
      <c r="S655" s="19" t="str">
        <f>IF(AND(NOT(ISBLANK('Gen Master'!S597)),OR('Gen Master'!$AM597=TRUE,'Gen Master'!$AM597="Enabled?")),'Gen Master'!S597, ignore_flag)</f>
        <v>zzz_ignore</v>
      </c>
      <c r="T655" s="19" t="str">
        <f>IF(AND(NOT(ISBLANK('Gen Master'!T597)),OR('Gen Master'!$AM597=TRUE,'Gen Master'!$AM597="Enabled?")),'Gen Master'!T597, ignore_flag)</f>
        <v>zzz_ignore</v>
      </c>
      <c r="U655" s="19" t="str">
        <f>IF(AND(NOT(ISBLANK('Gen Master'!U597)),OR('Gen Master'!$AM597=TRUE,'Gen Master'!$AM597="Enabled?")),'Gen Master'!U597, ignore_flag)</f>
        <v>zzz_ignore</v>
      </c>
      <c r="V655" s="19" t="str">
        <f ca="1">IF(AND(NOT(ISBLANK('Gen Master'!V597)),OR('Gen Master'!$AM597=TRUE,'Gen Master'!$AM597="Enabled?")),'Gen Master'!V597, ignore_flag)</f>
        <v>zzz_ignore</v>
      </c>
      <c r="W655" s="19" t="str">
        <f>IF(AND(NOT(ISBLANK('Gen Master'!W597)),OR('Gen Master'!$AM597=TRUE,'Gen Master'!$AM597="Enabled?")),'Gen Master'!W597, ignore_flag)</f>
        <v>zzz_ignore</v>
      </c>
      <c r="X655" s="19" t="str">
        <f>IF(AND(NOT(ISBLANK('Gen Master'!X597)),OR('Gen Master'!$AM597=TRUE,'Gen Master'!$AM597="Enabled?")),'Gen Master'!X597, ignore_flag)</f>
        <v>zzz_ignore</v>
      </c>
      <c r="Y655" s="19" t="str">
        <f>IF(AND(NOT(ISBLANK('Gen Master'!Y597)),OR('Gen Master'!$AM597=TRUE,'Gen Master'!$AM597="Enabled?")),'Gen Master'!Y597, ignore_flag)</f>
        <v>zzz_ignore</v>
      </c>
    </row>
    <row r="656" spans="1:25">
      <c r="A656" s="19">
        <f>'Gen Master'!A598</f>
        <v>567</v>
      </c>
      <c r="B656" s="19" t="str">
        <f>IF(AND(NOT(ISBLANK('Gen Master'!B598)),OR('Gen Master'!$AM598=TRUE,'Gen Master'!$AM598="Enabled?")),'Gen Master'!B598, ignore_flag)</f>
        <v>zzz_ignore</v>
      </c>
      <c r="C656" s="19" t="str">
        <f>IF(AND(NOT(ISBLANK('Gen Master'!C598)),OR('Gen Master'!$AM598=TRUE,'Gen Master'!$AM598="Enabled?")),'Gen Master'!C598, ignore_flag)</f>
        <v>zzz_ignore</v>
      </c>
      <c r="D656" s="19" t="str">
        <f>IF(AND(NOT(ISBLANK('Gen Master'!D598)),OR('Gen Master'!$AM598=TRUE,'Gen Master'!$AM598="Enabled?")),'Gen Master'!D598, ignore_flag)</f>
        <v>zzz_ignore</v>
      </c>
      <c r="E656" s="19" t="str">
        <f>IF(AND(NOT(ISBLANK('Gen Master'!E598)),OR('Gen Master'!$AM598=TRUE,'Gen Master'!$AM598="Enabled?")),'Gen Master'!E598, ignore_flag)</f>
        <v>zzz_ignore</v>
      </c>
      <c r="F656" s="19" t="str">
        <f>IF(AND(NOT(ISBLANK('Gen Master'!F598)),OR('Gen Master'!$AM598=TRUE,'Gen Master'!$AM598="Enabled?")),'Gen Master'!F598, ignore_flag)</f>
        <v>zzz_ignore</v>
      </c>
      <c r="G656" s="19" t="str">
        <f>IF(AND(NOT(ISBLANK('Gen Master'!G598)),OR('Gen Master'!$AM598=TRUE,'Gen Master'!$AM598="Enabled?")),'Gen Master'!G598, ignore_flag)</f>
        <v>zzz_ignore</v>
      </c>
      <c r="H656" s="19" t="str">
        <f>IF(AND(NOT(ISBLANK('Gen Master'!H598)),OR('Gen Master'!$AM598=TRUE,'Gen Master'!$AM598="Enabled?")),'Gen Master'!H598, ignore_flag)</f>
        <v>zzz_ignore</v>
      </c>
      <c r="I656" s="19" t="str">
        <f>IF(AND(NOT(ISBLANK('Gen Master'!I598)),OR('Gen Master'!$AM598=TRUE,'Gen Master'!$AM598="Enabled?")),'Gen Master'!I598, ignore_flag)</f>
        <v>zzz_ignore</v>
      </c>
      <c r="J656" s="19" t="str">
        <f>IF(AND(NOT(ISBLANK('Gen Master'!J598)),OR('Gen Master'!$AM598=TRUE,'Gen Master'!$AM598="Enabled?")),'Gen Master'!J598, ignore_flag)</f>
        <v>zzz_ignore</v>
      </c>
      <c r="K656" s="19" t="str">
        <f>IF(AND(NOT(ISBLANK('Gen Master'!K598)),OR('Gen Master'!$AM598=TRUE,'Gen Master'!$AM598="Enabled?")),'Gen Master'!K598, ignore_flag)</f>
        <v>zzz_ignore</v>
      </c>
      <c r="L656" s="19" t="str">
        <f>IF(AND(NOT(ISBLANK('Gen Master'!L598)),OR('Gen Master'!$AM598=TRUE,'Gen Master'!$AM598="Enabled?")),'Gen Master'!L598, ignore_flag)</f>
        <v>zzz_ignore</v>
      </c>
      <c r="M656" s="19" t="str">
        <f>IF(AND(NOT(ISBLANK('Gen Master'!M598)),OR('Gen Master'!$AM598=TRUE,'Gen Master'!$AM598="Enabled?")),'Gen Master'!M598, ignore_flag)</f>
        <v>zzz_ignore</v>
      </c>
      <c r="N656" s="19" t="str">
        <f>IF(AND(NOT(ISBLANK('Gen Master'!N598)),OR('Gen Master'!$AM598=TRUE,'Gen Master'!$AM598="Enabled?")),'Gen Master'!N598, ignore_flag)</f>
        <v>zzz_ignore</v>
      </c>
      <c r="O656" s="19" t="str">
        <f>IF(AND(NOT(ISBLANK('Gen Master'!O598)),OR('Gen Master'!$AM598=TRUE,'Gen Master'!$AM598="Enabled?")),'Gen Master'!O598, ignore_flag)</f>
        <v>zzz_ignore</v>
      </c>
      <c r="P656" s="19" t="str">
        <f>IF(AND(NOT(ISBLANK('Gen Master'!P598)),OR('Gen Master'!$AM598=TRUE,'Gen Master'!$AM598="Enabled?")),'Gen Master'!P598, ignore_flag)</f>
        <v>zzz_ignore</v>
      </c>
      <c r="Q656" s="19" t="str">
        <f>IF(AND(NOT(ISBLANK('Gen Master'!Q598)),OR('Gen Master'!$AM598=TRUE,'Gen Master'!$AM598="Enabled?")),'Gen Master'!Q598, ignore_flag)</f>
        <v>zzz_ignore</v>
      </c>
      <c r="R656" s="19" t="str">
        <f>IF(AND(NOT(ISBLANK('Gen Master'!R598)),OR('Gen Master'!$AM598=TRUE,'Gen Master'!$AM598="Enabled?")),'Gen Master'!R598, ignore_flag)</f>
        <v>zzz_ignore</v>
      </c>
      <c r="S656" s="19" t="str">
        <f>IF(AND(NOT(ISBLANK('Gen Master'!S598)),OR('Gen Master'!$AM598=TRUE,'Gen Master'!$AM598="Enabled?")),'Gen Master'!S598, ignore_flag)</f>
        <v>zzz_ignore</v>
      </c>
      <c r="T656" s="19" t="str">
        <f>IF(AND(NOT(ISBLANK('Gen Master'!T598)),OR('Gen Master'!$AM598=TRUE,'Gen Master'!$AM598="Enabled?")),'Gen Master'!T598, ignore_flag)</f>
        <v>zzz_ignore</v>
      </c>
      <c r="U656" s="19" t="str">
        <f>IF(AND(NOT(ISBLANK('Gen Master'!U598)),OR('Gen Master'!$AM598=TRUE,'Gen Master'!$AM598="Enabled?")),'Gen Master'!U598, ignore_flag)</f>
        <v>zzz_ignore</v>
      </c>
      <c r="V656" s="19" t="str">
        <f ca="1">IF(AND(NOT(ISBLANK('Gen Master'!V598)),OR('Gen Master'!$AM598=TRUE,'Gen Master'!$AM598="Enabled?")),'Gen Master'!V598, ignore_flag)</f>
        <v>zzz_ignore</v>
      </c>
      <c r="W656" s="19" t="str">
        <f>IF(AND(NOT(ISBLANK('Gen Master'!W598)),OR('Gen Master'!$AM598=TRUE,'Gen Master'!$AM598="Enabled?")),'Gen Master'!W598, ignore_flag)</f>
        <v>zzz_ignore</v>
      </c>
      <c r="X656" s="19" t="str">
        <f>IF(AND(NOT(ISBLANK('Gen Master'!X598)),OR('Gen Master'!$AM598=TRUE,'Gen Master'!$AM598="Enabled?")),'Gen Master'!X598, ignore_flag)</f>
        <v>zzz_ignore</v>
      </c>
      <c r="Y656" s="19" t="str">
        <f>IF(AND(NOT(ISBLANK('Gen Master'!Y598)),OR('Gen Master'!$AM598=TRUE,'Gen Master'!$AM598="Enabled?")),'Gen Master'!Y598, ignore_flag)</f>
        <v>zzz_ignore</v>
      </c>
    </row>
    <row r="657" spans="1:25">
      <c r="A657" s="19">
        <f>'Gen Master'!A599</f>
        <v>568</v>
      </c>
      <c r="B657" s="19" t="str">
        <f>IF(AND(NOT(ISBLANK('Gen Master'!B599)),OR('Gen Master'!$AM599=TRUE,'Gen Master'!$AM599="Enabled?")),'Gen Master'!B599, ignore_flag)</f>
        <v>zzz_ignore</v>
      </c>
      <c r="C657" s="19" t="str">
        <f>IF(AND(NOT(ISBLANK('Gen Master'!C599)),OR('Gen Master'!$AM599=TRUE,'Gen Master'!$AM599="Enabled?")),'Gen Master'!C599, ignore_flag)</f>
        <v>zzz_ignore</v>
      </c>
      <c r="D657" s="19" t="str">
        <f>IF(AND(NOT(ISBLANK('Gen Master'!D599)),OR('Gen Master'!$AM599=TRUE,'Gen Master'!$AM599="Enabled?")),'Gen Master'!D599, ignore_flag)</f>
        <v>zzz_ignore</v>
      </c>
      <c r="E657" s="19" t="str">
        <f>IF(AND(NOT(ISBLANK('Gen Master'!E599)),OR('Gen Master'!$AM599=TRUE,'Gen Master'!$AM599="Enabled?")),'Gen Master'!E599, ignore_flag)</f>
        <v>zzz_ignore</v>
      </c>
      <c r="F657" s="19" t="str">
        <f>IF(AND(NOT(ISBLANK('Gen Master'!F599)),OR('Gen Master'!$AM599=TRUE,'Gen Master'!$AM599="Enabled?")),'Gen Master'!F599, ignore_flag)</f>
        <v>zzz_ignore</v>
      </c>
      <c r="G657" s="19" t="str">
        <f>IF(AND(NOT(ISBLANK('Gen Master'!G599)),OR('Gen Master'!$AM599=TRUE,'Gen Master'!$AM599="Enabled?")),'Gen Master'!G599, ignore_flag)</f>
        <v>zzz_ignore</v>
      </c>
      <c r="H657" s="19" t="str">
        <f>IF(AND(NOT(ISBLANK('Gen Master'!H599)),OR('Gen Master'!$AM599=TRUE,'Gen Master'!$AM599="Enabled?")),'Gen Master'!H599, ignore_flag)</f>
        <v>zzz_ignore</v>
      </c>
      <c r="I657" s="19" t="str">
        <f>IF(AND(NOT(ISBLANK('Gen Master'!I599)),OR('Gen Master'!$AM599=TRUE,'Gen Master'!$AM599="Enabled?")),'Gen Master'!I599, ignore_flag)</f>
        <v>zzz_ignore</v>
      </c>
      <c r="J657" s="19" t="str">
        <f>IF(AND(NOT(ISBLANK('Gen Master'!J599)),OR('Gen Master'!$AM599=TRUE,'Gen Master'!$AM599="Enabled?")),'Gen Master'!J599, ignore_flag)</f>
        <v>zzz_ignore</v>
      </c>
      <c r="K657" s="19" t="str">
        <f>IF(AND(NOT(ISBLANK('Gen Master'!K599)),OR('Gen Master'!$AM599=TRUE,'Gen Master'!$AM599="Enabled?")),'Gen Master'!K599, ignore_flag)</f>
        <v>zzz_ignore</v>
      </c>
      <c r="L657" s="19" t="str">
        <f>IF(AND(NOT(ISBLANK('Gen Master'!L599)),OR('Gen Master'!$AM599=TRUE,'Gen Master'!$AM599="Enabled?")),'Gen Master'!L599, ignore_flag)</f>
        <v>zzz_ignore</v>
      </c>
      <c r="M657" s="19" t="str">
        <f>IF(AND(NOT(ISBLANK('Gen Master'!M599)),OR('Gen Master'!$AM599=TRUE,'Gen Master'!$AM599="Enabled?")),'Gen Master'!M599, ignore_flag)</f>
        <v>zzz_ignore</v>
      </c>
      <c r="N657" s="19" t="str">
        <f>IF(AND(NOT(ISBLANK('Gen Master'!N599)),OR('Gen Master'!$AM599=TRUE,'Gen Master'!$AM599="Enabled?")),'Gen Master'!N599, ignore_flag)</f>
        <v>zzz_ignore</v>
      </c>
      <c r="O657" s="19" t="str">
        <f>IF(AND(NOT(ISBLANK('Gen Master'!O599)),OR('Gen Master'!$AM599=TRUE,'Gen Master'!$AM599="Enabled?")),'Gen Master'!O599, ignore_flag)</f>
        <v>zzz_ignore</v>
      </c>
      <c r="P657" s="19" t="str">
        <f>IF(AND(NOT(ISBLANK('Gen Master'!P599)),OR('Gen Master'!$AM599=TRUE,'Gen Master'!$AM599="Enabled?")),'Gen Master'!P599, ignore_flag)</f>
        <v>zzz_ignore</v>
      </c>
      <c r="Q657" s="19" t="str">
        <f>IF(AND(NOT(ISBLANK('Gen Master'!Q599)),OR('Gen Master'!$AM599=TRUE,'Gen Master'!$AM599="Enabled?")),'Gen Master'!Q599, ignore_flag)</f>
        <v>zzz_ignore</v>
      </c>
      <c r="R657" s="19" t="str">
        <f>IF(AND(NOT(ISBLANK('Gen Master'!R599)),OR('Gen Master'!$AM599=TRUE,'Gen Master'!$AM599="Enabled?")),'Gen Master'!R599, ignore_flag)</f>
        <v>zzz_ignore</v>
      </c>
      <c r="S657" s="19" t="str">
        <f>IF(AND(NOT(ISBLANK('Gen Master'!S599)),OR('Gen Master'!$AM599=TRUE,'Gen Master'!$AM599="Enabled?")),'Gen Master'!S599, ignore_flag)</f>
        <v>zzz_ignore</v>
      </c>
      <c r="T657" s="19" t="str">
        <f>IF(AND(NOT(ISBLANK('Gen Master'!T599)),OR('Gen Master'!$AM599=TRUE,'Gen Master'!$AM599="Enabled?")),'Gen Master'!T599, ignore_flag)</f>
        <v>zzz_ignore</v>
      </c>
      <c r="U657" s="19" t="str">
        <f>IF(AND(NOT(ISBLANK('Gen Master'!U599)),OR('Gen Master'!$AM599=TRUE,'Gen Master'!$AM599="Enabled?")),'Gen Master'!U599, ignore_flag)</f>
        <v>zzz_ignore</v>
      </c>
      <c r="V657" s="19" t="str">
        <f ca="1">IF(AND(NOT(ISBLANK('Gen Master'!V599)),OR('Gen Master'!$AM599=TRUE,'Gen Master'!$AM599="Enabled?")),'Gen Master'!V599, ignore_flag)</f>
        <v>zzz_ignore</v>
      </c>
      <c r="W657" s="19" t="str">
        <f>IF(AND(NOT(ISBLANK('Gen Master'!W599)),OR('Gen Master'!$AM599=TRUE,'Gen Master'!$AM599="Enabled?")),'Gen Master'!W599, ignore_flag)</f>
        <v>zzz_ignore</v>
      </c>
      <c r="X657" s="19" t="str">
        <f>IF(AND(NOT(ISBLANK('Gen Master'!X599)),OR('Gen Master'!$AM599=TRUE,'Gen Master'!$AM599="Enabled?")),'Gen Master'!X599, ignore_flag)</f>
        <v>zzz_ignore</v>
      </c>
      <c r="Y657" s="19" t="str">
        <f>IF(AND(NOT(ISBLANK('Gen Master'!Y599)),OR('Gen Master'!$AM599=TRUE,'Gen Master'!$AM599="Enabled?")),'Gen Master'!Y599, ignore_flag)</f>
        <v>zzz_ignore</v>
      </c>
    </row>
    <row r="658" spans="1:25">
      <c r="A658" s="19">
        <f>'Gen Master'!A600</f>
        <v>569</v>
      </c>
      <c r="B658" s="19" t="str">
        <f>IF(AND(NOT(ISBLANK('Gen Master'!B600)),OR('Gen Master'!$AM600=TRUE,'Gen Master'!$AM600="Enabled?")),'Gen Master'!B600, ignore_flag)</f>
        <v>zzz_ignore</v>
      </c>
      <c r="C658" s="19" t="str">
        <f>IF(AND(NOT(ISBLANK('Gen Master'!C600)),OR('Gen Master'!$AM600=TRUE,'Gen Master'!$AM600="Enabled?")),'Gen Master'!C600, ignore_flag)</f>
        <v>zzz_ignore</v>
      </c>
      <c r="D658" s="19" t="str">
        <f>IF(AND(NOT(ISBLANK('Gen Master'!D600)),OR('Gen Master'!$AM600=TRUE,'Gen Master'!$AM600="Enabled?")),'Gen Master'!D600, ignore_flag)</f>
        <v>zzz_ignore</v>
      </c>
      <c r="E658" s="19" t="str">
        <f>IF(AND(NOT(ISBLANK('Gen Master'!E600)),OR('Gen Master'!$AM600=TRUE,'Gen Master'!$AM600="Enabled?")),'Gen Master'!E600, ignore_flag)</f>
        <v>zzz_ignore</v>
      </c>
      <c r="F658" s="19" t="str">
        <f>IF(AND(NOT(ISBLANK('Gen Master'!F600)),OR('Gen Master'!$AM600=TRUE,'Gen Master'!$AM600="Enabled?")),'Gen Master'!F600, ignore_flag)</f>
        <v>zzz_ignore</v>
      </c>
      <c r="G658" s="19" t="str">
        <f>IF(AND(NOT(ISBLANK('Gen Master'!G600)),OR('Gen Master'!$AM600=TRUE,'Gen Master'!$AM600="Enabled?")),'Gen Master'!G600, ignore_flag)</f>
        <v>zzz_ignore</v>
      </c>
      <c r="H658" s="19" t="str">
        <f>IF(AND(NOT(ISBLANK('Gen Master'!H600)),OR('Gen Master'!$AM600=TRUE,'Gen Master'!$AM600="Enabled?")),'Gen Master'!H600, ignore_flag)</f>
        <v>zzz_ignore</v>
      </c>
      <c r="I658" s="19" t="str">
        <f>IF(AND(NOT(ISBLANK('Gen Master'!I600)),OR('Gen Master'!$AM600=TRUE,'Gen Master'!$AM600="Enabled?")),'Gen Master'!I600, ignore_flag)</f>
        <v>zzz_ignore</v>
      </c>
      <c r="J658" s="19" t="str">
        <f>IF(AND(NOT(ISBLANK('Gen Master'!J600)),OR('Gen Master'!$AM600=TRUE,'Gen Master'!$AM600="Enabled?")),'Gen Master'!J600, ignore_flag)</f>
        <v>zzz_ignore</v>
      </c>
      <c r="K658" s="19" t="str">
        <f>IF(AND(NOT(ISBLANK('Gen Master'!K600)),OR('Gen Master'!$AM600=TRUE,'Gen Master'!$AM600="Enabled?")),'Gen Master'!K600, ignore_flag)</f>
        <v>zzz_ignore</v>
      </c>
      <c r="L658" s="19" t="str">
        <f>IF(AND(NOT(ISBLANK('Gen Master'!L600)),OR('Gen Master'!$AM600=TRUE,'Gen Master'!$AM600="Enabled?")),'Gen Master'!L600, ignore_flag)</f>
        <v>zzz_ignore</v>
      </c>
      <c r="M658" s="19" t="str">
        <f>IF(AND(NOT(ISBLANK('Gen Master'!M600)),OR('Gen Master'!$AM600=TRUE,'Gen Master'!$AM600="Enabled?")),'Gen Master'!M600, ignore_flag)</f>
        <v>zzz_ignore</v>
      </c>
      <c r="N658" s="19" t="str">
        <f>IF(AND(NOT(ISBLANK('Gen Master'!N600)),OR('Gen Master'!$AM600=TRUE,'Gen Master'!$AM600="Enabled?")),'Gen Master'!N600, ignore_flag)</f>
        <v>zzz_ignore</v>
      </c>
      <c r="O658" s="19" t="str">
        <f>IF(AND(NOT(ISBLANK('Gen Master'!O600)),OR('Gen Master'!$AM600=TRUE,'Gen Master'!$AM600="Enabled?")),'Gen Master'!O600, ignore_flag)</f>
        <v>zzz_ignore</v>
      </c>
      <c r="P658" s="19" t="str">
        <f>IF(AND(NOT(ISBLANK('Gen Master'!P600)),OR('Gen Master'!$AM600=TRUE,'Gen Master'!$AM600="Enabled?")),'Gen Master'!P600, ignore_flag)</f>
        <v>zzz_ignore</v>
      </c>
      <c r="Q658" s="19" t="str">
        <f>IF(AND(NOT(ISBLANK('Gen Master'!Q600)),OR('Gen Master'!$AM600=TRUE,'Gen Master'!$AM600="Enabled?")),'Gen Master'!Q600, ignore_flag)</f>
        <v>zzz_ignore</v>
      </c>
      <c r="R658" s="19" t="str">
        <f>IF(AND(NOT(ISBLANK('Gen Master'!R600)),OR('Gen Master'!$AM600=TRUE,'Gen Master'!$AM600="Enabled?")),'Gen Master'!R600, ignore_flag)</f>
        <v>zzz_ignore</v>
      </c>
      <c r="S658" s="19" t="str">
        <f>IF(AND(NOT(ISBLANK('Gen Master'!S600)),OR('Gen Master'!$AM600=TRUE,'Gen Master'!$AM600="Enabled?")),'Gen Master'!S600, ignore_flag)</f>
        <v>zzz_ignore</v>
      </c>
      <c r="T658" s="19" t="str">
        <f>IF(AND(NOT(ISBLANK('Gen Master'!T600)),OR('Gen Master'!$AM600=TRUE,'Gen Master'!$AM600="Enabled?")),'Gen Master'!T600, ignore_flag)</f>
        <v>zzz_ignore</v>
      </c>
      <c r="U658" s="19" t="str">
        <f>IF(AND(NOT(ISBLANK('Gen Master'!U600)),OR('Gen Master'!$AM600=TRUE,'Gen Master'!$AM600="Enabled?")),'Gen Master'!U600, ignore_flag)</f>
        <v>zzz_ignore</v>
      </c>
      <c r="V658" s="19" t="str">
        <f ca="1">IF(AND(NOT(ISBLANK('Gen Master'!V600)),OR('Gen Master'!$AM600=TRUE,'Gen Master'!$AM600="Enabled?")),'Gen Master'!V600, ignore_flag)</f>
        <v>zzz_ignore</v>
      </c>
      <c r="W658" s="19" t="str">
        <f>IF(AND(NOT(ISBLANK('Gen Master'!W600)),OR('Gen Master'!$AM600=TRUE,'Gen Master'!$AM600="Enabled?")),'Gen Master'!W600, ignore_flag)</f>
        <v>zzz_ignore</v>
      </c>
      <c r="X658" s="19" t="str">
        <f>IF(AND(NOT(ISBLANK('Gen Master'!X600)),OR('Gen Master'!$AM600=TRUE,'Gen Master'!$AM600="Enabled?")),'Gen Master'!X600, ignore_flag)</f>
        <v>zzz_ignore</v>
      </c>
      <c r="Y658" s="19" t="str">
        <f>IF(AND(NOT(ISBLANK('Gen Master'!Y600)),OR('Gen Master'!$AM600=TRUE,'Gen Master'!$AM600="Enabled?")),'Gen Master'!Y600, ignore_flag)</f>
        <v>zzz_ignore</v>
      </c>
    </row>
    <row r="659" spans="1:25">
      <c r="A659" s="19">
        <f>'Gen Master'!A601</f>
        <v>570</v>
      </c>
      <c r="B659" s="19" t="str">
        <f>IF(AND(NOT(ISBLANK('Gen Master'!B601)),OR('Gen Master'!$AM601=TRUE,'Gen Master'!$AM601="Enabled?")),'Gen Master'!B601, ignore_flag)</f>
        <v>zzz_ignore</v>
      </c>
      <c r="C659" s="19" t="str">
        <f>IF(AND(NOT(ISBLANK('Gen Master'!C601)),OR('Gen Master'!$AM601=TRUE,'Gen Master'!$AM601="Enabled?")),'Gen Master'!C601, ignore_flag)</f>
        <v>zzz_ignore</v>
      </c>
      <c r="D659" s="19" t="str">
        <f>IF(AND(NOT(ISBLANK('Gen Master'!D601)),OR('Gen Master'!$AM601=TRUE,'Gen Master'!$AM601="Enabled?")),'Gen Master'!D601, ignore_flag)</f>
        <v>zzz_ignore</v>
      </c>
      <c r="E659" s="19" t="str">
        <f>IF(AND(NOT(ISBLANK('Gen Master'!E601)),OR('Gen Master'!$AM601=TRUE,'Gen Master'!$AM601="Enabled?")),'Gen Master'!E601, ignore_flag)</f>
        <v>zzz_ignore</v>
      </c>
      <c r="F659" s="19" t="str">
        <f>IF(AND(NOT(ISBLANK('Gen Master'!F601)),OR('Gen Master'!$AM601=TRUE,'Gen Master'!$AM601="Enabled?")),'Gen Master'!F601, ignore_flag)</f>
        <v>zzz_ignore</v>
      </c>
      <c r="G659" s="19" t="str">
        <f>IF(AND(NOT(ISBLANK('Gen Master'!G601)),OR('Gen Master'!$AM601=TRUE,'Gen Master'!$AM601="Enabled?")),'Gen Master'!G601, ignore_flag)</f>
        <v>zzz_ignore</v>
      </c>
      <c r="H659" s="19" t="str">
        <f>IF(AND(NOT(ISBLANK('Gen Master'!H601)),OR('Gen Master'!$AM601=TRUE,'Gen Master'!$AM601="Enabled?")),'Gen Master'!H601, ignore_flag)</f>
        <v>zzz_ignore</v>
      </c>
      <c r="I659" s="19" t="str">
        <f>IF(AND(NOT(ISBLANK('Gen Master'!I601)),OR('Gen Master'!$AM601=TRUE,'Gen Master'!$AM601="Enabled?")),'Gen Master'!I601, ignore_flag)</f>
        <v>zzz_ignore</v>
      </c>
      <c r="J659" s="19" t="str">
        <f>IF(AND(NOT(ISBLANK('Gen Master'!J601)),OR('Gen Master'!$AM601=TRUE,'Gen Master'!$AM601="Enabled?")),'Gen Master'!J601, ignore_flag)</f>
        <v>zzz_ignore</v>
      </c>
      <c r="K659" s="19" t="str">
        <f>IF(AND(NOT(ISBLANK('Gen Master'!K601)),OR('Gen Master'!$AM601=TRUE,'Gen Master'!$AM601="Enabled?")),'Gen Master'!K601, ignore_flag)</f>
        <v>zzz_ignore</v>
      </c>
      <c r="L659" s="19" t="str">
        <f>IF(AND(NOT(ISBLANK('Gen Master'!L601)),OR('Gen Master'!$AM601=TRUE,'Gen Master'!$AM601="Enabled?")),'Gen Master'!L601, ignore_flag)</f>
        <v>zzz_ignore</v>
      </c>
      <c r="M659" s="19" t="str">
        <f>IF(AND(NOT(ISBLANK('Gen Master'!M601)),OR('Gen Master'!$AM601=TRUE,'Gen Master'!$AM601="Enabled?")),'Gen Master'!M601, ignore_flag)</f>
        <v>zzz_ignore</v>
      </c>
      <c r="N659" s="19" t="str">
        <f>IF(AND(NOT(ISBLANK('Gen Master'!N601)),OR('Gen Master'!$AM601=TRUE,'Gen Master'!$AM601="Enabled?")),'Gen Master'!N601, ignore_flag)</f>
        <v>zzz_ignore</v>
      </c>
      <c r="O659" s="19" t="str">
        <f>IF(AND(NOT(ISBLANK('Gen Master'!O601)),OR('Gen Master'!$AM601=TRUE,'Gen Master'!$AM601="Enabled?")),'Gen Master'!O601, ignore_flag)</f>
        <v>zzz_ignore</v>
      </c>
      <c r="P659" s="19" t="str">
        <f>IF(AND(NOT(ISBLANK('Gen Master'!P601)),OR('Gen Master'!$AM601=TRUE,'Gen Master'!$AM601="Enabled?")),'Gen Master'!P601, ignore_flag)</f>
        <v>zzz_ignore</v>
      </c>
      <c r="Q659" s="19" t="str">
        <f>IF(AND(NOT(ISBLANK('Gen Master'!Q601)),OR('Gen Master'!$AM601=TRUE,'Gen Master'!$AM601="Enabled?")),'Gen Master'!Q601, ignore_flag)</f>
        <v>zzz_ignore</v>
      </c>
      <c r="R659" s="19" t="str">
        <f>IF(AND(NOT(ISBLANK('Gen Master'!R601)),OR('Gen Master'!$AM601=TRUE,'Gen Master'!$AM601="Enabled?")),'Gen Master'!R601, ignore_flag)</f>
        <v>zzz_ignore</v>
      </c>
      <c r="S659" s="19" t="str">
        <f>IF(AND(NOT(ISBLANK('Gen Master'!S601)),OR('Gen Master'!$AM601=TRUE,'Gen Master'!$AM601="Enabled?")),'Gen Master'!S601, ignore_flag)</f>
        <v>zzz_ignore</v>
      </c>
      <c r="T659" s="19" t="str">
        <f>IF(AND(NOT(ISBLANK('Gen Master'!T601)),OR('Gen Master'!$AM601=TRUE,'Gen Master'!$AM601="Enabled?")),'Gen Master'!T601, ignore_flag)</f>
        <v>zzz_ignore</v>
      </c>
      <c r="U659" s="19" t="str">
        <f>IF(AND(NOT(ISBLANK('Gen Master'!U601)),OR('Gen Master'!$AM601=TRUE,'Gen Master'!$AM601="Enabled?")),'Gen Master'!U601, ignore_flag)</f>
        <v>zzz_ignore</v>
      </c>
      <c r="V659" s="19" t="str">
        <f ca="1">IF(AND(NOT(ISBLANK('Gen Master'!V601)),OR('Gen Master'!$AM601=TRUE,'Gen Master'!$AM601="Enabled?")),'Gen Master'!V601, ignore_flag)</f>
        <v>zzz_ignore</v>
      </c>
      <c r="W659" s="19" t="str">
        <f>IF(AND(NOT(ISBLANK('Gen Master'!W601)),OR('Gen Master'!$AM601=TRUE,'Gen Master'!$AM601="Enabled?")),'Gen Master'!W601, ignore_flag)</f>
        <v>zzz_ignore</v>
      </c>
      <c r="X659" s="19" t="str">
        <f>IF(AND(NOT(ISBLANK('Gen Master'!X601)),OR('Gen Master'!$AM601=TRUE,'Gen Master'!$AM601="Enabled?")),'Gen Master'!X601, ignore_flag)</f>
        <v>zzz_ignore</v>
      </c>
      <c r="Y659" s="19" t="str">
        <f>IF(AND(NOT(ISBLANK('Gen Master'!Y601)),OR('Gen Master'!$AM601=TRUE,'Gen Master'!$AM601="Enabled?")),'Gen Master'!Y601, ignore_flag)</f>
        <v>zzz_ignore</v>
      </c>
    </row>
    <row r="660" spans="1:25">
      <c r="A660" s="19">
        <f>'Gen Master'!A602</f>
        <v>571</v>
      </c>
      <c r="B660" s="19" t="str">
        <f>IF(AND(NOT(ISBLANK('Gen Master'!B602)),OR('Gen Master'!$AM602=TRUE,'Gen Master'!$AM602="Enabled?")),'Gen Master'!B602, ignore_flag)</f>
        <v>zzz_ignore</v>
      </c>
      <c r="C660" s="19" t="str">
        <f>IF(AND(NOT(ISBLANK('Gen Master'!C602)),OR('Gen Master'!$AM602=TRUE,'Gen Master'!$AM602="Enabled?")),'Gen Master'!C602, ignore_flag)</f>
        <v>zzz_ignore</v>
      </c>
      <c r="D660" s="19" t="str">
        <f>IF(AND(NOT(ISBLANK('Gen Master'!D602)),OR('Gen Master'!$AM602=TRUE,'Gen Master'!$AM602="Enabled?")),'Gen Master'!D602, ignore_flag)</f>
        <v>zzz_ignore</v>
      </c>
      <c r="E660" s="19" t="str">
        <f>IF(AND(NOT(ISBLANK('Gen Master'!E602)),OR('Gen Master'!$AM602=TRUE,'Gen Master'!$AM602="Enabled?")),'Gen Master'!E602, ignore_flag)</f>
        <v>zzz_ignore</v>
      </c>
      <c r="F660" s="19" t="str">
        <f>IF(AND(NOT(ISBLANK('Gen Master'!F602)),OR('Gen Master'!$AM602=TRUE,'Gen Master'!$AM602="Enabled?")),'Gen Master'!F602, ignore_flag)</f>
        <v>zzz_ignore</v>
      </c>
      <c r="G660" s="19" t="str">
        <f>IF(AND(NOT(ISBLANK('Gen Master'!G602)),OR('Gen Master'!$AM602=TRUE,'Gen Master'!$AM602="Enabled?")),'Gen Master'!G602, ignore_flag)</f>
        <v>zzz_ignore</v>
      </c>
      <c r="H660" s="19" t="str">
        <f>IF(AND(NOT(ISBLANK('Gen Master'!H602)),OR('Gen Master'!$AM602=TRUE,'Gen Master'!$AM602="Enabled?")),'Gen Master'!H602, ignore_flag)</f>
        <v>zzz_ignore</v>
      </c>
      <c r="I660" s="19" t="str">
        <f>IF(AND(NOT(ISBLANK('Gen Master'!I602)),OR('Gen Master'!$AM602=TRUE,'Gen Master'!$AM602="Enabled?")),'Gen Master'!I602, ignore_flag)</f>
        <v>zzz_ignore</v>
      </c>
      <c r="J660" s="19" t="str">
        <f>IF(AND(NOT(ISBLANK('Gen Master'!J602)),OR('Gen Master'!$AM602=TRUE,'Gen Master'!$AM602="Enabled?")),'Gen Master'!J602, ignore_flag)</f>
        <v>zzz_ignore</v>
      </c>
      <c r="K660" s="19" t="str">
        <f>IF(AND(NOT(ISBLANK('Gen Master'!K602)),OR('Gen Master'!$AM602=TRUE,'Gen Master'!$AM602="Enabled?")),'Gen Master'!K602, ignore_flag)</f>
        <v>zzz_ignore</v>
      </c>
      <c r="L660" s="19" t="str">
        <f>IF(AND(NOT(ISBLANK('Gen Master'!L602)),OR('Gen Master'!$AM602=TRUE,'Gen Master'!$AM602="Enabled?")),'Gen Master'!L602, ignore_flag)</f>
        <v>zzz_ignore</v>
      </c>
      <c r="M660" s="19" t="str">
        <f>IF(AND(NOT(ISBLANK('Gen Master'!M602)),OR('Gen Master'!$AM602=TRUE,'Gen Master'!$AM602="Enabled?")),'Gen Master'!M602, ignore_flag)</f>
        <v>zzz_ignore</v>
      </c>
      <c r="N660" s="19" t="str">
        <f>IF(AND(NOT(ISBLANK('Gen Master'!N602)),OR('Gen Master'!$AM602=TRUE,'Gen Master'!$AM602="Enabled?")),'Gen Master'!N602, ignore_flag)</f>
        <v>zzz_ignore</v>
      </c>
      <c r="O660" s="19" t="str">
        <f>IF(AND(NOT(ISBLANK('Gen Master'!O602)),OR('Gen Master'!$AM602=TRUE,'Gen Master'!$AM602="Enabled?")),'Gen Master'!O602, ignore_flag)</f>
        <v>zzz_ignore</v>
      </c>
      <c r="P660" s="19" t="str">
        <f>IF(AND(NOT(ISBLANK('Gen Master'!P602)),OR('Gen Master'!$AM602=TRUE,'Gen Master'!$AM602="Enabled?")),'Gen Master'!P602, ignore_flag)</f>
        <v>zzz_ignore</v>
      </c>
      <c r="Q660" s="19" t="str">
        <f>IF(AND(NOT(ISBLANK('Gen Master'!Q602)),OR('Gen Master'!$AM602=TRUE,'Gen Master'!$AM602="Enabled?")),'Gen Master'!Q602, ignore_flag)</f>
        <v>zzz_ignore</v>
      </c>
      <c r="R660" s="19" t="str">
        <f>IF(AND(NOT(ISBLANK('Gen Master'!R602)),OR('Gen Master'!$AM602=TRUE,'Gen Master'!$AM602="Enabled?")),'Gen Master'!R602, ignore_flag)</f>
        <v>zzz_ignore</v>
      </c>
      <c r="S660" s="19" t="str">
        <f>IF(AND(NOT(ISBLANK('Gen Master'!S602)),OR('Gen Master'!$AM602=TRUE,'Gen Master'!$AM602="Enabled?")),'Gen Master'!S602, ignore_flag)</f>
        <v>zzz_ignore</v>
      </c>
      <c r="T660" s="19" t="str">
        <f>IF(AND(NOT(ISBLANK('Gen Master'!T602)),OR('Gen Master'!$AM602=TRUE,'Gen Master'!$AM602="Enabled?")),'Gen Master'!T602, ignore_flag)</f>
        <v>zzz_ignore</v>
      </c>
      <c r="U660" s="19" t="str">
        <f>IF(AND(NOT(ISBLANK('Gen Master'!U602)),OR('Gen Master'!$AM602=TRUE,'Gen Master'!$AM602="Enabled?")),'Gen Master'!U602, ignore_flag)</f>
        <v>zzz_ignore</v>
      </c>
      <c r="V660" s="19" t="str">
        <f ca="1">IF(AND(NOT(ISBLANK('Gen Master'!V602)),OR('Gen Master'!$AM602=TRUE,'Gen Master'!$AM602="Enabled?")),'Gen Master'!V602, ignore_flag)</f>
        <v>zzz_ignore</v>
      </c>
      <c r="W660" s="19" t="str">
        <f>IF(AND(NOT(ISBLANK('Gen Master'!W602)),OR('Gen Master'!$AM602=TRUE,'Gen Master'!$AM602="Enabled?")),'Gen Master'!W602, ignore_flag)</f>
        <v>zzz_ignore</v>
      </c>
      <c r="X660" s="19" t="str">
        <f>IF(AND(NOT(ISBLANK('Gen Master'!X602)),OR('Gen Master'!$AM602=TRUE,'Gen Master'!$AM602="Enabled?")),'Gen Master'!X602, ignore_flag)</f>
        <v>zzz_ignore</v>
      </c>
      <c r="Y660" s="19" t="str">
        <f>IF(AND(NOT(ISBLANK('Gen Master'!Y602)),OR('Gen Master'!$AM602=TRUE,'Gen Master'!$AM602="Enabled?")),'Gen Master'!Y602, ignore_flag)</f>
        <v>zzz_ignore</v>
      </c>
    </row>
    <row r="661" spans="1:25">
      <c r="A661" s="19">
        <f>'Gen Master'!A603</f>
        <v>572</v>
      </c>
      <c r="B661" s="19" t="str">
        <f>IF(AND(NOT(ISBLANK('Gen Master'!B603)),OR('Gen Master'!$AM603=TRUE,'Gen Master'!$AM603="Enabled?")),'Gen Master'!B603, ignore_flag)</f>
        <v>zzz_ignore</v>
      </c>
      <c r="C661" s="19" t="str">
        <f>IF(AND(NOT(ISBLANK('Gen Master'!C603)),OR('Gen Master'!$AM603=TRUE,'Gen Master'!$AM603="Enabled?")),'Gen Master'!C603, ignore_flag)</f>
        <v>zzz_ignore</v>
      </c>
      <c r="D661" s="19" t="str">
        <f>IF(AND(NOT(ISBLANK('Gen Master'!D603)),OR('Gen Master'!$AM603=TRUE,'Gen Master'!$AM603="Enabled?")),'Gen Master'!D603, ignore_flag)</f>
        <v>zzz_ignore</v>
      </c>
      <c r="E661" s="19" t="str">
        <f>IF(AND(NOT(ISBLANK('Gen Master'!E603)),OR('Gen Master'!$AM603=TRUE,'Gen Master'!$AM603="Enabled?")),'Gen Master'!E603, ignore_flag)</f>
        <v>zzz_ignore</v>
      </c>
      <c r="F661" s="19" t="str">
        <f>IF(AND(NOT(ISBLANK('Gen Master'!F603)),OR('Gen Master'!$AM603=TRUE,'Gen Master'!$AM603="Enabled?")),'Gen Master'!F603, ignore_flag)</f>
        <v>zzz_ignore</v>
      </c>
      <c r="G661" s="19" t="str">
        <f>IF(AND(NOT(ISBLANK('Gen Master'!G603)),OR('Gen Master'!$AM603=TRUE,'Gen Master'!$AM603="Enabled?")),'Gen Master'!G603, ignore_flag)</f>
        <v>zzz_ignore</v>
      </c>
      <c r="H661" s="19" t="str">
        <f>IF(AND(NOT(ISBLANK('Gen Master'!H603)),OR('Gen Master'!$AM603=TRUE,'Gen Master'!$AM603="Enabled?")),'Gen Master'!H603, ignore_flag)</f>
        <v>zzz_ignore</v>
      </c>
      <c r="I661" s="19" t="str">
        <f>IF(AND(NOT(ISBLANK('Gen Master'!I603)),OR('Gen Master'!$AM603=TRUE,'Gen Master'!$AM603="Enabled?")),'Gen Master'!I603, ignore_flag)</f>
        <v>zzz_ignore</v>
      </c>
      <c r="J661" s="19" t="str">
        <f>IF(AND(NOT(ISBLANK('Gen Master'!J603)),OR('Gen Master'!$AM603=TRUE,'Gen Master'!$AM603="Enabled?")),'Gen Master'!J603, ignore_flag)</f>
        <v>zzz_ignore</v>
      </c>
      <c r="K661" s="19" t="str">
        <f>IF(AND(NOT(ISBLANK('Gen Master'!K603)),OR('Gen Master'!$AM603=TRUE,'Gen Master'!$AM603="Enabled?")),'Gen Master'!K603, ignore_flag)</f>
        <v>zzz_ignore</v>
      </c>
      <c r="L661" s="19" t="str">
        <f>IF(AND(NOT(ISBLANK('Gen Master'!L603)),OR('Gen Master'!$AM603=TRUE,'Gen Master'!$AM603="Enabled?")),'Gen Master'!L603, ignore_flag)</f>
        <v>zzz_ignore</v>
      </c>
      <c r="M661" s="19" t="str">
        <f>IF(AND(NOT(ISBLANK('Gen Master'!M603)),OR('Gen Master'!$AM603=TRUE,'Gen Master'!$AM603="Enabled?")),'Gen Master'!M603, ignore_flag)</f>
        <v>zzz_ignore</v>
      </c>
      <c r="N661" s="19" t="str">
        <f>IF(AND(NOT(ISBLANK('Gen Master'!N603)),OR('Gen Master'!$AM603=TRUE,'Gen Master'!$AM603="Enabled?")),'Gen Master'!N603, ignore_flag)</f>
        <v>zzz_ignore</v>
      </c>
      <c r="O661" s="19" t="str">
        <f>IF(AND(NOT(ISBLANK('Gen Master'!O603)),OR('Gen Master'!$AM603=TRUE,'Gen Master'!$AM603="Enabled?")),'Gen Master'!O603, ignore_flag)</f>
        <v>zzz_ignore</v>
      </c>
      <c r="P661" s="19" t="str">
        <f>IF(AND(NOT(ISBLANK('Gen Master'!P603)),OR('Gen Master'!$AM603=TRUE,'Gen Master'!$AM603="Enabled?")),'Gen Master'!P603, ignore_flag)</f>
        <v>zzz_ignore</v>
      </c>
      <c r="Q661" s="19" t="str">
        <f>IF(AND(NOT(ISBLANK('Gen Master'!Q603)),OR('Gen Master'!$AM603=TRUE,'Gen Master'!$AM603="Enabled?")),'Gen Master'!Q603, ignore_flag)</f>
        <v>zzz_ignore</v>
      </c>
      <c r="R661" s="19" t="str">
        <f>IF(AND(NOT(ISBLANK('Gen Master'!R603)),OR('Gen Master'!$AM603=TRUE,'Gen Master'!$AM603="Enabled?")),'Gen Master'!R603, ignore_flag)</f>
        <v>zzz_ignore</v>
      </c>
      <c r="S661" s="19" t="str">
        <f>IF(AND(NOT(ISBLANK('Gen Master'!S603)),OR('Gen Master'!$AM603=TRUE,'Gen Master'!$AM603="Enabled?")),'Gen Master'!S603, ignore_flag)</f>
        <v>zzz_ignore</v>
      </c>
      <c r="T661" s="19" t="str">
        <f>IF(AND(NOT(ISBLANK('Gen Master'!T603)),OR('Gen Master'!$AM603=TRUE,'Gen Master'!$AM603="Enabled?")),'Gen Master'!T603, ignore_flag)</f>
        <v>zzz_ignore</v>
      </c>
      <c r="U661" s="19" t="str">
        <f>IF(AND(NOT(ISBLANK('Gen Master'!U603)),OR('Gen Master'!$AM603=TRUE,'Gen Master'!$AM603="Enabled?")),'Gen Master'!U603, ignore_flag)</f>
        <v>zzz_ignore</v>
      </c>
      <c r="V661" s="19" t="str">
        <f ca="1">IF(AND(NOT(ISBLANK('Gen Master'!V603)),OR('Gen Master'!$AM603=TRUE,'Gen Master'!$AM603="Enabled?")),'Gen Master'!V603, ignore_flag)</f>
        <v>zzz_ignore</v>
      </c>
      <c r="W661" s="19" t="str">
        <f>IF(AND(NOT(ISBLANK('Gen Master'!W603)),OR('Gen Master'!$AM603=TRUE,'Gen Master'!$AM603="Enabled?")),'Gen Master'!W603, ignore_flag)</f>
        <v>zzz_ignore</v>
      </c>
      <c r="X661" s="19" t="str">
        <f>IF(AND(NOT(ISBLANK('Gen Master'!X603)),OR('Gen Master'!$AM603=TRUE,'Gen Master'!$AM603="Enabled?")),'Gen Master'!X603, ignore_flag)</f>
        <v>zzz_ignore</v>
      </c>
      <c r="Y661" s="19" t="str">
        <f>IF(AND(NOT(ISBLANK('Gen Master'!Y603)),OR('Gen Master'!$AM603=TRUE,'Gen Master'!$AM603="Enabled?")),'Gen Master'!Y603, ignore_flag)</f>
        <v>zzz_ignore</v>
      </c>
    </row>
    <row r="662" spans="1:25">
      <c r="A662" s="19">
        <f>'Gen Master'!A604</f>
        <v>573</v>
      </c>
      <c r="B662" s="19" t="str">
        <f>IF(AND(NOT(ISBLANK('Gen Master'!B604)),OR('Gen Master'!$AM604=TRUE,'Gen Master'!$AM604="Enabled?")),'Gen Master'!B604, ignore_flag)</f>
        <v>zzz_ignore</v>
      </c>
      <c r="C662" s="19" t="str">
        <f>IF(AND(NOT(ISBLANK('Gen Master'!C604)),OR('Gen Master'!$AM604=TRUE,'Gen Master'!$AM604="Enabled?")),'Gen Master'!C604, ignore_flag)</f>
        <v>zzz_ignore</v>
      </c>
      <c r="D662" s="19" t="str">
        <f>IF(AND(NOT(ISBLANK('Gen Master'!D604)),OR('Gen Master'!$AM604=TRUE,'Gen Master'!$AM604="Enabled?")),'Gen Master'!D604, ignore_flag)</f>
        <v>zzz_ignore</v>
      </c>
      <c r="E662" s="19" t="str">
        <f>IF(AND(NOT(ISBLANK('Gen Master'!E604)),OR('Gen Master'!$AM604=TRUE,'Gen Master'!$AM604="Enabled?")),'Gen Master'!E604, ignore_flag)</f>
        <v>zzz_ignore</v>
      </c>
      <c r="F662" s="19" t="str">
        <f>IF(AND(NOT(ISBLANK('Gen Master'!F604)),OR('Gen Master'!$AM604=TRUE,'Gen Master'!$AM604="Enabled?")),'Gen Master'!F604, ignore_flag)</f>
        <v>zzz_ignore</v>
      </c>
      <c r="G662" s="19" t="str">
        <f>IF(AND(NOT(ISBLANK('Gen Master'!G604)),OR('Gen Master'!$AM604=TRUE,'Gen Master'!$AM604="Enabled?")),'Gen Master'!G604, ignore_flag)</f>
        <v>zzz_ignore</v>
      </c>
      <c r="H662" s="19" t="str">
        <f>IF(AND(NOT(ISBLANK('Gen Master'!H604)),OR('Gen Master'!$AM604=TRUE,'Gen Master'!$AM604="Enabled?")),'Gen Master'!H604, ignore_flag)</f>
        <v>zzz_ignore</v>
      </c>
      <c r="I662" s="19" t="str">
        <f>IF(AND(NOT(ISBLANK('Gen Master'!I604)),OR('Gen Master'!$AM604=TRUE,'Gen Master'!$AM604="Enabled?")),'Gen Master'!I604, ignore_flag)</f>
        <v>zzz_ignore</v>
      </c>
      <c r="J662" s="19" t="str">
        <f>IF(AND(NOT(ISBLANK('Gen Master'!J604)),OR('Gen Master'!$AM604=TRUE,'Gen Master'!$AM604="Enabled?")),'Gen Master'!J604, ignore_flag)</f>
        <v>zzz_ignore</v>
      </c>
      <c r="K662" s="19" t="str">
        <f>IF(AND(NOT(ISBLANK('Gen Master'!K604)),OR('Gen Master'!$AM604=TRUE,'Gen Master'!$AM604="Enabled?")),'Gen Master'!K604, ignore_flag)</f>
        <v>zzz_ignore</v>
      </c>
      <c r="L662" s="19" t="str">
        <f>IF(AND(NOT(ISBLANK('Gen Master'!L604)),OR('Gen Master'!$AM604=TRUE,'Gen Master'!$AM604="Enabled?")),'Gen Master'!L604, ignore_flag)</f>
        <v>zzz_ignore</v>
      </c>
      <c r="M662" s="19" t="str">
        <f>IF(AND(NOT(ISBLANK('Gen Master'!M604)),OR('Gen Master'!$AM604=TRUE,'Gen Master'!$AM604="Enabled?")),'Gen Master'!M604, ignore_flag)</f>
        <v>zzz_ignore</v>
      </c>
      <c r="N662" s="19" t="str">
        <f>IF(AND(NOT(ISBLANK('Gen Master'!N604)),OR('Gen Master'!$AM604=TRUE,'Gen Master'!$AM604="Enabled?")),'Gen Master'!N604, ignore_flag)</f>
        <v>zzz_ignore</v>
      </c>
      <c r="O662" s="19" t="str">
        <f>IF(AND(NOT(ISBLANK('Gen Master'!O604)),OR('Gen Master'!$AM604=TRUE,'Gen Master'!$AM604="Enabled?")),'Gen Master'!O604, ignore_flag)</f>
        <v>zzz_ignore</v>
      </c>
      <c r="P662" s="19" t="str">
        <f>IF(AND(NOT(ISBLANK('Gen Master'!P604)),OR('Gen Master'!$AM604=TRUE,'Gen Master'!$AM604="Enabled?")),'Gen Master'!P604, ignore_flag)</f>
        <v>zzz_ignore</v>
      </c>
      <c r="Q662" s="19" t="str">
        <f>IF(AND(NOT(ISBLANK('Gen Master'!Q604)),OR('Gen Master'!$AM604=TRUE,'Gen Master'!$AM604="Enabled?")),'Gen Master'!Q604, ignore_flag)</f>
        <v>zzz_ignore</v>
      </c>
      <c r="R662" s="19" t="str">
        <f>IF(AND(NOT(ISBLANK('Gen Master'!R604)),OR('Gen Master'!$AM604=TRUE,'Gen Master'!$AM604="Enabled?")),'Gen Master'!R604, ignore_flag)</f>
        <v>zzz_ignore</v>
      </c>
      <c r="S662" s="19" t="str">
        <f>IF(AND(NOT(ISBLANK('Gen Master'!S604)),OR('Gen Master'!$AM604=TRUE,'Gen Master'!$AM604="Enabled?")),'Gen Master'!S604, ignore_flag)</f>
        <v>zzz_ignore</v>
      </c>
      <c r="T662" s="19" t="str">
        <f>IF(AND(NOT(ISBLANK('Gen Master'!T604)),OR('Gen Master'!$AM604=TRUE,'Gen Master'!$AM604="Enabled?")),'Gen Master'!T604, ignore_flag)</f>
        <v>zzz_ignore</v>
      </c>
      <c r="U662" s="19" t="str">
        <f>IF(AND(NOT(ISBLANK('Gen Master'!U604)),OR('Gen Master'!$AM604=TRUE,'Gen Master'!$AM604="Enabled?")),'Gen Master'!U604, ignore_flag)</f>
        <v>zzz_ignore</v>
      </c>
      <c r="V662" s="19" t="str">
        <f ca="1">IF(AND(NOT(ISBLANK('Gen Master'!V604)),OR('Gen Master'!$AM604=TRUE,'Gen Master'!$AM604="Enabled?")),'Gen Master'!V604, ignore_flag)</f>
        <v>zzz_ignore</v>
      </c>
      <c r="W662" s="19" t="str">
        <f>IF(AND(NOT(ISBLANK('Gen Master'!W604)),OR('Gen Master'!$AM604=TRUE,'Gen Master'!$AM604="Enabled?")),'Gen Master'!W604, ignore_flag)</f>
        <v>zzz_ignore</v>
      </c>
      <c r="X662" s="19" t="str">
        <f>IF(AND(NOT(ISBLANK('Gen Master'!X604)),OR('Gen Master'!$AM604=TRUE,'Gen Master'!$AM604="Enabled?")),'Gen Master'!X604, ignore_flag)</f>
        <v>zzz_ignore</v>
      </c>
      <c r="Y662" s="19" t="str">
        <f>IF(AND(NOT(ISBLANK('Gen Master'!Y604)),OR('Gen Master'!$AM604=TRUE,'Gen Master'!$AM604="Enabled?")),'Gen Master'!Y604, ignore_flag)</f>
        <v>zzz_ignore</v>
      </c>
    </row>
    <row r="663" spans="1:25">
      <c r="A663" s="19">
        <f>'Gen Master'!A605</f>
        <v>574</v>
      </c>
      <c r="B663" s="19" t="str">
        <f>IF(AND(NOT(ISBLANK('Gen Master'!B605)),OR('Gen Master'!$AM605=TRUE,'Gen Master'!$AM605="Enabled?")),'Gen Master'!B605, ignore_flag)</f>
        <v>zzz_ignore</v>
      </c>
      <c r="C663" s="19" t="str">
        <f>IF(AND(NOT(ISBLANK('Gen Master'!C605)),OR('Gen Master'!$AM605=TRUE,'Gen Master'!$AM605="Enabled?")),'Gen Master'!C605, ignore_flag)</f>
        <v>zzz_ignore</v>
      </c>
      <c r="D663" s="19" t="str">
        <f>IF(AND(NOT(ISBLANK('Gen Master'!D605)),OR('Gen Master'!$AM605=TRUE,'Gen Master'!$AM605="Enabled?")),'Gen Master'!D605, ignore_flag)</f>
        <v>zzz_ignore</v>
      </c>
      <c r="E663" s="19" t="str">
        <f>IF(AND(NOT(ISBLANK('Gen Master'!E605)),OR('Gen Master'!$AM605=TRUE,'Gen Master'!$AM605="Enabled?")),'Gen Master'!E605, ignore_flag)</f>
        <v>zzz_ignore</v>
      </c>
      <c r="F663" s="19" t="str">
        <f>IF(AND(NOT(ISBLANK('Gen Master'!F605)),OR('Gen Master'!$AM605=TRUE,'Gen Master'!$AM605="Enabled?")),'Gen Master'!F605, ignore_flag)</f>
        <v>zzz_ignore</v>
      </c>
      <c r="G663" s="19" t="str">
        <f>IF(AND(NOT(ISBLANK('Gen Master'!G605)),OR('Gen Master'!$AM605=TRUE,'Gen Master'!$AM605="Enabled?")),'Gen Master'!G605, ignore_flag)</f>
        <v>zzz_ignore</v>
      </c>
      <c r="H663" s="19" t="str">
        <f>IF(AND(NOT(ISBLANK('Gen Master'!H605)),OR('Gen Master'!$AM605=TRUE,'Gen Master'!$AM605="Enabled?")),'Gen Master'!H605, ignore_flag)</f>
        <v>zzz_ignore</v>
      </c>
      <c r="I663" s="19" t="str">
        <f>IF(AND(NOT(ISBLANK('Gen Master'!I605)),OR('Gen Master'!$AM605=TRUE,'Gen Master'!$AM605="Enabled?")),'Gen Master'!I605, ignore_flag)</f>
        <v>zzz_ignore</v>
      </c>
      <c r="J663" s="19" t="str">
        <f>IF(AND(NOT(ISBLANK('Gen Master'!J605)),OR('Gen Master'!$AM605=TRUE,'Gen Master'!$AM605="Enabled?")),'Gen Master'!J605, ignore_flag)</f>
        <v>zzz_ignore</v>
      </c>
      <c r="K663" s="19" t="str">
        <f>IF(AND(NOT(ISBLANK('Gen Master'!K605)),OR('Gen Master'!$AM605=TRUE,'Gen Master'!$AM605="Enabled?")),'Gen Master'!K605, ignore_flag)</f>
        <v>zzz_ignore</v>
      </c>
      <c r="L663" s="19" t="str">
        <f>IF(AND(NOT(ISBLANK('Gen Master'!L605)),OR('Gen Master'!$AM605=TRUE,'Gen Master'!$AM605="Enabled?")),'Gen Master'!L605, ignore_flag)</f>
        <v>zzz_ignore</v>
      </c>
      <c r="M663" s="19" t="str">
        <f>IF(AND(NOT(ISBLANK('Gen Master'!M605)),OR('Gen Master'!$AM605=TRUE,'Gen Master'!$AM605="Enabled?")),'Gen Master'!M605, ignore_flag)</f>
        <v>zzz_ignore</v>
      </c>
      <c r="N663" s="19" t="str">
        <f>IF(AND(NOT(ISBLANK('Gen Master'!N605)),OR('Gen Master'!$AM605=TRUE,'Gen Master'!$AM605="Enabled?")),'Gen Master'!N605, ignore_flag)</f>
        <v>zzz_ignore</v>
      </c>
      <c r="O663" s="19" t="str">
        <f>IF(AND(NOT(ISBLANK('Gen Master'!O605)),OR('Gen Master'!$AM605=TRUE,'Gen Master'!$AM605="Enabled?")),'Gen Master'!O605, ignore_flag)</f>
        <v>zzz_ignore</v>
      </c>
      <c r="P663" s="19" t="str">
        <f>IF(AND(NOT(ISBLANK('Gen Master'!P605)),OR('Gen Master'!$AM605=TRUE,'Gen Master'!$AM605="Enabled?")),'Gen Master'!P605, ignore_flag)</f>
        <v>zzz_ignore</v>
      </c>
      <c r="Q663" s="19" t="str">
        <f>IF(AND(NOT(ISBLANK('Gen Master'!Q605)),OR('Gen Master'!$AM605=TRUE,'Gen Master'!$AM605="Enabled?")),'Gen Master'!Q605, ignore_flag)</f>
        <v>zzz_ignore</v>
      </c>
      <c r="R663" s="19" t="str">
        <f>IF(AND(NOT(ISBLANK('Gen Master'!R605)),OR('Gen Master'!$AM605=TRUE,'Gen Master'!$AM605="Enabled?")),'Gen Master'!R605, ignore_flag)</f>
        <v>zzz_ignore</v>
      </c>
      <c r="S663" s="19" t="str">
        <f>IF(AND(NOT(ISBLANK('Gen Master'!S605)),OR('Gen Master'!$AM605=TRUE,'Gen Master'!$AM605="Enabled?")),'Gen Master'!S605, ignore_flag)</f>
        <v>zzz_ignore</v>
      </c>
      <c r="T663" s="19" t="str">
        <f>IF(AND(NOT(ISBLANK('Gen Master'!T605)),OR('Gen Master'!$AM605=TRUE,'Gen Master'!$AM605="Enabled?")),'Gen Master'!T605, ignore_flag)</f>
        <v>zzz_ignore</v>
      </c>
      <c r="U663" s="19" t="str">
        <f>IF(AND(NOT(ISBLANK('Gen Master'!U605)),OR('Gen Master'!$AM605=TRUE,'Gen Master'!$AM605="Enabled?")),'Gen Master'!U605, ignore_flag)</f>
        <v>zzz_ignore</v>
      </c>
      <c r="V663" s="19" t="str">
        <f ca="1">IF(AND(NOT(ISBLANK('Gen Master'!V605)),OR('Gen Master'!$AM605=TRUE,'Gen Master'!$AM605="Enabled?")),'Gen Master'!V605, ignore_flag)</f>
        <v>zzz_ignore</v>
      </c>
      <c r="W663" s="19" t="str">
        <f>IF(AND(NOT(ISBLANK('Gen Master'!W605)),OR('Gen Master'!$AM605=TRUE,'Gen Master'!$AM605="Enabled?")),'Gen Master'!W605, ignore_flag)</f>
        <v>zzz_ignore</v>
      </c>
      <c r="X663" s="19" t="str">
        <f>IF(AND(NOT(ISBLANK('Gen Master'!X605)),OR('Gen Master'!$AM605=TRUE,'Gen Master'!$AM605="Enabled?")),'Gen Master'!X605, ignore_flag)</f>
        <v>zzz_ignore</v>
      </c>
      <c r="Y663" s="19" t="str">
        <f>IF(AND(NOT(ISBLANK('Gen Master'!Y605)),OR('Gen Master'!$AM605=TRUE,'Gen Master'!$AM605="Enabled?")),'Gen Master'!Y605, ignore_flag)</f>
        <v>zzz_ignore</v>
      </c>
    </row>
    <row r="664" spans="1:25">
      <c r="A664" s="19">
        <f>'Gen Master'!A606</f>
        <v>575</v>
      </c>
      <c r="B664" s="19" t="str">
        <f>IF(AND(NOT(ISBLANK('Gen Master'!B606)),OR('Gen Master'!$AM606=TRUE,'Gen Master'!$AM606="Enabled?")),'Gen Master'!B606, ignore_flag)</f>
        <v>zzz_ignore</v>
      </c>
      <c r="C664" s="19" t="str">
        <f>IF(AND(NOT(ISBLANK('Gen Master'!C606)),OR('Gen Master'!$AM606=TRUE,'Gen Master'!$AM606="Enabled?")),'Gen Master'!C606, ignore_flag)</f>
        <v>zzz_ignore</v>
      </c>
      <c r="D664" s="19" t="str">
        <f>IF(AND(NOT(ISBLANK('Gen Master'!D606)),OR('Gen Master'!$AM606=TRUE,'Gen Master'!$AM606="Enabled?")),'Gen Master'!D606, ignore_flag)</f>
        <v>zzz_ignore</v>
      </c>
      <c r="E664" s="19" t="str">
        <f>IF(AND(NOT(ISBLANK('Gen Master'!E606)),OR('Gen Master'!$AM606=TRUE,'Gen Master'!$AM606="Enabled?")),'Gen Master'!E606, ignore_flag)</f>
        <v>zzz_ignore</v>
      </c>
      <c r="F664" s="19" t="str">
        <f>IF(AND(NOT(ISBLANK('Gen Master'!F606)),OR('Gen Master'!$AM606=TRUE,'Gen Master'!$AM606="Enabled?")),'Gen Master'!F606, ignore_flag)</f>
        <v>zzz_ignore</v>
      </c>
      <c r="G664" s="19" t="str">
        <f>IF(AND(NOT(ISBLANK('Gen Master'!G606)),OR('Gen Master'!$AM606=TRUE,'Gen Master'!$AM606="Enabled?")),'Gen Master'!G606, ignore_flag)</f>
        <v>zzz_ignore</v>
      </c>
      <c r="H664" s="19" t="str">
        <f>IF(AND(NOT(ISBLANK('Gen Master'!H606)),OR('Gen Master'!$AM606=TRUE,'Gen Master'!$AM606="Enabled?")),'Gen Master'!H606, ignore_flag)</f>
        <v>zzz_ignore</v>
      </c>
      <c r="I664" s="19" t="str">
        <f>IF(AND(NOT(ISBLANK('Gen Master'!I606)),OR('Gen Master'!$AM606=TRUE,'Gen Master'!$AM606="Enabled?")),'Gen Master'!I606, ignore_flag)</f>
        <v>zzz_ignore</v>
      </c>
      <c r="J664" s="19" t="str">
        <f>IF(AND(NOT(ISBLANK('Gen Master'!J606)),OR('Gen Master'!$AM606=TRUE,'Gen Master'!$AM606="Enabled?")),'Gen Master'!J606, ignore_flag)</f>
        <v>zzz_ignore</v>
      </c>
      <c r="K664" s="19" t="str">
        <f>IF(AND(NOT(ISBLANK('Gen Master'!K606)),OR('Gen Master'!$AM606=TRUE,'Gen Master'!$AM606="Enabled?")),'Gen Master'!K606, ignore_flag)</f>
        <v>zzz_ignore</v>
      </c>
      <c r="L664" s="19" t="str">
        <f>IF(AND(NOT(ISBLANK('Gen Master'!L606)),OR('Gen Master'!$AM606=TRUE,'Gen Master'!$AM606="Enabled?")),'Gen Master'!L606, ignore_flag)</f>
        <v>zzz_ignore</v>
      </c>
      <c r="M664" s="19" t="str">
        <f>IF(AND(NOT(ISBLANK('Gen Master'!M606)),OR('Gen Master'!$AM606=TRUE,'Gen Master'!$AM606="Enabled?")),'Gen Master'!M606, ignore_flag)</f>
        <v>zzz_ignore</v>
      </c>
      <c r="N664" s="19" t="str">
        <f>IF(AND(NOT(ISBLANK('Gen Master'!N606)),OR('Gen Master'!$AM606=TRUE,'Gen Master'!$AM606="Enabled?")),'Gen Master'!N606, ignore_flag)</f>
        <v>zzz_ignore</v>
      </c>
      <c r="O664" s="19" t="str">
        <f>IF(AND(NOT(ISBLANK('Gen Master'!O606)),OR('Gen Master'!$AM606=TRUE,'Gen Master'!$AM606="Enabled?")),'Gen Master'!O606, ignore_flag)</f>
        <v>zzz_ignore</v>
      </c>
      <c r="P664" s="19" t="str">
        <f>IF(AND(NOT(ISBLANK('Gen Master'!P606)),OR('Gen Master'!$AM606=TRUE,'Gen Master'!$AM606="Enabled?")),'Gen Master'!P606, ignore_flag)</f>
        <v>zzz_ignore</v>
      </c>
      <c r="Q664" s="19" t="str">
        <f>IF(AND(NOT(ISBLANK('Gen Master'!Q606)),OR('Gen Master'!$AM606=TRUE,'Gen Master'!$AM606="Enabled?")),'Gen Master'!Q606, ignore_flag)</f>
        <v>zzz_ignore</v>
      </c>
      <c r="R664" s="19" t="str">
        <f>IF(AND(NOT(ISBLANK('Gen Master'!R606)),OR('Gen Master'!$AM606=TRUE,'Gen Master'!$AM606="Enabled?")),'Gen Master'!R606, ignore_flag)</f>
        <v>zzz_ignore</v>
      </c>
      <c r="S664" s="19" t="str">
        <f>IF(AND(NOT(ISBLANK('Gen Master'!S606)),OR('Gen Master'!$AM606=TRUE,'Gen Master'!$AM606="Enabled?")),'Gen Master'!S606, ignore_flag)</f>
        <v>zzz_ignore</v>
      </c>
      <c r="T664" s="19" t="str">
        <f>IF(AND(NOT(ISBLANK('Gen Master'!T606)),OR('Gen Master'!$AM606=TRUE,'Gen Master'!$AM606="Enabled?")),'Gen Master'!T606, ignore_flag)</f>
        <v>zzz_ignore</v>
      </c>
      <c r="U664" s="19" t="str">
        <f>IF(AND(NOT(ISBLANK('Gen Master'!U606)),OR('Gen Master'!$AM606=TRUE,'Gen Master'!$AM606="Enabled?")),'Gen Master'!U606, ignore_flag)</f>
        <v>zzz_ignore</v>
      </c>
      <c r="V664" s="19" t="str">
        <f ca="1">IF(AND(NOT(ISBLANK('Gen Master'!V606)),OR('Gen Master'!$AM606=TRUE,'Gen Master'!$AM606="Enabled?")),'Gen Master'!V606, ignore_flag)</f>
        <v>zzz_ignore</v>
      </c>
      <c r="W664" s="19" t="str">
        <f>IF(AND(NOT(ISBLANK('Gen Master'!W606)),OR('Gen Master'!$AM606=TRUE,'Gen Master'!$AM606="Enabled?")),'Gen Master'!W606, ignore_flag)</f>
        <v>zzz_ignore</v>
      </c>
      <c r="X664" s="19" t="str">
        <f>IF(AND(NOT(ISBLANK('Gen Master'!X606)),OR('Gen Master'!$AM606=TRUE,'Gen Master'!$AM606="Enabled?")),'Gen Master'!X606, ignore_flag)</f>
        <v>zzz_ignore</v>
      </c>
      <c r="Y664" s="19" t="str">
        <f>IF(AND(NOT(ISBLANK('Gen Master'!Y606)),OR('Gen Master'!$AM606=TRUE,'Gen Master'!$AM606="Enabled?")),'Gen Master'!Y606, ignore_flag)</f>
        <v>zzz_ignore</v>
      </c>
    </row>
    <row r="665" spans="1:25">
      <c r="A665" s="19">
        <f>'Gen Master'!A607</f>
        <v>576</v>
      </c>
      <c r="B665" s="19" t="str">
        <f>IF(AND(NOT(ISBLANK('Gen Master'!B607)),OR('Gen Master'!$AM607=TRUE,'Gen Master'!$AM607="Enabled?")),'Gen Master'!B607, ignore_flag)</f>
        <v>zzz_ignore</v>
      </c>
      <c r="C665" s="19" t="str">
        <f>IF(AND(NOT(ISBLANK('Gen Master'!C607)),OR('Gen Master'!$AM607=TRUE,'Gen Master'!$AM607="Enabled?")),'Gen Master'!C607, ignore_flag)</f>
        <v>zzz_ignore</v>
      </c>
      <c r="D665" s="19" t="str">
        <f>IF(AND(NOT(ISBLANK('Gen Master'!D607)),OR('Gen Master'!$AM607=TRUE,'Gen Master'!$AM607="Enabled?")),'Gen Master'!D607, ignore_flag)</f>
        <v>zzz_ignore</v>
      </c>
      <c r="E665" s="19" t="str">
        <f>IF(AND(NOT(ISBLANK('Gen Master'!E607)),OR('Gen Master'!$AM607=TRUE,'Gen Master'!$AM607="Enabled?")),'Gen Master'!E607, ignore_flag)</f>
        <v>zzz_ignore</v>
      </c>
      <c r="F665" s="19" t="str">
        <f>IF(AND(NOT(ISBLANK('Gen Master'!F607)),OR('Gen Master'!$AM607=TRUE,'Gen Master'!$AM607="Enabled?")),'Gen Master'!F607, ignore_flag)</f>
        <v>zzz_ignore</v>
      </c>
      <c r="G665" s="19" t="str">
        <f>IF(AND(NOT(ISBLANK('Gen Master'!G607)),OR('Gen Master'!$AM607=TRUE,'Gen Master'!$AM607="Enabled?")),'Gen Master'!G607, ignore_flag)</f>
        <v>zzz_ignore</v>
      </c>
      <c r="H665" s="19" t="str">
        <f>IF(AND(NOT(ISBLANK('Gen Master'!H607)),OR('Gen Master'!$AM607=TRUE,'Gen Master'!$AM607="Enabled?")),'Gen Master'!H607, ignore_flag)</f>
        <v>zzz_ignore</v>
      </c>
      <c r="I665" s="19" t="str">
        <f>IF(AND(NOT(ISBLANK('Gen Master'!I607)),OR('Gen Master'!$AM607=TRUE,'Gen Master'!$AM607="Enabled?")),'Gen Master'!I607, ignore_flag)</f>
        <v>zzz_ignore</v>
      </c>
      <c r="J665" s="19" t="str">
        <f>IF(AND(NOT(ISBLANK('Gen Master'!J607)),OR('Gen Master'!$AM607=TRUE,'Gen Master'!$AM607="Enabled?")),'Gen Master'!J607, ignore_flag)</f>
        <v>zzz_ignore</v>
      </c>
      <c r="K665" s="19" t="str">
        <f>IF(AND(NOT(ISBLANK('Gen Master'!K607)),OR('Gen Master'!$AM607=TRUE,'Gen Master'!$AM607="Enabled?")),'Gen Master'!K607, ignore_flag)</f>
        <v>zzz_ignore</v>
      </c>
      <c r="L665" s="19" t="str">
        <f>IF(AND(NOT(ISBLANK('Gen Master'!L607)),OR('Gen Master'!$AM607=TRUE,'Gen Master'!$AM607="Enabled?")),'Gen Master'!L607, ignore_flag)</f>
        <v>zzz_ignore</v>
      </c>
      <c r="M665" s="19" t="str">
        <f>IF(AND(NOT(ISBLANK('Gen Master'!M607)),OR('Gen Master'!$AM607=TRUE,'Gen Master'!$AM607="Enabled?")),'Gen Master'!M607, ignore_flag)</f>
        <v>zzz_ignore</v>
      </c>
      <c r="N665" s="19" t="str">
        <f>IF(AND(NOT(ISBLANK('Gen Master'!N607)),OR('Gen Master'!$AM607=TRUE,'Gen Master'!$AM607="Enabled?")),'Gen Master'!N607, ignore_flag)</f>
        <v>zzz_ignore</v>
      </c>
      <c r="O665" s="19" t="str">
        <f>IF(AND(NOT(ISBLANK('Gen Master'!O607)),OR('Gen Master'!$AM607=TRUE,'Gen Master'!$AM607="Enabled?")),'Gen Master'!O607, ignore_flag)</f>
        <v>zzz_ignore</v>
      </c>
      <c r="P665" s="19" t="str">
        <f>IF(AND(NOT(ISBLANK('Gen Master'!P607)),OR('Gen Master'!$AM607=TRUE,'Gen Master'!$AM607="Enabled?")),'Gen Master'!P607, ignore_flag)</f>
        <v>zzz_ignore</v>
      </c>
      <c r="Q665" s="19" t="str">
        <f>IF(AND(NOT(ISBLANK('Gen Master'!Q607)),OR('Gen Master'!$AM607=TRUE,'Gen Master'!$AM607="Enabled?")),'Gen Master'!Q607, ignore_flag)</f>
        <v>zzz_ignore</v>
      </c>
      <c r="R665" s="19" t="str">
        <f>IF(AND(NOT(ISBLANK('Gen Master'!R607)),OR('Gen Master'!$AM607=TRUE,'Gen Master'!$AM607="Enabled?")),'Gen Master'!R607, ignore_flag)</f>
        <v>zzz_ignore</v>
      </c>
      <c r="S665" s="19" t="str">
        <f>IF(AND(NOT(ISBLANK('Gen Master'!S607)),OR('Gen Master'!$AM607=TRUE,'Gen Master'!$AM607="Enabled?")),'Gen Master'!S607, ignore_flag)</f>
        <v>zzz_ignore</v>
      </c>
      <c r="T665" s="19" t="str">
        <f>IF(AND(NOT(ISBLANK('Gen Master'!T607)),OR('Gen Master'!$AM607=TRUE,'Gen Master'!$AM607="Enabled?")),'Gen Master'!T607, ignore_flag)</f>
        <v>zzz_ignore</v>
      </c>
      <c r="U665" s="19" t="str">
        <f>IF(AND(NOT(ISBLANK('Gen Master'!U607)),OR('Gen Master'!$AM607=TRUE,'Gen Master'!$AM607="Enabled?")),'Gen Master'!U607, ignore_flag)</f>
        <v>zzz_ignore</v>
      </c>
      <c r="V665" s="19" t="str">
        <f ca="1">IF(AND(NOT(ISBLANK('Gen Master'!V607)),OR('Gen Master'!$AM607=TRUE,'Gen Master'!$AM607="Enabled?")),'Gen Master'!V607, ignore_flag)</f>
        <v>zzz_ignore</v>
      </c>
      <c r="W665" s="19" t="str">
        <f>IF(AND(NOT(ISBLANK('Gen Master'!W607)),OR('Gen Master'!$AM607=TRUE,'Gen Master'!$AM607="Enabled?")),'Gen Master'!W607, ignore_flag)</f>
        <v>zzz_ignore</v>
      </c>
      <c r="X665" s="19" t="str">
        <f>IF(AND(NOT(ISBLANK('Gen Master'!X607)),OR('Gen Master'!$AM607=TRUE,'Gen Master'!$AM607="Enabled?")),'Gen Master'!X607, ignore_flag)</f>
        <v>zzz_ignore</v>
      </c>
      <c r="Y665" s="19" t="str">
        <f>IF(AND(NOT(ISBLANK('Gen Master'!Y607)),OR('Gen Master'!$AM607=TRUE,'Gen Master'!$AM607="Enabled?")),'Gen Master'!Y607, ignore_flag)</f>
        <v>zzz_ignore</v>
      </c>
    </row>
    <row r="666" spans="1:25">
      <c r="A666" s="19">
        <f>'Gen Master'!A608</f>
        <v>577</v>
      </c>
      <c r="B666" s="19" t="str">
        <f>IF(AND(NOT(ISBLANK('Gen Master'!B608)),OR('Gen Master'!$AM608=TRUE,'Gen Master'!$AM608="Enabled?")),'Gen Master'!B608, ignore_flag)</f>
        <v>zzz_ignore</v>
      </c>
      <c r="C666" s="19" t="str">
        <f>IF(AND(NOT(ISBLANK('Gen Master'!C608)),OR('Gen Master'!$AM608=TRUE,'Gen Master'!$AM608="Enabled?")),'Gen Master'!C608, ignore_flag)</f>
        <v>zzz_ignore</v>
      </c>
      <c r="D666" s="19" t="str">
        <f>IF(AND(NOT(ISBLANK('Gen Master'!D608)),OR('Gen Master'!$AM608=TRUE,'Gen Master'!$AM608="Enabled?")),'Gen Master'!D608, ignore_flag)</f>
        <v>zzz_ignore</v>
      </c>
      <c r="E666" s="19" t="str">
        <f>IF(AND(NOT(ISBLANK('Gen Master'!E608)),OR('Gen Master'!$AM608=TRUE,'Gen Master'!$AM608="Enabled?")),'Gen Master'!E608, ignore_flag)</f>
        <v>zzz_ignore</v>
      </c>
      <c r="F666" s="19" t="str">
        <f>IF(AND(NOT(ISBLANK('Gen Master'!F608)),OR('Gen Master'!$AM608=TRUE,'Gen Master'!$AM608="Enabled?")),'Gen Master'!F608, ignore_flag)</f>
        <v>zzz_ignore</v>
      </c>
      <c r="G666" s="19" t="str">
        <f>IF(AND(NOT(ISBLANK('Gen Master'!G608)),OR('Gen Master'!$AM608=TRUE,'Gen Master'!$AM608="Enabled?")),'Gen Master'!G608, ignore_flag)</f>
        <v>zzz_ignore</v>
      </c>
      <c r="H666" s="19" t="str">
        <f>IF(AND(NOT(ISBLANK('Gen Master'!H608)),OR('Gen Master'!$AM608=TRUE,'Gen Master'!$AM608="Enabled?")),'Gen Master'!H608, ignore_flag)</f>
        <v>zzz_ignore</v>
      </c>
      <c r="I666" s="19" t="str">
        <f>IF(AND(NOT(ISBLANK('Gen Master'!I608)),OR('Gen Master'!$AM608=TRUE,'Gen Master'!$AM608="Enabled?")),'Gen Master'!I608, ignore_flag)</f>
        <v>zzz_ignore</v>
      </c>
      <c r="J666" s="19" t="str">
        <f>IF(AND(NOT(ISBLANK('Gen Master'!J608)),OR('Gen Master'!$AM608=TRUE,'Gen Master'!$AM608="Enabled?")),'Gen Master'!J608, ignore_flag)</f>
        <v>zzz_ignore</v>
      </c>
      <c r="K666" s="19" t="str">
        <f>IF(AND(NOT(ISBLANK('Gen Master'!K608)),OR('Gen Master'!$AM608=TRUE,'Gen Master'!$AM608="Enabled?")),'Gen Master'!K608, ignore_flag)</f>
        <v>zzz_ignore</v>
      </c>
      <c r="L666" s="19" t="str">
        <f>IF(AND(NOT(ISBLANK('Gen Master'!L608)),OR('Gen Master'!$AM608=TRUE,'Gen Master'!$AM608="Enabled?")),'Gen Master'!L608, ignore_flag)</f>
        <v>zzz_ignore</v>
      </c>
      <c r="M666" s="19" t="str">
        <f>IF(AND(NOT(ISBLANK('Gen Master'!M608)),OR('Gen Master'!$AM608=TRUE,'Gen Master'!$AM608="Enabled?")),'Gen Master'!M608, ignore_flag)</f>
        <v>zzz_ignore</v>
      </c>
      <c r="N666" s="19" t="str">
        <f>IF(AND(NOT(ISBLANK('Gen Master'!N608)),OR('Gen Master'!$AM608=TRUE,'Gen Master'!$AM608="Enabled?")),'Gen Master'!N608, ignore_flag)</f>
        <v>zzz_ignore</v>
      </c>
      <c r="O666" s="19" t="str">
        <f>IF(AND(NOT(ISBLANK('Gen Master'!O608)),OR('Gen Master'!$AM608=TRUE,'Gen Master'!$AM608="Enabled?")),'Gen Master'!O608, ignore_flag)</f>
        <v>zzz_ignore</v>
      </c>
      <c r="P666" s="19" t="str">
        <f>IF(AND(NOT(ISBLANK('Gen Master'!P608)),OR('Gen Master'!$AM608=TRUE,'Gen Master'!$AM608="Enabled?")),'Gen Master'!P608, ignore_flag)</f>
        <v>zzz_ignore</v>
      </c>
      <c r="Q666" s="19" t="str">
        <f>IF(AND(NOT(ISBLANK('Gen Master'!Q608)),OR('Gen Master'!$AM608=TRUE,'Gen Master'!$AM608="Enabled?")),'Gen Master'!Q608, ignore_flag)</f>
        <v>zzz_ignore</v>
      </c>
      <c r="R666" s="19" t="str">
        <f>IF(AND(NOT(ISBLANK('Gen Master'!R608)),OR('Gen Master'!$AM608=TRUE,'Gen Master'!$AM608="Enabled?")),'Gen Master'!R608, ignore_flag)</f>
        <v>zzz_ignore</v>
      </c>
      <c r="S666" s="19" t="str">
        <f>IF(AND(NOT(ISBLANK('Gen Master'!S608)),OR('Gen Master'!$AM608=TRUE,'Gen Master'!$AM608="Enabled?")),'Gen Master'!S608, ignore_flag)</f>
        <v>zzz_ignore</v>
      </c>
      <c r="T666" s="19" t="str">
        <f>IF(AND(NOT(ISBLANK('Gen Master'!T608)),OR('Gen Master'!$AM608=TRUE,'Gen Master'!$AM608="Enabled?")),'Gen Master'!T608, ignore_flag)</f>
        <v>zzz_ignore</v>
      </c>
      <c r="U666" s="19" t="str">
        <f>IF(AND(NOT(ISBLANK('Gen Master'!U608)),OR('Gen Master'!$AM608=TRUE,'Gen Master'!$AM608="Enabled?")),'Gen Master'!U608, ignore_flag)</f>
        <v>zzz_ignore</v>
      </c>
      <c r="V666" s="19" t="str">
        <f ca="1">IF(AND(NOT(ISBLANK('Gen Master'!V608)),OR('Gen Master'!$AM608=TRUE,'Gen Master'!$AM608="Enabled?")),'Gen Master'!V608, ignore_flag)</f>
        <v>zzz_ignore</v>
      </c>
      <c r="W666" s="19" t="str">
        <f>IF(AND(NOT(ISBLANK('Gen Master'!W608)),OR('Gen Master'!$AM608=TRUE,'Gen Master'!$AM608="Enabled?")),'Gen Master'!W608, ignore_flag)</f>
        <v>zzz_ignore</v>
      </c>
      <c r="X666" s="19" t="str">
        <f>IF(AND(NOT(ISBLANK('Gen Master'!X608)),OR('Gen Master'!$AM608=TRUE,'Gen Master'!$AM608="Enabled?")),'Gen Master'!X608, ignore_flag)</f>
        <v>zzz_ignore</v>
      </c>
      <c r="Y666" s="19" t="str">
        <f>IF(AND(NOT(ISBLANK('Gen Master'!Y608)),OR('Gen Master'!$AM608=TRUE,'Gen Master'!$AM608="Enabled?")),'Gen Master'!Y608, ignore_flag)</f>
        <v>zzz_ignore</v>
      </c>
    </row>
    <row r="667" spans="1:25">
      <c r="A667" s="19">
        <f>'Gen Master'!A609</f>
        <v>578</v>
      </c>
      <c r="B667" s="19" t="str">
        <f>IF(AND(NOT(ISBLANK('Gen Master'!B609)),OR('Gen Master'!$AM609=TRUE,'Gen Master'!$AM609="Enabled?")),'Gen Master'!B609, ignore_flag)</f>
        <v>zzz_ignore</v>
      </c>
      <c r="C667" s="19" t="str">
        <f>IF(AND(NOT(ISBLANK('Gen Master'!C609)),OR('Gen Master'!$AM609=TRUE,'Gen Master'!$AM609="Enabled?")),'Gen Master'!C609, ignore_flag)</f>
        <v>zzz_ignore</v>
      </c>
      <c r="D667" s="19" t="str">
        <f>IF(AND(NOT(ISBLANK('Gen Master'!D609)),OR('Gen Master'!$AM609=TRUE,'Gen Master'!$AM609="Enabled?")),'Gen Master'!D609, ignore_flag)</f>
        <v>zzz_ignore</v>
      </c>
      <c r="E667" s="19" t="str">
        <f>IF(AND(NOT(ISBLANK('Gen Master'!E609)),OR('Gen Master'!$AM609=TRUE,'Gen Master'!$AM609="Enabled?")),'Gen Master'!E609, ignore_flag)</f>
        <v>zzz_ignore</v>
      </c>
      <c r="F667" s="19" t="str">
        <f>IF(AND(NOT(ISBLANK('Gen Master'!F609)),OR('Gen Master'!$AM609=TRUE,'Gen Master'!$AM609="Enabled?")),'Gen Master'!F609, ignore_flag)</f>
        <v>zzz_ignore</v>
      </c>
      <c r="G667" s="19" t="str">
        <f>IF(AND(NOT(ISBLANK('Gen Master'!G609)),OR('Gen Master'!$AM609=TRUE,'Gen Master'!$AM609="Enabled?")),'Gen Master'!G609, ignore_flag)</f>
        <v>zzz_ignore</v>
      </c>
      <c r="H667" s="19" t="str">
        <f>IF(AND(NOT(ISBLANK('Gen Master'!H609)),OR('Gen Master'!$AM609=TRUE,'Gen Master'!$AM609="Enabled?")),'Gen Master'!H609, ignore_flag)</f>
        <v>zzz_ignore</v>
      </c>
      <c r="I667" s="19" t="str">
        <f>IF(AND(NOT(ISBLANK('Gen Master'!I609)),OR('Gen Master'!$AM609=TRUE,'Gen Master'!$AM609="Enabled?")),'Gen Master'!I609, ignore_flag)</f>
        <v>zzz_ignore</v>
      </c>
      <c r="J667" s="19" t="str">
        <f>IF(AND(NOT(ISBLANK('Gen Master'!J609)),OR('Gen Master'!$AM609=TRUE,'Gen Master'!$AM609="Enabled?")),'Gen Master'!J609, ignore_flag)</f>
        <v>zzz_ignore</v>
      </c>
      <c r="K667" s="19" t="str">
        <f>IF(AND(NOT(ISBLANK('Gen Master'!K609)),OR('Gen Master'!$AM609=TRUE,'Gen Master'!$AM609="Enabled?")),'Gen Master'!K609, ignore_flag)</f>
        <v>zzz_ignore</v>
      </c>
      <c r="L667" s="19" t="str">
        <f>IF(AND(NOT(ISBLANK('Gen Master'!L609)),OR('Gen Master'!$AM609=TRUE,'Gen Master'!$AM609="Enabled?")),'Gen Master'!L609, ignore_flag)</f>
        <v>zzz_ignore</v>
      </c>
      <c r="M667" s="19" t="str">
        <f>IF(AND(NOT(ISBLANK('Gen Master'!M609)),OR('Gen Master'!$AM609=TRUE,'Gen Master'!$AM609="Enabled?")),'Gen Master'!M609, ignore_flag)</f>
        <v>zzz_ignore</v>
      </c>
      <c r="N667" s="19" t="str">
        <f>IF(AND(NOT(ISBLANK('Gen Master'!N609)),OR('Gen Master'!$AM609=TRUE,'Gen Master'!$AM609="Enabled?")),'Gen Master'!N609, ignore_flag)</f>
        <v>zzz_ignore</v>
      </c>
      <c r="O667" s="19" t="str">
        <f>IF(AND(NOT(ISBLANK('Gen Master'!O609)),OR('Gen Master'!$AM609=TRUE,'Gen Master'!$AM609="Enabled?")),'Gen Master'!O609, ignore_flag)</f>
        <v>zzz_ignore</v>
      </c>
      <c r="P667" s="19" t="str">
        <f>IF(AND(NOT(ISBLANK('Gen Master'!P609)),OR('Gen Master'!$AM609=TRUE,'Gen Master'!$AM609="Enabled?")),'Gen Master'!P609, ignore_flag)</f>
        <v>zzz_ignore</v>
      </c>
      <c r="Q667" s="19" t="str">
        <f>IF(AND(NOT(ISBLANK('Gen Master'!Q609)),OR('Gen Master'!$AM609=TRUE,'Gen Master'!$AM609="Enabled?")),'Gen Master'!Q609, ignore_flag)</f>
        <v>zzz_ignore</v>
      </c>
      <c r="R667" s="19" t="str">
        <f>IF(AND(NOT(ISBLANK('Gen Master'!R609)),OR('Gen Master'!$AM609=TRUE,'Gen Master'!$AM609="Enabled?")),'Gen Master'!R609, ignore_flag)</f>
        <v>zzz_ignore</v>
      </c>
      <c r="S667" s="19" t="str">
        <f>IF(AND(NOT(ISBLANK('Gen Master'!S609)),OR('Gen Master'!$AM609=TRUE,'Gen Master'!$AM609="Enabled?")),'Gen Master'!S609, ignore_flag)</f>
        <v>zzz_ignore</v>
      </c>
      <c r="T667" s="19" t="str">
        <f>IF(AND(NOT(ISBLANK('Gen Master'!T609)),OR('Gen Master'!$AM609=TRUE,'Gen Master'!$AM609="Enabled?")),'Gen Master'!T609, ignore_flag)</f>
        <v>zzz_ignore</v>
      </c>
      <c r="U667" s="19" t="str">
        <f>IF(AND(NOT(ISBLANK('Gen Master'!U609)),OR('Gen Master'!$AM609=TRUE,'Gen Master'!$AM609="Enabled?")),'Gen Master'!U609, ignore_flag)</f>
        <v>zzz_ignore</v>
      </c>
      <c r="V667" s="19" t="str">
        <f ca="1">IF(AND(NOT(ISBLANK('Gen Master'!V609)),OR('Gen Master'!$AM609=TRUE,'Gen Master'!$AM609="Enabled?")),'Gen Master'!V609, ignore_flag)</f>
        <v>zzz_ignore</v>
      </c>
      <c r="W667" s="19" t="str">
        <f>IF(AND(NOT(ISBLANK('Gen Master'!W609)),OR('Gen Master'!$AM609=TRUE,'Gen Master'!$AM609="Enabled?")),'Gen Master'!W609, ignore_flag)</f>
        <v>zzz_ignore</v>
      </c>
      <c r="X667" s="19" t="str">
        <f>IF(AND(NOT(ISBLANK('Gen Master'!X609)),OR('Gen Master'!$AM609=TRUE,'Gen Master'!$AM609="Enabled?")),'Gen Master'!X609, ignore_flag)</f>
        <v>zzz_ignore</v>
      </c>
      <c r="Y667" s="19" t="str">
        <f>IF(AND(NOT(ISBLANK('Gen Master'!Y609)),OR('Gen Master'!$AM609=TRUE,'Gen Master'!$AM609="Enabled?")),'Gen Master'!Y609, ignore_flag)</f>
        <v>zzz_ignore</v>
      </c>
    </row>
    <row r="668" spans="1:25">
      <c r="A668" s="19">
        <f>'Gen Master'!A610</f>
        <v>579</v>
      </c>
      <c r="B668" s="19" t="str">
        <f>IF(AND(NOT(ISBLANK('Gen Master'!B610)),OR('Gen Master'!$AM610=TRUE,'Gen Master'!$AM610="Enabled?")),'Gen Master'!B610, ignore_flag)</f>
        <v>zzz_ignore</v>
      </c>
      <c r="C668" s="19" t="str">
        <f>IF(AND(NOT(ISBLANK('Gen Master'!C610)),OR('Gen Master'!$AM610=TRUE,'Gen Master'!$AM610="Enabled?")),'Gen Master'!C610, ignore_flag)</f>
        <v>zzz_ignore</v>
      </c>
      <c r="D668" s="19" t="str">
        <f>IF(AND(NOT(ISBLANK('Gen Master'!D610)),OR('Gen Master'!$AM610=TRUE,'Gen Master'!$AM610="Enabled?")),'Gen Master'!D610, ignore_flag)</f>
        <v>zzz_ignore</v>
      </c>
      <c r="E668" s="19" t="str">
        <f>IF(AND(NOT(ISBLANK('Gen Master'!E610)),OR('Gen Master'!$AM610=TRUE,'Gen Master'!$AM610="Enabled?")),'Gen Master'!E610, ignore_flag)</f>
        <v>zzz_ignore</v>
      </c>
      <c r="F668" s="19" t="str">
        <f>IF(AND(NOT(ISBLANK('Gen Master'!F610)),OR('Gen Master'!$AM610=TRUE,'Gen Master'!$AM610="Enabled?")),'Gen Master'!F610, ignore_flag)</f>
        <v>zzz_ignore</v>
      </c>
      <c r="G668" s="19" t="str">
        <f>IF(AND(NOT(ISBLANK('Gen Master'!G610)),OR('Gen Master'!$AM610=TRUE,'Gen Master'!$AM610="Enabled?")),'Gen Master'!G610, ignore_flag)</f>
        <v>zzz_ignore</v>
      </c>
      <c r="H668" s="19" t="str">
        <f>IF(AND(NOT(ISBLANK('Gen Master'!H610)),OR('Gen Master'!$AM610=TRUE,'Gen Master'!$AM610="Enabled?")),'Gen Master'!H610, ignore_flag)</f>
        <v>zzz_ignore</v>
      </c>
      <c r="I668" s="19" t="str">
        <f>IF(AND(NOT(ISBLANK('Gen Master'!I610)),OR('Gen Master'!$AM610=TRUE,'Gen Master'!$AM610="Enabled?")),'Gen Master'!I610, ignore_flag)</f>
        <v>zzz_ignore</v>
      </c>
      <c r="J668" s="19" t="str">
        <f>IF(AND(NOT(ISBLANK('Gen Master'!J610)),OR('Gen Master'!$AM610=TRUE,'Gen Master'!$AM610="Enabled?")),'Gen Master'!J610, ignore_flag)</f>
        <v>zzz_ignore</v>
      </c>
      <c r="K668" s="19" t="str">
        <f>IF(AND(NOT(ISBLANK('Gen Master'!K610)),OR('Gen Master'!$AM610=TRUE,'Gen Master'!$AM610="Enabled?")),'Gen Master'!K610, ignore_flag)</f>
        <v>zzz_ignore</v>
      </c>
      <c r="L668" s="19" t="str">
        <f>IF(AND(NOT(ISBLANK('Gen Master'!L610)),OR('Gen Master'!$AM610=TRUE,'Gen Master'!$AM610="Enabled?")),'Gen Master'!L610, ignore_flag)</f>
        <v>zzz_ignore</v>
      </c>
      <c r="M668" s="19" t="str">
        <f>IF(AND(NOT(ISBLANK('Gen Master'!M610)),OR('Gen Master'!$AM610=TRUE,'Gen Master'!$AM610="Enabled?")),'Gen Master'!M610, ignore_flag)</f>
        <v>zzz_ignore</v>
      </c>
      <c r="N668" s="19" t="str">
        <f>IF(AND(NOT(ISBLANK('Gen Master'!N610)),OR('Gen Master'!$AM610=TRUE,'Gen Master'!$AM610="Enabled?")),'Gen Master'!N610, ignore_flag)</f>
        <v>zzz_ignore</v>
      </c>
      <c r="O668" s="19" t="str">
        <f>IF(AND(NOT(ISBLANK('Gen Master'!O610)),OR('Gen Master'!$AM610=TRUE,'Gen Master'!$AM610="Enabled?")),'Gen Master'!O610, ignore_flag)</f>
        <v>zzz_ignore</v>
      </c>
      <c r="P668" s="19" t="str">
        <f>IF(AND(NOT(ISBLANK('Gen Master'!P610)),OR('Gen Master'!$AM610=TRUE,'Gen Master'!$AM610="Enabled?")),'Gen Master'!P610, ignore_flag)</f>
        <v>zzz_ignore</v>
      </c>
      <c r="Q668" s="19" t="str">
        <f>IF(AND(NOT(ISBLANK('Gen Master'!Q610)),OR('Gen Master'!$AM610=TRUE,'Gen Master'!$AM610="Enabled?")),'Gen Master'!Q610, ignore_flag)</f>
        <v>zzz_ignore</v>
      </c>
      <c r="R668" s="19" t="str">
        <f>IF(AND(NOT(ISBLANK('Gen Master'!R610)),OR('Gen Master'!$AM610=TRUE,'Gen Master'!$AM610="Enabled?")),'Gen Master'!R610, ignore_flag)</f>
        <v>zzz_ignore</v>
      </c>
      <c r="S668" s="19" t="str">
        <f>IF(AND(NOT(ISBLANK('Gen Master'!S610)),OR('Gen Master'!$AM610=TRUE,'Gen Master'!$AM610="Enabled?")),'Gen Master'!S610, ignore_flag)</f>
        <v>zzz_ignore</v>
      </c>
      <c r="T668" s="19" t="str">
        <f>IF(AND(NOT(ISBLANK('Gen Master'!T610)),OR('Gen Master'!$AM610=TRUE,'Gen Master'!$AM610="Enabled?")),'Gen Master'!T610, ignore_flag)</f>
        <v>zzz_ignore</v>
      </c>
      <c r="U668" s="19" t="str">
        <f>IF(AND(NOT(ISBLANK('Gen Master'!U610)),OR('Gen Master'!$AM610=TRUE,'Gen Master'!$AM610="Enabled?")),'Gen Master'!U610, ignore_flag)</f>
        <v>zzz_ignore</v>
      </c>
      <c r="V668" s="19" t="str">
        <f ca="1">IF(AND(NOT(ISBLANK('Gen Master'!V610)),OR('Gen Master'!$AM610=TRUE,'Gen Master'!$AM610="Enabled?")),'Gen Master'!V610, ignore_flag)</f>
        <v>zzz_ignore</v>
      </c>
      <c r="W668" s="19" t="str">
        <f>IF(AND(NOT(ISBLANK('Gen Master'!W610)),OR('Gen Master'!$AM610=TRUE,'Gen Master'!$AM610="Enabled?")),'Gen Master'!W610, ignore_flag)</f>
        <v>zzz_ignore</v>
      </c>
      <c r="X668" s="19" t="str">
        <f>IF(AND(NOT(ISBLANK('Gen Master'!X610)),OR('Gen Master'!$AM610=TRUE,'Gen Master'!$AM610="Enabled?")),'Gen Master'!X610, ignore_flag)</f>
        <v>zzz_ignore</v>
      </c>
      <c r="Y668" s="19" t="str">
        <f>IF(AND(NOT(ISBLANK('Gen Master'!Y610)),OR('Gen Master'!$AM610=TRUE,'Gen Master'!$AM610="Enabled?")),'Gen Master'!Y610, ignore_flag)</f>
        <v>zzz_ignore</v>
      </c>
    </row>
    <row r="669" spans="1:25">
      <c r="A669" s="19">
        <f>'Gen Master'!A611</f>
        <v>580</v>
      </c>
      <c r="B669" s="19" t="str">
        <f>IF(AND(NOT(ISBLANK('Gen Master'!B611)),OR('Gen Master'!$AM611=TRUE,'Gen Master'!$AM611="Enabled?")),'Gen Master'!B611, ignore_flag)</f>
        <v>zzz_ignore</v>
      </c>
      <c r="C669" s="19" t="str">
        <f>IF(AND(NOT(ISBLANK('Gen Master'!C611)),OR('Gen Master'!$AM611=TRUE,'Gen Master'!$AM611="Enabled?")),'Gen Master'!C611, ignore_flag)</f>
        <v>zzz_ignore</v>
      </c>
      <c r="D669" s="19" t="str">
        <f>IF(AND(NOT(ISBLANK('Gen Master'!D611)),OR('Gen Master'!$AM611=TRUE,'Gen Master'!$AM611="Enabled?")),'Gen Master'!D611, ignore_flag)</f>
        <v>zzz_ignore</v>
      </c>
      <c r="E669" s="19" t="str">
        <f>IF(AND(NOT(ISBLANK('Gen Master'!E611)),OR('Gen Master'!$AM611=TRUE,'Gen Master'!$AM611="Enabled?")),'Gen Master'!E611, ignore_flag)</f>
        <v>zzz_ignore</v>
      </c>
      <c r="F669" s="19" t="str">
        <f>IF(AND(NOT(ISBLANK('Gen Master'!F611)),OR('Gen Master'!$AM611=TRUE,'Gen Master'!$AM611="Enabled?")),'Gen Master'!F611, ignore_flag)</f>
        <v>zzz_ignore</v>
      </c>
      <c r="G669" s="19" t="str">
        <f>IF(AND(NOT(ISBLANK('Gen Master'!G611)),OR('Gen Master'!$AM611=TRUE,'Gen Master'!$AM611="Enabled?")),'Gen Master'!G611, ignore_flag)</f>
        <v>zzz_ignore</v>
      </c>
      <c r="H669" s="19" t="str">
        <f>IF(AND(NOT(ISBLANK('Gen Master'!H611)),OR('Gen Master'!$AM611=TRUE,'Gen Master'!$AM611="Enabled?")),'Gen Master'!H611, ignore_flag)</f>
        <v>zzz_ignore</v>
      </c>
      <c r="I669" s="19" t="str">
        <f>IF(AND(NOT(ISBLANK('Gen Master'!I611)),OR('Gen Master'!$AM611=TRUE,'Gen Master'!$AM611="Enabled?")),'Gen Master'!I611, ignore_flag)</f>
        <v>zzz_ignore</v>
      </c>
      <c r="J669" s="19" t="str">
        <f>IF(AND(NOT(ISBLANK('Gen Master'!J611)),OR('Gen Master'!$AM611=TRUE,'Gen Master'!$AM611="Enabled?")),'Gen Master'!J611, ignore_flag)</f>
        <v>zzz_ignore</v>
      </c>
      <c r="K669" s="19" t="str">
        <f>IF(AND(NOT(ISBLANK('Gen Master'!K611)),OR('Gen Master'!$AM611=TRUE,'Gen Master'!$AM611="Enabled?")),'Gen Master'!K611, ignore_flag)</f>
        <v>zzz_ignore</v>
      </c>
      <c r="L669" s="19" t="str">
        <f>IF(AND(NOT(ISBLANK('Gen Master'!L611)),OR('Gen Master'!$AM611=TRUE,'Gen Master'!$AM611="Enabled?")),'Gen Master'!L611, ignore_flag)</f>
        <v>zzz_ignore</v>
      </c>
      <c r="M669" s="19" t="str">
        <f>IF(AND(NOT(ISBLANK('Gen Master'!M611)),OR('Gen Master'!$AM611=TRUE,'Gen Master'!$AM611="Enabled?")),'Gen Master'!M611, ignore_flag)</f>
        <v>zzz_ignore</v>
      </c>
      <c r="N669" s="19" t="str">
        <f>IF(AND(NOT(ISBLANK('Gen Master'!N611)),OR('Gen Master'!$AM611=TRUE,'Gen Master'!$AM611="Enabled?")),'Gen Master'!N611, ignore_flag)</f>
        <v>zzz_ignore</v>
      </c>
      <c r="O669" s="19" t="str">
        <f>IF(AND(NOT(ISBLANK('Gen Master'!O611)),OR('Gen Master'!$AM611=TRUE,'Gen Master'!$AM611="Enabled?")),'Gen Master'!O611, ignore_flag)</f>
        <v>zzz_ignore</v>
      </c>
      <c r="P669" s="19" t="str">
        <f>IF(AND(NOT(ISBLANK('Gen Master'!P611)),OR('Gen Master'!$AM611=TRUE,'Gen Master'!$AM611="Enabled?")),'Gen Master'!P611, ignore_flag)</f>
        <v>zzz_ignore</v>
      </c>
      <c r="Q669" s="19" t="str">
        <f>IF(AND(NOT(ISBLANK('Gen Master'!Q611)),OR('Gen Master'!$AM611=TRUE,'Gen Master'!$AM611="Enabled?")),'Gen Master'!Q611, ignore_flag)</f>
        <v>zzz_ignore</v>
      </c>
      <c r="R669" s="19" t="str">
        <f>IF(AND(NOT(ISBLANK('Gen Master'!R611)),OR('Gen Master'!$AM611=TRUE,'Gen Master'!$AM611="Enabled?")),'Gen Master'!R611, ignore_flag)</f>
        <v>zzz_ignore</v>
      </c>
      <c r="S669" s="19" t="str">
        <f>IF(AND(NOT(ISBLANK('Gen Master'!S611)),OR('Gen Master'!$AM611=TRUE,'Gen Master'!$AM611="Enabled?")),'Gen Master'!S611, ignore_flag)</f>
        <v>zzz_ignore</v>
      </c>
      <c r="T669" s="19" t="str">
        <f>IF(AND(NOT(ISBLANK('Gen Master'!T611)),OR('Gen Master'!$AM611=TRUE,'Gen Master'!$AM611="Enabled?")),'Gen Master'!T611, ignore_flag)</f>
        <v>zzz_ignore</v>
      </c>
      <c r="U669" s="19" t="str">
        <f>IF(AND(NOT(ISBLANK('Gen Master'!U611)),OR('Gen Master'!$AM611=TRUE,'Gen Master'!$AM611="Enabled?")),'Gen Master'!U611, ignore_flag)</f>
        <v>zzz_ignore</v>
      </c>
      <c r="V669" s="19" t="str">
        <f ca="1">IF(AND(NOT(ISBLANK('Gen Master'!V611)),OR('Gen Master'!$AM611=TRUE,'Gen Master'!$AM611="Enabled?")),'Gen Master'!V611, ignore_flag)</f>
        <v>zzz_ignore</v>
      </c>
      <c r="W669" s="19" t="str">
        <f>IF(AND(NOT(ISBLANK('Gen Master'!W611)),OR('Gen Master'!$AM611=TRUE,'Gen Master'!$AM611="Enabled?")),'Gen Master'!W611, ignore_flag)</f>
        <v>zzz_ignore</v>
      </c>
      <c r="X669" s="19" t="str">
        <f>IF(AND(NOT(ISBLANK('Gen Master'!X611)),OR('Gen Master'!$AM611=TRUE,'Gen Master'!$AM611="Enabled?")),'Gen Master'!X611, ignore_flag)</f>
        <v>zzz_ignore</v>
      </c>
      <c r="Y669" s="19" t="str">
        <f>IF(AND(NOT(ISBLANK('Gen Master'!Y611)),OR('Gen Master'!$AM611=TRUE,'Gen Master'!$AM611="Enabled?")),'Gen Master'!Y611, ignore_flag)</f>
        <v>zzz_ignore</v>
      </c>
    </row>
    <row r="670" spans="1:25">
      <c r="A670" s="19">
        <f>'Gen Master'!A612</f>
        <v>581</v>
      </c>
      <c r="B670" s="19" t="str">
        <f>IF(AND(NOT(ISBLANK('Gen Master'!B612)),OR('Gen Master'!$AM612=TRUE,'Gen Master'!$AM612="Enabled?")),'Gen Master'!B612, ignore_flag)</f>
        <v>zzz_ignore</v>
      </c>
      <c r="C670" s="19" t="str">
        <f>IF(AND(NOT(ISBLANK('Gen Master'!C612)),OR('Gen Master'!$AM612=TRUE,'Gen Master'!$AM612="Enabled?")),'Gen Master'!C612, ignore_flag)</f>
        <v>zzz_ignore</v>
      </c>
      <c r="D670" s="19" t="str">
        <f>IF(AND(NOT(ISBLANK('Gen Master'!D612)),OR('Gen Master'!$AM612=TRUE,'Gen Master'!$AM612="Enabled?")),'Gen Master'!D612, ignore_flag)</f>
        <v>zzz_ignore</v>
      </c>
      <c r="E670" s="19" t="str">
        <f>IF(AND(NOT(ISBLANK('Gen Master'!E612)),OR('Gen Master'!$AM612=TRUE,'Gen Master'!$AM612="Enabled?")),'Gen Master'!E612, ignore_flag)</f>
        <v>zzz_ignore</v>
      </c>
      <c r="F670" s="19" t="str">
        <f>IF(AND(NOT(ISBLANK('Gen Master'!F612)),OR('Gen Master'!$AM612=TRUE,'Gen Master'!$AM612="Enabled?")),'Gen Master'!F612, ignore_flag)</f>
        <v>zzz_ignore</v>
      </c>
      <c r="G670" s="19" t="str">
        <f>IF(AND(NOT(ISBLANK('Gen Master'!G612)),OR('Gen Master'!$AM612=TRUE,'Gen Master'!$AM612="Enabled?")),'Gen Master'!G612, ignore_flag)</f>
        <v>zzz_ignore</v>
      </c>
      <c r="H670" s="19" t="str">
        <f>IF(AND(NOT(ISBLANK('Gen Master'!H612)),OR('Gen Master'!$AM612=TRUE,'Gen Master'!$AM612="Enabled?")),'Gen Master'!H612, ignore_flag)</f>
        <v>zzz_ignore</v>
      </c>
      <c r="I670" s="19" t="str">
        <f>IF(AND(NOT(ISBLANK('Gen Master'!I612)),OR('Gen Master'!$AM612=TRUE,'Gen Master'!$AM612="Enabled?")),'Gen Master'!I612, ignore_flag)</f>
        <v>zzz_ignore</v>
      </c>
      <c r="J670" s="19" t="str">
        <f>IF(AND(NOT(ISBLANK('Gen Master'!J612)),OR('Gen Master'!$AM612=TRUE,'Gen Master'!$AM612="Enabled?")),'Gen Master'!J612, ignore_flag)</f>
        <v>zzz_ignore</v>
      </c>
      <c r="K670" s="19" t="str">
        <f>IF(AND(NOT(ISBLANK('Gen Master'!K612)),OR('Gen Master'!$AM612=TRUE,'Gen Master'!$AM612="Enabled?")),'Gen Master'!K612, ignore_flag)</f>
        <v>zzz_ignore</v>
      </c>
      <c r="L670" s="19" t="str">
        <f>IF(AND(NOT(ISBLANK('Gen Master'!L612)),OR('Gen Master'!$AM612=TRUE,'Gen Master'!$AM612="Enabled?")),'Gen Master'!L612, ignore_flag)</f>
        <v>zzz_ignore</v>
      </c>
      <c r="M670" s="19" t="str">
        <f>IF(AND(NOT(ISBLANK('Gen Master'!M612)),OR('Gen Master'!$AM612=TRUE,'Gen Master'!$AM612="Enabled?")),'Gen Master'!M612, ignore_flag)</f>
        <v>zzz_ignore</v>
      </c>
      <c r="N670" s="19" t="str">
        <f>IF(AND(NOT(ISBLANK('Gen Master'!N612)),OR('Gen Master'!$AM612=TRUE,'Gen Master'!$AM612="Enabled?")),'Gen Master'!N612, ignore_flag)</f>
        <v>zzz_ignore</v>
      </c>
      <c r="O670" s="19" t="str">
        <f>IF(AND(NOT(ISBLANK('Gen Master'!O612)),OR('Gen Master'!$AM612=TRUE,'Gen Master'!$AM612="Enabled?")),'Gen Master'!O612, ignore_flag)</f>
        <v>zzz_ignore</v>
      </c>
      <c r="P670" s="19" t="str">
        <f>IF(AND(NOT(ISBLANK('Gen Master'!P612)),OR('Gen Master'!$AM612=TRUE,'Gen Master'!$AM612="Enabled?")),'Gen Master'!P612, ignore_flag)</f>
        <v>zzz_ignore</v>
      </c>
      <c r="Q670" s="19" t="str">
        <f>IF(AND(NOT(ISBLANK('Gen Master'!Q612)),OR('Gen Master'!$AM612=TRUE,'Gen Master'!$AM612="Enabled?")),'Gen Master'!Q612, ignore_flag)</f>
        <v>zzz_ignore</v>
      </c>
      <c r="R670" s="19" t="str">
        <f>IF(AND(NOT(ISBLANK('Gen Master'!R612)),OR('Gen Master'!$AM612=TRUE,'Gen Master'!$AM612="Enabled?")),'Gen Master'!R612, ignore_flag)</f>
        <v>zzz_ignore</v>
      </c>
      <c r="S670" s="19" t="str">
        <f>IF(AND(NOT(ISBLANK('Gen Master'!S612)),OR('Gen Master'!$AM612=TRUE,'Gen Master'!$AM612="Enabled?")),'Gen Master'!S612, ignore_flag)</f>
        <v>zzz_ignore</v>
      </c>
      <c r="T670" s="19" t="str">
        <f>IF(AND(NOT(ISBLANK('Gen Master'!T612)),OR('Gen Master'!$AM612=TRUE,'Gen Master'!$AM612="Enabled?")),'Gen Master'!T612, ignore_flag)</f>
        <v>zzz_ignore</v>
      </c>
      <c r="U670" s="19" t="str">
        <f>IF(AND(NOT(ISBLANK('Gen Master'!U612)),OR('Gen Master'!$AM612=TRUE,'Gen Master'!$AM612="Enabled?")),'Gen Master'!U612, ignore_flag)</f>
        <v>zzz_ignore</v>
      </c>
      <c r="V670" s="19" t="str">
        <f ca="1">IF(AND(NOT(ISBLANK('Gen Master'!V612)),OR('Gen Master'!$AM612=TRUE,'Gen Master'!$AM612="Enabled?")),'Gen Master'!V612, ignore_flag)</f>
        <v>zzz_ignore</v>
      </c>
      <c r="W670" s="19" t="str">
        <f>IF(AND(NOT(ISBLANK('Gen Master'!W612)),OR('Gen Master'!$AM612=TRUE,'Gen Master'!$AM612="Enabled?")),'Gen Master'!W612, ignore_flag)</f>
        <v>zzz_ignore</v>
      </c>
      <c r="X670" s="19" t="str">
        <f>IF(AND(NOT(ISBLANK('Gen Master'!X612)),OR('Gen Master'!$AM612=TRUE,'Gen Master'!$AM612="Enabled?")),'Gen Master'!X612, ignore_flag)</f>
        <v>zzz_ignore</v>
      </c>
      <c r="Y670" s="19" t="str">
        <f>IF(AND(NOT(ISBLANK('Gen Master'!Y612)),OR('Gen Master'!$AM612=TRUE,'Gen Master'!$AM612="Enabled?")),'Gen Master'!Y612, ignore_flag)</f>
        <v>zzz_ignore</v>
      </c>
    </row>
    <row r="671" spans="1:25">
      <c r="A671" s="19">
        <f>'Gen Master'!A613</f>
        <v>582</v>
      </c>
      <c r="B671" s="19" t="str">
        <f>IF(AND(NOT(ISBLANK('Gen Master'!B613)),OR('Gen Master'!$AM613=TRUE,'Gen Master'!$AM613="Enabled?")),'Gen Master'!B613, ignore_flag)</f>
        <v>zzz_ignore</v>
      </c>
      <c r="C671" s="19" t="str">
        <f>IF(AND(NOT(ISBLANK('Gen Master'!C613)),OR('Gen Master'!$AM613=TRUE,'Gen Master'!$AM613="Enabled?")),'Gen Master'!C613, ignore_flag)</f>
        <v>zzz_ignore</v>
      </c>
      <c r="D671" s="19" t="str">
        <f>IF(AND(NOT(ISBLANK('Gen Master'!D613)),OR('Gen Master'!$AM613=TRUE,'Gen Master'!$AM613="Enabled?")),'Gen Master'!D613, ignore_flag)</f>
        <v>zzz_ignore</v>
      </c>
      <c r="E671" s="19" t="str">
        <f>IF(AND(NOT(ISBLANK('Gen Master'!E613)),OR('Gen Master'!$AM613=TRUE,'Gen Master'!$AM613="Enabled?")),'Gen Master'!E613, ignore_flag)</f>
        <v>zzz_ignore</v>
      </c>
      <c r="F671" s="19" t="str">
        <f>IF(AND(NOT(ISBLANK('Gen Master'!F613)),OR('Gen Master'!$AM613=TRUE,'Gen Master'!$AM613="Enabled?")),'Gen Master'!F613, ignore_flag)</f>
        <v>zzz_ignore</v>
      </c>
      <c r="G671" s="19" t="str">
        <f>IF(AND(NOT(ISBLANK('Gen Master'!G613)),OR('Gen Master'!$AM613=TRUE,'Gen Master'!$AM613="Enabled?")),'Gen Master'!G613, ignore_flag)</f>
        <v>zzz_ignore</v>
      </c>
      <c r="H671" s="19" t="str">
        <f>IF(AND(NOT(ISBLANK('Gen Master'!H613)),OR('Gen Master'!$AM613=TRUE,'Gen Master'!$AM613="Enabled?")),'Gen Master'!H613, ignore_flag)</f>
        <v>zzz_ignore</v>
      </c>
      <c r="I671" s="19" t="str">
        <f>IF(AND(NOT(ISBLANK('Gen Master'!I613)),OR('Gen Master'!$AM613=TRUE,'Gen Master'!$AM613="Enabled?")),'Gen Master'!I613, ignore_flag)</f>
        <v>zzz_ignore</v>
      </c>
      <c r="J671" s="19" t="str">
        <f>IF(AND(NOT(ISBLANK('Gen Master'!J613)),OR('Gen Master'!$AM613=TRUE,'Gen Master'!$AM613="Enabled?")),'Gen Master'!J613, ignore_flag)</f>
        <v>zzz_ignore</v>
      </c>
      <c r="K671" s="19" t="str">
        <f>IF(AND(NOT(ISBLANK('Gen Master'!K613)),OR('Gen Master'!$AM613=TRUE,'Gen Master'!$AM613="Enabled?")),'Gen Master'!K613, ignore_flag)</f>
        <v>zzz_ignore</v>
      </c>
      <c r="L671" s="19" t="str">
        <f>IF(AND(NOT(ISBLANK('Gen Master'!L613)),OR('Gen Master'!$AM613=TRUE,'Gen Master'!$AM613="Enabled?")),'Gen Master'!L613, ignore_flag)</f>
        <v>zzz_ignore</v>
      </c>
      <c r="M671" s="19" t="str">
        <f>IF(AND(NOT(ISBLANK('Gen Master'!M613)),OR('Gen Master'!$AM613=TRUE,'Gen Master'!$AM613="Enabled?")),'Gen Master'!M613, ignore_flag)</f>
        <v>zzz_ignore</v>
      </c>
      <c r="N671" s="19" t="str">
        <f>IF(AND(NOT(ISBLANK('Gen Master'!N613)),OR('Gen Master'!$AM613=TRUE,'Gen Master'!$AM613="Enabled?")),'Gen Master'!N613, ignore_flag)</f>
        <v>zzz_ignore</v>
      </c>
      <c r="O671" s="19" t="str">
        <f>IF(AND(NOT(ISBLANK('Gen Master'!O613)),OR('Gen Master'!$AM613=TRUE,'Gen Master'!$AM613="Enabled?")),'Gen Master'!O613, ignore_flag)</f>
        <v>zzz_ignore</v>
      </c>
      <c r="P671" s="19" t="str">
        <f>IF(AND(NOT(ISBLANK('Gen Master'!P613)),OR('Gen Master'!$AM613=TRUE,'Gen Master'!$AM613="Enabled?")),'Gen Master'!P613, ignore_flag)</f>
        <v>zzz_ignore</v>
      </c>
      <c r="Q671" s="19" t="str">
        <f>IF(AND(NOT(ISBLANK('Gen Master'!Q613)),OR('Gen Master'!$AM613=TRUE,'Gen Master'!$AM613="Enabled?")),'Gen Master'!Q613, ignore_flag)</f>
        <v>zzz_ignore</v>
      </c>
      <c r="R671" s="19" t="str">
        <f>IF(AND(NOT(ISBLANK('Gen Master'!R613)),OR('Gen Master'!$AM613=TRUE,'Gen Master'!$AM613="Enabled?")),'Gen Master'!R613, ignore_flag)</f>
        <v>zzz_ignore</v>
      </c>
      <c r="S671" s="19" t="str">
        <f>IF(AND(NOT(ISBLANK('Gen Master'!S613)),OR('Gen Master'!$AM613=TRUE,'Gen Master'!$AM613="Enabled?")),'Gen Master'!S613, ignore_flag)</f>
        <v>zzz_ignore</v>
      </c>
      <c r="T671" s="19" t="str">
        <f>IF(AND(NOT(ISBLANK('Gen Master'!T613)),OR('Gen Master'!$AM613=TRUE,'Gen Master'!$AM613="Enabled?")),'Gen Master'!T613, ignore_flag)</f>
        <v>zzz_ignore</v>
      </c>
      <c r="U671" s="19" t="str">
        <f>IF(AND(NOT(ISBLANK('Gen Master'!U613)),OR('Gen Master'!$AM613=TRUE,'Gen Master'!$AM613="Enabled?")),'Gen Master'!U613, ignore_flag)</f>
        <v>zzz_ignore</v>
      </c>
      <c r="V671" s="19" t="str">
        <f ca="1">IF(AND(NOT(ISBLANK('Gen Master'!V613)),OR('Gen Master'!$AM613=TRUE,'Gen Master'!$AM613="Enabled?")),'Gen Master'!V613, ignore_flag)</f>
        <v>zzz_ignore</v>
      </c>
      <c r="W671" s="19" t="str">
        <f>IF(AND(NOT(ISBLANK('Gen Master'!W613)),OR('Gen Master'!$AM613=TRUE,'Gen Master'!$AM613="Enabled?")),'Gen Master'!W613, ignore_flag)</f>
        <v>zzz_ignore</v>
      </c>
      <c r="X671" s="19" t="str">
        <f>IF(AND(NOT(ISBLANK('Gen Master'!X613)),OR('Gen Master'!$AM613=TRUE,'Gen Master'!$AM613="Enabled?")),'Gen Master'!X613, ignore_flag)</f>
        <v>zzz_ignore</v>
      </c>
      <c r="Y671" s="19" t="str">
        <f>IF(AND(NOT(ISBLANK('Gen Master'!Y613)),OR('Gen Master'!$AM613=TRUE,'Gen Master'!$AM613="Enabled?")),'Gen Master'!Y613, ignore_flag)</f>
        <v>zzz_ignore</v>
      </c>
    </row>
    <row r="672" spans="1:25">
      <c r="A672" s="19">
        <f>'Gen Master'!A614</f>
        <v>583</v>
      </c>
      <c r="B672" s="19" t="str">
        <f>IF(AND(NOT(ISBLANK('Gen Master'!B614)),OR('Gen Master'!$AM614=TRUE,'Gen Master'!$AM614="Enabled?")),'Gen Master'!B614, ignore_flag)</f>
        <v>zzz_ignore</v>
      </c>
      <c r="C672" s="19" t="str">
        <f>IF(AND(NOT(ISBLANK('Gen Master'!C614)),OR('Gen Master'!$AM614=TRUE,'Gen Master'!$AM614="Enabled?")),'Gen Master'!C614, ignore_flag)</f>
        <v>zzz_ignore</v>
      </c>
      <c r="D672" s="19" t="str">
        <f>IF(AND(NOT(ISBLANK('Gen Master'!D614)),OR('Gen Master'!$AM614=TRUE,'Gen Master'!$AM614="Enabled?")),'Gen Master'!D614, ignore_flag)</f>
        <v>zzz_ignore</v>
      </c>
      <c r="E672" s="19" t="str">
        <f>IF(AND(NOT(ISBLANK('Gen Master'!E614)),OR('Gen Master'!$AM614=TRUE,'Gen Master'!$AM614="Enabled?")),'Gen Master'!E614, ignore_flag)</f>
        <v>zzz_ignore</v>
      </c>
      <c r="F672" s="19" t="str">
        <f>IF(AND(NOT(ISBLANK('Gen Master'!F614)),OR('Gen Master'!$AM614=TRUE,'Gen Master'!$AM614="Enabled?")),'Gen Master'!F614, ignore_flag)</f>
        <v>zzz_ignore</v>
      </c>
      <c r="G672" s="19" t="str">
        <f>IF(AND(NOT(ISBLANK('Gen Master'!G614)),OR('Gen Master'!$AM614=TRUE,'Gen Master'!$AM614="Enabled?")),'Gen Master'!G614, ignore_flag)</f>
        <v>zzz_ignore</v>
      </c>
      <c r="H672" s="19" t="str">
        <f>IF(AND(NOT(ISBLANK('Gen Master'!H614)),OR('Gen Master'!$AM614=TRUE,'Gen Master'!$AM614="Enabled?")),'Gen Master'!H614, ignore_flag)</f>
        <v>zzz_ignore</v>
      </c>
      <c r="I672" s="19" t="str">
        <f>IF(AND(NOT(ISBLANK('Gen Master'!I614)),OR('Gen Master'!$AM614=TRUE,'Gen Master'!$AM614="Enabled?")),'Gen Master'!I614, ignore_flag)</f>
        <v>zzz_ignore</v>
      </c>
      <c r="J672" s="19" t="str">
        <f>IF(AND(NOT(ISBLANK('Gen Master'!J614)),OR('Gen Master'!$AM614=TRUE,'Gen Master'!$AM614="Enabled?")),'Gen Master'!J614, ignore_flag)</f>
        <v>zzz_ignore</v>
      </c>
      <c r="K672" s="19" t="str">
        <f>IF(AND(NOT(ISBLANK('Gen Master'!K614)),OR('Gen Master'!$AM614=TRUE,'Gen Master'!$AM614="Enabled?")),'Gen Master'!K614, ignore_flag)</f>
        <v>zzz_ignore</v>
      </c>
      <c r="L672" s="19" t="str">
        <f>IF(AND(NOT(ISBLANK('Gen Master'!L614)),OR('Gen Master'!$AM614=TRUE,'Gen Master'!$AM614="Enabled?")),'Gen Master'!L614, ignore_flag)</f>
        <v>zzz_ignore</v>
      </c>
      <c r="M672" s="19" t="str">
        <f>IF(AND(NOT(ISBLANK('Gen Master'!M614)),OR('Gen Master'!$AM614=TRUE,'Gen Master'!$AM614="Enabled?")),'Gen Master'!M614, ignore_flag)</f>
        <v>zzz_ignore</v>
      </c>
      <c r="N672" s="19" t="str">
        <f>IF(AND(NOT(ISBLANK('Gen Master'!N614)),OR('Gen Master'!$AM614=TRUE,'Gen Master'!$AM614="Enabled?")),'Gen Master'!N614, ignore_flag)</f>
        <v>zzz_ignore</v>
      </c>
      <c r="O672" s="19" t="str">
        <f>IF(AND(NOT(ISBLANK('Gen Master'!O614)),OR('Gen Master'!$AM614=TRUE,'Gen Master'!$AM614="Enabled?")),'Gen Master'!O614, ignore_flag)</f>
        <v>zzz_ignore</v>
      </c>
      <c r="P672" s="19" t="str">
        <f>IF(AND(NOT(ISBLANK('Gen Master'!P614)),OR('Gen Master'!$AM614=TRUE,'Gen Master'!$AM614="Enabled?")),'Gen Master'!P614, ignore_flag)</f>
        <v>zzz_ignore</v>
      </c>
      <c r="Q672" s="19" t="str">
        <f>IF(AND(NOT(ISBLANK('Gen Master'!Q614)),OR('Gen Master'!$AM614=TRUE,'Gen Master'!$AM614="Enabled?")),'Gen Master'!Q614, ignore_flag)</f>
        <v>zzz_ignore</v>
      </c>
      <c r="R672" s="19" t="str">
        <f>IF(AND(NOT(ISBLANK('Gen Master'!R614)),OR('Gen Master'!$AM614=TRUE,'Gen Master'!$AM614="Enabled?")),'Gen Master'!R614, ignore_flag)</f>
        <v>zzz_ignore</v>
      </c>
      <c r="S672" s="19" t="str">
        <f>IF(AND(NOT(ISBLANK('Gen Master'!S614)),OR('Gen Master'!$AM614=TRUE,'Gen Master'!$AM614="Enabled?")),'Gen Master'!S614, ignore_flag)</f>
        <v>zzz_ignore</v>
      </c>
      <c r="T672" s="19" t="str">
        <f>IF(AND(NOT(ISBLANK('Gen Master'!T614)),OR('Gen Master'!$AM614=TRUE,'Gen Master'!$AM614="Enabled?")),'Gen Master'!T614, ignore_flag)</f>
        <v>zzz_ignore</v>
      </c>
      <c r="U672" s="19" t="str">
        <f>IF(AND(NOT(ISBLANK('Gen Master'!U614)),OR('Gen Master'!$AM614=TRUE,'Gen Master'!$AM614="Enabled?")),'Gen Master'!U614, ignore_flag)</f>
        <v>zzz_ignore</v>
      </c>
      <c r="V672" s="19" t="str">
        <f ca="1">IF(AND(NOT(ISBLANK('Gen Master'!V614)),OR('Gen Master'!$AM614=TRUE,'Gen Master'!$AM614="Enabled?")),'Gen Master'!V614, ignore_flag)</f>
        <v>zzz_ignore</v>
      </c>
      <c r="W672" s="19" t="str">
        <f>IF(AND(NOT(ISBLANK('Gen Master'!W614)),OR('Gen Master'!$AM614=TRUE,'Gen Master'!$AM614="Enabled?")),'Gen Master'!W614, ignore_flag)</f>
        <v>zzz_ignore</v>
      </c>
      <c r="X672" s="19" t="str">
        <f>IF(AND(NOT(ISBLANK('Gen Master'!X614)),OR('Gen Master'!$AM614=TRUE,'Gen Master'!$AM614="Enabled?")),'Gen Master'!X614, ignore_flag)</f>
        <v>zzz_ignore</v>
      </c>
      <c r="Y672" s="19" t="str">
        <f>IF(AND(NOT(ISBLANK('Gen Master'!Y614)),OR('Gen Master'!$AM614=TRUE,'Gen Master'!$AM614="Enabled?")),'Gen Master'!Y614, ignore_flag)</f>
        <v>zzz_ignore</v>
      </c>
    </row>
    <row r="673" spans="1:25">
      <c r="A673" s="19">
        <f>'Gen Master'!A615</f>
        <v>584</v>
      </c>
      <c r="B673" s="19" t="str">
        <f>IF(AND(NOT(ISBLANK('Gen Master'!B615)),OR('Gen Master'!$AM615=TRUE,'Gen Master'!$AM615="Enabled?")),'Gen Master'!B615, ignore_flag)</f>
        <v>zzz_ignore</v>
      </c>
      <c r="C673" s="19" t="str">
        <f>IF(AND(NOT(ISBLANK('Gen Master'!C615)),OR('Gen Master'!$AM615=TRUE,'Gen Master'!$AM615="Enabled?")),'Gen Master'!C615, ignore_flag)</f>
        <v>zzz_ignore</v>
      </c>
      <c r="D673" s="19" t="str">
        <f>IF(AND(NOT(ISBLANK('Gen Master'!D615)),OR('Gen Master'!$AM615=TRUE,'Gen Master'!$AM615="Enabled?")),'Gen Master'!D615, ignore_flag)</f>
        <v>zzz_ignore</v>
      </c>
      <c r="E673" s="19" t="str">
        <f>IF(AND(NOT(ISBLANK('Gen Master'!E615)),OR('Gen Master'!$AM615=TRUE,'Gen Master'!$AM615="Enabled?")),'Gen Master'!E615, ignore_flag)</f>
        <v>zzz_ignore</v>
      </c>
      <c r="F673" s="19" t="str">
        <f>IF(AND(NOT(ISBLANK('Gen Master'!F615)),OR('Gen Master'!$AM615=TRUE,'Gen Master'!$AM615="Enabled?")),'Gen Master'!F615, ignore_flag)</f>
        <v>zzz_ignore</v>
      </c>
      <c r="G673" s="19" t="str">
        <f>IF(AND(NOT(ISBLANK('Gen Master'!G615)),OR('Gen Master'!$AM615=TRUE,'Gen Master'!$AM615="Enabled?")),'Gen Master'!G615, ignore_flag)</f>
        <v>zzz_ignore</v>
      </c>
      <c r="H673" s="19" t="str">
        <f>IF(AND(NOT(ISBLANK('Gen Master'!H615)),OR('Gen Master'!$AM615=TRUE,'Gen Master'!$AM615="Enabled?")),'Gen Master'!H615, ignore_flag)</f>
        <v>zzz_ignore</v>
      </c>
      <c r="I673" s="19" t="str">
        <f>IF(AND(NOT(ISBLANK('Gen Master'!I615)),OR('Gen Master'!$AM615=TRUE,'Gen Master'!$AM615="Enabled?")),'Gen Master'!I615, ignore_flag)</f>
        <v>zzz_ignore</v>
      </c>
      <c r="J673" s="19" t="str">
        <f>IF(AND(NOT(ISBLANK('Gen Master'!J615)),OR('Gen Master'!$AM615=TRUE,'Gen Master'!$AM615="Enabled?")),'Gen Master'!J615, ignore_flag)</f>
        <v>zzz_ignore</v>
      </c>
      <c r="K673" s="19" t="str">
        <f>IF(AND(NOT(ISBLANK('Gen Master'!K615)),OR('Gen Master'!$AM615=TRUE,'Gen Master'!$AM615="Enabled?")),'Gen Master'!K615, ignore_flag)</f>
        <v>zzz_ignore</v>
      </c>
      <c r="L673" s="19" t="str">
        <f>IF(AND(NOT(ISBLANK('Gen Master'!L615)),OR('Gen Master'!$AM615=TRUE,'Gen Master'!$AM615="Enabled?")),'Gen Master'!L615, ignore_flag)</f>
        <v>zzz_ignore</v>
      </c>
      <c r="M673" s="19" t="str">
        <f>IF(AND(NOT(ISBLANK('Gen Master'!M615)),OR('Gen Master'!$AM615=TRUE,'Gen Master'!$AM615="Enabled?")),'Gen Master'!M615, ignore_flag)</f>
        <v>zzz_ignore</v>
      </c>
      <c r="N673" s="19" t="str">
        <f>IF(AND(NOT(ISBLANK('Gen Master'!N615)),OR('Gen Master'!$AM615=TRUE,'Gen Master'!$AM615="Enabled?")),'Gen Master'!N615, ignore_flag)</f>
        <v>zzz_ignore</v>
      </c>
      <c r="O673" s="19" t="str">
        <f>IF(AND(NOT(ISBLANK('Gen Master'!O615)),OR('Gen Master'!$AM615=TRUE,'Gen Master'!$AM615="Enabled?")),'Gen Master'!O615, ignore_flag)</f>
        <v>zzz_ignore</v>
      </c>
      <c r="P673" s="19" t="str">
        <f>IF(AND(NOT(ISBLANK('Gen Master'!P615)),OR('Gen Master'!$AM615=TRUE,'Gen Master'!$AM615="Enabled?")),'Gen Master'!P615, ignore_flag)</f>
        <v>zzz_ignore</v>
      </c>
      <c r="Q673" s="19" t="str">
        <f>IF(AND(NOT(ISBLANK('Gen Master'!Q615)),OR('Gen Master'!$AM615=TRUE,'Gen Master'!$AM615="Enabled?")),'Gen Master'!Q615, ignore_flag)</f>
        <v>zzz_ignore</v>
      </c>
      <c r="R673" s="19" t="str">
        <f>IF(AND(NOT(ISBLANK('Gen Master'!R615)),OR('Gen Master'!$AM615=TRUE,'Gen Master'!$AM615="Enabled?")),'Gen Master'!R615, ignore_flag)</f>
        <v>zzz_ignore</v>
      </c>
      <c r="S673" s="19" t="str">
        <f>IF(AND(NOT(ISBLANK('Gen Master'!S615)),OR('Gen Master'!$AM615=TRUE,'Gen Master'!$AM615="Enabled?")),'Gen Master'!S615, ignore_flag)</f>
        <v>zzz_ignore</v>
      </c>
      <c r="T673" s="19" t="str">
        <f>IF(AND(NOT(ISBLANK('Gen Master'!T615)),OR('Gen Master'!$AM615=TRUE,'Gen Master'!$AM615="Enabled?")),'Gen Master'!T615, ignore_flag)</f>
        <v>zzz_ignore</v>
      </c>
      <c r="U673" s="19" t="str">
        <f>IF(AND(NOT(ISBLANK('Gen Master'!U615)),OR('Gen Master'!$AM615=TRUE,'Gen Master'!$AM615="Enabled?")),'Gen Master'!U615, ignore_flag)</f>
        <v>zzz_ignore</v>
      </c>
      <c r="V673" s="19" t="str">
        <f ca="1">IF(AND(NOT(ISBLANK('Gen Master'!V615)),OR('Gen Master'!$AM615=TRUE,'Gen Master'!$AM615="Enabled?")),'Gen Master'!V615, ignore_flag)</f>
        <v>zzz_ignore</v>
      </c>
      <c r="W673" s="19" t="str">
        <f>IF(AND(NOT(ISBLANK('Gen Master'!W615)),OR('Gen Master'!$AM615=TRUE,'Gen Master'!$AM615="Enabled?")),'Gen Master'!W615, ignore_flag)</f>
        <v>zzz_ignore</v>
      </c>
      <c r="X673" s="19" t="str">
        <f>IF(AND(NOT(ISBLANK('Gen Master'!X615)),OR('Gen Master'!$AM615=TRUE,'Gen Master'!$AM615="Enabled?")),'Gen Master'!X615, ignore_flag)</f>
        <v>zzz_ignore</v>
      </c>
      <c r="Y673" s="19" t="str">
        <f>IF(AND(NOT(ISBLANK('Gen Master'!Y615)),OR('Gen Master'!$AM615=TRUE,'Gen Master'!$AM615="Enabled?")),'Gen Master'!Y615, ignore_flag)</f>
        <v>zzz_ignore</v>
      </c>
    </row>
    <row r="674" spans="1:25">
      <c r="A674" s="19">
        <f>'Gen Master'!A616</f>
        <v>585</v>
      </c>
      <c r="B674" s="19" t="str">
        <f>IF(AND(NOT(ISBLANK('Gen Master'!B616)),OR('Gen Master'!$AM616=TRUE,'Gen Master'!$AM616="Enabled?")),'Gen Master'!B616, ignore_flag)</f>
        <v>zzz_ignore</v>
      </c>
      <c r="C674" s="19" t="str">
        <f>IF(AND(NOT(ISBLANK('Gen Master'!C616)),OR('Gen Master'!$AM616=TRUE,'Gen Master'!$AM616="Enabled?")),'Gen Master'!C616, ignore_flag)</f>
        <v>zzz_ignore</v>
      </c>
      <c r="D674" s="19" t="str">
        <f>IF(AND(NOT(ISBLANK('Gen Master'!D616)),OR('Gen Master'!$AM616=TRUE,'Gen Master'!$AM616="Enabled?")),'Gen Master'!D616, ignore_flag)</f>
        <v>zzz_ignore</v>
      </c>
      <c r="E674" s="19" t="str">
        <f>IF(AND(NOT(ISBLANK('Gen Master'!E616)),OR('Gen Master'!$AM616=TRUE,'Gen Master'!$AM616="Enabled?")),'Gen Master'!E616, ignore_flag)</f>
        <v>zzz_ignore</v>
      </c>
      <c r="F674" s="19" t="str">
        <f>IF(AND(NOT(ISBLANK('Gen Master'!F616)),OR('Gen Master'!$AM616=TRUE,'Gen Master'!$AM616="Enabled?")),'Gen Master'!F616, ignore_flag)</f>
        <v>zzz_ignore</v>
      </c>
      <c r="G674" s="19" t="str">
        <f>IF(AND(NOT(ISBLANK('Gen Master'!G616)),OR('Gen Master'!$AM616=TRUE,'Gen Master'!$AM616="Enabled?")),'Gen Master'!G616, ignore_flag)</f>
        <v>zzz_ignore</v>
      </c>
      <c r="H674" s="19" t="str">
        <f>IF(AND(NOT(ISBLANK('Gen Master'!H616)),OR('Gen Master'!$AM616=TRUE,'Gen Master'!$AM616="Enabled?")),'Gen Master'!H616, ignore_flag)</f>
        <v>zzz_ignore</v>
      </c>
      <c r="I674" s="19" t="str">
        <f>IF(AND(NOT(ISBLANK('Gen Master'!I616)),OR('Gen Master'!$AM616=TRUE,'Gen Master'!$AM616="Enabled?")),'Gen Master'!I616, ignore_flag)</f>
        <v>zzz_ignore</v>
      </c>
      <c r="J674" s="19" t="str">
        <f>IF(AND(NOT(ISBLANK('Gen Master'!J616)),OR('Gen Master'!$AM616=TRUE,'Gen Master'!$AM616="Enabled?")),'Gen Master'!J616, ignore_flag)</f>
        <v>zzz_ignore</v>
      </c>
      <c r="K674" s="19" t="str">
        <f>IF(AND(NOT(ISBLANK('Gen Master'!K616)),OR('Gen Master'!$AM616=TRUE,'Gen Master'!$AM616="Enabled?")),'Gen Master'!K616, ignore_flag)</f>
        <v>zzz_ignore</v>
      </c>
      <c r="L674" s="19" t="str">
        <f>IF(AND(NOT(ISBLANK('Gen Master'!L616)),OR('Gen Master'!$AM616=TRUE,'Gen Master'!$AM616="Enabled?")),'Gen Master'!L616, ignore_flag)</f>
        <v>zzz_ignore</v>
      </c>
      <c r="M674" s="19" t="str">
        <f>IF(AND(NOT(ISBLANK('Gen Master'!M616)),OR('Gen Master'!$AM616=TRUE,'Gen Master'!$AM616="Enabled?")),'Gen Master'!M616, ignore_flag)</f>
        <v>zzz_ignore</v>
      </c>
      <c r="N674" s="19" t="str">
        <f>IF(AND(NOT(ISBLANK('Gen Master'!N616)),OR('Gen Master'!$AM616=TRUE,'Gen Master'!$AM616="Enabled?")),'Gen Master'!N616, ignore_flag)</f>
        <v>zzz_ignore</v>
      </c>
      <c r="O674" s="19" t="str">
        <f>IF(AND(NOT(ISBLANK('Gen Master'!O616)),OR('Gen Master'!$AM616=TRUE,'Gen Master'!$AM616="Enabled?")),'Gen Master'!O616, ignore_flag)</f>
        <v>zzz_ignore</v>
      </c>
      <c r="P674" s="19" t="str">
        <f>IF(AND(NOT(ISBLANK('Gen Master'!P616)),OR('Gen Master'!$AM616=TRUE,'Gen Master'!$AM616="Enabled?")),'Gen Master'!P616, ignore_flag)</f>
        <v>zzz_ignore</v>
      </c>
      <c r="Q674" s="19" t="str">
        <f>IF(AND(NOT(ISBLANK('Gen Master'!Q616)),OR('Gen Master'!$AM616=TRUE,'Gen Master'!$AM616="Enabled?")),'Gen Master'!Q616, ignore_flag)</f>
        <v>zzz_ignore</v>
      </c>
      <c r="R674" s="19" t="str">
        <f>IF(AND(NOT(ISBLANK('Gen Master'!R616)),OR('Gen Master'!$AM616=TRUE,'Gen Master'!$AM616="Enabled?")),'Gen Master'!R616, ignore_flag)</f>
        <v>zzz_ignore</v>
      </c>
      <c r="S674" s="19" t="str">
        <f>IF(AND(NOT(ISBLANK('Gen Master'!S616)),OR('Gen Master'!$AM616=TRUE,'Gen Master'!$AM616="Enabled?")),'Gen Master'!S616, ignore_flag)</f>
        <v>zzz_ignore</v>
      </c>
      <c r="T674" s="19" t="str">
        <f>IF(AND(NOT(ISBLANK('Gen Master'!T616)),OR('Gen Master'!$AM616=TRUE,'Gen Master'!$AM616="Enabled?")),'Gen Master'!T616, ignore_flag)</f>
        <v>zzz_ignore</v>
      </c>
      <c r="U674" s="19" t="str">
        <f>IF(AND(NOT(ISBLANK('Gen Master'!U616)),OR('Gen Master'!$AM616=TRUE,'Gen Master'!$AM616="Enabled?")),'Gen Master'!U616, ignore_flag)</f>
        <v>zzz_ignore</v>
      </c>
      <c r="V674" s="19" t="str">
        <f ca="1">IF(AND(NOT(ISBLANK('Gen Master'!V616)),OR('Gen Master'!$AM616=TRUE,'Gen Master'!$AM616="Enabled?")),'Gen Master'!V616, ignore_flag)</f>
        <v>zzz_ignore</v>
      </c>
      <c r="W674" s="19" t="str">
        <f>IF(AND(NOT(ISBLANK('Gen Master'!W616)),OR('Gen Master'!$AM616=TRUE,'Gen Master'!$AM616="Enabled?")),'Gen Master'!W616, ignore_flag)</f>
        <v>zzz_ignore</v>
      </c>
      <c r="X674" s="19" t="str">
        <f>IF(AND(NOT(ISBLANK('Gen Master'!X616)),OR('Gen Master'!$AM616=TRUE,'Gen Master'!$AM616="Enabled?")),'Gen Master'!X616, ignore_flag)</f>
        <v>zzz_ignore</v>
      </c>
      <c r="Y674" s="19" t="str">
        <f>IF(AND(NOT(ISBLANK('Gen Master'!Y616)),OR('Gen Master'!$AM616=TRUE,'Gen Master'!$AM616="Enabled?")),'Gen Master'!Y616, ignore_flag)</f>
        <v>zzz_ignore</v>
      </c>
    </row>
    <row r="675" spans="1:25">
      <c r="A675" s="19">
        <f>'Gen Master'!A617</f>
        <v>586</v>
      </c>
      <c r="B675" s="19" t="str">
        <f>IF(AND(NOT(ISBLANK('Gen Master'!B617)),OR('Gen Master'!$AM617=TRUE,'Gen Master'!$AM617="Enabled?")),'Gen Master'!B617, ignore_flag)</f>
        <v>zzz_ignore</v>
      </c>
      <c r="C675" s="19" t="str">
        <f>IF(AND(NOT(ISBLANK('Gen Master'!C617)),OR('Gen Master'!$AM617=TRUE,'Gen Master'!$AM617="Enabled?")),'Gen Master'!C617, ignore_flag)</f>
        <v>zzz_ignore</v>
      </c>
      <c r="D675" s="19" t="str">
        <f>IF(AND(NOT(ISBLANK('Gen Master'!D617)),OR('Gen Master'!$AM617=TRUE,'Gen Master'!$AM617="Enabled?")),'Gen Master'!D617, ignore_flag)</f>
        <v>zzz_ignore</v>
      </c>
      <c r="E675" s="19" t="str">
        <f>IF(AND(NOT(ISBLANK('Gen Master'!E617)),OR('Gen Master'!$AM617=TRUE,'Gen Master'!$AM617="Enabled?")),'Gen Master'!E617, ignore_flag)</f>
        <v>zzz_ignore</v>
      </c>
      <c r="F675" s="19" t="str">
        <f>IF(AND(NOT(ISBLANK('Gen Master'!F617)),OR('Gen Master'!$AM617=TRUE,'Gen Master'!$AM617="Enabled?")),'Gen Master'!F617, ignore_flag)</f>
        <v>zzz_ignore</v>
      </c>
      <c r="G675" s="19" t="str">
        <f>IF(AND(NOT(ISBLANK('Gen Master'!G617)),OR('Gen Master'!$AM617=TRUE,'Gen Master'!$AM617="Enabled?")),'Gen Master'!G617, ignore_flag)</f>
        <v>zzz_ignore</v>
      </c>
      <c r="H675" s="19" t="str">
        <f>IF(AND(NOT(ISBLANK('Gen Master'!H617)),OR('Gen Master'!$AM617=TRUE,'Gen Master'!$AM617="Enabled?")),'Gen Master'!H617, ignore_flag)</f>
        <v>zzz_ignore</v>
      </c>
      <c r="I675" s="19" t="str">
        <f>IF(AND(NOT(ISBLANK('Gen Master'!I617)),OR('Gen Master'!$AM617=TRUE,'Gen Master'!$AM617="Enabled?")),'Gen Master'!I617, ignore_flag)</f>
        <v>zzz_ignore</v>
      </c>
      <c r="J675" s="19" t="str">
        <f>IF(AND(NOT(ISBLANK('Gen Master'!J617)),OR('Gen Master'!$AM617=TRUE,'Gen Master'!$AM617="Enabled?")),'Gen Master'!J617, ignore_flag)</f>
        <v>zzz_ignore</v>
      </c>
      <c r="K675" s="19" t="str">
        <f>IF(AND(NOT(ISBLANK('Gen Master'!K617)),OR('Gen Master'!$AM617=TRUE,'Gen Master'!$AM617="Enabled?")),'Gen Master'!K617, ignore_flag)</f>
        <v>zzz_ignore</v>
      </c>
      <c r="L675" s="19" t="str">
        <f>IF(AND(NOT(ISBLANK('Gen Master'!L617)),OR('Gen Master'!$AM617=TRUE,'Gen Master'!$AM617="Enabled?")),'Gen Master'!L617, ignore_flag)</f>
        <v>zzz_ignore</v>
      </c>
      <c r="M675" s="19" t="str">
        <f>IF(AND(NOT(ISBLANK('Gen Master'!M617)),OR('Gen Master'!$AM617=TRUE,'Gen Master'!$AM617="Enabled?")),'Gen Master'!M617, ignore_flag)</f>
        <v>zzz_ignore</v>
      </c>
      <c r="N675" s="19" t="str">
        <f>IF(AND(NOT(ISBLANK('Gen Master'!N617)),OR('Gen Master'!$AM617=TRUE,'Gen Master'!$AM617="Enabled?")),'Gen Master'!N617, ignore_flag)</f>
        <v>zzz_ignore</v>
      </c>
      <c r="O675" s="19" t="str">
        <f>IF(AND(NOT(ISBLANK('Gen Master'!O617)),OR('Gen Master'!$AM617=TRUE,'Gen Master'!$AM617="Enabled?")),'Gen Master'!O617, ignore_flag)</f>
        <v>zzz_ignore</v>
      </c>
      <c r="P675" s="19" t="str">
        <f>IF(AND(NOT(ISBLANK('Gen Master'!P617)),OR('Gen Master'!$AM617=TRUE,'Gen Master'!$AM617="Enabled?")),'Gen Master'!P617, ignore_flag)</f>
        <v>zzz_ignore</v>
      </c>
      <c r="Q675" s="19" t="str">
        <f>IF(AND(NOT(ISBLANK('Gen Master'!Q617)),OR('Gen Master'!$AM617=TRUE,'Gen Master'!$AM617="Enabled?")),'Gen Master'!Q617, ignore_flag)</f>
        <v>zzz_ignore</v>
      </c>
      <c r="R675" s="19" t="str">
        <f>IF(AND(NOT(ISBLANK('Gen Master'!R617)),OR('Gen Master'!$AM617=TRUE,'Gen Master'!$AM617="Enabled?")),'Gen Master'!R617, ignore_flag)</f>
        <v>zzz_ignore</v>
      </c>
      <c r="S675" s="19" t="str">
        <f>IF(AND(NOT(ISBLANK('Gen Master'!S617)),OR('Gen Master'!$AM617=TRUE,'Gen Master'!$AM617="Enabled?")),'Gen Master'!S617, ignore_flag)</f>
        <v>zzz_ignore</v>
      </c>
      <c r="T675" s="19" t="str">
        <f>IF(AND(NOT(ISBLANK('Gen Master'!T617)),OR('Gen Master'!$AM617=TRUE,'Gen Master'!$AM617="Enabled?")),'Gen Master'!T617, ignore_flag)</f>
        <v>zzz_ignore</v>
      </c>
      <c r="U675" s="19" t="str">
        <f>IF(AND(NOT(ISBLANK('Gen Master'!U617)),OR('Gen Master'!$AM617=TRUE,'Gen Master'!$AM617="Enabled?")),'Gen Master'!U617, ignore_flag)</f>
        <v>zzz_ignore</v>
      </c>
      <c r="V675" s="19" t="str">
        <f ca="1">IF(AND(NOT(ISBLANK('Gen Master'!V617)),OR('Gen Master'!$AM617=TRUE,'Gen Master'!$AM617="Enabled?")),'Gen Master'!V617, ignore_flag)</f>
        <v>zzz_ignore</v>
      </c>
      <c r="W675" s="19" t="str">
        <f>IF(AND(NOT(ISBLANK('Gen Master'!W617)),OR('Gen Master'!$AM617=TRUE,'Gen Master'!$AM617="Enabled?")),'Gen Master'!W617, ignore_flag)</f>
        <v>zzz_ignore</v>
      </c>
      <c r="X675" s="19" t="str">
        <f>IF(AND(NOT(ISBLANK('Gen Master'!X617)),OR('Gen Master'!$AM617=TRUE,'Gen Master'!$AM617="Enabled?")),'Gen Master'!X617, ignore_flag)</f>
        <v>zzz_ignore</v>
      </c>
      <c r="Y675" s="19" t="str">
        <f>IF(AND(NOT(ISBLANK('Gen Master'!Y617)),OR('Gen Master'!$AM617=TRUE,'Gen Master'!$AM617="Enabled?")),'Gen Master'!Y617, ignore_flag)</f>
        <v>zzz_ignore</v>
      </c>
    </row>
    <row r="676" spans="1:25">
      <c r="A676" s="19">
        <f>'Gen Master'!A618</f>
        <v>587</v>
      </c>
      <c r="B676" s="19" t="str">
        <f>IF(AND(NOT(ISBLANK('Gen Master'!B618)),OR('Gen Master'!$AM618=TRUE,'Gen Master'!$AM618="Enabled?")),'Gen Master'!B618, ignore_flag)</f>
        <v>zzz_ignore</v>
      </c>
      <c r="C676" s="19" t="str">
        <f>IF(AND(NOT(ISBLANK('Gen Master'!C618)),OR('Gen Master'!$AM618=TRUE,'Gen Master'!$AM618="Enabled?")),'Gen Master'!C618, ignore_flag)</f>
        <v>zzz_ignore</v>
      </c>
      <c r="D676" s="19" t="str">
        <f>IF(AND(NOT(ISBLANK('Gen Master'!D618)),OR('Gen Master'!$AM618=TRUE,'Gen Master'!$AM618="Enabled?")),'Gen Master'!D618, ignore_flag)</f>
        <v>zzz_ignore</v>
      </c>
      <c r="E676" s="19" t="str">
        <f>IF(AND(NOT(ISBLANK('Gen Master'!E618)),OR('Gen Master'!$AM618=TRUE,'Gen Master'!$AM618="Enabled?")),'Gen Master'!E618, ignore_flag)</f>
        <v>zzz_ignore</v>
      </c>
      <c r="F676" s="19" t="str">
        <f>IF(AND(NOT(ISBLANK('Gen Master'!F618)),OR('Gen Master'!$AM618=TRUE,'Gen Master'!$AM618="Enabled?")),'Gen Master'!F618, ignore_flag)</f>
        <v>zzz_ignore</v>
      </c>
      <c r="G676" s="19" t="str">
        <f>IF(AND(NOT(ISBLANK('Gen Master'!G618)),OR('Gen Master'!$AM618=TRUE,'Gen Master'!$AM618="Enabled?")),'Gen Master'!G618, ignore_flag)</f>
        <v>zzz_ignore</v>
      </c>
      <c r="H676" s="19" t="str">
        <f>IF(AND(NOT(ISBLANK('Gen Master'!H618)),OR('Gen Master'!$AM618=TRUE,'Gen Master'!$AM618="Enabled?")),'Gen Master'!H618, ignore_flag)</f>
        <v>zzz_ignore</v>
      </c>
      <c r="I676" s="19" t="str">
        <f>IF(AND(NOT(ISBLANK('Gen Master'!I618)),OR('Gen Master'!$AM618=TRUE,'Gen Master'!$AM618="Enabled?")),'Gen Master'!I618, ignore_flag)</f>
        <v>zzz_ignore</v>
      </c>
      <c r="J676" s="19" t="str">
        <f>IF(AND(NOT(ISBLANK('Gen Master'!J618)),OR('Gen Master'!$AM618=TRUE,'Gen Master'!$AM618="Enabled?")),'Gen Master'!J618, ignore_flag)</f>
        <v>zzz_ignore</v>
      </c>
      <c r="K676" s="19" t="str">
        <f>IF(AND(NOT(ISBLANK('Gen Master'!K618)),OR('Gen Master'!$AM618=TRUE,'Gen Master'!$AM618="Enabled?")),'Gen Master'!K618, ignore_flag)</f>
        <v>zzz_ignore</v>
      </c>
      <c r="L676" s="19" t="str">
        <f>IF(AND(NOT(ISBLANK('Gen Master'!L618)),OR('Gen Master'!$AM618=TRUE,'Gen Master'!$AM618="Enabled?")),'Gen Master'!L618, ignore_flag)</f>
        <v>zzz_ignore</v>
      </c>
      <c r="M676" s="19" t="str">
        <f>IF(AND(NOT(ISBLANK('Gen Master'!M618)),OR('Gen Master'!$AM618=TRUE,'Gen Master'!$AM618="Enabled?")),'Gen Master'!M618, ignore_flag)</f>
        <v>zzz_ignore</v>
      </c>
      <c r="N676" s="19" t="str">
        <f>IF(AND(NOT(ISBLANK('Gen Master'!N618)),OR('Gen Master'!$AM618=TRUE,'Gen Master'!$AM618="Enabled?")),'Gen Master'!N618, ignore_flag)</f>
        <v>zzz_ignore</v>
      </c>
      <c r="O676" s="19" t="str">
        <f>IF(AND(NOT(ISBLANK('Gen Master'!O618)),OR('Gen Master'!$AM618=TRUE,'Gen Master'!$AM618="Enabled?")),'Gen Master'!O618, ignore_flag)</f>
        <v>zzz_ignore</v>
      </c>
      <c r="P676" s="19" t="str">
        <f>IF(AND(NOT(ISBLANK('Gen Master'!P618)),OR('Gen Master'!$AM618=TRUE,'Gen Master'!$AM618="Enabled?")),'Gen Master'!P618, ignore_flag)</f>
        <v>zzz_ignore</v>
      </c>
      <c r="Q676" s="19" t="str">
        <f>IF(AND(NOT(ISBLANK('Gen Master'!Q618)),OR('Gen Master'!$AM618=TRUE,'Gen Master'!$AM618="Enabled?")),'Gen Master'!Q618, ignore_flag)</f>
        <v>zzz_ignore</v>
      </c>
      <c r="R676" s="19" t="str">
        <f>IF(AND(NOT(ISBLANK('Gen Master'!R618)),OR('Gen Master'!$AM618=TRUE,'Gen Master'!$AM618="Enabled?")),'Gen Master'!R618, ignore_flag)</f>
        <v>zzz_ignore</v>
      </c>
      <c r="S676" s="19" t="str">
        <f>IF(AND(NOT(ISBLANK('Gen Master'!S618)),OR('Gen Master'!$AM618=TRUE,'Gen Master'!$AM618="Enabled?")),'Gen Master'!S618, ignore_flag)</f>
        <v>zzz_ignore</v>
      </c>
      <c r="T676" s="19" t="str">
        <f>IF(AND(NOT(ISBLANK('Gen Master'!T618)),OR('Gen Master'!$AM618=TRUE,'Gen Master'!$AM618="Enabled?")),'Gen Master'!T618, ignore_flag)</f>
        <v>zzz_ignore</v>
      </c>
      <c r="U676" s="19" t="str">
        <f>IF(AND(NOT(ISBLANK('Gen Master'!U618)),OR('Gen Master'!$AM618=TRUE,'Gen Master'!$AM618="Enabled?")),'Gen Master'!U618, ignore_flag)</f>
        <v>zzz_ignore</v>
      </c>
      <c r="V676" s="19" t="str">
        <f ca="1">IF(AND(NOT(ISBLANK('Gen Master'!V618)),OR('Gen Master'!$AM618=TRUE,'Gen Master'!$AM618="Enabled?")),'Gen Master'!V618, ignore_flag)</f>
        <v>zzz_ignore</v>
      </c>
      <c r="W676" s="19" t="str">
        <f>IF(AND(NOT(ISBLANK('Gen Master'!W618)),OR('Gen Master'!$AM618=TRUE,'Gen Master'!$AM618="Enabled?")),'Gen Master'!W618, ignore_flag)</f>
        <v>zzz_ignore</v>
      </c>
      <c r="X676" s="19" t="str">
        <f>IF(AND(NOT(ISBLANK('Gen Master'!X618)),OR('Gen Master'!$AM618=TRUE,'Gen Master'!$AM618="Enabled?")),'Gen Master'!X618, ignore_flag)</f>
        <v>zzz_ignore</v>
      </c>
      <c r="Y676" s="19" t="str">
        <f>IF(AND(NOT(ISBLANK('Gen Master'!Y618)),OR('Gen Master'!$AM618=TRUE,'Gen Master'!$AM618="Enabled?")),'Gen Master'!Y618, ignore_flag)</f>
        <v>zzz_ignore</v>
      </c>
    </row>
    <row r="677" spans="1:25">
      <c r="A677" s="19">
        <f>'Gen Master'!A619</f>
        <v>588</v>
      </c>
      <c r="B677" s="19" t="str">
        <f>IF(AND(NOT(ISBLANK('Gen Master'!B619)),OR('Gen Master'!$AM619=TRUE,'Gen Master'!$AM619="Enabled?")),'Gen Master'!B619, ignore_flag)</f>
        <v>zzz_ignore</v>
      </c>
      <c r="C677" s="19" t="str">
        <f>IF(AND(NOT(ISBLANK('Gen Master'!C619)),OR('Gen Master'!$AM619=TRUE,'Gen Master'!$AM619="Enabled?")),'Gen Master'!C619, ignore_flag)</f>
        <v>zzz_ignore</v>
      </c>
      <c r="D677" s="19" t="str">
        <f>IF(AND(NOT(ISBLANK('Gen Master'!D619)),OR('Gen Master'!$AM619=TRUE,'Gen Master'!$AM619="Enabled?")),'Gen Master'!D619, ignore_flag)</f>
        <v>zzz_ignore</v>
      </c>
      <c r="E677" s="19" t="str">
        <f>IF(AND(NOT(ISBLANK('Gen Master'!E619)),OR('Gen Master'!$AM619=TRUE,'Gen Master'!$AM619="Enabled?")),'Gen Master'!E619, ignore_flag)</f>
        <v>zzz_ignore</v>
      </c>
      <c r="F677" s="19" t="str">
        <f>IF(AND(NOT(ISBLANK('Gen Master'!F619)),OR('Gen Master'!$AM619=TRUE,'Gen Master'!$AM619="Enabled?")),'Gen Master'!F619, ignore_flag)</f>
        <v>zzz_ignore</v>
      </c>
      <c r="G677" s="19" t="str">
        <f>IF(AND(NOT(ISBLANK('Gen Master'!G619)),OR('Gen Master'!$AM619=TRUE,'Gen Master'!$AM619="Enabled?")),'Gen Master'!G619, ignore_flag)</f>
        <v>zzz_ignore</v>
      </c>
      <c r="H677" s="19" t="str">
        <f>IF(AND(NOT(ISBLANK('Gen Master'!H619)),OR('Gen Master'!$AM619=TRUE,'Gen Master'!$AM619="Enabled?")),'Gen Master'!H619, ignore_flag)</f>
        <v>zzz_ignore</v>
      </c>
      <c r="I677" s="19" t="str">
        <f>IF(AND(NOT(ISBLANK('Gen Master'!I619)),OR('Gen Master'!$AM619=TRUE,'Gen Master'!$AM619="Enabled?")),'Gen Master'!I619, ignore_flag)</f>
        <v>zzz_ignore</v>
      </c>
      <c r="J677" s="19" t="str">
        <f>IF(AND(NOT(ISBLANK('Gen Master'!J619)),OR('Gen Master'!$AM619=TRUE,'Gen Master'!$AM619="Enabled?")),'Gen Master'!J619, ignore_flag)</f>
        <v>zzz_ignore</v>
      </c>
      <c r="K677" s="19" t="str">
        <f>IF(AND(NOT(ISBLANK('Gen Master'!K619)),OR('Gen Master'!$AM619=TRUE,'Gen Master'!$AM619="Enabled?")),'Gen Master'!K619, ignore_flag)</f>
        <v>zzz_ignore</v>
      </c>
      <c r="L677" s="19" t="str">
        <f>IF(AND(NOT(ISBLANK('Gen Master'!L619)),OR('Gen Master'!$AM619=TRUE,'Gen Master'!$AM619="Enabled?")),'Gen Master'!L619, ignore_flag)</f>
        <v>zzz_ignore</v>
      </c>
      <c r="M677" s="19" t="str">
        <f>IF(AND(NOT(ISBLANK('Gen Master'!M619)),OR('Gen Master'!$AM619=TRUE,'Gen Master'!$AM619="Enabled?")),'Gen Master'!M619, ignore_flag)</f>
        <v>zzz_ignore</v>
      </c>
      <c r="N677" s="19" t="str">
        <f>IF(AND(NOT(ISBLANK('Gen Master'!N619)),OR('Gen Master'!$AM619=TRUE,'Gen Master'!$AM619="Enabled?")),'Gen Master'!N619, ignore_flag)</f>
        <v>zzz_ignore</v>
      </c>
      <c r="O677" s="19" t="str">
        <f>IF(AND(NOT(ISBLANK('Gen Master'!O619)),OR('Gen Master'!$AM619=TRUE,'Gen Master'!$AM619="Enabled?")),'Gen Master'!O619, ignore_flag)</f>
        <v>zzz_ignore</v>
      </c>
      <c r="P677" s="19" t="str">
        <f>IF(AND(NOT(ISBLANK('Gen Master'!P619)),OR('Gen Master'!$AM619=TRUE,'Gen Master'!$AM619="Enabled?")),'Gen Master'!P619, ignore_flag)</f>
        <v>zzz_ignore</v>
      </c>
      <c r="Q677" s="19" t="str">
        <f>IF(AND(NOT(ISBLANK('Gen Master'!Q619)),OR('Gen Master'!$AM619=TRUE,'Gen Master'!$AM619="Enabled?")),'Gen Master'!Q619, ignore_flag)</f>
        <v>zzz_ignore</v>
      </c>
      <c r="R677" s="19" t="str">
        <f>IF(AND(NOT(ISBLANK('Gen Master'!R619)),OR('Gen Master'!$AM619=TRUE,'Gen Master'!$AM619="Enabled?")),'Gen Master'!R619, ignore_flag)</f>
        <v>zzz_ignore</v>
      </c>
      <c r="S677" s="19" t="str">
        <f>IF(AND(NOT(ISBLANK('Gen Master'!S619)),OR('Gen Master'!$AM619=TRUE,'Gen Master'!$AM619="Enabled?")),'Gen Master'!S619, ignore_flag)</f>
        <v>zzz_ignore</v>
      </c>
      <c r="T677" s="19" t="str">
        <f>IF(AND(NOT(ISBLANK('Gen Master'!T619)),OR('Gen Master'!$AM619=TRUE,'Gen Master'!$AM619="Enabled?")),'Gen Master'!T619, ignore_flag)</f>
        <v>zzz_ignore</v>
      </c>
      <c r="U677" s="19" t="str">
        <f>IF(AND(NOT(ISBLANK('Gen Master'!U619)),OR('Gen Master'!$AM619=TRUE,'Gen Master'!$AM619="Enabled?")),'Gen Master'!U619, ignore_flag)</f>
        <v>zzz_ignore</v>
      </c>
      <c r="V677" s="19" t="str">
        <f ca="1">IF(AND(NOT(ISBLANK('Gen Master'!V619)),OR('Gen Master'!$AM619=TRUE,'Gen Master'!$AM619="Enabled?")),'Gen Master'!V619, ignore_flag)</f>
        <v>zzz_ignore</v>
      </c>
      <c r="W677" s="19" t="str">
        <f>IF(AND(NOT(ISBLANK('Gen Master'!W619)),OR('Gen Master'!$AM619=TRUE,'Gen Master'!$AM619="Enabled?")),'Gen Master'!W619, ignore_flag)</f>
        <v>zzz_ignore</v>
      </c>
      <c r="X677" s="19" t="str">
        <f>IF(AND(NOT(ISBLANK('Gen Master'!X619)),OR('Gen Master'!$AM619=TRUE,'Gen Master'!$AM619="Enabled?")),'Gen Master'!X619, ignore_flag)</f>
        <v>zzz_ignore</v>
      </c>
      <c r="Y677" s="19" t="str">
        <f>IF(AND(NOT(ISBLANK('Gen Master'!Y619)),OR('Gen Master'!$AM619=TRUE,'Gen Master'!$AM619="Enabled?")),'Gen Master'!Y619, ignore_flag)</f>
        <v>zzz_ignore</v>
      </c>
    </row>
    <row r="678" spans="1:25">
      <c r="A678" s="19">
        <f>'Gen Master'!A620</f>
        <v>589</v>
      </c>
      <c r="B678" s="19" t="str">
        <f>IF(AND(NOT(ISBLANK('Gen Master'!B620)),OR('Gen Master'!$AM620=TRUE,'Gen Master'!$AM620="Enabled?")),'Gen Master'!B620, ignore_flag)</f>
        <v>zzz_ignore</v>
      </c>
      <c r="C678" s="19" t="str">
        <f>IF(AND(NOT(ISBLANK('Gen Master'!C620)),OR('Gen Master'!$AM620=TRUE,'Gen Master'!$AM620="Enabled?")),'Gen Master'!C620, ignore_flag)</f>
        <v>zzz_ignore</v>
      </c>
      <c r="D678" s="19" t="str">
        <f>IF(AND(NOT(ISBLANK('Gen Master'!D620)),OR('Gen Master'!$AM620=TRUE,'Gen Master'!$AM620="Enabled?")),'Gen Master'!D620, ignore_flag)</f>
        <v>zzz_ignore</v>
      </c>
      <c r="E678" s="19" t="str">
        <f>IF(AND(NOT(ISBLANK('Gen Master'!E620)),OR('Gen Master'!$AM620=TRUE,'Gen Master'!$AM620="Enabled?")),'Gen Master'!E620, ignore_flag)</f>
        <v>zzz_ignore</v>
      </c>
      <c r="F678" s="19" t="str">
        <f>IF(AND(NOT(ISBLANK('Gen Master'!F620)),OR('Gen Master'!$AM620=TRUE,'Gen Master'!$AM620="Enabled?")),'Gen Master'!F620, ignore_flag)</f>
        <v>zzz_ignore</v>
      </c>
      <c r="G678" s="19" t="str">
        <f>IF(AND(NOT(ISBLANK('Gen Master'!G620)),OR('Gen Master'!$AM620=TRUE,'Gen Master'!$AM620="Enabled?")),'Gen Master'!G620, ignore_flag)</f>
        <v>zzz_ignore</v>
      </c>
      <c r="H678" s="19" t="str">
        <f>IF(AND(NOT(ISBLANK('Gen Master'!H620)),OR('Gen Master'!$AM620=TRUE,'Gen Master'!$AM620="Enabled?")),'Gen Master'!H620, ignore_flag)</f>
        <v>zzz_ignore</v>
      </c>
      <c r="I678" s="19" t="str">
        <f>IF(AND(NOT(ISBLANK('Gen Master'!I620)),OR('Gen Master'!$AM620=TRUE,'Gen Master'!$AM620="Enabled?")),'Gen Master'!I620, ignore_flag)</f>
        <v>zzz_ignore</v>
      </c>
      <c r="J678" s="19" t="str">
        <f>IF(AND(NOT(ISBLANK('Gen Master'!J620)),OR('Gen Master'!$AM620=TRUE,'Gen Master'!$AM620="Enabled?")),'Gen Master'!J620, ignore_flag)</f>
        <v>zzz_ignore</v>
      </c>
      <c r="K678" s="19" t="str">
        <f>IF(AND(NOT(ISBLANK('Gen Master'!K620)),OR('Gen Master'!$AM620=TRUE,'Gen Master'!$AM620="Enabled?")),'Gen Master'!K620, ignore_flag)</f>
        <v>zzz_ignore</v>
      </c>
      <c r="L678" s="19" t="str">
        <f>IF(AND(NOT(ISBLANK('Gen Master'!L620)),OR('Gen Master'!$AM620=TRUE,'Gen Master'!$AM620="Enabled?")),'Gen Master'!L620, ignore_flag)</f>
        <v>zzz_ignore</v>
      </c>
      <c r="M678" s="19" t="str">
        <f>IF(AND(NOT(ISBLANK('Gen Master'!M620)),OR('Gen Master'!$AM620=TRUE,'Gen Master'!$AM620="Enabled?")),'Gen Master'!M620, ignore_flag)</f>
        <v>zzz_ignore</v>
      </c>
      <c r="N678" s="19" t="str">
        <f>IF(AND(NOT(ISBLANK('Gen Master'!N620)),OR('Gen Master'!$AM620=TRUE,'Gen Master'!$AM620="Enabled?")),'Gen Master'!N620, ignore_flag)</f>
        <v>zzz_ignore</v>
      </c>
      <c r="O678" s="19" t="str">
        <f>IF(AND(NOT(ISBLANK('Gen Master'!O620)),OR('Gen Master'!$AM620=TRUE,'Gen Master'!$AM620="Enabled?")),'Gen Master'!O620, ignore_flag)</f>
        <v>zzz_ignore</v>
      </c>
      <c r="P678" s="19" t="str">
        <f>IF(AND(NOT(ISBLANK('Gen Master'!P620)),OR('Gen Master'!$AM620=TRUE,'Gen Master'!$AM620="Enabled?")),'Gen Master'!P620, ignore_flag)</f>
        <v>zzz_ignore</v>
      </c>
      <c r="Q678" s="19" t="str">
        <f>IF(AND(NOT(ISBLANK('Gen Master'!Q620)),OR('Gen Master'!$AM620=TRUE,'Gen Master'!$AM620="Enabled?")),'Gen Master'!Q620, ignore_flag)</f>
        <v>zzz_ignore</v>
      </c>
      <c r="R678" s="19" t="str">
        <f>IF(AND(NOT(ISBLANK('Gen Master'!R620)),OR('Gen Master'!$AM620=TRUE,'Gen Master'!$AM620="Enabled?")),'Gen Master'!R620, ignore_flag)</f>
        <v>zzz_ignore</v>
      </c>
      <c r="S678" s="19" t="str">
        <f>IF(AND(NOT(ISBLANK('Gen Master'!S620)),OR('Gen Master'!$AM620=TRUE,'Gen Master'!$AM620="Enabled?")),'Gen Master'!S620, ignore_flag)</f>
        <v>zzz_ignore</v>
      </c>
      <c r="T678" s="19" t="str">
        <f>IF(AND(NOT(ISBLANK('Gen Master'!T620)),OR('Gen Master'!$AM620=TRUE,'Gen Master'!$AM620="Enabled?")),'Gen Master'!T620, ignore_flag)</f>
        <v>zzz_ignore</v>
      </c>
      <c r="U678" s="19" t="str">
        <f>IF(AND(NOT(ISBLANK('Gen Master'!U620)),OR('Gen Master'!$AM620=TRUE,'Gen Master'!$AM620="Enabled?")),'Gen Master'!U620, ignore_flag)</f>
        <v>zzz_ignore</v>
      </c>
      <c r="V678" s="19" t="str">
        <f ca="1">IF(AND(NOT(ISBLANK('Gen Master'!V620)),OR('Gen Master'!$AM620=TRUE,'Gen Master'!$AM620="Enabled?")),'Gen Master'!V620, ignore_flag)</f>
        <v>zzz_ignore</v>
      </c>
      <c r="W678" s="19" t="str">
        <f>IF(AND(NOT(ISBLANK('Gen Master'!W620)),OR('Gen Master'!$AM620=TRUE,'Gen Master'!$AM620="Enabled?")),'Gen Master'!W620, ignore_flag)</f>
        <v>zzz_ignore</v>
      </c>
      <c r="X678" s="19" t="str">
        <f>IF(AND(NOT(ISBLANK('Gen Master'!X620)),OR('Gen Master'!$AM620=TRUE,'Gen Master'!$AM620="Enabled?")),'Gen Master'!X620, ignore_flag)</f>
        <v>zzz_ignore</v>
      </c>
      <c r="Y678" s="19" t="str">
        <f>IF(AND(NOT(ISBLANK('Gen Master'!Y620)),OR('Gen Master'!$AM620=TRUE,'Gen Master'!$AM620="Enabled?")),'Gen Master'!Y620, ignore_flag)</f>
        <v>zzz_ignore</v>
      </c>
    </row>
    <row r="679" spans="1:25">
      <c r="A679" s="19">
        <f>'Gen Master'!A621</f>
        <v>590</v>
      </c>
      <c r="B679" s="19" t="str">
        <f>IF(AND(NOT(ISBLANK('Gen Master'!B621)),OR('Gen Master'!$AM621=TRUE,'Gen Master'!$AM621="Enabled?")),'Gen Master'!B621, ignore_flag)</f>
        <v>zzz_ignore</v>
      </c>
      <c r="C679" s="19" t="str">
        <f>IF(AND(NOT(ISBLANK('Gen Master'!C621)),OR('Gen Master'!$AM621=TRUE,'Gen Master'!$AM621="Enabled?")),'Gen Master'!C621, ignore_flag)</f>
        <v>zzz_ignore</v>
      </c>
      <c r="D679" s="19" t="str">
        <f>IF(AND(NOT(ISBLANK('Gen Master'!D621)),OR('Gen Master'!$AM621=TRUE,'Gen Master'!$AM621="Enabled?")),'Gen Master'!D621, ignore_flag)</f>
        <v>zzz_ignore</v>
      </c>
      <c r="E679" s="19" t="str">
        <f>IF(AND(NOT(ISBLANK('Gen Master'!E621)),OR('Gen Master'!$AM621=TRUE,'Gen Master'!$AM621="Enabled?")),'Gen Master'!E621, ignore_flag)</f>
        <v>zzz_ignore</v>
      </c>
      <c r="F679" s="19" t="str">
        <f>IF(AND(NOT(ISBLANK('Gen Master'!F621)),OR('Gen Master'!$AM621=TRUE,'Gen Master'!$AM621="Enabled?")),'Gen Master'!F621, ignore_flag)</f>
        <v>zzz_ignore</v>
      </c>
      <c r="G679" s="19" t="str">
        <f>IF(AND(NOT(ISBLANK('Gen Master'!G621)),OR('Gen Master'!$AM621=TRUE,'Gen Master'!$AM621="Enabled?")),'Gen Master'!G621, ignore_flag)</f>
        <v>zzz_ignore</v>
      </c>
      <c r="H679" s="19" t="str">
        <f>IF(AND(NOT(ISBLANK('Gen Master'!H621)),OR('Gen Master'!$AM621=TRUE,'Gen Master'!$AM621="Enabled?")),'Gen Master'!H621, ignore_flag)</f>
        <v>zzz_ignore</v>
      </c>
      <c r="I679" s="19" t="str">
        <f>IF(AND(NOT(ISBLANK('Gen Master'!I621)),OR('Gen Master'!$AM621=TRUE,'Gen Master'!$AM621="Enabled?")),'Gen Master'!I621, ignore_flag)</f>
        <v>zzz_ignore</v>
      </c>
      <c r="J679" s="19" t="str">
        <f>IF(AND(NOT(ISBLANK('Gen Master'!J621)),OR('Gen Master'!$AM621=TRUE,'Gen Master'!$AM621="Enabled?")),'Gen Master'!J621, ignore_flag)</f>
        <v>zzz_ignore</v>
      </c>
      <c r="K679" s="19" t="str">
        <f>IF(AND(NOT(ISBLANK('Gen Master'!K621)),OR('Gen Master'!$AM621=TRUE,'Gen Master'!$AM621="Enabled?")),'Gen Master'!K621, ignore_flag)</f>
        <v>zzz_ignore</v>
      </c>
      <c r="L679" s="19" t="str">
        <f>IF(AND(NOT(ISBLANK('Gen Master'!L621)),OR('Gen Master'!$AM621=TRUE,'Gen Master'!$AM621="Enabled?")),'Gen Master'!L621, ignore_flag)</f>
        <v>zzz_ignore</v>
      </c>
      <c r="M679" s="19" t="str">
        <f>IF(AND(NOT(ISBLANK('Gen Master'!M621)),OR('Gen Master'!$AM621=TRUE,'Gen Master'!$AM621="Enabled?")),'Gen Master'!M621, ignore_flag)</f>
        <v>zzz_ignore</v>
      </c>
      <c r="N679" s="19" t="str">
        <f>IF(AND(NOT(ISBLANK('Gen Master'!N621)),OR('Gen Master'!$AM621=TRUE,'Gen Master'!$AM621="Enabled?")),'Gen Master'!N621, ignore_flag)</f>
        <v>zzz_ignore</v>
      </c>
      <c r="O679" s="19" t="str">
        <f>IF(AND(NOT(ISBLANK('Gen Master'!O621)),OR('Gen Master'!$AM621=TRUE,'Gen Master'!$AM621="Enabled?")),'Gen Master'!O621, ignore_flag)</f>
        <v>zzz_ignore</v>
      </c>
      <c r="P679" s="19" t="str">
        <f>IF(AND(NOT(ISBLANK('Gen Master'!P621)),OR('Gen Master'!$AM621=TRUE,'Gen Master'!$AM621="Enabled?")),'Gen Master'!P621, ignore_flag)</f>
        <v>zzz_ignore</v>
      </c>
      <c r="Q679" s="19" t="str">
        <f>IF(AND(NOT(ISBLANK('Gen Master'!Q621)),OR('Gen Master'!$AM621=TRUE,'Gen Master'!$AM621="Enabled?")),'Gen Master'!Q621, ignore_flag)</f>
        <v>zzz_ignore</v>
      </c>
      <c r="R679" s="19" t="str">
        <f>IF(AND(NOT(ISBLANK('Gen Master'!R621)),OR('Gen Master'!$AM621=TRUE,'Gen Master'!$AM621="Enabled?")),'Gen Master'!R621, ignore_flag)</f>
        <v>zzz_ignore</v>
      </c>
      <c r="S679" s="19" t="str">
        <f>IF(AND(NOT(ISBLANK('Gen Master'!S621)),OR('Gen Master'!$AM621=TRUE,'Gen Master'!$AM621="Enabled?")),'Gen Master'!S621, ignore_flag)</f>
        <v>zzz_ignore</v>
      </c>
      <c r="T679" s="19" t="str">
        <f>IF(AND(NOT(ISBLANK('Gen Master'!T621)),OR('Gen Master'!$AM621=TRUE,'Gen Master'!$AM621="Enabled?")),'Gen Master'!T621, ignore_flag)</f>
        <v>zzz_ignore</v>
      </c>
      <c r="U679" s="19" t="str">
        <f>IF(AND(NOT(ISBLANK('Gen Master'!U621)),OR('Gen Master'!$AM621=TRUE,'Gen Master'!$AM621="Enabled?")),'Gen Master'!U621, ignore_flag)</f>
        <v>zzz_ignore</v>
      </c>
      <c r="V679" s="19" t="str">
        <f ca="1">IF(AND(NOT(ISBLANK('Gen Master'!V621)),OR('Gen Master'!$AM621=TRUE,'Gen Master'!$AM621="Enabled?")),'Gen Master'!V621, ignore_flag)</f>
        <v>zzz_ignore</v>
      </c>
      <c r="W679" s="19" t="str">
        <f>IF(AND(NOT(ISBLANK('Gen Master'!W621)),OR('Gen Master'!$AM621=TRUE,'Gen Master'!$AM621="Enabled?")),'Gen Master'!W621, ignore_flag)</f>
        <v>zzz_ignore</v>
      </c>
      <c r="X679" s="19" t="str">
        <f>IF(AND(NOT(ISBLANK('Gen Master'!X621)),OR('Gen Master'!$AM621=TRUE,'Gen Master'!$AM621="Enabled?")),'Gen Master'!X621, ignore_flag)</f>
        <v>zzz_ignore</v>
      </c>
      <c r="Y679" s="19" t="str">
        <f>IF(AND(NOT(ISBLANK('Gen Master'!Y621)),OR('Gen Master'!$AM621=TRUE,'Gen Master'!$AM621="Enabled?")),'Gen Master'!Y621, ignore_flag)</f>
        <v>zzz_ignore</v>
      </c>
    </row>
    <row r="680" spans="1:25">
      <c r="A680" s="19">
        <f>'Gen Master'!A622</f>
        <v>591</v>
      </c>
      <c r="B680" s="19" t="str">
        <f>IF(AND(NOT(ISBLANK('Gen Master'!B622)),OR('Gen Master'!$AM622=TRUE,'Gen Master'!$AM622="Enabled?")),'Gen Master'!B622, ignore_flag)</f>
        <v>zzz_ignore</v>
      </c>
      <c r="C680" s="19" t="str">
        <f>IF(AND(NOT(ISBLANK('Gen Master'!C622)),OR('Gen Master'!$AM622=TRUE,'Gen Master'!$AM622="Enabled?")),'Gen Master'!C622, ignore_flag)</f>
        <v>zzz_ignore</v>
      </c>
      <c r="D680" s="19" t="str">
        <f>IF(AND(NOT(ISBLANK('Gen Master'!D622)),OR('Gen Master'!$AM622=TRUE,'Gen Master'!$AM622="Enabled?")),'Gen Master'!D622, ignore_flag)</f>
        <v>zzz_ignore</v>
      </c>
      <c r="E680" s="19" t="str">
        <f>IF(AND(NOT(ISBLANK('Gen Master'!E622)),OR('Gen Master'!$AM622=TRUE,'Gen Master'!$AM622="Enabled?")),'Gen Master'!E622, ignore_flag)</f>
        <v>zzz_ignore</v>
      </c>
      <c r="F680" s="19" t="str">
        <f>IF(AND(NOT(ISBLANK('Gen Master'!F622)),OR('Gen Master'!$AM622=TRUE,'Gen Master'!$AM622="Enabled?")),'Gen Master'!F622, ignore_flag)</f>
        <v>zzz_ignore</v>
      </c>
      <c r="G680" s="19" t="str">
        <f>IF(AND(NOT(ISBLANK('Gen Master'!G622)),OR('Gen Master'!$AM622=TRUE,'Gen Master'!$AM622="Enabled?")),'Gen Master'!G622, ignore_flag)</f>
        <v>zzz_ignore</v>
      </c>
      <c r="H680" s="19" t="str">
        <f>IF(AND(NOT(ISBLANK('Gen Master'!H622)),OR('Gen Master'!$AM622=TRUE,'Gen Master'!$AM622="Enabled?")),'Gen Master'!H622, ignore_flag)</f>
        <v>zzz_ignore</v>
      </c>
      <c r="I680" s="19" t="str">
        <f>IF(AND(NOT(ISBLANK('Gen Master'!I622)),OR('Gen Master'!$AM622=TRUE,'Gen Master'!$AM622="Enabled?")),'Gen Master'!I622, ignore_flag)</f>
        <v>zzz_ignore</v>
      </c>
      <c r="J680" s="19" t="str">
        <f>IF(AND(NOT(ISBLANK('Gen Master'!J622)),OR('Gen Master'!$AM622=TRUE,'Gen Master'!$AM622="Enabled?")),'Gen Master'!J622, ignore_flag)</f>
        <v>zzz_ignore</v>
      </c>
      <c r="K680" s="19" t="str">
        <f>IF(AND(NOT(ISBLANK('Gen Master'!K622)),OR('Gen Master'!$AM622=TRUE,'Gen Master'!$AM622="Enabled?")),'Gen Master'!K622, ignore_flag)</f>
        <v>zzz_ignore</v>
      </c>
      <c r="L680" s="19" t="str">
        <f>IF(AND(NOT(ISBLANK('Gen Master'!L622)),OR('Gen Master'!$AM622=TRUE,'Gen Master'!$AM622="Enabled?")),'Gen Master'!L622, ignore_flag)</f>
        <v>zzz_ignore</v>
      </c>
      <c r="M680" s="19" t="str">
        <f>IF(AND(NOT(ISBLANK('Gen Master'!M622)),OR('Gen Master'!$AM622=TRUE,'Gen Master'!$AM622="Enabled?")),'Gen Master'!M622, ignore_flag)</f>
        <v>zzz_ignore</v>
      </c>
      <c r="N680" s="19" t="str">
        <f>IF(AND(NOT(ISBLANK('Gen Master'!N622)),OR('Gen Master'!$AM622=TRUE,'Gen Master'!$AM622="Enabled?")),'Gen Master'!N622, ignore_flag)</f>
        <v>zzz_ignore</v>
      </c>
      <c r="O680" s="19" t="str">
        <f>IF(AND(NOT(ISBLANK('Gen Master'!O622)),OR('Gen Master'!$AM622=TRUE,'Gen Master'!$AM622="Enabled?")),'Gen Master'!O622, ignore_flag)</f>
        <v>zzz_ignore</v>
      </c>
      <c r="P680" s="19" t="str">
        <f>IF(AND(NOT(ISBLANK('Gen Master'!P622)),OR('Gen Master'!$AM622=TRUE,'Gen Master'!$AM622="Enabled?")),'Gen Master'!P622, ignore_flag)</f>
        <v>zzz_ignore</v>
      </c>
      <c r="Q680" s="19" t="str">
        <f>IF(AND(NOT(ISBLANK('Gen Master'!Q622)),OR('Gen Master'!$AM622=TRUE,'Gen Master'!$AM622="Enabled?")),'Gen Master'!Q622, ignore_flag)</f>
        <v>zzz_ignore</v>
      </c>
      <c r="R680" s="19" t="str">
        <f>IF(AND(NOT(ISBLANK('Gen Master'!R622)),OR('Gen Master'!$AM622=TRUE,'Gen Master'!$AM622="Enabled?")),'Gen Master'!R622, ignore_flag)</f>
        <v>zzz_ignore</v>
      </c>
      <c r="S680" s="19" t="str">
        <f>IF(AND(NOT(ISBLANK('Gen Master'!S622)),OR('Gen Master'!$AM622=TRUE,'Gen Master'!$AM622="Enabled?")),'Gen Master'!S622, ignore_flag)</f>
        <v>zzz_ignore</v>
      </c>
      <c r="T680" s="19" t="str">
        <f>IF(AND(NOT(ISBLANK('Gen Master'!T622)),OR('Gen Master'!$AM622=TRUE,'Gen Master'!$AM622="Enabled?")),'Gen Master'!T622, ignore_flag)</f>
        <v>zzz_ignore</v>
      </c>
      <c r="U680" s="19" t="str">
        <f>IF(AND(NOT(ISBLANK('Gen Master'!U622)),OR('Gen Master'!$AM622=TRUE,'Gen Master'!$AM622="Enabled?")),'Gen Master'!U622, ignore_flag)</f>
        <v>zzz_ignore</v>
      </c>
      <c r="V680" s="19" t="str">
        <f ca="1">IF(AND(NOT(ISBLANK('Gen Master'!V622)),OR('Gen Master'!$AM622=TRUE,'Gen Master'!$AM622="Enabled?")),'Gen Master'!V622, ignore_flag)</f>
        <v>zzz_ignore</v>
      </c>
      <c r="W680" s="19" t="str">
        <f>IF(AND(NOT(ISBLANK('Gen Master'!W622)),OR('Gen Master'!$AM622=TRUE,'Gen Master'!$AM622="Enabled?")),'Gen Master'!W622, ignore_flag)</f>
        <v>zzz_ignore</v>
      </c>
      <c r="X680" s="19" t="str">
        <f>IF(AND(NOT(ISBLANK('Gen Master'!X622)),OR('Gen Master'!$AM622=TRUE,'Gen Master'!$AM622="Enabled?")),'Gen Master'!X622, ignore_flag)</f>
        <v>zzz_ignore</v>
      </c>
      <c r="Y680" s="19" t="str">
        <f>IF(AND(NOT(ISBLANK('Gen Master'!Y622)),OR('Gen Master'!$AM622=TRUE,'Gen Master'!$AM622="Enabled?")),'Gen Master'!Y622, ignore_flag)</f>
        <v>zzz_ignore</v>
      </c>
    </row>
    <row r="681" spans="1:25">
      <c r="A681" s="19">
        <f>'Gen Master'!A623</f>
        <v>592</v>
      </c>
      <c r="B681" s="19" t="str">
        <f>IF(AND(NOT(ISBLANK('Gen Master'!B623)),OR('Gen Master'!$AM623=TRUE,'Gen Master'!$AM623="Enabled?")),'Gen Master'!B623, ignore_flag)</f>
        <v>zzz_ignore</v>
      </c>
      <c r="C681" s="19" t="str">
        <f>IF(AND(NOT(ISBLANK('Gen Master'!C623)),OR('Gen Master'!$AM623=TRUE,'Gen Master'!$AM623="Enabled?")),'Gen Master'!C623, ignore_flag)</f>
        <v>zzz_ignore</v>
      </c>
      <c r="D681" s="19" t="str">
        <f>IF(AND(NOT(ISBLANK('Gen Master'!D623)),OR('Gen Master'!$AM623=TRUE,'Gen Master'!$AM623="Enabled?")),'Gen Master'!D623, ignore_flag)</f>
        <v>zzz_ignore</v>
      </c>
      <c r="E681" s="19" t="str">
        <f>IF(AND(NOT(ISBLANK('Gen Master'!E623)),OR('Gen Master'!$AM623=TRUE,'Gen Master'!$AM623="Enabled?")),'Gen Master'!E623, ignore_flag)</f>
        <v>zzz_ignore</v>
      </c>
      <c r="F681" s="19" t="str">
        <f>IF(AND(NOT(ISBLANK('Gen Master'!F623)),OR('Gen Master'!$AM623=TRUE,'Gen Master'!$AM623="Enabled?")),'Gen Master'!F623, ignore_flag)</f>
        <v>zzz_ignore</v>
      </c>
      <c r="G681" s="19" t="str">
        <f>IF(AND(NOT(ISBLANK('Gen Master'!G623)),OR('Gen Master'!$AM623=TRUE,'Gen Master'!$AM623="Enabled?")),'Gen Master'!G623, ignore_flag)</f>
        <v>zzz_ignore</v>
      </c>
      <c r="H681" s="19" t="str">
        <f>IF(AND(NOT(ISBLANK('Gen Master'!H623)),OR('Gen Master'!$AM623=TRUE,'Gen Master'!$AM623="Enabled?")),'Gen Master'!H623, ignore_flag)</f>
        <v>zzz_ignore</v>
      </c>
      <c r="I681" s="19" t="str">
        <f>IF(AND(NOT(ISBLANK('Gen Master'!I623)),OR('Gen Master'!$AM623=TRUE,'Gen Master'!$AM623="Enabled?")),'Gen Master'!I623, ignore_flag)</f>
        <v>zzz_ignore</v>
      </c>
      <c r="J681" s="19" t="str">
        <f>IF(AND(NOT(ISBLANK('Gen Master'!J623)),OR('Gen Master'!$AM623=TRUE,'Gen Master'!$AM623="Enabled?")),'Gen Master'!J623, ignore_flag)</f>
        <v>zzz_ignore</v>
      </c>
      <c r="K681" s="19" t="str">
        <f>IF(AND(NOT(ISBLANK('Gen Master'!K623)),OR('Gen Master'!$AM623=TRUE,'Gen Master'!$AM623="Enabled?")),'Gen Master'!K623, ignore_flag)</f>
        <v>zzz_ignore</v>
      </c>
      <c r="L681" s="19" t="str">
        <f>IF(AND(NOT(ISBLANK('Gen Master'!L623)),OR('Gen Master'!$AM623=TRUE,'Gen Master'!$AM623="Enabled?")),'Gen Master'!L623, ignore_flag)</f>
        <v>zzz_ignore</v>
      </c>
      <c r="M681" s="19" t="str">
        <f>IF(AND(NOT(ISBLANK('Gen Master'!M623)),OR('Gen Master'!$AM623=TRUE,'Gen Master'!$AM623="Enabled?")),'Gen Master'!M623, ignore_flag)</f>
        <v>zzz_ignore</v>
      </c>
      <c r="N681" s="19" t="str">
        <f>IF(AND(NOT(ISBLANK('Gen Master'!N623)),OR('Gen Master'!$AM623=TRUE,'Gen Master'!$AM623="Enabled?")),'Gen Master'!N623, ignore_flag)</f>
        <v>zzz_ignore</v>
      </c>
      <c r="O681" s="19" t="str">
        <f>IF(AND(NOT(ISBLANK('Gen Master'!O623)),OR('Gen Master'!$AM623=TRUE,'Gen Master'!$AM623="Enabled?")),'Gen Master'!O623, ignore_flag)</f>
        <v>zzz_ignore</v>
      </c>
      <c r="P681" s="19" t="str">
        <f>IF(AND(NOT(ISBLANK('Gen Master'!P623)),OR('Gen Master'!$AM623=TRUE,'Gen Master'!$AM623="Enabled?")),'Gen Master'!P623, ignore_flag)</f>
        <v>zzz_ignore</v>
      </c>
      <c r="Q681" s="19" t="str">
        <f>IF(AND(NOT(ISBLANK('Gen Master'!Q623)),OR('Gen Master'!$AM623=TRUE,'Gen Master'!$AM623="Enabled?")),'Gen Master'!Q623, ignore_flag)</f>
        <v>zzz_ignore</v>
      </c>
      <c r="R681" s="19" t="str">
        <f>IF(AND(NOT(ISBLANK('Gen Master'!R623)),OR('Gen Master'!$AM623=TRUE,'Gen Master'!$AM623="Enabled?")),'Gen Master'!R623, ignore_flag)</f>
        <v>zzz_ignore</v>
      </c>
      <c r="S681" s="19" t="str">
        <f>IF(AND(NOT(ISBLANK('Gen Master'!S623)),OR('Gen Master'!$AM623=TRUE,'Gen Master'!$AM623="Enabled?")),'Gen Master'!S623, ignore_flag)</f>
        <v>zzz_ignore</v>
      </c>
      <c r="T681" s="19" t="str">
        <f>IF(AND(NOT(ISBLANK('Gen Master'!T623)),OR('Gen Master'!$AM623=TRUE,'Gen Master'!$AM623="Enabled?")),'Gen Master'!T623, ignore_flag)</f>
        <v>zzz_ignore</v>
      </c>
      <c r="U681" s="19" t="str">
        <f>IF(AND(NOT(ISBLANK('Gen Master'!U623)),OR('Gen Master'!$AM623=TRUE,'Gen Master'!$AM623="Enabled?")),'Gen Master'!U623, ignore_flag)</f>
        <v>zzz_ignore</v>
      </c>
      <c r="V681" s="19" t="str">
        <f ca="1">IF(AND(NOT(ISBLANK('Gen Master'!V623)),OR('Gen Master'!$AM623=TRUE,'Gen Master'!$AM623="Enabled?")),'Gen Master'!V623, ignore_flag)</f>
        <v>zzz_ignore</v>
      </c>
      <c r="W681" s="19" t="str">
        <f>IF(AND(NOT(ISBLANK('Gen Master'!W623)),OR('Gen Master'!$AM623=TRUE,'Gen Master'!$AM623="Enabled?")),'Gen Master'!W623, ignore_flag)</f>
        <v>zzz_ignore</v>
      </c>
      <c r="X681" s="19" t="str">
        <f>IF(AND(NOT(ISBLANK('Gen Master'!X623)),OR('Gen Master'!$AM623=TRUE,'Gen Master'!$AM623="Enabled?")),'Gen Master'!X623, ignore_flag)</f>
        <v>zzz_ignore</v>
      </c>
      <c r="Y681" s="19" t="str">
        <f>IF(AND(NOT(ISBLANK('Gen Master'!Y623)),OR('Gen Master'!$AM623=TRUE,'Gen Master'!$AM623="Enabled?")),'Gen Master'!Y623, ignore_flag)</f>
        <v>zzz_ignore</v>
      </c>
    </row>
    <row r="682" spans="1:25">
      <c r="A682" s="19">
        <f>'Gen Master'!A624</f>
        <v>593</v>
      </c>
      <c r="B682" s="19" t="str">
        <f>IF(AND(NOT(ISBLANK('Gen Master'!B624)),OR('Gen Master'!$AM624=TRUE,'Gen Master'!$AM624="Enabled?")),'Gen Master'!B624, ignore_flag)</f>
        <v>zzz_ignore</v>
      </c>
      <c r="C682" s="19" t="str">
        <f>IF(AND(NOT(ISBLANK('Gen Master'!C624)),OR('Gen Master'!$AM624=TRUE,'Gen Master'!$AM624="Enabled?")),'Gen Master'!C624, ignore_flag)</f>
        <v>zzz_ignore</v>
      </c>
      <c r="D682" s="19" t="str">
        <f>IF(AND(NOT(ISBLANK('Gen Master'!D624)),OR('Gen Master'!$AM624=TRUE,'Gen Master'!$AM624="Enabled?")),'Gen Master'!D624, ignore_flag)</f>
        <v>zzz_ignore</v>
      </c>
      <c r="E682" s="19" t="str">
        <f>IF(AND(NOT(ISBLANK('Gen Master'!E624)),OR('Gen Master'!$AM624=TRUE,'Gen Master'!$AM624="Enabled?")),'Gen Master'!E624, ignore_flag)</f>
        <v>zzz_ignore</v>
      </c>
      <c r="F682" s="19" t="str">
        <f>IF(AND(NOT(ISBLANK('Gen Master'!F624)),OR('Gen Master'!$AM624=TRUE,'Gen Master'!$AM624="Enabled?")),'Gen Master'!F624, ignore_flag)</f>
        <v>zzz_ignore</v>
      </c>
      <c r="G682" s="19" t="str">
        <f>IF(AND(NOT(ISBLANK('Gen Master'!G624)),OR('Gen Master'!$AM624=TRUE,'Gen Master'!$AM624="Enabled?")),'Gen Master'!G624, ignore_flag)</f>
        <v>zzz_ignore</v>
      </c>
      <c r="H682" s="19" t="str">
        <f>IF(AND(NOT(ISBLANK('Gen Master'!H624)),OR('Gen Master'!$AM624=TRUE,'Gen Master'!$AM624="Enabled?")),'Gen Master'!H624, ignore_flag)</f>
        <v>zzz_ignore</v>
      </c>
      <c r="I682" s="19" t="str">
        <f>IF(AND(NOT(ISBLANK('Gen Master'!I624)),OR('Gen Master'!$AM624=TRUE,'Gen Master'!$AM624="Enabled?")),'Gen Master'!I624, ignore_flag)</f>
        <v>zzz_ignore</v>
      </c>
      <c r="J682" s="19" t="str">
        <f>IF(AND(NOT(ISBLANK('Gen Master'!J624)),OR('Gen Master'!$AM624=TRUE,'Gen Master'!$AM624="Enabled?")),'Gen Master'!J624, ignore_flag)</f>
        <v>zzz_ignore</v>
      </c>
      <c r="K682" s="19" t="str">
        <f>IF(AND(NOT(ISBLANK('Gen Master'!K624)),OR('Gen Master'!$AM624=TRUE,'Gen Master'!$AM624="Enabled?")),'Gen Master'!K624, ignore_flag)</f>
        <v>zzz_ignore</v>
      </c>
      <c r="L682" s="19" t="str">
        <f>IF(AND(NOT(ISBLANK('Gen Master'!L624)),OR('Gen Master'!$AM624=TRUE,'Gen Master'!$AM624="Enabled?")),'Gen Master'!L624, ignore_flag)</f>
        <v>zzz_ignore</v>
      </c>
      <c r="M682" s="19" t="str">
        <f>IF(AND(NOT(ISBLANK('Gen Master'!M624)),OR('Gen Master'!$AM624=TRUE,'Gen Master'!$AM624="Enabled?")),'Gen Master'!M624, ignore_flag)</f>
        <v>zzz_ignore</v>
      </c>
      <c r="N682" s="19" t="str">
        <f>IF(AND(NOT(ISBLANK('Gen Master'!N624)),OR('Gen Master'!$AM624=TRUE,'Gen Master'!$AM624="Enabled?")),'Gen Master'!N624, ignore_flag)</f>
        <v>zzz_ignore</v>
      </c>
      <c r="O682" s="19" t="str">
        <f>IF(AND(NOT(ISBLANK('Gen Master'!O624)),OR('Gen Master'!$AM624=TRUE,'Gen Master'!$AM624="Enabled?")),'Gen Master'!O624, ignore_flag)</f>
        <v>zzz_ignore</v>
      </c>
      <c r="P682" s="19" t="str">
        <f>IF(AND(NOT(ISBLANK('Gen Master'!P624)),OR('Gen Master'!$AM624=TRUE,'Gen Master'!$AM624="Enabled?")),'Gen Master'!P624, ignore_flag)</f>
        <v>zzz_ignore</v>
      </c>
      <c r="Q682" s="19" t="str">
        <f>IF(AND(NOT(ISBLANK('Gen Master'!Q624)),OR('Gen Master'!$AM624=TRUE,'Gen Master'!$AM624="Enabled?")),'Gen Master'!Q624, ignore_flag)</f>
        <v>zzz_ignore</v>
      </c>
      <c r="R682" s="19" t="str">
        <f>IF(AND(NOT(ISBLANK('Gen Master'!R624)),OR('Gen Master'!$AM624=TRUE,'Gen Master'!$AM624="Enabled?")),'Gen Master'!R624, ignore_flag)</f>
        <v>zzz_ignore</v>
      </c>
      <c r="S682" s="19" t="str">
        <f>IF(AND(NOT(ISBLANK('Gen Master'!S624)),OR('Gen Master'!$AM624=TRUE,'Gen Master'!$AM624="Enabled?")),'Gen Master'!S624, ignore_flag)</f>
        <v>zzz_ignore</v>
      </c>
      <c r="T682" s="19" t="str">
        <f>IF(AND(NOT(ISBLANK('Gen Master'!T624)),OR('Gen Master'!$AM624=TRUE,'Gen Master'!$AM624="Enabled?")),'Gen Master'!T624, ignore_flag)</f>
        <v>zzz_ignore</v>
      </c>
      <c r="U682" s="19" t="str">
        <f>IF(AND(NOT(ISBLANK('Gen Master'!U624)),OR('Gen Master'!$AM624=TRUE,'Gen Master'!$AM624="Enabled?")),'Gen Master'!U624, ignore_flag)</f>
        <v>zzz_ignore</v>
      </c>
      <c r="V682" s="19" t="str">
        <f ca="1">IF(AND(NOT(ISBLANK('Gen Master'!V624)),OR('Gen Master'!$AM624=TRUE,'Gen Master'!$AM624="Enabled?")),'Gen Master'!V624, ignore_flag)</f>
        <v>zzz_ignore</v>
      </c>
      <c r="W682" s="19" t="str">
        <f>IF(AND(NOT(ISBLANK('Gen Master'!W624)),OR('Gen Master'!$AM624=TRUE,'Gen Master'!$AM624="Enabled?")),'Gen Master'!W624, ignore_flag)</f>
        <v>zzz_ignore</v>
      </c>
      <c r="X682" s="19" t="str">
        <f>IF(AND(NOT(ISBLANK('Gen Master'!X624)),OR('Gen Master'!$AM624=TRUE,'Gen Master'!$AM624="Enabled?")),'Gen Master'!X624, ignore_flag)</f>
        <v>zzz_ignore</v>
      </c>
      <c r="Y682" s="19" t="str">
        <f>IF(AND(NOT(ISBLANK('Gen Master'!Y624)),OR('Gen Master'!$AM624=TRUE,'Gen Master'!$AM624="Enabled?")),'Gen Master'!Y624, ignore_flag)</f>
        <v>zzz_ignore</v>
      </c>
    </row>
    <row r="683" spans="1:25">
      <c r="A683" s="19">
        <f>'Gen Master'!A625</f>
        <v>594</v>
      </c>
      <c r="B683" s="19" t="str">
        <f>IF(AND(NOT(ISBLANK('Gen Master'!B625)),OR('Gen Master'!$AM625=TRUE,'Gen Master'!$AM625="Enabled?")),'Gen Master'!B625, ignore_flag)</f>
        <v>zzz_ignore</v>
      </c>
      <c r="C683" s="19" t="str">
        <f>IF(AND(NOT(ISBLANK('Gen Master'!C625)),OR('Gen Master'!$AM625=TRUE,'Gen Master'!$AM625="Enabled?")),'Gen Master'!C625, ignore_flag)</f>
        <v>zzz_ignore</v>
      </c>
      <c r="D683" s="19" t="str">
        <f>IF(AND(NOT(ISBLANK('Gen Master'!D625)),OR('Gen Master'!$AM625=TRUE,'Gen Master'!$AM625="Enabled?")),'Gen Master'!D625, ignore_flag)</f>
        <v>zzz_ignore</v>
      </c>
      <c r="E683" s="19" t="str">
        <f>IF(AND(NOT(ISBLANK('Gen Master'!E625)),OR('Gen Master'!$AM625=TRUE,'Gen Master'!$AM625="Enabled?")),'Gen Master'!E625, ignore_flag)</f>
        <v>zzz_ignore</v>
      </c>
      <c r="F683" s="19" t="str">
        <f>IF(AND(NOT(ISBLANK('Gen Master'!F625)),OR('Gen Master'!$AM625=TRUE,'Gen Master'!$AM625="Enabled?")),'Gen Master'!F625, ignore_flag)</f>
        <v>zzz_ignore</v>
      </c>
      <c r="G683" s="19" t="str">
        <f>IF(AND(NOT(ISBLANK('Gen Master'!G625)),OR('Gen Master'!$AM625=TRUE,'Gen Master'!$AM625="Enabled?")),'Gen Master'!G625, ignore_flag)</f>
        <v>zzz_ignore</v>
      </c>
      <c r="H683" s="19" t="str">
        <f>IF(AND(NOT(ISBLANK('Gen Master'!H625)),OR('Gen Master'!$AM625=TRUE,'Gen Master'!$AM625="Enabled?")),'Gen Master'!H625, ignore_flag)</f>
        <v>zzz_ignore</v>
      </c>
      <c r="I683" s="19" t="str">
        <f>IF(AND(NOT(ISBLANK('Gen Master'!I625)),OR('Gen Master'!$AM625=TRUE,'Gen Master'!$AM625="Enabled?")),'Gen Master'!I625, ignore_flag)</f>
        <v>zzz_ignore</v>
      </c>
      <c r="J683" s="19" t="str">
        <f>IF(AND(NOT(ISBLANK('Gen Master'!J625)),OR('Gen Master'!$AM625=TRUE,'Gen Master'!$AM625="Enabled?")),'Gen Master'!J625, ignore_flag)</f>
        <v>zzz_ignore</v>
      </c>
      <c r="K683" s="19" t="str">
        <f>IF(AND(NOT(ISBLANK('Gen Master'!K625)),OR('Gen Master'!$AM625=TRUE,'Gen Master'!$AM625="Enabled?")),'Gen Master'!K625, ignore_flag)</f>
        <v>zzz_ignore</v>
      </c>
      <c r="L683" s="19" t="str">
        <f>IF(AND(NOT(ISBLANK('Gen Master'!L625)),OR('Gen Master'!$AM625=TRUE,'Gen Master'!$AM625="Enabled?")),'Gen Master'!L625, ignore_flag)</f>
        <v>zzz_ignore</v>
      </c>
      <c r="M683" s="19" t="str">
        <f>IF(AND(NOT(ISBLANK('Gen Master'!M625)),OR('Gen Master'!$AM625=TRUE,'Gen Master'!$AM625="Enabled?")),'Gen Master'!M625, ignore_flag)</f>
        <v>zzz_ignore</v>
      </c>
      <c r="N683" s="19" t="str">
        <f>IF(AND(NOT(ISBLANK('Gen Master'!N625)),OR('Gen Master'!$AM625=TRUE,'Gen Master'!$AM625="Enabled?")),'Gen Master'!N625, ignore_flag)</f>
        <v>zzz_ignore</v>
      </c>
      <c r="O683" s="19" t="str">
        <f>IF(AND(NOT(ISBLANK('Gen Master'!O625)),OR('Gen Master'!$AM625=TRUE,'Gen Master'!$AM625="Enabled?")),'Gen Master'!O625, ignore_flag)</f>
        <v>zzz_ignore</v>
      </c>
      <c r="P683" s="19" t="str">
        <f>IF(AND(NOT(ISBLANK('Gen Master'!P625)),OR('Gen Master'!$AM625=TRUE,'Gen Master'!$AM625="Enabled?")),'Gen Master'!P625, ignore_flag)</f>
        <v>zzz_ignore</v>
      </c>
      <c r="Q683" s="19" t="str">
        <f>IF(AND(NOT(ISBLANK('Gen Master'!Q625)),OR('Gen Master'!$AM625=TRUE,'Gen Master'!$AM625="Enabled?")),'Gen Master'!Q625, ignore_flag)</f>
        <v>zzz_ignore</v>
      </c>
      <c r="R683" s="19" t="str">
        <f>IF(AND(NOT(ISBLANK('Gen Master'!R625)),OR('Gen Master'!$AM625=TRUE,'Gen Master'!$AM625="Enabled?")),'Gen Master'!R625, ignore_flag)</f>
        <v>zzz_ignore</v>
      </c>
      <c r="S683" s="19" t="str">
        <f>IF(AND(NOT(ISBLANK('Gen Master'!S625)),OR('Gen Master'!$AM625=TRUE,'Gen Master'!$AM625="Enabled?")),'Gen Master'!S625, ignore_flag)</f>
        <v>zzz_ignore</v>
      </c>
      <c r="T683" s="19" t="str">
        <f>IF(AND(NOT(ISBLANK('Gen Master'!T625)),OR('Gen Master'!$AM625=TRUE,'Gen Master'!$AM625="Enabled?")),'Gen Master'!T625, ignore_flag)</f>
        <v>zzz_ignore</v>
      </c>
      <c r="U683" s="19" t="str">
        <f>IF(AND(NOT(ISBLANK('Gen Master'!U625)),OR('Gen Master'!$AM625=TRUE,'Gen Master'!$AM625="Enabled?")),'Gen Master'!U625, ignore_flag)</f>
        <v>zzz_ignore</v>
      </c>
      <c r="V683" s="19" t="str">
        <f ca="1">IF(AND(NOT(ISBLANK('Gen Master'!V625)),OR('Gen Master'!$AM625=TRUE,'Gen Master'!$AM625="Enabled?")),'Gen Master'!V625, ignore_flag)</f>
        <v>zzz_ignore</v>
      </c>
      <c r="W683" s="19" t="str">
        <f>IF(AND(NOT(ISBLANK('Gen Master'!W625)),OR('Gen Master'!$AM625=TRUE,'Gen Master'!$AM625="Enabled?")),'Gen Master'!W625, ignore_flag)</f>
        <v>zzz_ignore</v>
      </c>
      <c r="X683" s="19" t="str">
        <f>IF(AND(NOT(ISBLANK('Gen Master'!X625)),OR('Gen Master'!$AM625=TRUE,'Gen Master'!$AM625="Enabled?")),'Gen Master'!X625, ignore_flag)</f>
        <v>zzz_ignore</v>
      </c>
      <c r="Y683" s="19" t="str">
        <f>IF(AND(NOT(ISBLANK('Gen Master'!Y625)),OR('Gen Master'!$AM625=TRUE,'Gen Master'!$AM625="Enabled?")),'Gen Master'!Y625, ignore_flag)</f>
        <v>zzz_ignore</v>
      </c>
    </row>
    <row r="684" spans="1:25">
      <c r="A684" s="19">
        <f>'Gen Master'!A626</f>
        <v>595</v>
      </c>
      <c r="B684" s="19" t="str">
        <f>IF(AND(NOT(ISBLANK('Gen Master'!B626)),OR('Gen Master'!$AM626=TRUE,'Gen Master'!$AM626="Enabled?")),'Gen Master'!B626, ignore_flag)</f>
        <v>zzz_ignore</v>
      </c>
      <c r="C684" s="19" t="str">
        <f>IF(AND(NOT(ISBLANK('Gen Master'!C626)),OR('Gen Master'!$AM626=TRUE,'Gen Master'!$AM626="Enabled?")),'Gen Master'!C626, ignore_flag)</f>
        <v>zzz_ignore</v>
      </c>
      <c r="D684" s="19" t="str">
        <f>IF(AND(NOT(ISBLANK('Gen Master'!D626)),OR('Gen Master'!$AM626=TRUE,'Gen Master'!$AM626="Enabled?")),'Gen Master'!D626, ignore_flag)</f>
        <v>zzz_ignore</v>
      </c>
      <c r="E684" s="19" t="str">
        <f>IF(AND(NOT(ISBLANK('Gen Master'!E626)),OR('Gen Master'!$AM626=TRUE,'Gen Master'!$AM626="Enabled?")),'Gen Master'!E626, ignore_flag)</f>
        <v>zzz_ignore</v>
      </c>
      <c r="F684" s="19" t="str">
        <f>IF(AND(NOT(ISBLANK('Gen Master'!F626)),OR('Gen Master'!$AM626=TRUE,'Gen Master'!$AM626="Enabled?")),'Gen Master'!F626, ignore_flag)</f>
        <v>zzz_ignore</v>
      </c>
      <c r="G684" s="19" t="str">
        <f>IF(AND(NOT(ISBLANK('Gen Master'!G626)),OR('Gen Master'!$AM626=TRUE,'Gen Master'!$AM626="Enabled?")),'Gen Master'!G626, ignore_flag)</f>
        <v>zzz_ignore</v>
      </c>
      <c r="H684" s="19" t="str">
        <f>IF(AND(NOT(ISBLANK('Gen Master'!H626)),OR('Gen Master'!$AM626=TRUE,'Gen Master'!$AM626="Enabled?")),'Gen Master'!H626, ignore_flag)</f>
        <v>zzz_ignore</v>
      </c>
      <c r="I684" s="19" t="str">
        <f>IF(AND(NOT(ISBLANK('Gen Master'!I626)),OR('Gen Master'!$AM626=TRUE,'Gen Master'!$AM626="Enabled?")),'Gen Master'!I626, ignore_flag)</f>
        <v>zzz_ignore</v>
      </c>
      <c r="J684" s="19" t="str">
        <f>IF(AND(NOT(ISBLANK('Gen Master'!J626)),OR('Gen Master'!$AM626=TRUE,'Gen Master'!$AM626="Enabled?")),'Gen Master'!J626, ignore_flag)</f>
        <v>zzz_ignore</v>
      </c>
      <c r="K684" s="19" t="str">
        <f>IF(AND(NOT(ISBLANK('Gen Master'!K626)),OR('Gen Master'!$AM626=TRUE,'Gen Master'!$AM626="Enabled?")),'Gen Master'!K626, ignore_flag)</f>
        <v>zzz_ignore</v>
      </c>
      <c r="L684" s="19" t="str">
        <f>IF(AND(NOT(ISBLANK('Gen Master'!L626)),OR('Gen Master'!$AM626=TRUE,'Gen Master'!$AM626="Enabled?")),'Gen Master'!L626, ignore_flag)</f>
        <v>zzz_ignore</v>
      </c>
      <c r="M684" s="19" t="str">
        <f>IF(AND(NOT(ISBLANK('Gen Master'!M626)),OR('Gen Master'!$AM626=TRUE,'Gen Master'!$AM626="Enabled?")),'Gen Master'!M626, ignore_flag)</f>
        <v>zzz_ignore</v>
      </c>
      <c r="N684" s="19" t="str">
        <f>IF(AND(NOT(ISBLANK('Gen Master'!N626)),OR('Gen Master'!$AM626=TRUE,'Gen Master'!$AM626="Enabled?")),'Gen Master'!N626, ignore_flag)</f>
        <v>zzz_ignore</v>
      </c>
      <c r="O684" s="19" t="str">
        <f>IF(AND(NOT(ISBLANK('Gen Master'!O626)),OR('Gen Master'!$AM626=TRUE,'Gen Master'!$AM626="Enabled?")),'Gen Master'!O626, ignore_flag)</f>
        <v>zzz_ignore</v>
      </c>
      <c r="P684" s="19" t="str">
        <f>IF(AND(NOT(ISBLANK('Gen Master'!P626)),OR('Gen Master'!$AM626=TRUE,'Gen Master'!$AM626="Enabled?")),'Gen Master'!P626, ignore_flag)</f>
        <v>zzz_ignore</v>
      </c>
      <c r="Q684" s="19" t="str">
        <f>IF(AND(NOT(ISBLANK('Gen Master'!Q626)),OR('Gen Master'!$AM626=TRUE,'Gen Master'!$AM626="Enabled?")),'Gen Master'!Q626, ignore_flag)</f>
        <v>zzz_ignore</v>
      </c>
      <c r="R684" s="19" t="str">
        <f>IF(AND(NOT(ISBLANK('Gen Master'!R626)),OR('Gen Master'!$AM626=TRUE,'Gen Master'!$AM626="Enabled?")),'Gen Master'!R626, ignore_flag)</f>
        <v>zzz_ignore</v>
      </c>
      <c r="S684" s="19" t="str">
        <f>IF(AND(NOT(ISBLANK('Gen Master'!S626)),OR('Gen Master'!$AM626=TRUE,'Gen Master'!$AM626="Enabled?")),'Gen Master'!S626, ignore_flag)</f>
        <v>zzz_ignore</v>
      </c>
      <c r="T684" s="19" t="str">
        <f>IF(AND(NOT(ISBLANK('Gen Master'!T626)),OR('Gen Master'!$AM626=TRUE,'Gen Master'!$AM626="Enabled?")),'Gen Master'!T626, ignore_flag)</f>
        <v>zzz_ignore</v>
      </c>
      <c r="U684" s="19" t="str">
        <f>IF(AND(NOT(ISBLANK('Gen Master'!U626)),OR('Gen Master'!$AM626=TRUE,'Gen Master'!$AM626="Enabled?")),'Gen Master'!U626, ignore_flag)</f>
        <v>zzz_ignore</v>
      </c>
      <c r="V684" s="19" t="str">
        <f ca="1">IF(AND(NOT(ISBLANK('Gen Master'!V626)),OR('Gen Master'!$AM626=TRUE,'Gen Master'!$AM626="Enabled?")),'Gen Master'!V626, ignore_flag)</f>
        <v>zzz_ignore</v>
      </c>
      <c r="W684" s="19" t="str">
        <f>IF(AND(NOT(ISBLANK('Gen Master'!W626)),OR('Gen Master'!$AM626=TRUE,'Gen Master'!$AM626="Enabled?")),'Gen Master'!W626, ignore_flag)</f>
        <v>zzz_ignore</v>
      </c>
      <c r="X684" s="19" t="str">
        <f>IF(AND(NOT(ISBLANK('Gen Master'!X626)),OR('Gen Master'!$AM626=TRUE,'Gen Master'!$AM626="Enabled?")),'Gen Master'!X626, ignore_flag)</f>
        <v>zzz_ignore</v>
      </c>
      <c r="Y684" s="19" t="str">
        <f>IF(AND(NOT(ISBLANK('Gen Master'!Y626)),OR('Gen Master'!$AM626=TRUE,'Gen Master'!$AM626="Enabled?")),'Gen Master'!Y626, ignore_flag)</f>
        <v>zzz_ignore</v>
      </c>
    </row>
    <row r="685" spans="1:25">
      <c r="A685" s="19">
        <f>'Gen Master'!A627</f>
        <v>596</v>
      </c>
      <c r="B685" s="19" t="str">
        <f>IF(AND(NOT(ISBLANK('Gen Master'!B627)),OR('Gen Master'!$AM627=TRUE,'Gen Master'!$AM627="Enabled?")),'Gen Master'!B627, ignore_flag)</f>
        <v>zzz_ignore</v>
      </c>
      <c r="C685" s="19" t="str">
        <f>IF(AND(NOT(ISBLANK('Gen Master'!C627)),OR('Gen Master'!$AM627=TRUE,'Gen Master'!$AM627="Enabled?")),'Gen Master'!C627, ignore_flag)</f>
        <v>zzz_ignore</v>
      </c>
      <c r="D685" s="19" t="str">
        <f>IF(AND(NOT(ISBLANK('Gen Master'!D627)),OR('Gen Master'!$AM627=TRUE,'Gen Master'!$AM627="Enabled?")),'Gen Master'!D627, ignore_flag)</f>
        <v>zzz_ignore</v>
      </c>
      <c r="E685" s="19" t="str">
        <f>IF(AND(NOT(ISBLANK('Gen Master'!E627)),OR('Gen Master'!$AM627=TRUE,'Gen Master'!$AM627="Enabled?")),'Gen Master'!E627, ignore_flag)</f>
        <v>zzz_ignore</v>
      </c>
      <c r="F685" s="19" t="str">
        <f>IF(AND(NOT(ISBLANK('Gen Master'!F627)),OR('Gen Master'!$AM627=TRUE,'Gen Master'!$AM627="Enabled?")),'Gen Master'!F627, ignore_flag)</f>
        <v>zzz_ignore</v>
      </c>
      <c r="G685" s="19" t="str">
        <f>IF(AND(NOT(ISBLANK('Gen Master'!G627)),OR('Gen Master'!$AM627=TRUE,'Gen Master'!$AM627="Enabled?")),'Gen Master'!G627, ignore_flag)</f>
        <v>zzz_ignore</v>
      </c>
      <c r="H685" s="19" t="str">
        <f>IF(AND(NOT(ISBLANK('Gen Master'!H627)),OR('Gen Master'!$AM627=TRUE,'Gen Master'!$AM627="Enabled?")),'Gen Master'!H627, ignore_flag)</f>
        <v>zzz_ignore</v>
      </c>
      <c r="I685" s="19" t="str">
        <f>IF(AND(NOT(ISBLANK('Gen Master'!I627)),OR('Gen Master'!$AM627=TRUE,'Gen Master'!$AM627="Enabled?")),'Gen Master'!I627, ignore_flag)</f>
        <v>zzz_ignore</v>
      </c>
      <c r="J685" s="19" t="str">
        <f>IF(AND(NOT(ISBLANK('Gen Master'!J627)),OR('Gen Master'!$AM627=TRUE,'Gen Master'!$AM627="Enabled?")),'Gen Master'!J627, ignore_flag)</f>
        <v>zzz_ignore</v>
      </c>
      <c r="K685" s="19" t="str">
        <f>IF(AND(NOT(ISBLANK('Gen Master'!K627)),OR('Gen Master'!$AM627=TRUE,'Gen Master'!$AM627="Enabled?")),'Gen Master'!K627, ignore_flag)</f>
        <v>zzz_ignore</v>
      </c>
      <c r="L685" s="19" t="str">
        <f>IF(AND(NOT(ISBLANK('Gen Master'!L627)),OR('Gen Master'!$AM627=TRUE,'Gen Master'!$AM627="Enabled?")),'Gen Master'!L627, ignore_flag)</f>
        <v>zzz_ignore</v>
      </c>
      <c r="M685" s="19" t="str">
        <f>IF(AND(NOT(ISBLANK('Gen Master'!M627)),OR('Gen Master'!$AM627=TRUE,'Gen Master'!$AM627="Enabled?")),'Gen Master'!M627, ignore_flag)</f>
        <v>zzz_ignore</v>
      </c>
      <c r="N685" s="19" t="str">
        <f>IF(AND(NOT(ISBLANK('Gen Master'!N627)),OR('Gen Master'!$AM627=TRUE,'Gen Master'!$AM627="Enabled?")),'Gen Master'!N627, ignore_flag)</f>
        <v>zzz_ignore</v>
      </c>
      <c r="O685" s="19" t="str">
        <f>IF(AND(NOT(ISBLANK('Gen Master'!O627)),OR('Gen Master'!$AM627=TRUE,'Gen Master'!$AM627="Enabled?")),'Gen Master'!O627, ignore_flag)</f>
        <v>zzz_ignore</v>
      </c>
      <c r="P685" s="19" t="str">
        <f>IF(AND(NOT(ISBLANK('Gen Master'!P627)),OR('Gen Master'!$AM627=TRUE,'Gen Master'!$AM627="Enabled?")),'Gen Master'!P627, ignore_flag)</f>
        <v>zzz_ignore</v>
      </c>
      <c r="Q685" s="19" t="str">
        <f>IF(AND(NOT(ISBLANK('Gen Master'!Q627)),OR('Gen Master'!$AM627=TRUE,'Gen Master'!$AM627="Enabled?")),'Gen Master'!Q627, ignore_flag)</f>
        <v>zzz_ignore</v>
      </c>
      <c r="R685" s="19" t="str">
        <f>IF(AND(NOT(ISBLANK('Gen Master'!R627)),OR('Gen Master'!$AM627=TRUE,'Gen Master'!$AM627="Enabled?")),'Gen Master'!R627, ignore_flag)</f>
        <v>zzz_ignore</v>
      </c>
      <c r="S685" s="19" t="str">
        <f>IF(AND(NOT(ISBLANK('Gen Master'!S627)),OR('Gen Master'!$AM627=TRUE,'Gen Master'!$AM627="Enabled?")),'Gen Master'!S627, ignore_flag)</f>
        <v>zzz_ignore</v>
      </c>
      <c r="T685" s="19" t="str">
        <f>IF(AND(NOT(ISBLANK('Gen Master'!T627)),OR('Gen Master'!$AM627=TRUE,'Gen Master'!$AM627="Enabled?")),'Gen Master'!T627, ignore_flag)</f>
        <v>zzz_ignore</v>
      </c>
      <c r="U685" s="19" t="str">
        <f>IF(AND(NOT(ISBLANK('Gen Master'!U627)),OR('Gen Master'!$AM627=TRUE,'Gen Master'!$AM627="Enabled?")),'Gen Master'!U627, ignore_flag)</f>
        <v>zzz_ignore</v>
      </c>
      <c r="V685" s="19" t="str">
        <f ca="1">IF(AND(NOT(ISBLANK('Gen Master'!V627)),OR('Gen Master'!$AM627=TRUE,'Gen Master'!$AM627="Enabled?")),'Gen Master'!V627, ignore_flag)</f>
        <v>zzz_ignore</v>
      </c>
      <c r="W685" s="19" t="str">
        <f>IF(AND(NOT(ISBLANK('Gen Master'!W627)),OR('Gen Master'!$AM627=TRUE,'Gen Master'!$AM627="Enabled?")),'Gen Master'!W627, ignore_flag)</f>
        <v>zzz_ignore</v>
      </c>
      <c r="X685" s="19" t="str">
        <f>IF(AND(NOT(ISBLANK('Gen Master'!X627)),OR('Gen Master'!$AM627=TRUE,'Gen Master'!$AM627="Enabled?")),'Gen Master'!X627, ignore_flag)</f>
        <v>zzz_ignore</v>
      </c>
      <c r="Y685" s="19" t="str">
        <f>IF(AND(NOT(ISBLANK('Gen Master'!Y627)),OR('Gen Master'!$AM627=TRUE,'Gen Master'!$AM627="Enabled?")),'Gen Master'!Y627, ignore_flag)</f>
        <v>zzz_ignore</v>
      </c>
    </row>
    <row r="686" spans="1:25">
      <c r="A686" s="19">
        <f>'Gen Master'!A628</f>
        <v>597</v>
      </c>
      <c r="B686" s="19" t="str">
        <f>IF(AND(NOT(ISBLANK('Gen Master'!B628)),OR('Gen Master'!$AM628=TRUE,'Gen Master'!$AM628="Enabled?")),'Gen Master'!B628, ignore_flag)</f>
        <v>zzz_ignore</v>
      </c>
      <c r="C686" s="19" t="str">
        <f>IF(AND(NOT(ISBLANK('Gen Master'!C628)),OR('Gen Master'!$AM628=TRUE,'Gen Master'!$AM628="Enabled?")),'Gen Master'!C628, ignore_flag)</f>
        <v>zzz_ignore</v>
      </c>
      <c r="D686" s="19" t="str">
        <f>IF(AND(NOT(ISBLANK('Gen Master'!D628)),OR('Gen Master'!$AM628=TRUE,'Gen Master'!$AM628="Enabled?")),'Gen Master'!D628, ignore_flag)</f>
        <v>zzz_ignore</v>
      </c>
      <c r="E686" s="19" t="str">
        <f>IF(AND(NOT(ISBLANK('Gen Master'!E628)),OR('Gen Master'!$AM628=TRUE,'Gen Master'!$AM628="Enabled?")),'Gen Master'!E628, ignore_flag)</f>
        <v>zzz_ignore</v>
      </c>
      <c r="F686" s="19" t="str">
        <f>IF(AND(NOT(ISBLANK('Gen Master'!F628)),OR('Gen Master'!$AM628=TRUE,'Gen Master'!$AM628="Enabled?")),'Gen Master'!F628, ignore_flag)</f>
        <v>zzz_ignore</v>
      </c>
      <c r="G686" s="19" t="str">
        <f>IF(AND(NOT(ISBLANK('Gen Master'!G628)),OR('Gen Master'!$AM628=TRUE,'Gen Master'!$AM628="Enabled?")),'Gen Master'!G628, ignore_flag)</f>
        <v>zzz_ignore</v>
      </c>
      <c r="H686" s="19" t="str">
        <f>IF(AND(NOT(ISBLANK('Gen Master'!H628)),OR('Gen Master'!$AM628=TRUE,'Gen Master'!$AM628="Enabled?")),'Gen Master'!H628, ignore_flag)</f>
        <v>zzz_ignore</v>
      </c>
      <c r="I686" s="19" t="str">
        <f>IF(AND(NOT(ISBLANK('Gen Master'!I628)),OR('Gen Master'!$AM628=TRUE,'Gen Master'!$AM628="Enabled?")),'Gen Master'!I628, ignore_flag)</f>
        <v>zzz_ignore</v>
      </c>
      <c r="J686" s="19" t="str">
        <f>IF(AND(NOT(ISBLANK('Gen Master'!J628)),OR('Gen Master'!$AM628=TRUE,'Gen Master'!$AM628="Enabled?")),'Gen Master'!J628, ignore_flag)</f>
        <v>zzz_ignore</v>
      </c>
      <c r="K686" s="19" t="str">
        <f>IF(AND(NOT(ISBLANK('Gen Master'!K628)),OR('Gen Master'!$AM628=TRUE,'Gen Master'!$AM628="Enabled?")),'Gen Master'!K628, ignore_flag)</f>
        <v>zzz_ignore</v>
      </c>
      <c r="L686" s="19" t="str">
        <f>IF(AND(NOT(ISBLANK('Gen Master'!L628)),OR('Gen Master'!$AM628=TRUE,'Gen Master'!$AM628="Enabled?")),'Gen Master'!L628, ignore_flag)</f>
        <v>zzz_ignore</v>
      </c>
      <c r="M686" s="19" t="str">
        <f>IF(AND(NOT(ISBLANK('Gen Master'!M628)),OR('Gen Master'!$AM628=TRUE,'Gen Master'!$AM628="Enabled?")),'Gen Master'!M628, ignore_flag)</f>
        <v>zzz_ignore</v>
      </c>
      <c r="N686" s="19" t="str">
        <f>IF(AND(NOT(ISBLANK('Gen Master'!N628)),OR('Gen Master'!$AM628=TRUE,'Gen Master'!$AM628="Enabled?")),'Gen Master'!N628, ignore_flag)</f>
        <v>zzz_ignore</v>
      </c>
      <c r="O686" s="19" t="str">
        <f>IF(AND(NOT(ISBLANK('Gen Master'!O628)),OR('Gen Master'!$AM628=TRUE,'Gen Master'!$AM628="Enabled?")),'Gen Master'!O628, ignore_flag)</f>
        <v>zzz_ignore</v>
      </c>
      <c r="P686" s="19" t="str">
        <f>IF(AND(NOT(ISBLANK('Gen Master'!P628)),OR('Gen Master'!$AM628=TRUE,'Gen Master'!$AM628="Enabled?")),'Gen Master'!P628, ignore_flag)</f>
        <v>zzz_ignore</v>
      </c>
      <c r="Q686" s="19" t="str">
        <f>IF(AND(NOT(ISBLANK('Gen Master'!Q628)),OR('Gen Master'!$AM628=TRUE,'Gen Master'!$AM628="Enabled?")),'Gen Master'!Q628, ignore_flag)</f>
        <v>zzz_ignore</v>
      </c>
      <c r="R686" s="19" t="str">
        <f>IF(AND(NOT(ISBLANK('Gen Master'!R628)),OR('Gen Master'!$AM628=TRUE,'Gen Master'!$AM628="Enabled?")),'Gen Master'!R628, ignore_flag)</f>
        <v>zzz_ignore</v>
      </c>
      <c r="S686" s="19" t="str">
        <f>IF(AND(NOT(ISBLANK('Gen Master'!S628)),OR('Gen Master'!$AM628=TRUE,'Gen Master'!$AM628="Enabled?")),'Gen Master'!S628, ignore_flag)</f>
        <v>zzz_ignore</v>
      </c>
      <c r="T686" s="19" t="str">
        <f>IF(AND(NOT(ISBLANK('Gen Master'!T628)),OR('Gen Master'!$AM628=TRUE,'Gen Master'!$AM628="Enabled?")),'Gen Master'!T628, ignore_flag)</f>
        <v>zzz_ignore</v>
      </c>
      <c r="U686" s="19" t="str">
        <f>IF(AND(NOT(ISBLANK('Gen Master'!U628)),OR('Gen Master'!$AM628=TRUE,'Gen Master'!$AM628="Enabled?")),'Gen Master'!U628, ignore_flag)</f>
        <v>zzz_ignore</v>
      </c>
      <c r="V686" s="19" t="str">
        <f ca="1">IF(AND(NOT(ISBLANK('Gen Master'!V628)),OR('Gen Master'!$AM628=TRUE,'Gen Master'!$AM628="Enabled?")),'Gen Master'!V628, ignore_flag)</f>
        <v>zzz_ignore</v>
      </c>
      <c r="W686" s="19" t="str">
        <f>IF(AND(NOT(ISBLANK('Gen Master'!W628)),OR('Gen Master'!$AM628=TRUE,'Gen Master'!$AM628="Enabled?")),'Gen Master'!W628, ignore_flag)</f>
        <v>zzz_ignore</v>
      </c>
      <c r="X686" s="19" t="str">
        <f>IF(AND(NOT(ISBLANK('Gen Master'!X628)),OR('Gen Master'!$AM628=TRUE,'Gen Master'!$AM628="Enabled?")),'Gen Master'!X628, ignore_flag)</f>
        <v>zzz_ignore</v>
      </c>
      <c r="Y686" s="19" t="str">
        <f>IF(AND(NOT(ISBLANK('Gen Master'!Y628)),OR('Gen Master'!$AM628=TRUE,'Gen Master'!$AM628="Enabled?")),'Gen Master'!Y628, ignore_flag)</f>
        <v>zzz_ignore</v>
      </c>
    </row>
    <row r="687" spans="1:25">
      <c r="A687" s="19">
        <f>'Gen Master'!A631</f>
        <v>600</v>
      </c>
      <c r="B687" s="19" t="str">
        <f>IF(AND(NOT(ISBLANK('Gen Master'!B631)),OR('Gen Master'!$AM631=TRUE,'Gen Master'!$AM631="Enabled?")),'Gen Master'!B631, ignore_flag)</f>
        <v>zzz_ignore</v>
      </c>
      <c r="C687" s="19" t="str">
        <f>IF(AND(NOT(ISBLANK('Gen Master'!C631)),OR('Gen Master'!$AM631=TRUE,'Gen Master'!$AM631="Enabled?")),'Gen Master'!C631, ignore_flag)</f>
        <v>zzz_ignore</v>
      </c>
      <c r="D687" s="19" t="str">
        <f>IF(AND(NOT(ISBLANK('Gen Master'!D631)),OR('Gen Master'!$AM631=TRUE,'Gen Master'!$AM631="Enabled?")),'Gen Master'!D631, ignore_flag)</f>
        <v>zzz_ignore</v>
      </c>
      <c r="E687" s="19" t="str">
        <f>IF(AND(NOT(ISBLANK('Gen Master'!E631)),OR('Gen Master'!$AM631=TRUE,'Gen Master'!$AM631="Enabled?")),'Gen Master'!E631, ignore_flag)</f>
        <v>zzz_ignore</v>
      </c>
      <c r="F687" s="19" t="str">
        <f>IF(AND(NOT(ISBLANK('Gen Master'!F631)),OR('Gen Master'!$AM631=TRUE,'Gen Master'!$AM631="Enabled?")),'Gen Master'!F631, ignore_flag)</f>
        <v>zzz_ignore</v>
      </c>
      <c r="G687" s="19" t="str">
        <f>IF(AND(NOT(ISBLANK('Gen Master'!G631)),OR('Gen Master'!$AM631=TRUE,'Gen Master'!$AM631="Enabled?")),'Gen Master'!G631, ignore_flag)</f>
        <v>zzz_ignore</v>
      </c>
      <c r="H687" s="19" t="str">
        <f>IF(AND(NOT(ISBLANK('Gen Master'!H631)),OR('Gen Master'!$AM631=TRUE,'Gen Master'!$AM631="Enabled?")),'Gen Master'!H631, ignore_flag)</f>
        <v>zzz_ignore</v>
      </c>
      <c r="I687" s="19" t="str">
        <f>IF(AND(NOT(ISBLANK('Gen Master'!I631)),OR('Gen Master'!$AM631=TRUE,'Gen Master'!$AM631="Enabled?")),'Gen Master'!I631, ignore_flag)</f>
        <v>zzz_ignore</v>
      </c>
      <c r="J687" s="19" t="str">
        <f>IF(AND(NOT(ISBLANK('Gen Master'!J631)),OR('Gen Master'!$AM631=TRUE,'Gen Master'!$AM631="Enabled?")),'Gen Master'!J631, ignore_flag)</f>
        <v>zzz_ignore</v>
      </c>
      <c r="K687" s="19" t="str">
        <f>IF(AND(NOT(ISBLANK('Gen Master'!K631)),OR('Gen Master'!$AM631=TRUE,'Gen Master'!$AM631="Enabled?")),'Gen Master'!K631, ignore_flag)</f>
        <v>zzz_ignore</v>
      </c>
      <c r="L687" s="19" t="str">
        <f>IF(AND(NOT(ISBLANK('Gen Master'!L631)),OR('Gen Master'!$AM631=TRUE,'Gen Master'!$AM631="Enabled?")),'Gen Master'!L631, ignore_flag)</f>
        <v>zzz_ignore</v>
      </c>
      <c r="M687" s="19" t="str">
        <f>IF(AND(NOT(ISBLANK('Gen Master'!M631)),OR('Gen Master'!$AM631=TRUE,'Gen Master'!$AM631="Enabled?")),'Gen Master'!M631, ignore_flag)</f>
        <v>zzz_ignore</v>
      </c>
      <c r="N687" s="19" t="str">
        <f>IF(AND(NOT(ISBLANK('Gen Master'!N631)),OR('Gen Master'!$AM631=TRUE,'Gen Master'!$AM631="Enabled?")),'Gen Master'!N631, ignore_flag)</f>
        <v>zzz_ignore</v>
      </c>
      <c r="O687" s="19" t="str">
        <f>IF(AND(NOT(ISBLANK('Gen Master'!O631)),OR('Gen Master'!$AM631=TRUE,'Gen Master'!$AM631="Enabled?")),'Gen Master'!O631, ignore_flag)</f>
        <v>zzz_ignore</v>
      </c>
      <c r="P687" s="19" t="str">
        <f>IF(AND(NOT(ISBLANK('Gen Master'!P631)),OR('Gen Master'!$AM631=TRUE,'Gen Master'!$AM631="Enabled?")),'Gen Master'!P631, ignore_flag)</f>
        <v>zzz_ignore</v>
      </c>
      <c r="Q687" s="19" t="str">
        <f>IF(AND(NOT(ISBLANK('Gen Master'!Q631)),OR('Gen Master'!$AM631=TRUE,'Gen Master'!$AM631="Enabled?")),'Gen Master'!Q631, ignore_flag)</f>
        <v>zzz_ignore</v>
      </c>
      <c r="R687" s="19" t="str">
        <f>IF(AND(NOT(ISBLANK('Gen Master'!R631)),OR('Gen Master'!$AM631=TRUE,'Gen Master'!$AM631="Enabled?")),'Gen Master'!R631, ignore_flag)</f>
        <v>zzz_ignore</v>
      </c>
      <c r="S687" s="19" t="str">
        <f>IF(AND(NOT(ISBLANK('Gen Master'!S631)),OR('Gen Master'!$AM631=TRUE,'Gen Master'!$AM631="Enabled?")),'Gen Master'!S631, ignore_flag)</f>
        <v>zzz_ignore</v>
      </c>
      <c r="T687" s="19" t="str">
        <f>IF(AND(NOT(ISBLANK('Gen Master'!T631)),OR('Gen Master'!$AM631=TRUE,'Gen Master'!$AM631="Enabled?")),'Gen Master'!T631, ignore_flag)</f>
        <v>zzz_ignore</v>
      </c>
      <c r="U687" s="19" t="str">
        <f>IF(AND(NOT(ISBLANK('Gen Master'!U631)),OR('Gen Master'!$AM631=TRUE,'Gen Master'!$AM631="Enabled?")),'Gen Master'!U631, ignore_flag)</f>
        <v>zzz_ignore</v>
      </c>
      <c r="V687" s="19" t="str">
        <f ca="1">IF(AND(NOT(ISBLANK('Gen Master'!V631)),OR('Gen Master'!$AM631=TRUE,'Gen Master'!$AM631="Enabled?")),'Gen Master'!V631, ignore_flag)</f>
        <v>zzz_ignore</v>
      </c>
      <c r="W687" s="19" t="str">
        <f>IF(AND(NOT(ISBLANK('Gen Master'!W631)),OR('Gen Master'!$AM631=TRUE,'Gen Master'!$AM631="Enabled?")),'Gen Master'!W631, ignore_flag)</f>
        <v>zzz_ignore</v>
      </c>
      <c r="X687" s="19" t="str">
        <f>IF(AND(NOT(ISBLANK('Gen Master'!X631)),OR('Gen Master'!$AM631=TRUE,'Gen Master'!$AM631="Enabled?")),'Gen Master'!X631, ignore_flag)</f>
        <v>zzz_ignore</v>
      </c>
      <c r="Y687" s="19" t="str">
        <f>IF(AND(NOT(ISBLANK('Gen Master'!Y631)),OR('Gen Master'!$AM631=TRUE,'Gen Master'!$AM631="Enabled?")),'Gen Master'!Y631, ignore_flag)</f>
        <v>zzz_ignore</v>
      </c>
    </row>
    <row r="688" spans="1:25">
      <c r="A688" s="19">
        <f>'Gen Master'!A632</f>
        <v>601</v>
      </c>
      <c r="B688" s="19" t="str">
        <f>IF(AND(NOT(ISBLANK('Gen Master'!B632)),OR('Gen Master'!$AM632=TRUE,'Gen Master'!$AM632="Enabled?")),'Gen Master'!B632, ignore_flag)</f>
        <v>zzz_ignore</v>
      </c>
      <c r="C688" s="19" t="str">
        <f>IF(AND(NOT(ISBLANK('Gen Master'!C632)),OR('Gen Master'!$AM632=TRUE,'Gen Master'!$AM632="Enabled?")),'Gen Master'!C632, ignore_flag)</f>
        <v>zzz_ignore</v>
      </c>
      <c r="D688" s="19" t="str">
        <f>IF(AND(NOT(ISBLANK('Gen Master'!D632)),OR('Gen Master'!$AM632=TRUE,'Gen Master'!$AM632="Enabled?")),'Gen Master'!D632, ignore_flag)</f>
        <v>zzz_ignore</v>
      </c>
      <c r="E688" s="19" t="str">
        <f>IF(AND(NOT(ISBLANK('Gen Master'!E632)),OR('Gen Master'!$AM632=TRUE,'Gen Master'!$AM632="Enabled?")),'Gen Master'!E632, ignore_flag)</f>
        <v>zzz_ignore</v>
      </c>
      <c r="F688" s="19" t="str">
        <f>IF(AND(NOT(ISBLANK('Gen Master'!F632)),OR('Gen Master'!$AM632=TRUE,'Gen Master'!$AM632="Enabled?")),'Gen Master'!F632, ignore_flag)</f>
        <v>zzz_ignore</v>
      </c>
      <c r="G688" s="19" t="str">
        <f>IF(AND(NOT(ISBLANK('Gen Master'!G632)),OR('Gen Master'!$AM632=TRUE,'Gen Master'!$AM632="Enabled?")),'Gen Master'!G632, ignore_flag)</f>
        <v>zzz_ignore</v>
      </c>
      <c r="H688" s="19" t="str">
        <f>IF(AND(NOT(ISBLANK('Gen Master'!H632)),OR('Gen Master'!$AM632=TRUE,'Gen Master'!$AM632="Enabled?")),'Gen Master'!H632, ignore_flag)</f>
        <v>zzz_ignore</v>
      </c>
      <c r="I688" s="19" t="str">
        <f>IF(AND(NOT(ISBLANK('Gen Master'!I632)),OR('Gen Master'!$AM632=TRUE,'Gen Master'!$AM632="Enabled?")),'Gen Master'!I632, ignore_flag)</f>
        <v>zzz_ignore</v>
      </c>
      <c r="J688" s="19" t="str">
        <f>IF(AND(NOT(ISBLANK('Gen Master'!J632)),OR('Gen Master'!$AM632=TRUE,'Gen Master'!$AM632="Enabled?")),'Gen Master'!J632, ignore_flag)</f>
        <v>zzz_ignore</v>
      </c>
      <c r="K688" s="19" t="str">
        <f>IF(AND(NOT(ISBLANK('Gen Master'!K632)),OR('Gen Master'!$AM632=TRUE,'Gen Master'!$AM632="Enabled?")),'Gen Master'!K632, ignore_flag)</f>
        <v>zzz_ignore</v>
      </c>
      <c r="L688" s="19" t="str">
        <f>IF(AND(NOT(ISBLANK('Gen Master'!L632)),OR('Gen Master'!$AM632=TRUE,'Gen Master'!$AM632="Enabled?")),'Gen Master'!L632, ignore_flag)</f>
        <v>zzz_ignore</v>
      </c>
      <c r="M688" s="19" t="str">
        <f>IF(AND(NOT(ISBLANK('Gen Master'!M632)),OR('Gen Master'!$AM632=TRUE,'Gen Master'!$AM632="Enabled?")),'Gen Master'!M632, ignore_flag)</f>
        <v>zzz_ignore</v>
      </c>
      <c r="N688" s="19" t="str">
        <f>IF(AND(NOT(ISBLANK('Gen Master'!N632)),OR('Gen Master'!$AM632=TRUE,'Gen Master'!$AM632="Enabled?")),'Gen Master'!N632, ignore_flag)</f>
        <v>zzz_ignore</v>
      </c>
      <c r="O688" s="19" t="str">
        <f>IF(AND(NOT(ISBLANK('Gen Master'!O632)),OR('Gen Master'!$AM632=TRUE,'Gen Master'!$AM632="Enabled?")),'Gen Master'!O632, ignore_flag)</f>
        <v>zzz_ignore</v>
      </c>
      <c r="P688" s="19" t="str">
        <f>IF(AND(NOT(ISBLANK('Gen Master'!P632)),OR('Gen Master'!$AM632=TRUE,'Gen Master'!$AM632="Enabled?")),'Gen Master'!P632, ignore_flag)</f>
        <v>zzz_ignore</v>
      </c>
      <c r="Q688" s="19" t="str">
        <f>IF(AND(NOT(ISBLANK('Gen Master'!Q632)),OR('Gen Master'!$AM632=TRUE,'Gen Master'!$AM632="Enabled?")),'Gen Master'!Q632, ignore_flag)</f>
        <v>zzz_ignore</v>
      </c>
      <c r="R688" s="19" t="str">
        <f>IF(AND(NOT(ISBLANK('Gen Master'!R632)),OR('Gen Master'!$AM632=TRUE,'Gen Master'!$AM632="Enabled?")),'Gen Master'!R632, ignore_flag)</f>
        <v>zzz_ignore</v>
      </c>
      <c r="S688" s="19" t="str">
        <f>IF(AND(NOT(ISBLANK('Gen Master'!S632)),OR('Gen Master'!$AM632=TRUE,'Gen Master'!$AM632="Enabled?")),'Gen Master'!S632, ignore_flag)</f>
        <v>zzz_ignore</v>
      </c>
      <c r="T688" s="19" t="str">
        <f>IF(AND(NOT(ISBLANK('Gen Master'!T632)),OR('Gen Master'!$AM632=TRUE,'Gen Master'!$AM632="Enabled?")),'Gen Master'!T632, ignore_flag)</f>
        <v>zzz_ignore</v>
      </c>
      <c r="U688" s="19" t="str">
        <f>IF(AND(NOT(ISBLANK('Gen Master'!U632)),OR('Gen Master'!$AM632=TRUE,'Gen Master'!$AM632="Enabled?")),'Gen Master'!U632, ignore_flag)</f>
        <v>zzz_ignore</v>
      </c>
      <c r="V688" s="19" t="str">
        <f ca="1">IF(AND(NOT(ISBLANK('Gen Master'!V632)),OR('Gen Master'!$AM632=TRUE,'Gen Master'!$AM632="Enabled?")),'Gen Master'!V632, ignore_flag)</f>
        <v>zzz_ignore</v>
      </c>
      <c r="W688" s="19" t="str">
        <f>IF(AND(NOT(ISBLANK('Gen Master'!W632)),OR('Gen Master'!$AM632=TRUE,'Gen Master'!$AM632="Enabled?")),'Gen Master'!W632, ignore_flag)</f>
        <v>zzz_ignore</v>
      </c>
      <c r="X688" s="19" t="str">
        <f>IF(AND(NOT(ISBLANK('Gen Master'!X632)),OR('Gen Master'!$AM632=TRUE,'Gen Master'!$AM632="Enabled?")),'Gen Master'!X632, ignore_flag)</f>
        <v>zzz_ignore</v>
      </c>
      <c r="Y688" s="19" t="str">
        <f>IF(AND(NOT(ISBLANK('Gen Master'!Y632)),OR('Gen Master'!$AM632=TRUE,'Gen Master'!$AM632="Enabled?")),'Gen Master'!Y632, ignore_flag)</f>
        <v>zzz_ignore</v>
      </c>
    </row>
    <row r="689" spans="1:25">
      <c r="A689" s="19">
        <f>'Gen Master'!A633</f>
        <v>602</v>
      </c>
      <c r="B689" s="19" t="str">
        <f>IF(AND(NOT(ISBLANK('Gen Master'!B633)),OR('Gen Master'!$AM633=TRUE,'Gen Master'!$AM633="Enabled?")),'Gen Master'!B633, ignore_flag)</f>
        <v>zzz_ignore</v>
      </c>
      <c r="C689" s="19" t="str">
        <f>IF(AND(NOT(ISBLANK('Gen Master'!C633)),OR('Gen Master'!$AM633=TRUE,'Gen Master'!$AM633="Enabled?")),'Gen Master'!C633, ignore_flag)</f>
        <v>zzz_ignore</v>
      </c>
      <c r="D689" s="19" t="str">
        <f>IF(AND(NOT(ISBLANK('Gen Master'!D633)),OR('Gen Master'!$AM633=TRUE,'Gen Master'!$AM633="Enabled?")),'Gen Master'!D633, ignore_flag)</f>
        <v>zzz_ignore</v>
      </c>
      <c r="E689" s="19" t="str">
        <f>IF(AND(NOT(ISBLANK('Gen Master'!E633)),OR('Gen Master'!$AM633=TRUE,'Gen Master'!$AM633="Enabled?")),'Gen Master'!E633, ignore_flag)</f>
        <v>zzz_ignore</v>
      </c>
      <c r="F689" s="19" t="str">
        <f>IF(AND(NOT(ISBLANK('Gen Master'!F633)),OR('Gen Master'!$AM633=TRUE,'Gen Master'!$AM633="Enabled?")),'Gen Master'!F633, ignore_flag)</f>
        <v>zzz_ignore</v>
      </c>
      <c r="G689" s="19" t="str">
        <f>IF(AND(NOT(ISBLANK('Gen Master'!G633)),OR('Gen Master'!$AM633=TRUE,'Gen Master'!$AM633="Enabled?")),'Gen Master'!G633, ignore_flag)</f>
        <v>zzz_ignore</v>
      </c>
      <c r="H689" s="19" t="str">
        <f>IF(AND(NOT(ISBLANK('Gen Master'!H633)),OR('Gen Master'!$AM633=TRUE,'Gen Master'!$AM633="Enabled?")),'Gen Master'!H633, ignore_flag)</f>
        <v>zzz_ignore</v>
      </c>
      <c r="I689" s="19" t="str">
        <f>IF(AND(NOT(ISBLANK('Gen Master'!I633)),OR('Gen Master'!$AM633=TRUE,'Gen Master'!$AM633="Enabled?")),'Gen Master'!I633, ignore_flag)</f>
        <v>zzz_ignore</v>
      </c>
      <c r="J689" s="19" t="str">
        <f>IF(AND(NOT(ISBLANK('Gen Master'!J633)),OR('Gen Master'!$AM633=TRUE,'Gen Master'!$AM633="Enabled?")),'Gen Master'!J633, ignore_flag)</f>
        <v>zzz_ignore</v>
      </c>
      <c r="K689" s="19" t="str">
        <f>IF(AND(NOT(ISBLANK('Gen Master'!K633)),OR('Gen Master'!$AM633=TRUE,'Gen Master'!$AM633="Enabled?")),'Gen Master'!K633, ignore_flag)</f>
        <v>zzz_ignore</v>
      </c>
      <c r="L689" s="19" t="str">
        <f>IF(AND(NOT(ISBLANK('Gen Master'!L633)),OR('Gen Master'!$AM633=TRUE,'Gen Master'!$AM633="Enabled?")),'Gen Master'!L633, ignore_flag)</f>
        <v>zzz_ignore</v>
      </c>
      <c r="M689" s="19" t="str">
        <f>IF(AND(NOT(ISBLANK('Gen Master'!M633)),OR('Gen Master'!$AM633=TRUE,'Gen Master'!$AM633="Enabled?")),'Gen Master'!M633, ignore_flag)</f>
        <v>zzz_ignore</v>
      </c>
      <c r="N689" s="19" t="str">
        <f>IF(AND(NOT(ISBLANK('Gen Master'!N633)),OR('Gen Master'!$AM633=TRUE,'Gen Master'!$AM633="Enabled?")),'Gen Master'!N633, ignore_flag)</f>
        <v>zzz_ignore</v>
      </c>
      <c r="O689" s="19" t="str">
        <f>IF(AND(NOT(ISBLANK('Gen Master'!O633)),OR('Gen Master'!$AM633=TRUE,'Gen Master'!$AM633="Enabled?")),'Gen Master'!O633, ignore_flag)</f>
        <v>zzz_ignore</v>
      </c>
      <c r="P689" s="19" t="str">
        <f>IF(AND(NOT(ISBLANK('Gen Master'!P633)),OR('Gen Master'!$AM633=TRUE,'Gen Master'!$AM633="Enabled?")),'Gen Master'!P633, ignore_flag)</f>
        <v>zzz_ignore</v>
      </c>
      <c r="Q689" s="19" t="str">
        <f>IF(AND(NOT(ISBLANK('Gen Master'!Q633)),OR('Gen Master'!$AM633=TRUE,'Gen Master'!$AM633="Enabled?")),'Gen Master'!Q633, ignore_flag)</f>
        <v>zzz_ignore</v>
      </c>
      <c r="R689" s="19" t="str">
        <f>IF(AND(NOT(ISBLANK('Gen Master'!R633)),OR('Gen Master'!$AM633=TRUE,'Gen Master'!$AM633="Enabled?")),'Gen Master'!R633, ignore_flag)</f>
        <v>zzz_ignore</v>
      </c>
      <c r="S689" s="19" t="str">
        <f>IF(AND(NOT(ISBLANK('Gen Master'!S633)),OR('Gen Master'!$AM633=TRUE,'Gen Master'!$AM633="Enabled?")),'Gen Master'!S633, ignore_flag)</f>
        <v>zzz_ignore</v>
      </c>
      <c r="T689" s="19" t="str">
        <f>IF(AND(NOT(ISBLANK('Gen Master'!T633)),OR('Gen Master'!$AM633=TRUE,'Gen Master'!$AM633="Enabled?")),'Gen Master'!T633, ignore_flag)</f>
        <v>zzz_ignore</v>
      </c>
      <c r="U689" s="19" t="str">
        <f>IF(AND(NOT(ISBLANK('Gen Master'!U633)),OR('Gen Master'!$AM633=TRUE,'Gen Master'!$AM633="Enabled?")),'Gen Master'!U633, ignore_flag)</f>
        <v>zzz_ignore</v>
      </c>
      <c r="V689" s="19" t="str">
        <f ca="1">IF(AND(NOT(ISBLANK('Gen Master'!V633)),OR('Gen Master'!$AM633=TRUE,'Gen Master'!$AM633="Enabled?")),'Gen Master'!V633, ignore_flag)</f>
        <v>zzz_ignore</v>
      </c>
      <c r="W689" s="19" t="str">
        <f>IF(AND(NOT(ISBLANK('Gen Master'!W633)),OR('Gen Master'!$AM633=TRUE,'Gen Master'!$AM633="Enabled?")),'Gen Master'!W633, ignore_flag)</f>
        <v>zzz_ignore</v>
      </c>
      <c r="X689" s="19" t="str">
        <f>IF(AND(NOT(ISBLANK('Gen Master'!X633)),OR('Gen Master'!$AM633=TRUE,'Gen Master'!$AM633="Enabled?")),'Gen Master'!X633, ignore_flag)</f>
        <v>zzz_ignore</v>
      </c>
      <c r="Y689" s="19" t="str">
        <f>IF(AND(NOT(ISBLANK('Gen Master'!Y633)),OR('Gen Master'!$AM633=TRUE,'Gen Master'!$AM633="Enabled?")),'Gen Master'!Y633, ignore_flag)</f>
        <v>zzz_ignore</v>
      </c>
    </row>
    <row r="690" spans="1:25">
      <c r="A690" s="19">
        <f>'Gen Master'!A634</f>
        <v>603</v>
      </c>
      <c r="B690" s="19" t="str">
        <f>IF(AND(NOT(ISBLANK('Gen Master'!B634)),OR('Gen Master'!$AM634=TRUE,'Gen Master'!$AM634="Enabled?")),'Gen Master'!B634, ignore_flag)</f>
        <v>zzz_ignore</v>
      </c>
      <c r="C690" s="19" t="str">
        <f>IF(AND(NOT(ISBLANK('Gen Master'!C634)),OR('Gen Master'!$AM634=TRUE,'Gen Master'!$AM634="Enabled?")),'Gen Master'!C634, ignore_flag)</f>
        <v>zzz_ignore</v>
      </c>
      <c r="D690" s="19" t="str">
        <f>IF(AND(NOT(ISBLANK('Gen Master'!D634)),OR('Gen Master'!$AM634=TRUE,'Gen Master'!$AM634="Enabled?")),'Gen Master'!D634, ignore_flag)</f>
        <v>zzz_ignore</v>
      </c>
      <c r="E690" s="19" t="str">
        <f>IF(AND(NOT(ISBLANK('Gen Master'!E634)),OR('Gen Master'!$AM634=TRUE,'Gen Master'!$AM634="Enabled?")),'Gen Master'!E634, ignore_flag)</f>
        <v>zzz_ignore</v>
      </c>
      <c r="F690" s="19" t="str">
        <f>IF(AND(NOT(ISBLANK('Gen Master'!F634)),OR('Gen Master'!$AM634=TRUE,'Gen Master'!$AM634="Enabled?")),'Gen Master'!F634, ignore_flag)</f>
        <v>zzz_ignore</v>
      </c>
      <c r="G690" s="19" t="str">
        <f>IF(AND(NOT(ISBLANK('Gen Master'!G634)),OR('Gen Master'!$AM634=TRUE,'Gen Master'!$AM634="Enabled?")),'Gen Master'!G634, ignore_flag)</f>
        <v>zzz_ignore</v>
      </c>
      <c r="H690" s="19" t="str">
        <f>IF(AND(NOT(ISBLANK('Gen Master'!H634)),OR('Gen Master'!$AM634=TRUE,'Gen Master'!$AM634="Enabled?")),'Gen Master'!H634, ignore_flag)</f>
        <v>zzz_ignore</v>
      </c>
      <c r="I690" s="19" t="str">
        <f>IF(AND(NOT(ISBLANK('Gen Master'!I634)),OR('Gen Master'!$AM634=TRUE,'Gen Master'!$AM634="Enabled?")),'Gen Master'!I634, ignore_flag)</f>
        <v>zzz_ignore</v>
      </c>
      <c r="J690" s="19" t="str">
        <f>IF(AND(NOT(ISBLANK('Gen Master'!J634)),OR('Gen Master'!$AM634=TRUE,'Gen Master'!$AM634="Enabled?")),'Gen Master'!J634, ignore_flag)</f>
        <v>zzz_ignore</v>
      </c>
      <c r="K690" s="19" t="str">
        <f>IF(AND(NOT(ISBLANK('Gen Master'!K634)),OR('Gen Master'!$AM634=TRUE,'Gen Master'!$AM634="Enabled?")),'Gen Master'!K634, ignore_flag)</f>
        <v>zzz_ignore</v>
      </c>
      <c r="L690" s="19" t="str">
        <f>IF(AND(NOT(ISBLANK('Gen Master'!L634)),OR('Gen Master'!$AM634=TRUE,'Gen Master'!$AM634="Enabled?")),'Gen Master'!L634, ignore_flag)</f>
        <v>zzz_ignore</v>
      </c>
      <c r="M690" s="19" t="str">
        <f>IF(AND(NOT(ISBLANK('Gen Master'!M634)),OR('Gen Master'!$AM634=TRUE,'Gen Master'!$AM634="Enabled?")),'Gen Master'!M634, ignore_flag)</f>
        <v>zzz_ignore</v>
      </c>
      <c r="N690" s="19" t="str">
        <f>IF(AND(NOT(ISBLANK('Gen Master'!N634)),OR('Gen Master'!$AM634=TRUE,'Gen Master'!$AM634="Enabled?")),'Gen Master'!N634, ignore_flag)</f>
        <v>zzz_ignore</v>
      </c>
      <c r="O690" s="19" t="str">
        <f>IF(AND(NOT(ISBLANK('Gen Master'!O634)),OR('Gen Master'!$AM634=TRUE,'Gen Master'!$AM634="Enabled?")),'Gen Master'!O634, ignore_flag)</f>
        <v>zzz_ignore</v>
      </c>
      <c r="P690" s="19" t="str">
        <f>IF(AND(NOT(ISBLANK('Gen Master'!P634)),OR('Gen Master'!$AM634=TRUE,'Gen Master'!$AM634="Enabled?")),'Gen Master'!P634, ignore_flag)</f>
        <v>zzz_ignore</v>
      </c>
      <c r="Q690" s="19" t="str">
        <f>IF(AND(NOT(ISBLANK('Gen Master'!Q634)),OR('Gen Master'!$AM634=TRUE,'Gen Master'!$AM634="Enabled?")),'Gen Master'!Q634, ignore_flag)</f>
        <v>zzz_ignore</v>
      </c>
      <c r="R690" s="19" t="str">
        <f>IF(AND(NOT(ISBLANK('Gen Master'!R634)),OR('Gen Master'!$AM634=TRUE,'Gen Master'!$AM634="Enabled?")),'Gen Master'!R634, ignore_flag)</f>
        <v>zzz_ignore</v>
      </c>
      <c r="S690" s="19" t="str">
        <f>IF(AND(NOT(ISBLANK('Gen Master'!S634)),OR('Gen Master'!$AM634=TRUE,'Gen Master'!$AM634="Enabled?")),'Gen Master'!S634, ignore_flag)</f>
        <v>zzz_ignore</v>
      </c>
      <c r="T690" s="19" t="str">
        <f>IF(AND(NOT(ISBLANK('Gen Master'!T634)),OR('Gen Master'!$AM634=TRUE,'Gen Master'!$AM634="Enabled?")),'Gen Master'!T634, ignore_flag)</f>
        <v>zzz_ignore</v>
      </c>
      <c r="U690" s="19" t="str">
        <f>IF(AND(NOT(ISBLANK('Gen Master'!U634)),OR('Gen Master'!$AM634=TRUE,'Gen Master'!$AM634="Enabled?")),'Gen Master'!U634, ignore_flag)</f>
        <v>zzz_ignore</v>
      </c>
      <c r="V690" s="19" t="str">
        <f ca="1">IF(AND(NOT(ISBLANK('Gen Master'!V634)),OR('Gen Master'!$AM634=TRUE,'Gen Master'!$AM634="Enabled?")),'Gen Master'!V634, ignore_flag)</f>
        <v>zzz_ignore</v>
      </c>
      <c r="W690" s="19" t="str">
        <f>IF(AND(NOT(ISBLANK('Gen Master'!W634)),OR('Gen Master'!$AM634=TRUE,'Gen Master'!$AM634="Enabled?")),'Gen Master'!W634, ignore_flag)</f>
        <v>zzz_ignore</v>
      </c>
      <c r="X690" s="19" t="str">
        <f>IF(AND(NOT(ISBLANK('Gen Master'!X634)),OR('Gen Master'!$AM634=TRUE,'Gen Master'!$AM634="Enabled?")),'Gen Master'!X634, ignore_flag)</f>
        <v>zzz_ignore</v>
      </c>
      <c r="Y690" s="19" t="str">
        <f>IF(AND(NOT(ISBLANK('Gen Master'!Y634)),OR('Gen Master'!$AM634=TRUE,'Gen Master'!$AM634="Enabled?")),'Gen Master'!Y634, ignore_flag)</f>
        <v>zzz_ignore</v>
      </c>
    </row>
    <row r="691" spans="1:25">
      <c r="A691" s="19">
        <f>'Gen Master'!A635</f>
        <v>604</v>
      </c>
      <c r="B691" s="19" t="str">
        <f>IF(AND(NOT(ISBLANK('Gen Master'!B635)),OR('Gen Master'!$AM635=TRUE,'Gen Master'!$AM635="Enabled?")),'Gen Master'!B635, ignore_flag)</f>
        <v>zzz_ignore</v>
      </c>
      <c r="C691" s="19" t="str">
        <f>IF(AND(NOT(ISBLANK('Gen Master'!C635)),OR('Gen Master'!$AM635=TRUE,'Gen Master'!$AM635="Enabled?")),'Gen Master'!C635, ignore_flag)</f>
        <v>zzz_ignore</v>
      </c>
      <c r="D691" s="19" t="str">
        <f>IF(AND(NOT(ISBLANK('Gen Master'!D635)),OR('Gen Master'!$AM635=TRUE,'Gen Master'!$AM635="Enabled?")),'Gen Master'!D635, ignore_flag)</f>
        <v>zzz_ignore</v>
      </c>
      <c r="E691" s="19" t="str">
        <f>IF(AND(NOT(ISBLANK('Gen Master'!E635)),OR('Gen Master'!$AM635=TRUE,'Gen Master'!$AM635="Enabled?")),'Gen Master'!E635, ignore_flag)</f>
        <v>zzz_ignore</v>
      </c>
      <c r="F691" s="19" t="str">
        <f>IF(AND(NOT(ISBLANK('Gen Master'!F635)),OR('Gen Master'!$AM635=TRUE,'Gen Master'!$AM635="Enabled?")),'Gen Master'!F635, ignore_flag)</f>
        <v>zzz_ignore</v>
      </c>
      <c r="G691" s="19" t="str">
        <f>IF(AND(NOT(ISBLANK('Gen Master'!G635)),OR('Gen Master'!$AM635=TRUE,'Gen Master'!$AM635="Enabled?")),'Gen Master'!G635, ignore_flag)</f>
        <v>zzz_ignore</v>
      </c>
      <c r="H691" s="19" t="str">
        <f>IF(AND(NOT(ISBLANK('Gen Master'!H635)),OR('Gen Master'!$AM635=TRUE,'Gen Master'!$AM635="Enabled?")),'Gen Master'!H635, ignore_flag)</f>
        <v>zzz_ignore</v>
      </c>
      <c r="I691" s="19" t="str">
        <f>IF(AND(NOT(ISBLANK('Gen Master'!I635)),OR('Gen Master'!$AM635=TRUE,'Gen Master'!$AM635="Enabled?")),'Gen Master'!I635, ignore_flag)</f>
        <v>zzz_ignore</v>
      </c>
      <c r="J691" s="19" t="str">
        <f>IF(AND(NOT(ISBLANK('Gen Master'!J635)),OR('Gen Master'!$AM635=TRUE,'Gen Master'!$AM635="Enabled?")),'Gen Master'!J635, ignore_flag)</f>
        <v>zzz_ignore</v>
      </c>
      <c r="K691" s="19" t="str">
        <f>IF(AND(NOT(ISBLANK('Gen Master'!K635)),OR('Gen Master'!$AM635=TRUE,'Gen Master'!$AM635="Enabled?")),'Gen Master'!K635, ignore_flag)</f>
        <v>zzz_ignore</v>
      </c>
      <c r="L691" s="19" t="str">
        <f>IF(AND(NOT(ISBLANK('Gen Master'!L635)),OR('Gen Master'!$AM635=TRUE,'Gen Master'!$AM635="Enabled?")),'Gen Master'!L635, ignore_flag)</f>
        <v>zzz_ignore</v>
      </c>
      <c r="M691" s="19" t="str">
        <f>IF(AND(NOT(ISBLANK('Gen Master'!M635)),OR('Gen Master'!$AM635=TRUE,'Gen Master'!$AM635="Enabled?")),'Gen Master'!M635, ignore_flag)</f>
        <v>zzz_ignore</v>
      </c>
      <c r="N691" s="19" t="str">
        <f>IF(AND(NOT(ISBLANK('Gen Master'!N635)),OR('Gen Master'!$AM635=TRUE,'Gen Master'!$AM635="Enabled?")),'Gen Master'!N635, ignore_flag)</f>
        <v>zzz_ignore</v>
      </c>
      <c r="O691" s="19" t="str">
        <f>IF(AND(NOT(ISBLANK('Gen Master'!O635)),OR('Gen Master'!$AM635=TRUE,'Gen Master'!$AM635="Enabled?")),'Gen Master'!O635, ignore_flag)</f>
        <v>zzz_ignore</v>
      </c>
      <c r="P691" s="19" t="str">
        <f>IF(AND(NOT(ISBLANK('Gen Master'!P635)),OR('Gen Master'!$AM635=TRUE,'Gen Master'!$AM635="Enabled?")),'Gen Master'!P635, ignore_flag)</f>
        <v>zzz_ignore</v>
      </c>
      <c r="Q691" s="19" t="str">
        <f>IF(AND(NOT(ISBLANK('Gen Master'!Q635)),OR('Gen Master'!$AM635=TRUE,'Gen Master'!$AM635="Enabled?")),'Gen Master'!Q635, ignore_flag)</f>
        <v>zzz_ignore</v>
      </c>
      <c r="R691" s="19" t="str">
        <f>IF(AND(NOT(ISBLANK('Gen Master'!R635)),OR('Gen Master'!$AM635=TRUE,'Gen Master'!$AM635="Enabled?")),'Gen Master'!R635, ignore_flag)</f>
        <v>zzz_ignore</v>
      </c>
      <c r="S691" s="19" t="str">
        <f>IF(AND(NOT(ISBLANK('Gen Master'!S635)),OR('Gen Master'!$AM635=TRUE,'Gen Master'!$AM635="Enabled?")),'Gen Master'!S635, ignore_flag)</f>
        <v>zzz_ignore</v>
      </c>
      <c r="T691" s="19" t="str">
        <f>IF(AND(NOT(ISBLANK('Gen Master'!T635)),OR('Gen Master'!$AM635=TRUE,'Gen Master'!$AM635="Enabled?")),'Gen Master'!T635, ignore_flag)</f>
        <v>zzz_ignore</v>
      </c>
      <c r="U691" s="19" t="str">
        <f>IF(AND(NOT(ISBLANK('Gen Master'!U635)),OR('Gen Master'!$AM635=TRUE,'Gen Master'!$AM635="Enabled?")),'Gen Master'!U635, ignore_flag)</f>
        <v>zzz_ignore</v>
      </c>
      <c r="V691" s="19" t="str">
        <f ca="1">IF(AND(NOT(ISBLANK('Gen Master'!V635)),OR('Gen Master'!$AM635=TRUE,'Gen Master'!$AM635="Enabled?")),'Gen Master'!V635, ignore_flag)</f>
        <v>zzz_ignore</v>
      </c>
      <c r="W691" s="19" t="str">
        <f>IF(AND(NOT(ISBLANK('Gen Master'!W635)),OR('Gen Master'!$AM635=TRUE,'Gen Master'!$AM635="Enabled?")),'Gen Master'!W635, ignore_flag)</f>
        <v>zzz_ignore</v>
      </c>
      <c r="X691" s="19" t="str">
        <f>IF(AND(NOT(ISBLANK('Gen Master'!X635)),OR('Gen Master'!$AM635=TRUE,'Gen Master'!$AM635="Enabled?")),'Gen Master'!X635, ignore_flag)</f>
        <v>zzz_ignore</v>
      </c>
      <c r="Y691" s="19" t="str">
        <f>IF(AND(NOT(ISBLANK('Gen Master'!Y635)),OR('Gen Master'!$AM635=TRUE,'Gen Master'!$AM635="Enabled?")),'Gen Master'!Y635, ignore_flag)</f>
        <v>zzz_ignore</v>
      </c>
    </row>
    <row r="692" spans="1:25">
      <c r="A692" s="19">
        <f>'Gen Master'!A636</f>
        <v>605</v>
      </c>
      <c r="B692" s="19" t="str">
        <f>IF(AND(NOT(ISBLANK('Gen Master'!B636)),OR('Gen Master'!$AM636=TRUE,'Gen Master'!$AM636="Enabled?")),'Gen Master'!B636, ignore_flag)</f>
        <v>zzz_ignore</v>
      </c>
      <c r="C692" s="19" t="str">
        <f>IF(AND(NOT(ISBLANK('Gen Master'!C636)),OR('Gen Master'!$AM636=TRUE,'Gen Master'!$AM636="Enabled?")),'Gen Master'!C636, ignore_flag)</f>
        <v>zzz_ignore</v>
      </c>
      <c r="D692" s="19" t="str">
        <f>IF(AND(NOT(ISBLANK('Gen Master'!D636)),OR('Gen Master'!$AM636=TRUE,'Gen Master'!$AM636="Enabled?")),'Gen Master'!D636, ignore_flag)</f>
        <v>zzz_ignore</v>
      </c>
      <c r="E692" s="19" t="str">
        <f>IF(AND(NOT(ISBLANK('Gen Master'!E636)),OR('Gen Master'!$AM636=TRUE,'Gen Master'!$AM636="Enabled?")),'Gen Master'!E636, ignore_flag)</f>
        <v>zzz_ignore</v>
      </c>
      <c r="F692" s="19" t="str">
        <f>IF(AND(NOT(ISBLANK('Gen Master'!F636)),OR('Gen Master'!$AM636=TRUE,'Gen Master'!$AM636="Enabled?")),'Gen Master'!F636, ignore_flag)</f>
        <v>zzz_ignore</v>
      </c>
      <c r="G692" s="19" t="str">
        <f>IF(AND(NOT(ISBLANK('Gen Master'!G636)),OR('Gen Master'!$AM636=TRUE,'Gen Master'!$AM636="Enabled?")),'Gen Master'!G636, ignore_flag)</f>
        <v>zzz_ignore</v>
      </c>
      <c r="H692" s="19" t="str">
        <f>IF(AND(NOT(ISBLANK('Gen Master'!H636)),OR('Gen Master'!$AM636=TRUE,'Gen Master'!$AM636="Enabled?")),'Gen Master'!H636, ignore_flag)</f>
        <v>zzz_ignore</v>
      </c>
      <c r="I692" s="19" t="str">
        <f>IF(AND(NOT(ISBLANK('Gen Master'!I636)),OR('Gen Master'!$AM636=TRUE,'Gen Master'!$AM636="Enabled?")),'Gen Master'!I636, ignore_flag)</f>
        <v>zzz_ignore</v>
      </c>
      <c r="J692" s="19" t="str">
        <f>IF(AND(NOT(ISBLANK('Gen Master'!J636)),OR('Gen Master'!$AM636=TRUE,'Gen Master'!$AM636="Enabled?")),'Gen Master'!J636, ignore_flag)</f>
        <v>zzz_ignore</v>
      </c>
      <c r="K692" s="19" t="str">
        <f>IF(AND(NOT(ISBLANK('Gen Master'!K636)),OR('Gen Master'!$AM636=TRUE,'Gen Master'!$AM636="Enabled?")),'Gen Master'!K636, ignore_flag)</f>
        <v>zzz_ignore</v>
      </c>
      <c r="L692" s="19" t="str">
        <f>IF(AND(NOT(ISBLANK('Gen Master'!L636)),OR('Gen Master'!$AM636=TRUE,'Gen Master'!$AM636="Enabled?")),'Gen Master'!L636, ignore_flag)</f>
        <v>zzz_ignore</v>
      </c>
      <c r="M692" s="19" t="str">
        <f>IF(AND(NOT(ISBLANK('Gen Master'!M636)),OR('Gen Master'!$AM636=TRUE,'Gen Master'!$AM636="Enabled?")),'Gen Master'!M636, ignore_flag)</f>
        <v>zzz_ignore</v>
      </c>
      <c r="N692" s="19" t="str">
        <f>IF(AND(NOT(ISBLANK('Gen Master'!N636)),OR('Gen Master'!$AM636=TRUE,'Gen Master'!$AM636="Enabled?")),'Gen Master'!N636, ignore_flag)</f>
        <v>zzz_ignore</v>
      </c>
      <c r="O692" s="19" t="str">
        <f>IF(AND(NOT(ISBLANK('Gen Master'!O636)),OR('Gen Master'!$AM636=TRUE,'Gen Master'!$AM636="Enabled?")),'Gen Master'!O636, ignore_flag)</f>
        <v>zzz_ignore</v>
      </c>
      <c r="P692" s="19" t="str">
        <f>IF(AND(NOT(ISBLANK('Gen Master'!P636)),OR('Gen Master'!$AM636=TRUE,'Gen Master'!$AM636="Enabled?")),'Gen Master'!P636, ignore_flag)</f>
        <v>zzz_ignore</v>
      </c>
      <c r="Q692" s="19" t="str">
        <f>IF(AND(NOT(ISBLANK('Gen Master'!Q636)),OR('Gen Master'!$AM636=TRUE,'Gen Master'!$AM636="Enabled?")),'Gen Master'!Q636, ignore_flag)</f>
        <v>zzz_ignore</v>
      </c>
      <c r="R692" s="19" t="str">
        <f>IF(AND(NOT(ISBLANK('Gen Master'!R636)),OR('Gen Master'!$AM636=TRUE,'Gen Master'!$AM636="Enabled?")),'Gen Master'!R636, ignore_flag)</f>
        <v>zzz_ignore</v>
      </c>
      <c r="S692" s="19" t="str">
        <f>IF(AND(NOT(ISBLANK('Gen Master'!S636)),OR('Gen Master'!$AM636=TRUE,'Gen Master'!$AM636="Enabled?")),'Gen Master'!S636, ignore_flag)</f>
        <v>zzz_ignore</v>
      </c>
      <c r="T692" s="19" t="str">
        <f>IF(AND(NOT(ISBLANK('Gen Master'!T636)),OR('Gen Master'!$AM636=TRUE,'Gen Master'!$AM636="Enabled?")),'Gen Master'!T636, ignore_flag)</f>
        <v>zzz_ignore</v>
      </c>
      <c r="U692" s="19" t="str">
        <f>IF(AND(NOT(ISBLANK('Gen Master'!U636)),OR('Gen Master'!$AM636=TRUE,'Gen Master'!$AM636="Enabled?")),'Gen Master'!U636, ignore_flag)</f>
        <v>zzz_ignore</v>
      </c>
      <c r="V692" s="19" t="str">
        <f ca="1">IF(AND(NOT(ISBLANK('Gen Master'!V636)),OR('Gen Master'!$AM636=TRUE,'Gen Master'!$AM636="Enabled?")),'Gen Master'!V636, ignore_flag)</f>
        <v>zzz_ignore</v>
      </c>
      <c r="W692" s="19" t="str">
        <f>IF(AND(NOT(ISBLANK('Gen Master'!W636)),OR('Gen Master'!$AM636=TRUE,'Gen Master'!$AM636="Enabled?")),'Gen Master'!W636, ignore_flag)</f>
        <v>zzz_ignore</v>
      </c>
      <c r="X692" s="19" t="str">
        <f>IF(AND(NOT(ISBLANK('Gen Master'!X636)),OR('Gen Master'!$AM636=TRUE,'Gen Master'!$AM636="Enabled?")),'Gen Master'!X636, ignore_flag)</f>
        <v>zzz_ignore</v>
      </c>
      <c r="Y692" s="19" t="str">
        <f>IF(AND(NOT(ISBLANK('Gen Master'!Y636)),OR('Gen Master'!$AM636=TRUE,'Gen Master'!$AM636="Enabled?")),'Gen Master'!Y636, ignore_flag)</f>
        <v>zzz_ignore</v>
      </c>
    </row>
    <row r="693" spans="1:25">
      <c r="A693" s="19">
        <f>'Gen Master'!A646</f>
        <v>615</v>
      </c>
      <c r="B693" s="19" t="str">
        <f>IF(AND(NOT(ISBLANK('Gen Master'!B646)),OR('Gen Master'!$AM646=TRUE,'Gen Master'!$AM646="Enabled?")),'Gen Master'!B646, ignore_flag)</f>
        <v>zzz_ignore</v>
      </c>
      <c r="C693" s="19" t="str">
        <f>IF(AND(NOT(ISBLANK('Gen Master'!C646)),OR('Gen Master'!$AM646=TRUE,'Gen Master'!$AM646="Enabled?")),'Gen Master'!C646, ignore_flag)</f>
        <v>zzz_ignore</v>
      </c>
      <c r="D693" s="19" t="str">
        <f>IF(AND(NOT(ISBLANK('Gen Master'!D646)),OR('Gen Master'!$AM646=TRUE,'Gen Master'!$AM646="Enabled?")),'Gen Master'!D646, ignore_flag)</f>
        <v>zzz_ignore</v>
      </c>
      <c r="E693" s="19" t="str">
        <f>IF(AND(NOT(ISBLANK('Gen Master'!E646)),OR('Gen Master'!$AM646=TRUE,'Gen Master'!$AM646="Enabled?")),'Gen Master'!E646, ignore_flag)</f>
        <v>zzz_ignore</v>
      </c>
      <c r="F693" s="19" t="str">
        <f>IF(AND(NOT(ISBLANK('Gen Master'!F646)),OR('Gen Master'!$AM646=TRUE,'Gen Master'!$AM646="Enabled?")),'Gen Master'!F646, ignore_flag)</f>
        <v>zzz_ignore</v>
      </c>
      <c r="G693" s="19" t="str">
        <f>IF(AND(NOT(ISBLANK('Gen Master'!G646)),OR('Gen Master'!$AM646=TRUE,'Gen Master'!$AM646="Enabled?")),'Gen Master'!G646, ignore_flag)</f>
        <v>zzz_ignore</v>
      </c>
      <c r="H693" s="19" t="str">
        <f>IF(AND(NOT(ISBLANK('Gen Master'!H646)),OR('Gen Master'!$AM646=TRUE,'Gen Master'!$AM646="Enabled?")),'Gen Master'!H646, ignore_flag)</f>
        <v>zzz_ignore</v>
      </c>
      <c r="I693" s="19" t="str">
        <f>IF(AND(NOT(ISBLANK('Gen Master'!I646)),OR('Gen Master'!$AM646=TRUE,'Gen Master'!$AM646="Enabled?")),'Gen Master'!I646, ignore_flag)</f>
        <v>zzz_ignore</v>
      </c>
      <c r="J693" s="19" t="str">
        <f>IF(AND(NOT(ISBLANK('Gen Master'!J646)),OR('Gen Master'!$AM646=TRUE,'Gen Master'!$AM646="Enabled?")),'Gen Master'!J646, ignore_flag)</f>
        <v>zzz_ignore</v>
      </c>
      <c r="K693" s="19" t="str">
        <f>IF(AND(NOT(ISBLANK('Gen Master'!K646)),OR('Gen Master'!$AM646=TRUE,'Gen Master'!$AM646="Enabled?")),'Gen Master'!K646, ignore_flag)</f>
        <v>zzz_ignore</v>
      </c>
      <c r="L693" s="19" t="str">
        <f>IF(AND(NOT(ISBLANK('Gen Master'!L646)),OR('Gen Master'!$AM646=TRUE,'Gen Master'!$AM646="Enabled?")),'Gen Master'!L646, ignore_flag)</f>
        <v>zzz_ignore</v>
      </c>
      <c r="M693" s="19" t="str">
        <f>IF(AND(NOT(ISBLANK('Gen Master'!M646)),OR('Gen Master'!$AM646=TRUE,'Gen Master'!$AM646="Enabled?")),'Gen Master'!M646, ignore_flag)</f>
        <v>zzz_ignore</v>
      </c>
      <c r="N693" s="19" t="str">
        <f>IF(AND(NOT(ISBLANK('Gen Master'!N646)),OR('Gen Master'!$AM646=TRUE,'Gen Master'!$AM646="Enabled?")),'Gen Master'!N646, ignore_flag)</f>
        <v>zzz_ignore</v>
      </c>
      <c r="O693" s="19" t="str">
        <f>IF(AND(NOT(ISBLANK('Gen Master'!O646)),OR('Gen Master'!$AM646=TRUE,'Gen Master'!$AM646="Enabled?")),'Gen Master'!O646, ignore_flag)</f>
        <v>zzz_ignore</v>
      </c>
      <c r="P693" s="19" t="str">
        <f>IF(AND(NOT(ISBLANK('Gen Master'!P646)),OR('Gen Master'!$AM646=TRUE,'Gen Master'!$AM646="Enabled?")),'Gen Master'!P646, ignore_flag)</f>
        <v>zzz_ignore</v>
      </c>
      <c r="Q693" s="19" t="str">
        <f>IF(AND(NOT(ISBLANK('Gen Master'!Q646)),OR('Gen Master'!$AM646=TRUE,'Gen Master'!$AM646="Enabled?")),'Gen Master'!Q646, ignore_flag)</f>
        <v>zzz_ignore</v>
      </c>
      <c r="R693" s="19" t="str">
        <f>IF(AND(NOT(ISBLANK('Gen Master'!R646)),OR('Gen Master'!$AM646=TRUE,'Gen Master'!$AM646="Enabled?")),'Gen Master'!R646, ignore_flag)</f>
        <v>zzz_ignore</v>
      </c>
      <c r="S693" s="19" t="str">
        <f>IF(AND(NOT(ISBLANK('Gen Master'!S646)),OR('Gen Master'!$AM646=TRUE,'Gen Master'!$AM646="Enabled?")),'Gen Master'!S646, ignore_flag)</f>
        <v>zzz_ignore</v>
      </c>
      <c r="T693" s="19" t="str">
        <f>IF(AND(NOT(ISBLANK('Gen Master'!T646)),OR('Gen Master'!$AM646=TRUE,'Gen Master'!$AM646="Enabled?")),'Gen Master'!T646, ignore_flag)</f>
        <v>zzz_ignore</v>
      </c>
      <c r="U693" s="19" t="str">
        <f>IF(AND(NOT(ISBLANK('Gen Master'!U646)),OR('Gen Master'!$AM646=TRUE,'Gen Master'!$AM646="Enabled?")),'Gen Master'!U646, ignore_flag)</f>
        <v>zzz_ignore</v>
      </c>
      <c r="V693" s="19" t="str">
        <f ca="1">IF(AND(NOT(ISBLANK('Gen Master'!V646)),OR('Gen Master'!$AM646=TRUE,'Gen Master'!$AM646="Enabled?")),'Gen Master'!V646, ignore_flag)</f>
        <v>zzz_ignore</v>
      </c>
      <c r="W693" s="19" t="str">
        <f>IF(AND(NOT(ISBLANK('Gen Master'!W646)),OR('Gen Master'!$AM646=TRUE,'Gen Master'!$AM646="Enabled?")),'Gen Master'!W646, ignore_flag)</f>
        <v>zzz_ignore</v>
      </c>
      <c r="X693" s="19" t="str">
        <f>IF(AND(NOT(ISBLANK('Gen Master'!X646)),OR('Gen Master'!$AM646=TRUE,'Gen Master'!$AM646="Enabled?")),'Gen Master'!X646, ignore_flag)</f>
        <v>zzz_ignore</v>
      </c>
      <c r="Y693" s="19" t="str">
        <f>IF(AND(NOT(ISBLANK('Gen Master'!Y646)),OR('Gen Master'!$AM646=TRUE,'Gen Master'!$AM646="Enabled?")),'Gen Master'!Y646, ignore_flag)</f>
        <v>zzz_ignore</v>
      </c>
    </row>
    <row r="694" spans="1:25">
      <c r="A694" s="19">
        <f>'Gen Master'!A647</f>
        <v>616</v>
      </c>
      <c r="B694" s="19" t="str">
        <f>IF(AND(NOT(ISBLANK('Gen Master'!B647)),OR('Gen Master'!$AM647=TRUE,'Gen Master'!$AM647="Enabled?")),'Gen Master'!B647, ignore_flag)</f>
        <v>zzz_ignore</v>
      </c>
      <c r="C694" s="19" t="str">
        <f>IF(AND(NOT(ISBLANK('Gen Master'!C647)),OR('Gen Master'!$AM647=TRUE,'Gen Master'!$AM647="Enabled?")),'Gen Master'!C647, ignore_flag)</f>
        <v>zzz_ignore</v>
      </c>
      <c r="D694" s="19" t="str">
        <f>IF(AND(NOT(ISBLANK('Gen Master'!D647)),OR('Gen Master'!$AM647=TRUE,'Gen Master'!$AM647="Enabled?")),'Gen Master'!D647, ignore_flag)</f>
        <v>zzz_ignore</v>
      </c>
      <c r="E694" s="19" t="str">
        <f>IF(AND(NOT(ISBLANK('Gen Master'!E647)),OR('Gen Master'!$AM647=TRUE,'Gen Master'!$AM647="Enabled?")),'Gen Master'!E647, ignore_flag)</f>
        <v>zzz_ignore</v>
      </c>
      <c r="F694" s="19" t="str">
        <f>IF(AND(NOT(ISBLANK('Gen Master'!F647)),OR('Gen Master'!$AM647=TRUE,'Gen Master'!$AM647="Enabled?")),'Gen Master'!F647, ignore_flag)</f>
        <v>zzz_ignore</v>
      </c>
      <c r="G694" s="19" t="str">
        <f>IF(AND(NOT(ISBLANK('Gen Master'!G647)),OR('Gen Master'!$AM647=TRUE,'Gen Master'!$AM647="Enabled?")),'Gen Master'!G647, ignore_flag)</f>
        <v>zzz_ignore</v>
      </c>
      <c r="H694" s="19" t="str">
        <f>IF(AND(NOT(ISBLANK('Gen Master'!H647)),OR('Gen Master'!$AM647=TRUE,'Gen Master'!$AM647="Enabled?")),'Gen Master'!H647, ignore_flag)</f>
        <v>zzz_ignore</v>
      </c>
      <c r="I694" s="19" t="str">
        <f>IF(AND(NOT(ISBLANK('Gen Master'!I647)),OR('Gen Master'!$AM647=TRUE,'Gen Master'!$AM647="Enabled?")),'Gen Master'!I647, ignore_flag)</f>
        <v>zzz_ignore</v>
      </c>
      <c r="J694" s="19" t="str">
        <f>IF(AND(NOT(ISBLANK('Gen Master'!J647)),OR('Gen Master'!$AM647=TRUE,'Gen Master'!$AM647="Enabled?")),'Gen Master'!J647, ignore_flag)</f>
        <v>zzz_ignore</v>
      </c>
      <c r="K694" s="19" t="str">
        <f>IF(AND(NOT(ISBLANK('Gen Master'!K647)),OR('Gen Master'!$AM647=TRUE,'Gen Master'!$AM647="Enabled?")),'Gen Master'!K647, ignore_flag)</f>
        <v>zzz_ignore</v>
      </c>
      <c r="L694" s="19" t="str">
        <f>IF(AND(NOT(ISBLANK('Gen Master'!L647)),OR('Gen Master'!$AM647=TRUE,'Gen Master'!$AM647="Enabled?")),'Gen Master'!L647, ignore_flag)</f>
        <v>zzz_ignore</v>
      </c>
      <c r="M694" s="19" t="str">
        <f>IF(AND(NOT(ISBLANK('Gen Master'!M647)),OR('Gen Master'!$AM647=TRUE,'Gen Master'!$AM647="Enabled?")),'Gen Master'!M647, ignore_flag)</f>
        <v>zzz_ignore</v>
      </c>
      <c r="N694" s="19" t="str">
        <f>IF(AND(NOT(ISBLANK('Gen Master'!N647)),OR('Gen Master'!$AM647=TRUE,'Gen Master'!$AM647="Enabled?")),'Gen Master'!N647, ignore_flag)</f>
        <v>zzz_ignore</v>
      </c>
      <c r="O694" s="19" t="str">
        <f>IF(AND(NOT(ISBLANK('Gen Master'!O647)),OR('Gen Master'!$AM647=TRUE,'Gen Master'!$AM647="Enabled?")),'Gen Master'!O647, ignore_flag)</f>
        <v>zzz_ignore</v>
      </c>
      <c r="P694" s="19" t="str">
        <f>IF(AND(NOT(ISBLANK('Gen Master'!P647)),OR('Gen Master'!$AM647=TRUE,'Gen Master'!$AM647="Enabled?")),'Gen Master'!P647, ignore_flag)</f>
        <v>zzz_ignore</v>
      </c>
      <c r="Q694" s="19" t="str">
        <f>IF(AND(NOT(ISBLANK('Gen Master'!Q647)),OR('Gen Master'!$AM647=TRUE,'Gen Master'!$AM647="Enabled?")),'Gen Master'!Q647, ignore_flag)</f>
        <v>zzz_ignore</v>
      </c>
      <c r="R694" s="19" t="str">
        <f>IF(AND(NOT(ISBLANK('Gen Master'!R647)),OR('Gen Master'!$AM647=TRUE,'Gen Master'!$AM647="Enabled?")),'Gen Master'!R647, ignore_flag)</f>
        <v>zzz_ignore</v>
      </c>
      <c r="S694" s="19" t="str">
        <f>IF(AND(NOT(ISBLANK('Gen Master'!S647)),OR('Gen Master'!$AM647=TRUE,'Gen Master'!$AM647="Enabled?")),'Gen Master'!S647, ignore_flag)</f>
        <v>zzz_ignore</v>
      </c>
      <c r="T694" s="19" t="str">
        <f>IF(AND(NOT(ISBLANK('Gen Master'!T647)),OR('Gen Master'!$AM647=TRUE,'Gen Master'!$AM647="Enabled?")),'Gen Master'!T647, ignore_flag)</f>
        <v>zzz_ignore</v>
      </c>
      <c r="U694" s="19" t="str">
        <f>IF(AND(NOT(ISBLANK('Gen Master'!U647)),OR('Gen Master'!$AM647=TRUE,'Gen Master'!$AM647="Enabled?")),'Gen Master'!U647, ignore_flag)</f>
        <v>zzz_ignore</v>
      </c>
      <c r="V694" s="19" t="str">
        <f ca="1">IF(AND(NOT(ISBLANK('Gen Master'!V647)),OR('Gen Master'!$AM647=TRUE,'Gen Master'!$AM647="Enabled?")),'Gen Master'!V647, ignore_flag)</f>
        <v>zzz_ignore</v>
      </c>
      <c r="W694" s="19" t="str">
        <f>IF(AND(NOT(ISBLANK('Gen Master'!W647)),OR('Gen Master'!$AM647=TRUE,'Gen Master'!$AM647="Enabled?")),'Gen Master'!W647, ignore_flag)</f>
        <v>zzz_ignore</v>
      </c>
      <c r="X694" s="19" t="str">
        <f>IF(AND(NOT(ISBLANK('Gen Master'!X647)),OR('Gen Master'!$AM647=TRUE,'Gen Master'!$AM647="Enabled?")),'Gen Master'!X647, ignore_flag)</f>
        <v>zzz_ignore</v>
      </c>
      <c r="Y694" s="19" t="str">
        <f>IF(AND(NOT(ISBLANK('Gen Master'!Y647)),OR('Gen Master'!$AM647=TRUE,'Gen Master'!$AM647="Enabled?")),'Gen Master'!Y647, ignore_flag)</f>
        <v>zzz_ignore</v>
      </c>
    </row>
    <row r="695" spans="1:25">
      <c r="A695" s="19">
        <f>'Gen Master'!A648</f>
        <v>617</v>
      </c>
      <c r="B695" s="19" t="str">
        <f>IF(AND(NOT(ISBLANK('Gen Master'!B648)),OR('Gen Master'!$AM648=TRUE,'Gen Master'!$AM648="Enabled?")),'Gen Master'!B648, ignore_flag)</f>
        <v>zzz_ignore</v>
      </c>
      <c r="C695" s="19" t="str">
        <f>IF(AND(NOT(ISBLANK('Gen Master'!C648)),OR('Gen Master'!$AM648=TRUE,'Gen Master'!$AM648="Enabled?")),'Gen Master'!C648, ignore_flag)</f>
        <v>zzz_ignore</v>
      </c>
      <c r="D695" s="19" t="str">
        <f>IF(AND(NOT(ISBLANK('Gen Master'!D648)),OR('Gen Master'!$AM648=TRUE,'Gen Master'!$AM648="Enabled?")),'Gen Master'!D648, ignore_flag)</f>
        <v>zzz_ignore</v>
      </c>
      <c r="E695" s="19" t="str">
        <f>IF(AND(NOT(ISBLANK('Gen Master'!E648)),OR('Gen Master'!$AM648=TRUE,'Gen Master'!$AM648="Enabled?")),'Gen Master'!E648, ignore_flag)</f>
        <v>zzz_ignore</v>
      </c>
      <c r="F695" s="19" t="str">
        <f>IF(AND(NOT(ISBLANK('Gen Master'!F648)),OR('Gen Master'!$AM648=TRUE,'Gen Master'!$AM648="Enabled?")),'Gen Master'!F648, ignore_flag)</f>
        <v>zzz_ignore</v>
      </c>
      <c r="G695" s="19" t="str">
        <f>IF(AND(NOT(ISBLANK('Gen Master'!G648)),OR('Gen Master'!$AM648=TRUE,'Gen Master'!$AM648="Enabled?")),'Gen Master'!G648, ignore_flag)</f>
        <v>zzz_ignore</v>
      </c>
      <c r="H695" s="19" t="str">
        <f>IF(AND(NOT(ISBLANK('Gen Master'!H648)),OR('Gen Master'!$AM648=TRUE,'Gen Master'!$AM648="Enabled?")),'Gen Master'!H648, ignore_flag)</f>
        <v>zzz_ignore</v>
      </c>
      <c r="I695" s="19" t="str">
        <f>IF(AND(NOT(ISBLANK('Gen Master'!I648)),OR('Gen Master'!$AM648=TRUE,'Gen Master'!$AM648="Enabled?")),'Gen Master'!I648, ignore_flag)</f>
        <v>zzz_ignore</v>
      </c>
      <c r="J695" s="19" t="str">
        <f>IF(AND(NOT(ISBLANK('Gen Master'!J648)),OR('Gen Master'!$AM648=TRUE,'Gen Master'!$AM648="Enabled?")),'Gen Master'!J648, ignore_flag)</f>
        <v>zzz_ignore</v>
      </c>
      <c r="K695" s="19" t="str">
        <f>IF(AND(NOT(ISBLANK('Gen Master'!K648)),OR('Gen Master'!$AM648=TRUE,'Gen Master'!$AM648="Enabled?")),'Gen Master'!K648, ignore_flag)</f>
        <v>zzz_ignore</v>
      </c>
      <c r="L695" s="19" t="str">
        <f>IF(AND(NOT(ISBLANK('Gen Master'!L648)),OR('Gen Master'!$AM648=TRUE,'Gen Master'!$AM648="Enabled?")),'Gen Master'!L648, ignore_flag)</f>
        <v>zzz_ignore</v>
      </c>
      <c r="M695" s="19" t="str">
        <f>IF(AND(NOT(ISBLANK('Gen Master'!M648)),OR('Gen Master'!$AM648=TRUE,'Gen Master'!$AM648="Enabled?")),'Gen Master'!M648, ignore_flag)</f>
        <v>zzz_ignore</v>
      </c>
      <c r="N695" s="19" t="str">
        <f>IF(AND(NOT(ISBLANK('Gen Master'!N648)),OR('Gen Master'!$AM648=TRUE,'Gen Master'!$AM648="Enabled?")),'Gen Master'!N648, ignore_flag)</f>
        <v>zzz_ignore</v>
      </c>
      <c r="O695" s="19" t="str">
        <f>IF(AND(NOT(ISBLANK('Gen Master'!O648)),OR('Gen Master'!$AM648=TRUE,'Gen Master'!$AM648="Enabled?")),'Gen Master'!O648, ignore_flag)</f>
        <v>zzz_ignore</v>
      </c>
      <c r="P695" s="19" t="str">
        <f>IF(AND(NOT(ISBLANK('Gen Master'!P648)),OR('Gen Master'!$AM648=TRUE,'Gen Master'!$AM648="Enabled?")),'Gen Master'!P648, ignore_flag)</f>
        <v>zzz_ignore</v>
      </c>
      <c r="Q695" s="19" t="str">
        <f>IF(AND(NOT(ISBLANK('Gen Master'!Q648)),OR('Gen Master'!$AM648=TRUE,'Gen Master'!$AM648="Enabled?")),'Gen Master'!Q648, ignore_flag)</f>
        <v>zzz_ignore</v>
      </c>
      <c r="R695" s="19" t="str">
        <f>IF(AND(NOT(ISBLANK('Gen Master'!R648)),OR('Gen Master'!$AM648=TRUE,'Gen Master'!$AM648="Enabled?")),'Gen Master'!R648, ignore_flag)</f>
        <v>zzz_ignore</v>
      </c>
      <c r="S695" s="19" t="str">
        <f>IF(AND(NOT(ISBLANK('Gen Master'!S648)),OR('Gen Master'!$AM648=TRUE,'Gen Master'!$AM648="Enabled?")),'Gen Master'!S648, ignore_flag)</f>
        <v>zzz_ignore</v>
      </c>
      <c r="T695" s="19" t="str">
        <f>IF(AND(NOT(ISBLANK('Gen Master'!T648)),OR('Gen Master'!$AM648=TRUE,'Gen Master'!$AM648="Enabled?")),'Gen Master'!T648, ignore_flag)</f>
        <v>zzz_ignore</v>
      </c>
      <c r="U695" s="19" t="str">
        <f>IF(AND(NOT(ISBLANK('Gen Master'!U648)),OR('Gen Master'!$AM648=TRUE,'Gen Master'!$AM648="Enabled?")),'Gen Master'!U648, ignore_flag)</f>
        <v>zzz_ignore</v>
      </c>
      <c r="V695" s="19" t="str">
        <f ca="1">IF(AND(NOT(ISBLANK('Gen Master'!V648)),OR('Gen Master'!$AM648=TRUE,'Gen Master'!$AM648="Enabled?")),'Gen Master'!V648, ignore_flag)</f>
        <v>zzz_ignore</v>
      </c>
      <c r="W695" s="19" t="str">
        <f>IF(AND(NOT(ISBLANK('Gen Master'!W648)),OR('Gen Master'!$AM648=TRUE,'Gen Master'!$AM648="Enabled?")),'Gen Master'!W648, ignore_flag)</f>
        <v>zzz_ignore</v>
      </c>
      <c r="X695" s="19" t="str">
        <f>IF(AND(NOT(ISBLANK('Gen Master'!X648)),OR('Gen Master'!$AM648=TRUE,'Gen Master'!$AM648="Enabled?")),'Gen Master'!X648, ignore_flag)</f>
        <v>zzz_ignore</v>
      </c>
      <c r="Y695" s="19" t="str">
        <f>IF(AND(NOT(ISBLANK('Gen Master'!Y648)),OR('Gen Master'!$AM648=TRUE,'Gen Master'!$AM648="Enabled?")),'Gen Master'!Y648, ignore_flag)</f>
        <v>zzz_ignore</v>
      </c>
    </row>
    <row r="696" spans="1:25">
      <c r="A696" s="19">
        <f>'Gen Master'!A649</f>
        <v>618</v>
      </c>
      <c r="B696" s="19" t="str">
        <f>IF(AND(NOT(ISBLANK('Gen Master'!B649)),OR('Gen Master'!$AM649=TRUE,'Gen Master'!$AM649="Enabled?")),'Gen Master'!B649, ignore_flag)</f>
        <v>zzz_ignore</v>
      </c>
      <c r="C696" s="19" t="str">
        <f>IF(AND(NOT(ISBLANK('Gen Master'!C649)),OR('Gen Master'!$AM649=TRUE,'Gen Master'!$AM649="Enabled?")),'Gen Master'!C649, ignore_flag)</f>
        <v>zzz_ignore</v>
      </c>
      <c r="D696" s="19" t="str">
        <f>IF(AND(NOT(ISBLANK('Gen Master'!D649)),OR('Gen Master'!$AM649=TRUE,'Gen Master'!$AM649="Enabled?")),'Gen Master'!D649, ignore_flag)</f>
        <v>zzz_ignore</v>
      </c>
      <c r="E696" s="19" t="str">
        <f>IF(AND(NOT(ISBLANK('Gen Master'!E649)),OR('Gen Master'!$AM649=TRUE,'Gen Master'!$AM649="Enabled?")),'Gen Master'!E649, ignore_flag)</f>
        <v>zzz_ignore</v>
      </c>
      <c r="F696" s="19" t="str">
        <f>IF(AND(NOT(ISBLANK('Gen Master'!F649)),OR('Gen Master'!$AM649=TRUE,'Gen Master'!$AM649="Enabled?")),'Gen Master'!F649, ignore_flag)</f>
        <v>zzz_ignore</v>
      </c>
      <c r="G696" s="19" t="str">
        <f>IF(AND(NOT(ISBLANK('Gen Master'!G649)),OR('Gen Master'!$AM649=TRUE,'Gen Master'!$AM649="Enabled?")),'Gen Master'!G649, ignore_flag)</f>
        <v>zzz_ignore</v>
      </c>
      <c r="H696" s="19" t="str">
        <f>IF(AND(NOT(ISBLANK('Gen Master'!H649)),OR('Gen Master'!$AM649=TRUE,'Gen Master'!$AM649="Enabled?")),'Gen Master'!H649, ignore_flag)</f>
        <v>zzz_ignore</v>
      </c>
      <c r="I696" s="19" t="str">
        <f>IF(AND(NOT(ISBLANK('Gen Master'!I649)),OR('Gen Master'!$AM649=TRUE,'Gen Master'!$AM649="Enabled?")),'Gen Master'!I649, ignore_flag)</f>
        <v>zzz_ignore</v>
      </c>
      <c r="J696" s="19" t="str">
        <f>IF(AND(NOT(ISBLANK('Gen Master'!J649)),OR('Gen Master'!$AM649=TRUE,'Gen Master'!$AM649="Enabled?")),'Gen Master'!J649, ignore_flag)</f>
        <v>zzz_ignore</v>
      </c>
      <c r="K696" s="19" t="str">
        <f>IF(AND(NOT(ISBLANK('Gen Master'!K649)),OR('Gen Master'!$AM649=TRUE,'Gen Master'!$AM649="Enabled?")),'Gen Master'!K649, ignore_flag)</f>
        <v>zzz_ignore</v>
      </c>
      <c r="L696" s="19" t="str">
        <f>IF(AND(NOT(ISBLANK('Gen Master'!L649)),OR('Gen Master'!$AM649=TRUE,'Gen Master'!$AM649="Enabled?")),'Gen Master'!L649, ignore_flag)</f>
        <v>zzz_ignore</v>
      </c>
      <c r="M696" s="19" t="str">
        <f>IF(AND(NOT(ISBLANK('Gen Master'!M649)),OR('Gen Master'!$AM649=TRUE,'Gen Master'!$AM649="Enabled?")),'Gen Master'!M649, ignore_flag)</f>
        <v>zzz_ignore</v>
      </c>
      <c r="N696" s="19" t="str">
        <f>IF(AND(NOT(ISBLANK('Gen Master'!N649)),OR('Gen Master'!$AM649=TRUE,'Gen Master'!$AM649="Enabled?")),'Gen Master'!N649, ignore_flag)</f>
        <v>zzz_ignore</v>
      </c>
      <c r="O696" s="19" t="str">
        <f>IF(AND(NOT(ISBLANK('Gen Master'!O649)),OR('Gen Master'!$AM649=TRUE,'Gen Master'!$AM649="Enabled?")),'Gen Master'!O649, ignore_flag)</f>
        <v>zzz_ignore</v>
      </c>
      <c r="P696" s="19" t="str">
        <f>IF(AND(NOT(ISBLANK('Gen Master'!P649)),OR('Gen Master'!$AM649=TRUE,'Gen Master'!$AM649="Enabled?")),'Gen Master'!P649, ignore_flag)</f>
        <v>zzz_ignore</v>
      </c>
      <c r="Q696" s="19" t="str">
        <f>IF(AND(NOT(ISBLANK('Gen Master'!Q649)),OR('Gen Master'!$AM649=TRUE,'Gen Master'!$AM649="Enabled?")),'Gen Master'!Q649, ignore_flag)</f>
        <v>zzz_ignore</v>
      </c>
      <c r="R696" s="19" t="str">
        <f>IF(AND(NOT(ISBLANK('Gen Master'!R649)),OR('Gen Master'!$AM649=TRUE,'Gen Master'!$AM649="Enabled?")),'Gen Master'!R649, ignore_flag)</f>
        <v>zzz_ignore</v>
      </c>
      <c r="S696" s="19" t="str">
        <f>IF(AND(NOT(ISBLANK('Gen Master'!S649)),OR('Gen Master'!$AM649=TRUE,'Gen Master'!$AM649="Enabled?")),'Gen Master'!S649, ignore_flag)</f>
        <v>zzz_ignore</v>
      </c>
      <c r="T696" s="19" t="str">
        <f>IF(AND(NOT(ISBLANK('Gen Master'!T649)),OR('Gen Master'!$AM649=TRUE,'Gen Master'!$AM649="Enabled?")),'Gen Master'!T649, ignore_flag)</f>
        <v>zzz_ignore</v>
      </c>
      <c r="U696" s="19" t="str">
        <f>IF(AND(NOT(ISBLANK('Gen Master'!U649)),OR('Gen Master'!$AM649=TRUE,'Gen Master'!$AM649="Enabled?")),'Gen Master'!U649, ignore_flag)</f>
        <v>zzz_ignore</v>
      </c>
      <c r="V696" s="19" t="str">
        <f ca="1">IF(AND(NOT(ISBLANK('Gen Master'!V649)),OR('Gen Master'!$AM649=TRUE,'Gen Master'!$AM649="Enabled?")),'Gen Master'!V649, ignore_flag)</f>
        <v>zzz_ignore</v>
      </c>
      <c r="W696" s="19" t="str">
        <f>IF(AND(NOT(ISBLANK('Gen Master'!W649)),OR('Gen Master'!$AM649=TRUE,'Gen Master'!$AM649="Enabled?")),'Gen Master'!W649, ignore_flag)</f>
        <v>zzz_ignore</v>
      </c>
      <c r="X696" s="19" t="str">
        <f>IF(AND(NOT(ISBLANK('Gen Master'!X649)),OR('Gen Master'!$AM649=TRUE,'Gen Master'!$AM649="Enabled?")),'Gen Master'!X649, ignore_flag)</f>
        <v>zzz_ignore</v>
      </c>
      <c r="Y696" s="19" t="str">
        <f>IF(AND(NOT(ISBLANK('Gen Master'!Y649)),OR('Gen Master'!$AM649=TRUE,'Gen Master'!$AM649="Enabled?")),'Gen Master'!Y649, ignore_flag)</f>
        <v>zzz_ignore</v>
      </c>
    </row>
    <row r="697" spans="1:25">
      <c r="A697" s="19">
        <f>'Gen Master'!A650</f>
        <v>619</v>
      </c>
      <c r="B697" s="19" t="str">
        <f>IF(AND(NOT(ISBLANK('Gen Master'!B650)),OR('Gen Master'!$AM650=TRUE,'Gen Master'!$AM650="Enabled?")),'Gen Master'!B650, ignore_flag)</f>
        <v>zzz_ignore</v>
      </c>
      <c r="C697" s="19" t="str">
        <f>IF(AND(NOT(ISBLANK('Gen Master'!C650)),OR('Gen Master'!$AM650=TRUE,'Gen Master'!$AM650="Enabled?")),'Gen Master'!C650, ignore_flag)</f>
        <v>zzz_ignore</v>
      </c>
      <c r="D697" s="19" t="str">
        <f>IF(AND(NOT(ISBLANK('Gen Master'!D650)),OR('Gen Master'!$AM650=TRUE,'Gen Master'!$AM650="Enabled?")),'Gen Master'!D650, ignore_flag)</f>
        <v>zzz_ignore</v>
      </c>
      <c r="E697" s="19" t="str">
        <f>IF(AND(NOT(ISBLANK('Gen Master'!E650)),OR('Gen Master'!$AM650=TRUE,'Gen Master'!$AM650="Enabled?")),'Gen Master'!E650, ignore_flag)</f>
        <v>zzz_ignore</v>
      </c>
      <c r="F697" s="19" t="str">
        <f>IF(AND(NOT(ISBLANK('Gen Master'!F650)),OR('Gen Master'!$AM650=TRUE,'Gen Master'!$AM650="Enabled?")),'Gen Master'!F650, ignore_flag)</f>
        <v>zzz_ignore</v>
      </c>
      <c r="G697" s="19" t="str">
        <f>IF(AND(NOT(ISBLANK('Gen Master'!G650)),OR('Gen Master'!$AM650=TRUE,'Gen Master'!$AM650="Enabled?")),'Gen Master'!G650, ignore_flag)</f>
        <v>zzz_ignore</v>
      </c>
      <c r="H697" s="19" t="str">
        <f>IF(AND(NOT(ISBLANK('Gen Master'!H650)),OR('Gen Master'!$AM650=TRUE,'Gen Master'!$AM650="Enabled?")),'Gen Master'!H650, ignore_flag)</f>
        <v>zzz_ignore</v>
      </c>
      <c r="I697" s="19" t="str">
        <f>IF(AND(NOT(ISBLANK('Gen Master'!I650)),OR('Gen Master'!$AM650=TRUE,'Gen Master'!$AM650="Enabled?")),'Gen Master'!I650, ignore_flag)</f>
        <v>zzz_ignore</v>
      </c>
      <c r="J697" s="19" t="str">
        <f>IF(AND(NOT(ISBLANK('Gen Master'!J650)),OR('Gen Master'!$AM650=TRUE,'Gen Master'!$AM650="Enabled?")),'Gen Master'!J650, ignore_flag)</f>
        <v>zzz_ignore</v>
      </c>
      <c r="K697" s="19" t="str">
        <f>IF(AND(NOT(ISBLANK('Gen Master'!K650)),OR('Gen Master'!$AM650=TRUE,'Gen Master'!$AM650="Enabled?")),'Gen Master'!K650, ignore_flag)</f>
        <v>zzz_ignore</v>
      </c>
      <c r="L697" s="19" t="str">
        <f>IF(AND(NOT(ISBLANK('Gen Master'!L650)),OR('Gen Master'!$AM650=TRUE,'Gen Master'!$AM650="Enabled?")),'Gen Master'!L650, ignore_flag)</f>
        <v>zzz_ignore</v>
      </c>
      <c r="M697" s="19" t="str">
        <f>IF(AND(NOT(ISBLANK('Gen Master'!M650)),OR('Gen Master'!$AM650=TRUE,'Gen Master'!$AM650="Enabled?")),'Gen Master'!M650, ignore_flag)</f>
        <v>zzz_ignore</v>
      </c>
      <c r="N697" s="19" t="str">
        <f>IF(AND(NOT(ISBLANK('Gen Master'!N650)),OR('Gen Master'!$AM650=TRUE,'Gen Master'!$AM650="Enabled?")),'Gen Master'!N650, ignore_flag)</f>
        <v>zzz_ignore</v>
      </c>
      <c r="O697" s="19" t="str">
        <f>IF(AND(NOT(ISBLANK('Gen Master'!O650)),OR('Gen Master'!$AM650=TRUE,'Gen Master'!$AM650="Enabled?")),'Gen Master'!O650, ignore_flag)</f>
        <v>zzz_ignore</v>
      </c>
      <c r="P697" s="19" t="str">
        <f>IF(AND(NOT(ISBLANK('Gen Master'!P650)),OR('Gen Master'!$AM650=TRUE,'Gen Master'!$AM650="Enabled?")),'Gen Master'!P650, ignore_flag)</f>
        <v>zzz_ignore</v>
      </c>
      <c r="Q697" s="19" t="str">
        <f>IF(AND(NOT(ISBLANK('Gen Master'!Q650)),OR('Gen Master'!$AM650=TRUE,'Gen Master'!$AM650="Enabled?")),'Gen Master'!Q650, ignore_flag)</f>
        <v>zzz_ignore</v>
      </c>
      <c r="R697" s="19" t="str">
        <f>IF(AND(NOT(ISBLANK('Gen Master'!R650)),OR('Gen Master'!$AM650=TRUE,'Gen Master'!$AM650="Enabled?")),'Gen Master'!R650, ignore_flag)</f>
        <v>zzz_ignore</v>
      </c>
      <c r="S697" s="19" t="str">
        <f>IF(AND(NOT(ISBLANK('Gen Master'!S650)),OR('Gen Master'!$AM650=TRUE,'Gen Master'!$AM650="Enabled?")),'Gen Master'!S650, ignore_flag)</f>
        <v>zzz_ignore</v>
      </c>
      <c r="T697" s="19" t="str">
        <f>IF(AND(NOT(ISBLANK('Gen Master'!T650)),OR('Gen Master'!$AM650=TRUE,'Gen Master'!$AM650="Enabled?")),'Gen Master'!T650, ignore_flag)</f>
        <v>zzz_ignore</v>
      </c>
      <c r="U697" s="19" t="str">
        <f>IF(AND(NOT(ISBLANK('Gen Master'!U650)),OR('Gen Master'!$AM650=TRUE,'Gen Master'!$AM650="Enabled?")),'Gen Master'!U650, ignore_flag)</f>
        <v>zzz_ignore</v>
      </c>
      <c r="V697" s="19" t="str">
        <f ca="1">IF(AND(NOT(ISBLANK('Gen Master'!V650)),OR('Gen Master'!$AM650=TRUE,'Gen Master'!$AM650="Enabled?")),'Gen Master'!V650, ignore_flag)</f>
        <v>zzz_ignore</v>
      </c>
      <c r="W697" s="19" t="str">
        <f>IF(AND(NOT(ISBLANK('Gen Master'!W650)),OR('Gen Master'!$AM650=TRUE,'Gen Master'!$AM650="Enabled?")),'Gen Master'!W650, ignore_flag)</f>
        <v>zzz_ignore</v>
      </c>
      <c r="X697" s="19" t="str">
        <f>IF(AND(NOT(ISBLANK('Gen Master'!X650)),OR('Gen Master'!$AM650=TRUE,'Gen Master'!$AM650="Enabled?")),'Gen Master'!X650, ignore_flag)</f>
        <v>zzz_ignore</v>
      </c>
      <c r="Y697" s="19" t="str">
        <f>IF(AND(NOT(ISBLANK('Gen Master'!Y650)),OR('Gen Master'!$AM650=TRUE,'Gen Master'!$AM650="Enabled?")),'Gen Master'!Y650, ignore_flag)</f>
        <v>zzz_ignore</v>
      </c>
    </row>
    <row r="698" spans="1:25">
      <c r="A698" s="19">
        <f>'Gen Master'!A651</f>
        <v>620</v>
      </c>
      <c r="B698" s="19" t="str">
        <f>IF(AND(NOT(ISBLANK('Gen Master'!B651)),OR('Gen Master'!$AM651=TRUE,'Gen Master'!$AM651="Enabled?")),'Gen Master'!B651, ignore_flag)</f>
        <v>zzz_ignore</v>
      </c>
      <c r="C698" s="19" t="str">
        <f>IF(AND(NOT(ISBLANK('Gen Master'!C651)),OR('Gen Master'!$AM651=TRUE,'Gen Master'!$AM651="Enabled?")),'Gen Master'!C651, ignore_flag)</f>
        <v>zzz_ignore</v>
      </c>
      <c r="D698" s="19" t="str">
        <f>IF(AND(NOT(ISBLANK('Gen Master'!D651)),OR('Gen Master'!$AM651=TRUE,'Gen Master'!$AM651="Enabled?")),'Gen Master'!D651, ignore_flag)</f>
        <v>zzz_ignore</v>
      </c>
      <c r="E698" s="19" t="str">
        <f>IF(AND(NOT(ISBLANK('Gen Master'!E651)),OR('Gen Master'!$AM651=TRUE,'Gen Master'!$AM651="Enabled?")),'Gen Master'!E651, ignore_flag)</f>
        <v>zzz_ignore</v>
      </c>
      <c r="F698" s="19" t="str">
        <f>IF(AND(NOT(ISBLANK('Gen Master'!F651)),OR('Gen Master'!$AM651=TRUE,'Gen Master'!$AM651="Enabled?")),'Gen Master'!F651, ignore_flag)</f>
        <v>zzz_ignore</v>
      </c>
      <c r="G698" s="19" t="str">
        <f>IF(AND(NOT(ISBLANK('Gen Master'!G651)),OR('Gen Master'!$AM651=TRUE,'Gen Master'!$AM651="Enabled?")),'Gen Master'!G651, ignore_flag)</f>
        <v>zzz_ignore</v>
      </c>
      <c r="H698" s="19" t="str">
        <f>IF(AND(NOT(ISBLANK('Gen Master'!H651)),OR('Gen Master'!$AM651=TRUE,'Gen Master'!$AM651="Enabled?")),'Gen Master'!H651, ignore_flag)</f>
        <v>zzz_ignore</v>
      </c>
      <c r="I698" s="19" t="str">
        <f>IF(AND(NOT(ISBLANK('Gen Master'!I651)),OR('Gen Master'!$AM651=TRUE,'Gen Master'!$AM651="Enabled?")),'Gen Master'!I651, ignore_flag)</f>
        <v>zzz_ignore</v>
      </c>
      <c r="J698" s="19" t="str">
        <f>IF(AND(NOT(ISBLANK('Gen Master'!J651)),OR('Gen Master'!$AM651=TRUE,'Gen Master'!$AM651="Enabled?")),'Gen Master'!J651, ignore_flag)</f>
        <v>zzz_ignore</v>
      </c>
      <c r="K698" s="19" t="str">
        <f>IF(AND(NOT(ISBLANK('Gen Master'!K651)),OR('Gen Master'!$AM651=TRUE,'Gen Master'!$AM651="Enabled?")),'Gen Master'!K651, ignore_flag)</f>
        <v>zzz_ignore</v>
      </c>
      <c r="L698" s="19" t="str">
        <f>IF(AND(NOT(ISBLANK('Gen Master'!L651)),OR('Gen Master'!$AM651=TRUE,'Gen Master'!$AM651="Enabled?")),'Gen Master'!L651, ignore_flag)</f>
        <v>zzz_ignore</v>
      </c>
      <c r="M698" s="19" t="str">
        <f>IF(AND(NOT(ISBLANK('Gen Master'!M651)),OR('Gen Master'!$AM651=TRUE,'Gen Master'!$AM651="Enabled?")),'Gen Master'!M651, ignore_flag)</f>
        <v>zzz_ignore</v>
      </c>
      <c r="N698" s="19" t="str">
        <f>IF(AND(NOT(ISBLANK('Gen Master'!N651)),OR('Gen Master'!$AM651=TRUE,'Gen Master'!$AM651="Enabled?")),'Gen Master'!N651, ignore_flag)</f>
        <v>zzz_ignore</v>
      </c>
      <c r="O698" s="19" t="str">
        <f>IF(AND(NOT(ISBLANK('Gen Master'!O651)),OR('Gen Master'!$AM651=TRUE,'Gen Master'!$AM651="Enabled?")),'Gen Master'!O651, ignore_flag)</f>
        <v>zzz_ignore</v>
      </c>
      <c r="P698" s="19" t="str">
        <f>IF(AND(NOT(ISBLANK('Gen Master'!P651)),OR('Gen Master'!$AM651=TRUE,'Gen Master'!$AM651="Enabled?")),'Gen Master'!P651, ignore_flag)</f>
        <v>zzz_ignore</v>
      </c>
      <c r="Q698" s="19" t="str">
        <f>IF(AND(NOT(ISBLANK('Gen Master'!Q651)),OR('Gen Master'!$AM651=TRUE,'Gen Master'!$AM651="Enabled?")),'Gen Master'!Q651, ignore_flag)</f>
        <v>zzz_ignore</v>
      </c>
      <c r="R698" s="19" t="str">
        <f>IF(AND(NOT(ISBLANK('Gen Master'!R651)),OR('Gen Master'!$AM651=TRUE,'Gen Master'!$AM651="Enabled?")),'Gen Master'!R651, ignore_flag)</f>
        <v>zzz_ignore</v>
      </c>
      <c r="S698" s="19" t="str">
        <f>IF(AND(NOT(ISBLANK('Gen Master'!S651)),OR('Gen Master'!$AM651=TRUE,'Gen Master'!$AM651="Enabled?")),'Gen Master'!S651, ignore_flag)</f>
        <v>zzz_ignore</v>
      </c>
      <c r="T698" s="19" t="str">
        <f>IF(AND(NOT(ISBLANK('Gen Master'!T651)),OR('Gen Master'!$AM651=TRUE,'Gen Master'!$AM651="Enabled?")),'Gen Master'!T651, ignore_flag)</f>
        <v>zzz_ignore</v>
      </c>
      <c r="U698" s="19" t="str">
        <f>IF(AND(NOT(ISBLANK('Gen Master'!U651)),OR('Gen Master'!$AM651=TRUE,'Gen Master'!$AM651="Enabled?")),'Gen Master'!U651, ignore_flag)</f>
        <v>zzz_ignore</v>
      </c>
      <c r="V698" s="19" t="str">
        <f ca="1">IF(AND(NOT(ISBLANK('Gen Master'!V651)),OR('Gen Master'!$AM651=TRUE,'Gen Master'!$AM651="Enabled?")),'Gen Master'!V651, ignore_flag)</f>
        <v>zzz_ignore</v>
      </c>
      <c r="W698" s="19" t="str">
        <f>IF(AND(NOT(ISBLANK('Gen Master'!W651)),OR('Gen Master'!$AM651=TRUE,'Gen Master'!$AM651="Enabled?")),'Gen Master'!W651, ignore_flag)</f>
        <v>zzz_ignore</v>
      </c>
      <c r="X698" s="19" t="str">
        <f>IF(AND(NOT(ISBLANK('Gen Master'!X651)),OR('Gen Master'!$AM651=TRUE,'Gen Master'!$AM651="Enabled?")),'Gen Master'!X651, ignore_flag)</f>
        <v>zzz_ignore</v>
      </c>
      <c r="Y698" s="19" t="str">
        <f>IF(AND(NOT(ISBLANK('Gen Master'!Y651)),OR('Gen Master'!$AM651=TRUE,'Gen Master'!$AM651="Enabled?")),'Gen Master'!Y651, ignore_flag)</f>
        <v>zzz_ignore</v>
      </c>
    </row>
    <row r="699" spans="1:25">
      <c r="A699" s="19">
        <f>'Gen Master'!A652</f>
        <v>621</v>
      </c>
      <c r="B699" s="19" t="str">
        <f>IF(AND(NOT(ISBLANK('Gen Master'!B652)),OR('Gen Master'!$AM652=TRUE,'Gen Master'!$AM652="Enabled?")),'Gen Master'!B652, ignore_flag)</f>
        <v>zzz_ignore</v>
      </c>
      <c r="C699" s="19" t="str">
        <f>IF(AND(NOT(ISBLANK('Gen Master'!C652)),OR('Gen Master'!$AM652=TRUE,'Gen Master'!$AM652="Enabled?")),'Gen Master'!C652, ignore_flag)</f>
        <v>zzz_ignore</v>
      </c>
      <c r="D699" s="19" t="str">
        <f>IF(AND(NOT(ISBLANK('Gen Master'!D652)),OR('Gen Master'!$AM652=TRUE,'Gen Master'!$AM652="Enabled?")),'Gen Master'!D652, ignore_flag)</f>
        <v>zzz_ignore</v>
      </c>
      <c r="E699" s="19" t="str">
        <f>IF(AND(NOT(ISBLANK('Gen Master'!E652)),OR('Gen Master'!$AM652=TRUE,'Gen Master'!$AM652="Enabled?")),'Gen Master'!E652, ignore_flag)</f>
        <v>zzz_ignore</v>
      </c>
      <c r="F699" s="19" t="str">
        <f>IF(AND(NOT(ISBLANK('Gen Master'!F652)),OR('Gen Master'!$AM652=TRUE,'Gen Master'!$AM652="Enabled?")),'Gen Master'!F652, ignore_flag)</f>
        <v>zzz_ignore</v>
      </c>
      <c r="G699" s="19" t="str">
        <f>IF(AND(NOT(ISBLANK('Gen Master'!G652)),OR('Gen Master'!$AM652=TRUE,'Gen Master'!$AM652="Enabled?")),'Gen Master'!G652, ignore_flag)</f>
        <v>zzz_ignore</v>
      </c>
      <c r="H699" s="19" t="str">
        <f>IF(AND(NOT(ISBLANK('Gen Master'!H652)),OR('Gen Master'!$AM652=TRUE,'Gen Master'!$AM652="Enabled?")),'Gen Master'!H652, ignore_flag)</f>
        <v>zzz_ignore</v>
      </c>
      <c r="I699" s="19" t="str">
        <f>IF(AND(NOT(ISBLANK('Gen Master'!I652)),OR('Gen Master'!$AM652=TRUE,'Gen Master'!$AM652="Enabled?")),'Gen Master'!I652, ignore_flag)</f>
        <v>zzz_ignore</v>
      </c>
      <c r="J699" s="19" t="str">
        <f>IF(AND(NOT(ISBLANK('Gen Master'!J652)),OR('Gen Master'!$AM652=TRUE,'Gen Master'!$AM652="Enabled?")),'Gen Master'!J652, ignore_flag)</f>
        <v>zzz_ignore</v>
      </c>
      <c r="K699" s="19" t="str">
        <f>IF(AND(NOT(ISBLANK('Gen Master'!K652)),OR('Gen Master'!$AM652=TRUE,'Gen Master'!$AM652="Enabled?")),'Gen Master'!K652, ignore_flag)</f>
        <v>zzz_ignore</v>
      </c>
      <c r="L699" s="19" t="str">
        <f>IF(AND(NOT(ISBLANK('Gen Master'!L652)),OR('Gen Master'!$AM652=TRUE,'Gen Master'!$AM652="Enabled?")),'Gen Master'!L652, ignore_flag)</f>
        <v>zzz_ignore</v>
      </c>
      <c r="M699" s="19" t="str">
        <f>IF(AND(NOT(ISBLANK('Gen Master'!M652)),OR('Gen Master'!$AM652=TRUE,'Gen Master'!$AM652="Enabled?")),'Gen Master'!M652, ignore_flag)</f>
        <v>zzz_ignore</v>
      </c>
      <c r="N699" s="19" t="str">
        <f>IF(AND(NOT(ISBLANK('Gen Master'!N652)),OR('Gen Master'!$AM652=TRUE,'Gen Master'!$AM652="Enabled?")),'Gen Master'!N652, ignore_flag)</f>
        <v>zzz_ignore</v>
      </c>
      <c r="O699" s="19" t="str">
        <f>IF(AND(NOT(ISBLANK('Gen Master'!O652)),OR('Gen Master'!$AM652=TRUE,'Gen Master'!$AM652="Enabled?")),'Gen Master'!O652, ignore_flag)</f>
        <v>zzz_ignore</v>
      </c>
      <c r="P699" s="19" t="str">
        <f>IF(AND(NOT(ISBLANK('Gen Master'!P652)),OR('Gen Master'!$AM652=TRUE,'Gen Master'!$AM652="Enabled?")),'Gen Master'!P652, ignore_flag)</f>
        <v>zzz_ignore</v>
      </c>
      <c r="Q699" s="19" t="str">
        <f>IF(AND(NOT(ISBLANK('Gen Master'!Q652)),OR('Gen Master'!$AM652=TRUE,'Gen Master'!$AM652="Enabled?")),'Gen Master'!Q652, ignore_flag)</f>
        <v>zzz_ignore</v>
      </c>
      <c r="R699" s="19" t="str">
        <f>IF(AND(NOT(ISBLANK('Gen Master'!R652)),OR('Gen Master'!$AM652=TRUE,'Gen Master'!$AM652="Enabled?")),'Gen Master'!R652, ignore_flag)</f>
        <v>zzz_ignore</v>
      </c>
      <c r="S699" s="19" t="str">
        <f>IF(AND(NOT(ISBLANK('Gen Master'!S652)),OR('Gen Master'!$AM652=TRUE,'Gen Master'!$AM652="Enabled?")),'Gen Master'!S652, ignore_flag)</f>
        <v>zzz_ignore</v>
      </c>
      <c r="T699" s="19" t="str">
        <f>IF(AND(NOT(ISBLANK('Gen Master'!T652)),OR('Gen Master'!$AM652=TRUE,'Gen Master'!$AM652="Enabled?")),'Gen Master'!T652, ignore_flag)</f>
        <v>zzz_ignore</v>
      </c>
      <c r="U699" s="19" t="str">
        <f>IF(AND(NOT(ISBLANK('Gen Master'!U652)),OR('Gen Master'!$AM652=TRUE,'Gen Master'!$AM652="Enabled?")),'Gen Master'!U652, ignore_flag)</f>
        <v>zzz_ignore</v>
      </c>
      <c r="V699" s="19" t="str">
        <f ca="1">IF(AND(NOT(ISBLANK('Gen Master'!V652)),OR('Gen Master'!$AM652=TRUE,'Gen Master'!$AM652="Enabled?")),'Gen Master'!V652, ignore_flag)</f>
        <v>zzz_ignore</v>
      </c>
      <c r="W699" s="19" t="str">
        <f>IF(AND(NOT(ISBLANK('Gen Master'!W652)),OR('Gen Master'!$AM652=TRUE,'Gen Master'!$AM652="Enabled?")),'Gen Master'!W652, ignore_flag)</f>
        <v>zzz_ignore</v>
      </c>
      <c r="X699" s="19" t="str">
        <f>IF(AND(NOT(ISBLANK('Gen Master'!X652)),OR('Gen Master'!$AM652=TRUE,'Gen Master'!$AM652="Enabled?")),'Gen Master'!X652, ignore_flag)</f>
        <v>zzz_ignore</v>
      </c>
      <c r="Y699" s="19" t="str">
        <f>IF(AND(NOT(ISBLANK('Gen Master'!Y652)),OR('Gen Master'!$AM652=TRUE,'Gen Master'!$AM652="Enabled?")),'Gen Master'!Y652, ignore_flag)</f>
        <v>zzz_ignore</v>
      </c>
    </row>
    <row r="700" spans="1:25">
      <c r="A700" s="19">
        <f>'Gen Master'!A654</f>
        <v>623</v>
      </c>
      <c r="B700" s="19" t="str">
        <f>IF(AND(NOT(ISBLANK('Gen Master'!B654)),OR('Gen Master'!$AM654=TRUE,'Gen Master'!$AM654="Enabled?")),'Gen Master'!B654, ignore_flag)</f>
        <v>zzz_ignore</v>
      </c>
      <c r="C700" s="19" t="str">
        <f>IF(AND(NOT(ISBLANK('Gen Master'!C654)),OR('Gen Master'!$AM654=TRUE,'Gen Master'!$AM654="Enabled?")),'Gen Master'!C654, ignore_flag)</f>
        <v>zzz_ignore</v>
      </c>
      <c r="D700" s="19" t="str">
        <f>IF(AND(NOT(ISBLANK('Gen Master'!D654)),OR('Gen Master'!$AM654=TRUE,'Gen Master'!$AM654="Enabled?")),'Gen Master'!D654, ignore_flag)</f>
        <v>zzz_ignore</v>
      </c>
      <c r="E700" s="19" t="str">
        <f>IF(AND(NOT(ISBLANK('Gen Master'!E654)),OR('Gen Master'!$AM654=TRUE,'Gen Master'!$AM654="Enabled?")),'Gen Master'!E654, ignore_flag)</f>
        <v>zzz_ignore</v>
      </c>
      <c r="F700" s="19" t="str">
        <f>IF(AND(NOT(ISBLANK('Gen Master'!F654)),OR('Gen Master'!$AM654=TRUE,'Gen Master'!$AM654="Enabled?")),'Gen Master'!F654, ignore_flag)</f>
        <v>zzz_ignore</v>
      </c>
      <c r="G700" s="19" t="str">
        <f>IF(AND(NOT(ISBLANK('Gen Master'!G654)),OR('Gen Master'!$AM654=TRUE,'Gen Master'!$AM654="Enabled?")),'Gen Master'!G654, ignore_flag)</f>
        <v>zzz_ignore</v>
      </c>
      <c r="H700" s="19" t="str">
        <f>IF(AND(NOT(ISBLANK('Gen Master'!H654)),OR('Gen Master'!$AM654=TRUE,'Gen Master'!$AM654="Enabled?")),'Gen Master'!H654, ignore_flag)</f>
        <v>zzz_ignore</v>
      </c>
      <c r="I700" s="19" t="str">
        <f>IF(AND(NOT(ISBLANK('Gen Master'!I654)),OR('Gen Master'!$AM654=TRUE,'Gen Master'!$AM654="Enabled?")),'Gen Master'!I654, ignore_flag)</f>
        <v>zzz_ignore</v>
      </c>
      <c r="J700" s="19" t="str">
        <f>IF(AND(NOT(ISBLANK('Gen Master'!J654)),OR('Gen Master'!$AM654=TRUE,'Gen Master'!$AM654="Enabled?")),'Gen Master'!J654, ignore_flag)</f>
        <v>zzz_ignore</v>
      </c>
      <c r="K700" s="19" t="str">
        <f>IF(AND(NOT(ISBLANK('Gen Master'!K654)),OR('Gen Master'!$AM654=TRUE,'Gen Master'!$AM654="Enabled?")),'Gen Master'!K654, ignore_flag)</f>
        <v>zzz_ignore</v>
      </c>
      <c r="L700" s="19" t="str">
        <f>IF(AND(NOT(ISBLANK('Gen Master'!L654)),OR('Gen Master'!$AM654=TRUE,'Gen Master'!$AM654="Enabled?")),'Gen Master'!L654, ignore_flag)</f>
        <v>zzz_ignore</v>
      </c>
      <c r="M700" s="19" t="str">
        <f>IF(AND(NOT(ISBLANK('Gen Master'!M654)),OR('Gen Master'!$AM654=TRUE,'Gen Master'!$AM654="Enabled?")),'Gen Master'!M654, ignore_flag)</f>
        <v>zzz_ignore</v>
      </c>
      <c r="N700" s="19" t="str">
        <f>IF(AND(NOT(ISBLANK('Gen Master'!N654)),OR('Gen Master'!$AM654=TRUE,'Gen Master'!$AM654="Enabled?")),'Gen Master'!N654, ignore_flag)</f>
        <v>zzz_ignore</v>
      </c>
      <c r="O700" s="19" t="str">
        <f>IF(AND(NOT(ISBLANK('Gen Master'!O654)),OR('Gen Master'!$AM654=TRUE,'Gen Master'!$AM654="Enabled?")),'Gen Master'!O654, ignore_flag)</f>
        <v>zzz_ignore</v>
      </c>
      <c r="P700" s="19" t="str">
        <f>IF(AND(NOT(ISBLANK('Gen Master'!P654)),OR('Gen Master'!$AM654=TRUE,'Gen Master'!$AM654="Enabled?")),'Gen Master'!P654, ignore_flag)</f>
        <v>zzz_ignore</v>
      </c>
      <c r="Q700" s="19" t="str">
        <f>IF(AND(NOT(ISBLANK('Gen Master'!Q654)),OR('Gen Master'!$AM654=TRUE,'Gen Master'!$AM654="Enabled?")),'Gen Master'!Q654, ignore_flag)</f>
        <v>zzz_ignore</v>
      </c>
      <c r="R700" s="19" t="str">
        <f>IF(AND(NOT(ISBLANK('Gen Master'!R654)),OR('Gen Master'!$AM654=TRUE,'Gen Master'!$AM654="Enabled?")),'Gen Master'!R654, ignore_flag)</f>
        <v>zzz_ignore</v>
      </c>
      <c r="S700" s="19" t="str">
        <f>IF(AND(NOT(ISBLANK('Gen Master'!S654)),OR('Gen Master'!$AM654=TRUE,'Gen Master'!$AM654="Enabled?")),'Gen Master'!S654, ignore_flag)</f>
        <v>zzz_ignore</v>
      </c>
      <c r="T700" s="19" t="str">
        <f>IF(AND(NOT(ISBLANK('Gen Master'!T654)),OR('Gen Master'!$AM654=TRUE,'Gen Master'!$AM654="Enabled?")),'Gen Master'!T654, ignore_flag)</f>
        <v>zzz_ignore</v>
      </c>
      <c r="U700" s="19" t="str">
        <f>IF(AND(NOT(ISBLANK('Gen Master'!U654)),OR('Gen Master'!$AM654=TRUE,'Gen Master'!$AM654="Enabled?")),'Gen Master'!U654, ignore_flag)</f>
        <v>zzz_ignore</v>
      </c>
      <c r="V700" s="19" t="str">
        <f ca="1">IF(AND(NOT(ISBLANK('Gen Master'!V654)),OR('Gen Master'!$AM654=TRUE,'Gen Master'!$AM654="Enabled?")),'Gen Master'!V654, ignore_flag)</f>
        <v>zzz_ignore</v>
      </c>
      <c r="W700" s="19" t="str">
        <f>IF(AND(NOT(ISBLANK('Gen Master'!W654)),OR('Gen Master'!$AM654=TRUE,'Gen Master'!$AM654="Enabled?")),'Gen Master'!W654, ignore_flag)</f>
        <v>zzz_ignore</v>
      </c>
      <c r="X700" s="19" t="str">
        <f>IF(AND(NOT(ISBLANK('Gen Master'!X654)),OR('Gen Master'!$AM654=TRUE,'Gen Master'!$AM654="Enabled?")),'Gen Master'!X654, ignore_flag)</f>
        <v>zzz_ignore</v>
      </c>
      <c r="Y700" s="19" t="str">
        <f>IF(AND(NOT(ISBLANK('Gen Master'!Y654)),OR('Gen Master'!$AM654=TRUE,'Gen Master'!$AM654="Enabled?")),'Gen Master'!Y654, ignore_flag)</f>
        <v>zzz_ignore</v>
      </c>
    </row>
    <row r="701" spans="1:25">
      <c r="A701" s="19">
        <f>'Gen Master'!A655</f>
        <v>624</v>
      </c>
      <c r="B701" s="19" t="str">
        <f>IF(AND(NOT(ISBLANK('Gen Master'!B655)),OR('Gen Master'!$AM655=TRUE,'Gen Master'!$AM655="Enabled?")),'Gen Master'!B655, ignore_flag)</f>
        <v>zzz_ignore</v>
      </c>
      <c r="C701" s="19" t="str">
        <f>IF(AND(NOT(ISBLANK('Gen Master'!C655)),OR('Gen Master'!$AM655=TRUE,'Gen Master'!$AM655="Enabled?")),'Gen Master'!C655, ignore_flag)</f>
        <v>zzz_ignore</v>
      </c>
      <c r="D701" s="19" t="str">
        <f>IF(AND(NOT(ISBLANK('Gen Master'!D655)),OR('Gen Master'!$AM655=TRUE,'Gen Master'!$AM655="Enabled?")),'Gen Master'!D655, ignore_flag)</f>
        <v>zzz_ignore</v>
      </c>
      <c r="E701" s="19" t="str">
        <f>IF(AND(NOT(ISBLANK('Gen Master'!E655)),OR('Gen Master'!$AM655=TRUE,'Gen Master'!$AM655="Enabled?")),'Gen Master'!E655, ignore_flag)</f>
        <v>zzz_ignore</v>
      </c>
      <c r="F701" s="19" t="str">
        <f>IF(AND(NOT(ISBLANK('Gen Master'!F655)),OR('Gen Master'!$AM655=TRUE,'Gen Master'!$AM655="Enabled?")),'Gen Master'!F655, ignore_flag)</f>
        <v>zzz_ignore</v>
      </c>
      <c r="G701" s="19" t="str">
        <f>IF(AND(NOT(ISBLANK('Gen Master'!G655)),OR('Gen Master'!$AM655=TRUE,'Gen Master'!$AM655="Enabled?")),'Gen Master'!G655, ignore_flag)</f>
        <v>zzz_ignore</v>
      </c>
      <c r="H701" s="19" t="str">
        <f>IF(AND(NOT(ISBLANK('Gen Master'!H655)),OR('Gen Master'!$AM655=TRUE,'Gen Master'!$AM655="Enabled?")),'Gen Master'!H655, ignore_flag)</f>
        <v>zzz_ignore</v>
      </c>
      <c r="I701" s="19" t="str">
        <f>IF(AND(NOT(ISBLANK('Gen Master'!I655)),OR('Gen Master'!$AM655=TRUE,'Gen Master'!$AM655="Enabled?")),'Gen Master'!I655, ignore_flag)</f>
        <v>zzz_ignore</v>
      </c>
      <c r="J701" s="19" t="str">
        <f>IF(AND(NOT(ISBLANK('Gen Master'!J655)),OR('Gen Master'!$AM655=TRUE,'Gen Master'!$AM655="Enabled?")),'Gen Master'!J655, ignore_flag)</f>
        <v>zzz_ignore</v>
      </c>
      <c r="K701" s="19" t="str">
        <f>IF(AND(NOT(ISBLANK('Gen Master'!K655)),OR('Gen Master'!$AM655=TRUE,'Gen Master'!$AM655="Enabled?")),'Gen Master'!K655, ignore_flag)</f>
        <v>zzz_ignore</v>
      </c>
      <c r="L701" s="19" t="str">
        <f>IF(AND(NOT(ISBLANK('Gen Master'!L655)),OR('Gen Master'!$AM655=TRUE,'Gen Master'!$AM655="Enabled?")),'Gen Master'!L655, ignore_flag)</f>
        <v>zzz_ignore</v>
      </c>
      <c r="M701" s="19" t="str">
        <f>IF(AND(NOT(ISBLANK('Gen Master'!M655)),OR('Gen Master'!$AM655=TRUE,'Gen Master'!$AM655="Enabled?")),'Gen Master'!M655, ignore_flag)</f>
        <v>zzz_ignore</v>
      </c>
      <c r="N701" s="19" t="str">
        <f>IF(AND(NOT(ISBLANK('Gen Master'!N655)),OR('Gen Master'!$AM655=TRUE,'Gen Master'!$AM655="Enabled?")),'Gen Master'!N655, ignore_flag)</f>
        <v>zzz_ignore</v>
      </c>
      <c r="O701" s="19" t="str">
        <f>IF(AND(NOT(ISBLANK('Gen Master'!O655)),OR('Gen Master'!$AM655=TRUE,'Gen Master'!$AM655="Enabled?")),'Gen Master'!O655, ignore_flag)</f>
        <v>zzz_ignore</v>
      </c>
      <c r="P701" s="19" t="str">
        <f>IF(AND(NOT(ISBLANK('Gen Master'!P655)),OR('Gen Master'!$AM655=TRUE,'Gen Master'!$AM655="Enabled?")),'Gen Master'!P655, ignore_flag)</f>
        <v>zzz_ignore</v>
      </c>
      <c r="Q701" s="19" t="str">
        <f>IF(AND(NOT(ISBLANK('Gen Master'!Q655)),OR('Gen Master'!$AM655=TRUE,'Gen Master'!$AM655="Enabled?")),'Gen Master'!Q655, ignore_flag)</f>
        <v>zzz_ignore</v>
      </c>
      <c r="R701" s="19" t="str">
        <f>IF(AND(NOT(ISBLANK('Gen Master'!R655)),OR('Gen Master'!$AM655=TRUE,'Gen Master'!$AM655="Enabled?")),'Gen Master'!R655, ignore_flag)</f>
        <v>zzz_ignore</v>
      </c>
      <c r="S701" s="19" t="str">
        <f>IF(AND(NOT(ISBLANK('Gen Master'!S655)),OR('Gen Master'!$AM655=TRUE,'Gen Master'!$AM655="Enabled?")),'Gen Master'!S655, ignore_flag)</f>
        <v>zzz_ignore</v>
      </c>
      <c r="T701" s="19" t="str">
        <f>IF(AND(NOT(ISBLANK('Gen Master'!T655)),OR('Gen Master'!$AM655=TRUE,'Gen Master'!$AM655="Enabled?")),'Gen Master'!T655, ignore_flag)</f>
        <v>zzz_ignore</v>
      </c>
      <c r="U701" s="19" t="str">
        <f>IF(AND(NOT(ISBLANK('Gen Master'!U655)),OR('Gen Master'!$AM655=TRUE,'Gen Master'!$AM655="Enabled?")),'Gen Master'!U655, ignore_flag)</f>
        <v>zzz_ignore</v>
      </c>
      <c r="V701" s="19" t="str">
        <f ca="1">IF(AND(NOT(ISBLANK('Gen Master'!V655)),OR('Gen Master'!$AM655=TRUE,'Gen Master'!$AM655="Enabled?")),'Gen Master'!V655, ignore_flag)</f>
        <v>zzz_ignore</v>
      </c>
      <c r="W701" s="19" t="str">
        <f>IF(AND(NOT(ISBLANK('Gen Master'!W655)),OR('Gen Master'!$AM655=TRUE,'Gen Master'!$AM655="Enabled?")),'Gen Master'!W655, ignore_flag)</f>
        <v>zzz_ignore</v>
      </c>
      <c r="X701" s="19" t="str">
        <f>IF(AND(NOT(ISBLANK('Gen Master'!X655)),OR('Gen Master'!$AM655=TRUE,'Gen Master'!$AM655="Enabled?")),'Gen Master'!X655, ignore_flag)</f>
        <v>zzz_ignore</v>
      </c>
      <c r="Y701" s="19" t="str">
        <f>IF(AND(NOT(ISBLANK('Gen Master'!Y655)),OR('Gen Master'!$AM655=TRUE,'Gen Master'!$AM655="Enabled?")),'Gen Master'!Y655, ignore_flag)</f>
        <v>zzz_ignore</v>
      </c>
    </row>
    <row r="702" spans="1:25">
      <c r="A702" s="19">
        <f>'Gen Master'!A656</f>
        <v>625</v>
      </c>
      <c r="B702" s="19" t="str">
        <f>IF(AND(NOT(ISBLANK('Gen Master'!B656)),OR('Gen Master'!$AM656=TRUE,'Gen Master'!$AM656="Enabled?")),'Gen Master'!B656, ignore_flag)</f>
        <v>zzz_ignore</v>
      </c>
      <c r="C702" s="19" t="str">
        <f>IF(AND(NOT(ISBLANK('Gen Master'!C656)),OR('Gen Master'!$AM656=TRUE,'Gen Master'!$AM656="Enabled?")),'Gen Master'!C656, ignore_flag)</f>
        <v>zzz_ignore</v>
      </c>
      <c r="D702" s="19" t="str">
        <f>IF(AND(NOT(ISBLANK('Gen Master'!D656)),OR('Gen Master'!$AM656=TRUE,'Gen Master'!$AM656="Enabled?")),'Gen Master'!D656, ignore_flag)</f>
        <v>zzz_ignore</v>
      </c>
      <c r="E702" s="19" t="str">
        <f>IF(AND(NOT(ISBLANK('Gen Master'!E656)),OR('Gen Master'!$AM656=TRUE,'Gen Master'!$AM656="Enabled?")),'Gen Master'!E656, ignore_flag)</f>
        <v>zzz_ignore</v>
      </c>
      <c r="F702" s="19" t="str">
        <f>IF(AND(NOT(ISBLANK('Gen Master'!F656)),OR('Gen Master'!$AM656=TRUE,'Gen Master'!$AM656="Enabled?")),'Gen Master'!F656, ignore_flag)</f>
        <v>zzz_ignore</v>
      </c>
      <c r="G702" s="19" t="str">
        <f>IF(AND(NOT(ISBLANK('Gen Master'!G656)),OR('Gen Master'!$AM656=TRUE,'Gen Master'!$AM656="Enabled?")),'Gen Master'!G656, ignore_flag)</f>
        <v>zzz_ignore</v>
      </c>
      <c r="H702" s="19" t="str">
        <f>IF(AND(NOT(ISBLANK('Gen Master'!H656)),OR('Gen Master'!$AM656=TRUE,'Gen Master'!$AM656="Enabled?")),'Gen Master'!H656, ignore_flag)</f>
        <v>zzz_ignore</v>
      </c>
      <c r="I702" s="19" t="str">
        <f>IF(AND(NOT(ISBLANK('Gen Master'!I656)),OR('Gen Master'!$AM656=TRUE,'Gen Master'!$AM656="Enabled?")),'Gen Master'!I656, ignore_flag)</f>
        <v>zzz_ignore</v>
      </c>
      <c r="J702" s="19" t="str">
        <f>IF(AND(NOT(ISBLANK('Gen Master'!J656)),OR('Gen Master'!$AM656=TRUE,'Gen Master'!$AM656="Enabled?")),'Gen Master'!J656, ignore_flag)</f>
        <v>zzz_ignore</v>
      </c>
      <c r="K702" s="19" t="str">
        <f>IF(AND(NOT(ISBLANK('Gen Master'!K656)),OR('Gen Master'!$AM656=TRUE,'Gen Master'!$AM656="Enabled?")),'Gen Master'!K656, ignore_flag)</f>
        <v>zzz_ignore</v>
      </c>
      <c r="L702" s="19" t="str">
        <f>IF(AND(NOT(ISBLANK('Gen Master'!L656)),OR('Gen Master'!$AM656=TRUE,'Gen Master'!$AM656="Enabled?")),'Gen Master'!L656, ignore_flag)</f>
        <v>zzz_ignore</v>
      </c>
      <c r="M702" s="19" t="str">
        <f>IF(AND(NOT(ISBLANK('Gen Master'!M656)),OR('Gen Master'!$AM656=TRUE,'Gen Master'!$AM656="Enabled?")),'Gen Master'!M656, ignore_flag)</f>
        <v>zzz_ignore</v>
      </c>
      <c r="N702" s="19" t="str">
        <f>IF(AND(NOT(ISBLANK('Gen Master'!N656)),OR('Gen Master'!$AM656=TRUE,'Gen Master'!$AM656="Enabled?")),'Gen Master'!N656, ignore_flag)</f>
        <v>zzz_ignore</v>
      </c>
      <c r="O702" s="19" t="str">
        <f>IF(AND(NOT(ISBLANK('Gen Master'!O656)),OR('Gen Master'!$AM656=TRUE,'Gen Master'!$AM656="Enabled?")),'Gen Master'!O656, ignore_flag)</f>
        <v>zzz_ignore</v>
      </c>
      <c r="P702" s="19" t="str">
        <f>IF(AND(NOT(ISBLANK('Gen Master'!P656)),OR('Gen Master'!$AM656=TRUE,'Gen Master'!$AM656="Enabled?")),'Gen Master'!P656, ignore_flag)</f>
        <v>zzz_ignore</v>
      </c>
      <c r="Q702" s="19" t="str">
        <f>IF(AND(NOT(ISBLANK('Gen Master'!Q656)),OR('Gen Master'!$AM656=TRUE,'Gen Master'!$AM656="Enabled?")),'Gen Master'!Q656, ignore_flag)</f>
        <v>zzz_ignore</v>
      </c>
      <c r="R702" s="19" t="str">
        <f>IF(AND(NOT(ISBLANK('Gen Master'!R656)),OR('Gen Master'!$AM656=TRUE,'Gen Master'!$AM656="Enabled?")),'Gen Master'!R656, ignore_flag)</f>
        <v>zzz_ignore</v>
      </c>
      <c r="S702" s="19" t="str">
        <f>IF(AND(NOT(ISBLANK('Gen Master'!S656)),OR('Gen Master'!$AM656=TRUE,'Gen Master'!$AM656="Enabled?")),'Gen Master'!S656, ignore_flag)</f>
        <v>zzz_ignore</v>
      </c>
      <c r="T702" s="19" t="str">
        <f>IF(AND(NOT(ISBLANK('Gen Master'!T656)),OR('Gen Master'!$AM656=TRUE,'Gen Master'!$AM656="Enabled?")),'Gen Master'!T656, ignore_flag)</f>
        <v>zzz_ignore</v>
      </c>
      <c r="U702" s="19" t="str">
        <f>IF(AND(NOT(ISBLANK('Gen Master'!U656)),OR('Gen Master'!$AM656=TRUE,'Gen Master'!$AM656="Enabled?")),'Gen Master'!U656, ignore_flag)</f>
        <v>zzz_ignore</v>
      </c>
      <c r="V702" s="19" t="str">
        <f ca="1">IF(AND(NOT(ISBLANK('Gen Master'!V656)),OR('Gen Master'!$AM656=TRUE,'Gen Master'!$AM656="Enabled?")),'Gen Master'!V656, ignore_flag)</f>
        <v>zzz_ignore</v>
      </c>
      <c r="W702" s="19" t="str">
        <f>IF(AND(NOT(ISBLANK('Gen Master'!W656)),OR('Gen Master'!$AM656=TRUE,'Gen Master'!$AM656="Enabled?")),'Gen Master'!W656, ignore_flag)</f>
        <v>zzz_ignore</v>
      </c>
      <c r="X702" s="19" t="str">
        <f>IF(AND(NOT(ISBLANK('Gen Master'!X656)),OR('Gen Master'!$AM656=TRUE,'Gen Master'!$AM656="Enabled?")),'Gen Master'!X656, ignore_flag)</f>
        <v>zzz_ignore</v>
      </c>
      <c r="Y702" s="19" t="str">
        <f>IF(AND(NOT(ISBLANK('Gen Master'!Y656)),OR('Gen Master'!$AM656=TRUE,'Gen Master'!$AM656="Enabled?")),'Gen Master'!Y656, ignore_flag)</f>
        <v>zzz_ignore</v>
      </c>
    </row>
    <row r="703" spans="1:25">
      <c r="A703" s="19">
        <f>'Gen Master'!A657</f>
        <v>626</v>
      </c>
      <c r="B703" s="19" t="str">
        <f>IF(AND(NOT(ISBLANK('Gen Master'!B657)),OR('Gen Master'!$AM657=TRUE,'Gen Master'!$AM657="Enabled?")),'Gen Master'!B657, ignore_flag)</f>
        <v>zzz_ignore</v>
      </c>
      <c r="C703" s="19" t="str">
        <f>IF(AND(NOT(ISBLANK('Gen Master'!C657)),OR('Gen Master'!$AM657=TRUE,'Gen Master'!$AM657="Enabled?")),'Gen Master'!C657, ignore_flag)</f>
        <v>zzz_ignore</v>
      </c>
      <c r="D703" s="19" t="str">
        <f>IF(AND(NOT(ISBLANK('Gen Master'!D657)),OR('Gen Master'!$AM657=TRUE,'Gen Master'!$AM657="Enabled?")),'Gen Master'!D657, ignore_flag)</f>
        <v>zzz_ignore</v>
      </c>
      <c r="E703" s="19" t="str">
        <f>IF(AND(NOT(ISBLANK('Gen Master'!E657)),OR('Gen Master'!$AM657=TRUE,'Gen Master'!$AM657="Enabled?")),'Gen Master'!E657, ignore_flag)</f>
        <v>zzz_ignore</v>
      </c>
      <c r="F703" s="19" t="str">
        <f>IF(AND(NOT(ISBLANK('Gen Master'!F657)),OR('Gen Master'!$AM657=TRUE,'Gen Master'!$AM657="Enabled?")),'Gen Master'!F657, ignore_flag)</f>
        <v>zzz_ignore</v>
      </c>
      <c r="G703" s="19" t="str">
        <f>IF(AND(NOT(ISBLANK('Gen Master'!G657)),OR('Gen Master'!$AM657=TRUE,'Gen Master'!$AM657="Enabled?")),'Gen Master'!G657, ignore_flag)</f>
        <v>zzz_ignore</v>
      </c>
      <c r="H703" s="19" t="str">
        <f>IF(AND(NOT(ISBLANK('Gen Master'!H657)),OR('Gen Master'!$AM657=TRUE,'Gen Master'!$AM657="Enabled?")),'Gen Master'!H657, ignore_flag)</f>
        <v>zzz_ignore</v>
      </c>
      <c r="I703" s="19" t="str">
        <f>IF(AND(NOT(ISBLANK('Gen Master'!I657)),OR('Gen Master'!$AM657=TRUE,'Gen Master'!$AM657="Enabled?")),'Gen Master'!I657, ignore_flag)</f>
        <v>zzz_ignore</v>
      </c>
      <c r="J703" s="19" t="str">
        <f>IF(AND(NOT(ISBLANK('Gen Master'!J657)),OR('Gen Master'!$AM657=TRUE,'Gen Master'!$AM657="Enabled?")),'Gen Master'!J657, ignore_flag)</f>
        <v>zzz_ignore</v>
      </c>
      <c r="K703" s="19" t="str">
        <f>IF(AND(NOT(ISBLANK('Gen Master'!K657)),OR('Gen Master'!$AM657=TRUE,'Gen Master'!$AM657="Enabled?")),'Gen Master'!K657, ignore_flag)</f>
        <v>zzz_ignore</v>
      </c>
      <c r="L703" s="19" t="str">
        <f>IF(AND(NOT(ISBLANK('Gen Master'!L657)),OR('Gen Master'!$AM657=TRUE,'Gen Master'!$AM657="Enabled?")),'Gen Master'!L657, ignore_flag)</f>
        <v>zzz_ignore</v>
      </c>
      <c r="M703" s="19" t="str">
        <f>IF(AND(NOT(ISBLANK('Gen Master'!M657)),OR('Gen Master'!$AM657=TRUE,'Gen Master'!$AM657="Enabled?")),'Gen Master'!M657, ignore_flag)</f>
        <v>zzz_ignore</v>
      </c>
      <c r="N703" s="19" t="str">
        <f>IF(AND(NOT(ISBLANK('Gen Master'!N657)),OR('Gen Master'!$AM657=TRUE,'Gen Master'!$AM657="Enabled?")),'Gen Master'!N657, ignore_flag)</f>
        <v>zzz_ignore</v>
      </c>
      <c r="O703" s="19" t="str">
        <f>IF(AND(NOT(ISBLANK('Gen Master'!O657)),OR('Gen Master'!$AM657=TRUE,'Gen Master'!$AM657="Enabled?")),'Gen Master'!O657, ignore_flag)</f>
        <v>zzz_ignore</v>
      </c>
      <c r="P703" s="19" t="str">
        <f>IF(AND(NOT(ISBLANK('Gen Master'!P657)),OR('Gen Master'!$AM657=TRUE,'Gen Master'!$AM657="Enabled?")),'Gen Master'!P657, ignore_flag)</f>
        <v>zzz_ignore</v>
      </c>
      <c r="Q703" s="19" t="str">
        <f>IF(AND(NOT(ISBLANK('Gen Master'!Q657)),OR('Gen Master'!$AM657=TRUE,'Gen Master'!$AM657="Enabled?")),'Gen Master'!Q657, ignore_flag)</f>
        <v>zzz_ignore</v>
      </c>
      <c r="R703" s="19" t="str">
        <f>IF(AND(NOT(ISBLANK('Gen Master'!R657)),OR('Gen Master'!$AM657=TRUE,'Gen Master'!$AM657="Enabled?")),'Gen Master'!R657, ignore_flag)</f>
        <v>zzz_ignore</v>
      </c>
      <c r="S703" s="19" t="str">
        <f>IF(AND(NOT(ISBLANK('Gen Master'!S657)),OR('Gen Master'!$AM657=TRUE,'Gen Master'!$AM657="Enabled?")),'Gen Master'!S657, ignore_flag)</f>
        <v>zzz_ignore</v>
      </c>
      <c r="T703" s="19" t="str">
        <f>IF(AND(NOT(ISBLANK('Gen Master'!T657)),OR('Gen Master'!$AM657=TRUE,'Gen Master'!$AM657="Enabled?")),'Gen Master'!T657, ignore_flag)</f>
        <v>zzz_ignore</v>
      </c>
      <c r="U703" s="19" t="str">
        <f>IF(AND(NOT(ISBLANK('Gen Master'!U657)),OR('Gen Master'!$AM657=TRUE,'Gen Master'!$AM657="Enabled?")),'Gen Master'!U657, ignore_flag)</f>
        <v>zzz_ignore</v>
      </c>
      <c r="V703" s="19" t="str">
        <f ca="1">IF(AND(NOT(ISBLANK('Gen Master'!V657)),OR('Gen Master'!$AM657=TRUE,'Gen Master'!$AM657="Enabled?")),'Gen Master'!V657, ignore_flag)</f>
        <v>zzz_ignore</v>
      </c>
      <c r="W703" s="19" t="str">
        <f>IF(AND(NOT(ISBLANK('Gen Master'!W657)),OR('Gen Master'!$AM657=TRUE,'Gen Master'!$AM657="Enabled?")),'Gen Master'!W657, ignore_flag)</f>
        <v>zzz_ignore</v>
      </c>
      <c r="X703" s="19" t="str">
        <f>IF(AND(NOT(ISBLANK('Gen Master'!X657)),OR('Gen Master'!$AM657=TRUE,'Gen Master'!$AM657="Enabled?")),'Gen Master'!X657, ignore_flag)</f>
        <v>zzz_ignore</v>
      </c>
      <c r="Y703" s="19" t="str">
        <f>IF(AND(NOT(ISBLANK('Gen Master'!Y657)),OR('Gen Master'!$AM657=TRUE,'Gen Master'!$AM657="Enabled?")),'Gen Master'!Y657, ignore_flag)</f>
        <v>zzz_ignore</v>
      </c>
    </row>
    <row r="704" spans="1:25">
      <c r="A704" s="19">
        <f>'Gen Master'!A658</f>
        <v>627</v>
      </c>
      <c r="B704" s="19" t="str">
        <f>IF(AND(NOT(ISBLANK('Gen Master'!B658)),OR('Gen Master'!$AM658=TRUE,'Gen Master'!$AM658="Enabled?")),'Gen Master'!B658, ignore_flag)</f>
        <v>zzz_ignore</v>
      </c>
      <c r="C704" s="19" t="str">
        <f>IF(AND(NOT(ISBLANK('Gen Master'!C658)),OR('Gen Master'!$AM658=TRUE,'Gen Master'!$AM658="Enabled?")),'Gen Master'!C658, ignore_flag)</f>
        <v>zzz_ignore</v>
      </c>
      <c r="D704" s="19" t="str">
        <f>IF(AND(NOT(ISBLANK('Gen Master'!D658)),OR('Gen Master'!$AM658=TRUE,'Gen Master'!$AM658="Enabled?")),'Gen Master'!D658, ignore_flag)</f>
        <v>zzz_ignore</v>
      </c>
      <c r="E704" s="19" t="str">
        <f>IF(AND(NOT(ISBLANK('Gen Master'!E658)),OR('Gen Master'!$AM658=TRUE,'Gen Master'!$AM658="Enabled?")),'Gen Master'!E658, ignore_flag)</f>
        <v>zzz_ignore</v>
      </c>
      <c r="F704" s="19" t="str">
        <f>IF(AND(NOT(ISBLANK('Gen Master'!F658)),OR('Gen Master'!$AM658=TRUE,'Gen Master'!$AM658="Enabled?")),'Gen Master'!F658, ignore_flag)</f>
        <v>zzz_ignore</v>
      </c>
      <c r="G704" s="19" t="str">
        <f>IF(AND(NOT(ISBLANK('Gen Master'!G658)),OR('Gen Master'!$AM658=TRUE,'Gen Master'!$AM658="Enabled?")),'Gen Master'!G658, ignore_flag)</f>
        <v>zzz_ignore</v>
      </c>
      <c r="H704" s="19" t="str">
        <f>IF(AND(NOT(ISBLANK('Gen Master'!H658)),OR('Gen Master'!$AM658=TRUE,'Gen Master'!$AM658="Enabled?")),'Gen Master'!H658, ignore_flag)</f>
        <v>zzz_ignore</v>
      </c>
      <c r="I704" s="19" t="str">
        <f>IF(AND(NOT(ISBLANK('Gen Master'!I658)),OR('Gen Master'!$AM658=TRUE,'Gen Master'!$AM658="Enabled?")),'Gen Master'!I658, ignore_flag)</f>
        <v>zzz_ignore</v>
      </c>
      <c r="J704" s="19" t="str">
        <f>IF(AND(NOT(ISBLANK('Gen Master'!J658)),OR('Gen Master'!$AM658=TRUE,'Gen Master'!$AM658="Enabled?")),'Gen Master'!J658, ignore_flag)</f>
        <v>zzz_ignore</v>
      </c>
      <c r="K704" s="19" t="str">
        <f>IF(AND(NOT(ISBLANK('Gen Master'!K658)),OR('Gen Master'!$AM658=TRUE,'Gen Master'!$AM658="Enabled?")),'Gen Master'!K658, ignore_flag)</f>
        <v>zzz_ignore</v>
      </c>
      <c r="L704" s="19" t="str">
        <f>IF(AND(NOT(ISBLANK('Gen Master'!L658)),OR('Gen Master'!$AM658=TRUE,'Gen Master'!$AM658="Enabled?")),'Gen Master'!L658, ignore_flag)</f>
        <v>zzz_ignore</v>
      </c>
      <c r="M704" s="19" t="str">
        <f>IF(AND(NOT(ISBLANK('Gen Master'!M658)),OR('Gen Master'!$AM658=TRUE,'Gen Master'!$AM658="Enabled?")),'Gen Master'!M658, ignore_flag)</f>
        <v>zzz_ignore</v>
      </c>
      <c r="N704" s="19" t="str">
        <f>IF(AND(NOT(ISBLANK('Gen Master'!N658)),OR('Gen Master'!$AM658=TRUE,'Gen Master'!$AM658="Enabled?")),'Gen Master'!N658, ignore_flag)</f>
        <v>zzz_ignore</v>
      </c>
      <c r="O704" s="19" t="str">
        <f>IF(AND(NOT(ISBLANK('Gen Master'!O658)),OR('Gen Master'!$AM658=TRUE,'Gen Master'!$AM658="Enabled?")),'Gen Master'!O658, ignore_flag)</f>
        <v>zzz_ignore</v>
      </c>
      <c r="P704" s="19" t="str">
        <f>IF(AND(NOT(ISBLANK('Gen Master'!P658)),OR('Gen Master'!$AM658=TRUE,'Gen Master'!$AM658="Enabled?")),'Gen Master'!P658, ignore_flag)</f>
        <v>zzz_ignore</v>
      </c>
      <c r="Q704" s="19" t="str">
        <f>IF(AND(NOT(ISBLANK('Gen Master'!Q658)),OR('Gen Master'!$AM658=TRUE,'Gen Master'!$AM658="Enabled?")),'Gen Master'!Q658, ignore_flag)</f>
        <v>zzz_ignore</v>
      </c>
      <c r="R704" s="19" t="str">
        <f>IF(AND(NOT(ISBLANK('Gen Master'!R658)),OR('Gen Master'!$AM658=TRUE,'Gen Master'!$AM658="Enabled?")),'Gen Master'!R658, ignore_flag)</f>
        <v>zzz_ignore</v>
      </c>
      <c r="S704" s="19" t="str">
        <f>IF(AND(NOT(ISBLANK('Gen Master'!S658)),OR('Gen Master'!$AM658=TRUE,'Gen Master'!$AM658="Enabled?")),'Gen Master'!S658, ignore_flag)</f>
        <v>zzz_ignore</v>
      </c>
      <c r="T704" s="19" t="str">
        <f>IF(AND(NOT(ISBLANK('Gen Master'!T658)),OR('Gen Master'!$AM658=TRUE,'Gen Master'!$AM658="Enabled?")),'Gen Master'!T658, ignore_flag)</f>
        <v>zzz_ignore</v>
      </c>
      <c r="U704" s="19" t="str">
        <f>IF(AND(NOT(ISBLANK('Gen Master'!U658)),OR('Gen Master'!$AM658=TRUE,'Gen Master'!$AM658="Enabled?")),'Gen Master'!U658, ignore_flag)</f>
        <v>zzz_ignore</v>
      </c>
      <c r="V704" s="19" t="str">
        <f ca="1">IF(AND(NOT(ISBLANK('Gen Master'!V658)),OR('Gen Master'!$AM658=TRUE,'Gen Master'!$AM658="Enabled?")),'Gen Master'!V658, ignore_flag)</f>
        <v>zzz_ignore</v>
      </c>
      <c r="W704" s="19" t="str">
        <f>IF(AND(NOT(ISBLANK('Gen Master'!W658)),OR('Gen Master'!$AM658=TRUE,'Gen Master'!$AM658="Enabled?")),'Gen Master'!W658, ignore_flag)</f>
        <v>zzz_ignore</v>
      </c>
      <c r="X704" s="19" t="str">
        <f>IF(AND(NOT(ISBLANK('Gen Master'!X658)),OR('Gen Master'!$AM658=TRUE,'Gen Master'!$AM658="Enabled?")),'Gen Master'!X658, ignore_flag)</f>
        <v>zzz_ignore</v>
      </c>
      <c r="Y704" s="19" t="str">
        <f>IF(AND(NOT(ISBLANK('Gen Master'!Y658)),OR('Gen Master'!$AM658=TRUE,'Gen Master'!$AM658="Enabled?")),'Gen Master'!Y658, ignore_flag)</f>
        <v>zzz_ignore</v>
      </c>
    </row>
    <row r="705" spans="1:25">
      <c r="A705" s="19">
        <f>'Gen Master'!A659</f>
        <v>628</v>
      </c>
      <c r="B705" s="19" t="str">
        <f>IF(AND(NOT(ISBLANK('Gen Master'!B659)),OR('Gen Master'!$AM659=TRUE,'Gen Master'!$AM659="Enabled?")),'Gen Master'!B659, ignore_flag)</f>
        <v>zzz_ignore</v>
      </c>
      <c r="C705" s="19" t="str">
        <f>IF(AND(NOT(ISBLANK('Gen Master'!C659)),OR('Gen Master'!$AM659=TRUE,'Gen Master'!$AM659="Enabled?")),'Gen Master'!C659, ignore_flag)</f>
        <v>zzz_ignore</v>
      </c>
      <c r="D705" s="19" t="str">
        <f>IF(AND(NOT(ISBLANK('Gen Master'!D659)),OR('Gen Master'!$AM659=TRUE,'Gen Master'!$AM659="Enabled?")),'Gen Master'!D659, ignore_flag)</f>
        <v>zzz_ignore</v>
      </c>
      <c r="E705" s="19" t="str">
        <f>IF(AND(NOT(ISBLANK('Gen Master'!E659)),OR('Gen Master'!$AM659=TRUE,'Gen Master'!$AM659="Enabled?")),'Gen Master'!E659, ignore_flag)</f>
        <v>zzz_ignore</v>
      </c>
      <c r="F705" s="19" t="str">
        <f>IF(AND(NOT(ISBLANK('Gen Master'!F659)),OR('Gen Master'!$AM659=TRUE,'Gen Master'!$AM659="Enabled?")),'Gen Master'!F659, ignore_flag)</f>
        <v>zzz_ignore</v>
      </c>
      <c r="G705" s="19" t="str">
        <f>IF(AND(NOT(ISBLANK('Gen Master'!G659)),OR('Gen Master'!$AM659=TRUE,'Gen Master'!$AM659="Enabled?")),'Gen Master'!G659, ignore_flag)</f>
        <v>zzz_ignore</v>
      </c>
      <c r="H705" s="19" t="str">
        <f>IF(AND(NOT(ISBLANK('Gen Master'!H659)),OR('Gen Master'!$AM659=TRUE,'Gen Master'!$AM659="Enabled?")),'Gen Master'!H659, ignore_flag)</f>
        <v>zzz_ignore</v>
      </c>
      <c r="I705" s="19" t="str">
        <f>IF(AND(NOT(ISBLANK('Gen Master'!I659)),OR('Gen Master'!$AM659=TRUE,'Gen Master'!$AM659="Enabled?")),'Gen Master'!I659, ignore_flag)</f>
        <v>zzz_ignore</v>
      </c>
      <c r="J705" s="19" t="str">
        <f>IF(AND(NOT(ISBLANK('Gen Master'!J659)),OR('Gen Master'!$AM659=TRUE,'Gen Master'!$AM659="Enabled?")),'Gen Master'!J659, ignore_flag)</f>
        <v>zzz_ignore</v>
      </c>
      <c r="K705" s="19" t="str">
        <f>IF(AND(NOT(ISBLANK('Gen Master'!K659)),OR('Gen Master'!$AM659=TRUE,'Gen Master'!$AM659="Enabled?")),'Gen Master'!K659, ignore_flag)</f>
        <v>zzz_ignore</v>
      </c>
      <c r="L705" s="19" t="str">
        <f>IF(AND(NOT(ISBLANK('Gen Master'!L659)),OR('Gen Master'!$AM659=TRUE,'Gen Master'!$AM659="Enabled?")),'Gen Master'!L659, ignore_flag)</f>
        <v>zzz_ignore</v>
      </c>
      <c r="M705" s="19" t="str">
        <f>IF(AND(NOT(ISBLANK('Gen Master'!M659)),OR('Gen Master'!$AM659=TRUE,'Gen Master'!$AM659="Enabled?")),'Gen Master'!M659, ignore_flag)</f>
        <v>zzz_ignore</v>
      </c>
      <c r="N705" s="19" t="str">
        <f>IF(AND(NOT(ISBLANK('Gen Master'!N659)),OR('Gen Master'!$AM659=TRUE,'Gen Master'!$AM659="Enabled?")),'Gen Master'!N659, ignore_flag)</f>
        <v>zzz_ignore</v>
      </c>
      <c r="O705" s="19" t="str">
        <f>IF(AND(NOT(ISBLANK('Gen Master'!O659)),OR('Gen Master'!$AM659=TRUE,'Gen Master'!$AM659="Enabled?")),'Gen Master'!O659, ignore_flag)</f>
        <v>zzz_ignore</v>
      </c>
      <c r="P705" s="19" t="str">
        <f>IF(AND(NOT(ISBLANK('Gen Master'!P659)),OR('Gen Master'!$AM659=TRUE,'Gen Master'!$AM659="Enabled?")),'Gen Master'!P659, ignore_flag)</f>
        <v>zzz_ignore</v>
      </c>
      <c r="Q705" s="19" t="str">
        <f>IF(AND(NOT(ISBLANK('Gen Master'!Q659)),OR('Gen Master'!$AM659=TRUE,'Gen Master'!$AM659="Enabled?")),'Gen Master'!Q659, ignore_flag)</f>
        <v>zzz_ignore</v>
      </c>
      <c r="R705" s="19" t="str">
        <f>IF(AND(NOT(ISBLANK('Gen Master'!R659)),OR('Gen Master'!$AM659=TRUE,'Gen Master'!$AM659="Enabled?")),'Gen Master'!R659, ignore_flag)</f>
        <v>zzz_ignore</v>
      </c>
      <c r="S705" s="19" t="str">
        <f>IF(AND(NOT(ISBLANK('Gen Master'!S659)),OR('Gen Master'!$AM659=TRUE,'Gen Master'!$AM659="Enabled?")),'Gen Master'!S659, ignore_flag)</f>
        <v>zzz_ignore</v>
      </c>
      <c r="T705" s="19" t="str">
        <f>IF(AND(NOT(ISBLANK('Gen Master'!T659)),OR('Gen Master'!$AM659=TRUE,'Gen Master'!$AM659="Enabled?")),'Gen Master'!T659, ignore_flag)</f>
        <v>zzz_ignore</v>
      </c>
      <c r="U705" s="19" t="str">
        <f>IF(AND(NOT(ISBLANK('Gen Master'!U659)),OR('Gen Master'!$AM659=TRUE,'Gen Master'!$AM659="Enabled?")),'Gen Master'!U659, ignore_flag)</f>
        <v>zzz_ignore</v>
      </c>
      <c r="V705" s="19" t="str">
        <f ca="1">IF(AND(NOT(ISBLANK('Gen Master'!V659)),OR('Gen Master'!$AM659=TRUE,'Gen Master'!$AM659="Enabled?")),'Gen Master'!V659, ignore_flag)</f>
        <v>zzz_ignore</v>
      </c>
      <c r="W705" s="19" t="str">
        <f>IF(AND(NOT(ISBLANK('Gen Master'!W659)),OR('Gen Master'!$AM659=TRUE,'Gen Master'!$AM659="Enabled?")),'Gen Master'!W659, ignore_flag)</f>
        <v>zzz_ignore</v>
      </c>
      <c r="X705" s="19" t="str">
        <f>IF(AND(NOT(ISBLANK('Gen Master'!X659)),OR('Gen Master'!$AM659=TRUE,'Gen Master'!$AM659="Enabled?")),'Gen Master'!X659, ignore_flag)</f>
        <v>zzz_ignore</v>
      </c>
      <c r="Y705" s="19" t="str">
        <f>IF(AND(NOT(ISBLANK('Gen Master'!Y659)),OR('Gen Master'!$AM659=TRUE,'Gen Master'!$AM659="Enabled?")),'Gen Master'!Y659, ignore_flag)</f>
        <v>zzz_ignore</v>
      </c>
    </row>
    <row r="706" spans="1:25">
      <c r="A706" s="19">
        <f>'Gen Master'!A660</f>
        <v>629</v>
      </c>
      <c r="B706" s="19" t="str">
        <f>IF(AND(NOT(ISBLANK('Gen Master'!B660)),OR('Gen Master'!$AM660=TRUE,'Gen Master'!$AM660="Enabled?")),'Gen Master'!B660, ignore_flag)</f>
        <v>zzz_ignore</v>
      </c>
      <c r="C706" s="19" t="str">
        <f>IF(AND(NOT(ISBLANK('Gen Master'!C660)),OR('Gen Master'!$AM660=TRUE,'Gen Master'!$AM660="Enabled?")),'Gen Master'!C660, ignore_flag)</f>
        <v>zzz_ignore</v>
      </c>
      <c r="D706" s="19" t="str">
        <f>IF(AND(NOT(ISBLANK('Gen Master'!D660)),OR('Gen Master'!$AM660=TRUE,'Gen Master'!$AM660="Enabled?")),'Gen Master'!D660, ignore_flag)</f>
        <v>zzz_ignore</v>
      </c>
      <c r="E706" s="19" t="str">
        <f>IF(AND(NOT(ISBLANK('Gen Master'!E660)),OR('Gen Master'!$AM660=TRUE,'Gen Master'!$AM660="Enabled?")),'Gen Master'!E660, ignore_flag)</f>
        <v>zzz_ignore</v>
      </c>
      <c r="F706" s="19" t="str">
        <f>IF(AND(NOT(ISBLANK('Gen Master'!F660)),OR('Gen Master'!$AM660=TRUE,'Gen Master'!$AM660="Enabled?")),'Gen Master'!F660, ignore_flag)</f>
        <v>zzz_ignore</v>
      </c>
      <c r="G706" s="19" t="str">
        <f>IF(AND(NOT(ISBLANK('Gen Master'!G660)),OR('Gen Master'!$AM660=TRUE,'Gen Master'!$AM660="Enabled?")),'Gen Master'!G660, ignore_flag)</f>
        <v>zzz_ignore</v>
      </c>
      <c r="H706" s="19" t="str">
        <f>IF(AND(NOT(ISBLANK('Gen Master'!H660)),OR('Gen Master'!$AM660=TRUE,'Gen Master'!$AM660="Enabled?")),'Gen Master'!H660, ignore_flag)</f>
        <v>zzz_ignore</v>
      </c>
      <c r="I706" s="19" t="str">
        <f>IF(AND(NOT(ISBLANK('Gen Master'!I660)),OR('Gen Master'!$AM660=TRUE,'Gen Master'!$AM660="Enabled?")),'Gen Master'!I660, ignore_flag)</f>
        <v>zzz_ignore</v>
      </c>
      <c r="J706" s="19" t="str">
        <f>IF(AND(NOT(ISBLANK('Gen Master'!J660)),OR('Gen Master'!$AM660=TRUE,'Gen Master'!$AM660="Enabled?")),'Gen Master'!J660, ignore_flag)</f>
        <v>zzz_ignore</v>
      </c>
      <c r="K706" s="19" t="str">
        <f>IF(AND(NOT(ISBLANK('Gen Master'!K660)),OR('Gen Master'!$AM660=TRUE,'Gen Master'!$AM660="Enabled?")),'Gen Master'!K660, ignore_flag)</f>
        <v>zzz_ignore</v>
      </c>
      <c r="L706" s="19" t="str">
        <f>IF(AND(NOT(ISBLANK('Gen Master'!L660)),OR('Gen Master'!$AM660=TRUE,'Gen Master'!$AM660="Enabled?")),'Gen Master'!L660, ignore_flag)</f>
        <v>zzz_ignore</v>
      </c>
      <c r="M706" s="19" t="str">
        <f>IF(AND(NOT(ISBLANK('Gen Master'!M660)),OR('Gen Master'!$AM660=TRUE,'Gen Master'!$AM660="Enabled?")),'Gen Master'!M660, ignore_flag)</f>
        <v>zzz_ignore</v>
      </c>
      <c r="N706" s="19" t="str">
        <f>IF(AND(NOT(ISBLANK('Gen Master'!N660)),OR('Gen Master'!$AM660=TRUE,'Gen Master'!$AM660="Enabled?")),'Gen Master'!N660, ignore_flag)</f>
        <v>zzz_ignore</v>
      </c>
      <c r="O706" s="19" t="str">
        <f>IF(AND(NOT(ISBLANK('Gen Master'!O660)),OR('Gen Master'!$AM660=TRUE,'Gen Master'!$AM660="Enabled?")),'Gen Master'!O660, ignore_flag)</f>
        <v>zzz_ignore</v>
      </c>
      <c r="P706" s="19" t="str">
        <f>IF(AND(NOT(ISBLANK('Gen Master'!P660)),OR('Gen Master'!$AM660=TRUE,'Gen Master'!$AM660="Enabled?")),'Gen Master'!P660, ignore_flag)</f>
        <v>zzz_ignore</v>
      </c>
      <c r="Q706" s="19" t="str">
        <f>IF(AND(NOT(ISBLANK('Gen Master'!Q660)),OR('Gen Master'!$AM660=TRUE,'Gen Master'!$AM660="Enabled?")),'Gen Master'!Q660, ignore_flag)</f>
        <v>zzz_ignore</v>
      </c>
      <c r="R706" s="19" t="str">
        <f>IF(AND(NOT(ISBLANK('Gen Master'!R660)),OR('Gen Master'!$AM660=TRUE,'Gen Master'!$AM660="Enabled?")),'Gen Master'!R660, ignore_flag)</f>
        <v>zzz_ignore</v>
      </c>
      <c r="S706" s="19" t="str">
        <f>IF(AND(NOT(ISBLANK('Gen Master'!S660)),OR('Gen Master'!$AM660=TRUE,'Gen Master'!$AM660="Enabled?")),'Gen Master'!S660, ignore_flag)</f>
        <v>zzz_ignore</v>
      </c>
      <c r="T706" s="19" t="str">
        <f>IF(AND(NOT(ISBLANK('Gen Master'!T660)),OR('Gen Master'!$AM660=TRUE,'Gen Master'!$AM660="Enabled?")),'Gen Master'!T660, ignore_flag)</f>
        <v>zzz_ignore</v>
      </c>
      <c r="U706" s="19" t="str">
        <f>IF(AND(NOT(ISBLANK('Gen Master'!U660)),OR('Gen Master'!$AM660=TRUE,'Gen Master'!$AM660="Enabled?")),'Gen Master'!U660, ignore_flag)</f>
        <v>zzz_ignore</v>
      </c>
      <c r="V706" s="19" t="str">
        <f ca="1">IF(AND(NOT(ISBLANK('Gen Master'!V660)),OR('Gen Master'!$AM660=TRUE,'Gen Master'!$AM660="Enabled?")),'Gen Master'!V660, ignore_flag)</f>
        <v>zzz_ignore</v>
      </c>
      <c r="W706" s="19" t="str">
        <f>IF(AND(NOT(ISBLANK('Gen Master'!W660)),OR('Gen Master'!$AM660=TRUE,'Gen Master'!$AM660="Enabled?")),'Gen Master'!W660, ignore_flag)</f>
        <v>zzz_ignore</v>
      </c>
      <c r="X706" s="19" t="str">
        <f>IF(AND(NOT(ISBLANK('Gen Master'!X660)),OR('Gen Master'!$AM660=TRUE,'Gen Master'!$AM660="Enabled?")),'Gen Master'!X660, ignore_flag)</f>
        <v>zzz_ignore</v>
      </c>
      <c r="Y706" s="19" t="str">
        <f>IF(AND(NOT(ISBLANK('Gen Master'!Y660)),OR('Gen Master'!$AM660=TRUE,'Gen Master'!$AM660="Enabled?")),'Gen Master'!Y660, ignore_flag)</f>
        <v>zzz_ignore</v>
      </c>
    </row>
    <row r="707" spans="1:25">
      <c r="A707" s="19">
        <f>'Gen Master'!A661</f>
        <v>630</v>
      </c>
      <c r="B707" s="19" t="str">
        <f>IF(AND(NOT(ISBLANK('Gen Master'!B661)),OR('Gen Master'!$AM661=TRUE,'Gen Master'!$AM661="Enabled?")),'Gen Master'!B661, ignore_flag)</f>
        <v>zzz_ignore</v>
      </c>
      <c r="C707" s="19" t="str">
        <f>IF(AND(NOT(ISBLANK('Gen Master'!C661)),OR('Gen Master'!$AM661=TRUE,'Gen Master'!$AM661="Enabled?")),'Gen Master'!C661, ignore_flag)</f>
        <v>zzz_ignore</v>
      </c>
      <c r="D707" s="19" t="str">
        <f>IF(AND(NOT(ISBLANK('Gen Master'!D661)),OR('Gen Master'!$AM661=TRUE,'Gen Master'!$AM661="Enabled?")),'Gen Master'!D661, ignore_flag)</f>
        <v>zzz_ignore</v>
      </c>
      <c r="E707" s="19" t="str">
        <f>IF(AND(NOT(ISBLANK('Gen Master'!E661)),OR('Gen Master'!$AM661=TRUE,'Gen Master'!$AM661="Enabled?")),'Gen Master'!E661, ignore_flag)</f>
        <v>zzz_ignore</v>
      </c>
      <c r="F707" s="19" t="str">
        <f>IF(AND(NOT(ISBLANK('Gen Master'!F661)),OR('Gen Master'!$AM661=TRUE,'Gen Master'!$AM661="Enabled?")),'Gen Master'!F661, ignore_flag)</f>
        <v>zzz_ignore</v>
      </c>
      <c r="G707" s="19" t="str">
        <f>IF(AND(NOT(ISBLANK('Gen Master'!G661)),OR('Gen Master'!$AM661=TRUE,'Gen Master'!$AM661="Enabled?")),'Gen Master'!G661, ignore_flag)</f>
        <v>zzz_ignore</v>
      </c>
      <c r="H707" s="19" t="str">
        <f>IF(AND(NOT(ISBLANK('Gen Master'!H661)),OR('Gen Master'!$AM661=TRUE,'Gen Master'!$AM661="Enabled?")),'Gen Master'!H661, ignore_flag)</f>
        <v>zzz_ignore</v>
      </c>
      <c r="I707" s="19" t="str">
        <f>IF(AND(NOT(ISBLANK('Gen Master'!I661)),OR('Gen Master'!$AM661=TRUE,'Gen Master'!$AM661="Enabled?")),'Gen Master'!I661, ignore_flag)</f>
        <v>zzz_ignore</v>
      </c>
      <c r="J707" s="19" t="str">
        <f>IF(AND(NOT(ISBLANK('Gen Master'!J661)),OR('Gen Master'!$AM661=TRUE,'Gen Master'!$AM661="Enabled?")),'Gen Master'!J661, ignore_flag)</f>
        <v>zzz_ignore</v>
      </c>
      <c r="K707" s="19" t="str">
        <f>IF(AND(NOT(ISBLANK('Gen Master'!K661)),OR('Gen Master'!$AM661=TRUE,'Gen Master'!$AM661="Enabled?")),'Gen Master'!K661, ignore_flag)</f>
        <v>zzz_ignore</v>
      </c>
      <c r="L707" s="19" t="str">
        <f>IF(AND(NOT(ISBLANK('Gen Master'!L661)),OR('Gen Master'!$AM661=TRUE,'Gen Master'!$AM661="Enabled?")),'Gen Master'!L661, ignore_flag)</f>
        <v>zzz_ignore</v>
      </c>
      <c r="M707" s="19" t="str">
        <f>IF(AND(NOT(ISBLANK('Gen Master'!M661)),OR('Gen Master'!$AM661=TRUE,'Gen Master'!$AM661="Enabled?")),'Gen Master'!M661, ignore_flag)</f>
        <v>zzz_ignore</v>
      </c>
      <c r="N707" s="19" t="str">
        <f>IF(AND(NOT(ISBLANK('Gen Master'!N661)),OR('Gen Master'!$AM661=TRUE,'Gen Master'!$AM661="Enabled?")),'Gen Master'!N661, ignore_flag)</f>
        <v>zzz_ignore</v>
      </c>
      <c r="O707" s="19" t="str">
        <f>IF(AND(NOT(ISBLANK('Gen Master'!O661)),OR('Gen Master'!$AM661=TRUE,'Gen Master'!$AM661="Enabled?")),'Gen Master'!O661, ignore_flag)</f>
        <v>zzz_ignore</v>
      </c>
      <c r="P707" s="19" t="str">
        <f>IF(AND(NOT(ISBLANK('Gen Master'!P661)),OR('Gen Master'!$AM661=TRUE,'Gen Master'!$AM661="Enabled?")),'Gen Master'!P661, ignore_flag)</f>
        <v>zzz_ignore</v>
      </c>
      <c r="Q707" s="19" t="str">
        <f>IF(AND(NOT(ISBLANK('Gen Master'!Q661)),OR('Gen Master'!$AM661=TRUE,'Gen Master'!$AM661="Enabled?")),'Gen Master'!Q661, ignore_flag)</f>
        <v>zzz_ignore</v>
      </c>
      <c r="R707" s="19" t="str">
        <f>IF(AND(NOT(ISBLANK('Gen Master'!R661)),OR('Gen Master'!$AM661=TRUE,'Gen Master'!$AM661="Enabled?")),'Gen Master'!R661, ignore_flag)</f>
        <v>zzz_ignore</v>
      </c>
      <c r="S707" s="19" t="str">
        <f>IF(AND(NOT(ISBLANK('Gen Master'!S661)),OR('Gen Master'!$AM661=TRUE,'Gen Master'!$AM661="Enabled?")),'Gen Master'!S661, ignore_flag)</f>
        <v>zzz_ignore</v>
      </c>
      <c r="T707" s="19" t="str">
        <f>IF(AND(NOT(ISBLANK('Gen Master'!T661)),OR('Gen Master'!$AM661=TRUE,'Gen Master'!$AM661="Enabled?")),'Gen Master'!T661, ignore_flag)</f>
        <v>zzz_ignore</v>
      </c>
      <c r="U707" s="19" t="str">
        <f>IF(AND(NOT(ISBLANK('Gen Master'!U661)),OR('Gen Master'!$AM661=TRUE,'Gen Master'!$AM661="Enabled?")),'Gen Master'!U661, ignore_flag)</f>
        <v>zzz_ignore</v>
      </c>
      <c r="V707" s="19" t="str">
        <f ca="1">IF(AND(NOT(ISBLANK('Gen Master'!V661)),OR('Gen Master'!$AM661=TRUE,'Gen Master'!$AM661="Enabled?")),'Gen Master'!V661, ignore_flag)</f>
        <v>zzz_ignore</v>
      </c>
      <c r="W707" s="19" t="str">
        <f>IF(AND(NOT(ISBLANK('Gen Master'!W661)),OR('Gen Master'!$AM661=TRUE,'Gen Master'!$AM661="Enabled?")),'Gen Master'!W661, ignore_flag)</f>
        <v>zzz_ignore</v>
      </c>
      <c r="X707" s="19" t="str">
        <f>IF(AND(NOT(ISBLANK('Gen Master'!X661)),OR('Gen Master'!$AM661=TRUE,'Gen Master'!$AM661="Enabled?")),'Gen Master'!X661, ignore_flag)</f>
        <v>zzz_ignore</v>
      </c>
      <c r="Y707" s="19" t="str">
        <f>IF(AND(NOT(ISBLANK('Gen Master'!Y661)),OR('Gen Master'!$AM661=TRUE,'Gen Master'!$AM661="Enabled?")),'Gen Master'!Y661, ignore_flag)</f>
        <v>zzz_ignore</v>
      </c>
    </row>
    <row r="708" spans="1:25">
      <c r="A708" s="19">
        <f>'Gen Master'!A662</f>
        <v>631</v>
      </c>
      <c r="B708" s="19" t="str">
        <f>IF(AND(NOT(ISBLANK('Gen Master'!B662)),OR('Gen Master'!$AM662=TRUE,'Gen Master'!$AM662="Enabled?")),'Gen Master'!B662, ignore_flag)</f>
        <v>zzz_ignore</v>
      </c>
      <c r="C708" s="19" t="str">
        <f>IF(AND(NOT(ISBLANK('Gen Master'!C662)),OR('Gen Master'!$AM662=TRUE,'Gen Master'!$AM662="Enabled?")),'Gen Master'!C662, ignore_flag)</f>
        <v>zzz_ignore</v>
      </c>
      <c r="D708" s="19" t="str">
        <f>IF(AND(NOT(ISBLANK('Gen Master'!D662)),OR('Gen Master'!$AM662=TRUE,'Gen Master'!$AM662="Enabled?")),'Gen Master'!D662, ignore_flag)</f>
        <v>zzz_ignore</v>
      </c>
      <c r="E708" s="19" t="str">
        <f>IF(AND(NOT(ISBLANK('Gen Master'!E662)),OR('Gen Master'!$AM662=TRUE,'Gen Master'!$AM662="Enabled?")),'Gen Master'!E662, ignore_flag)</f>
        <v>zzz_ignore</v>
      </c>
      <c r="F708" s="19" t="str">
        <f>IF(AND(NOT(ISBLANK('Gen Master'!F662)),OR('Gen Master'!$AM662=TRUE,'Gen Master'!$AM662="Enabled?")),'Gen Master'!F662, ignore_flag)</f>
        <v>zzz_ignore</v>
      </c>
      <c r="G708" s="19" t="str">
        <f>IF(AND(NOT(ISBLANK('Gen Master'!G662)),OR('Gen Master'!$AM662=TRUE,'Gen Master'!$AM662="Enabled?")),'Gen Master'!G662, ignore_flag)</f>
        <v>zzz_ignore</v>
      </c>
      <c r="H708" s="19" t="str">
        <f>IF(AND(NOT(ISBLANK('Gen Master'!H662)),OR('Gen Master'!$AM662=TRUE,'Gen Master'!$AM662="Enabled?")),'Gen Master'!H662, ignore_flag)</f>
        <v>zzz_ignore</v>
      </c>
      <c r="I708" s="19" t="str">
        <f>IF(AND(NOT(ISBLANK('Gen Master'!I662)),OR('Gen Master'!$AM662=TRUE,'Gen Master'!$AM662="Enabled?")),'Gen Master'!I662, ignore_flag)</f>
        <v>zzz_ignore</v>
      </c>
      <c r="J708" s="19" t="str">
        <f>IF(AND(NOT(ISBLANK('Gen Master'!J662)),OR('Gen Master'!$AM662=TRUE,'Gen Master'!$AM662="Enabled?")),'Gen Master'!J662, ignore_flag)</f>
        <v>zzz_ignore</v>
      </c>
      <c r="K708" s="19" t="str">
        <f>IF(AND(NOT(ISBLANK('Gen Master'!K662)),OR('Gen Master'!$AM662=TRUE,'Gen Master'!$AM662="Enabled?")),'Gen Master'!K662, ignore_flag)</f>
        <v>zzz_ignore</v>
      </c>
      <c r="L708" s="19" t="str">
        <f>IF(AND(NOT(ISBLANK('Gen Master'!L662)),OR('Gen Master'!$AM662=TRUE,'Gen Master'!$AM662="Enabled?")),'Gen Master'!L662, ignore_flag)</f>
        <v>zzz_ignore</v>
      </c>
      <c r="M708" s="19" t="str">
        <f>IF(AND(NOT(ISBLANK('Gen Master'!M662)),OR('Gen Master'!$AM662=TRUE,'Gen Master'!$AM662="Enabled?")),'Gen Master'!M662, ignore_flag)</f>
        <v>zzz_ignore</v>
      </c>
      <c r="N708" s="19" t="str">
        <f>IF(AND(NOT(ISBLANK('Gen Master'!N662)),OR('Gen Master'!$AM662=TRUE,'Gen Master'!$AM662="Enabled?")),'Gen Master'!N662, ignore_flag)</f>
        <v>zzz_ignore</v>
      </c>
      <c r="O708" s="19" t="str">
        <f>IF(AND(NOT(ISBLANK('Gen Master'!O662)),OR('Gen Master'!$AM662=TRUE,'Gen Master'!$AM662="Enabled?")),'Gen Master'!O662, ignore_flag)</f>
        <v>zzz_ignore</v>
      </c>
      <c r="P708" s="19" t="str">
        <f>IF(AND(NOT(ISBLANK('Gen Master'!P662)),OR('Gen Master'!$AM662=TRUE,'Gen Master'!$AM662="Enabled?")),'Gen Master'!P662, ignore_flag)</f>
        <v>zzz_ignore</v>
      </c>
      <c r="Q708" s="19" t="str">
        <f>IF(AND(NOT(ISBLANK('Gen Master'!Q662)),OR('Gen Master'!$AM662=TRUE,'Gen Master'!$AM662="Enabled?")),'Gen Master'!Q662, ignore_flag)</f>
        <v>zzz_ignore</v>
      </c>
      <c r="R708" s="19" t="str">
        <f>IF(AND(NOT(ISBLANK('Gen Master'!R662)),OR('Gen Master'!$AM662=TRUE,'Gen Master'!$AM662="Enabled?")),'Gen Master'!R662, ignore_flag)</f>
        <v>zzz_ignore</v>
      </c>
      <c r="S708" s="19" t="str">
        <f>IF(AND(NOT(ISBLANK('Gen Master'!S662)),OR('Gen Master'!$AM662=TRUE,'Gen Master'!$AM662="Enabled?")),'Gen Master'!S662, ignore_flag)</f>
        <v>zzz_ignore</v>
      </c>
      <c r="T708" s="19" t="str">
        <f>IF(AND(NOT(ISBLANK('Gen Master'!T662)),OR('Gen Master'!$AM662=TRUE,'Gen Master'!$AM662="Enabled?")),'Gen Master'!T662, ignore_flag)</f>
        <v>zzz_ignore</v>
      </c>
      <c r="U708" s="19" t="str">
        <f>IF(AND(NOT(ISBLANK('Gen Master'!U662)),OR('Gen Master'!$AM662=TRUE,'Gen Master'!$AM662="Enabled?")),'Gen Master'!U662, ignore_flag)</f>
        <v>zzz_ignore</v>
      </c>
      <c r="V708" s="19" t="str">
        <f ca="1">IF(AND(NOT(ISBLANK('Gen Master'!V662)),OR('Gen Master'!$AM662=TRUE,'Gen Master'!$AM662="Enabled?")),'Gen Master'!V662, ignore_flag)</f>
        <v>zzz_ignore</v>
      </c>
      <c r="W708" s="19" t="str">
        <f>IF(AND(NOT(ISBLANK('Gen Master'!W662)),OR('Gen Master'!$AM662=TRUE,'Gen Master'!$AM662="Enabled?")),'Gen Master'!W662, ignore_flag)</f>
        <v>zzz_ignore</v>
      </c>
      <c r="X708" s="19" t="str">
        <f>IF(AND(NOT(ISBLANK('Gen Master'!X662)),OR('Gen Master'!$AM662=TRUE,'Gen Master'!$AM662="Enabled?")),'Gen Master'!X662, ignore_flag)</f>
        <v>zzz_ignore</v>
      </c>
      <c r="Y708" s="19" t="str">
        <f>IF(AND(NOT(ISBLANK('Gen Master'!Y662)),OR('Gen Master'!$AM662=TRUE,'Gen Master'!$AM662="Enabled?")),'Gen Master'!Y662, ignore_flag)</f>
        <v>zzz_ignore</v>
      </c>
    </row>
    <row r="709" spans="1:25">
      <c r="A709" s="19">
        <f>'Gen Master'!A663</f>
        <v>632</v>
      </c>
      <c r="B709" s="19" t="str">
        <f>IF(AND(NOT(ISBLANK('Gen Master'!B663)),OR('Gen Master'!$AM663=TRUE,'Gen Master'!$AM663="Enabled?")),'Gen Master'!B663, ignore_flag)</f>
        <v>zzz_ignore</v>
      </c>
      <c r="C709" s="19" t="str">
        <f>IF(AND(NOT(ISBLANK('Gen Master'!C663)),OR('Gen Master'!$AM663=TRUE,'Gen Master'!$AM663="Enabled?")),'Gen Master'!C663, ignore_flag)</f>
        <v>zzz_ignore</v>
      </c>
      <c r="D709" s="19" t="str">
        <f>IF(AND(NOT(ISBLANK('Gen Master'!D663)),OR('Gen Master'!$AM663=TRUE,'Gen Master'!$AM663="Enabled?")),'Gen Master'!D663, ignore_flag)</f>
        <v>zzz_ignore</v>
      </c>
      <c r="E709" s="19" t="str">
        <f>IF(AND(NOT(ISBLANK('Gen Master'!E663)),OR('Gen Master'!$AM663=TRUE,'Gen Master'!$AM663="Enabled?")),'Gen Master'!E663, ignore_flag)</f>
        <v>zzz_ignore</v>
      </c>
      <c r="F709" s="19" t="str">
        <f>IF(AND(NOT(ISBLANK('Gen Master'!F663)),OR('Gen Master'!$AM663=TRUE,'Gen Master'!$AM663="Enabled?")),'Gen Master'!F663, ignore_flag)</f>
        <v>zzz_ignore</v>
      </c>
      <c r="G709" s="19" t="str">
        <f>IF(AND(NOT(ISBLANK('Gen Master'!G663)),OR('Gen Master'!$AM663=TRUE,'Gen Master'!$AM663="Enabled?")),'Gen Master'!G663, ignore_flag)</f>
        <v>zzz_ignore</v>
      </c>
      <c r="H709" s="19" t="str">
        <f>IF(AND(NOT(ISBLANK('Gen Master'!H663)),OR('Gen Master'!$AM663=TRUE,'Gen Master'!$AM663="Enabled?")),'Gen Master'!H663, ignore_flag)</f>
        <v>zzz_ignore</v>
      </c>
      <c r="I709" s="19" t="str">
        <f>IF(AND(NOT(ISBLANK('Gen Master'!I663)),OR('Gen Master'!$AM663=TRUE,'Gen Master'!$AM663="Enabled?")),'Gen Master'!I663, ignore_flag)</f>
        <v>zzz_ignore</v>
      </c>
      <c r="J709" s="19" t="str">
        <f>IF(AND(NOT(ISBLANK('Gen Master'!J663)),OR('Gen Master'!$AM663=TRUE,'Gen Master'!$AM663="Enabled?")),'Gen Master'!J663, ignore_flag)</f>
        <v>zzz_ignore</v>
      </c>
      <c r="K709" s="19" t="str">
        <f>IF(AND(NOT(ISBLANK('Gen Master'!K663)),OR('Gen Master'!$AM663=TRUE,'Gen Master'!$AM663="Enabled?")),'Gen Master'!K663, ignore_flag)</f>
        <v>zzz_ignore</v>
      </c>
      <c r="L709" s="19" t="str">
        <f>IF(AND(NOT(ISBLANK('Gen Master'!L663)),OR('Gen Master'!$AM663=TRUE,'Gen Master'!$AM663="Enabled?")),'Gen Master'!L663, ignore_flag)</f>
        <v>zzz_ignore</v>
      </c>
      <c r="M709" s="19" t="str">
        <f>IF(AND(NOT(ISBLANK('Gen Master'!M663)),OR('Gen Master'!$AM663=TRUE,'Gen Master'!$AM663="Enabled?")),'Gen Master'!M663, ignore_flag)</f>
        <v>zzz_ignore</v>
      </c>
      <c r="N709" s="19" t="str">
        <f>IF(AND(NOT(ISBLANK('Gen Master'!N663)),OR('Gen Master'!$AM663=TRUE,'Gen Master'!$AM663="Enabled?")),'Gen Master'!N663, ignore_flag)</f>
        <v>zzz_ignore</v>
      </c>
      <c r="O709" s="19" t="str">
        <f>IF(AND(NOT(ISBLANK('Gen Master'!O663)),OR('Gen Master'!$AM663=TRUE,'Gen Master'!$AM663="Enabled?")),'Gen Master'!O663, ignore_flag)</f>
        <v>zzz_ignore</v>
      </c>
      <c r="P709" s="19" t="str">
        <f>IF(AND(NOT(ISBLANK('Gen Master'!P663)),OR('Gen Master'!$AM663=TRUE,'Gen Master'!$AM663="Enabled?")),'Gen Master'!P663, ignore_flag)</f>
        <v>zzz_ignore</v>
      </c>
      <c r="Q709" s="19" t="str">
        <f>IF(AND(NOT(ISBLANK('Gen Master'!Q663)),OR('Gen Master'!$AM663=TRUE,'Gen Master'!$AM663="Enabled?")),'Gen Master'!Q663, ignore_flag)</f>
        <v>zzz_ignore</v>
      </c>
      <c r="R709" s="19" t="str">
        <f>IF(AND(NOT(ISBLANK('Gen Master'!R663)),OR('Gen Master'!$AM663=TRUE,'Gen Master'!$AM663="Enabled?")),'Gen Master'!R663, ignore_flag)</f>
        <v>zzz_ignore</v>
      </c>
      <c r="S709" s="19" t="str">
        <f>IF(AND(NOT(ISBLANK('Gen Master'!S663)),OR('Gen Master'!$AM663=TRUE,'Gen Master'!$AM663="Enabled?")),'Gen Master'!S663, ignore_flag)</f>
        <v>zzz_ignore</v>
      </c>
      <c r="T709" s="19" t="str">
        <f>IF(AND(NOT(ISBLANK('Gen Master'!T663)),OR('Gen Master'!$AM663=TRUE,'Gen Master'!$AM663="Enabled?")),'Gen Master'!T663, ignore_flag)</f>
        <v>zzz_ignore</v>
      </c>
      <c r="U709" s="19" t="str">
        <f>IF(AND(NOT(ISBLANK('Gen Master'!U663)),OR('Gen Master'!$AM663=TRUE,'Gen Master'!$AM663="Enabled?")),'Gen Master'!U663, ignore_flag)</f>
        <v>zzz_ignore</v>
      </c>
      <c r="V709" s="19" t="str">
        <f ca="1">IF(AND(NOT(ISBLANK('Gen Master'!V663)),OR('Gen Master'!$AM663=TRUE,'Gen Master'!$AM663="Enabled?")),'Gen Master'!V663, ignore_flag)</f>
        <v>zzz_ignore</v>
      </c>
      <c r="W709" s="19" t="str">
        <f>IF(AND(NOT(ISBLANK('Gen Master'!W663)),OR('Gen Master'!$AM663=TRUE,'Gen Master'!$AM663="Enabled?")),'Gen Master'!W663, ignore_flag)</f>
        <v>zzz_ignore</v>
      </c>
      <c r="X709" s="19" t="str">
        <f>IF(AND(NOT(ISBLANK('Gen Master'!X663)),OR('Gen Master'!$AM663=TRUE,'Gen Master'!$AM663="Enabled?")),'Gen Master'!X663, ignore_flag)</f>
        <v>zzz_ignore</v>
      </c>
      <c r="Y709" s="19" t="str">
        <f>IF(AND(NOT(ISBLANK('Gen Master'!Y663)),OR('Gen Master'!$AM663=TRUE,'Gen Master'!$AM663="Enabled?")),'Gen Master'!Y663, ignore_flag)</f>
        <v>zzz_ignore</v>
      </c>
    </row>
    <row r="710" spans="1:25">
      <c r="A710" s="19">
        <f>'Gen Master'!A664</f>
        <v>633</v>
      </c>
      <c r="B710" s="19" t="str">
        <f>IF(AND(NOT(ISBLANK('Gen Master'!B664)),OR('Gen Master'!$AM664=TRUE,'Gen Master'!$AM664="Enabled?")),'Gen Master'!B664, ignore_flag)</f>
        <v>zzz_ignore</v>
      </c>
      <c r="C710" s="19" t="str">
        <f>IF(AND(NOT(ISBLANK('Gen Master'!C664)),OR('Gen Master'!$AM664=TRUE,'Gen Master'!$AM664="Enabled?")),'Gen Master'!C664, ignore_flag)</f>
        <v>zzz_ignore</v>
      </c>
      <c r="D710" s="19" t="str">
        <f>IF(AND(NOT(ISBLANK('Gen Master'!D664)),OR('Gen Master'!$AM664=TRUE,'Gen Master'!$AM664="Enabled?")),'Gen Master'!D664, ignore_flag)</f>
        <v>zzz_ignore</v>
      </c>
      <c r="E710" s="19" t="str">
        <f>IF(AND(NOT(ISBLANK('Gen Master'!E664)),OR('Gen Master'!$AM664=TRUE,'Gen Master'!$AM664="Enabled?")),'Gen Master'!E664, ignore_flag)</f>
        <v>zzz_ignore</v>
      </c>
      <c r="F710" s="19" t="str">
        <f>IF(AND(NOT(ISBLANK('Gen Master'!F664)),OR('Gen Master'!$AM664=TRUE,'Gen Master'!$AM664="Enabled?")),'Gen Master'!F664, ignore_flag)</f>
        <v>zzz_ignore</v>
      </c>
      <c r="G710" s="19" t="str">
        <f>IF(AND(NOT(ISBLANK('Gen Master'!G664)),OR('Gen Master'!$AM664=TRUE,'Gen Master'!$AM664="Enabled?")),'Gen Master'!G664, ignore_flag)</f>
        <v>zzz_ignore</v>
      </c>
      <c r="H710" s="19" t="str">
        <f>IF(AND(NOT(ISBLANK('Gen Master'!H664)),OR('Gen Master'!$AM664=TRUE,'Gen Master'!$AM664="Enabled?")),'Gen Master'!H664, ignore_flag)</f>
        <v>zzz_ignore</v>
      </c>
      <c r="I710" s="19" t="str">
        <f>IF(AND(NOT(ISBLANK('Gen Master'!I664)),OR('Gen Master'!$AM664=TRUE,'Gen Master'!$AM664="Enabled?")),'Gen Master'!I664, ignore_flag)</f>
        <v>zzz_ignore</v>
      </c>
      <c r="J710" s="19" t="str">
        <f>IF(AND(NOT(ISBLANK('Gen Master'!J664)),OR('Gen Master'!$AM664=TRUE,'Gen Master'!$AM664="Enabled?")),'Gen Master'!J664, ignore_flag)</f>
        <v>zzz_ignore</v>
      </c>
      <c r="K710" s="19" t="str">
        <f>IF(AND(NOT(ISBLANK('Gen Master'!K664)),OR('Gen Master'!$AM664=TRUE,'Gen Master'!$AM664="Enabled?")),'Gen Master'!K664, ignore_flag)</f>
        <v>zzz_ignore</v>
      </c>
      <c r="L710" s="19" t="str">
        <f>IF(AND(NOT(ISBLANK('Gen Master'!L664)),OR('Gen Master'!$AM664=TRUE,'Gen Master'!$AM664="Enabled?")),'Gen Master'!L664, ignore_flag)</f>
        <v>zzz_ignore</v>
      </c>
      <c r="M710" s="19" t="str">
        <f>IF(AND(NOT(ISBLANK('Gen Master'!M664)),OR('Gen Master'!$AM664=TRUE,'Gen Master'!$AM664="Enabled?")),'Gen Master'!M664, ignore_flag)</f>
        <v>zzz_ignore</v>
      </c>
      <c r="N710" s="19" t="str">
        <f>IF(AND(NOT(ISBLANK('Gen Master'!N664)),OR('Gen Master'!$AM664=TRUE,'Gen Master'!$AM664="Enabled?")),'Gen Master'!N664, ignore_flag)</f>
        <v>zzz_ignore</v>
      </c>
      <c r="O710" s="19" t="str">
        <f>IF(AND(NOT(ISBLANK('Gen Master'!O664)),OR('Gen Master'!$AM664=TRUE,'Gen Master'!$AM664="Enabled?")),'Gen Master'!O664, ignore_flag)</f>
        <v>zzz_ignore</v>
      </c>
      <c r="P710" s="19" t="str">
        <f>IF(AND(NOT(ISBLANK('Gen Master'!P664)),OR('Gen Master'!$AM664=TRUE,'Gen Master'!$AM664="Enabled?")),'Gen Master'!P664, ignore_flag)</f>
        <v>zzz_ignore</v>
      </c>
      <c r="Q710" s="19" t="str">
        <f>IF(AND(NOT(ISBLANK('Gen Master'!Q664)),OR('Gen Master'!$AM664=TRUE,'Gen Master'!$AM664="Enabled?")),'Gen Master'!Q664, ignore_flag)</f>
        <v>zzz_ignore</v>
      </c>
      <c r="R710" s="19" t="str">
        <f>IF(AND(NOT(ISBLANK('Gen Master'!R664)),OR('Gen Master'!$AM664=TRUE,'Gen Master'!$AM664="Enabled?")),'Gen Master'!R664, ignore_flag)</f>
        <v>zzz_ignore</v>
      </c>
      <c r="S710" s="19" t="str">
        <f>IF(AND(NOT(ISBLANK('Gen Master'!S664)),OR('Gen Master'!$AM664=TRUE,'Gen Master'!$AM664="Enabled?")),'Gen Master'!S664, ignore_flag)</f>
        <v>zzz_ignore</v>
      </c>
      <c r="T710" s="19" t="str">
        <f>IF(AND(NOT(ISBLANK('Gen Master'!T664)),OR('Gen Master'!$AM664=TRUE,'Gen Master'!$AM664="Enabled?")),'Gen Master'!T664, ignore_flag)</f>
        <v>zzz_ignore</v>
      </c>
      <c r="U710" s="19" t="str">
        <f>IF(AND(NOT(ISBLANK('Gen Master'!U664)),OR('Gen Master'!$AM664=TRUE,'Gen Master'!$AM664="Enabled?")),'Gen Master'!U664, ignore_flag)</f>
        <v>zzz_ignore</v>
      </c>
      <c r="V710" s="19" t="str">
        <f ca="1">IF(AND(NOT(ISBLANK('Gen Master'!V664)),OR('Gen Master'!$AM664=TRUE,'Gen Master'!$AM664="Enabled?")),'Gen Master'!V664, ignore_flag)</f>
        <v>zzz_ignore</v>
      </c>
      <c r="W710" s="19" t="str">
        <f>IF(AND(NOT(ISBLANK('Gen Master'!W664)),OR('Gen Master'!$AM664=TRUE,'Gen Master'!$AM664="Enabled?")),'Gen Master'!W664, ignore_flag)</f>
        <v>zzz_ignore</v>
      </c>
      <c r="X710" s="19" t="str">
        <f>IF(AND(NOT(ISBLANK('Gen Master'!X664)),OR('Gen Master'!$AM664=TRUE,'Gen Master'!$AM664="Enabled?")),'Gen Master'!X664, ignore_flag)</f>
        <v>zzz_ignore</v>
      </c>
      <c r="Y710" s="19" t="str">
        <f>IF(AND(NOT(ISBLANK('Gen Master'!Y664)),OR('Gen Master'!$AM664=TRUE,'Gen Master'!$AM664="Enabled?")),'Gen Master'!Y664, ignore_flag)</f>
        <v>zzz_ignore</v>
      </c>
    </row>
    <row r="711" spans="1:25">
      <c r="A711" s="19">
        <f>'Gen Master'!A665</f>
        <v>634</v>
      </c>
      <c r="B711" s="19" t="str">
        <f>IF(AND(NOT(ISBLANK('Gen Master'!B665)),OR('Gen Master'!$AM665=TRUE,'Gen Master'!$AM665="Enabled?")),'Gen Master'!B665, ignore_flag)</f>
        <v>zzz_ignore</v>
      </c>
      <c r="C711" s="19" t="str">
        <f>IF(AND(NOT(ISBLANK('Gen Master'!C665)),OR('Gen Master'!$AM665=TRUE,'Gen Master'!$AM665="Enabled?")),'Gen Master'!C665, ignore_flag)</f>
        <v>zzz_ignore</v>
      </c>
      <c r="D711" s="19" t="str">
        <f>IF(AND(NOT(ISBLANK('Gen Master'!D665)),OR('Gen Master'!$AM665=TRUE,'Gen Master'!$AM665="Enabled?")),'Gen Master'!D665, ignore_flag)</f>
        <v>zzz_ignore</v>
      </c>
      <c r="E711" s="19" t="str">
        <f>IF(AND(NOT(ISBLANK('Gen Master'!E665)),OR('Gen Master'!$AM665=TRUE,'Gen Master'!$AM665="Enabled?")),'Gen Master'!E665, ignore_flag)</f>
        <v>zzz_ignore</v>
      </c>
      <c r="F711" s="19" t="str">
        <f>IF(AND(NOT(ISBLANK('Gen Master'!F665)),OR('Gen Master'!$AM665=TRUE,'Gen Master'!$AM665="Enabled?")),'Gen Master'!F665, ignore_flag)</f>
        <v>zzz_ignore</v>
      </c>
      <c r="G711" s="19" t="str">
        <f>IF(AND(NOT(ISBLANK('Gen Master'!G665)),OR('Gen Master'!$AM665=TRUE,'Gen Master'!$AM665="Enabled?")),'Gen Master'!G665, ignore_flag)</f>
        <v>zzz_ignore</v>
      </c>
      <c r="H711" s="19" t="str">
        <f>IF(AND(NOT(ISBLANK('Gen Master'!H665)),OR('Gen Master'!$AM665=TRUE,'Gen Master'!$AM665="Enabled?")),'Gen Master'!H665, ignore_flag)</f>
        <v>zzz_ignore</v>
      </c>
      <c r="I711" s="19" t="str">
        <f>IF(AND(NOT(ISBLANK('Gen Master'!I665)),OR('Gen Master'!$AM665=TRUE,'Gen Master'!$AM665="Enabled?")),'Gen Master'!I665, ignore_flag)</f>
        <v>zzz_ignore</v>
      </c>
      <c r="J711" s="19" t="str">
        <f>IF(AND(NOT(ISBLANK('Gen Master'!J665)),OR('Gen Master'!$AM665=TRUE,'Gen Master'!$AM665="Enabled?")),'Gen Master'!J665, ignore_flag)</f>
        <v>zzz_ignore</v>
      </c>
      <c r="K711" s="19" t="str">
        <f>IF(AND(NOT(ISBLANK('Gen Master'!K665)),OR('Gen Master'!$AM665=TRUE,'Gen Master'!$AM665="Enabled?")),'Gen Master'!K665, ignore_flag)</f>
        <v>zzz_ignore</v>
      </c>
      <c r="L711" s="19" t="str">
        <f>IF(AND(NOT(ISBLANK('Gen Master'!L665)),OR('Gen Master'!$AM665=TRUE,'Gen Master'!$AM665="Enabled?")),'Gen Master'!L665, ignore_flag)</f>
        <v>zzz_ignore</v>
      </c>
      <c r="M711" s="19" t="str">
        <f>IF(AND(NOT(ISBLANK('Gen Master'!M665)),OR('Gen Master'!$AM665=TRUE,'Gen Master'!$AM665="Enabled?")),'Gen Master'!M665, ignore_flag)</f>
        <v>zzz_ignore</v>
      </c>
      <c r="N711" s="19" t="str">
        <f>IF(AND(NOT(ISBLANK('Gen Master'!N665)),OR('Gen Master'!$AM665=TRUE,'Gen Master'!$AM665="Enabled?")),'Gen Master'!N665, ignore_flag)</f>
        <v>zzz_ignore</v>
      </c>
      <c r="O711" s="19" t="str">
        <f>IF(AND(NOT(ISBLANK('Gen Master'!O665)),OR('Gen Master'!$AM665=TRUE,'Gen Master'!$AM665="Enabled?")),'Gen Master'!O665, ignore_flag)</f>
        <v>zzz_ignore</v>
      </c>
      <c r="P711" s="19" t="str">
        <f>IF(AND(NOT(ISBLANK('Gen Master'!P665)),OR('Gen Master'!$AM665=TRUE,'Gen Master'!$AM665="Enabled?")),'Gen Master'!P665, ignore_flag)</f>
        <v>zzz_ignore</v>
      </c>
      <c r="Q711" s="19" t="str">
        <f>IF(AND(NOT(ISBLANK('Gen Master'!Q665)),OR('Gen Master'!$AM665=TRUE,'Gen Master'!$AM665="Enabled?")),'Gen Master'!Q665, ignore_flag)</f>
        <v>zzz_ignore</v>
      </c>
      <c r="R711" s="19" t="str">
        <f>IF(AND(NOT(ISBLANK('Gen Master'!R665)),OR('Gen Master'!$AM665=TRUE,'Gen Master'!$AM665="Enabled?")),'Gen Master'!R665, ignore_flag)</f>
        <v>zzz_ignore</v>
      </c>
      <c r="S711" s="19" t="str">
        <f>IF(AND(NOT(ISBLANK('Gen Master'!S665)),OR('Gen Master'!$AM665=TRUE,'Gen Master'!$AM665="Enabled?")),'Gen Master'!S665, ignore_flag)</f>
        <v>zzz_ignore</v>
      </c>
      <c r="T711" s="19" t="str">
        <f>IF(AND(NOT(ISBLANK('Gen Master'!T665)),OR('Gen Master'!$AM665=TRUE,'Gen Master'!$AM665="Enabled?")),'Gen Master'!T665, ignore_flag)</f>
        <v>zzz_ignore</v>
      </c>
      <c r="U711" s="19" t="str">
        <f>IF(AND(NOT(ISBLANK('Gen Master'!U665)),OR('Gen Master'!$AM665=TRUE,'Gen Master'!$AM665="Enabled?")),'Gen Master'!U665, ignore_flag)</f>
        <v>zzz_ignore</v>
      </c>
      <c r="V711" s="19" t="str">
        <f ca="1">IF(AND(NOT(ISBLANK('Gen Master'!V665)),OR('Gen Master'!$AM665=TRUE,'Gen Master'!$AM665="Enabled?")),'Gen Master'!V665, ignore_flag)</f>
        <v>zzz_ignore</v>
      </c>
      <c r="W711" s="19" t="str">
        <f>IF(AND(NOT(ISBLANK('Gen Master'!W665)),OR('Gen Master'!$AM665=TRUE,'Gen Master'!$AM665="Enabled?")),'Gen Master'!W665, ignore_flag)</f>
        <v>zzz_ignore</v>
      </c>
      <c r="X711" s="19" t="str">
        <f>IF(AND(NOT(ISBLANK('Gen Master'!X665)),OR('Gen Master'!$AM665=TRUE,'Gen Master'!$AM665="Enabled?")),'Gen Master'!X665, ignore_flag)</f>
        <v>zzz_ignore</v>
      </c>
      <c r="Y711" s="19" t="str">
        <f>IF(AND(NOT(ISBLANK('Gen Master'!Y665)),OR('Gen Master'!$AM665=TRUE,'Gen Master'!$AM665="Enabled?")),'Gen Master'!Y665, ignore_flag)</f>
        <v>zzz_ignore</v>
      </c>
    </row>
    <row r="712" spans="1:25">
      <c r="A712" s="19">
        <f>'Gen Master'!A666</f>
        <v>635</v>
      </c>
      <c r="B712" s="19" t="str">
        <f>IF(AND(NOT(ISBLANK('Gen Master'!B666)),OR('Gen Master'!$AM666=TRUE,'Gen Master'!$AM666="Enabled?")),'Gen Master'!B666, ignore_flag)</f>
        <v>zzz_ignore</v>
      </c>
      <c r="C712" s="19" t="str">
        <f>IF(AND(NOT(ISBLANK('Gen Master'!C666)),OR('Gen Master'!$AM666=TRUE,'Gen Master'!$AM666="Enabled?")),'Gen Master'!C666, ignore_flag)</f>
        <v>zzz_ignore</v>
      </c>
      <c r="D712" s="19" t="str">
        <f>IF(AND(NOT(ISBLANK('Gen Master'!D666)),OR('Gen Master'!$AM666=TRUE,'Gen Master'!$AM666="Enabled?")),'Gen Master'!D666, ignore_flag)</f>
        <v>zzz_ignore</v>
      </c>
      <c r="E712" s="19" t="str">
        <f>IF(AND(NOT(ISBLANK('Gen Master'!E666)),OR('Gen Master'!$AM666=TRUE,'Gen Master'!$AM666="Enabled?")),'Gen Master'!E666, ignore_flag)</f>
        <v>zzz_ignore</v>
      </c>
      <c r="F712" s="19" t="str">
        <f>IF(AND(NOT(ISBLANK('Gen Master'!F666)),OR('Gen Master'!$AM666=TRUE,'Gen Master'!$AM666="Enabled?")),'Gen Master'!F666, ignore_flag)</f>
        <v>zzz_ignore</v>
      </c>
      <c r="G712" s="19" t="str">
        <f>IF(AND(NOT(ISBLANK('Gen Master'!G666)),OR('Gen Master'!$AM666=TRUE,'Gen Master'!$AM666="Enabled?")),'Gen Master'!G666, ignore_flag)</f>
        <v>zzz_ignore</v>
      </c>
      <c r="H712" s="19" t="str">
        <f>IF(AND(NOT(ISBLANK('Gen Master'!H666)),OR('Gen Master'!$AM666=TRUE,'Gen Master'!$AM666="Enabled?")),'Gen Master'!H666, ignore_flag)</f>
        <v>zzz_ignore</v>
      </c>
      <c r="I712" s="19" t="str">
        <f>IF(AND(NOT(ISBLANK('Gen Master'!I666)),OR('Gen Master'!$AM666=TRUE,'Gen Master'!$AM666="Enabled?")),'Gen Master'!I666, ignore_flag)</f>
        <v>zzz_ignore</v>
      </c>
      <c r="J712" s="19" t="str">
        <f>IF(AND(NOT(ISBLANK('Gen Master'!J666)),OR('Gen Master'!$AM666=TRUE,'Gen Master'!$AM666="Enabled?")),'Gen Master'!J666, ignore_flag)</f>
        <v>zzz_ignore</v>
      </c>
      <c r="K712" s="19" t="str">
        <f>IF(AND(NOT(ISBLANK('Gen Master'!K666)),OR('Gen Master'!$AM666=TRUE,'Gen Master'!$AM666="Enabled?")),'Gen Master'!K666, ignore_flag)</f>
        <v>zzz_ignore</v>
      </c>
      <c r="L712" s="19" t="str">
        <f>IF(AND(NOT(ISBLANK('Gen Master'!L666)),OR('Gen Master'!$AM666=TRUE,'Gen Master'!$AM666="Enabled?")),'Gen Master'!L666, ignore_flag)</f>
        <v>zzz_ignore</v>
      </c>
      <c r="M712" s="19" t="str">
        <f>IF(AND(NOT(ISBLANK('Gen Master'!M666)),OR('Gen Master'!$AM666=TRUE,'Gen Master'!$AM666="Enabled?")),'Gen Master'!M666, ignore_flag)</f>
        <v>zzz_ignore</v>
      </c>
      <c r="N712" s="19" t="str">
        <f>IF(AND(NOT(ISBLANK('Gen Master'!N666)),OR('Gen Master'!$AM666=TRUE,'Gen Master'!$AM666="Enabled?")),'Gen Master'!N666, ignore_flag)</f>
        <v>zzz_ignore</v>
      </c>
      <c r="O712" s="19" t="str">
        <f>IF(AND(NOT(ISBLANK('Gen Master'!O666)),OR('Gen Master'!$AM666=TRUE,'Gen Master'!$AM666="Enabled?")),'Gen Master'!O666, ignore_flag)</f>
        <v>zzz_ignore</v>
      </c>
      <c r="P712" s="19" t="str">
        <f>IF(AND(NOT(ISBLANK('Gen Master'!P666)),OR('Gen Master'!$AM666=TRUE,'Gen Master'!$AM666="Enabled?")),'Gen Master'!P666, ignore_flag)</f>
        <v>zzz_ignore</v>
      </c>
      <c r="Q712" s="19" t="str">
        <f>IF(AND(NOT(ISBLANK('Gen Master'!Q666)),OR('Gen Master'!$AM666=TRUE,'Gen Master'!$AM666="Enabled?")),'Gen Master'!Q666, ignore_flag)</f>
        <v>zzz_ignore</v>
      </c>
      <c r="R712" s="19" t="str">
        <f>IF(AND(NOT(ISBLANK('Gen Master'!R666)),OR('Gen Master'!$AM666=TRUE,'Gen Master'!$AM666="Enabled?")),'Gen Master'!R666, ignore_flag)</f>
        <v>zzz_ignore</v>
      </c>
      <c r="S712" s="19" t="str">
        <f>IF(AND(NOT(ISBLANK('Gen Master'!S666)),OR('Gen Master'!$AM666=TRUE,'Gen Master'!$AM666="Enabled?")),'Gen Master'!S666, ignore_flag)</f>
        <v>zzz_ignore</v>
      </c>
      <c r="T712" s="19" t="str">
        <f>IF(AND(NOT(ISBLANK('Gen Master'!T666)),OR('Gen Master'!$AM666=TRUE,'Gen Master'!$AM666="Enabled?")),'Gen Master'!T666, ignore_flag)</f>
        <v>zzz_ignore</v>
      </c>
      <c r="U712" s="19" t="str">
        <f>IF(AND(NOT(ISBLANK('Gen Master'!U666)),OR('Gen Master'!$AM666=TRUE,'Gen Master'!$AM666="Enabled?")),'Gen Master'!U666, ignore_flag)</f>
        <v>zzz_ignore</v>
      </c>
      <c r="V712" s="19" t="str">
        <f ca="1">IF(AND(NOT(ISBLANK('Gen Master'!V666)),OR('Gen Master'!$AM666=TRUE,'Gen Master'!$AM666="Enabled?")),'Gen Master'!V666, ignore_flag)</f>
        <v>zzz_ignore</v>
      </c>
      <c r="W712" s="19" t="str">
        <f>IF(AND(NOT(ISBLANK('Gen Master'!W666)),OR('Gen Master'!$AM666=TRUE,'Gen Master'!$AM666="Enabled?")),'Gen Master'!W666, ignore_flag)</f>
        <v>zzz_ignore</v>
      </c>
      <c r="X712" s="19" t="str">
        <f>IF(AND(NOT(ISBLANK('Gen Master'!X666)),OR('Gen Master'!$AM666=TRUE,'Gen Master'!$AM666="Enabled?")),'Gen Master'!X666, ignore_flag)</f>
        <v>zzz_ignore</v>
      </c>
      <c r="Y712" s="19" t="str">
        <f>IF(AND(NOT(ISBLANK('Gen Master'!Y666)),OR('Gen Master'!$AM666=TRUE,'Gen Master'!$AM666="Enabled?")),'Gen Master'!Y666, ignore_flag)</f>
        <v>zzz_ignore</v>
      </c>
    </row>
    <row r="713" spans="1:25">
      <c r="A713" s="19">
        <f>'Gen Master'!A667</f>
        <v>636</v>
      </c>
      <c r="B713" s="19" t="str">
        <f>IF(AND(NOT(ISBLANK('Gen Master'!B667)),OR('Gen Master'!$AM667=TRUE,'Gen Master'!$AM667="Enabled?")),'Gen Master'!B667, ignore_flag)</f>
        <v>zzz_ignore</v>
      </c>
      <c r="C713" s="19" t="str">
        <f>IF(AND(NOT(ISBLANK('Gen Master'!C667)),OR('Gen Master'!$AM667=TRUE,'Gen Master'!$AM667="Enabled?")),'Gen Master'!C667, ignore_flag)</f>
        <v>zzz_ignore</v>
      </c>
      <c r="D713" s="19" t="str">
        <f>IF(AND(NOT(ISBLANK('Gen Master'!D667)),OR('Gen Master'!$AM667=TRUE,'Gen Master'!$AM667="Enabled?")),'Gen Master'!D667, ignore_flag)</f>
        <v>zzz_ignore</v>
      </c>
      <c r="E713" s="19" t="str">
        <f>IF(AND(NOT(ISBLANK('Gen Master'!E667)),OR('Gen Master'!$AM667=TRUE,'Gen Master'!$AM667="Enabled?")),'Gen Master'!E667, ignore_flag)</f>
        <v>zzz_ignore</v>
      </c>
      <c r="F713" s="19" t="str">
        <f>IF(AND(NOT(ISBLANK('Gen Master'!F667)),OR('Gen Master'!$AM667=TRUE,'Gen Master'!$AM667="Enabled?")),'Gen Master'!F667, ignore_flag)</f>
        <v>zzz_ignore</v>
      </c>
      <c r="G713" s="19" t="str">
        <f>IF(AND(NOT(ISBLANK('Gen Master'!G667)),OR('Gen Master'!$AM667=TRUE,'Gen Master'!$AM667="Enabled?")),'Gen Master'!G667, ignore_flag)</f>
        <v>zzz_ignore</v>
      </c>
      <c r="H713" s="19" t="str">
        <f>IF(AND(NOT(ISBLANK('Gen Master'!H667)),OR('Gen Master'!$AM667=TRUE,'Gen Master'!$AM667="Enabled?")),'Gen Master'!H667, ignore_flag)</f>
        <v>zzz_ignore</v>
      </c>
      <c r="I713" s="19" t="str">
        <f>IF(AND(NOT(ISBLANK('Gen Master'!I667)),OR('Gen Master'!$AM667=TRUE,'Gen Master'!$AM667="Enabled?")),'Gen Master'!I667, ignore_flag)</f>
        <v>zzz_ignore</v>
      </c>
      <c r="J713" s="19" t="str">
        <f>IF(AND(NOT(ISBLANK('Gen Master'!J667)),OR('Gen Master'!$AM667=TRUE,'Gen Master'!$AM667="Enabled?")),'Gen Master'!J667, ignore_flag)</f>
        <v>zzz_ignore</v>
      </c>
      <c r="K713" s="19" t="str">
        <f>IF(AND(NOT(ISBLANK('Gen Master'!K667)),OR('Gen Master'!$AM667=TRUE,'Gen Master'!$AM667="Enabled?")),'Gen Master'!K667, ignore_flag)</f>
        <v>zzz_ignore</v>
      </c>
      <c r="L713" s="19" t="str">
        <f>IF(AND(NOT(ISBLANK('Gen Master'!L667)),OR('Gen Master'!$AM667=TRUE,'Gen Master'!$AM667="Enabled?")),'Gen Master'!L667, ignore_flag)</f>
        <v>zzz_ignore</v>
      </c>
      <c r="M713" s="19" t="str">
        <f>IF(AND(NOT(ISBLANK('Gen Master'!M667)),OR('Gen Master'!$AM667=TRUE,'Gen Master'!$AM667="Enabled?")),'Gen Master'!M667, ignore_flag)</f>
        <v>zzz_ignore</v>
      </c>
      <c r="N713" s="19" t="str">
        <f>IF(AND(NOT(ISBLANK('Gen Master'!N667)),OR('Gen Master'!$AM667=TRUE,'Gen Master'!$AM667="Enabled?")),'Gen Master'!N667, ignore_flag)</f>
        <v>zzz_ignore</v>
      </c>
      <c r="O713" s="19" t="str">
        <f>IF(AND(NOT(ISBLANK('Gen Master'!O667)),OR('Gen Master'!$AM667=TRUE,'Gen Master'!$AM667="Enabled?")),'Gen Master'!O667, ignore_flag)</f>
        <v>zzz_ignore</v>
      </c>
      <c r="P713" s="19" t="str">
        <f>IF(AND(NOT(ISBLANK('Gen Master'!P667)),OR('Gen Master'!$AM667=TRUE,'Gen Master'!$AM667="Enabled?")),'Gen Master'!P667, ignore_flag)</f>
        <v>zzz_ignore</v>
      </c>
      <c r="Q713" s="19" t="str">
        <f>IF(AND(NOT(ISBLANK('Gen Master'!Q667)),OR('Gen Master'!$AM667=TRUE,'Gen Master'!$AM667="Enabled?")),'Gen Master'!Q667, ignore_flag)</f>
        <v>zzz_ignore</v>
      </c>
      <c r="R713" s="19" t="str">
        <f>IF(AND(NOT(ISBLANK('Gen Master'!R667)),OR('Gen Master'!$AM667=TRUE,'Gen Master'!$AM667="Enabled?")),'Gen Master'!R667, ignore_flag)</f>
        <v>zzz_ignore</v>
      </c>
      <c r="S713" s="19" t="str">
        <f>IF(AND(NOT(ISBLANK('Gen Master'!S667)),OR('Gen Master'!$AM667=TRUE,'Gen Master'!$AM667="Enabled?")),'Gen Master'!S667, ignore_flag)</f>
        <v>zzz_ignore</v>
      </c>
      <c r="T713" s="19" t="str">
        <f>IF(AND(NOT(ISBLANK('Gen Master'!T667)),OR('Gen Master'!$AM667=TRUE,'Gen Master'!$AM667="Enabled?")),'Gen Master'!T667, ignore_flag)</f>
        <v>zzz_ignore</v>
      </c>
      <c r="U713" s="19" t="str">
        <f>IF(AND(NOT(ISBLANK('Gen Master'!U667)),OR('Gen Master'!$AM667=TRUE,'Gen Master'!$AM667="Enabled?")),'Gen Master'!U667, ignore_flag)</f>
        <v>zzz_ignore</v>
      </c>
      <c r="V713" s="19" t="str">
        <f ca="1">IF(AND(NOT(ISBLANK('Gen Master'!V667)),OR('Gen Master'!$AM667=TRUE,'Gen Master'!$AM667="Enabled?")),'Gen Master'!V667, ignore_flag)</f>
        <v>zzz_ignore</v>
      </c>
      <c r="W713" s="19" t="str">
        <f>IF(AND(NOT(ISBLANK('Gen Master'!W667)),OR('Gen Master'!$AM667=TRUE,'Gen Master'!$AM667="Enabled?")),'Gen Master'!W667, ignore_flag)</f>
        <v>zzz_ignore</v>
      </c>
      <c r="X713" s="19" t="str">
        <f>IF(AND(NOT(ISBLANK('Gen Master'!X667)),OR('Gen Master'!$AM667=TRUE,'Gen Master'!$AM667="Enabled?")),'Gen Master'!X667, ignore_flag)</f>
        <v>zzz_ignore</v>
      </c>
      <c r="Y713" s="19" t="str">
        <f>IF(AND(NOT(ISBLANK('Gen Master'!Y667)),OR('Gen Master'!$AM667=TRUE,'Gen Master'!$AM667="Enabled?")),'Gen Master'!Y667, ignore_flag)</f>
        <v>zzz_ignore</v>
      </c>
    </row>
    <row r="714" spans="1:25">
      <c r="A714" s="19">
        <f>'Gen Master'!A668</f>
        <v>637</v>
      </c>
      <c r="B714" s="19" t="str">
        <f>IF(AND(NOT(ISBLANK('Gen Master'!B668)),OR('Gen Master'!$AM668=TRUE,'Gen Master'!$AM668="Enabled?")),'Gen Master'!B668, ignore_flag)</f>
        <v>zzz_ignore</v>
      </c>
      <c r="C714" s="19" t="str">
        <f>IF(AND(NOT(ISBLANK('Gen Master'!C668)),OR('Gen Master'!$AM668=TRUE,'Gen Master'!$AM668="Enabled?")),'Gen Master'!C668, ignore_flag)</f>
        <v>zzz_ignore</v>
      </c>
      <c r="D714" s="19" t="str">
        <f>IF(AND(NOT(ISBLANK('Gen Master'!D668)),OR('Gen Master'!$AM668=TRUE,'Gen Master'!$AM668="Enabled?")),'Gen Master'!D668, ignore_flag)</f>
        <v>zzz_ignore</v>
      </c>
      <c r="E714" s="19" t="str">
        <f>IF(AND(NOT(ISBLANK('Gen Master'!E668)),OR('Gen Master'!$AM668=TRUE,'Gen Master'!$AM668="Enabled?")),'Gen Master'!E668, ignore_flag)</f>
        <v>zzz_ignore</v>
      </c>
      <c r="F714" s="19" t="str">
        <f>IF(AND(NOT(ISBLANK('Gen Master'!F668)),OR('Gen Master'!$AM668=TRUE,'Gen Master'!$AM668="Enabled?")),'Gen Master'!F668, ignore_flag)</f>
        <v>zzz_ignore</v>
      </c>
      <c r="G714" s="19" t="str">
        <f>IF(AND(NOT(ISBLANK('Gen Master'!G668)),OR('Gen Master'!$AM668=TRUE,'Gen Master'!$AM668="Enabled?")),'Gen Master'!G668, ignore_flag)</f>
        <v>zzz_ignore</v>
      </c>
      <c r="H714" s="19" t="str">
        <f>IF(AND(NOT(ISBLANK('Gen Master'!H668)),OR('Gen Master'!$AM668=TRUE,'Gen Master'!$AM668="Enabled?")),'Gen Master'!H668, ignore_flag)</f>
        <v>zzz_ignore</v>
      </c>
      <c r="I714" s="19" t="str">
        <f>IF(AND(NOT(ISBLANK('Gen Master'!I668)),OR('Gen Master'!$AM668=TRUE,'Gen Master'!$AM668="Enabled?")),'Gen Master'!I668, ignore_flag)</f>
        <v>zzz_ignore</v>
      </c>
      <c r="J714" s="19" t="str">
        <f>IF(AND(NOT(ISBLANK('Gen Master'!J668)),OR('Gen Master'!$AM668=TRUE,'Gen Master'!$AM668="Enabled?")),'Gen Master'!J668, ignore_flag)</f>
        <v>zzz_ignore</v>
      </c>
      <c r="K714" s="19" t="str">
        <f>IF(AND(NOT(ISBLANK('Gen Master'!K668)),OR('Gen Master'!$AM668=TRUE,'Gen Master'!$AM668="Enabled?")),'Gen Master'!K668, ignore_flag)</f>
        <v>zzz_ignore</v>
      </c>
      <c r="L714" s="19" t="str">
        <f>IF(AND(NOT(ISBLANK('Gen Master'!L668)),OR('Gen Master'!$AM668=TRUE,'Gen Master'!$AM668="Enabled?")),'Gen Master'!L668, ignore_flag)</f>
        <v>zzz_ignore</v>
      </c>
      <c r="M714" s="19" t="str">
        <f>IF(AND(NOT(ISBLANK('Gen Master'!M668)),OR('Gen Master'!$AM668=TRUE,'Gen Master'!$AM668="Enabled?")),'Gen Master'!M668, ignore_flag)</f>
        <v>zzz_ignore</v>
      </c>
      <c r="N714" s="19" t="str">
        <f>IF(AND(NOT(ISBLANK('Gen Master'!N668)),OR('Gen Master'!$AM668=TRUE,'Gen Master'!$AM668="Enabled?")),'Gen Master'!N668, ignore_flag)</f>
        <v>zzz_ignore</v>
      </c>
      <c r="O714" s="19" t="str">
        <f>IF(AND(NOT(ISBLANK('Gen Master'!O668)),OR('Gen Master'!$AM668=TRUE,'Gen Master'!$AM668="Enabled?")),'Gen Master'!O668, ignore_flag)</f>
        <v>zzz_ignore</v>
      </c>
      <c r="P714" s="19" t="str">
        <f>IF(AND(NOT(ISBLANK('Gen Master'!P668)),OR('Gen Master'!$AM668=TRUE,'Gen Master'!$AM668="Enabled?")),'Gen Master'!P668, ignore_flag)</f>
        <v>zzz_ignore</v>
      </c>
      <c r="Q714" s="19" t="str">
        <f>IF(AND(NOT(ISBLANK('Gen Master'!Q668)),OR('Gen Master'!$AM668=TRUE,'Gen Master'!$AM668="Enabled?")),'Gen Master'!Q668, ignore_flag)</f>
        <v>zzz_ignore</v>
      </c>
      <c r="R714" s="19" t="str">
        <f>IF(AND(NOT(ISBLANK('Gen Master'!R668)),OR('Gen Master'!$AM668=TRUE,'Gen Master'!$AM668="Enabled?")),'Gen Master'!R668, ignore_flag)</f>
        <v>zzz_ignore</v>
      </c>
      <c r="S714" s="19" t="str">
        <f>IF(AND(NOT(ISBLANK('Gen Master'!S668)),OR('Gen Master'!$AM668=TRUE,'Gen Master'!$AM668="Enabled?")),'Gen Master'!S668, ignore_flag)</f>
        <v>zzz_ignore</v>
      </c>
      <c r="T714" s="19" t="str">
        <f>IF(AND(NOT(ISBLANK('Gen Master'!T668)),OR('Gen Master'!$AM668=TRUE,'Gen Master'!$AM668="Enabled?")),'Gen Master'!T668, ignore_flag)</f>
        <v>zzz_ignore</v>
      </c>
      <c r="U714" s="19" t="str">
        <f>IF(AND(NOT(ISBLANK('Gen Master'!U668)),OR('Gen Master'!$AM668=TRUE,'Gen Master'!$AM668="Enabled?")),'Gen Master'!U668, ignore_flag)</f>
        <v>zzz_ignore</v>
      </c>
      <c r="V714" s="19" t="str">
        <f ca="1">IF(AND(NOT(ISBLANK('Gen Master'!V668)),OR('Gen Master'!$AM668=TRUE,'Gen Master'!$AM668="Enabled?")),'Gen Master'!V668, ignore_flag)</f>
        <v>zzz_ignore</v>
      </c>
      <c r="W714" s="19" t="str">
        <f>IF(AND(NOT(ISBLANK('Gen Master'!W668)),OR('Gen Master'!$AM668=TRUE,'Gen Master'!$AM668="Enabled?")),'Gen Master'!W668, ignore_flag)</f>
        <v>zzz_ignore</v>
      </c>
      <c r="X714" s="19" t="str">
        <f>IF(AND(NOT(ISBLANK('Gen Master'!X668)),OR('Gen Master'!$AM668=TRUE,'Gen Master'!$AM668="Enabled?")),'Gen Master'!X668, ignore_flag)</f>
        <v>zzz_ignore</v>
      </c>
      <c r="Y714" s="19" t="str">
        <f>IF(AND(NOT(ISBLANK('Gen Master'!Y668)),OR('Gen Master'!$AM668=TRUE,'Gen Master'!$AM668="Enabled?")),'Gen Master'!Y668, ignore_flag)</f>
        <v>zzz_ignore</v>
      </c>
    </row>
    <row r="715" spans="1:25">
      <c r="A715" s="19">
        <f>'Gen Master'!A669</f>
        <v>638</v>
      </c>
      <c r="B715" s="19" t="str">
        <f>IF(AND(NOT(ISBLANK('Gen Master'!B669)),OR('Gen Master'!$AM669=TRUE,'Gen Master'!$AM669="Enabled?")),'Gen Master'!B669, ignore_flag)</f>
        <v>zzz_ignore</v>
      </c>
      <c r="C715" s="19" t="str">
        <f>IF(AND(NOT(ISBLANK('Gen Master'!C669)),OR('Gen Master'!$AM669=TRUE,'Gen Master'!$AM669="Enabled?")),'Gen Master'!C669, ignore_flag)</f>
        <v>zzz_ignore</v>
      </c>
      <c r="D715" s="19" t="str">
        <f>IF(AND(NOT(ISBLANK('Gen Master'!D669)),OR('Gen Master'!$AM669=TRUE,'Gen Master'!$AM669="Enabled?")),'Gen Master'!D669, ignore_flag)</f>
        <v>zzz_ignore</v>
      </c>
      <c r="E715" s="19" t="str">
        <f>IF(AND(NOT(ISBLANK('Gen Master'!E669)),OR('Gen Master'!$AM669=TRUE,'Gen Master'!$AM669="Enabled?")),'Gen Master'!E669, ignore_flag)</f>
        <v>zzz_ignore</v>
      </c>
      <c r="F715" s="19" t="str">
        <f>IF(AND(NOT(ISBLANK('Gen Master'!F669)),OR('Gen Master'!$AM669=TRUE,'Gen Master'!$AM669="Enabled?")),'Gen Master'!F669, ignore_flag)</f>
        <v>zzz_ignore</v>
      </c>
      <c r="G715" s="19" t="str">
        <f>IF(AND(NOT(ISBLANK('Gen Master'!G669)),OR('Gen Master'!$AM669=TRUE,'Gen Master'!$AM669="Enabled?")),'Gen Master'!G669, ignore_flag)</f>
        <v>zzz_ignore</v>
      </c>
      <c r="H715" s="19" t="str">
        <f>IF(AND(NOT(ISBLANK('Gen Master'!H669)),OR('Gen Master'!$AM669=TRUE,'Gen Master'!$AM669="Enabled?")),'Gen Master'!H669, ignore_flag)</f>
        <v>zzz_ignore</v>
      </c>
      <c r="I715" s="19" t="str">
        <f>IF(AND(NOT(ISBLANK('Gen Master'!I669)),OR('Gen Master'!$AM669=TRUE,'Gen Master'!$AM669="Enabled?")),'Gen Master'!I669, ignore_flag)</f>
        <v>zzz_ignore</v>
      </c>
      <c r="J715" s="19" t="str">
        <f>IF(AND(NOT(ISBLANK('Gen Master'!J669)),OR('Gen Master'!$AM669=TRUE,'Gen Master'!$AM669="Enabled?")),'Gen Master'!J669, ignore_flag)</f>
        <v>zzz_ignore</v>
      </c>
      <c r="K715" s="19" t="str">
        <f>IF(AND(NOT(ISBLANK('Gen Master'!K669)),OR('Gen Master'!$AM669=TRUE,'Gen Master'!$AM669="Enabled?")),'Gen Master'!K669, ignore_flag)</f>
        <v>zzz_ignore</v>
      </c>
      <c r="L715" s="19" t="str">
        <f>IF(AND(NOT(ISBLANK('Gen Master'!L669)),OR('Gen Master'!$AM669=TRUE,'Gen Master'!$AM669="Enabled?")),'Gen Master'!L669, ignore_flag)</f>
        <v>zzz_ignore</v>
      </c>
      <c r="M715" s="19" t="str">
        <f>IF(AND(NOT(ISBLANK('Gen Master'!M669)),OR('Gen Master'!$AM669=TRUE,'Gen Master'!$AM669="Enabled?")),'Gen Master'!M669, ignore_flag)</f>
        <v>zzz_ignore</v>
      </c>
      <c r="N715" s="19" t="str">
        <f>IF(AND(NOT(ISBLANK('Gen Master'!N669)),OR('Gen Master'!$AM669=TRUE,'Gen Master'!$AM669="Enabled?")),'Gen Master'!N669, ignore_flag)</f>
        <v>zzz_ignore</v>
      </c>
      <c r="O715" s="19" t="str">
        <f>IF(AND(NOT(ISBLANK('Gen Master'!O669)),OR('Gen Master'!$AM669=TRUE,'Gen Master'!$AM669="Enabled?")),'Gen Master'!O669, ignore_flag)</f>
        <v>zzz_ignore</v>
      </c>
      <c r="P715" s="19" t="str">
        <f>IF(AND(NOT(ISBLANK('Gen Master'!P669)),OR('Gen Master'!$AM669=TRUE,'Gen Master'!$AM669="Enabled?")),'Gen Master'!P669, ignore_flag)</f>
        <v>zzz_ignore</v>
      </c>
      <c r="Q715" s="19" t="str">
        <f>IF(AND(NOT(ISBLANK('Gen Master'!Q669)),OR('Gen Master'!$AM669=TRUE,'Gen Master'!$AM669="Enabled?")),'Gen Master'!Q669, ignore_flag)</f>
        <v>zzz_ignore</v>
      </c>
      <c r="R715" s="19" t="str">
        <f>IF(AND(NOT(ISBLANK('Gen Master'!R669)),OR('Gen Master'!$AM669=TRUE,'Gen Master'!$AM669="Enabled?")),'Gen Master'!R669, ignore_flag)</f>
        <v>zzz_ignore</v>
      </c>
      <c r="S715" s="19" t="str">
        <f>IF(AND(NOT(ISBLANK('Gen Master'!S669)),OR('Gen Master'!$AM669=TRUE,'Gen Master'!$AM669="Enabled?")),'Gen Master'!S669, ignore_flag)</f>
        <v>zzz_ignore</v>
      </c>
      <c r="T715" s="19" t="str">
        <f>IF(AND(NOT(ISBLANK('Gen Master'!T669)),OR('Gen Master'!$AM669=TRUE,'Gen Master'!$AM669="Enabled?")),'Gen Master'!T669, ignore_flag)</f>
        <v>zzz_ignore</v>
      </c>
      <c r="U715" s="19" t="str">
        <f>IF(AND(NOT(ISBLANK('Gen Master'!U669)),OR('Gen Master'!$AM669=TRUE,'Gen Master'!$AM669="Enabled?")),'Gen Master'!U669, ignore_flag)</f>
        <v>zzz_ignore</v>
      </c>
      <c r="V715" s="19" t="str">
        <f ca="1">IF(AND(NOT(ISBLANK('Gen Master'!V669)),OR('Gen Master'!$AM669=TRUE,'Gen Master'!$AM669="Enabled?")),'Gen Master'!V669, ignore_flag)</f>
        <v>zzz_ignore</v>
      </c>
      <c r="W715" s="19" t="str">
        <f>IF(AND(NOT(ISBLANK('Gen Master'!W669)),OR('Gen Master'!$AM669=TRUE,'Gen Master'!$AM669="Enabled?")),'Gen Master'!W669, ignore_flag)</f>
        <v>zzz_ignore</v>
      </c>
      <c r="X715" s="19" t="str">
        <f>IF(AND(NOT(ISBLANK('Gen Master'!X669)),OR('Gen Master'!$AM669=TRUE,'Gen Master'!$AM669="Enabled?")),'Gen Master'!X669, ignore_flag)</f>
        <v>zzz_ignore</v>
      </c>
      <c r="Y715" s="19" t="str">
        <f>IF(AND(NOT(ISBLANK('Gen Master'!Y669)),OR('Gen Master'!$AM669=TRUE,'Gen Master'!$AM669="Enabled?")),'Gen Master'!Y669, ignore_flag)</f>
        <v>zzz_ignore</v>
      </c>
    </row>
    <row r="716" spans="1:25">
      <c r="A716" s="19">
        <f>'Gen Master'!A670</f>
        <v>639</v>
      </c>
      <c r="B716" s="19" t="str">
        <f>IF(AND(NOT(ISBLANK('Gen Master'!B670)),OR('Gen Master'!$AM670=TRUE,'Gen Master'!$AM670="Enabled?")),'Gen Master'!B670, ignore_flag)</f>
        <v>zzz_ignore</v>
      </c>
      <c r="C716" s="19" t="str">
        <f>IF(AND(NOT(ISBLANK('Gen Master'!C670)),OR('Gen Master'!$AM670=TRUE,'Gen Master'!$AM670="Enabled?")),'Gen Master'!C670, ignore_flag)</f>
        <v>zzz_ignore</v>
      </c>
      <c r="D716" s="19" t="str">
        <f>IF(AND(NOT(ISBLANK('Gen Master'!D670)),OR('Gen Master'!$AM670=TRUE,'Gen Master'!$AM670="Enabled?")),'Gen Master'!D670, ignore_flag)</f>
        <v>zzz_ignore</v>
      </c>
      <c r="E716" s="19" t="str">
        <f>IF(AND(NOT(ISBLANK('Gen Master'!E670)),OR('Gen Master'!$AM670=TRUE,'Gen Master'!$AM670="Enabled?")),'Gen Master'!E670, ignore_flag)</f>
        <v>zzz_ignore</v>
      </c>
      <c r="F716" s="19" t="str">
        <f>IF(AND(NOT(ISBLANK('Gen Master'!F670)),OR('Gen Master'!$AM670=TRUE,'Gen Master'!$AM670="Enabled?")),'Gen Master'!F670, ignore_flag)</f>
        <v>zzz_ignore</v>
      </c>
      <c r="G716" s="19" t="str">
        <f>IF(AND(NOT(ISBLANK('Gen Master'!G670)),OR('Gen Master'!$AM670=TRUE,'Gen Master'!$AM670="Enabled?")),'Gen Master'!G670, ignore_flag)</f>
        <v>zzz_ignore</v>
      </c>
      <c r="H716" s="19" t="str">
        <f>IF(AND(NOT(ISBLANK('Gen Master'!H670)),OR('Gen Master'!$AM670=TRUE,'Gen Master'!$AM670="Enabled?")),'Gen Master'!H670, ignore_flag)</f>
        <v>zzz_ignore</v>
      </c>
      <c r="I716" s="19" t="str">
        <f>IF(AND(NOT(ISBLANK('Gen Master'!I670)),OR('Gen Master'!$AM670=TRUE,'Gen Master'!$AM670="Enabled?")),'Gen Master'!I670, ignore_flag)</f>
        <v>zzz_ignore</v>
      </c>
      <c r="J716" s="19" t="str">
        <f>IF(AND(NOT(ISBLANK('Gen Master'!J670)),OR('Gen Master'!$AM670=TRUE,'Gen Master'!$AM670="Enabled?")),'Gen Master'!J670, ignore_flag)</f>
        <v>zzz_ignore</v>
      </c>
      <c r="K716" s="19" t="str">
        <f>IF(AND(NOT(ISBLANK('Gen Master'!K670)),OR('Gen Master'!$AM670=TRUE,'Gen Master'!$AM670="Enabled?")),'Gen Master'!K670, ignore_flag)</f>
        <v>zzz_ignore</v>
      </c>
      <c r="L716" s="19" t="str">
        <f>IF(AND(NOT(ISBLANK('Gen Master'!L670)),OR('Gen Master'!$AM670=TRUE,'Gen Master'!$AM670="Enabled?")),'Gen Master'!L670, ignore_flag)</f>
        <v>zzz_ignore</v>
      </c>
      <c r="M716" s="19" t="str">
        <f>IF(AND(NOT(ISBLANK('Gen Master'!M670)),OR('Gen Master'!$AM670=TRUE,'Gen Master'!$AM670="Enabled?")),'Gen Master'!M670, ignore_flag)</f>
        <v>zzz_ignore</v>
      </c>
      <c r="N716" s="19" t="str">
        <f>IF(AND(NOT(ISBLANK('Gen Master'!N670)),OR('Gen Master'!$AM670=TRUE,'Gen Master'!$AM670="Enabled?")),'Gen Master'!N670, ignore_flag)</f>
        <v>zzz_ignore</v>
      </c>
      <c r="O716" s="19" t="str">
        <f>IF(AND(NOT(ISBLANK('Gen Master'!O670)),OR('Gen Master'!$AM670=TRUE,'Gen Master'!$AM670="Enabled?")),'Gen Master'!O670, ignore_flag)</f>
        <v>zzz_ignore</v>
      </c>
      <c r="P716" s="19" t="str">
        <f>IF(AND(NOT(ISBLANK('Gen Master'!P670)),OR('Gen Master'!$AM670=TRUE,'Gen Master'!$AM670="Enabled?")),'Gen Master'!P670, ignore_flag)</f>
        <v>zzz_ignore</v>
      </c>
      <c r="Q716" s="19" t="str">
        <f>IF(AND(NOT(ISBLANK('Gen Master'!Q670)),OR('Gen Master'!$AM670=TRUE,'Gen Master'!$AM670="Enabled?")),'Gen Master'!Q670, ignore_flag)</f>
        <v>zzz_ignore</v>
      </c>
      <c r="R716" s="19" t="str">
        <f>IF(AND(NOT(ISBLANK('Gen Master'!R670)),OR('Gen Master'!$AM670=TRUE,'Gen Master'!$AM670="Enabled?")),'Gen Master'!R670, ignore_flag)</f>
        <v>zzz_ignore</v>
      </c>
      <c r="S716" s="19" t="str">
        <f>IF(AND(NOT(ISBLANK('Gen Master'!S670)),OR('Gen Master'!$AM670=TRUE,'Gen Master'!$AM670="Enabled?")),'Gen Master'!S670, ignore_flag)</f>
        <v>zzz_ignore</v>
      </c>
      <c r="T716" s="19" t="str">
        <f>IF(AND(NOT(ISBLANK('Gen Master'!T670)),OR('Gen Master'!$AM670=TRUE,'Gen Master'!$AM670="Enabled?")),'Gen Master'!T670, ignore_flag)</f>
        <v>zzz_ignore</v>
      </c>
      <c r="U716" s="19" t="str">
        <f>IF(AND(NOT(ISBLANK('Gen Master'!U670)),OR('Gen Master'!$AM670=TRUE,'Gen Master'!$AM670="Enabled?")),'Gen Master'!U670, ignore_flag)</f>
        <v>zzz_ignore</v>
      </c>
      <c r="V716" s="19" t="str">
        <f ca="1">IF(AND(NOT(ISBLANK('Gen Master'!V670)),OR('Gen Master'!$AM670=TRUE,'Gen Master'!$AM670="Enabled?")),'Gen Master'!V670, ignore_flag)</f>
        <v>zzz_ignore</v>
      </c>
      <c r="W716" s="19" t="str">
        <f>IF(AND(NOT(ISBLANK('Gen Master'!W670)),OR('Gen Master'!$AM670=TRUE,'Gen Master'!$AM670="Enabled?")),'Gen Master'!W670, ignore_flag)</f>
        <v>zzz_ignore</v>
      </c>
      <c r="X716" s="19" t="str">
        <f>IF(AND(NOT(ISBLANK('Gen Master'!X670)),OR('Gen Master'!$AM670=TRUE,'Gen Master'!$AM670="Enabled?")),'Gen Master'!X670, ignore_flag)</f>
        <v>zzz_ignore</v>
      </c>
      <c r="Y716" s="19" t="str">
        <f>IF(AND(NOT(ISBLANK('Gen Master'!Y670)),OR('Gen Master'!$AM670=TRUE,'Gen Master'!$AM670="Enabled?")),'Gen Master'!Y670, ignore_flag)</f>
        <v>zzz_ignore</v>
      </c>
    </row>
    <row r="717" spans="1:25">
      <c r="A717" s="19">
        <f>'Gen Master'!A671</f>
        <v>640</v>
      </c>
      <c r="B717" s="19" t="str">
        <f>IF(AND(NOT(ISBLANK('Gen Master'!B671)),OR('Gen Master'!$AM671=TRUE,'Gen Master'!$AM671="Enabled?")),'Gen Master'!B671, ignore_flag)</f>
        <v>zzz_ignore</v>
      </c>
      <c r="C717" s="19" t="str">
        <f>IF(AND(NOT(ISBLANK('Gen Master'!C671)),OR('Gen Master'!$AM671=TRUE,'Gen Master'!$AM671="Enabled?")),'Gen Master'!C671, ignore_flag)</f>
        <v>zzz_ignore</v>
      </c>
      <c r="D717" s="19" t="str">
        <f>IF(AND(NOT(ISBLANK('Gen Master'!D671)),OR('Gen Master'!$AM671=TRUE,'Gen Master'!$AM671="Enabled?")),'Gen Master'!D671, ignore_flag)</f>
        <v>zzz_ignore</v>
      </c>
      <c r="E717" s="19" t="str">
        <f>IF(AND(NOT(ISBLANK('Gen Master'!E671)),OR('Gen Master'!$AM671=TRUE,'Gen Master'!$AM671="Enabled?")),'Gen Master'!E671, ignore_flag)</f>
        <v>zzz_ignore</v>
      </c>
      <c r="F717" s="19" t="str">
        <f>IF(AND(NOT(ISBLANK('Gen Master'!F671)),OR('Gen Master'!$AM671=TRUE,'Gen Master'!$AM671="Enabled?")),'Gen Master'!F671, ignore_flag)</f>
        <v>zzz_ignore</v>
      </c>
      <c r="G717" s="19" t="str">
        <f>IF(AND(NOT(ISBLANK('Gen Master'!G671)),OR('Gen Master'!$AM671=TRUE,'Gen Master'!$AM671="Enabled?")),'Gen Master'!G671, ignore_flag)</f>
        <v>zzz_ignore</v>
      </c>
      <c r="H717" s="19" t="str">
        <f>IF(AND(NOT(ISBLANK('Gen Master'!H671)),OR('Gen Master'!$AM671=TRUE,'Gen Master'!$AM671="Enabled?")),'Gen Master'!H671, ignore_flag)</f>
        <v>zzz_ignore</v>
      </c>
      <c r="I717" s="19" t="str">
        <f>IF(AND(NOT(ISBLANK('Gen Master'!I671)),OR('Gen Master'!$AM671=TRUE,'Gen Master'!$AM671="Enabled?")),'Gen Master'!I671, ignore_flag)</f>
        <v>zzz_ignore</v>
      </c>
      <c r="J717" s="19" t="str">
        <f>IF(AND(NOT(ISBLANK('Gen Master'!J671)),OR('Gen Master'!$AM671=TRUE,'Gen Master'!$AM671="Enabled?")),'Gen Master'!J671, ignore_flag)</f>
        <v>zzz_ignore</v>
      </c>
      <c r="K717" s="19" t="str">
        <f>IF(AND(NOT(ISBLANK('Gen Master'!K671)),OR('Gen Master'!$AM671=TRUE,'Gen Master'!$AM671="Enabled?")),'Gen Master'!K671, ignore_flag)</f>
        <v>zzz_ignore</v>
      </c>
      <c r="L717" s="19" t="str">
        <f>IF(AND(NOT(ISBLANK('Gen Master'!L671)),OR('Gen Master'!$AM671=TRUE,'Gen Master'!$AM671="Enabled?")),'Gen Master'!L671, ignore_flag)</f>
        <v>zzz_ignore</v>
      </c>
      <c r="M717" s="19" t="str">
        <f>IF(AND(NOT(ISBLANK('Gen Master'!M671)),OR('Gen Master'!$AM671=TRUE,'Gen Master'!$AM671="Enabled?")),'Gen Master'!M671, ignore_flag)</f>
        <v>zzz_ignore</v>
      </c>
      <c r="N717" s="19" t="str">
        <f>IF(AND(NOT(ISBLANK('Gen Master'!N671)),OR('Gen Master'!$AM671=TRUE,'Gen Master'!$AM671="Enabled?")),'Gen Master'!N671, ignore_flag)</f>
        <v>zzz_ignore</v>
      </c>
      <c r="O717" s="19" t="str">
        <f>IF(AND(NOT(ISBLANK('Gen Master'!O671)),OR('Gen Master'!$AM671=TRUE,'Gen Master'!$AM671="Enabled?")),'Gen Master'!O671, ignore_flag)</f>
        <v>zzz_ignore</v>
      </c>
      <c r="P717" s="19" t="str">
        <f>IF(AND(NOT(ISBLANK('Gen Master'!P671)),OR('Gen Master'!$AM671=TRUE,'Gen Master'!$AM671="Enabled?")),'Gen Master'!P671, ignore_flag)</f>
        <v>zzz_ignore</v>
      </c>
      <c r="Q717" s="19" t="str">
        <f>IF(AND(NOT(ISBLANK('Gen Master'!Q671)),OR('Gen Master'!$AM671=TRUE,'Gen Master'!$AM671="Enabled?")),'Gen Master'!Q671, ignore_flag)</f>
        <v>zzz_ignore</v>
      </c>
      <c r="R717" s="19" t="str">
        <f>IF(AND(NOT(ISBLANK('Gen Master'!R671)),OR('Gen Master'!$AM671=TRUE,'Gen Master'!$AM671="Enabled?")),'Gen Master'!R671, ignore_flag)</f>
        <v>zzz_ignore</v>
      </c>
      <c r="S717" s="19" t="str">
        <f>IF(AND(NOT(ISBLANK('Gen Master'!S671)),OR('Gen Master'!$AM671=TRUE,'Gen Master'!$AM671="Enabled?")),'Gen Master'!S671, ignore_flag)</f>
        <v>zzz_ignore</v>
      </c>
      <c r="T717" s="19" t="str">
        <f>IF(AND(NOT(ISBLANK('Gen Master'!T671)),OR('Gen Master'!$AM671=TRUE,'Gen Master'!$AM671="Enabled?")),'Gen Master'!T671, ignore_flag)</f>
        <v>zzz_ignore</v>
      </c>
      <c r="U717" s="19" t="str">
        <f>IF(AND(NOT(ISBLANK('Gen Master'!U671)),OR('Gen Master'!$AM671=TRUE,'Gen Master'!$AM671="Enabled?")),'Gen Master'!U671, ignore_flag)</f>
        <v>zzz_ignore</v>
      </c>
      <c r="V717" s="19" t="str">
        <f ca="1">IF(AND(NOT(ISBLANK('Gen Master'!V671)),OR('Gen Master'!$AM671=TRUE,'Gen Master'!$AM671="Enabled?")),'Gen Master'!V671, ignore_flag)</f>
        <v>zzz_ignore</v>
      </c>
      <c r="W717" s="19" t="str">
        <f>IF(AND(NOT(ISBLANK('Gen Master'!W671)),OR('Gen Master'!$AM671=TRUE,'Gen Master'!$AM671="Enabled?")),'Gen Master'!W671, ignore_flag)</f>
        <v>zzz_ignore</v>
      </c>
      <c r="X717" s="19" t="str">
        <f>IF(AND(NOT(ISBLANK('Gen Master'!X671)),OR('Gen Master'!$AM671=TRUE,'Gen Master'!$AM671="Enabled?")),'Gen Master'!X671, ignore_flag)</f>
        <v>zzz_ignore</v>
      </c>
      <c r="Y717" s="19" t="str">
        <f>IF(AND(NOT(ISBLANK('Gen Master'!Y671)),OR('Gen Master'!$AM671=TRUE,'Gen Master'!$AM671="Enabled?")),'Gen Master'!Y671, ignore_flag)</f>
        <v>zzz_ignore</v>
      </c>
    </row>
    <row r="718" spans="1:25">
      <c r="A718" s="19">
        <f>'Gen Master'!A672</f>
        <v>641</v>
      </c>
      <c r="B718" s="19" t="str">
        <f>IF(AND(NOT(ISBLANK('Gen Master'!B672)),OR('Gen Master'!$AM672=TRUE,'Gen Master'!$AM672="Enabled?")),'Gen Master'!B672, ignore_flag)</f>
        <v>zzz_ignore</v>
      </c>
      <c r="C718" s="19" t="str">
        <f>IF(AND(NOT(ISBLANK('Gen Master'!C672)),OR('Gen Master'!$AM672=TRUE,'Gen Master'!$AM672="Enabled?")),'Gen Master'!C672, ignore_flag)</f>
        <v>zzz_ignore</v>
      </c>
      <c r="D718" s="19" t="str">
        <f>IF(AND(NOT(ISBLANK('Gen Master'!D672)),OR('Gen Master'!$AM672=TRUE,'Gen Master'!$AM672="Enabled?")),'Gen Master'!D672, ignore_flag)</f>
        <v>zzz_ignore</v>
      </c>
      <c r="E718" s="19" t="str">
        <f>IF(AND(NOT(ISBLANK('Gen Master'!E672)),OR('Gen Master'!$AM672=TRUE,'Gen Master'!$AM672="Enabled?")),'Gen Master'!E672, ignore_flag)</f>
        <v>zzz_ignore</v>
      </c>
      <c r="F718" s="19" t="str">
        <f>IF(AND(NOT(ISBLANK('Gen Master'!F672)),OR('Gen Master'!$AM672=TRUE,'Gen Master'!$AM672="Enabled?")),'Gen Master'!F672, ignore_flag)</f>
        <v>zzz_ignore</v>
      </c>
      <c r="G718" s="19" t="str">
        <f>IF(AND(NOT(ISBLANK('Gen Master'!G672)),OR('Gen Master'!$AM672=TRUE,'Gen Master'!$AM672="Enabled?")),'Gen Master'!G672, ignore_flag)</f>
        <v>zzz_ignore</v>
      </c>
      <c r="H718" s="19" t="str">
        <f>IF(AND(NOT(ISBLANK('Gen Master'!H672)),OR('Gen Master'!$AM672=TRUE,'Gen Master'!$AM672="Enabled?")),'Gen Master'!H672, ignore_flag)</f>
        <v>zzz_ignore</v>
      </c>
      <c r="I718" s="19" t="str">
        <f>IF(AND(NOT(ISBLANK('Gen Master'!I672)),OR('Gen Master'!$AM672=TRUE,'Gen Master'!$AM672="Enabled?")),'Gen Master'!I672, ignore_flag)</f>
        <v>zzz_ignore</v>
      </c>
      <c r="J718" s="19" t="str">
        <f>IF(AND(NOT(ISBLANK('Gen Master'!J672)),OR('Gen Master'!$AM672=TRUE,'Gen Master'!$AM672="Enabled?")),'Gen Master'!J672, ignore_flag)</f>
        <v>zzz_ignore</v>
      </c>
      <c r="K718" s="19" t="str">
        <f>IF(AND(NOT(ISBLANK('Gen Master'!K672)),OR('Gen Master'!$AM672=TRUE,'Gen Master'!$AM672="Enabled?")),'Gen Master'!K672, ignore_flag)</f>
        <v>zzz_ignore</v>
      </c>
      <c r="L718" s="19" t="str">
        <f>IF(AND(NOT(ISBLANK('Gen Master'!L672)),OR('Gen Master'!$AM672=TRUE,'Gen Master'!$AM672="Enabled?")),'Gen Master'!L672, ignore_flag)</f>
        <v>zzz_ignore</v>
      </c>
      <c r="M718" s="19" t="str">
        <f>IF(AND(NOT(ISBLANK('Gen Master'!M672)),OR('Gen Master'!$AM672=TRUE,'Gen Master'!$AM672="Enabled?")),'Gen Master'!M672, ignore_flag)</f>
        <v>zzz_ignore</v>
      </c>
      <c r="N718" s="19" t="str">
        <f>IF(AND(NOT(ISBLANK('Gen Master'!N672)),OR('Gen Master'!$AM672=TRUE,'Gen Master'!$AM672="Enabled?")),'Gen Master'!N672, ignore_flag)</f>
        <v>zzz_ignore</v>
      </c>
      <c r="O718" s="19" t="str">
        <f>IF(AND(NOT(ISBLANK('Gen Master'!O672)),OR('Gen Master'!$AM672=TRUE,'Gen Master'!$AM672="Enabled?")),'Gen Master'!O672, ignore_flag)</f>
        <v>zzz_ignore</v>
      </c>
      <c r="P718" s="19" t="str">
        <f>IF(AND(NOT(ISBLANK('Gen Master'!P672)),OR('Gen Master'!$AM672=TRUE,'Gen Master'!$AM672="Enabled?")),'Gen Master'!P672, ignore_flag)</f>
        <v>zzz_ignore</v>
      </c>
      <c r="Q718" s="19" t="str">
        <f>IF(AND(NOT(ISBLANK('Gen Master'!Q672)),OR('Gen Master'!$AM672=TRUE,'Gen Master'!$AM672="Enabled?")),'Gen Master'!Q672, ignore_flag)</f>
        <v>zzz_ignore</v>
      </c>
      <c r="R718" s="19" t="str">
        <f>IF(AND(NOT(ISBLANK('Gen Master'!R672)),OR('Gen Master'!$AM672=TRUE,'Gen Master'!$AM672="Enabled?")),'Gen Master'!R672, ignore_flag)</f>
        <v>zzz_ignore</v>
      </c>
      <c r="S718" s="19" t="str">
        <f>IF(AND(NOT(ISBLANK('Gen Master'!S672)),OR('Gen Master'!$AM672=TRUE,'Gen Master'!$AM672="Enabled?")),'Gen Master'!S672, ignore_flag)</f>
        <v>zzz_ignore</v>
      </c>
      <c r="T718" s="19" t="str">
        <f>IF(AND(NOT(ISBLANK('Gen Master'!T672)),OR('Gen Master'!$AM672=TRUE,'Gen Master'!$AM672="Enabled?")),'Gen Master'!T672, ignore_flag)</f>
        <v>zzz_ignore</v>
      </c>
      <c r="U718" s="19" t="str">
        <f>IF(AND(NOT(ISBLANK('Gen Master'!U672)),OR('Gen Master'!$AM672=TRUE,'Gen Master'!$AM672="Enabled?")),'Gen Master'!U672, ignore_flag)</f>
        <v>zzz_ignore</v>
      </c>
      <c r="V718" s="19" t="str">
        <f ca="1">IF(AND(NOT(ISBLANK('Gen Master'!V672)),OR('Gen Master'!$AM672=TRUE,'Gen Master'!$AM672="Enabled?")),'Gen Master'!V672, ignore_flag)</f>
        <v>zzz_ignore</v>
      </c>
      <c r="W718" s="19" t="str">
        <f>IF(AND(NOT(ISBLANK('Gen Master'!W672)),OR('Gen Master'!$AM672=TRUE,'Gen Master'!$AM672="Enabled?")),'Gen Master'!W672, ignore_flag)</f>
        <v>zzz_ignore</v>
      </c>
      <c r="X718" s="19" t="str">
        <f>IF(AND(NOT(ISBLANK('Gen Master'!X672)),OR('Gen Master'!$AM672=TRUE,'Gen Master'!$AM672="Enabled?")),'Gen Master'!X672, ignore_flag)</f>
        <v>zzz_ignore</v>
      </c>
      <c r="Y718" s="19" t="str">
        <f>IF(AND(NOT(ISBLANK('Gen Master'!Y672)),OR('Gen Master'!$AM672=TRUE,'Gen Master'!$AM672="Enabled?")),'Gen Master'!Y672, ignore_flag)</f>
        <v>zzz_ignore</v>
      </c>
    </row>
    <row r="719" spans="1:25">
      <c r="A719" s="19">
        <f>'Gen Master'!A673</f>
        <v>642</v>
      </c>
      <c r="B719" s="19" t="str">
        <f>IF(AND(NOT(ISBLANK('Gen Master'!B673)),OR('Gen Master'!$AM673=TRUE,'Gen Master'!$AM673="Enabled?")),'Gen Master'!B673, ignore_flag)</f>
        <v>zzz_ignore</v>
      </c>
      <c r="C719" s="19" t="str">
        <f>IF(AND(NOT(ISBLANK('Gen Master'!C673)),OR('Gen Master'!$AM673=TRUE,'Gen Master'!$AM673="Enabled?")),'Gen Master'!C673, ignore_flag)</f>
        <v>zzz_ignore</v>
      </c>
      <c r="D719" s="19" t="str">
        <f>IF(AND(NOT(ISBLANK('Gen Master'!D673)),OR('Gen Master'!$AM673=TRUE,'Gen Master'!$AM673="Enabled?")),'Gen Master'!D673, ignore_flag)</f>
        <v>zzz_ignore</v>
      </c>
      <c r="E719" s="19" t="str">
        <f>IF(AND(NOT(ISBLANK('Gen Master'!E673)),OR('Gen Master'!$AM673=TRUE,'Gen Master'!$AM673="Enabled?")),'Gen Master'!E673, ignore_flag)</f>
        <v>zzz_ignore</v>
      </c>
      <c r="F719" s="19" t="str">
        <f>IF(AND(NOT(ISBLANK('Gen Master'!F673)),OR('Gen Master'!$AM673=TRUE,'Gen Master'!$AM673="Enabled?")),'Gen Master'!F673, ignore_flag)</f>
        <v>zzz_ignore</v>
      </c>
      <c r="G719" s="19" t="str">
        <f>IF(AND(NOT(ISBLANK('Gen Master'!G673)),OR('Gen Master'!$AM673=TRUE,'Gen Master'!$AM673="Enabled?")),'Gen Master'!G673, ignore_flag)</f>
        <v>zzz_ignore</v>
      </c>
      <c r="H719" s="19" t="str">
        <f>IF(AND(NOT(ISBLANK('Gen Master'!H673)),OR('Gen Master'!$AM673=TRUE,'Gen Master'!$AM673="Enabled?")),'Gen Master'!H673, ignore_flag)</f>
        <v>zzz_ignore</v>
      </c>
      <c r="I719" s="19" t="str">
        <f>IF(AND(NOT(ISBLANK('Gen Master'!I673)),OR('Gen Master'!$AM673=TRUE,'Gen Master'!$AM673="Enabled?")),'Gen Master'!I673, ignore_flag)</f>
        <v>zzz_ignore</v>
      </c>
      <c r="J719" s="19" t="str">
        <f>IF(AND(NOT(ISBLANK('Gen Master'!J673)),OR('Gen Master'!$AM673=TRUE,'Gen Master'!$AM673="Enabled?")),'Gen Master'!J673, ignore_flag)</f>
        <v>zzz_ignore</v>
      </c>
      <c r="K719" s="19" t="str">
        <f>IF(AND(NOT(ISBLANK('Gen Master'!K673)),OR('Gen Master'!$AM673=TRUE,'Gen Master'!$AM673="Enabled?")),'Gen Master'!K673, ignore_flag)</f>
        <v>zzz_ignore</v>
      </c>
      <c r="L719" s="19" t="str">
        <f>IF(AND(NOT(ISBLANK('Gen Master'!L673)),OR('Gen Master'!$AM673=TRUE,'Gen Master'!$AM673="Enabled?")),'Gen Master'!L673, ignore_flag)</f>
        <v>zzz_ignore</v>
      </c>
      <c r="M719" s="19" t="str">
        <f>IF(AND(NOT(ISBLANK('Gen Master'!M673)),OR('Gen Master'!$AM673=TRUE,'Gen Master'!$AM673="Enabled?")),'Gen Master'!M673, ignore_flag)</f>
        <v>zzz_ignore</v>
      </c>
      <c r="N719" s="19" t="str">
        <f>IF(AND(NOT(ISBLANK('Gen Master'!N673)),OR('Gen Master'!$AM673=TRUE,'Gen Master'!$AM673="Enabled?")),'Gen Master'!N673, ignore_flag)</f>
        <v>zzz_ignore</v>
      </c>
      <c r="O719" s="19" t="str">
        <f>IF(AND(NOT(ISBLANK('Gen Master'!O673)),OR('Gen Master'!$AM673=TRUE,'Gen Master'!$AM673="Enabled?")),'Gen Master'!O673, ignore_flag)</f>
        <v>zzz_ignore</v>
      </c>
      <c r="P719" s="19" t="str">
        <f>IF(AND(NOT(ISBLANK('Gen Master'!P673)),OR('Gen Master'!$AM673=TRUE,'Gen Master'!$AM673="Enabled?")),'Gen Master'!P673, ignore_flag)</f>
        <v>zzz_ignore</v>
      </c>
      <c r="Q719" s="19" t="str">
        <f>IF(AND(NOT(ISBLANK('Gen Master'!Q673)),OR('Gen Master'!$AM673=TRUE,'Gen Master'!$AM673="Enabled?")),'Gen Master'!Q673, ignore_flag)</f>
        <v>zzz_ignore</v>
      </c>
      <c r="R719" s="19" t="str">
        <f>IF(AND(NOT(ISBLANK('Gen Master'!R673)),OR('Gen Master'!$AM673=TRUE,'Gen Master'!$AM673="Enabled?")),'Gen Master'!R673, ignore_flag)</f>
        <v>zzz_ignore</v>
      </c>
      <c r="S719" s="19" t="str">
        <f>IF(AND(NOT(ISBLANK('Gen Master'!S673)),OR('Gen Master'!$AM673=TRUE,'Gen Master'!$AM673="Enabled?")),'Gen Master'!S673, ignore_flag)</f>
        <v>zzz_ignore</v>
      </c>
      <c r="T719" s="19" t="str">
        <f>IF(AND(NOT(ISBLANK('Gen Master'!T673)),OR('Gen Master'!$AM673=TRUE,'Gen Master'!$AM673="Enabled?")),'Gen Master'!T673, ignore_flag)</f>
        <v>zzz_ignore</v>
      </c>
      <c r="U719" s="19" t="str">
        <f>IF(AND(NOT(ISBLANK('Gen Master'!U673)),OR('Gen Master'!$AM673=TRUE,'Gen Master'!$AM673="Enabled?")),'Gen Master'!U673, ignore_flag)</f>
        <v>zzz_ignore</v>
      </c>
      <c r="V719" s="19" t="str">
        <f ca="1">IF(AND(NOT(ISBLANK('Gen Master'!V673)),OR('Gen Master'!$AM673=TRUE,'Gen Master'!$AM673="Enabled?")),'Gen Master'!V673, ignore_flag)</f>
        <v>zzz_ignore</v>
      </c>
      <c r="W719" s="19" t="str">
        <f>IF(AND(NOT(ISBLANK('Gen Master'!W673)),OR('Gen Master'!$AM673=TRUE,'Gen Master'!$AM673="Enabled?")),'Gen Master'!W673, ignore_flag)</f>
        <v>zzz_ignore</v>
      </c>
      <c r="X719" s="19" t="str">
        <f>IF(AND(NOT(ISBLANK('Gen Master'!X673)),OR('Gen Master'!$AM673=TRUE,'Gen Master'!$AM673="Enabled?")),'Gen Master'!X673, ignore_flag)</f>
        <v>zzz_ignore</v>
      </c>
      <c r="Y719" s="19" t="str">
        <f>IF(AND(NOT(ISBLANK('Gen Master'!Y673)),OR('Gen Master'!$AM673=TRUE,'Gen Master'!$AM673="Enabled?")),'Gen Master'!Y673, ignore_flag)</f>
        <v>zzz_ignore</v>
      </c>
    </row>
    <row r="720" spans="1:25">
      <c r="A720" s="19">
        <f>'Gen Master'!A674</f>
        <v>643</v>
      </c>
      <c r="B720" s="19" t="str">
        <f>IF(AND(NOT(ISBLANK('Gen Master'!B674)),OR('Gen Master'!$AM674=TRUE,'Gen Master'!$AM674="Enabled?")),'Gen Master'!B674, ignore_flag)</f>
        <v>zzz_ignore</v>
      </c>
      <c r="C720" s="19" t="str">
        <f>IF(AND(NOT(ISBLANK('Gen Master'!C674)),OR('Gen Master'!$AM674=TRUE,'Gen Master'!$AM674="Enabled?")),'Gen Master'!C674, ignore_flag)</f>
        <v>zzz_ignore</v>
      </c>
      <c r="D720" s="19" t="str">
        <f>IF(AND(NOT(ISBLANK('Gen Master'!D674)),OR('Gen Master'!$AM674=TRUE,'Gen Master'!$AM674="Enabled?")),'Gen Master'!D674, ignore_flag)</f>
        <v>zzz_ignore</v>
      </c>
      <c r="E720" s="19" t="str">
        <f>IF(AND(NOT(ISBLANK('Gen Master'!E674)),OR('Gen Master'!$AM674=TRUE,'Gen Master'!$AM674="Enabled?")),'Gen Master'!E674, ignore_flag)</f>
        <v>zzz_ignore</v>
      </c>
      <c r="F720" s="19" t="str">
        <f>IF(AND(NOT(ISBLANK('Gen Master'!F674)),OR('Gen Master'!$AM674=TRUE,'Gen Master'!$AM674="Enabled?")),'Gen Master'!F674, ignore_flag)</f>
        <v>zzz_ignore</v>
      </c>
      <c r="G720" s="19" t="str">
        <f>IF(AND(NOT(ISBLANK('Gen Master'!G674)),OR('Gen Master'!$AM674=TRUE,'Gen Master'!$AM674="Enabled?")),'Gen Master'!G674, ignore_flag)</f>
        <v>zzz_ignore</v>
      </c>
      <c r="H720" s="19" t="str">
        <f>IF(AND(NOT(ISBLANK('Gen Master'!H674)),OR('Gen Master'!$AM674=TRUE,'Gen Master'!$AM674="Enabled?")),'Gen Master'!H674, ignore_flag)</f>
        <v>zzz_ignore</v>
      </c>
      <c r="I720" s="19" t="str">
        <f>IF(AND(NOT(ISBLANK('Gen Master'!I674)),OR('Gen Master'!$AM674=TRUE,'Gen Master'!$AM674="Enabled?")),'Gen Master'!I674, ignore_flag)</f>
        <v>zzz_ignore</v>
      </c>
      <c r="J720" s="19" t="str">
        <f>IF(AND(NOT(ISBLANK('Gen Master'!J674)),OR('Gen Master'!$AM674=TRUE,'Gen Master'!$AM674="Enabled?")),'Gen Master'!J674, ignore_flag)</f>
        <v>zzz_ignore</v>
      </c>
      <c r="K720" s="19" t="str">
        <f>IF(AND(NOT(ISBLANK('Gen Master'!K674)),OR('Gen Master'!$AM674=TRUE,'Gen Master'!$AM674="Enabled?")),'Gen Master'!K674, ignore_flag)</f>
        <v>zzz_ignore</v>
      </c>
      <c r="L720" s="19" t="str">
        <f>IF(AND(NOT(ISBLANK('Gen Master'!L674)),OR('Gen Master'!$AM674=TRUE,'Gen Master'!$AM674="Enabled?")),'Gen Master'!L674, ignore_flag)</f>
        <v>zzz_ignore</v>
      </c>
      <c r="M720" s="19" t="str">
        <f>IF(AND(NOT(ISBLANK('Gen Master'!M674)),OR('Gen Master'!$AM674=TRUE,'Gen Master'!$AM674="Enabled?")),'Gen Master'!M674, ignore_flag)</f>
        <v>zzz_ignore</v>
      </c>
      <c r="N720" s="19" t="str">
        <f>IF(AND(NOT(ISBLANK('Gen Master'!N674)),OR('Gen Master'!$AM674=TRUE,'Gen Master'!$AM674="Enabled?")),'Gen Master'!N674, ignore_flag)</f>
        <v>zzz_ignore</v>
      </c>
      <c r="O720" s="19" t="str">
        <f>IF(AND(NOT(ISBLANK('Gen Master'!O674)),OR('Gen Master'!$AM674=TRUE,'Gen Master'!$AM674="Enabled?")),'Gen Master'!O674, ignore_flag)</f>
        <v>zzz_ignore</v>
      </c>
      <c r="P720" s="19" t="str">
        <f>IF(AND(NOT(ISBLANK('Gen Master'!P674)),OR('Gen Master'!$AM674=TRUE,'Gen Master'!$AM674="Enabled?")),'Gen Master'!P674, ignore_flag)</f>
        <v>zzz_ignore</v>
      </c>
      <c r="Q720" s="19" t="str">
        <f>IF(AND(NOT(ISBLANK('Gen Master'!Q674)),OR('Gen Master'!$AM674=TRUE,'Gen Master'!$AM674="Enabled?")),'Gen Master'!Q674, ignore_flag)</f>
        <v>zzz_ignore</v>
      </c>
      <c r="R720" s="19" t="str">
        <f>IF(AND(NOT(ISBLANK('Gen Master'!R674)),OR('Gen Master'!$AM674=TRUE,'Gen Master'!$AM674="Enabled?")),'Gen Master'!R674, ignore_flag)</f>
        <v>zzz_ignore</v>
      </c>
      <c r="S720" s="19" t="str">
        <f>IF(AND(NOT(ISBLANK('Gen Master'!S674)),OR('Gen Master'!$AM674=TRUE,'Gen Master'!$AM674="Enabled?")),'Gen Master'!S674, ignore_flag)</f>
        <v>zzz_ignore</v>
      </c>
      <c r="T720" s="19" t="str">
        <f>IF(AND(NOT(ISBLANK('Gen Master'!T674)),OR('Gen Master'!$AM674=TRUE,'Gen Master'!$AM674="Enabled?")),'Gen Master'!T674, ignore_flag)</f>
        <v>zzz_ignore</v>
      </c>
      <c r="U720" s="19" t="str">
        <f>IF(AND(NOT(ISBLANK('Gen Master'!U674)),OR('Gen Master'!$AM674=TRUE,'Gen Master'!$AM674="Enabled?")),'Gen Master'!U674, ignore_flag)</f>
        <v>zzz_ignore</v>
      </c>
      <c r="V720" s="19" t="str">
        <f ca="1">IF(AND(NOT(ISBLANK('Gen Master'!V674)),OR('Gen Master'!$AM674=TRUE,'Gen Master'!$AM674="Enabled?")),'Gen Master'!V674, ignore_flag)</f>
        <v>zzz_ignore</v>
      </c>
      <c r="W720" s="19" t="str">
        <f>IF(AND(NOT(ISBLANK('Gen Master'!W674)),OR('Gen Master'!$AM674=TRUE,'Gen Master'!$AM674="Enabled?")),'Gen Master'!W674, ignore_flag)</f>
        <v>zzz_ignore</v>
      </c>
      <c r="X720" s="19" t="str">
        <f>IF(AND(NOT(ISBLANK('Gen Master'!X674)),OR('Gen Master'!$AM674=TRUE,'Gen Master'!$AM674="Enabled?")),'Gen Master'!X674, ignore_flag)</f>
        <v>zzz_ignore</v>
      </c>
      <c r="Y720" s="19" t="str">
        <f>IF(AND(NOT(ISBLANK('Gen Master'!Y674)),OR('Gen Master'!$AM674=TRUE,'Gen Master'!$AM674="Enabled?")),'Gen Master'!Y674, ignore_flag)</f>
        <v>zzz_ignore</v>
      </c>
    </row>
    <row r="721" spans="1:25">
      <c r="A721" s="19">
        <f>'Gen Master'!A675</f>
        <v>644</v>
      </c>
      <c r="B721" s="19" t="str">
        <f>IF(AND(NOT(ISBLANK('Gen Master'!B675)),OR('Gen Master'!$AM675=TRUE,'Gen Master'!$AM675="Enabled?")),'Gen Master'!B675, ignore_flag)</f>
        <v>zzz_ignore</v>
      </c>
      <c r="C721" s="19" t="str">
        <f>IF(AND(NOT(ISBLANK('Gen Master'!C675)),OR('Gen Master'!$AM675=TRUE,'Gen Master'!$AM675="Enabled?")),'Gen Master'!C675, ignore_flag)</f>
        <v>zzz_ignore</v>
      </c>
      <c r="D721" s="19" t="str">
        <f>IF(AND(NOT(ISBLANK('Gen Master'!D675)),OR('Gen Master'!$AM675=TRUE,'Gen Master'!$AM675="Enabled?")),'Gen Master'!D675, ignore_flag)</f>
        <v>zzz_ignore</v>
      </c>
      <c r="E721" s="19" t="str">
        <f>IF(AND(NOT(ISBLANK('Gen Master'!E675)),OR('Gen Master'!$AM675=TRUE,'Gen Master'!$AM675="Enabled?")),'Gen Master'!E675, ignore_flag)</f>
        <v>zzz_ignore</v>
      </c>
      <c r="F721" s="19" t="str">
        <f>IF(AND(NOT(ISBLANK('Gen Master'!F675)),OR('Gen Master'!$AM675=TRUE,'Gen Master'!$AM675="Enabled?")),'Gen Master'!F675, ignore_flag)</f>
        <v>zzz_ignore</v>
      </c>
      <c r="G721" s="19" t="str">
        <f>IF(AND(NOT(ISBLANK('Gen Master'!G675)),OR('Gen Master'!$AM675=TRUE,'Gen Master'!$AM675="Enabled?")),'Gen Master'!G675, ignore_flag)</f>
        <v>zzz_ignore</v>
      </c>
      <c r="H721" s="19" t="str">
        <f>IF(AND(NOT(ISBLANK('Gen Master'!H675)),OR('Gen Master'!$AM675=TRUE,'Gen Master'!$AM675="Enabled?")),'Gen Master'!H675, ignore_flag)</f>
        <v>zzz_ignore</v>
      </c>
      <c r="I721" s="19" t="str">
        <f>IF(AND(NOT(ISBLANK('Gen Master'!I675)),OR('Gen Master'!$AM675=TRUE,'Gen Master'!$AM675="Enabled?")),'Gen Master'!I675, ignore_flag)</f>
        <v>zzz_ignore</v>
      </c>
      <c r="J721" s="19" t="str">
        <f>IF(AND(NOT(ISBLANK('Gen Master'!J675)),OR('Gen Master'!$AM675=TRUE,'Gen Master'!$AM675="Enabled?")),'Gen Master'!J675, ignore_flag)</f>
        <v>zzz_ignore</v>
      </c>
      <c r="K721" s="19" t="str">
        <f>IF(AND(NOT(ISBLANK('Gen Master'!K675)),OR('Gen Master'!$AM675=TRUE,'Gen Master'!$AM675="Enabled?")),'Gen Master'!K675, ignore_flag)</f>
        <v>zzz_ignore</v>
      </c>
      <c r="L721" s="19" t="str">
        <f>IF(AND(NOT(ISBLANK('Gen Master'!L675)),OR('Gen Master'!$AM675=TRUE,'Gen Master'!$AM675="Enabled?")),'Gen Master'!L675, ignore_flag)</f>
        <v>zzz_ignore</v>
      </c>
      <c r="M721" s="19" t="str">
        <f>IF(AND(NOT(ISBLANK('Gen Master'!M675)),OR('Gen Master'!$AM675=TRUE,'Gen Master'!$AM675="Enabled?")),'Gen Master'!M675, ignore_flag)</f>
        <v>zzz_ignore</v>
      </c>
      <c r="N721" s="19" t="str">
        <f>IF(AND(NOT(ISBLANK('Gen Master'!N675)),OR('Gen Master'!$AM675=TRUE,'Gen Master'!$AM675="Enabled?")),'Gen Master'!N675, ignore_flag)</f>
        <v>zzz_ignore</v>
      </c>
      <c r="O721" s="19" t="str">
        <f>IF(AND(NOT(ISBLANK('Gen Master'!O675)),OR('Gen Master'!$AM675=TRUE,'Gen Master'!$AM675="Enabled?")),'Gen Master'!O675, ignore_flag)</f>
        <v>zzz_ignore</v>
      </c>
      <c r="P721" s="19" t="str">
        <f>IF(AND(NOT(ISBLANK('Gen Master'!P675)),OR('Gen Master'!$AM675=TRUE,'Gen Master'!$AM675="Enabled?")),'Gen Master'!P675, ignore_flag)</f>
        <v>zzz_ignore</v>
      </c>
      <c r="Q721" s="19" t="str">
        <f>IF(AND(NOT(ISBLANK('Gen Master'!Q675)),OR('Gen Master'!$AM675=TRUE,'Gen Master'!$AM675="Enabled?")),'Gen Master'!Q675, ignore_flag)</f>
        <v>zzz_ignore</v>
      </c>
      <c r="R721" s="19" t="str">
        <f>IF(AND(NOT(ISBLANK('Gen Master'!R675)),OR('Gen Master'!$AM675=TRUE,'Gen Master'!$AM675="Enabled?")),'Gen Master'!R675, ignore_flag)</f>
        <v>zzz_ignore</v>
      </c>
      <c r="S721" s="19" t="str">
        <f>IF(AND(NOT(ISBLANK('Gen Master'!S675)),OR('Gen Master'!$AM675=TRUE,'Gen Master'!$AM675="Enabled?")),'Gen Master'!S675, ignore_flag)</f>
        <v>zzz_ignore</v>
      </c>
      <c r="T721" s="19" t="str">
        <f>IF(AND(NOT(ISBLANK('Gen Master'!T675)),OR('Gen Master'!$AM675=TRUE,'Gen Master'!$AM675="Enabled?")),'Gen Master'!T675, ignore_flag)</f>
        <v>zzz_ignore</v>
      </c>
      <c r="U721" s="19" t="str">
        <f>IF(AND(NOT(ISBLANK('Gen Master'!U675)),OR('Gen Master'!$AM675=TRUE,'Gen Master'!$AM675="Enabled?")),'Gen Master'!U675, ignore_flag)</f>
        <v>zzz_ignore</v>
      </c>
      <c r="V721" s="19" t="str">
        <f ca="1">IF(AND(NOT(ISBLANK('Gen Master'!V675)),OR('Gen Master'!$AM675=TRUE,'Gen Master'!$AM675="Enabled?")),'Gen Master'!V675, ignore_flag)</f>
        <v>zzz_ignore</v>
      </c>
      <c r="W721" s="19" t="str">
        <f>IF(AND(NOT(ISBLANK('Gen Master'!W675)),OR('Gen Master'!$AM675=TRUE,'Gen Master'!$AM675="Enabled?")),'Gen Master'!W675, ignore_flag)</f>
        <v>zzz_ignore</v>
      </c>
      <c r="X721" s="19" t="str">
        <f>IF(AND(NOT(ISBLANK('Gen Master'!X675)),OR('Gen Master'!$AM675=TRUE,'Gen Master'!$AM675="Enabled?")),'Gen Master'!X675, ignore_flag)</f>
        <v>zzz_ignore</v>
      </c>
      <c r="Y721" s="19" t="str">
        <f>IF(AND(NOT(ISBLANK('Gen Master'!Y675)),OR('Gen Master'!$AM675=TRUE,'Gen Master'!$AM675="Enabled?")),'Gen Master'!Y675, ignore_flag)</f>
        <v>zzz_ignore</v>
      </c>
    </row>
    <row r="722" spans="1:25">
      <c r="A722" s="19">
        <f>'Gen Master'!A676</f>
        <v>645</v>
      </c>
      <c r="B722" s="19" t="str">
        <f>IF(AND(NOT(ISBLANK('Gen Master'!B676)),OR('Gen Master'!$AM676=TRUE,'Gen Master'!$AM676="Enabled?")),'Gen Master'!B676, ignore_flag)</f>
        <v>zzz_ignore</v>
      </c>
      <c r="C722" s="19" t="str">
        <f>IF(AND(NOT(ISBLANK('Gen Master'!C676)),OR('Gen Master'!$AM676=TRUE,'Gen Master'!$AM676="Enabled?")),'Gen Master'!C676, ignore_flag)</f>
        <v>zzz_ignore</v>
      </c>
      <c r="D722" s="19" t="str">
        <f>IF(AND(NOT(ISBLANK('Gen Master'!D676)),OR('Gen Master'!$AM676=TRUE,'Gen Master'!$AM676="Enabled?")),'Gen Master'!D676, ignore_flag)</f>
        <v>zzz_ignore</v>
      </c>
      <c r="E722" s="19" t="str">
        <f>IF(AND(NOT(ISBLANK('Gen Master'!E676)),OR('Gen Master'!$AM676=TRUE,'Gen Master'!$AM676="Enabled?")),'Gen Master'!E676, ignore_flag)</f>
        <v>zzz_ignore</v>
      </c>
      <c r="F722" s="19" t="str">
        <f>IF(AND(NOT(ISBLANK('Gen Master'!F676)),OR('Gen Master'!$AM676=TRUE,'Gen Master'!$AM676="Enabled?")),'Gen Master'!F676, ignore_flag)</f>
        <v>zzz_ignore</v>
      </c>
      <c r="G722" s="19" t="str">
        <f>IF(AND(NOT(ISBLANK('Gen Master'!G676)),OR('Gen Master'!$AM676=TRUE,'Gen Master'!$AM676="Enabled?")),'Gen Master'!G676, ignore_flag)</f>
        <v>zzz_ignore</v>
      </c>
      <c r="H722" s="19" t="str">
        <f>IF(AND(NOT(ISBLANK('Gen Master'!H676)),OR('Gen Master'!$AM676=TRUE,'Gen Master'!$AM676="Enabled?")),'Gen Master'!H676, ignore_flag)</f>
        <v>zzz_ignore</v>
      </c>
      <c r="I722" s="19" t="str">
        <f>IF(AND(NOT(ISBLANK('Gen Master'!I676)),OR('Gen Master'!$AM676=TRUE,'Gen Master'!$AM676="Enabled?")),'Gen Master'!I676, ignore_flag)</f>
        <v>zzz_ignore</v>
      </c>
      <c r="J722" s="19" t="str">
        <f>IF(AND(NOT(ISBLANK('Gen Master'!J676)),OR('Gen Master'!$AM676=TRUE,'Gen Master'!$AM676="Enabled?")),'Gen Master'!J676, ignore_flag)</f>
        <v>zzz_ignore</v>
      </c>
      <c r="K722" s="19" t="str">
        <f>IF(AND(NOT(ISBLANK('Gen Master'!K676)),OR('Gen Master'!$AM676=TRUE,'Gen Master'!$AM676="Enabled?")),'Gen Master'!K676, ignore_flag)</f>
        <v>zzz_ignore</v>
      </c>
      <c r="L722" s="19" t="str">
        <f>IF(AND(NOT(ISBLANK('Gen Master'!L676)),OR('Gen Master'!$AM676=TRUE,'Gen Master'!$AM676="Enabled?")),'Gen Master'!L676, ignore_flag)</f>
        <v>zzz_ignore</v>
      </c>
      <c r="M722" s="19" t="str">
        <f>IF(AND(NOT(ISBLANK('Gen Master'!M676)),OR('Gen Master'!$AM676=TRUE,'Gen Master'!$AM676="Enabled?")),'Gen Master'!M676, ignore_flag)</f>
        <v>zzz_ignore</v>
      </c>
      <c r="N722" s="19" t="str">
        <f>IF(AND(NOT(ISBLANK('Gen Master'!N676)),OR('Gen Master'!$AM676=TRUE,'Gen Master'!$AM676="Enabled?")),'Gen Master'!N676, ignore_flag)</f>
        <v>zzz_ignore</v>
      </c>
      <c r="O722" s="19" t="str">
        <f>IF(AND(NOT(ISBLANK('Gen Master'!O676)),OR('Gen Master'!$AM676=TRUE,'Gen Master'!$AM676="Enabled?")),'Gen Master'!O676, ignore_flag)</f>
        <v>zzz_ignore</v>
      </c>
      <c r="P722" s="19" t="str">
        <f>IF(AND(NOT(ISBLANK('Gen Master'!P676)),OR('Gen Master'!$AM676=TRUE,'Gen Master'!$AM676="Enabled?")),'Gen Master'!P676, ignore_flag)</f>
        <v>zzz_ignore</v>
      </c>
      <c r="Q722" s="19" t="str">
        <f>IF(AND(NOT(ISBLANK('Gen Master'!Q676)),OR('Gen Master'!$AM676=TRUE,'Gen Master'!$AM676="Enabled?")),'Gen Master'!Q676, ignore_flag)</f>
        <v>zzz_ignore</v>
      </c>
      <c r="R722" s="19" t="str">
        <f>IF(AND(NOT(ISBLANK('Gen Master'!R676)),OR('Gen Master'!$AM676=TRUE,'Gen Master'!$AM676="Enabled?")),'Gen Master'!R676, ignore_flag)</f>
        <v>zzz_ignore</v>
      </c>
      <c r="S722" s="19" t="str">
        <f>IF(AND(NOT(ISBLANK('Gen Master'!S676)),OR('Gen Master'!$AM676=TRUE,'Gen Master'!$AM676="Enabled?")),'Gen Master'!S676, ignore_flag)</f>
        <v>zzz_ignore</v>
      </c>
      <c r="T722" s="19" t="str">
        <f>IF(AND(NOT(ISBLANK('Gen Master'!T676)),OR('Gen Master'!$AM676=TRUE,'Gen Master'!$AM676="Enabled?")),'Gen Master'!T676, ignore_flag)</f>
        <v>zzz_ignore</v>
      </c>
      <c r="U722" s="19" t="str">
        <f>IF(AND(NOT(ISBLANK('Gen Master'!U676)),OR('Gen Master'!$AM676=TRUE,'Gen Master'!$AM676="Enabled?")),'Gen Master'!U676, ignore_flag)</f>
        <v>zzz_ignore</v>
      </c>
      <c r="V722" s="19" t="str">
        <f ca="1">IF(AND(NOT(ISBLANK('Gen Master'!V676)),OR('Gen Master'!$AM676=TRUE,'Gen Master'!$AM676="Enabled?")),'Gen Master'!V676, ignore_flag)</f>
        <v>zzz_ignore</v>
      </c>
      <c r="W722" s="19" t="str">
        <f>IF(AND(NOT(ISBLANK('Gen Master'!W676)),OR('Gen Master'!$AM676=TRUE,'Gen Master'!$AM676="Enabled?")),'Gen Master'!W676, ignore_flag)</f>
        <v>zzz_ignore</v>
      </c>
      <c r="X722" s="19" t="str">
        <f>IF(AND(NOT(ISBLANK('Gen Master'!X676)),OR('Gen Master'!$AM676=TRUE,'Gen Master'!$AM676="Enabled?")),'Gen Master'!X676, ignore_flag)</f>
        <v>zzz_ignore</v>
      </c>
      <c r="Y722" s="19" t="str">
        <f>IF(AND(NOT(ISBLANK('Gen Master'!Y676)),OR('Gen Master'!$AM676=TRUE,'Gen Master'!$AM676="Enabled?")),'Gen Master'!Y676, ignore_flag)</f>
        <v>zzz_ignore</v>
      </c>
    </row>
    <row r="723" spans="1:25">
      <c r="A723" s="19">
        <f>'Gen Master'!A682</f>
        <v>651</v>
      </c>
      <c r="B723" s="19" t="str">
        <f>IF(AND(NOT(ISBLANK('Gen Master'!B682)),OR('Gen Master'!$AM682=TRUE,'Gen Master'!$AM682="Enabled?")),'Gen Master'!B682, ignore_flag)</f>
        <v>zzz_ignore</v>
      </c>
      <c r="C723" s="19" t="str">
        <f>IF(AND(NOT(ISBLANK('Gen Master'!C682)),OR('Gen Master'!$AM682=TRUE,'Gen Master'!$AM682="Enabled?")),'Gen Master'!C682, ignore_flag)</f>
        <v>zzz_ignore</v>
      </c>
      <c r="D723" s="19" t="str">
        <f>IF(AND(NOT(ISBLANK('Gen Master'!D682)),OR('Gen Master'!$AM682=TRUE,'Gen Master'!$AM682="Enabled?")),'Gen Master'!D682, ignore_flag)</f>
        <v>zzz_ignore</v>
      </c>
      <c r="E723" s="19" t="str">
        <f>IF(AND(NOT(ISBLANK('Gen Master'!E682)),OR('Gen Master'!$AM682=TRUE,'Gen Master'!$AM682="Enabled?")),'Gen Master'!E682, ignore_flag)</f>
        <v>zzz_ignore</v>
      </c>
      <c r="F723" s="19" t="str">
        <f>IF(AND(NOT(ISBLANK('Gen Master'!F682)),OR('Gen Master'!$AM682=TRUE,'Gen Master'!$AM682="Enabled?")),'Gen Master'!F682, ignore_flag)</f>
        <v>zzz_ignore</v>
      </c>
      <c r="G723" s="19" t="str">
        <f>IF(AND(NOT(ISBLANK('Gen Master'!G682)),OR('Gen Master'!$AM682=TRUE,'Gen Master'!$AM682="Enabled?")),'Gen Master'!G682, ignore_flag)</f>
        <v>zzz_ignore</v>
      </c>
      <c r="H723" s="19" t="str">
        <f>IF(AND(NOT(ISBLANK('Gen Master'!H682)),OR('Gen Master'!$AM682=TRUE,'Gen Master'!$AM682="Enabled?")),'Gen Master'!H682, ignore_flag)</f>
        <v>zzz_ignore</v>
      </c>
      <c r="I723" s="19" t="str">
        <f>IF(AND(NOT(ISBLANK('Gen Master'!I682)),OR('Gen Master'!$AM682=TRUE,'Gen Master'!$AM682="Enabled?")),'Gen Master'!I682, ignore_flag)</f>
        <v>zzz_ignore</v>
      </c>
      <c r="J723" s="19" t="str">
        <f>IF(AND(NOT(ISBLANK('Gen Master'!J682)),OR('Gen Master'!$AM682=TRUE,'Gen Master'!$AM682="Enabled?")),'Gen Master'!J682, ignore_flag)</f>
        <v>zzz_ignore</v>
      </c>
      <c r="K723" s="19" t="str">
        <f>IF(AND(NOT(ISBLANK('Gen Master'!K682)),OR('Gen Master'!$AM682=TRUE,'Gen Master'!$AM682="Enabled?")),'Gen Master'!K682, ignore_flag)</f>
        <v>zzz_ignore</v>
      </c>
      <c r="L723" s="19" t="str">
        <f>IF(AND(NOT(ISBLANK('Gen Master'!L682)),OR('Gen Master'!$AM682=TRUE,'Gen Master'!$AM682="Enabled?")),'Gen Master'!L682, ignore_flag)</f>
        <v>zzz_ignore</v>
      </c>
      <c r="M723" s="19" t="str">
        <f>IF(AND(NOT(ISBLANK('Gen Master'!M682)),OR('Gen Master'!$AM682=TRUE,'Gen Master'!$AM682="Enabled?")),'Gen Master'!M682, ignore_flag)</f>
        <v>zzz_ignore</v>
      </c>
      <c r="N723" s="19" t="str">
        <f>IF(AND(NOT(ISBLANK('Gen Master'!N682)),OR('Gen Master'!$AM682=TRUE,'Gen Master'!$AM682="Enabled?")),'Gen Master'!N682, ignore_flag)</f>
        <v>zzz_ignore</v>
      </c>
      <c r="O723" s="19" t="str">
        <f>IF(AND(NOT(ISBLANK('Gen Master'!O682)),OR('Gen Master'!$AM682=TRUE,'Gen Master'!$AM682="Enabled?")),'Gen Master'!O682, ignore_flag)</f>
        <v>zzz_ignore</v>
      </c>
      <c r="P723" s="19" t="str">
        <f>IF(AND(NOT(ISBLANK('Gen Master'!P682)),OR('Gen Master'!$AM682=TRUE,'Gen Master'!$AM682="Enabled?")),'Gen Master'!P682, ignore_flag)</f>
        <v>zzz_ignore</v>
      </c>
      <c r="Q723" s="19" t="str">
        <f>IF(AND(NOT(ISBLANK('Gen Master'!Q682)),OR('Gen Master'!$AM682=TRUE,'Gen Master'!$AM682="Enabled?")),'Gen Master'!Q682, ignore_flag)</f>
        <v>zzz_ignore</v>
      </c>
      <c r="R723" s="19" t="str">
        <f>IF(AND(NOT(ISBLANK('Gen Master'!R682)),OR('Gen Master'!$AM682=TRUE,'Gen Master'!$AM682="Enabled?")),'Gen Master'!R682, ignore_flag)</f>
        <v>zzz_ignore</v>
      </c>
      <c r="S723" s="19" t="str">
        <f>IF(AND(NOT(ISBLANK('Gen Master'!S682)),OR('Gen Master'!$AM682=TRUE,'Gen Master'!$AM682="Enabled?")),'Gen Master'!S682, ignore_flag)</f>
        <v>zzz_ignore</v>
      </c>
      <c r="T723" s="19" t="str">
        <f>IF(AND(NOT(ISBLANK('Gen Master'!T682)),OR('Gen Master'!$AM682=TRUE,'Gen Master'!$AM682="Enabled?")),'Gen Master'!T682, ignore_flag)</f>
        <v>zzz_ignore</v>
      </c>
      <c r="U723" s="19" t="str">
        <f>IF(AND(NOT(ISBLANK('Gen Master'!U682)),OR('Gen Master'!$AM682=TRUE,'Gen Master'!$AM682="Enabled?")),'Gen Master'!U682, ignore_flag)</f>
        <v>zzz_ignore</v>
      </c>
      <c r="V723" s="19" t="str">
        <f ca="1">IF(AND(NOT(ISBLANK('Gen Master'!V682)),OR('Gen Master'!$AM682=TRUE,'Gen Master'!$AM682="Enabled?")),'Gen Master'!V682, ignore_flag)</f>
        <v>zzz_ignore</v>
      </c>
      <c r="W723" s="19" t="str">
        <f>IF(AND(NOT(ISBLANK('Gen Master'!W682)),OR('Gen Master'!$AM682=TRUE,'Gen Master'!$AM682="Enabled?")),'Gen Master'!W682, ignore_flag)</f>
        <v>zzz_ignore</v>
      </c>
      <c r="X723" s="19" t="str">
        <f>IF(AND(NOT(ISBLANK('Gen Master'!X682)),OR('Gen Master'!$AM682=TRUE,'Gen Master'!$AM682="Enabled?")),'Gen Master'!X682, ignore_flag)</f>
        <v>zzz_ignore</v>
      </c>
      <c r="Y723" s="19" t="str">
        <f>IF(AND(NOT(ISBLANK('Gen Master'!Y682)),OR('Gen Master'!$AM682=TRUE,'Gen Master'!$AM682="Enabled?")),'Gen Master'!Y682, ignore_flag)</f>
        <v>zzz_ignore</v>
      </c>
    </row>
    <row r="724" spans="1:25">
      <c r="A724" s="19">
        <f>'Gen Master'!A683</f>
        <v>652</v>
      </c>
      <c r="B724" s="19" t="str">
        <f>IF(AND(NOT(ISBLANK('Gen Master'!B683)),OR('Gen Master'!$AM683=TRUE,'Gen Master'!$AM683="Enabled?")),'Gen Master'!B683, ignore_flag)</f>
        <v>zzz_ignore</v>
      </c>
      <c r="C724" s="19" t="str">
        <f>IF(AND(NOT(ISBLANK('Gen Master'!C683)),OR('Gen Master'!$AM683=TRUE,'Gen Master'!$AM683="Enabled?")),'Gen Master'!C683, ignore_flag)</f>
        <v>zzz_ignore</v>
      </c>
      <c r="D724" s="19" t="str">
        <f>IF(AND(NOT(ISBLANK('Gen Master'!D683)),OR('Gen Master'!$AM683=TRUE,'Gen Master'!$AM683="Enabled?")),'Gen Master'!D683, ignore_flag)</f>
        <v>zzz_ignore</v>
      </c>
      <c r="E724" s="19" t="str">
        <f>IF(AND(NOT(ISBLANK('Gen Master'!E683)),OR('Gen Master'!$AM683=TRUE,'Gen Master'!$AM683="Enabled?")),'Gen Master'!E683, ignore_flag)</f>
        <v>zzz_ignore</v>
      </c>
      <c r="F724" s="19" t="str">
        <f>IF(AND(NOT(ISBLANK('Gen Master'!F683)),OR('Gen Master'!$AM683=TRUE,'Gen Master'!$AM683="Enabled?")),'Gen Master'!F683, ignore_flag)</f>
        <v>zzz_ignore</v>
      </c>
      <c r="G724" s="19" t="str">
        <f>IF(AND(NOT(ISBLANK('Gen Master'!G683)),OR('Gen Master'!$AM683=TRUE,'Gen Master'!$AM683="Enabled?")),'Gen Master'!G683, ignore_flag)</f>
        <v>zzz_ignore</v>
      </c>
      <c r="H724" s="19" t="str">
        <f>IF(AND(NOT(ISBLANK('Gen Master'!H683)),OR('Gen Master'!$AM683=TRUE,'Gen Master'!$AM683="Enabled?")),'Gen Master'!H683, ignore_flag)</f>
        <v>zzz_ignore</v>
      </c>
      <c r="I724" s="19" t="str">
        <f>IF(AND(NOT(ISBLANK('Gen Master'!I683)),OR('Gen Master'!$AM683=TRUE,'Gen Master'!$AM683="Enabled?")),'Gen Master'!I683, ignore_flag)</f>
        <v>zzz_ignore</v>
      </c>
      <c r="J724" s="19" t="str">
        <f>IF(AND(NOT(ISBLANK('Gen Master'!J683)),OR('Gen Master'!$AM683=TRUE,'Gen Master'!$AM683="Enabled?")),'Gen Master'!J683, ignore_flag)</f>
        <v>zzz_ignore</v>
      </c>
      <c r="K724" s="19" t="str">
        <f>IF(AND(NOT(ISBLANK('Gen Master'!K683)),OR('Gen Master'!$AM683=TRUE,'Gen Master'!$AM683="Enabled?")),'Gen Master'!K683, ignore_flag)</f>
        <v>zzz_ignore</v>
      </c>
      <c r="L724" s="19" t="str">
        <f>IF(AND(NOT(ISBLANK('Gen Master'!L683)),OR('Gen Master'!$AM683=TRUE,'Gen Master'!$AM683="Enabled?")),'Gen Master'!L683, ignore_flag)</f>
        <v>zzz_ignore</v>
      </c>
      <c r="M724" s="19" t="str">
        <f>IF(AND(NOT(ISBLANK('Gen Master'!M683)),OR('Gen Master'!$AM683=TRUE,'Gen Master'!$AM683="Enabled?")),'Gen Master'!M683, ignore_flag)</f>
        <v>zzz_ignore</v>
      </c>
      <c r="N724" s="19" t="str">
        <f>IF(AND(NOT(ISBLANK('Gen Master'!N683)),OR('Gen Master'!$AM683=TRUE,'Gen Master'!$AM683="Enabled?")),'Gen Master'!N683, ignore_flag)</f>
        <v>zzz_ignore</v>
      </c>
      <c r="O724" s="19" t="str">
        <f>IF(AND(NOT(ISBLANK('Gen Master'!O683)),OR('Gen Master'!$AM683=TRUE,'Gen Master'!$AM683="Enabled?")),'Gen Master'!O683, ignore_flag)</f>
        <v>zzz_ignore</v>
      </c>
      <c r="P724" s="19" t="str">
        <f>IF(AND(NOT(ISBLANK('Gen Master'!P683)),OR('Gen Master'!$AM683=TRUE,'Gen Master'!$AM683="Enabled?")),'Gen Master'!P683, ignore_flag)</f>
        <v>zzz_ignore</v>
      </c>
      <c r="Q724" s="19" t="str">
        <f>IF(AND(NOT(ISBLANK('Gen Master'!Q683)),OR('Gen Master'!$AM683=TRUE,'Gen Master'!$AM683="Enabled?")),'Gen Master'!Q683, ignore_flag)</f>
        <v>zzz_ignore</v>
      </c>
      <c r="R724" s="19" t="str">
        <f>IF(AND(NOT(ISBLANK('Gen Master'!R683)),OR('Gen Master'!$AM683=TRUE,'Gen Master'!$AM683="Enabled?")),'Gen Master'!R683, ignore_flag)</f>
        <v>zzz_ignore</v>
      </c>
      <c r="S724" s="19" t="str">
        <f>IF(AND(NOT(ISBLANK('Gen Master'!S683)),OR('Gen Master'!$AM683=TRUE,'Gen Master'!$AM683="Enabled?")),'Gen Master'!S683, ignore_flag)</f>
        <v>zzz_ignore</v>
      </c>
      <c r="T724" s="19" t="str">
        <f>IF(AND(NOT(ISBLANK('Gen Master'!T683)),OR('Gen Master'!$AM683=TRUE,'Gen Master'!$AM683="Enabled?")),'Gen Master'!T683, ignore_flag)</f>
        <v>zzz_ignore</v>
      </c>
      <c r="U724" s="19" t="str">
        <f>IF(AND(NOT(ISBLANK('Gen Master'!U683)),OR('Gen Master'!$AM683=TRUE,'Gen Master'!$AM683="Enabled?")),'Gen Master'!U683, ignore_flag)</f>
        <v>zzz_ignore</v>
      </c>
      <c r="V724" s="19" t="str">
        <f ca="1">IF(AND(NOT(ISBLANK('Gen Master'!V683)),OR('Gen Master'!$AM683=TRUE,'Gen Master'!$AM683="Enabled?")),'Gen Master'!V683, ignore_flag)</f>
        <v>zzz_ignore</v>
      </c>
      <c r="W724" s="19" t="str">
        <f>IF(AND(NOT(ISBLANK('Gen Master'!W683)),OR('Gen Master'!$AM683=TRUE,'Gen Master'!$AM683="Enabled?")),'Gen Master'!W683, ignore_flag)</f>
        <v>zzz_ignore</v>
      </c>
      <c r="X724" s="19" t="str">
        <f>IF(AND(NOT(ISBLANK('Gen Master'!X683)),OR('Gen Master'!$AM683=TRUE,'Gen Master'!$AM683="Enabled?")),'Gen Master'!X683, ignore_flag)</f>
        <v>zzz_ignore</v>
      </c>
      <c r="Y724" s="19" t="str">
        <f>IF(AND(NOT(ISBLANK('Gen Master'!Y683)),OR('Gen Master'!$AM683=TRUE,'Gen Master'!$AM683="Enabled?")),'Gen Master'!Y683, ignore_flag)</f>
        <v>zzz_ignore</v>
      </c>
    </row>
    <row r="725" spans="1:25">
      <c r="A725" s="19">
        <f>'Gen Master'!A684</f>
        <v>653</v>
      </c>
      <c r="B725" s="19" t="str">
        <f>IF(AND(NOT(ISBLANK('Gen Master'!B684)),OR('Gen Master'!$AM684=TRUE,'Gen Master'!$AM684="Enabled?")),'Gen Master'!B684, ignore_flag)</f>
        <v>zzz_ignore</v>
      </c>
      <c r="C725" s="19" t="str">
        <f>IF(AND(NOT(ISBLANK('Gen Master'!C684)),OR('Gen Master'!$AM684=TRUE,'Gen Master'!$AM684="Enabled?")),'Gen Master'!C684, ignore_flag)</f>
        <v>zzz_ignore</v>
      </c>
      <c r="D725" s="19" t="str">
        <f>IF(AND(NOT(ISBLANK('Gen Master'!D684)),OR('Gen Master'!$AM684=TRUE,'Gen Master'!$AM684="Enabled?")),'Gen Master'!D684, ignore_flag)</f>
        <v>zzz_ignore</v>
      </c>
      <c r="E725" s="19" t="str">
        <f>IF(AND(NOT(ISBLANK('Gen Master'!E684)),OR('Gen Master'!$AM684=TRUE,'Gen Master'!$AM684="Enabled?")),'Gen Master'!E684, ignore_flag)</f>
        <v>zzz_ignore</v>
      </c>
      <c r="F725" s="19" t="str">
        <f>IF(AND(NOT(ISBLANK('Gen Master'!F684)),OR('Gen Master'!$AM684=TRUE,'Gen Master'!$AM684="Enabled?")),'Gen Master'!F684, ignore_flag)</f>
        <v>zzz_ignore</v>
      </c>
      <c r="G725" s="19" t="str">
        <f>IF(AND(NOT(ISBLANK('Gen Master'!G684)),OR('Gen Master'!$AM684=TRUE,'Gen Master'!$AM684="Enabled?")),'Gen Master'!G684, ignore_flag)</f>
        <v>zzz_ignore</v>
      </c>
      <c r="H725" s="19" t="str">
        <f>IF(AND(NOT(ISBLANK('Gen Master'!H684)),OR('Gen Master'!$AM684=TRUE,'Gen Master'!$AM684="Enabled?")),'Gen Master'!H684, ignore_flag)</f>
        <v>zzz_ignore</v>
      </c>
      <c r="I725" s="19" t="str">
        <f>IF(AND(NOT(ISBLANK('Gen Master'!I684)),OR('Gen Master'!$AM684=TRUE,'Gen Master'!$AM684="Enabled?")),'Gen Master'!I684, ignore_flag)</f>
        <v>zzz_ignore</v>
      </c>
      <c r="J725" s="19" t="str">
        <f>IF(AND(NOT(ISBLANK('Gen Master'!J684)),OR('Gen Master'!$AM684=TRUE,'Gen Master'!$AM684="Enabled?")),'Gen Master'!J684, ignore_flag)</f>
        <v>zzz_ignore</v>
      </c>
      <c r="K725" s="19" t="str">
        <f>IF(AND(NOT(ISBLANK('Gen Master'!K684)),OR('Gen Master'!$AM684=TRUE,'Gen Master'!$AM684="Enabled?")),'Gen Master'!K684, ignore_flag)</f>
        <v>zzz_ignore</v>
      </c>
      <c r="L725" s="19" t="str">
        <f>IF(AND(NOT(ISBLANK('Gen Master'!L684)),OR('Gen Master'!$AM684=TRUE,'Gen Master'!$AM684="Enabled?")),'Gen Master'!L684, ignore_flag)</f>
        <v>zzz_ignore</v>
      </c>
      <c r="M725" s="19" t="str">
        <f>IF(AND(NOT(ISBLANK('Gen Master'!M684)),OR('Gen Master'!$AM684=TRUE,'Gen Master'!$AM684="Enabled?")),'Gen Master'!M684, ignore_flag)</f>
        <v>zzz_ignore</v>
      </c>
      <c r="N725" s="19" t="str">
        <f>IF(AND(NOT(ISBLANK('Gen Master'!N684)),OR('Gen Master'!$AM684=TRUE,'Gen Master'!$AM684="Enabled?")),'Gen Master'!N684, ignore_flag)</f>
        <v>zzz_ignore</v>
      </c>
      <c r="O725" s="19" t="str">
        <f>IF(AND(NOT(ISBLANK('Gen Master'!O684)),OR('Gen Master'!$AM684=TRUE,'Gen Master'!$AM684="Enabled?")),'Gen Master'!O684, ignore_flag)</f>
        <v>zzz_ignore</v>
      </c>
      <c r="P725" s="19" t="str">
        <f>IF(AND(NOT(ISBLANK('Gen Master'!P684)),OR('Gen Master'!$AM684=TRUE,'Gen Master'!$AM684="Enabled?")),'Gen Master'!P684, ignore_flag)</f>
        <v>zzz_ignore</v>
      </c>
      <c r="Q725" s="19" t="str">
        <f>IF(AND(NOT(ISBLANK('Gen Master'!Q684)),OR('Gen Master'!$AM684=TRUE,'Gen Master'!$AM684="Enabled?")),'Gen Master'!Q684, ignore_flag)</f>
        <v>zzz_ignore</v>
      </c>
      <c r="R725" s="19" t="str">
        <f>IF(AND(NOT(ISBLANK('Gen Master'!R684)),OR('Gen Master'!$AM684=TRUE,'Gen Master'!$AM684="Enabled?")),'Gen Master'!R684, ignore_flag)</f>
        <v>zzz_ignore</v>
      </c>
      <c r="S725" s="19" t="str">
        <f>IF(AND(NOT(ISBLANK('Gen Master'!S684)),OR('Gen Master'!$AM684=TRUE,'Gen Master'!$AM684="Enabled?")),'Gen Master'!S684, ignore_flag)</f>
        <v>zzz_ignore</v>
      </c>
      <c r="T725" s="19" t="str">
        <f>IF(AND(NOT(ISBLANK('Gen Master'!T684)),OR('Gen Master'!$AM684=TRUE,'Gen Master'!$AM684="Enabled?")),'Gen Master'!T684, ignore_flag)</f>
        <v>zzz_ignore</v>
      </c>
      <c r="U725" s="19" t="str">
        <f>IF(AND(NOT(ISBLANK('Gen Master'!U684)),OR('Gen Master'!$AM684=TRUE,'Gen Master'!$AM684="Enabled?")),'Gen Master'!U684, ignore_flag)</f>
        <v>zzz_ignore</v>
      </c>
      <c r="V725" s="19" t="str">
        <f ca="1">IF(AND(NOT(ISBLANK('Gen Master'!V684)),OR('Gen Master'!$AM684=TRUE,'Gen Master'!$AM684="Enabled?")),'Gen Master'!V684, ignore_flag)</f>
        <v>zzz_ignore</v>
      </c>
      <c r="W725" s="19" t="str">
        <f>IF(AND(NOT(ISBLANK('Gen Master'!W684)),OR('Gen Master'!$AM684=TRUE,'Gen Master'!$AM684="Enabled?")),'Gen Master'!W684, ignore_flag)</f>
        <v>zzz_ignore</v>
      </c>
      <c r="X725" s="19" t="str">
        <f>IF(AND(NOT(ISBLANK('Gen Master'!X684)),OR('Gen Master'!$AM684=TRUE,'Gen Master'!$AM684="Enabled?")),'Gen Master'!X684, ignore_flag)</f>
        <v>zzz_ignore</v>
      </c>
      <c r="Y725" s="19" t="str">
        <f>IF(AND(NOT(ISBLANK('Gen Master'!Y684)),OR('Gen Master'!$AM684=TRUE,'Gen Master'!$AM684="Enabled?")),'Gen Master'!Y684, ignore_flag)</f>
        <v>zzz_ignore</v>
      </c>
    </row>
    <row r="726" spans="1:25">
      <c r="A726" s="19">
        <f>'Gen Master'!A685</f>
        <v>654</v>
      </c>
      <c r="B726" s="19" t="str">
        <f>IF(AND(NOT(ISBLANK('Gen Master'!B685)),OR('Gen Master'!$AM685=TRUE,'Gen Master'!$AM685="Enabled?")),'Gen Master'!B685, ignore_flag)</f>
        <v>zzz_ignore</v>
      </c>
      <c r="C726" s="19" t="str">
        <f>IF(AND(NOT(ISBLANK('Gen Master'!C685)),OR('Gen Master'!$AM685=TRUE,'Gen Master'!$AM685="Enabled?")),'Gen Master'!C685, ignore_flag)</f>
        <v>zzz_ignore</v>
      </c>
      <c r="D726" s="19" t="str">
        <f>IF(AND(NOT(ISBLANK('Gen Master'!D685)),OR('Gen Master'!$AM685=TRUE,'Gen Master'!$AM685="Enabled?")),'Gen Master'!D685, ignore_flag)</f>
        <v>zzz_ignore</v>
      </c>
      <c r="E726" s="19" t="str">
        <f>IF(AND(NOT(ISBLANK('Gen Master'!E685)),OR('Gen Master'!$AM685=TRUE,'Gen Master'!$AM685="Enabled?")),'Gen Master'!E685, ignore_flag)</f>
        <v>zzz_ignore</v>
      </c>
      <c r="F726" s="19" t="str">
        <f>IF(AND(NOT(ISBLANK('Gen Master'!F685)),OR('Gen Master'!$AM685=TRUE,'Gen Master'!$AM685="Enabled?")),'Gen Master'!F685, ignore_flag)</f>
        <v>zzz_ignore</v>
      </c>
      <c r="G726" s="19" t="str">
        <f>IF(AND(NOT(ISBLANK('Gen Master'!G685)),OR('Gen Master'!$AM685=TRUE,'Gen Master'!$AM685="Enabled?")),'Gen Master'!G685, ignore_flag)</f>
        <v>zzz_ignore</v>
      </c>
      <c r="H726" s="19" t="str">
        <f>IF(AND(NOT(ISBLANK('Gen Master'!H685)),OR('Gen Master'!$AM685=TRUE,'Gen Master'!$AM685="Enabled?")),'Gen Master'!H685, ignore_flag)</f>
        <v>zzz_ignore</v>
      </c>
      <c r="I726" s="19" t="str">
        <f>IF(AND(NOT(ISBLANK('Gen Master'!I685)),OR('Gen Master'!$AM685=TRUE,'Gen Master'!$AM685="Enabled?")),'Gen Master'!I685, ignore_flag)</f>
        <v>zzz_ignore</v>
      </c>
      <c r="J726" s="19" t="str">
        <f>IF(AND(NOT(ISBLANK('Gen Master'!J685)),OR('Gen Master'!$AM685=TRUE,'Gen Master'!$AM685="Enabled?")),'Gen Master'!J685, ignore_flag)</f>
        <v>zzz_ignore</v>
      </c>
      <c r="K726" s="19" t="str">
        <f>IF(AND(NOT(ISBLANK('Gen Master'!K685)),OR('Gen Master'!$AM685=TRUE,'Gen Master'!$AM685="Enabled?")),'Gen Master'!K685, ignore_flag)</f>
        <v>zzz_ignore</v>
      </c>
      <c r="L726" s="19" t="str">
        <f>IF(AND(NOT(ISBLANK('Gen Master'!L685)),OR('Gen Master'!$AM685=TRUE,'Gen Master'!$AM685="Enabled?")),'Gen Master'!L685, ignore_flag)</f>
        <v>zzz_ignore</v>
      </c>
      <c r="M726" s="19" t="str">
        <f>IF(AND(NOT(ISBLANK('Gen Master'!M685)),OR('Gen Master'!$AM685=TRUE,'Gen Master'!$AM685="Enabled?")),'Gen Master'!M685, ignore_flag)</f>
        <v>zzz_ignore</v>
      </c>
      <c r="N726" s="19" t="str">
        <f>IF(AND(NOT(ISBLANK('Gen Master'!N685)),OR('Gen Master'!$AM685=TRUE,'Gen Master'!$AM685="Enabled?")),'Gen Master'!N685, ignore_flag)</f>
        <v>zzz_ignore</v>
      </c>
      <c r="O726" s="19" t="str">
        <f>IF(AND(NOT(ISBLANK('Gen Master'!O685)),OR('Gen Master'!$AM685=TRUE,'Gen Master'!$AM685="Enabled?")),'Gen Master'!O685, ignore_flag)</f>
        <v>zzz_ignore</v>
      </c>
      <c r="P726" s="19" t="str">
        <f>IF(AND(NOT(ISBLANK('Gen Master'!P685)),OR('Gen Master'!$AM685=TRUE,'Gen Master'!$AM685="Enabled?")),'Gen Master'!P685, ignore_flag)</f>
        <v>zzz_ignore</v>
      </c>
      <c r="Q726" s="19" t="str">
        <f>IF(AND(NOT(ISBLANK('Gen Master'!Q685)),OR('Gen Master'!$AM685=TRUE,'Gen Master'!$AM685="Enabled?")),'Gen Master'!Q685, ignore_flag)</f>
        <v>zzz_ignore</v>
      </c>
      <c r="R726" s="19" t="str">
        <f>IF(AND(NOT(ISBLANK('Gen Master'!R685)),OR('Gen Master'!$AM685=TRUE,'Gen Master'!$AM685="Enabled?")),'Gen Master'!R685, ignore_flag)</f>
        <v>zzz_ignore</v>
      </c>
      <c r="S726" s="19" t="str">
        <f>IF(AND(NOT(ISBLANK('Gen Master'!S685)),OR('Gen Master'!$AM685=TRUE,'Gen Master'!$AM685="Enabled?")),'Gen Master'!S685, ignore_flag)</f>
        <v>zzz_ignore</v>
      </c>
      <c r="T726" s="19" t="str">
        <f>IF(AND(NOT(ISBLANK('Gen Master'!T685)),OR('Gen Master'!$AM685=TRUE,'Gen Master'!$AM685="Enabled?")),'Gen Master'!T685, ignore_flag)</f>
        <v>zzz_ignore</v>
      </c>
      <c r="U726" s="19" t="str">
        <f>IF(AND(NOT(ISBLANK('Gen Master'!U685)),OR('Gen Master'!$AM685=TRUE,'Gen Master'!$AM685="Enabled?")),'Gen Master'!U685, ignore_flag)</f>
        <v>zzz_ignore</v>
      </c>
      <c r="V726" s="19" t="str">
        <f ca="1">IF(AND(NOT(ISBLANK('Gen Master'!V685)),OR('Gen Master'!$AM685=TRUE,'Gen Master'!$AM685="Enabled?")),'Gen Master'!V685, ignore_flag)</f>
        <v>zzz_ignore</v>
      </c>
      <c r="W726" s="19" t="str">
        <f>IF(AND(NOT(ISBLANK('Gen Master'!W685)),OR('Gen Master'!$AM685=TRUE,'Gen Master'!$AM685="Enabled?")),'Gen Master'!W685, ignore_flag)</f>
        <v>zzz_ignore</v>
      </c>
      <c r="X726" s="19" t="str">
        <f>IF(AND(NOT(ISBLANK('Gen Master'!X685)),OR('Gen Master'!$AM685=TRUE,'Gen Master'!$AM685="Enabled?")),'Gen Master'!X685, ignore_flag)</f>
        <v>zzz_ignore</v>
      </c>
      <c r="Y726" s="19" t="str">
        <f>IF(AND(NOT(ISBLANK('Gen Master'!Y685)),OR('Gen Master'!$AM685=TRUE,'Gen Master'!$AM685="Enabled?")),'Gen Master'!Y685, ignore_flag)</f>
        <v>zzz_ignore</v>
      </c>
    </row>
    <row r="727" spans="1:25">
      <c r="A727" s="19">
        <f>'Gen Master'!A686</f>
        <v>655</v>
      </c>
      <c r="B727" s="19" t="str">
        <f>IF(AND(NOT(ISBLANK('Gen Master'!B686)),OR('Gen Master'!$AM686=TRUE,'Gen Master'!$AM686="Enabled?")),'Gen Master'!B686, ignore_flag)</f>
        <v>zzz_ignore</v>
      </c>
      <c r="C727" s="19" t="str">
        <f>IF(AND(NOT(ISBLANK('Gen Master'!C686)),OR('Gen Master'!$AM686=TRUE,'Gen Master'!$AM686="Enabled?")),'Gen Master'!C686, ignore_flag)</f>
        <v>zzz_ignore</v>
      </c>
      <c r="D727" s="19" t="str">
        <f>IF(AND(NOT(ISBLANK('Gen Master'!D686)),OR('Gen Master'!$AM686=TRUE,'Gen Master'!$AM686="Enabled?")),'Gen Master'!D686, ignore_flag)</f>
        <v>zzz_ignore</v>
      </c>
      <c r="E727" s="19" t="str">
        <f>IF(AND(NOT(ISBLANK('Gen Master'!E686)),OR('Gen Master'!$AM686=TRUE,'Gen Master'!$AM686="Enabled?")),'Gen Master'!E686, ignore_flag)</f>
        <v>zzz_ignore</v>
      </c>
      <c r="F727" s="19" t="str">
        <f>IF(AND(NOT(ISBLANK('Gen Master'!F686)),OR('Gen Master'!$AM686=TRUE,'Gen Master'!$AM686="Enabled?")),'Gen Master'!F686, ignore_flag)</f>
        <v>zzz_ignore</v>
      </c>
      <c r="G727" s="19" t="str">
        <f>IF(AND(NOT(ISBLANK('Gen Master'!G686)),OR('Gen Master'!$AM686=TRUE,'Gen Master'!$AM686="Enabled?")),'Gen Master'!G686, ignore_flag)</f>
        <v>zzz_ignore</v>
      </c>
      <c r="H727" s="19" t="str">
        <f>IF(AND(NOT(ISBLANK('Gen Master'!H686)),OR('Gen Master'!$AM686=TRUE,'Gen Master'!$AM686="Enabled?")),'Gen Master'!H686, ignore_flag)</f>
        <v>zzz_ignore</v>
      </c>
      <c r="I727" s="19" t="str">
        <f>IF(AND(NOT(ISBLANK('Gen Master'!I686)),OR('Gen Master'!$AM686=TRUE,'Gen Master'!$AM686="Enabled?")),'Gen Master'!I686, ignore_flag)</f>
        <v>zzz_ignore</v>
      </c>
      <c r="J727" s="19" t="str">
        <f>IF(AND(NOT(ISBLANK('Gen Master'!J686)),OR('Gen Master'!$AM686=TRUE,'Gen Master'!$AM686="Enabled?")),'Gen Master'!J686, ignore_flag)</f>
        <v>zzz_ignore</v>
      </c>
      <c r="K727" s="19" t="str">
        <f>IF(AND(NOT(ISBLANK('Gen Master'!K686)),OR('Gen Master'!$AM686=TRUE,'Gen Master'!$AM686="Enabled?")),'Gen Master'!K686, ignore_flag)</f>
        <v>zzz_ignore</v>
      </c>
      <c r="L727" s="19" t="str">
        <f>IF(AND(NOT(ISBLANK('Gen Master'!L686)),OR('Gen Master'!$AM686=TRUE,'Gen Master'!$AM686="Enabled?")),'Gen Master'!L686, ignore_flag)</f>
        <v>zzz_ignore</v>
      </c>
      <c r="M727" s="19" t="str">
        <f>IF(AND(NOT(ISBLANK('Gen Master'!M686)),OR('Gen Master'!$AM686=TRUE,'Gen Master'!$AM686="Enabled?")),'Gen Master'!M686, ignore_flag)</f>
        <v>zzz_ignore</v>
      </c>
      <c r="N727" s="19" t="str">
        <f>IF(AND(NOT(ISBLANK('Gen Master'!N686)),OR('Gen Master'!$AM686=TRUE,'Gen Master'!$AM686="Enabled?")),'Gen Master'!N686, ignore_flag)</f>
        <v>zzz_ignore</v>
      </c>
      <c r="O727" s="19" t="str">
        <f>IF(AND(NOT(ISBLANK('Gen Master'!O686)),OR('Gen Master'!$AM686=TRUE,'Gen Master'!$AM686="Enabled?")),'Gen Master'!O686, ignore_flag)</f>
        <v>zzz_ignore</v>
      </c>
      <c r="P727" s="19" t="str">
        <f>IF(AND(NOT(ISBLANK('Gen Master'!P686)),OR('Gen Master'!$AM686=TRUE,'Gen Master'!$AM686="Enabled?")),'Gen Master'!P686, ignore_flag)</f>
        <v>zzz_ignore</v>
      </c>
      <c r="Q727" s="19" t="str">
        <f>IF(AND(NOT(ISBLANK('Gen Master'!Q686)),OR('Gen Master'!$AM686=TRUE,'Gen Master'!$AM686="Enabled?")),'Gen Master'!Q686, ignore_flag)</f>
        <v>zzz_ignore</v>
      </c>
      <c r="R727" s="19" t="str">
        <f>IF(AND(NOT(ISBLANK('Gen Master'!R686)),OR('Gen Master'!$AM686=TRUE,'Gen Master'!$AM686="Enabled?")),'Gen Master'!R686, ignore_flag)</f>
        <v>zzz_ignore</v>
      </c>
      <c r="S727" s="19" t="str">
        <f>IF(AND(NOT(ISBLANK('Gen Master'!S686)),OR('Gen Master'!$AM686=TRUE,'Gen Master'!$AM686="Enabled?")),'Gen Master'!S686, ignore_flag)</f>
        <v>zzz_ignore</v>
      </c>
      <c r="T727" s="19" t="str">
        <f>IF(AND(NOT(ISBLANK('Gen Master'!T686)),OR('Gen Master'!$AM686=TRUE,'Gen Master'!$AM686="Enabled?")),'Gen Master'!T686, ignore_flag)</f>
        <v>zzz_ignore</v>
      </c>
      <c r="U727" s="19" t="str">
        <f>IF(AND(NOT(ISBLANK('Gen Master'!U686)),OR('Gen Master'!$AM686=TRUE,'Gen Master'!$AM686="Enabled?")),'Gen Master'!U686, ignore_flag)</f>
        <v>zzz_ignore</v>
      </c>
      <c r="V727" s="19" t="str">
        <f ca="1">IF(AND(NOT(ISBLANK('Gen Master'!V686)),OR('Gen Master'!$AM686=TRUE,'Gen Master'!$AM686="Enabled?")),'Gen Master'!V686, ignore_flag)</f>
        <v>zzz_ignore</v>
      </c>
      <c r="W727" s="19" t="str">
        <f>IF(AND(NOT(ISBLANK('Gen Master'!W686)),OR('Gen Master'!$AM686=TRUE,'Gen Master'!$AM686="Enabled?")),'Gen Master'!W686, ignore_flag)</f>
        <v>zzz_ignore</v>
      </c>
      <c r="X727" s="19" t="str">
        <f>IF(AND(NOT(ISBLANK('Gen Master'!X686)),OR('Gen Master'!$AM686=TRUE,'Gen Master'!$AM686="Enabled?")),'Gen Master'!X686, ignore_flag)</f>
        <v>zzz_ignore</v>
      </c>
      <c r="Y727" s="19" t="str">
        <f>IF(AND(NOT(ISBLANK('Gen Master'!Y686)),OR('Gen Master'!$AM686=TRUE,'Gen Master'!$AM686="Enabled?")),'Gen Master'!Y686, ignore_flag)</f>
        <v>zzz_ignore</v>
      </c>
    </row>
    <row r="728" spans="1:25">
      <c r="A728" s="19">
        <f>'Gen Master'!A687</f>
        <v>656</v>
      </c>
      <c r="B728" s="19" t="str">
        <f>IF(AND(NOT(ISBLANK('Gen Master'!B687)),OR('Gen Master'!$AM687=TRUE,'Gen Master'!$AM687="Enabled?")),'Gen Master'!B687, ignore_flag)</f>
        <v>zzz_ignore</v>
      </c>
      <c r="C728" s="19" t="str">
        <f>IF(AND(NOT(ISBLANK('Gen Master'!C687)),OR('Gen Master'!$AM687=TRUE,'Gen Master'!$AM687="Enabled?")),'Gen Master'!C687, ignore_flag)</f>
        <v>zzz_ignore</v>
      </c>
      <c r="D728" s="19" t="str">
        <f>IF(AND(NOT(ISBLANK('Gen Master'!D687)),OR('Gen Master'!$AM687=TRUE,'Gen Master'!$AM687="Enabled?")),'Gen Master'!D687, ignore_flag)</f>
        <v>zzz_ignore</v>
      </c>
      <c r="E728" s="19" t="str">
        <f>IF(AND(NOT(ISBLANK('Gen Master'!E687)),OR('Gen Master'!$AM687=TRUE,'Gen Master'!$AM687="Enabled?")),'Gen Master'!E687, ignore_flag)</f>
        <v>zzz_ignore</v>
      </c>
      <c r="F728" s="19" t="str">
        <f>IF(AND(NOT(ISBLANK('Gen Master'!F687)),OR('Gen Master'!$AM687=TRUE,'Gen Master'!$AM687="Enabled?")),'Gen Master'!F687, ignore_flag)</f>
        <v>zzz_ignore</v>
      </c>
      <c r="G728" s="19" t="str">
        <f>IF(AND(NOT(ISBLANK('Gen Master'!G687)),OR('Gen Master'!$AM687=TRUE,'Gen Master'!$AM687="Enabled?")),'Gen Master'!G687, ignore_flag)</f>
        <v>zzz_ignore</v>
      </c>
      <c r="H728" s="19" t="str">
        <f>IF(AND(NOT(ISBLANK('Gen Master'!H687)),OR('Gen Master'!$AM687=TRUE,'Gen Master'!$AM687="Enabled?")),'Gen Master'!H687, ignore_flag)</f>
        <v>zzz_ignore</v>
      </c>
      <c r="I728" s="19" t="str">
        <f>IF(AND(NOT(ISBLANK('Gen Master'!I687)),OR('Gen Master'!$AM687=TRUE,'Gen Master'!$AM687="Enabled?")),'Gen Master'!I687, ignore_flag)</f>
        <v>zzz_ignore</v>
      </c>
      <c r="J728" s="19" t="str">
        <f>IF(AND(NOT(ISBLANK('Gen Master'!J687)),OR('Gen Master'!$AM687=TRUE,'Gen Master'!$AM687="Enabled?")),'Gen Master'!J687, ignore_flag)</f>
        <v>zzz_ignore</v>
      </c>
      <c r="K728" s="19" t="str">
        <f>IF(AND(NOT(ISBLANK('Gen Master'!K687)),OR('Gen Master'!$AM687=TRUE,'Gen Master'!$AM687="Enabled?")),'Gen Master'!K687, ignore_flag)</f>
        <v>zzz_ignore</v>
      </c>
      <c r="L728" s="19" t="str">
        <f>IF(AND(NOT(ISBLANK('Gen Master'!L687)),OR('Gen Master'!$AM687=TRUE,'Gen Master'!$AM687="Enabled?")),'Gen Master'!L687, ignore_flag)</f>
        <v>zzz_ignore</v>
      </c>
      <c r="M728" s="19" t="str">
        <f>IF(AND(NOT(ISBLANK('Gen Master'!M687)),OR('Gen Master'!$AM687=TRUE,'Gen Master'!$AM687="Enabled?")),'Gen Master'!M687, ignore_flag)</f>
        <v>zzz_ignore</v>
      </c>
      <c r="N728" s="19" t="str">
        <f>IF(AND(NOT(ISBLANK('Gen Master'!N687)),OR('Gen Master'!$AM687=TRUE,'Gen Master'!$AM687="Enabled?")),'Gen Master'!N687, ignore_flag)</f>
        <v>zzz_ignore</v>
      </c>
      <c r="O728" s="19" t="str">
        <f>IF(AND(NOT(ISBLANK('Gen Master'!O687)),OR('Gen Master'!$AM687=TRUE,'Gen Master'!$AM687="Enabled?")),'Gen Master'!O687, ignore_flag)</f>
        <v>zzz_ignore</v>
      </c>
      <c r="P728" s="19" t="str">
        <f>IF(AND(NOT(ISBLANK('Gen Master'!P687)),OR('Gen Master'!$AM687=TRUE,'Gen Master'!$AM687="Enabled?")),'Gen Master'!P687, ignore_flag)</f>
        <v>zzz_ignore</v>
      </c>
      <c r="Q728" s="19" t="str">
        <f>IF(AND(NOT(ISBLANK('Gen Master'!Q687)),OR('Gen Master'!$AM687=TRUE,'Gen Master'!$AM687="Enabled?")),'Gen Master'!Q687, ignore_flag)</f>
        <v>zzz_ignore</v>
      </c>
      <c r="R728" s="19" t="str">
        <f>IF(AND(NOT(ISBLANK('Gen Master'!R687)),OR('Gen Master'!$AM687=TRUE,'Gen Master'!$AM687="Enabled?")),'Gen Master'!R687, ignore_flag)</f>
        <v>zzz_ignore</v>
      </c>
      <c r="S728" s="19" t="str">
        <f>IF(AND(NOT(ISBLANK('Gen Master'!S687)),OR('Gen Master'!$AM687=TRUE,'Gen Master'!$AM687="Enabled?")),'Gen Master'!S687, ignore_flag)</f>
        <v>zzz_ignore</v>
      </c>
      <c r="T728" s="19" t="str">
        <f>IF(AND(NOT(ISBLANK('Gen Master'!T687)),OR('Gen Master'!$AM687=TRUE,'Gen Master'!$AM687="Enabled?")),'Gen Master'!T687, ignore_flag)</f>
        <v>zzz_ignore</v>
      </c>
      <c r="U728" s="19" t="str">
        <f>IF(AND(NOT(ISBLANK('Gen Master'!U687)),OR('Gen Master'!$AM687=TRUE,'Gen Master'!$AM687="Enabled?")),'Gen Master'!U687, ignore_flag)</f>
        <v>zzz_ignore</v>
      </c>
      <c r="V728" s="19" t="str">
        <f ca="1">IF(AND(NOT(ISBLANK('Gen Master'!V687)),OR('Gen Master'!$AM687=TRUE,'Gen Master'!$AM687="Enabled?")),'Gen Master'!V687, ignore_flag)</f>
        <v>zzz_ignore</v>
      </c>
      <c r="W728" s="19" t="str">
        <f>IF(AND(NOT(ISBLANK('Gen Master'!W687)),OR('Gen Master'!$AM687=TRUE,'Gen Master'!$AM687="Enabled?")),'Gen Master'!W687, ignore_flag)</f>
        <v>zzz_ignore</v>
      </c>
      <c r="X728" s="19" t="str">
        <f>IF(AND(NOT(ISBLANK('Gen Master'!X687)),OR('Gen Master'!$AM687=TRUE,'Gen Master'!$AM687="Enabled?")),'Gen Master'!X687, ignore_flag)</f>
        <v>zzz_ignore</v>
      </c>
      <c r="Y728" s="19" t="str">
        <f>IF(AND(NOT(ISBLANK('Gen Master'!Y687)),OR('Gen Master'!$AM687=TRUE,'Gen Master'!$AM687="Enabled?")),'Gen Master'!Y687, ignore_flag)</f>
        <v>zzz_ignore</v>
      </c>
    </row>
    <row r="729" spans="1:25">
      <c r="A729" s="19">
        <f>'Gen Master'!A688</f>
        <v>657</v>
      </c>
      <c r="B729" s="19" t="str">
        <f>IF(AND(NOT(ISBLANK('Gen Master'!B688)),OR('Gen Master'!$AM688=TRUE,'Gen Master'!$AM688="Enabled?")),'Gen Master'!B688, ignore_flag)</f>
        <v>zzz_ignore</v>
      </c>
      <c r="C729" s="19" t="str">
        <f>IF(AND(NOT(ISBLANK('Gen Master'!C688)),OR('Gen Master'!$AM688=TRUE,'Gen Master'!$AM688="Enabled?")),'Gen Master'!C688, ignore_flag)</f>
        <v>zzz_ignore</v>
      </c>
      <c r="D729" s="19" t="str">
        <f>IF(AND(NOT(ISBLANK('Gen Master'!D688)),OR('Gen Master'!$AM688=TRUE,'Gen Master'!$AM688="Enabled?")),'Gen Master'!D688, ignore_flag)</f>
        <v>zzz_ignore</v>
      </c>
      <c r="E729" s="19" t="str">
        <f>IF(AND(NOT(ISBLANK('Gen Master'!E688)),OR('Gen Master'!$AM688=TRUE,'Gen Master'!$AM688="Enabled?")),'Gen Master'!E688, ignore_flag)</f>
        <v>zzz_ignore</v>
      </c>
      <c r="F729" s="19" t="str">
        <f>IF(AND(NOT(ISBLANK('Gen Master'!F688)),OR('Gen Master'!$AM688=TRUE,'Gen Master'!$AM688="Enabled?")),'Gen Master'!F688, ignore_flag)</f>
        <v>zzz_ignore</v>
      </c>
      <c r="G729" s="19" t="str">
        <f>IF(AND(NOT(ISBLANK('Gen Master'!G688)),OR('Gen Master'!$AM688=TRUE,'Gen Master'!$AM688="Enabled?")),'Gen Master'!G688, ignore_flag)</f>
        <v>zzz_ignore</v>
      </c>
      <c r="H729" s="19" t="str">
        <f>IF(AND(NOT(ISBLANK('Gen Master'!H688)),OR('Gen Master'!$AM688=TRUE,'Gen Master'!$AM688="Enabled?")),'Gen Master'!H688, ignore_flag)</f>
        <v>zzz_ignore</v>
      </c>
      <c r="I729" s="19" t="str">
        <f>IF(AND(NOT(ISBLANK('Gen Master'!I688)),OR('Gen Master'!$AM688=TRUE,'Gen Master'!$AM688="Enabled?")),'Gen Master'!I688, ignore_flag)</f>
        <v>zzz_ignore</v>
      </c>
      <c r="J729" s="19" t="str">
        <f>IF(AND(NOT(ISBLANK('Gen Master'!J688)),OR('Gen Master'!$AM688=TRUE,'Gen Master'!$AM688="Enabled?")),'Gen Master'!J688, ignore_flag)</f>
        <v>zzz_ignore</v>
      </c>
      <c r="K729" s="19" t="str">
        <f>IF(AND(NOT(ISBLANK('Gen Master'!K688)),OR('Gen Master'!$AM688=TRUE,'Gen Master'!$AM688="Enabled?")),'Gen Master'!K688, ignore_flag)</f>
        <v>zzz_ignore</v>
      </c>
      <c r="L729" s="19" t="str">
        <f>IF(AND(NOT(ISBLANK('Gen Master'!L688)),OR('Gen Master'!$AM688=TRUE,'Gen Master'!$AM688="Enabled?")),'Gen Master'!L688, ignore_flag)</f>
        <v>zzz_ignore</v>
      </c>
      <c r="M729" s="19" t="str">
        <f>IF(AND(NOT(ISBLANK('Gen Master'!M688)),OR('Gen Master'!$AM688=TRUE,'Gen Master'!$AM688="Enabled?")),'Gen Master'!M688, ignore_flag)</f>
        <v>zzz_ignore</v>
      </c>
      <c r="N729" s="19" t="str">
        <f>IF(AND(NOT(ISBLANK('Gen Master'!N688)),OR('Gen Master'!$AM688=TRUE,'Gen Master'!$AM688="Enabled?")),'Gen Master'!N688, ignore_flag)</f>
        <v>zzz_ignore</v>
      </c>
      <c r="O729" s="19" t="str">
        <f>IF(AND(NOT(ISBLANK('Gen Master'!O688)),OR('Gen Master'!$AM688=TRUE,'Gen Master'!$AM688="Enabled?")),'Gen Master'!O688, ignore_flag)</f>
        <v>zzz_ignore</v>
      </c>
      <c r="P729" s="19" t="str">
        <f>IF(AND(NOT(ISBLANK('Gen Master'!P688)),OR('Gen Master'!$AM688=TRUE,'Gen Master'!$AM688="Enabled?")),'Gen Master'!P688, ignore_flag)</f>
        <v>zzz_ignore</v>
      </c>
      <c r="Q729" s="19" t="str">
        <f>IF(AND(NOT(ISBLANK('Gen Master'!Q688)),OR('Gen Master'!$AM688=TRUE,'Gen Master'!$AM688="Enabled?")),'Gen Master'!Q688, ignore_flag)</f>
        <v>zzz_ignore</v>
      </c>
      <c r="R729" s="19" t="str">
        <f>IF(AND(NOT(ISBLANK('Gen Master'!R688)),OR('Gen Master'!$AM688=TRUE,'Gen Master'!$AM688="Enabled?")),'Gen Master'!R688, ignore_flag)</f>
        <v>zzz_ignore</v>
      </c>
      <c r="S729" s="19" t="str">
        <f>IF(AND(NOT(ISBLANK('Gen Master'!S688)),OR('Gen Master'!$AM688=TRUE,'Gen Master'!$AM688="Enabled?")),'Gen Master'!S688, ignore_flag)</f>
        <v>zzz_ignore</v>
      </c>
      <c r="T729" s="19" t="str">
        <f>IF(AND(NOT(ISBLANK('Gen Master'!T688)),OR('Gen Master'!$AM688=TRUE,'Gen Master'!$AM688="Enabled?")),'Gen Master'!T688, ignore_flag)</f>
        <v>zzz_ignore</v>
      </c>
      <c r="U729" s="19" t="str">
        <f>IF(AND(NOT(ISBLANK('Gen Master'!U688)),OR('Gen Master'!$AM688=TRUE,'Gen Master'!$AM688="Enabled?")),'Gen Master'!U688, ignore_flag)</f>
        <v>zzz_ignore</v>
      </c>
      <c r="V729" s="19" t="str">
        <f ca="1">IF(AND(NOT(ISBLANK('Gen Master'!V688)),OR('Gen Master'!$AM688=TRUE,'Gen Master'!$AM688="Enabled?")),'Gen Master'!V688, ignore_flag)</f>
        <v>zzz_ignore</v>
      </c>
      <c r="W729" s="19" t="str">
        <f>IF(AND(NOT(ISBLANK('Gen Master'!W688)),OR('Gen Master'!$AM688=TRUE,'Gen Master'!$AM688="Enabled?")),'Gen Master'!W688, ignore_flag)</f>
        <v>zzz_ignore</v>
      </c>
      <c r="X729" s="19" t="str">
        <f>IF(AND(NOT(ISBLANK('Gen Master'!X688)),OR('Gen Master'!$AM688=TRUE,'Gen Master'!$AM688="Enabled?")),'Gen Master'!X688, ignore_flag)</f>
        <v>zzz_ignore</v>
      </c>
      <c r="Y729" s="19" t="str">
        <f>IF(AND(NOT(ISBLANK('Gen Master'!Y688)),OR('Gen Master'!$AM688=TRUE,'Gen Master'!$AM688="Enabled?")),'Gen Master'!Y688, ignore_flag)</f>
        <v>zzz_ignore</v>
      </c>
    </row>
    <row r="730" spans="1:25">
      <c r="A730" s="19">
        <f>'Gen Master'!A689</f>
        <v>658</v>
      </c>
      <c r="B730" s="19" t="str">
        <f>IF(AND(NOT(ISBLANK('Gen Master'!B689)),OR('Gen Master'!$AM689=TRUE,'Gen Master'!$AM689="Enabled?")),'Gen Master'!B689, ignore_flag)</f>
        <v>zzz_ignore</v>
      </c>
      <c r="C730" s="19" t="str">
        <f>IF(AND(NOT(ISBLANK('Gen Master'!C689)),OR('Gen Master'!$AM689=TRUE,'Gen Master'!$AM689="Enabled?")),'Gen Master'!C689, ignore_flag)</f>
        <v>zzz_ignore</v>
      </c>
      <c r="D730" s="19" t="str">
        <f>IF(AND(NOT(ISBLANK('Gen Master'!D689)),OR('Gen Master'!$AM689=TRUE,'Gen Master'!$AM689="Enabled?")),'Gen Master'!D689, ignore_flag)</f>
        <v>zzz_ignore</v>
      </c>
      <c r="E730" s="19" t="str">
        <f>IF(AND(NOT(ISBLANK('Gen Master'!E689)),OR('Gen Master'!$AM689=TRUE,'Gen Master'!$AM689="Enabled?")),'Gen Master'!E689, ignore_flag)</f>
        <v>zzz_ignore</v>
      </c>
      <c r="F730" s="19" t="str">
        <f>IF(AND(NOT(ISBLANK('Gen Master'!F689)),OR('Gen Master'!$AM689=TRUE,'Gen Master'!$AM689="Enabled?")),'Gen Master'!F689, ignore_flag)</f>
        <v>zzz_ignore</v>
      </c>
      <c r="G730" s="19" t="str">
        <f>IF(AND(NOT(ISBLANK('Gen Master'!G689)),OR('Gen Master'!$AM689=TRUE,'Gen Master'!$AM689="Enabled?")),'Gen Master'!G689, ignore_flag)</f>
        <v>zzz_ignore</v>
      </c>
      <c r="H730" s="19" t="str">
        <f>IF(AND(NOT(ISBLANK('Gen Master'!H689)),OR('Gen Master'!$AM689=TRUE,'Gen Master'!$AM689="Enabled?")),'Gen Master'!H689, ignore_flag)</f>
        <v>zzz_ignore</v>
      </c>
      <c r="I730" s="19" t="str">
        <f>IF(AND(NOT(ISBLANK('Gen Master'!I689)),OR('Gen Master'!$AM689=TRUE,'Gen Master'!$AM689="Enabled?")),'Gen Master'!I689, ignore_flag)</f>
        <v>zzz_ignore</v>
      </c>
      <c r="J730" s="19" t="str">
        <f>IF(AND(NOT(ISBLANK('Gen Master'!J689)),OR('Gen Master'!$AM689=TRUE,'Gen Master'!$AM689="Enabled?")),'Gen Master'!J689, ignore_flag)</f>
        <v>zzz_ignore</v>
      </c>
      <c r="K730" s="19" t="str">
        <f>IF(AND(NOT(ISBLANK('Gen Master'!K689)),OR('Gen Master'!$AM689=TRUE,'Gen Master'!$AM689="Enabled?")),'Gen Master'!K689, ignore_flag)</f>
        <v>zzz_ignore</v>
      </c>
      <c r="L730" s="19" t="str">
        <f>IF(AND(NOT(ISBLANK('Gen Master'!L689)),OR('Gen Master'!$AM689=TRUE,'Gen Master'!$AM689="Enabled?")),'Gen Master'!L689, ignore_flag)</f>
        <v>zzz_ignore</v>
      </c>
      <c r="M730" s="19" t="str">
        <f>IF(AND(NOT(ISBLANK('Gen Master'!M689)),OR('Gen Master'!$AM689=TRUE,'Gen Master'!$AM689="Enabled?")),'Gen Master'!M689, ignore_flag)</f>
        <v>zzz_ignore</v>
      </c>
      <c r="N730" s="19" t="str">
        <f>IF(AND(NOT(ISBLANK('Gen Master'!N689)),OR('Gen Master'!$AM689=TRUE,'Gen Master'!$AM689="Enabled?")),'Gen Master'!N689, ignore_flag)</f>
        <v>zzz_ignore</v>
      </c>
      <c r="O730" s="19" t="str">
        <f>IF(AND(NOT(ISBLANK('Gen Master'!O689)),OR('Gen Master'!$AM689=TRUE,'Gen Master'!$AM689="Enabled?")),'Gen Master'!O689, ignore_flag)</f>
        <v>zzz_ignore</v>
      </c>
      <c r="P730" s="19" t="str">
        <f>IF(AND(NOT(ISBLANK('Gen Master'!P689)),OR('Gen Master'!$AM689=TRUE,'Gen Master'!$AM689="Enabled?")),'Gen Master'!P689, ignore_flag)</f>
        <v>zzz_ignore</v>
      </c>
      <c r="Q730" s="19" t="str">
        <f>IF(AND(NOT(ISBLANK('Gen Master'!Q689)),OR('Gen Master'!$AM689=TRUE,'Gen Master'!$AM689="Enabled?")),'Gen Master'!Q689, ignore_flag)</f>
        <v>zzz_ignore</v>
      </c>
      <c r="R730" s="19" t="str">
        <f>IF(AND(NOT(ISBLANK('Gen Master'!R689)),OR('Gen Master'!$AM689=TRUE,'Gen Master'!$AM689="Enabled?")),'Gen Master'!R689, ignore_flag)</f>
        <v>zzz_ignore</v>
      </c>
      <c r="S730" s="19" t="str">
        <f>IF(AND(NOT(ISBLANK('Gen Master'!S689)),OR('Gen Master'!$AM689=TRUE,'Gen Master'!$AM689="Enabled?")),'Gen Master'!S689, ignore_flag)</f>
        <v>zzz_ignore</v>
      </c>
      <c r="T730" s="19" t="str">
        <f>IF(AND(NOT(ISBLANK('Gen Master'!T689)),OR('Gen Master'!$AM689=TRUE,'Gen Master'!$AM689="Enabled?")),'Gen Master'!T689, ignore_flag)</f>
        <v>zzz_ignore</v>
      </c>
      <c r="U730" s="19" t="str">
        <f>IF(AND(NOT(ISBLANK('Gen Master'!U689)),OR('Gen Master'!$AM689=TRUE,'Gen Master'!$AM689="Enabled?")),'Gen Master'!U689, ignore_flag)</f>
        <v>zzz_ignore</v>
      </c>
      <c r="V730" s="19" t="str">
        <f ca="1">IF(AND(NOT(ISBLANK('Gen Master'!V689)),OR('Gen Master'!$AM689=TRUE,'Gen Master'!$AM689="Enabled?")),'Gen Master'!V689, ignore_flag)</f>
        <v>zzz_ignore</v>
      </c>
      <c r="W730" s="19" t="str">
        <f>IF(AND(NOT(ISBLANK('Gen Master'!W689)),OR('Gen Master'!$AM689=TRUE,'Gen Master'!$AM689="Enabled?")),'Gen Master'!W689, ignore_flag)</f>
        <v>zzz_ignore</v>
      </c>
      <c r="X730" s="19" t="str">
        <f>IF(AND(NOT(ISBLANK('Gen Master'!X689)),OR('Gen Master'!$AM689=TRUE,'Gen Master'!$AM689="Enabled?")),'Gen Master'!X689, ignore_flag)</f>
        <v>zzz_ignore</v>
      </c>
      <c r="Y730" s="19" t="str">
        <f>IF(AND(NOT(ISBLANK('Gen Master'!Y689)),OR('Gen Master'!$AM689=TRUE,'Gen Master'!$AM689="Enabled?")),'Gen Master'!Y689, ignore_flag)</f>
        <v>zzz_ignore</v>
      </c>
    </row>
    <row r="731" spans="1:25">
      <c r="A731" s="19">
        <f>'Gen Master'!A690</f>
        <v>659</v>
      </c>
      <c r="B731" s="19" t="str">
        <f>IF(AND(NOT(ISBLANK('Gen Master'!B690)),OR('Gen Master'!$AM690=TRUE,'Gen Master'!$AM690="Enabled?")),'Gen Master'!B690, ignore_flag)</f>
        <v>zzz_ignore</v>
      </c>
      <c r="C731" s="19" t="str">
        <f>IF(AND(NOT(ISBLANK('Gen Master'!C690)),OR('Gen Master'!$AM690=TRUE,'Gen Master'!$AM690="Enabled?")),'Gen Master'!C690, ignore_flag)</f>
        <v>zzz_ignore</v>
      </c>
      <c r="D731" s="19" t="str">
        <f>IF(AND(NOT(ISBLANK('Gen Master'!D690)),OR('Gen Master'!$AM690=TRUE,'Gen Master'!$AM690="Enabled?")),'Gen Master'!D690, ignore_flag)</f>
        <v>zzz_ignore</v>
      </c>
      <c r="E731" s="19" t="str">
        <f>IF(AND(NOT(ISBLANK('Gen Master'!E690)),OR('Gen Master'!$AM690=TRUE,'Gen Master'!$AM690="Enabled?")),'Gen Master'!E690, ignore_flag)</f>
        <v>zzz_ignore</v>
      </c>
      <c r="F731" s="19" t="str">
        <f>IF(AND(NOT(ISBLANK('Gen Master'!F690)),OR('Gen Master'!$AM690=TRUE,'Gen Master'!$AM690="Enabled?")),'Gen Master'!F690, ignore_flag)</f>
        <v>zzz_ignore</v>
      </c>
      <c r="G731" s="19" t="str">
        <f>IF(AND(NOT(ISBLANK('Gen Master'!G690)),OR('Gen Master'!$AM690=TRUE,'Gen Master'!$AM690="Enabled?")),'Gen Master'!G690, ignore_flag)</f>
        <v>zzz_ignore</v>
      </c>
      <c r="H731" s="19" t="str">
        <f>IF(AND(NOT(ISBLANK('Gen Master'!H690)),OR('Gen Master'!$AM690=TRUE,'Gen Master'!$AM690="Enabled?")),'Gen Master'!H690, ignore_flag)</f>
        <v>zzz_ignore</v>
      </c>
      <c r="I731" s="19" t="str">
        <f>IF(AND(NOT(ISBLANK('Gen Master'!I690)),OR('Gen Master'!$AM690=TRUE,'Gen Master'!$AM690="Enabled?")),'Gen Master'!I690, ignore_flag)</f>
        <v>zzz_ignore</v>
      </c>
      <c r="J731" s="19" t="str">
        <f>IF(AND(NOT(ISBLANK('Gen Master'!J690)),OR('Gen Master'!$AM690=TRUE,'Gen Master'!$AM690="Enabled?")),'Gen Master'!J690, ignore_flag)</f>
        <v>zzz_ignore</v>
      </c>
      <c r="K731" s="19" t="str">
        <f>IF(AND(NOT(ISBLANK('Gen Master'!K690)),OR('Gen Master'!$AM690=TRUE,'Gen Master'!$AM690="Enabled?")),'Gen Master'!K690, ignore_flag)</f>
        <v>zzz_ignore</v>
      </c>
      <c r="L731" s="19" t="str">
        <f>IF(AND(NOT(ISBLANK('Gen Master'!L690)),OR('Gen Master'!$AM690=TRUE,'Gen Master'!$AM690="Enabled?")),'Gen Master'!L690, ignore_flag)</f>
        <v>zzz_ignore</v>
      </c>
      <c r="M731" s="19" t="str">
        <f>IF(AND(NOT(ISBLANK('Gen Master'!M690)),OR('Gen Master'!$AM690=TRUE,'Gen Master'!$AM690="Enabled?")),'Gen Master'!M690, ignore_flag)</f>
        <v>zzz_ignore</v>
      </c>
      <c r="N731" s="19" t="str">
        <f>IF(AND(NOT(ISBLANK('Gen Master'!N690)),OR('Gen Master'!$AM690=TRUE,'Gen Master'!$AM690="Enabled?")),'Gen Master'!N690, ignore_flag)</f>
        <v>zzz_ignore</v>
      </c>
      <c r="O731" s="19" t="str">
        <f>IF(AND(NOT(ISBLANK('Gen Master'!O690)),OR('Gen Master'!$AM690=TRUE,'Gen Master'!$AM690="Enabled?")),'Gen Master'!O690, ignore_flag)</f>
        <v>zzz_ignore</v>
      </c>
      <c r="P731" s="19" t="str">
        <f>IF(AND(NOT(ISBLANK('Gen Master'!P690)),OR('Gen Master'!$AM690=TRUE,'Gen Master'!$AM690="Enabled?")),'Gen Master'!P690, ignore_flag)</f>
        <v>zzz_ignore</v>
      </c>
      <c r="Q731" s="19" t="str">
        <f>IF(AND(NOT(ISBLANK('Gen Master'!Q690)),OR('Gen Master'!$AM690=TRUE,'Gen Master'!$AM690="Enabled?")),'Gen Master'!Q690, ignore_flag)</f>
        <v>zzz_ignore</v>
      </c>
      <c r="R731" s="19" t="str">
        <f>IF(AND(NOT(ISBLANK('Gen Master'!R690)),OR('Gen Master'!$AM690=TRUE,'Gen Master'!$AM690="Enabled?")),'Gen Master'!R690, ignore_flag)</f>
        <v>zzz_ignore</v>
      </c>
      <c r="S731" s="19" t="str">
        <f>IF(AND(NOT(ISBLANK('Gen Master'!S690)),OR('Gen Master'!$AM690=TRUE,'Gen Master'!$AM690="Enabled?")),'Gen Master'!S690, ignore_flag)</f>
        <v>zzz_ignore</v>
      </c>
      <c r="T731" s="19" t="str">
        <f>IF(AND(NOT(ISBLANK('Gen Master'!T690)),OR('Gen Master'!$AM690=TRUE,'Gen Master'!$AM690="Enabled?")),'Gen Master'!T690, ignore_flag)</f>
        <v>zzz_ignore</v>
      </c>
      <c r="U731" s="19" t="str">
        <f>IF(AND(NOT(ISBLANK('Gen Master'!U690)),OR('Gen Master'!$AM690=TRUE,'Gen Master'!$AM690="Enabled?")),'Gen Master'!U690, ignore_flag)</f>
        <v>zzz_ignore</v>
      </c>
      <c r="V731" s="19" t="str">
        <f ca="1">IF(AND(NOT(ISBLANK('Gen Master'!V690)),OR('Gen Master'!$AM690=TRUE,'Gen Master'!$AM690="Enabled?")),'Gen Master'!V690, ignore_flag)</f>
        <v>zzz_ignore</v>
      </c>
      <c r="W731" s="19" t="str">
        <f>IF(AND(NOT(ISBLANK('Gen Master'!W690)),OR('Gen Master'!$AM690=TRUE,'Gen Master'!$AM690="Enabled?")),'Gen Master'!W690, ignore_flag)</f>
        <v>zzz_ignore</v>
      </c>
      <c r="X731" s="19" t="str">
        <f>IF(AND(NOT(ISBLANK('Gen Master'!X690)),OR('Gen Master'!$AM690=TRUE,'Gen Master'!$AM690="Enabled?")),'Gen Master'!X690, ignore_flag)</f>
        <v>zzz_ignore</v>
      </c>
      <c r="Y731" s="19" t="str">
        <f>IF(AND(NOT(ISBLANK('Gen Master'!Y690)),OR('Gen Master'!$AM690=TRUE,'Gen Master'!$AM690="Enabled?")),'Gen Master'!Y690, ignore_flag)</f>
        <v>zzz_ignore</v>
      </c>
    </row>
    <row r="732" spans="1:25">
      <c r="A732" s="19">
        <f>'Gen Master'!A691</f>
        <v>660</v>
      </c>
      <c r="B732" s="19" t="str">
        <f>IF(AND(NOT(ISBLANK('Gen Master'!B691)),OR('Gen Master'!$AM691=TRUE,'Gen Master'!$AM691="Enabled?")),'Gen Master'!B691, ignore_flag)</f>
        <v>zzz_ignore</v>
      </c>
      <c r="C732" s="19" t="str">
        <f>IF(AND(NOT(ISBLANK('Gen Master'!C691)),OR('Gen Master'!$AM691=TRUE,'Gen Master'!$AM691="Enabled?")),'Gen Master'!C691, ignore_flag)</f>
        <v>zzz_ignore</v>
      </c>
      <c r="D732" s="19" t="str">
        <f>IF(AND(NOT(ISBLANK('Gen Master'!D691)),OR('Gen Master'!$AM691=TRUE,'Gen Master'!$AM691="Enabled?")),'Gen Master'!D691, ignore_flag)</f>
        <v>zzz_ignore</v>
      </c>
      <c r="E732" s="19" t="str">
        <f>IF(AND(NOT(ISBLANK('Gen Master'!E691)),OR('Gen Master'!$AM691=TRUE,'Gen Master'!$AM691="Enabled?")),'Gen Master'!E691, ignore_flag)</f>
        <v>zzz_ignore</v>
      </c>
      <c r="F732" s="19" t="str">
        <f>IF(AND(NOT(ISBLANK('Gen Master'!F691)),OR('Gen Master'!$AM691=TRUE,'Gen Master'!$AM691="Enabled?")),'Gen Master'!F691, ignore_flag)</f>
        <v>zzz_ignore</v>
      </c>
      <c r="G732" s="19" t="str">
        <f>IF(AND(NOT(ISBLANK('Gen Master'!G691)),OR('Gen Master'!$AM691=TRUE,'Gen Master'!$AM691="Enabled?")),'Gen Master'!G691, ignore_flag)</f>
        <v>zzz_ignore</v>
      </c>
      <c r="H732" s="19" t="str">
        <f>IF(AND(NOT(ISBLANK('Gen Master'!H691)),OR('Gen Master'!$AM691=TRUE,'Gen Master'!$AM691="Enabled?")),'Gen Master'!H691, ignore_flag)</f>
        <v>zzz_ignore</v>
      </c>
      <c r="I732" s="19" t="str">
        <f>IF(AND(NOT(ISBLANK('Gen Master'!I691)),OR('Gen Master'!$AM691=TRUE,'Gen Master'!$AM691="Enabled?")),'Gen Master'!I691, ignore_flag)</f>
        <v>zzz_ignore</v>
      </c>
      <c r="J732" s="19" t="str">
        <f>IF(AND(NOT(ISBLANK('Gen Master'!J691)),OR('Gen Master'!$AM691=TRUE,'Gen Master'!$AM691="Enabled?")),'Gen Master'!J691, ignore_flag)</f>
        <v>zzz_ignore</v>
      </c>
      <c r="K732" s="19" t="str">
        <f>IF(AND(NOT(ISBLANK('Gen Master'!K691)),OR('Gen Master'!$AM691=TRUE,'Gen Master'!$AM691="Enabled?")),'Gen Master'!K691, ignore_flag)</f>
        <v>zzz_ignore</v>
      </c>
      <c r="L732" s="19" t="str">
        <f>IF(AND(NOT(ISBLANK('Gen Master'!L691)),OR('Gen Master'!$AM691=TRUE,'Gen Master'!$AM691="Enabled?")),'Gen Master'!L691, ignore_flag)</f>
        <v>zzz_ignore</v>
      </c>
      <c r="M732" s="19" t="str">
        <f>IF(AND(NOT(ISBLANK('Gen Master'!M691)),OR('Gen Master'!$AM691=TRUE,'Gen Master'!$AM691="Enabled?")),'Gen Master'!M691, ignore_flag)</f>
        <v>zzz_ignore</v>
      </c>
      <c r="N732" s="19" t="str">
        <f>IF(AND(NOT(ISBLANK('Gen Master'!N691)),OR('Gen Master'!$AM691=TRUE,'Gen Master'!$AM691="Enabled?")),'Gen Master'!N691, ignore_flag)</f>
        <v>zzz_ignore</v>
      </c>
      <c r="O732" s="19" t="str">
        <f>IF(AND(NOT(ISBLANK('Gen Master'!O691)),OR('Gen Master'!$AM691=TRUE,'Gen Master'!$AM691="Enabled?")),'Gen Master'!O691, ignore_flag)</f>
        <v>zzz_ignore</v>
      </c>
      <c r="P732" s="19" t="str">
        <f>IF(AND(NOT(ISBLANK('Gen Master'!P691)),OR('Gen Master'!$AM691=TRUE,'Gen Master'!$AM691="Enabled?")),'Gen Master'!P691, ignore_flag)</f>
        <v>zzz_ignore</v>
      </c>
      <c r="Q732" s="19" t="str">
        <f>IF(AND(NOT(ISBLANK('Gen Master'!Q691)),OR('Gen Master'!$AM691=TRUE,'Gen Master'!$AM691="Enabled?")),'Gen Master'!Q691, ignore_flag)</f>
        <v>zzz_ignore</v>
      </c>
      <c r="R732" s="19" t="str">
        <f>IF(AND(NOT(ISBLANK('Gen Master'!R691)),OR('Gen Master'!$AM691=TRUE,'Gen Master'!$AM691="Enabled?")),'Gen Master'!R691, ignore_flag)</f>
        <v>zzz_ignore</v>
      </c>
      <c r="S732" s="19" t="str">
        <f>IF(AND(NOT(ISBLANK('Gen Master'!S691)),OR('Gen Master'!$AM691=TRUE,'Gen Master'!$AM691="Enabled?")),'Gen Master'!S691, ignore_flag)</f>
        <v>zzz_ignore</v>
      </c>
      <c r="T732" s="19" t="str">
        <f>IF(AND(NOT(ISBLANK('Gen Master'!T691)),OR('Gen Master'!$AM691=TRUE,'Gen Master'!$AM691="Enabled?")),'Gen Master'!T691, ignore_flag)</f>
        <v>zzz_ignore</v>
      </c>
      <c r="U732" s="19" t="str">
        <f>IF(AND(NOT(ISBLANK('Gen Master'!U691)),OR('Gen Master'!$AM691=TRUE,'Gen Master'!$AM691="Enabled?")),'Gen Master'!U691, ignore_flag)</f>
        <v>zzz_ignore</v>
      </c>
      <c r="V732" s="19" t="str">
        <f ca="1">IF(AND(NOT(ISBLANK('Gen Master'!V691)),OR('Gen Master'!$AM691=TRUE,'Gen Master'!$AM691="Enabled?")),'Gen Master'!V691, ignore_flag)</f>
        <v>zzz_ignore</v>
      </c>
      <c r="W732" s="19" t="str">
        <f>IF(AND(NOT(ISBLANK('Gen Master'!W691)),OR('Gen Master'!$AM691=TRUE,'Gen Master'!$AM691="Enabled?")),'Gen Master'!W691, ignore_flag)</f>
        <v>zzz_ignore</v>
      </c>
      <c r="X732" s="19" t="str">
        <f>IF(AND(NOT(ISBLANK('Gen Master'!X691)),OR('Gen Master'!$AM691=TRUE,'Gen Master'!$AM691="Enabled?")),'Gen Master'!X691, ignore_flag)</f>
        <v>zzz_ignore</v>
      </c>
      <c r="Y732" s="19" t="str">
        <f>IF(AND(NOT(ISBLANK('Gen Master'!Y691)),OR('Gen Master'!$AM691=TRUE,'Gen Master'!$AM691="Enabled?")),'Gen Master'!Y691, ignore_flag)</f>
        <v>zzz_ignore</v>
      </c>
    </row>
    <row r="733" spans="1:25">
      <c r="A733" s="19">
        <f>'Gen Master'!A692</f>
        <v>661</v>
      </c>
      <c r="B733" s="19" t="str">
        <f>IF(AND(NOT(ISBLANK('Gen Master'!B692)),OR('Gen Master'!$AM692=TRUE,'Gen Master'!$AM692="Enabled?")),'Gen Master'!B692, ignore_flag)</f>
        <v>zzz_ignore</v>
      </c>
      <c r="C733" s="19" t="str">
        <f>IF(AND(NOT(ISBLANK('Gen Master'!C692)),OR('Gen Master'!$AM692=TRUE,'Gen Master'!$AM692="Enabled?")),'Gen Master'!C692, ignore_flag)</f>
        <v>zzz_ignore</v>
      </c>
      <c r="D733" s="19" t="str">
        <f>IF(AND(NOT(ISBLANK('Gen Master'!D692)),OR('Gen Master'!$AM692=TRUE,'Gen Master'!$AM692="Enabled?")),'Gen Master'!D692, ignore_flag)</f>
        <v>zzz_ignore</v>
      </c>
      <c r="E733" s="19" t="str">
        <f>IF(AND(NOT(ISBLANK('Gen Master'!E692)),OR('Gen Master'!$AM692=TRUE,'Gen Master'!$AM692="Enabled?")),'Gen Master'!E692, ignore_flag)</f>
        <v>zzz_ignore</v>
      </c>
      <c r="F733" s="19" t="str">
        <f>IF(AND(NOT(ISBLANK('Gen Master'!F692)),OR('Gen Master'!$AM692=TRUE,'Gen Master'!$AM692="Enabled?")),'Gen Master'!F692, ignore_flag)</f>
        <v>zzz_ignore</v>
      </c>
      <c r="G733" s="19" t="str">
        <f>IF(AND(NOT(ISBLANK('Gen Master'!G692)),OR('Gen Master'!$AM692=TRUE,'Gen Master'!$AM692="Enabled?")),'Gen Master'!G692, ignore_flag)</f>
        <v>zzz_ignore</v>
      </c>
      <c r="H733" s="19" t="str">
        <f>IF(AND(NOT(ISBLANK('Gen Master'!H692)),OR('Gen Master'!$AM692=TRUE,'Gen Master'!$AM692="Enabled?")),'Gen Master'!H692, ignore_flag)</f>
        <v>zzz_ignore</v>
      </c>
      <c r="I733" s="19" t="str">
        <f>IF(AND(NOT(ISBLANK('Gen Master'!I692)),OR('Gen Master'!$AM692=TRUE,'Gen Master'!$AM692="Enabled?")),'Gen Master'!I692, ignore_flag)</f>
        <v>zzz_ignore</v>
      </c>
      <c r="J733" s="19" t="str">
        <f>IF(AND(NOT(ISBLANK('Gen Master'!J692)),OR('Gen Master'!$AM692=TRUE,'Gen Master'!$AM692="Enabled?")),'Gen Master'!J692, ignore_flag)</f>
        <v>zzz_ignore</v>
      </c>
      <c r="K733" s="19" t="str">
        <f>IF(AND(NOT(ISBLANK('Gen Master'!K692)),OR('Gen Master'!$AM692=TRUE,'Gen Master'!$AM692="Enabled?")),'Gen Master'!K692, ignore_flag)</f>
        <v>zzz_ignore</v>
      </c>
      <c r="L733" s="19" t="str">
        <f>IF(AND(NOT(ISBLANK('Gen Master'!L692)),OR('Gen Master'!$AM692=TRUE,'Gen Master'!$AM692="Enabled?")),'Gen Master'!L692, ignore_flag)</f>
        <v>zzz_ignore</v>
      </c>
      <c r="M733" s="19" t="str">
        <f>IF(AND(NOT(ISBLANK('Gen Master'!M692)),OR('Gen Master'!$AM692=TRUE,'Gen Master'!$AM692="Enabled?")),'Gen Master'!M692, ignore_flag)</f>
        <v>zzz_ignore</v>
      </c>
      <c r="N733" s="19" t="str">
        <f>IF(AND(NOT(ISBLANK('Gen Master'!N692)),OR('Gen Master'!$AM692=TRUE,'Gen Master'!$AM692="Enabled?")),'Gen Master'!N692, ignore_flag)</f>
        <v>zzz_ignore</v>
      </c>
      <c r="O733" s="19" t="str">
        <f>IF(AND(NOT(ISBLANK('Gen Master'!O692)),OR('Gen Master'!$AM692=TRUE,'Gen Master'!$AM692="Enabled?")),'Gen Master'!O692, ignore_flag)</f>
        <v>zzz_ignore</v>
      </c>
      <c r="P733" s="19" t="str">
        <f>IF(AND(NOT(ISBLANK('Gen Master'!P692)),OR('Gen Master'!$AM692=TRUE,'Gen Master'!$AM692="Enabled?")),'Gen Master'!P692, ignore_flag)</f>
        <v>zzz_ignore</v>
      </c>
      <c r="Q733" s="19" t="str">
        <f>IF(AND(NOT(ISBLANK('Gen Master'!Q692)),OR('Gen Master'!$AM692=TRUE,'Gen Master'!$AM692="Enabled?")),'Gen Master'!Q692, ignore_flag)</f>
        <v>zzz_ignore</v>
      </c>
      <c r="R733" s="19" t="str">
        <f>IF(AND(NOT(ISBLANK('Gen Master'!R692)),OR('Gen Master'!$AM692=TRUE,'Gen Master'!$AM692="Enabled?")),'Gen Master'!R692, ignore_flag)</f>
        <v>zzz_ignore</v>
      </c>
      <c r="S733" s="19" t="str">
        <f>IF(AND(NOT(ISBLANK('Gen Master'!S692)),OR('Gen Master'!$AM692=TRUE,'Gen Master'!$AM692="Enabled?")),'Gen Master'!S692, ignore_flag)</f>
        <v>zzz_ignore</v>
      </c>
      <c r="T733" s="19" t="str">
        <f>IF(AND(NOT(ISBLANK('Gen Master'!T692)),OR('Gen Master'!$AM692=TRUE,'Gen Master'!$AM692="Enabled?")),'Gen Master'!T692, ignore_flag)</f>
        <v>zzz_ignore</v>
      </c>
      <c r="U733" s="19" t="str">
        <f>IF(AND(NOT(ISBLANK('Gen Master'!U692)),OR('Gen Master'!$AM692=TRUE,'Gen Master'!$AM692="Enabled?")),'Gen Master'!U692, ignore_flag)</f>
        <v>zzz_ignore</v>
      </c>
      <c r="V733" s="19" t="str">
        <f ca="1">IF(AND(NOT(ISBLANK('Gen Master'!V692)),OR('Gen Master'!$AM692=TRUE,'Gen Master'!$AM692="Enabled?")),'Gen Master'!V692, ignore_flag)</f>
        <v>zzz_ignore</v>
      </c>
      <c r="W733" s="19" t="str">
        <f>IF(AND(NOT(ISBLANK('Gen Master'!W692)),OR('Gen Master'!$AM692=TRUE,'Gen Master'!$AM692="Enabled?")),'Gen Master'!W692, ignore_flag)</f>
        <v>zzz_ignore</v>
      </c>
      <c r="X733" s="19" t="str">
        <f>IF(AND(NOT(ISBLANK('Gen Master'!X692)),OR('Gen Master'!$AM692=TRUE,'Gen Master'!$AM692="Enabled?")),'Gen Master'!X692, ignore_flag)</f>
        <v>zzz_ignore</v>
      </c>
      <c r="Y733" s="19" t="str">
        <f>IF(AND(NOT(ISBLANK('Gen Master'!Y692)),OR('Gen Master'!$AM692=TRUE,'Gen Master'!$AM692="Enabled?")),'Gen Master'!Y692, ignore_flag)</f>
        <v>zzz_ignore</v>
      </c>
    </row>
    <row r="734" spans="1:25">
      <c r="A734" s="19">
        <f>'Gen Master'!A696</f>
        <v>665</v>
      </c>
      <c r="B734" s="19" t="str">
        <f>IF(AND(NOT(ISBLANK('Gen Master'!B696)),OR('Gen Master'!$AM696=TRUE,'Gen Master'!$AM696="Enabled?")),'Gen Master'!B696, ignore_flag)</f>
        <v>zzz_ignore</v>
      </c>
      <c r="C734" s="19" t="str">
        <f>IF(AND(NOT(ISBLANK('Gen Master'!C696)),OR('Gen Master'!$AM696=TRUE,'Gen Master'!$AM696="Enabled?")),'Gen Master'!C696, ignore_flag)</f>
        <v>zzz_ignore</v>
      </c>
      <c r="D734" s="19" t="str">
        <f>IF(AND(NOT(ISBLANK('Gen Master'!D696)),OR('Gen Master'!$AM696=TRUE,'Gen Master'!$AM696="Enabled?")),'Gen Master'!D696, ignore_flag)</f>
        <v>zzz_ignore</v>
      </c>
      <c r="E734" s="19" t="str">
        <f>IF(AND(NOT(ISBLANK('Gen Master'!E696)),OR('Gen Master'!$AM696=TRUE,'Gen Master'!$AM696="Enabled?")),'Gen Master'!E696, ignore_flag)</f>
        <v>zzz_ignore</v>
      </c>
      <c r="F734" s="19" t="str">
        <f>IF(AND(NOT(ISBLANK('Gen Master'!F696)),OR('Gen Master'!$AM696=TRUE,'Gen Master'!$AM696="Enabled?")),'Gen Master'!F696, ignore_flag)</f>
        <v>zzz_ignore</v>
      </c>
      <c r="G734" s="19" t="str">
        <f>IF(AND(NOT(ISBLANK('Gen Master'!G696)),OR('Gen Master'!$AM696=TRUE,'Gen Master'!$AM696="Enabled?")),'Gen Master'!G696, ignore_flag)</f>
        <v>zzz_ignore</v>
      </c>
      <c r="H734" s="19" t="str">
        <f>IF(AND(NOT(ISBLANK('Gen Master'!H696)),OR('Gen Master'!$AM696=TRUE,'Gen Master'!$AM696="Enabled?")),'Gen Master'!H696, ignore_flag)</f>
        <v>zzz_ignore</v>
      </c>
      <c r="I734" s="19" t="str">
        <f>IF(AND(NOT(ISBLANK('Gen Master'!I696)),OR('Gen Master'!$AM696=TRUE,'Gen Master'!$AM696="Enabled?")),'Gen Master'!I696, ignore_flag)</f>
        <v>zzz_ignore</v>
      </c>
      <c r="J734" s="19" t="str">
        <f>IF(AND(NOT(ISBLANK('Gen Master'!J696)),OR('Gen Master'!$AM696=TRUE,'Gen Master'!$AM696="Enabled?")),'Gen Master'!J696, ignore_flag)</f>
        <v>zzz_ignore</v>
      </c>
      <c r="K734" s="19" t="str">
        <f>IF(AND(NOT(ISBLANK('Gen Master'!K696)),OR('Gen Master'!$AM696=TRUE,'Gen Master'!$AM696="Enabled?")),'Gen Master'!K696, ignore_flag)</f>
        <v>zzz_ignore</v>
      </c>
      <c r="L734" s="19" t="str">
        <f>IF(AND(NOT(ISBLANK('Gen Master'!L696)),OR('Gen Master'!$AM696=TRUE,'Gen Master'!$AM696="Enabled?")),'Gen Master'!L696, ignore_flag)</f>
        <v>zzz_ignore</v>
      </c>
      <c r="M734" s="19" t="str">
        <f>IF(AND(NOT(ISBLANK('Gen Master'!M696)),OR('Gen Master'!$AM696=TRUE,'Gen Master'!$AM696="Enabled?")),'Gen Master'!M696, ignore_flag)</f>
        <v>zzz_ignore</v>
      </c>
      <c r="N734" s="19" t="str">
        <f>IF(AND(NOT(ISBLANK('Gen Master'!N696)),OR('Gen Master'!$AM696=TRUE,'Gen Master'!$AM696="Enabled?")),'Gen Master'!N696, ignore_flag)</f>
        <v>zzz_ignore</v>
      </c>
      <c r="O734" s="19" t="str">
        <f>IF(AND(NOT(ISBLANK('Gen Master'!O696)),OR('Gen Master'!$AM696=TRUE,'Gen Master'!$AM696="Enabled?")),'Gen Master'!O696, ignore_flag)</f>
        <v>zzz_ignore</v>
      </c>
      <c r="P734" s="19" t="str">
        <f>IF(AND(NOT(ISBLANK('Gen Master'!P696)),OR('Gen Master'!$AM696=TRUE,'Gen Master'!$AM696="Enabled?")),'Gen Master'!P696, ignore_flag)</f>
        <v>zzz_ignore</v>
      </c>
      <c r="Q734" s="19" t="str">
        <f>IF(AND(NOT(ISBLANK('Gen Master'!Q696)),OR('Gen Master'!$AM696=TRUE,'Gen Master'!$AM696="Enabled?")),'Gen Master'!Q696, ignore_flag)</f>
        <v>zzz_ignore</v>
      </c>
      <c r="R734" s="19" t="str">
        <f>IF(AND(NOT(ISBLANK('Gen Master'!R696)),OR('Gen Master'!$AM696=TRUE,'Gen Master'!$AM696="Enabled?")),'Gen Master'!R696, ignore_flag)</f>
        <v>zzz_ignore</v>
      </c>
      <c r="S734" s="19" t="str">
        <f>IF(AND(NOT(ISBLANK('Gen Master'!S696)),OR('Gen Master'!$AM696=TRUE,'Gen Master'!$AM696="Enabled?")),'Gen Master'!S696, ignore_flag)</f>
        <v>zzz_ignore</v>
      </c>
      <c r="T734" s="19" t="str">
        <f>IF(AND(NOT(ISBLANK('Gen Master'!T696)),OR('Gen Master'!$AM696=TRUE,'Gen Master'!$AM696="Enabled?")),'Gen Master'!T696, ignore_flag)</f>
        <v>zzz_ignore</v>
      </c>
      <c r="U734" s="19" t="str">
        <f>IF(AND(NOT(ISBLANK('Gen Master'!U696)),OR('Gen Master'!$AM696=TRUE,'Gen Master'!$AM696="Enabled?")),'Gen Master'!U696, ignore_flag)</f>
        <v>zzz_ignore</v>
      </c>
      <c r="V734" s="19" t="str">
        <f ca="1">IF(AND(NOT(ISBLANK('Gen Master'!V696)),OR('Gen Master'!$AM696=TRUE,'Gen Master'!$AM696="Enabled?")),'Gen Master'!V696, ignore_flag)</f>
        <v>zzz_ignore</v>
      </c>
      <c r="W734" s="19" t="str">
        <f>IF(AND(NOT(ISBLANK('Gen Master'!W696)),OR('Gen Master'!$AM696=TRUE,'Gen Master'!$AM696="Enabled?")),'Gen Master'!W696, ignore_flag)</f>
        <v>zzz_ignore</v>
      </c>
      <c r="X734" s="19" t="str">
        <f>IF(AND(NOT(ISBLANK('Gen Master'!X696)),OR('Gen Master'!$AM696=TRUE,'Gen Master'!$AM696="Enabled?")),'Gen Master'!X696, ignore_flag)</f>
        <v>zzz_ignore</v>
      </c>
      <c r="Y734" s="19" t="str">
        <f>IF(AND(NOT(ISBLANK('Gen Master'!Y696)),OR('Gen Master'!$AM696=TRUE,'Gen Master'!$AM696="Enabled?")),'Gen Master'!Y696, ignore_flag)</f>
        <v>zzz_ignore</v>
      </c>
    </row>
    <row r="735" spans="1:25">
      <c r="A735" s="19">
        <f>'Gen Master'!A698</f>
        <v>667</v>
      </c>
      <c r="B735" s="19" t="str">
        <f>IF(AND(NOT(ISBLANK('Gen Master'!B698)),OR('Gen Master'!$AM698=TRUE,'Gen Master'!$AM698="Enabled?")),'Gen Master'!B698, ignore_flag)</f>
        <v>zzz_ignore</v>
      </c>
      <c r="C735" s="19" t="str">
        <f>IF(AND(NOT(ISBLANK('Gen Master'!C698)),OR('Gen Master'!$AM698=TRUE,'Gen Master'!$AM698="Enabled?")),'Gen Master'!C698, ignore_flag)</f>
        <v>zzz_ignore</v>
      </c>
      <c r="D735" s="19" t="str">
        <f>IF(AND(NOT(ISBLANK('Gen Master'!D698)),OR('Gen Master'!$AM698=TRUE,'Gen Master'!$AM698="Enabled?")),'Gen Master'!D698, ignore_flag)</f>
        <v>zzz_ignore</v>
      </c>
      <c r="E735" s="19" t="str">
        <f>IF(AND(NOT(ISBLANK('Gen Master'!E698)),OR('Gen Master'!$AM698=TRUE,'Gen Master'!$AM698="Enabled?")),'Gen Master'!E698, ignore_flag)</f>
        <v>zzz_ignore</v>
      </c>
      <c r="F735" s="19" t="str">
        <f>IF(AND(NOT(ISBLANK('Gen Master'!F698)),OR('Gen Master'!$AM698=TRUE,'Gen Master'!$AM698="Enabled?")),'Gen Master'!F698, ignore_flag)</f>
        <v>zzz_ignore</v>
      </c>
      <c r="G735" s="19" t="str">
        <f>IF(AND(NOT(ISBLANK('Gen Master'!G698)),OR('Gen Master'!$AM698=TRUE,'Gen Master'!$AM698="Enabled?")),'Gen Master'!G698, ignore_flag)</f>
        <v>zzz_ignore</v>
      </c>
      <c r="H735" s="19" t="str">
        <f>IF(AND(NOT(ISBLANK('Gen Master'!H698)),OR('Gen Master'!$AM698=TRUE,'Gen Master'!$AM698="Enabled?")),'Gen Master'!H698, ignore_flag)</f>
        <v>zzz_ignore</v>
      </c>
      <c r="I735" s="19" t="str">
        <f>IF(AND(NOT(ISBLANK('Gen Master'!I698)),OR('Gen Master'!$AM698=TRUE,'Gen Master'!$AM698="Enabled?")),'Gen Master'!I698, ignore_flag)</f>
        <v>zzz_ignore</v>
      </c>
      <c r="J735" s="19" t="str">
        <f>IF(AND(NOT(ISBLANK('Gen Master'!J698)),OR('Gen Master'!$AM698=TRUE,'Gen Master'!$AM698="Enabled?")),'Gen Master'!J698, ignore_flag)</f>
        <v>zzz_ignore</v>
      </c>
      <c r="K735" s="19" t="str">
        <f>IF(AND(NOT(ISBLANK('Gen Master'!K698)),OR('Gen Master'!$AM698=TRUE,'Gen Master'!$AM698="Enabled?")),'Gen Master'!K698, ignore_flag)</f>
        <v>zzz_ignore</v>
      </c>
      <c r="L735" s="19" t="str">
        <f>IF(AND(NOT(ISBLANK('Gen Master'!L698)),OR('Gen Master'!$AM698=TRUE,'Gen Master'!$AM698="Enabled?")),'Gen Master'!L698, ignore_flag)</f>
        <v>zzz_ignore</v>
      </c>
      <c r="M735" s="19" t="str">
        <f>IF(AND(NOT(ISBLANK('Gen Master'!M698)),OR('Gen Master'!$AM698=TRUE,'Gen Master'!$AM698="Enabled?")),'Gen Master'!M698, ignore_flag)</f>
        <v>zzz_ignore</v>
      </c>
      <c r="N735" s="19" t="str">
        <f>IF(AND(NOT(ISBLANK('Gen Master'!N698)),OR('Gen Master'!$AM698=TRUE,'Gen Master'!$AM698="Enabled?")),'Gen Master'!N698, ignore_flag)</f>
        <v>zzz_ignore</v>
      </c>
      <c r="O735" s="19" t="str">
        <f>IF(AND(NOT(ISBLANK('Gen Master'!O698)),OR('Gen Master'!$AM698=TRUE,'Gen Master'!$AM698="Enabled?")),'Gen Master'!O698, ignore_flag)</f>
        <v>zzz_ignore</v>
      </c>
      <c r="P735" s="19" t="str">
        <f>IF(AND(NOT(ISBLANK('Gen Master'!P698)),OR('Gen Master'!$AM698=TRUE,'Gen Master'!$AM698="Enabled?")),'Gen Master'!P698, ignore_flag)</f>
        <v>zzz_ignore</v>
      </c>
      <c r="Q735" s="19" t="str">
        <f>IF(AND(NOT(ISBLANK('Gen Master'!Q698)),OR('Gen Master'!$AM698=TRUE,'Gen Master'!$AM698="Enabled?")),'Gen Master'!Q698, ignore_flag)</f>
        <v>zzz_ignore</v>
      </c>
      <c r="R735" s="19" t="str">
        <f>IF(AND(NOT(ISBLANK('Gen Master'!R698)),OR('Gen Master'!$AM698=TRUE,'Gen Master'!$AM698="Enabled?")),'Gen Master'!R698, ignore_flag)</f>
        <v>zzz_ignore</v>
      </c>
      <c r="S735" s="19" t="str">
        <f>IF(AND(NOT(ISBLANK('Gen Master'!S698)),OR('Gen Master'!$AM698=TRUE,'Gen Master'!$AM698="Enabled?")),'Gen Master'!S698, ignore_flag)</f>
        <v>zzz_ignore</v>
      </c>
      <c r="T735" s="19" t="str">
        <f>IF(AND(NOT(ISBLANK('Gen Master'!T698)),OR('Gen Master'!$AM698=TRUE,'Gen Master'!$AM698="Enabled?")),'Gen Master'!T698, ignore_flag)</f>
        <v>zzz_ignore</v>
      </c>
      <c r="U735" s="19" t="str">
        <f>IF(AND(NOT(ISBLANK('Gen Master'!U698)),OR('Gen Master'!$AM698=TRUE,'Gen Master'!$AM698="Enabled?")),'Gen Master'!U698, ignore_flag)</f>
        <v>zzz_ignore</v>
      </c>
      <c r="V735" s="19" t="str">
        <f ca="1">IF(AND(NOT(ISBLANK('Gen Master'!V698)),OR('Gen Master'!$AM698=TRUE,'Gen Master'!$AM698="Enabled?")),'Gen Master'!V698, ignore_flag)</f>
        <v>zzz_ignore</v>
      </c>
      <c r="W735" s="19" t="str">
        <f>IF(AND(NOT(ISBLANK('Gen Master'!W698)),OR('Gen Master'!$AM698=TRUE,'Gen Master'!$AM698="Enabled?")),'Gen Master'!W698, ignore_flag)</f>
        <v>zzz_ignore</v>
      </c>
      <c r="X735" s="19" t="str">
        <f>IF(AND(NOT(ISBLANK('Gen Master'!X698)),OR('Gen Master'!$AM698=TRUE,'Gen Master'!$AM698="Enabled?")),'Gen Master'!X698, ignore_flag)</f>
        <v>zzz_ignore</v>
      </c>
      <c r="Y735" s="19" t="str">
        <f>IF(AND(NOT(ISBLANK('Gen Master'!Y698)),OR('Gen Master'!$AM698=TRUE,'Gen Master'!$AM698="Enabled?")),'Gen Master'!Y698, ignore_flag)</f>
        <v>zzz_ignore</v>
      </c>
    </row>
    <row r="736" spans="1:25">
      <c r="A736" s="19">
        <f>'Gen Master'!A699</f>
        <v>668</v>
      </c>
      <c r="B736" s="19" t="str">
        <f>IF(AND(NOT(ISBLANK('Gen Master'!B699)),OR('Gen Master'!$AM699=TRUE,'Gen Master'!$AM699="Enabled?")),'Gen Master'!B699, ignore_flag)</f>
        <v>zzz_ignore</v>
      </c>
      <c r="C736" s="19" t="str">
        <f>IF(AND(NOT(ISBLANK('Gen Master'!C699)),OR('Gen Master'!$AM699=TRUE,'Gen Master'!$AM699="Enabled?")),'Gen Master'!C699, ignore_flag)</f>
        <v>zzz_ignore</v>
      </c>
      <c r="D736" s="19" t="str">
        <f>IF(AND(NOT(ISBLANK('Gen Master'!D699)),OR('Gen Master'!$AM699=TRUE,'Gen Master'!$AM699="Enabled?")),'Gen Master'!D699, ignore_flag)</f>
        <v>zzz_ignore</v>
      </c>
      <c r="E736" s="19" t="str">
        <f>IF(AND(NOT(ISBLANK('Gen Master'!E699)),OR('Gen Master'!$AM699=TRUE,'Gen Master'!$AM699="Enabled?")),'Gen Master'!E699, ignore_flag)</f>
        <v>zzz_ignore</v>
      </c>
      <c r="F736" s="19" t="str">
        <f>IF(AND(NOT(ISBLANK('Gen Master'!F699)),OR('Gen Master'!$AM699=TRUE,'Gen Master'!$AM699="Enabled?")),'Gen Master'!F699, ignore_flag)</f>
        <v>zzz_ignore</v>
      </c>
      <c r="G736" s="19" t="str">
        <f>IF(AND(NOT(ISBLANK('Gen Master'!G699)),OR('Gen Master'!$AM699=TRUE,'Gen Master'!$AM699="Enabled?")),'Gen Master'!G699, ignore_flag)</f>
        <v>zzz_ignore</v>
      </c>
      <c r="H736" s="19" t="str">
        <f>IF(AND(NOT(ISBLANK('Gen Master'!H699)),OR('Gen Master'!$AM699=TRUE,'Gen Master'!$AM699="Enabled?")),'Gen Master'!H699, ignore_flag)</f>
        <v>zzz_ignore</v>
      </c>
      <c r="I736" s="19" t="str">
        <f>IF(AND(NOT(ISBLANK('Gen Master'!I699)),OR('Gen Master'!$AM699=TRUE,'Gen Master'!$AM699="Enabled?")),'Gen Master'!I699, ignore_flag)</f>
        <v>zzz_ignore</v>
      </c>
      <c r="J736" s="19" t="str">
        <f>IF(AND(NOT(ISBLANK('Gen Master'!J699)),OR('Gen Master'!$AM699=TRUE,'Gen Master'!$AM699="Enabled?")),'Gen Master'!J699, ignore_flag)</f>
        <v>zzz_ignore</v>
      </c>
      <c r="K736" s="19" t="str">
        <f>IF(AND(NOT(ISBLANK('Gen Master'!K699)),OR('Gen Master'!$AM699=TRUE,'Gen Master'!$AM699="Enabled?")),'Gen Master'!K699, ignore_flag)</f>
        <v>zzz_ignore</v>
      </c>
      <c r="L736" s="19" t="str">
        <f>IF(AND(NOT(ISBLANK('Gen Master'!L699)),OR('Gen Master'!$AM699=TRUE,'Gen Master'!$AM699="Enabled?")),'Gen Master'!L699, ignore_flag)</f>
        <v>zzz_ignore</v>
      </c>
      <c r="M736" s="19" t="str">
        <f>IF(AND(NOT(ISBLANK('Gen Master'!M699)),OR('Gen Master'!$AM699=TRUE,'Gen Master'!$AM699="Enabled?")),'Gen Master'!M699, ignore_flag)</f>
        <v>zzz_ignore</v>
      </c>
      <c r="N736" s="19" t="str">
        <f>IF(AND(NOT(ISBLANK('Gen Master'!N699)),OR('Gen Master'!$AM699=TRUE,'Gen Master'!$AM699="Enabled?")),'Gen Master'!N699, ignore_flag)</f>
        <v>zzz_ignore</v>
      </c>
      <c r="O736" s="19" t="str">
        <f>IF(AND(NOT(ISBLANK('Gen Master'!O699)),OR('Gen Master'!$AM699=TRUE,'Gen Master'!$AM699="Enabled?")),'Gen Master'!O699, ignore_flag)</f>
        <v>zzz_ignore</v>
      </c>
      <c r="P736" s="19" t="str">
        <f>IF(AND(NOT(ISBLANK('Gen Master'!P699)),OR('Gen Master'!$AM699=TRUE,'Gen Master'!$AM699="Enabled?")),'Gen Master'!P699, ignore_flag)</f>
        <v>zzz_ignore</v>
      </c>
      <c r="Q736" s="19" t="str">
        <f>IF(AND(NOT(ISBLANK('Gen Master'!Q699)),OR('Gen Master'!$AM699=TRUE,'Gen Master'!$AM699="Enabled?")),'Gen Master'!Q699, ignore_flag)</f>
        <v>zzz_ignore</v>
      </c>
      <c r="R736" s="19" t="str">
        <f>IF(AND(NOT(ISBLANK('Gen Master'!R699)),OR('Gen Master'!$AM699=TRUE,'Gen Master'!$AM699="Enabled?")),'Gen Master'!R699, ignore_flag)</f>
        <v>zzz_ignore</v>
      </c>
      <c r="S736" s="19" t="str">
        <f>IF(AND(NOT(ISBLANK('Gen Master'!S699)),OR('Gen Master'!$AM699=TRUE,'Gen Master'!$AM699="Enabled?")),'Gen Master'!S699, ignore_flag)</f>
        <v>zzz_ignore</v>
      </c>
      <c r="T736" s="19" t="str">
        <f>IF(AND(NOT(ISBLANK('Gen Master'!T699)),OR('Gen Master'!$AM699=TRUE,'Gen Master'!$AM699="Enabled?")),'Gen Master'!T699, ignore_flag)</f>
        <v>zzz_ignore</v>
      </c>
      <c r="U736" s="19" t="str">
        <f>IF(AND(NOT(ISBLANK('Gen Master'!U699)),OR('Gen Master'!$AM699=TRUE,'Gen Master'!$AM699="Enabled?")),'Gen Master'!U699, ignore_flag)</f>
        <v>zzz_ignore</v>
      </c>
      <c r="V736" s="19" t="str">
        <f ca="1">IF(AND(NOT(ISBLANK('Gen Master'!V699)),OR('Gen Master'!$AM699=TRUE,'Gen Master'!$AM699="Enabled?")),'Gen Master'!V699, ignore_flag)</f>
        <v>zzz_ignore</v>
      </c>
      <c r="W736" s="19" t="str">
        <f>IF(AND(NOT(ISBLANK('Gen Master'!W699)),OR('Gen Master'!$AM699=TRUE,'Gen Master'!$AM699="Enabled?")),'Gen Master'!W699, ignore_flag)</f>
        <v>zzz_ignore</v>
      </c>
      <c r="X736" s="19" t="str">
        <f>IF(AND(NOT(ISBLANK('Gen Master'!X699)),OR('Gen Master'!$AM699=TRUE,'Gen Master'!$AM699="Enabled?")),'Gen Master'!X699, ignore_flag)</f>
        <v>zzz_ignore</v>
      </c>
      <c r="Y736" s="19" t="str">
        <f>IF(AND(NOT(ISBLANK('Gen Master'!Y699)),OR('Gen Master'!$AM699=TRUE,'Gen Master'!$AM699="Enabled?")),'Gen Master'!Y699, ignore_flag)</f>
        <v>zzz_ignore</v>
      </c>
    </row>
    <row r="737" spans="1:25">
      <c r="A737" s="19">
        <f>'Gen Master'!A705</f>
        <v>674</v>
      </c>
      <c r="B737" s="19" t="str">
        <f>IF(AND(NOT(ISBLANK('Gen Master'!B705)),OR('Gen Master'!$AM705=TRUE,'Gen Master'!$AM705="Enabled?")),'Gen Master'!B705, ignore_flag)</f>
        <v>zzz_ignore</v>
      </c>
      <c r="C737" s="19" t="str">
        <f>IF(AND(NOT(ISBLANK('Gen Master'!C705)),OR('Gen Master'!$AM705=TRUE,'Gen Master'!$AM705="Enabled?")),'Gen Master'!C705, ignore_flag)</f>
        <v>zzz_ignore</v>
      </c>
      <c r="D737" s="19" t="str">
        <f>IF(AND(NOT(ISBLANK('Gen Master'!D705)),OR('Gen Master'!$AM705=TRUE,'Gen Master'!$AM705="Enabled?")),'Gen Master'!D705, ignore_flag)</f>
        <v>zzz_ignore</v>
      </c>
      <c r="E737" s="19" t="str">
        <f>IF(AND(NOT(ISBLANK('Gen Master'!E705)),OR('Gen Master'!$AM705=TRUE,'Gen Master'!$AM705="Enabled?")),'Gen Master'!E705, ignore_flag)</f>
        <v>zzz_ignore</v>
      </c>
      <c r="F737" s="19" t="str">
        <f>IF(AND(NOT(ISBLANK('Gen Master'!F705)),OR('Gen Master'!$AM705=TRUE,'Gen Master'!$AM705="Enabled?")),'Gen Master'!F705, ignore_flag)</f>
        <v>zzz_ignore</v>
      </c>
      <c r="G737" s="19" t="str">
        <f>IF(AND(NOT(ISBLANK('Gen Master'!G705)),OR('Gen Master'!$AM705=TRUE,'Gen Master'!$AM705="Enabled?")),'Gen Master'!G705, ignore_flag)</f>
        <v>zzz_ignore</v>
      </c>
      <c r="H737" s="19" t="str">
        <f>IF(AND(NOT(ISBLANK('Gen Master'!H705)),OR('Gen Master'!$AM705=TRUE,'Gen Master'!$AM705="Enabled?")),'Gen Master'!H705, ignore_flag)</f>
        <v>zzz_ignore</v>
      </c>
      <c r="I737" s="19" t="str">
        <f>IF(AND(NOT(ISBLANK('Gen Master'!I705)),OR('Gen Master'!$AM705=TRUE,'Gen Master'!$AM705="Enabled?")),'Gen Master'!I705, ignore_flag)</f>
        <v>zzz_ignore</v>
      </c>
      <c r="J737" s="19" t="str">
        <f>IF(AND(NOT(ISBLANK('Gen Master'!J705)),OR('Gen Master'!$AM705=TRUE,'Gen Master'!$AM705="Enabled?")),'Gen Master'!J705, ignore_flag)</f>
        <v>zzz_ignore</v>
      </c>
      <c r="K737" s="19" t="str">
        <f>IF(AND(NOT(ISBLANK('Gen Master'!K705)),OR('Gen Master'!$AM705=TRUE,'Gen Master'!$AM705="Enabled?")),'Gen Master'!K705, ignore_flag)</f>
        <v>zzz_ignore</v>
      </c>
      <c r="L737" s="19" t="str">
        <f>IF(AND(NOT(ISBLANK('Gen Master'!L705)),OR('Gen Master'!$AM705=TRUE,'Gen Master'!$AM705="Enabled?")),'Gen Master'!L705, ignore_flag)</f>
        <v>zzz_ignore</v>
      </c>
      <c r="M737" s="19" t="str">
        <f>IF(AND(NOT(ISBLANK('Gen Master'!M705)),OR('Gen Master'!$AM705=TRUE,'Gen Master'!$AM705="Enabled?")),'Gen Master'!M705, ignore_flag)</f>
        <v>zzz_ignore</v>
      </c>
      <c r="N737" s="19" t="str">
        <f>IF(AND(NOT(ISBLANK('Gen Master'!N705)),OR('Gen Master'!$AM705=TRUE,'Gen Master'!$AM705="Enabled?")),'Gen Master'!N705, ignore_flag)</f>
        <v>zzz_ignore</v>
      </c>
      <c r="O737" s="19" t="str">
        <f>IF(AND(NOT(ISBLANK('Gen Master'!O705)),OR('Gen Master'!$AM705=TRUE,'Gen Master'!$AM705="Enabled?")),'Gen Master'!O705, ignore_flag)</f>
        <v>zzz_ignore</v>
      </c>
      <c r="P737" s="19" t="str">
        <f>IF(AND(NOT(ISBLANK('Gen Master'!P705)),OR('Gen Master'!$AM705=TRUE,'Gen Master'!$AM705="Enabled?")),'Gen Master'!P705, ignore_flag)</f>
        <v>zzz_ignore</v>
      </c>
      <c r="Q737" s="19" t="str">
        <f>IF(AND(NOT(ISBLANK('Gen Master'!Q705)),OR('Gen Master'!$AM705=TRUE,'Gen Master'!$AM705="Enabled?")),'Gen Master'!Q705, ignore_flag)</f>
        <v>zzz_ignore</v>
      </c>
      <c r="R737" s="19" t="str">
        <f>IF(AND(NOT(ISBLANK('Gen Master'!R705)),OR('Gen Master'!$AM705=TRUE,'Gen Master'!$AM705="Enabled?")),'Gen Master'!R705, ignore_flag)</f>
        <v>zzz_ignore</v>
      </c>
      <c r="S737" s="19" t="str">
        <f>IF(AND(NOT(ISBLANK('Gen Master'!S705)),OR('Gen Master'!$AM705=TRUE,'Gen Master'!$AM705="Enabled?")),'Gen Master'!S705, ignore_flag)</f>
        <v>zzz_ignore</v>
      </c>
      <c r="T737" s="19" t="str">
        <f>IF(AND(NOT(ISBLANK('Gen Master'!T705)),OR('Gen Master'!$AM705=TRUE,'Gen Master'!$AM705="Enabled?")),'Gen Master'!T705, ignore_flag)</f>
        <v>zzz_ignore</v>
      </c>
      <c r="U737" s="19" t="str">
        <f>IF(AND(NOT(ISBLANK('Gen Master'!U705)),OR('Gen Master'!$AM705=TRUE,'Gen Master'!$AM705="Enabled?")),'Gen Master'!U705, ignore_flag)</f>
        <v>zzz_ignore</v>
      </c>
      <c r="V737" s="19" t="str">
        <f ca="1">IF(AND(NOT(ISBLANK('Gen Master'!V705)),OR('Gen Master'!$AM705=TRUE,'Gen Master'!$AM705="Enabled?")),'Gen Master'!V705, ignore_flag)</f>
        <v>zzz_ignore</v>
      </c>
      <c r="W737" s="19" t="str">
        <f>IF(AND(NOT(ISBLANK('Gen Master'!W705)),OR('Gen Master'!$AM705=TRUE,'Gen Master'!$AM705="Enabled?")),'Gen Master'!W705, ignore_flag)</f>
        <v>zzz_ignore</v>
      </c>
      <c r="X737" s="19" t="str">
        <f>IF(AND(NOT(ISBLANK('Gen Master'!X705)),OR('Gen Master'!$AM705=TRUE,'Gen Master'!$AM705="Enabled?")),'Gen Master'!X705, ignore_flag)</f>
        <v>zzz_ignore</v>
      </c>
      <c r="Y737" s="19" t="str">
        <f>IF(AND(NOT(ISBLANK('Gen Master'!Y705)),OR('Gen Master'!$AM705=TRUE,'Gen Master'!$AM705="Enabled?")),'Gen Master'!Y705, ignore_flag)</f>
        <v>zzz_ignore</v>
      </c>
    </row>
    <row r="738" spans="1:25">
      <c r="A738" s="19">
        <f>'Gen Master'!A706</f>
        <v>675</v>
      </c>
      <c r="B738" s="19" t="str">
        <f>IF(AND(NOT(ISBLANK('Gen Master'!B706)),OR('Gen Master'!$AM706=TRUE,'Gen Master'!$AM706="Enabled?")),'Gen Master'!B706, ignore_flag)</f>
        <v>zzz_ignore</v>
      </c>
      <c r="C738" s="19" t="str">
        <f>IF(AND(NOT(ISBLANK('Gen Master'!C706)),OR('Gen Master'!$AM706=TRUE,'Gen Master'!$AM706="Enabled?")),'Gen Master'!C706, ignore_flag)</f>
        <v>zzz_ignore</v>
      </c>
      <c r="D738" s="19" t="str">
        <f>IF(AND(NOT(ISBLANK('Gen Master'!D706)),OR('Gen Master'!$AM706=TRUE,'Gen Master'!$AM706="Enabled?")),'Gen Master'!D706, ignore_flag)</f>
        <v>zzz_ignore</v>
      </c>
      <c r="E738" s="19" t="str">
        <f>IF(AND(NOT(ISBLANK('Gen Master'!E706)),OR('Gen Master'!$AM706=TRUE,'Gen Master'!$AM706="Enabled?")),'Gen Master'!E706, ignore_flag)</f>
        <v>zzz_ignore</v>
      </c>
      <c r="F738" s="19" t="str">
        <f>IF(AND(NOT(ISBLANK('Gen Master'!F706)),OR('Gen Master'!$AM706=TRUE,'Gen Master'!$AM706="Enabled?")),'Gen Master'!F706, ignore_flag)</f>
        <v>zzz_ignore</v>
      </c>
      <c r="G738" s="19" t="str">
        <f>IF(AND(NOT(ISBLANK('Gen Master'!G706)),OR('Gen Master'!$AM706=TRUE,'Gen Master'!$AM706="Enabled?")),'Gen Master'!G706, ignore_flag)</f>
        <v>zzz_ignore</v>
      </c>
      <c r="H738" s="19" t="str">
        <f>IF(AND(NOT(ISBLANK('Gen Master'!H706)),OR('Gen Master'!$AM706=TRUE,'Gen Master'!$AM706="Enabled?")),'Gen Master'!H706, ignore_flag)</f>
        <v>zzz_ignore</v>
      </c>
      <c r="I738" s="19" t="str">
        <f>IF(AND(NOT(ISBLANK('Gen Master'!I706)),OR('Gen Master'!$AM706=TRUE,'Gen Master'!$AM706="Enabled?")),'Gen Master'!I706, ignore_flag)</f>
        <v>zzz_ignore</v>
      </c>
      <c r="J738" s="19" t="str">
        <f>IF(AND(NOT(ISBLANK('Gen Master'!J706)),OR('Gen Master'!$AM706=TRUE,'Gen Master'!$AM706="Enabled?")),'Gen Master'!J706, ignore_flag)</f>
        <v>zzz_ignore</v>
      </c>
      <c r="K738" s="19" t="str">
        <f>IF(AND(NOT(ISBLANK('Gen Master'!K706)),OR('Gen Master'!$AM706=TRUE,'Gen Master'!$AM706="Enabled?")),'Gen Master'!K706, ignore_flag)</f>
        <v>zzz_ignore</v>
      </c>
      <c r="L738" s="19" t="str">
        <f>IF(AND(NOT(ISBLANK('Gen Master'!L706)),OR('Gen Master'!$AM706=TRUE,'Gen Master'!$AM706="Enabled?")),'Gen Master'!L706, ignore_flag)</f>
        <v>zzz_ignore</v>
      </c>
      <c r="M738" s="19" t="str">
        <f>IF(AND(NOT(ISBLANK('Gen Master'!M706)),OR('Gen Master'!$AM706=TRUE,'Gen Master'!$AM706="Enabled?")),'Gen Master'!M706, ignore_flag)</f>
        <v>zzz_ignore</v>
      </c>
      <c r="N738" s="19" t="str">
        <f>IF(AND(NOT(ISBLANK('Gen Master'!N706)),OR('Gen Master'!$AM706=TRUE,'Gen Master'!$AM706="Enabled?")),'Gen Master'!N706, ignore_flag)</f>
        <v>zzz_ignore</v>
      </c>
      <c r="O738" s="19" t="str">
        <f>IF(AND(NOT(ISBLANK('Gen Master'!O706)),OR('Gen Master'!$AM706=TRUE,'Gen Master'!$AM706="Enabled?")),'Gen Master'!O706, ignore_flag)</f>
        <v>zzz_ignore</v>
      </c>
      <c r="P738" s="19" t="str">
        <f>IF(AND(NOT(ISBLANK('Gen Master'!P706)),OR('Gen Master'!$AM706=TRUE,'Gen Master'!$AM706="Enabled?")),'Gen Master'!P706, ignore_flag)</f>
        <v>zzz_ignore</v>
      </c>
      <c r="Q738" s="19" t="str">
        <f>IF(AND(NOT(ISBLANK('Gen Master'!Q706)),OR('Gen Master'!$AM706=TRUE,'Gen Master'!$AM706="Enabled?")),'Gen Master'!Q706, ignore_flag)</f>
        <v>zzz_ignore</v>
      </c>
      <c r="R738" s="19" t="str">
        <f>IF(AND(NOT(ISBLANK('Gen Master'!R706)),OR('Gen Master'!$AM706=TRUE,'Gen Master'!$AM706="Enabled?")),'Gen Master'!R706, ignore_flag)</f>
        <v>zzz_ignore</v>
      </c>
      <c r="S738" s="19" t="str">
        <f>IF(AND(NOT(ISBLANK('Gen Master'!S706)),OR('Gen Master'!$AM706=TRUE,'Gen Master'!$AM706="Enabled?")),'Gen Master'!S706, ignore_flag)</f>
        <v>zzz_ignore</v>
      </c>
      <c r="T738" s="19" t="str">
        <f>IF(AND(NOT(ISBLANK('Gen Master'!T706)),OR('Gen Master'!$AM706=TRUE,'Gen Master'!$AM706="Enabled?")),'Gen Master'!T706, ignore_flag)</f>
        <v>zzz_ignore</v>
      </c>
      <c r="U738" s="19" t="str">
        <f>IF(AND(NOT(ISBLANK('Gen Master'!U706)),OR('Gen Master'!$AM706=TRUE,'Gen Master'!$AM706="Enabled?")),'Gen Master'!U706, ignore_flag)</f>
        <v>zzz_ignore</v>
      </c>
      <c r="V738" s="19" t="str">
        <f ca="1">IF(AND(NOT(ISBLANK('Gen Master'!V706)),OR('Gen Master'!$AM706=TRUE,'Gen Master'!$AM706="Enabled?")),'Gen Master'!V706, ignore_flag)</f>
        <v>zzz_ignore</v>
      </c>
      <c r="W738" s="19" t="str">
        <f>IF(AND(NOT(ISBLANK('Gen Master'!W706)),OR('Gen Master'!$AM706=TRUE,'Gen Master'!$AM706="Enabled?")),'Gen Master'!W706, ignore_flag)</f>
        <v>zzz_ignore</v>
      </c>
      <c r="X738" s="19" t="str">
        <f>IF(AND(NOT(ISBLANK('Gen Master'!X706)),OR('Gen Master'!$AM706=TRUE,'Gen Master'!$AM706="Enabled?")),'Gen Master'!X706, ignore_flag)</f>
        <v>zzz_ignore</v>
      </c>
      <c r="Y738" s="19" t="str">
        <f>IF(AND(NOT(ISBLANK('Gen Master'!Y706)),OR('Gen Master'!$AM706=TRUE,'Gen Master'!$AM706="Enabled?")),'Gen Master'!Y706, ignore_flag)</f>
        <v>zzz_ignore</v>
      </c>
    </row>
    <row r="739" spans="1:25">
      <c r="A739" s="19">
        <f>'Gen Master'!A707</f>
        <v>676</v>
      </c>
      <c r="B739" s="19" t="str">
        <f>IF(AND(NOT(ISBLANK('Gen Master'!B707)),OR('Gen Master'!$AM707=TRUE,'Gen Master'!$AM707="Enabled?")),'Gen Master'!B707, ignore_flag)</f>
        <v>zzz_ignore</v>
      </c>
      <c r="C739" s="19" t="str">
        <f>IF(AND(NOT(ISBLANK('Gen Master'!C707)),OR('Gen Master'!$AM707=TRUE,'Gen Master'!$AM707="Enabled?")),'Gen Master'!C707, ignore_flag)</f>
        <v>zzz_ignore</v>
      </c>
      <c r="D739" s="19" t="str">
        <f>IF(AND(NOT(ISBLANK('Gen Master'!D707)),OR('Gen Master'!$AM707=TRUE,'Gen Master'!$AM707="Enabled?")),'Gen Master'!D707, ignore_flag)</f>
        <v>zzz_ignore</v>
      </c>
      <c r="E739" s="19" t="str">
        <f>IF(AND(NOT(ISBLANK('Gen Master'!E707)),OR('Gen Master'!$AM707=TRUE,'Gen Master'!$AM707="Enabled?")),'Gen Master'!E707, ignore_flag)</f>
        <v>zzz_ignore</v>
      </c>
      <c r="F739" s="19" t="str">
        <f>IF(AND(NOT(ISBLANK('Gen Master'!F707)),OR('Gen Master'!$AM707=TRUE,'Gen Master'!$AM707="Enabled?")),'Gen Master'!F707, ignore_flag)</f>
        <v>zzz_ignore</v>
      </c>
      <c r="G739" s="19" t="str">
        <f>IF(AND(NOT(ISBLANK('Gen Master'!G707)),OR('Gen Master'!$AM707=TRUE,'Gen Master'!$AM707="Enabled?")),'Gen Master'!G707, ignore_flag)</f>
        <v>zzz_ignore</v>
      </c>
      <c r="H739" s="19" t="str">
        <f>IF(AND(NOT(ISBLANK('Gen Master'!H707)),OR('Gen Master'!$AM707=TRUE,'Gen Master'!$AM707="Enabled?")),'Gen Master'!H707, ignore_flag)</f>
        <v>zzz_ignore</v>
      </c>
      <c r="I739" s="19" t="str">
        <f>IF(AND(NOT(ISBLANK('Gen Master'!I707)),OR('Gen Master'!$AM707=TRUE,'Gen Master'!$AM707="Enabled?")),'Gen Master'!I707, ignore_flag)</f>
        <v>zzz_ignore</v>
      </c>
      <c r="J739" s="19" t="str">
        <f>IF(AND(NOT(ISBLANK('Gen Master'!J707)),OR('Gen Master'!$AM707=TRUE,'Gen Master'!$AM707="Enabled?")),'Gen Master'!J707, ignore_flag)</f>
        <v>zzz_ignore</v>
      </c>
      <c r="K739" s="19" t="str">
        <f>IF(AND(NOT(ISBLANK('Gen Master'!K707)),OR('Gen Master'!$AM707=TRUE,'Gen Master'!$AM707="Enabled?")),'Gen Master'!K707, ignore_flag)</f>
        <v>zzz_ignore</v>
      </c>
      <c r="L739" s="19" t="str">
        <f>IF(AND(NOT(ISBLANK('Gen Master'!L707)),OR('Gen Master'!$AM707=TRUE,'Gen Master'!$AM707="Enabled?")),'Gen Master'!L707, ignore_flag)</f>
        <v>zzz_ignore</v>
      </c>
      <c r="M739" s="19" t="str">
        <f>IF(AND(NOT(ISBLANK('Gen Master'!M707)),OR('Gen Master'!$AM707=TRUE,'Gen Master'!$AM707="Enabled?")),'Gen Master'!M707, ignore_flag)</f>
        <v>zzz_ignore</v>
      </c>
      <c r="N739" s="19" t="str">
        <f>IF(AND(NOT(ISBLANK('Gen Master'!N707)),OR('Gen Master'!$AM707=TRUE,'Gen Master'!$AM707="Enabled?")),'Gen Master'!N707, ignore_flag)</f>
        <v>zzz_ignore</v>
      </c>
      <c r="O739" s="19" t="str">
        <f>IF(AND(NOT(ISBLANK('Gen Master'!O707)),OR('Gen Master'!$AM707=TRUE,'Gen Master'!$AM707="Enabled?")),'Gen Master'!O707, ignore_flag)</f>
        <v>zzz_ignore</v>
      </c>
      <c r="P739" s="19" t="str">
        <f>IF(AND(NOT(ISBLANK('Gen Master'!P707)),OR('Gen Master'!$AM707=TRUE,'Gen Master'!$AM707="Enabled?")),'Gen Master'!P707, ignore_flag)</f>
        <v>zzz_ignore</v>
      </c>
      <c r="Q739" s="19" t="str">
        <f>IF(AND(NOT(ISBLANK('Gen Master'!Q707)),OR('Gen Master'!$AM707=TRUE,'Gen Master'!$AM707="Enabled?")),'Gen Master'!Q707, ignore_flag)</f>
        <v>zzz_ignore</v>
      </c>
      <c r="R739" s="19" t="str">
        <f>IF(AND(NOT(ISBLANK('Gen Master'!R707)),OR('Gen Master'!$AM707=TRUE,'Gen Master'!$AM707="Enabled?")),'Gen Master'!R707, ignore_flag)</f>
        <v>zzz_ignore</v>
      </c>
      <c r="S739" s="19" t="str">
        <f>IF(AND(NOT(ISBLANK('Gen Master'!S707)),OR('Gen Master'!$AM707=TRUE,'Gen Master'!$AM707="Enabled?")),'Gen Master'!S707, ignore_flag)</f>
        <v>zzz_ignore</v>
      </c>
      <c r="T739" s="19" t="str">
        <f>IF(AND(NOT(ISBLANK('Gen Master'!T707)),OR('Gen Master'!$AM707=TRUE,'Gen Master'!$AM707="Enabled?")),'Gen Master'!T707, ignore_flag)</f>
        <v>zzz_ignore</v>
      </c>
      <c r="U739" s="19" t="str">
        <f>IF(AND(NOT(ISBLANK('Gen Master'!U707)),OR('Gen Master'!$AM707=TRUE,'Gen Master'!$AM707="Enabled?")),'Gen Master'!U707, ignore_flag)</f>
        <v>zzz_ignore</v>
      </c>
      <c r="V739" s="19" t="str">
        <f ca="1">IF(AND(NOT(ISBLANK('Gen Master'!V707)),OR('Gen Master'!$AM707=TRUE,'Gen Master'!$AM707="Enabled?")),'Gen Master'!V707, ignore_flag)</f>
        <v>zzz_ignore</v>
      </c>
      <c r="W739" s="19" t="str">
        <f>IF(AND(NOT(ISBLANK('Gen Master'!W707)),OR('Gen Master'!$AM707=TRUE,'Gen Master'!$AM707="Enabled?")),'Gen Master'!W707, ignore_flag)</f>
        <v>zzz_ignore</v>
      </c>
      <c r="X739" s="19" t="str">
        <f>IF(AND(NOT(ISBLANK('Gen Master'!X707)),OR('Gen Master'!$AM707=TRUE,'Gen Master'!$AM707="Enabled?")),'Gen Master'!X707, ignore_flag)</f>
        <v>zzz_ignore</v>
      </c>
      <c r="Y739" s="19" t="str">
        <f>IF(AND(NOT(ISBLANK('Gen Master'!Y707)),OR('Gen Master'!$AM707=TRUE,'Gen Master'!$AM707="Enabled?")),'Gen Master'!Y707, ignore_flag)</f>
        <v>zzz_ignore</v>
      </c>
    </row>
    <row r="740" spans="1:25">
      <c r="A740" s="19">
        <f>'Gen Master'!A708</f>
        <v>677</v>
      </c>
      <c r="B740" s="19" t="str">
        <f>IF(AND(NOT(ISBLANK('Gen Master'!B708)),OR('Gen Master'!$AM708=TRUE,'Gen Master'!$AM708="Enabled?")),'Gen Master'!B708, ignore_flag)</f>
        <v>zzz_ignore</v>
      </c>
      <c r="C740" s="19" t="str">
        <f>IF(AND(NOT(ISBLANK('Gen Master'!C708)),OR('Gen Master'!$AM708=TRUE,'Gen Master'!$AM708="Enabled?")),'Gen Master'!C708, ignore_flag)</f>
        <v>zzz_ignore</v>
      </c>
      <c r="D740" s="19" t="str">
        <f>IF(AND(NOT(ISBLANK('Gen Master'!D708)),OR('Gen Master'!$AM708=TRUE,'Gen Master'!$AM708="Enabled?")),'Gen Master'!D708, ignore_flag)</f>
        <v>zzz_ignore</v>
      </c>
      <c r="E740" s="19" t="str">
        <f>IF(AND(NOT(ISBLANK('Gen Master'!E708)),OR('Gen Master'!$AM708=TRUE,'Gen Master'!$AM708="Enabled?")),'Gen Master'!E708, ignore_flag)</f>
        <v>zzz_ignore</v>
      </c>
      <c r="F740" s="19" t="str">
        <f>IF(AND(NOT(ISBLANK('Gen Master'!F708)),OR('Gen Master'!$AM708=TRUE,'Gen Master'!$AM708="Enabled?")),'Gen Master'!F708, ignore_flag)</f>
        <v>zzz_ignore</v>
      </c>
      <c r="G740" s="19" t="str">
        <f>IF(AND(NOT(ISBLANK('Gen Master'!G708)),OR('Gen Master'!$AM708=TRUE,'Gen Master'!$AM708="Enabled?")),'Gen Master'!G708, ignore_flag)</f>
        <v>zzz_ignore</v>
      </c>
      <c r="H740" s="19" t="str">
        <f>IF(AND(NOT(ISBLANK('Gen Master'!H708)),OR('Gen Master'!$AM708=TRUE,'Gen Master'!$AM708="Enabled?")),'Gen Master'!H708, ignore_flag)</f>
        <v>zzz_ignore</v>
      </c>
      <c r="I740" s="19" t="str">
        <f>IF(AND(NOT(ISBLANK('Gen Master'!I708)),OR('Gen Master'!$AM708=TRUE,'Gen Master'!$AM708="Enabled?")),'Gen Master'!I708, ignore_flag)</f>
        <v>zzz_ignore</v>
      </c>
      <c r="J740" s="19" t="str">
        <f>IF(AND(NOT(ISBLANK('Gen Master'!J708)),OR('Gen Master'!$AM708=TRUE,'Gen Master'!$AM708="Enabled?")),'Gen Master'!J708, ignore_flag)</f>
        <v>zzz_ignore</v>
      </c>
      <c r="K740" s="19" t="str">
        <f>IF(AND(NOT(ISBLANK('Gen Master'!K708)),OR('Gen Master'!$AM708=TRUE,'Gen Master'!$AM708="Enabled?")),'Gen Master'!K708, ignore_flag)</f>
        <v>zzz_ignore</v>
      </c>
      <c r="L740" s="19" t="str">
        <f>IF(AND(NOT(ISBLANK('Gen Master'!L708)),OR('Gen Master'!$AM708=TRUE,'Gen Master'!$AM708="Enabled?")),'Gen Master'!L708, ignore_flag)</f>
        <v>zzz_ignore</v>
      </c>
      <c r="M740" s="19" t="str">
        <f>IF(AND(NOT(ISBLANK('Gen Master'!M708)),OR('Gen Master'!$AM708=TRUE,'Gen Master'!$AM708="Enabled?")),'Gen Master'!M708, ignore_flag)</f>
        <v>zzz_ignore</v>
      </c>
      <c r="N740" s="19" t="str">
        <f>IF(AND(NOT(ISBLANK('Gen Master'!N708)),OR('Gen Master'!$AM708=TRUE,'Gen Master'!$AM708="Enabled?")),'Gen Master'!N708, ignore_flag)</f>
        <v>zzz_ignore</v>
      </c>
      <c r="O740" s="19" t="str">
        <f>IF(AND(NOT(ISBLANK('Gen Master'!O708)),OR('Gen Master'!$AM708=TRUE,'Gen Master'!$AM708="Enabled?")),'Gen Master'!O708, ignore_flag)</f>
        <v>zzz_ignore</v>
      </c>
      <c r="P740" s="19" t="str">
        <f>IF(AND(NOT(ISBLANK('Gen Master'!P708)),OR('Gen Master'!$AM708=TRUE,'Gen Master'!$AM708="Enabled?")),'Gen Master'!P708, ignore_flag)</f>
        <v>zzz_ignore</v>
      </c>
      <c r="Q740" s="19" t="str">
        <f>IF(AND(NOT(ISBLANK('Gen Master'!Q708)),OR('Gen Master'!$AM708=TRUE,'Gen Master'!$AM708="Enabled?")),'Gen Master'!Q708, ignore_flag)</f>
        <v>zzz_ignore</v>
      </c>
      <c r="R740" s="19" t="str">
        <f>IF(AND(NOT(ISBLANK('Gen Master'!R708)),OR('Gen Master'!$AM708=TRUE,'Gen Master'!$AM708="Enabled?")),'Gen Master'!R708, ignore_flag)</f>
        <v>zzz_ignore</v>
      </c>
      <c r="S740" s="19" t="str">
        <f>IF(AND(NOT(ISBLANK('Gen Master'!S708)),OR('Gen Master'!$AM708=TRUE,'Gen Master'!$AM708="Enabled?")),'Gen Master'!S708, ignore_flag)</f>
        <v>zzz_ignore</v>
      </c>
      <c r="T740" s="19" t="str">
        <f>IF(AND(NOT(ISBLANK('Gen Master'!T708)),OR('Gen Master'!$AM708=TRUE,'Gen Master'!$AM708="Enabled?")),'Gen Master'!T708, ignore_flag)</f>
        <v>zzz_ignore</v>
      </c>
      <c r="U740" s="19" t="str">
        <f>IF(AND(NOT(ISBLANK('Gen Master'!U708)),OR('Gen Master'!$AM708=TRUE,'Gen Master'!$AM708="Enabled?")),'Gen Master'!U708, ignore_flag)</f>
        <v>zzz_ignore</v>
      </c>
      <c r="V740" s="19" t="str">
        <f ca="1">IF(AND(NOT(ISBLANK('Gen Master'!V708)),OR('Gen Master'!$AM708=TRUE,'Gen Master'!$AM708="Enabled?")),'Gen Master'!V708, ignore_flag)</f>
        <v>zzz_ignore</v>
      </c>
      <c r="W740" s="19" t="str">
        <f>IF(AND(NOT(ISBLANK('Gen Master'!W708)),OR('Gen Master'!$AM708=TRUE,'Gen Master'!$AM708="Enabled?")),'Gen Master'!W708, ignore_flag)</f>
        <v>zzz_ignore</v>
      </c>
      <c r="X740" s="19" t="str">
        <f>IF(AND(NOT(ISBLANK('Gen Master'!X708)),OR('Gen Master'!$AM708=TRUE,'Gen Master'!$AM708="Enabled?")),'Gen Master'!X708, ignore_flag)</f>
        <v>zzz_ignore</v>
      </c>
      <c r="Y740" s="19" t="str">
        <f>IF(AND(NOT(ISBLANK('Gen Master'!Y708)),OR('Gen Master'!$AM708=TRUE,'Gen Master'!$AM708="Enabled?")),'Gen Master'!Y708, ignore_flag)</f>
        <v>zzz_ignore</v>
      </c>
    </row>
    <row r="741" spans="1:25">
      <c r="A741" s="19">
        <f>'Gen Master'!A709</f>
        <v>678</v>
      </c>
      <c r="B741" s="19" t="str">
        <f>IF(AND(NOT(ISBLANK('Gen Master'!B709)),OR('Gen Master'!$AM709=TRUE,'Gen Master'!$AM709="Enabled?")),'Gen Master'!B709, ignore_flag)</f>
        <v>zzz_ignore</v>
      </c>
      <c r="C741" s="19" t="str">
        <f>IF(AND(NOT(ISBLANK('Gen Master'!C709)),OR('Gen Master'!$AM709=TRUE,'Gen Master'!$AM709="Enabled?")),'Gen Master'!C709, ignore_flag)</f>
        <v>zzz_ignore</v>
      </c>
      <c r="D741" s="19" t="str">
        <f>IF(AND(NOT(ISBLANK('Gen Master'!D709)),OR('Gen Master'!$AM709=TRUE,'Gen Master'!$AM709="Enabled?")),'Gen Master'!D709, ignore_flag)</f>
        <v>zzz_ignore</v>
      </c>
      <c r="E741" s="19" t="str">
        <f>IF(AND(NOT(ISBLANK('Gen Master'!E709)),OR('Gen Master'!$AM709=TRUE,'Gen Master'!$AM709="Enabled?")),'Gen Master'!E709, ignore_flag)</f>
        <v>zzz_ignore</v>
      </c>
      <c r="F741" s="19" t="str">
        <f>IF(AND(NOT(ISBLANK('Gen Master'!F709)),OR('Gen Master'!$AM709=TRUE,'Gen Master'!$AM709="Enabled?")),'Gen Master'!F709, ignore_flag)</f>
        <v>zzz_ignore</v>
      </c>
      <c r="G741" s="19" t="str">
        <f>IF(AND(NOT(ISBLANK('Gen Master'!G709)),OR('Gen Master'!$AM709=TRUE,'Gen Master'!$AM709="Enabled?")),'Gen Master'!G709, ignore_flag)</f>
        <v>zzz_ignore</v>
      </c>
      <c r="H741" s="19" t="str">
        <f>IF(AND(NOT(ISBLANK('Gen Master'!H709)),OR('Gen Master'!$AM709=TRUE,'Gen Master'!$AM709="Enabled?")),'Gen Master'!H709, ignore_flag)</f>
        <v>zzz_ignore</v>
      </c>
      <c r="I741" s="19" t="str">
        <f>IF(AND(NOT(ISBLANK('Gen Master'!I709)),OR('Gen Master'!$AM709=TRUE,'Gen Master'!$AM709="Enabled?")),'Gen Master'!I709, ignore_flag)</f>
        <v>zzz_ignore</v>
      </c>
      <c r="J741" s="19" t="str">
        <f>IF(AND(NOT(ISBLANK('Gen Master'!J709)),OR('Gen Master'!$AM709=TRUE,'Gen Master'!$AM709="Enabled?")),'Gen Master'!J709, ignore_flag)</f>
        <v>zzz_ignore</v>
      </c>
      <c r="K741" s="19" t="str">
        <f>IF(AND(NOT(ISBLANK('Gen Master'!K709)),OR('Gen Master'!$AM709=TRUE,'Gen Master'!$AM709="Enabled?")),'Gen Master'!K709, ignore_flag)</f>
        <v>zzz_ignore</v>
      </c>
      <c r="L741" s="19" t="str">
        <f>IF(AND(NOT(ISBLANK('Gen Master'!L709)),OR('Gen Master'!$AM709=TRUE,'Gen Master'!$AM709="Enabled?")),'Gen Master'!L709, ignore_flag)</f>
        <v>zzz_ignore</v>
      </c>
      <c r="M741" s="19" t="str">
        <f>IF(AND(NOT(ISBLANK('Gen Master'!M709)),OR('Gen Master'!$AM709=TRUE,'Gen Master'!$AM709="Enabled?")),'Gen Master'!M709, ignore_flag)</f>
        <v>zzz_ignore</v>
      </c>
      <c r="N741" s="19" t="str">
        <f>IF(AND(NOT(ISBLANK('Gen Master'!N709)),OR('Gen Master'!$AM709=TRUE,'Gen Master'!$AM709="Enabled?")),'Gen Master'!N709, ignore_flag)</f>
        <v>zzz_ignore</v>
      </c>
      <c r="O741" s="19" t="str">
        <f>IF(AND(NOT(ISBLANK('Gen Master'!O709)),OR('Gen Master'!$AM709=TRUE,'Gen Master'!$AM709="Enabled?")),'Gen Master'!O709, ignore_flag)</f>
        <v>zzz_ignore</v>
      </c>
      <c r="P741" s="19" t="str">
        <f>IF(AND(NOT(ISBLANK('Gen Master'!P709)),OR('Gen Master'!$AM709=TRUE,'Gen Master'!$AM709="Enabled?")),'Gen Master'!P709, ignore_flag)</f>
        <v>zzz_ignore</v>
      </c>
      <c r="Q741" s="19" t="str">
        <f>IF(AND(NOT(ISBLANK('Gen Master'!Q709)),OR('Gen Master'!$AM709=TRUE,'Gen Master'!$AM709="Enabled?")),'Gen Master'!Q709, ignore_flag)</f>
        <v>zzz_ignore</v>
      </c>
      <c r="R741" s="19" t="str">
        <f>IF(AND(NOT(ISBLANK('Gen Master'!R709)),OR('Gen Master'!$AM709=TRUE,'Gen Master'!$AM709="Enabled?")),'Gen Master'!R709, ignore_flag)</f>
        <v>zzz_ignore</v>
      </c>
      <c r="S741" s="19" t="str">
        <f>IF(AND(NOT(ISBLANK('Gen Master'!S709)),OR('Gen Master'!$AM709=TRUE,'Gen Master'!$AM709="Enabled?")),'Gen Master'!S709, ignore_flag)</f>
        <v>zzz_ignore</v>
      </c>
      <c r="T741" s="19" t="str">
        <f>IF(AND(NOT(ISBLANK('Gen Master'!T709)),OR('Gen Master'!$AM709=TRUE,'Gen Master'!$AM709="Enabled?")),'Gen Master'!T709, ignore_flag)</f>
        <v>zzz_ignore</v>
      </c>
      <c r="U741" s="19" t="str">
        <f>IF(AND(NOT(ISBLANK('Gen Master'!U709)),OR('Gen Master'!$AM709=TRUE,'Gen Master'!$AM709="Enabled?")),'Gen Master'!U709, ignore_flag)</f>
        <v>zzz_ignore</v>
      </c>
      <c r="V741" s="19" t="str">
        <f ca="1">IF(AND(NOT(ISBLANK('Gen Master'!V709)),OR('Gen Master'!$AM709=TRUE,'Gen Master'!$AM709="Enabled?")),'Gen Master'!V709, ignore_flag)</f>
        <v>zzz_ignore</v>
      </c>
      <c r="W741" s="19" t="str">
        <f>IF(AND(NOT(ISBLANK('Gen Master'!W709)),OR('Gen Master'!$AM709=TRUE,'Gen Master'!$AM709="Enabled?")),'Gen Master'!W709, ignore_flag)</f>
        <v>zzz_ignore</v>
      </c>
      <c r="X741" s="19" t="str">
        <f>IF(AND(NOT(ISBLANK('Gen Master'!X709)),OR('Gen Master'!$AM709=TRUE,'Gen Master'!$AM709="Enabled?")),'Gen Master'!X709, ignore_flag)</f>
        <v>zzz_ignore</v>
      </c>
      <c r="Y741" s="19" t="str">
        <f>IF(AND(NOT(ISBLANK('Gen Master'!Y709)),OR('Gen Master'!$AM709=TRUE,'Gen Master'!$AM709="Enabled?")),'Gen Master'!Y709, ignore_flag)</f>
        <v>zzz_ignore</v>
      </c>
    </row>
    <row r="742" spans="1:25">
      <c r="A742" s="19">
        <f>'Gen Master'!A710</f>
        <v>679</v>
      </c>
      <c r="B742" s="19" t="str">
        <f>IF(AND(NOT(ISBLANK('Gen Master'!B710)),OR('Gen Master'!$AM710=TRUE,'Gen Master'!$AM710="Enabled?")),'Gen Master'!B710, ignore_flag)</f>
        <v>zzz_ignore</v>
      </c>
      <c r="C742" s="19" t="str">
        <f>IF(AND(NOT(ISBLANK('Gen Master'!C710)),OR('Gen Master'!$AM710=TRUE,'Gen Master'!$AM710="Enabled?")),'Gen Master'!C710, ignore_flag)</f>
        <v>zzz_ignore</v>
      </c>
      <c r="D742" s="19" t="str">
        <f>IF(AND(NOT(ISBLANK('Gen Master'!D710)),OR('Gen Master'!$AM710=TRUE,'Gen Master'!$AM710="Enabled?")),'Gen Master'!D710, ignore_flag)</f>
        <v>zzz_ignore</v>
      </c>
      <c r="E742" s="19" t="str">
        <f>IF(AND(NOT(ISBLANK('Gen Master'!E710)),OR('Gen Master'!$AM710=TRUE,'Gen Master'!$AM710="Enabled?")),'Gen Master'!E710, ignore_flag)</f>
        <v>zzz_ignore</v>
      </c>
      <c r="F742" s="19" t="str">
        <f>IF(AND(NOT(ISBLANK('Gen Master'!F710)),OR('Gen Master'!$AM710=TRUE,'Gen Master'!$AM710="Enabled?")),'Gen Master'!F710, ignore_flag)</f>
        <v>zzz_ignore</v>
      </c>
      <c r="G742" s="19" t="str">
        <f>IF(AND(NOT(ISBLANK('Gen Master'!G710)),OR('Gen Master'!$AM710=TRUE,'Gen Master'!$AM710="Enabled?")),'Gen Master'!G710, ignore_flag)</f>
        <v>zzz_ignore</v>
      </c>
      <c r="H742" s="19" t="str">
        <f>IF(AND(NOT(ISBLANK('Gen Master'!H710)),OR('Gen Master'!$AM710=TRUE,'Gen Master'!$AM710="Enabled?")),'Gen Master'!H710, ignore_flag)</f>
        <v>zzz_ignore</v>
      </c>
      <c r="I742" s="19" t="str">
        <f>IF(AND(NOT(ISBLANK('Gen Master'!I710)),OR('Gen Master'!$AM710=TRUE,'Gen Master'!$AM710="Enabled?")),'Gen Master'!I710, ignore_flag)</f>
        <v>zzz_ignore</v>
      </c>
      <c r="J742" s="19" t="str">
        <f>IF(AND(NOT(ISBLANK('Gen Master'!J710)),OR('Gen Master'!$AM710=TRUE,'Gen Master'!$AM710="Enabled?")),'Gen Master'!J710, ignore_flag)</f>
        <v>zzz_ignore</v>
      </c>
      <c r="K742" s="19" t="str">
        <f>IF(AND(NOT(ISBLANK('Gen Master'!K710)),OR('Gen Master'!$AM710=TRUE,'Gen Master'!$AM710="Enabled?")),'Gen Master'!K710, ignore_flag)</f>
        <v>zzz_ignore</v>
      </c>
      <c r="L742" s="19" t="str">
        <f>IF(AND(NOT(ISBLANK('Gen Master'!L710)),OR('Gen Master'!$AM710=TRUE,'Gen Master'!$AM710="Enabled?")),'Gen Master'!L710, ignore_flag)</f>
        <v>zzz_ignore</v>
      </c>
      <c r="M742" s="19" t="str">
        <f>IF(AND(NOT(ISBLANK('Gen Master'!M710)),OR('Gen Master'!$AM710=TRUE,'Gen Master'!$AM710="Enabled?")),'Gen Master'!M710, ignore_flag)</f>
        <v>zzz_ignore</v>
      </c>
      <c r="N742" s="19" t="str">
        <f>IF(AND(NOT(ISBLANK('Gen Master'!N710)),OR('Gen Master'!$AM710=TRUE,'Gen Master'!$AM710="Enabled?")),'Gen Master'!N710, ignore_flag)</f>
        <v>zzz_ignore</v>
      </c>
      <c r="O742" s="19" t="str">
        <f>IF(AND(NOT(ISBLANK('Gen Master'!O710)),OR('Gen Master'!$AM710=TRUE,'Gen Master'!$AM710="Enabled?")),'Gen Master'!O710, ignore_flag)</f>
        <v>zzz_ignore</v>
      </c>
      <c r="P742" s="19" t="str">
        <f>IF(AND(NOT(ISBLANK('Gen Master'!P710)),OR('Gen Master'!$AM710=TRUE,'Gen Master'!$AM710="Enabled?")),'Gen Master'!P710, ignore_flag)</f>
        <v>zzz_ignore</v>
      </c>
      <c r="Q742" s="19" t="str">
        <f>IF(AND(NOT(ISBLANK('Gen Master'!Q710)),OR('Gen Master'!$AM710=TRUE,'Gen Master'!$AM710="Enabled?")),'Gen Master'!Q710, ignore_flag)</f>
        <v>zzz_ignore</v>
      </c>
      <c r="R742" s="19" t="str">
        <f>IF(AND(NOT(ISBLANK('Gen Master'!R710)),OR('Gen Master'!$AM710=TRUE,'Gen Master'!$AM710="Enabled?")),'Gen Master'!R710, ignore_flag)</f>
        <v>zzz_ignore</v>
      </c>
      <c r="S742" s="19" t="str">
        <f>IF(AND(NOT(ISBLANK('Gen Master'!S710)),OR('Gen Master'!$AM710=TRUE,'Gen Master'!$AM710="Enabled?")),'Gen Master'!S710, ignore_flag)</f>
        <v>zzz_ignore</v>
      </c>
      <c r="T742" s="19" t="str">
        <f>IF(AND(NOT(ISBLANK('Gen Master'!T710)),OR('Gen Master'!$AM710=TRUE,'Gen Master'!$AM710="Enabled?")),'Gen Master'!T710, ignore_flag)</f>
        <v>zzz_ignore</v>
      </c>
      <c r="U742" s="19" t="str">
        <f>IF(AND(NOT(ISBLANK('Gen Master'!U710)),OR('Gen Master'!$AM710=TRUE,'Gen Master'!$AM710="Enabled?")),'Gen Master'!U710, ignore_flag)</f>
        <v>zzz_ignore</v>
      </c>
      <c r="V742" s="19" t="str">
        <f ca="1">IF(AND(NOT(ISBLANK('Gen Master'!V710)),OR('Gen Master'!$AM710=TRUE,'Gen Master'!$AM710="Enabled?")),'Gen Master'!V710, ignore_flag)</f>
        <v>zzz_ignore</v>
      </c>
      <c r="W742" s="19" t="str">
        <f>IF(AND(NOT(ISBLANK('Gen Master'!W710)),OR('Gen Master'!$AM710=TRUE,'Gen Master'!$AM710="Enabled?")),'Gen Master'!W710, ignore_flag)</f>
        <v>zzz_ignore</v>
      </c>
      <c r="X742" s="19" t="str">
        <f>IF(AND(NOT(ISBLANK('Gen Master'!X710)),OR('Gen Master'!$AM710=TRUE,'Gen Master'!$AM710="Enabled?")),'Gen Master'!X710, ignore_flag)</f>
        <v>zzz_ignore</v>
      </c>
      <c r="Y742" s="19" t="str">
        <f>IF(AND(NOT(ISBLANK('Gen Master'!Y710)),OR('Gen Master'!$AM710=TRUE,'Gen Master'!$AM710="Enabled?")),'Gen Master'!Y710, ignore_flag)</f>
        <v>zzz_ignore</v>
      </c>
    </row>
    <row r="743" spans="1:25">
      <c r="A743" s="19">
        <f>'Gen Master'!A711</f>
        <v>680</v>
      </c>
      <c r="B743" s="19" t="str">
        <f>IF(AND(NOT(ISBLANK('Gen Master'!B711)),OR('Gen Master'!$AM711=TRUE,'Gen Master'!$AM711="Enabled?")),'Gen Master'!B711, ignore_flag)</f>
        <v>zzz_ignore</v>
      </c>
      <c r="C743" s="19" t="str">
        <f>IF(AND(NOT(ISBLANK('Gen Master'!C711)),OR('Gen Master'!$AM711=TRUE,'Gen Master'!$AM711="Enabled?")),'Gen Master'!C711, ignore_flag)</f>
        <v>zzz_ignore</v>
      </c>
      <c r="D743" s="19" t="str">
        <f>IF(AND(NOT(ISBLANK('Gen Master'!D711)),OR('Gen Master'!$AM711=TRUE,'Gen Master'!$AM711="Enabled?")),'Gen Master'!D711, ignore_flag)</f>
        <v>zzz_ignore</v>
      </c>
      <c r="E743" s="19" t="str">
        <f>IF(AND(NOT(ISBLANK('Gen Master'!E711)),OR('Gen Master'!$AM711=TRUE,'Gen Master'!$AM711="Enabled?")),'Gen Master'!E711, ignore_flag)</f>
        <v>zzz_ignore</v>
      </c>
      <c r="F743" s="19" t="str">
        <f>IF(AND(NOT(ISBLANK('Gen Master'!F711)),OR('Gen Master'!$AM711=TRUE,'Gen Master'!$AM711="Enabled?")),'Gen Master'!F711, ignore_flag)</f>
        <v>zzz_ignore</v>
      </c>
      <c r="G743" s="19" t="str">
        <f>IF(AND(NOT(ISBLANK('Gen Master'!G711)),OR('Gen Master'!$AM711=TRUE,'Gen Master'!$AM711="Enabled?")),'Gen Master'!G711, ignore_flag)</f>
        <v>zzz_ignore</v>
      </c>
      <c r="H743" s="19" t="str">
        <f>IF(AND(NOT(ISBLANK('Gen Master'!H711)),OR('Gen Master'!$AM711=TRUE,'Gen Master'!$AM711="Enabled?")),'Gen Master'!H711, ignore_flag)</f>
        <v>zzz_ignore</v>
      </c>
      <c r="I743" s="19" t="str">
        <f>IF(AND(NOT(ISBLANK('Gen Master'!I711)),OR('Gen Master'!$AM711=TRUE,'Gen Master'!$AM711="Enabled?")),'Gen Master'!I711, ignore_flag)</f>
        <v>zzz_ignore</v>
      </c>
      <c r="J743" s="19" t="str">
        <f>IF(AND(NOT(ISBLANK('Gen Master'!J711)),OR('Gen Master'!$AM711=TRUE,'Gen Master'!$AM711="Enabled?")),'Gen Master'!J711, ignore_flag)</f>
        <v>zzz_ignore</v>
      </c>
      <c r="K743" s="19" t="str">
        <f>IF(AND(NOT(ISBLANK('Gen Master'!K711)),OR('Gen Master'!$AM711=TRUE,'Gen Master'!$AM711="Enabled?")),'Gen Master'!K711, ignore_flag)</f>
        <v>zzz_ignore</v>
      </c>
      <c r="L743" s="19" t="str">
        <f>IF(AND(NOT(ISBLANK('Gen Master'!L711)),OR('Gen Master'!$AM711=TRUE,'Gen Master'!$AM711="Enabled?")),'Gen Master'!L711, ignore_flag)</f>
        <v>zzz_ignore</v>
      </c>
      <c r="M743" s="19" t="str">
        <f>IF(AND(NOT(ISBLANK('Gen Master'!M711)),OR('Gen Master'!$AM711=TRUE,'Gen Master'!$AM711="Enabled?")),'Gen Master'!M711, ignore_flag)</f>
        <v>zzz_ignore</v>
      </c>
      <c r="N743" s="19" t="str">
        <f>IF(AND(NOT(ISBLANK('Gen Master'!N711)),OR('Gen Master'!$AM711=TRUE,'Gen Master'!$AM711="Enabled?")),'Gen Master'!N711, ignore_flag)</f>
        <v>zzz_ignore</v>
      </c>
      <c r="O743" s="19" t="str">
        <f>IF(AND(NOT(ISBLANK('Gen Master'!O711)),OR('Gen Master'!$AM711=TRUE,'Gen Master'!$AM711="Enabled?")),'Gen Master'!O711, ignore_flag)</f>
        <v>zzz_ignore</v>
      </c>
      <c r="P743" s="19" t="str">
        <f>IF(AND(NOT(ISBLANK('Gen Master'!P711)),OR('Gen Master'!$AM711=TRUE,'Gen Master'!$AM711="Enabled?")),'Gen Master'!P711, ignore_flag)</f>
        <v>zzz_ignore</v>
      </c>
      <c r="Q743" s="19" t="str">
        <f>IF(AND(NOT(ISBLANK('Gen Master'!Q711)),OR('Gen Master'!$AM711=TRUE,'Gen Master'!$AM711="Enabled?")),'Gen Master'!Q711, ignore_flag)</f>
        <v>zzz_ignore</v>
      </c>
      <c r="R743" s="19" t="str">
        <f>IF(AND(NOT(ISBLANK('Gen Master'!R711)),OR('Gen Master'!$AM711=TRUE,'Gen Master'!$AM711="Enabled?")),'Gen Master'!R711, ignore_flag)</f>
        <v>zzz_ignore</v>
      </c>
      <c r="S743" s="19" t="str">
        <f>IF(AND(NOT(ISBLANK('Gen Master'!S711)),OR('Gen Master'!$AM711=TRUE,'Gen Master'!$AM711="Enabled?")),'Gen Master'!S711, ignore_flag)</f>
        <v>zzz_ignore</v>
      </c>
      <c r="T743" s="19" t="str">
        <f>IF(AND(NOT(ISBLANK('Gen Master'!T711)),OR('Gen Master'!$AM711=TRUE,'Gen Master'!$AM711="Enabled?")),'Gen Master'!T711, ignore_flag)</f>
        <v>zzz_ignore</v>
      </c>
      <c r="U743" s="19" t="str">
        <f>IF(AND(NOT(ISBLANK('Gen Master'!U711)),OR('Gen Master'!$AM711=TRUE,'Gen Master'!$AM711="Enabled?")),'Gen Master'!U711, ignore_flag)</f>
        <v>zzz_ignore</v>
      </c>
      <c r="V743" s="19" t="str">
        <f ca="1">IF(AND(NOT(ISBLANK('Gen Master'!V711)),OR('Gen Master'!$AM711=TRUE,'Gen Master'!$AM711="Enabled?")),'Gen Master'!V711, ignore_flag)</f>
        <v>zzz_ignore</v>
      </c>
      <c r="W743" s="19" t="str">
        <f>IF(AND(NOT(ISBLANK('Gen Master'!W711)),OR('Gen Master'!$AM711=TRUE,'Gen Master'!$AM711="Enabled?")),'Gen Master'!W711, ignore_flag)</f>
        <v>zzz_ignore</v>
      </c>
      <c r="X743" s="19" t="str">
        <f>IF(AND(NOT(ISBLANK('Gen Master'!X711)),OR('Gen Master'!$AM711=TRUE,'Gen Master'!$AM711="Enabled?")),'Gen Master'!X711, ignore_flag)</f>
        <v>zzz_ignore</v>
      </c>
      <c r="Y743" s="19" t="str">
        <f>IF(AND(NOT(ISBLANK('Gen Master'!Y711)),OR('Gen Master'!$AM711=TRUE,'Gen Master'!$AM711="Enabled?")),'Gen Master'!Y711, ignore_flag)</f>
        <v>zzz_ignore</v>
      </c>
    </row>
    <row r="744" spans="1:25">
      <c r="A744" s="19">
        <f>'Gen Master'!A712</f>
        <v>681</v>
      </c>
      <c r="B744" s="19" t="str">
        <f>IF(AND(NOT(ISBLANK('Gen Master'!B712)),OR('Gen Master'!$AM712=TRUE,'Gen Master'!$AM712="Enabled?")),'Gen Master'!B712, ignore_flag)</f>
        <v>zzz_ignore</v>
      </c>
      <c r="C744" s="19" t="str">
        <f>IF(AND(NOT(ISBLANK('Gen Master'!C712)),OR('Gen Master'!$AM712=TRUE,'Gen Master'!$AM712="Enabled?")),'Gen Master'!C712, ignore_flag)</f>
        <v>zzz_ignore</v>
      </c>
      <c r="D744" s="19" t="str">
        <f>IF(AND(NOT(ISBLANK('Gen Master'!D712)),OR('Gen Master'!$AM712=TRUE,'Gen Master'!$AM712="Enabled?")),'Gen Master'!D712, ignore_flag)</f>
        <v>zzz_ignore</v>
      </c>
      <c r="E744" s="19" t="str">
        <f>IF(AND(NOT(ISBLANK('Gen Master'!E712)),OR('Gen Master'!$AM712=TRUE,'Gen Master'!$AM712="Enabled?")),'Gen Master'!E712, ignore_flag)</f>
        <v>zzz_ignore</v>
      </c>
      <c r="F744" s="19" t="str">
        <f>IF(AND(NOT(ISBLANK('Gen Master'!F712)),OR('Gen Master'!$AM712=TRUE,'Gen Master'!$AM712="Enabled?")),'Gen Master'!F712, ignore_flag)</f>
        <v>zzz_ignore</v>
      </c>
      <c r="G744" s="19" t="str">
        <f>IF(AND(NOT(ISBLANK('Gen Master'!G712)),OR('Gen Master'!$AM712=TRUE,'Gen Master'!$AM712="Enabled?")),'Gen Master'!G712, ignore_flag)</f>
        <v>zzz_ignore</v>
      </c>
      <c r="H744" s="19" t="str">
        <f>IF(AND(NOT(ISBLANK('Gen Master'!H712)),OR('Gen Master'!$AM712=TRUE,'Gen Master'!$AM712="Enabled?")),'Gen Master'!H712, ignore_flag)</f>
        <v>zzz_ignore</v>
      </c>
      <c r="I744" s="19" t="str">
        <f>IF(AND(NOT(ISBLANK('Gen Master'!I712)),OR('Gen Master'!$AM712=TRUE,'Gen Master'!$AM712="Enabled?")),'Gen Master'!I712, ignore_flag)</f>
        <v>zzz_ignore</v>
      </c>
      <c r="J744" s="19" t="str">
        <f>IF(AND(NOT(ISBLANK('Gen Master'!J712)),OR('Gen Master'!$AM712=TRUE,'Gen Master'!$AM712="Enabled?")),'Gen Master'!J712, ignore_flag)</f>
        <v>zzz_ignore</v>
      </c>
      <c r="K744" s="19" t="str">
        <f>IF(AND(NOT(ISBLANK('Gen Master'!K712)),OR('Gen Master'!$AM712=TRUE,'Gen Master'!$AM712="Enabled?")),'Gen Master'!K712, ignore_flag)</f>
        <v>zzz_ignore</v>
      </c>
      <c r="L744" s="19" t="str">
        <f>IF(AND(NOT(ISBLANK('Gen Master'!L712)),OR('Gen Master'!$AM712=TRUE,'Gen Master'!$AM712="Enabled?")),'Gen Master'!L712, ignore_flag)</f>
        <v>zzz_ignore</v>
      </c>
      <c r="M744" s="19" t="str">
        <f>IF(AND(NOT(ISBLANK('Gen Master'!M712)),OR('Gen Master'!$AM712=TRUE,'Gen Master'!$AM712="Enabled?")),'Gen Master'!M712, ignore_flag)</f>
        <v>zzz_ignore</v>
      </c>
      <c r="N744" s="19" t="str">
        <f>IF(AND(NOT(ISBLANK('Gen Master'!N712)),OR('Gen Master'!$AM712=TRUE,'Gen Master'!$AM712="Enabled?")),'Gen Master'!N712, ignore_flag)</f>
        <v>zzz_ignore</v>
      </c>
      <c r="O744" s="19" t="str">
        <f>IF(AND(NOT(ISBLANK('Gen Master'!O712)),OR('Gen Master'!$AM712=TRUE,'Gen Master'!$AM712="Enabled?")),'Gen Master'!O712, ignore_flag)</f>
        <v>zzz_ignore</v>
      </c>
      <c r="P744" s="19" t="str">
        <f>IF(AND(NOT(ISBLANK('Gen Master'!P712)),OR('Gen Master'!$AM712=TRUE,'Gen Master'!$AM712="Enabled?")),'Gen Master'!P712, ignore_flag)</f>
        <v>zzz_ignore</v>
      </c>
      <c r="Q744" s="19" t="str">
        <f>IF(AND(NOT(ISBLANK('Gen Master'!Q712)),OR('Gen Master'!$AM712=TRUE,'Gen Master'!$AM712="Enabled?")),'Gen Master'!Q712, ignore_flag)</f>
        <v>zzz_ignore</v>
      </c>
      <c r="R744" s="19" t="str">
        <f>IF(AND(NOT(ISBLANK('Gen Master'!R712)),OR('Gen Master'!$AM712=TRUE,'Gen Master'!$AM712="Enabled?")),'Gen Master'!R712, ignore_flag)</f>
        <v>zzz_ignore</v>
      </c>
      <c r="S744" s="19" t="str">
        <f>IF(AND(NOT(ISBLANK('Gen Master'!S712)),OR('Gen Master'!$AM712=TRUE,'Gen Master'!$AM712="Enabled?")),'Gen Master'!S712, ignore_flag)</f>
        <v>zzz_ignore</v>
      </c>
      <c r="T744" s="19" t="str">
        <f>IF(AND(NOT(ISBLANK('Gen Master'!T712)),OR('Gen Master'!$AM712=TRUE,'Gen Master'!$AM712="Enabled?")),'Gen Master'!T712, ignore_flag)</f>
        <v>zzz_ignore</v>
      </c>
      <c r="U744" s="19" t="str">
        <f>IF(AND(NOT(ISBLANK('Gen Master'!U712)),OR('Gen Master'!$AM712=TRUE,'Gen Master'!$AM712="Enabled?")),'Gen Master'!U712, ignore_flag)</f>
        <v>zzz_ignore</v>
      </c>
      <c r="V744" s="19" t="str">
        <f ca="1">IF(AND(NOT(ISBLANK('Gen Master'!V712)),OR('Gen Master'!$AM712=TRUE,'Gen Master'!$AM712="Enabled?")),'Gen Master'!V712, ignore_flag)</f>
        <v>zzz_ignore</v>
      </c>
      <c r="W744" s="19" t="str">
        <f>IF(AND(NOT(ISBLANK('Gen Master'!W712)),OR('Gen Master'!$AM712=TRUE,'Gen Master'!$AM712="Enabled?")),'Gen Master'!W712, ignore_flag)</f>
        <v>zzz_ignore</v>
      </c>
      <c r="X744" s="19" t="str">
        <f>IF(AND(NOT(ISBLANK('Gen Master'!X712)),OR('Gen Master'!$AM712=TRUE,'Gen Master'!$AM712="Enabled?")),'Gen Master'!X712, ignore_flag)</f>
        <v>zzz_ignore</v>
      </c>
      <c r="Y744" s="19" t="str">
        <f>IF(AND(NOT(ISBLANK('Gen Master'!Y712)),OR('Gen Master'!$AM712=TRUE,'Gen Master'!$AM712="Enabled?")),'Gen Master'!Y712, ignore_flag)</f>
        <v>zzz_ignore</v>
      </c>
    </row>
    <row r="745" spans="1:25">
      <c r="A745" s="19">
        <f>'Gen Master'!A713</f>
        <v>682</v>
      </c>
      <c r="B745" s="19" t="str">
        <f>IF(AND(NOT(ISBLANK('Gen Master'!B713)),OR('Gen Master'!$AM713=TRUE,'Gen Master'!$AM713="Enabled?")),'Gen Master'!B713, ignore_flag)</f>
        <v>zzz_ignore</v>
      </c>
      <c r="C745" s="19" t="str">
        <f>IF(AND(NOT(ISBLANK('Gen Master'!C713)),OR('Gen Master'!$AM713=TRUE,'Gen Master'!$AM713="Enabled?")),'Gen Master'!C713, ignore_flag)</f>
        <v>zzz_ignore</v>
      </c>
      <c r="D745" s="19" t="str">
        <f>IF(AND(NOT(ISBLANK('Gen Master'!D713)),OR('Gen Master'!$AM713=TRUE,'Gen Master'!$AM713="Enabled?")),'Gen Master'!D713, ignore_flag)</f>
        <v>zzz_ignore</v>
      </c>
      <c r="E745" s="19" t="str">
        <f>IF(AND(NOT(ISBLANK('Gen Master'!E713)),OR('Gen Master'!$AM713=TRUE,'Gen Master'!$AM713="Enabled?")),'Gen Master'!E713, ignore_flag)</f>
        <v>zzz_ignore</v>
      </c>
      <c r="F745" s="19" t="str">
        <f>IF(AND(NOT(ISBLANK('Gen Master'!F713)),OR('Gen Master'!$AM713=TRUE,'Gen Master'!$AM713="Enabled?")),'Gen Master'!F713, ignore_flag)</f>
        <v>zzz_ignore</v>
      </c>
      <c r="G745" s="19" t="str">
        <f>IF(AND(NOT(ISBLANK('Gen Master'!G713)),OR('Gen Master'!$AM713=TRUE,'Gen Master'!$AM713="Enabled?")),'Gen Master'!G713, ignore_flag)</f>
        <v>zzz_ignore</v>
      </c>
      <c r="H745" s="19" t="str">
        <f>IF(AND(NOT(ISBLANK('Gen Master'!H713)),OR('Gen Master'!$AM713=TRUE,'Gen Master'!$AM713="Enabled?")),'Gen Master'!H713, ignore_flag)</f>
        <v>zzz_ignore</v>
      </c>
      <c r="I745" s="19" t="str">
        <f>IF(AND(NOT(ISBLANK('Gen Master'!I713)),OR('Gen Master'!$AM713=TRUE,'Gen Master'!$AM713="Enabled?")),'Gen Master'!I713, ignore_flag)</f>
        <v>zzz_ignore</v>
      </c>
      <c r="J745" s="19" t="str">
        <f>IF(AND(NOT(ISBLANK('Gen Master'!J713)),OR('Gen Master'!$AM713=TRUE,'Gen Master'!$AM713="Enabled?")),'Gen Master'!J713, ignore_flag)</f>
        <v>zzz_ignore</v>
      </c>
      <c r="K745" s="19" t="str">
        <f>IF(AND(NOT(ISBLANK('Gen Master'!K713)),OR('Gen Master'!$AM713=TRUE,'Gen Master'!$AM713="Enabled?")),'Gen Master'!K713, ignore_flag)</f>
        <v>zzz_ignore</v>
      </c>
      <c r="L745" s="19" t="str">
        <f>IF(AND(NOT(ISBLANK('Gen Master'!L713)),OR('Gen Master'!$AM713=TRUE,'Gen Master'!$AM713="Enabled?")),'Gen Master'!L713, ignore_flag)</f>
        <v>zzz_ignore</v>
      </c>
      <c r="M745" s="19" t="str">
        <f>IF(AND(NOT(ISBLANK('Gen Master'!M713)),OR('Gen Master'!$AM713=TRUE,'Gen Master'!$AM713="Enabled?")),'Gen Master'!M713, ignore_flag)</f>
        <v>zzz_ignore</v>
      </c>
      <c r="N745" s="19" t="str">
        <f>IF(AND(NOT(ISBLANK('Gen Master'!N713)),OR('Gen Master'!$AM713=TRUE,'Gen Master'!$AM713="Enabled?")),'Gen Master'!N713, ignore_flag)</f>
        <v>zzz_ignore</v>
      </c>
      <c r="O745" s="19" t="str">
        <f>IF(AND(NOT(ISBLANK('Gen Master'!O713)),OR('Gen Master'!$AM713=TRUE,'Gen Master'!$AM713="Enabled?")),'Gen Master'!O713, ignore_flag)</f>
        <v>zzz_ignore</v>
      </c>
      <c r="P745" s="19" t="str">
        <f>IF(AND(NOT(ISBLANK('Gen Master'!P713)),OR('Gen Master'!$AM713=TRUE,'Gen Master'!$AM713="Enabled?")),'Gen Master'!P713, ignore_flag)</f>
        <v>zzz_ignore</v>
      </c>
      <c r="Q745" s="19" t="str">
        <f>IF(AND(NOT(ISBLANK('Gen Master'!Q713)),OR('Gen Master'!$AM713=TRUE,'Gen Master'!$AM713="Enabled?")),'Gen Master'!Q713, ignore_flag)</f>
        <v>zzz_ignore</v>
      </c>
      <c r="R745" s="19" t="str">
        <f>IF(AND(NOT(ISBLANK('Gen Master'!R713)),OR('Gen Master'!$AM713=TRUE,'Gen Master'!$AM713="Enabled?")),'Gen Master'!R713, ignore_flag)</f>
        <v>zzz_ignore</v>
      </c>
      <c r="S745" s="19" t="str">
        <f>IF(AND(NOT(ISBLANK('Gen Master'!S713)),OR('Gen Master'!$AM713=TRUE,'Gen Master'!$AM713="Enabled?")),'Gen Master'!S713, ignore_flag)</f>
        <v>zzz_ignore</v>
      </c>
      <c r="T745" s="19" t="str">
        <f>IF(AND(NOT(ISBLANK('Gen Master'!T713)),OR('Gen Master'!$AM713=TRUE,'Gen Master'!$AM713="Enabled?")),'Gen Master'!T713, ignore_flag)</f>
        <v>zzz_ignore</v>
      </c>
      <c r="U745" s="19" t="str">
        <f>IF(AND(NOT(ISBLANK('Gen Master'!U713)),OR('Gen Master'!$AM713=TRUE,'Gen Master'!$AM713="Enabled?")),'Gen Master'!U713, ignore_flag)</f>
        <v>zzz_ignore</v>
      </c>
      <c r="V745" s="19" t="str">
        <f ca="1">IF(AND(NOT(ISBLANK('Gen Master'!V713)),OR('Gen Master'!$AM713=TRUE,'Gen Master'!$AM713="Enabled?")),'Gen Master'!V713, ignore_flag)</f>
        <v>zzz_ignore</v>
      </c>
      <c r="W745" s="19" t="str">
        <f>IF(AND(NOT(ISBLANK('Gen Master'!W713)),OR('Gen Master'!$AM713=TRUE,'Gen Master'!$AM713="Enabled?")),'Gen Master'!W713, ignore_flag)</f>
        <v>zzz_ignore</v>
      </c>
      <c r="X745" s="19" t="str">
        <f>IF(AND(NOT(ISBLANK('Gen Master'!X713)),OR('Gen Master'!$AM713=TRUE,'Gen Master'!$AM713="Enabled?")),'Gen Master'!X713, ignore_flag)</f>
        <v>zzz_ignore</v>
      </c>
      <c r="Y745" s="19" t="str">
        <f>IF(AND(NOT(ISBLANK('Gen Master'!Y713)),OR('Gen Master'!$AM713=TRUE,'Gen Master'!$AM713="Enabled?")),'Gen Master'!Y713, ignore_flag)</f>
        <v>zzz_ignore</v>
      </c>
    </row>
    <row r="746" spans="1:25">
      <c r="A746" s="19">
        <f>'Gen Master'!A714</f>
        <v>683</v>
      </c>
      <c r="B746" s="19" t="str">
        <f>IF(AND(NOT(ISBLANK('Gen Master'!B714)),OR('Gen Master'!$AM714=TRUE,'Gen Master'!$AM714="Enabled?")),'Gen Master'!B714, ignore_flag)</f>
        <v>zzz_ignore</v>
      </c>
      <c r="C746" s="19" t="str">
        <f>IF(AND(NOT(ISBLANK('Gen Master'!C714)),OR('Gen Master'!$AM714=TRUE,'Gen Master'!$AM714="Enabled?")),'Gen Master'!C714, ignore_flag)</f>
        <v>zzz_ignore</v>
      </c>
      <c r="D746" s="19" t="str">
        <f>IF(AND(NOT(ISBLANK('Gen Master'!D714)),OR('Gen Master'!$AM714=TRUE,'Gen Master'!$AM714="Enabled?")),'Gen Master'!D714, ignore_flag)</f>
        <v>zzz_ignore</v>
      </c>
      <c r="E746" s="19" t="str">
        <f>IF(AND(NOT(ISBLANK('Gen Master'!E714)),OR('Gen Master'!$AM714=TRUE,'Gen Master'!$AM714="Enabled?")),'Gen Master'!E714, ignore_flag)</f>
        <v>zzz_ignore</v>
      </c>
      <c r="F746" s="19" t="str">
        <f>IF(AND(NOT(ISBLANK('Gen Master'!F714)),OR('Gen Master'!$AM714=TRUE,'Gen Master'!$AM714="Enabled?")),'Gen Master'!F714, ignore_flag)</f>
        <v>zzz_ignore</v>
      </c>
      <c r="G746" s="19" t="str">
        <f>IF(AND(NOT(ISBLANK('Gen Master'!G714)),OR('Gen Master'!$AM714=TRUE,'Gen Master'!$AM714="Enabled?")),'Gen Master'!G714, ignore_flag)</f>
        <v>zzz_ignore</v>
      </c>
      <c r="H746" s="19" t="str">
        <f>IF(AND(NOT(ISBLANK('Gen Master'!H714)),OR('Gen Master'!$AM714=TRUE,'Gen Master'!$AM714="Enabled?")),'Gen Master'!H714, ignore_flag)</f>
        <v>zzz_ignore</v>
      </c>
      <c r="I746" s="19" t="str">
        <f>IF(AND(NOT(ISBLANK('Gen Master'!I714)),OR('Gen Master'!$AM714=TRUE,'Gen Master'!$AM714="Enabled?")),'Gen Master'!I714, ignore_flag)</f>
        <v>zzz_ignore</v>
      </c>
      <c r="J746" s="19" t="str">
        <f>IF(AND(NOT(ISBLANK('Gen Master'!J714)),OR('Gen Master'!$AM714=TRUE,'Gen Master'!$AM714="Enabled?")),'Gen Master'!J714, ignore_flag)</f>
        <v>zzz_ignore</v>
      </c>
      <c r="K746" s="19" t="str">
        <f>IF(AND(NOT(ISBLANK('Gen Master'!K714)),OR('Gen Master'!$AM714=TRUE,'Gen Master'!$AM714="Enabled?")),'Gen Master'!K714, ignore_flag)</f>
        <v>zzz_ignore</v>
      </c>
      <c r="L746" s="19" t="str">
        <f>IF(AND(NOT(ISBLANK('Gen Master'!L714)),OR('Gen Master'!$AM714=TRUE,'Gen Master'!$AM714="Enabled?")),'Gen Master'!L714, ignore_flag)</f>
        <v>zzz_ignore</v>
      </c>
      <c r="M746" s="19" t="str">
        <f>IF(AND(NOT(ISBLANK('Gen Master'!M714)),OR('Gen Master'!$AM714=TRUE,'Gen Master'!$AM714="Enabled?")),'Gen Master'!M714, ignore_flag)</f>
        <v>zzz_ignore</v>
      </c>
      <c r="N746" s="19" t="str">
        <f>IF(AND(NOT(ISBLANK('Gen Master'!N714)),OR('Gen Master'!$AM714=TRUE,'Gen Master'!$AM714="Enabled?")),'Gen Master'!N714, ignore_flag)</f>
        <v>zzz_ignore</v>
      </c>
      <c r="O746" s="19" t="str">
        <f>IF(AND(NOT(ISBLANK('Gen Master'!O714)),OR('Gen Master'!$AM714=TRUE,'Gen Master'!$AM714="Enabled?")),'Gen Master'!O714, ignore_flag)</f>
        <v>zzz_ignore</v>
      </c>
      <c r="P746" s="19" t="str">
        <f>IF(AND(NOT(ISBLANK('Gen Master'!P714)),OR('Gen Master'!$AM714=TRUE,'Gen Master'!$AM714="Enabled?")),'Gen Master'!P714, ignore_flag)</f>
        <v>zzz_ignore</v>
      </c>
      <c r="Q746" s="19" t="str">
        <f>IF(AND(NOT(ISBLANK('Gen Master'!Q714)),OR('Gen Master'!$AM714=TRUE,'Gen Master'!$AM714="Enabled?")),'Gen Master'!Q714, ignore_flag)</f>
        <v>zzz_ignore</v>
      </c>
      <c r="R746" s="19" t="str">
        <f>IF(AND(NOT(ISBLANK('Gen Master'!R714)),OR('Gen Master'!$AM714=TRUE,'Gen Master'!$AM714="Enabled?")),'Gen Master'!R714, ignore_flag)</f>
        <v>zzz_ignore</v>
      </c>
      <c r="S746" s="19" t="str">
        <f>IF(AND(NOT(ISBLANK('Gen Master'!S714)),OR('Gen Master'!$AM714=TRUE,'Gen Master'!$AM714="Enabled?")),'Gen Master'!S714, ignore_flag)</f>
        <v>zzz_ignore</v>
      </c>
      <c r="T746" s="19" t="str">
        <f>IF(AND(NOT(ISBLANK('Gen Master'!T714)),OR('Gen Master'!$AM714=TRUE,'Gen Master'!$AM714="Enabled?")),'Gen Master'!T714, ignore_flag)</f>
        <v>zzz_ignore</v>
      </c>
      <c r="U746" s="19" t="str">
        <f>IF(AND(NOT(ISBLANK('Gen Master'!U714)),OR('Gen Master'!$AM714=TRUE,'Gen Master'!$AM714="Enabled?")),'Gen Master'!U714, ignore_flag)</f>
        <v>zzz_ignore</v>
      </c>
      <c r="V746" s="19" t="str">
        <f ca="1">IF(AND(NOT(ISBLANK('Gen Master'!V714)),OR('Gen Master'!$AM714=TRUE,'Gen Master'!$AM714="Enabled?")),'Gen Master'!V714, ignore_flag)</f>
        <v>zzz_ignore</v>
      </c>
      <c r="W746" s="19" t="str">
        <f>IF(AND(NOT(ISBLANK('Gen Master'!W714)),OR('Gen Master'!$AM714=TRUE,'Gen Master'!$AM714="Enabled?")),'Gen Master'!W714, ignore_flag)</f>
        <v>zzz_ignore</v>
      </c>
      <c r="X746" s="19" t="str">
        <f>IF(AND(NOT(ISBLANK('Gen Master'!X714)),OR('Gen Master'!$AM714=TRUE,'Gen Master'!$AM714="Enabled?")),'Gen Master'!X714, ignore_flag)</f>
        <v>zzz_ignore</v>
      </c>
      <c r="Y746" s="19" t="str">
        <f>IF(AND(NOT(ISBLANK('Gen Master'!Y714)),OR('Gen Master'!$AM714=TRUE,'Gen Master'!$AM714="Enabled?")),'Gen Master'!Y714, ignore_flag)</f>
        <v>zzz_ignore</v>
      </c>
    </row>
    <row r="747" spans="1:25">
      <c r="A747" s="19">
        <f>'Gen Master'!A715</f>
        <v>684</v>
      </c>
      <c r="B747" s="19" t="str">
        <f>IF(AND(NOT(ISBLANK('Gen Master'!B715)),OR('Gen Master'!$AM715=TRUE,'Gen Master'!$AM715="Enabled?")),'Gen Master'!B715, ignore_flag)</f>
        <v>zzz_ignore</v>
      </c>
      <c r="C747" s="19" t="str">
        <f>IF(AND(NOT(ISBLANK('Gen Master'!C715)),OR('Gen Master'!$AM715=TRUE,'Gen Master'!$AM715="Enabled?")),'Gen Master'!C715, ignore_flag)</f>
        <v>zzz_ignore</v>
      </c>
      <c r="D747" s="19" t="str">
        <f>IF(AND(NOT(ISBLANK('Gen Master'!D715)),OR('Gen Master'!$AM715=TRUE,'Gen Master'!$AM715="Enabled?")),'Gen Master'!D715, ignore_flag)</f>
        <v>zzz_ignore</v>
      </c>
      <c r="E747" s="19" t="str">
        <f>IF(AND(NOT(ISBLANK('Gen Master'!E715)),OR('Gen Master'!$AM715=TRUE,'Gen Master'!$AM715="Enabled?")),'Gen Master'!E715, ignore_flag)</f>
        <v>zzz_ignore</v>
      </c>
      <c r="F747" s="19" t="str">
        <f>IF(AND(NOT(ISBLANK('Gen Master'!F715)),OR('Gen Master'!$AM715=TRUE,'Gen Master'!$AM715="Enabled?")),'Gen Master'!F715, ignore_flag)</f>
        <v>zzz_ignore</v>
      </c>
      <c r="G747" s="19" t="str">
        <f>IF(AND(NOT(ISBLANK('Gen Master'!G715)),OR('Gen Master'!$AM715=TRUE,'Gen Master'!$AM715="Enabled?")),'Gen Master'!G715, ignore_flag)</f>
        <v>zzz_ignore</v>
      </c>
      <c r="H747" s="19" t="str">
        <f>IF(AND(NOT(ISBLANK('Gen Master'!H715)),OR('Gen Master'!$AM715=TRUE,'Gen Master'!$AM715="Enabled?")),'Gen Master'!H715, ignore_flag)</f>
        <v>zzz_ignore</v>
      </c>
      <c r="I747" s="19" t="str">
        <f>IF(AND(NOT(ISBLANK('Gen Master'!I715)),OR('Gen Master'!$AM715=TRUE,'Gen Master'!$AM715="Enabled?")),'Gen Master'!I715, ignore_flag)</f>
        <v>zzz_ignore</v>
      </c>
      <c r="J747" s="19" t="str">
        <f>IF(AND(NOT(ISBLANK('Gen Master'!J715)),OR('Gen Master'!$AM715=TRUE,'Gen Master'!$AM715="Enabled?")),'Gen Master'!J715, ignore_flag)</f>
        <v>zzz_ignore</v>
      </c>
      <c r="K747" s="19" t="str">
        <f>IF(AND(NOT(ISBLANK('Gen Master'!K715)),OR('Gen Master'!$AM715=TRUE,'Gen Master'!$AM715="Enabled?")),'Gen Master'!K715, ignore_flag)</f>
        <v>zzz_ignore</v>
      </c>
      <c r="L747" s="19" t="str">
        <f>IF(AND(NOT(ISBLANK('Gen Master'!L715)),OR('Gen Master'!$AM715=TRUE,'Gen Master'!$AM715="Enabled?")),'Gen Master'!L715, ignore_flag)</f>
        <v>zzz_ignore</v>
      </c>
      <c r="M747" s="19" t="str">
        <f>IF(AND(NOT(ISBLANK('Gen Master'!M715)),OR('Gen Master'!$AM715=TRUE,'Gen Master'!$AM715="Enabled?")),'Gen Master'!M715, ignore_flag)</f>
        <v>zzz_ignore</v>
      </c>
      <c r="N747" s="19" t="str">
        <f>IF(AND(NOT(ISBLANK('Gen Master'!N715)),OR('Gen Master'!$AM715=TRUE,'Gen Master'!$AM715="Enabled?")),'Gen Master'!N715, ignore_flag)</f>
        <v>zzz_ignore</v>
      </c>
      <c r="O747" s="19" t="str">
        <f>IF(AND(NOT(ISBLANK('Gen Master'!O715)),OR('Gen Master'!$AM715=TRUE,'Gen Master'!$AM715="Enabled?")),'Gen Master'!O715, ignore_flag)</f>
        <v>zzz_ignore</v>
      </c>
      <c r="P747" s="19" t="str">
        <f>IF(AND(NOT(ISBLANK('Gen Master'!P715)),OR('Gen Master'!$AM715=TRUE,'Gen Master'!$AM715="Enabled?")),'Gen Master'!P715, ignore_flag)</f>
        <v>zzz_ignore</v>
      </c>
      <c r="Q747" s="19" t="str">
        <f>IF(AND(NOT(ISBLANK('Gen Master'!Q715)),OR('Gen Master'!$AM715=TRUE,'Gen Master'!$AM715="Enabled?")),'Gen Master'!Q715, ignore_flag)</f>
        <v>zzz_ignore</v>
      </c>
      <c r="R747" s="19" t="str">
        <f>IF(AND(NOT(ISBLANK('Gen Master'!R715)),OR('Gen Master'!$AM715=TRUE,'Gen Master'!$AM715="Enabled?")),'Gen Master'!R715, ignore_flag)</f>
        <v>zzz_ignore</v>
      </c>
      <c r="S747" s="19" t="str">
        <f>IF(AND(NOT(ISBLANK('Gen Master'!S715)),OR('Gen Master'!$AM715=TRUE,'Gen Master'!$AM715="Enabled?")),'Gen Master'!S715, ignore_flag)</f>
        <v>zzz_ignore</v>
      </c>
      <c r="T747" s="19" t="str">
        <f>IF(AND(NOT(ISBLANK('Gen Master'!T715)),OR('Gen Master'!$AM715=TRUE,'Gen Master'!$AM715="Enabled?")),'Gen Master'!T715, ignore_flag)</f>
        <v>zzz_ignore</v>
      </c>
      <c r="U747" s="19" t="str">
        <f>IF(AND(NOT(ISBLANK('Gen Master'!U715)),OR('Gen Master'!$AM715=TRUE,'Gen Master'!$AM715="Enabled?")),'Gen Master'!U715, ignore_flag)</f>
        <v>zzz_ignore</v>
      </c>
      <c r="V747" s="19" t="str">
        <f ca="1">IF(AND(NOT(ISBLANK('Gen Master'!V715)),OR('Gen Master'!$AM715=TRUE,'Gen Master'!$AM715="Enabled?")),'Gen Master'!V715, ignore_flag)</f>
        <v>zzz_ignore</v>
      </c>
      <c r="W747" s="19" t="str">
        <f>IF(AND(NOT(ISBLANK('Gen Master'!W715)),OR('Gen Master'!$AM715=TRUE,'Gen Master'!$AM715="Enabled?")),'Gen Master'!W715, ignore_flag)</f>
        <v>zzz_ignore</v>
      </c>
      <c r="X747" s="19" t="str">
        <f>IF(AND(NOT(ISBLANK('Gen Master'!X715)),OR('Gen Master'!$AM715=TRUE,'Gen Master'!$AM715="Enabled?")),'Gen Master'!X715, ignore_flag)</f>
        <v>zzz_ignore</v>
      </c>
      <c r="Y747" s="19" t="str">
        <f>IF(AND(NOT(ISBLANK('Gen Master'!Y715)),OR('Gen Master'!$AM715=TRUE,'Gen Master'!$AM715="Enabled?")),'Gen Master'!Y715, ignore_flag)</f>
        <v>zzz_ignore</v>
      </c>
    </row>
    <row r="748" spans="1:25">
      <c r="A748" s="19">
        <f>'Gen Master'!A716</f>
        <v>685</v>
      </c>
      <c r="B748" s="19" t="str">
        <f>IF(AND(NOT(ISBLANK('Gen Master'!B716)),OR('Gen Master'!$AM716=TRUE,'Gen Master'!$AM716="Enabled?")),'Gen Master'!B716, ignore_flag)</f>
        <v>zzz_ignore</v>
      </c>
      <c r="C748" s="19" t="str">
        <f>IF(AND(NOT(ISBLANK('Gen Master'!C716)),OR('Gen Master'!$AM716=TRUE,'Gen Master'!$AM716="Enabled?")),'Gen Master'!C716, ignore_flag)</f>
        <v>zzz_ignore</v>
      </c>
      <c r="D748" s="19" t="str">
        <f>IF(AND(NOT(ISBLANK('Gen Master'!D716)),OR('Gen Master'!$AM716=TRUE,'Gen Master'!$AM716="Enabled?")),'Gen Master'!D716, ignore_flag)</f>
        <v>zzz_ignore</v>
      </c>
      <c r="E748" s="19" t="str">
        <f>IF(AND(NOT(ISBLANK('Gen Master'!E716)),OR('Gen Master'!$AM716=TRUE,'Gen Master'!$AM716="Enabled?")),'Gen Master'!E716, ignore_flag)</f>
        <v>zzz_ignore</v>
      </c>
      <c r="F748" s="19" t="str">
        <f>IF(AND(NOT(ISBLANK('Gen Master'!F716)),OR('Gen Master'!$AM716=TRUE,'Gen Master'!$AM716="Enabled?")),'Gen Master'!F716, ignore_flag)</f>
        <v>zzz_ignore</v>
      </c>
      <c r="G748" s="19" t="str">
        <f>IF(AND(NOT(ISBLANK('Gen Master'!G716)),OR('Gen Master'!$AM716=TRUE,'Gen Master'!$AM716="Enabled?")),'Gen Master'!G716, ignore_flag)</f>
        <v>zzz_ignore</v>
      </c>
      <c r="H748" s="19" t="str">
        <f>IF(AND(NOT(ISBLANK('Gen Master'!H716)),OR('Gen Master'!$AM716=TRUE,'Gen Master'!$AM716="Enabled?")),'Gen Master'!H716, ignore_flag)</f>
        <v>zzz_ignore</v>
      </c>
      <c r="I748" s="19" t="str">
        <f>IF(AND(NOT(ISBLANK('Gen Master'!I716)),OR('Gen Master'!$AM716=TRUE,'Gen Master'!$AM716="Enabled?")),'Gen Master'!I716, ignore_flag)</f>
        <v>zzz_ignore</v>
      </c>
      <c r="J748" s="19" t="str">
        <f>IF(AND(NOT(ISBLANK('Gen Master'!J716)),OR('Gen Master'!$AM716=TRUE,'Gen Master'!$AM716="Enabled?")),'Gen Master'!J716, ignore_flag)</f>
        <v>zzz_ignore</v>
      </c>
      <c r="K748" s="19" t="str">
        <f>IF(AND(NOT(ISBLANK('Gen Master'!K716)),OR('Gen Master'!$AM716=TRUE,'Gen Master'!$AM716="Enabled?")),'Gen Master'!K716, ignore_flag)</f>
        <v>zzz_ignore</v>
      </c>
      <c r="L748" s="19" t="str">
        <f>IF(AND(NOT(ISBLANK('Gen Master'!L716)),OR('Gen Master'!$AM716=TRUE,'Gen Master'!$AM716="Enabled?")),'Gen Master'!L716, ignore_flag)</f>
        <v>zzz_ignore</v>
      </c>
      <c r="M748" s="19" t="str">
        <f>IF(AND(NOT(ISBLANK('Gen Master'!M716)),OR('Gen Master'!$AM716=TRUE,'Gen Master'!$AM716="Enabled?")),'Gen Master'!M716, ignore_flag)</f>
        <v>zzz_ignore</v>
      </c>
      <c r="N748" s="19" t="str">
        <f>IF(AND(NOT(ISBLANK('Gen Master'!N716)),OR('Gen Master'!$AM716=TRUE,'Gen Master'!$AM716="Enabled?")),'Gen Master'!N716, ignore_flag)</f>
        <v>zzz_ignore</v>
      </c>
      <c r="O748" s="19" t="str">
        <f>IF(AND(NOT(ISBLANK('Gen Master'!O716)),OR('Gen Master'!$AM716=TRUE,'Gen Master'!$AM716="Enabled?")),'Gen Master'!O716, ignore_flag)</f>
        <v>zzz_ignore</v>
      </c>
      <c r="P748" s="19" t="str">
        <f>IF(AND(NOT(ISBLANK('Gen Master'!P716)),OR('Gen Master'!$AM716=TRUE,'Gen Master'!$AM716="Enabled?")),'Gen Master'!P716, ignore_flag)</f>
        <v>zzz_ignore</v>
      </c>
      <c r="Q748" s="19" t="str">
        <f>IF(AND(NOT(ISBLANK('Gen Master'!Q716)),OR('Gen Master'!$AM716=TRUE,'Gen Master'!$AM716="Enabled?")),'Gen Master'!Q716, ignore_flag)</f>
        <v>zzz_ignore</v>
      </c>
      <c r="R748" s="19" t="str">
        <f>IF(AND(NOT(ISBLANK('Gen Master'!R716)),OR('Gen Master'!$AM716=TRUE,'Gen Master'!$AM716="Enabled?")),'Gen Master'!R716, ignore_flag)</f>
        <v>zzz_ignore</v>
      </c>
      <c r="S748" s="19" t="str">
        <f>IF(AND(NOT(ISBLANK('Gen Master'!S716)),OR('Gen Master'!$AM716=TRUE,'Gen Master'!$AM716="Enabled?")),'Gen Master'!S716, ignore_flag)</f>
        <v>zzz_ignore</v>
      </c>
      <c r="T748" s="19" t="str">
        <f>IF(AND(NOT(ISBLANK('Gen Master'!T716)),OR('Gen Master'!$AM716=TRUE,'Gen Master'!$AM716="Enabled?")),'Gen Master'!T716, ignore_flag)</f>
        <v>zzz_ignore</v>
      </c>
      <c r="U748" s="19" t="str">
        <f>IF(AND(NOT(ISBLANK('Gen Master'!U716)),OR('Gen Master'!$AM716=TRUE,'Gen Master'!$AM716="Enabled?")),'Gen Master'!U716, ignore_flag)</f>
        <v>zzz_ignore</v>
      </c>
      <c r="V748" s="19" t="str">
        <f ca="1">IF(AND(NOT(ISBLANK('Gen Master'!V716)),OR('Gen Master'!$AM716=TRUE,'Gen Master'!$AM716="Enabled?")),'Gen Master'!V716, ignore_flag)</f>
        <v>zzz_ignore</v>
      </c>
      <c r="W748" s="19" t="str">
        <f>IF(AND(NOT(ISBLANK('Gen Master'!W716)),OR('Gen Master'!$AM716=TRUE,'Gen Master'!$AM716="Enabled?")),'Gen Master'!W716, ignore_flag)</f>
        <v>zzz_ignore</v>
      </c>
      <c r="X748" s="19" t="str">
        <f>IF(AND(NOT(ISBLANK('Gen Master'!X716)),OR('Gen Master'!$AM716=TRUE,'Gen Master'!$AM716="Enabled?")),'Gen Master'!X716, ignore_flag)</f>
        <v>zzz_ignore</v>
      </c>
      <c r="Y748" s="19" t="str">
        <f>IF(AND(NOT(ISBLANK('Gen Master'!Y716)),OR('Gen Master'!$AM716=TRUE,'Gen Master'!$AM716="Enabled?")),'Gen Master'!Y716, ignore_flag)</f>
        <v>zzz_ignore</v>
      </c>
    </row>
    <row r="749" spans="1:25">
      <c r="A749" s="19">
        <f>'Gen Master'!A717</f>
        <v>686</v>
      </c>
      <c r="B749" s="19" t="str">
        <f>IF(AND(NOT(ISBLANK('Gen Master'!B717)),OR('Gen Master'!$AM717=TRUE,'Gen Master'!$AM717="Enabled?")),'Gen Master'!B717, ignore_flag)</f>
        <v>zzz_ignore</v>
      </c>
      <c r="C749" s="19" t="str">
        <f>IF(AND(NOT(ISBLANK('Gen Master'!C717)),OR('Gen Master'!$AM717=TRUE,'Gen Master'!$AM717="Enabled?")),'Gen Master'!C717, ignore_flag)</f>
        <v>zzz_ignore</v>
      </c>
      <c r="D749" s="19" t="str">
        <f>IF(AND(NOT(ISBLANK('Gen Master'!D717)),OR('Gen Master'!$AM717=TRUE,'Gen Master'!$AM717="Enabled?")),'Gen Master'!D717, ignore_flag)</f>
        <v>zzz_ignore</v>
      </c>
      <c r="E749" s="19" t="str">
        <f>IF(AND(NOT(ISBLANK('Gen Master'!E717)),OR('Gen Master'!$AM717=TRUE,'Gen Master'!$AM717="Enabled?")),'Gen Master'!E717, ignore_flag)</f>
        <v>zzz_ignore</v>
      </c>
      <c r="F749" s="19" t="str">
        <f>IF(AND(NOT(ISBLANK('Gen Master'!F717)),OR('Gen Master'!$AM717=TRUE,'Gen Master'!$AM717="Enabled?")),'Gen Master'!F717, ignore_flag)</f>
        <v>zzz_ignore</v>
      </c>
      <c r="G749" s="19" t="str">
        <f>IF(AND(NOT(ISBLANK('Gen Master'!G717)),OR('Gen Master'!$AM717=TRUE,'Gen Master'!$AM717="Enabled?")),'Gen Master'!G717, ignore_flag)</f>
        <v>zzz_ignore</v>
      </c>
      <c r="H749" s="19" t="str">
        <f>IF(AND(NOT(ISBLANK('Gen Master'!H717)),OR('Gen Master'!$AM717=TRUE,'Gen Master'!$AM717="Enabled?")),'Gen Master'!H717, ignore_flag)</f>
        <v>zzz_ignore</v>
      </c>
      <c r="I749" s="19" t="str">
        <f>IF(AND(NOT(ISBLANK('Gen Master'!I717)),OR('Gen Master'!$AM717=TRUE,'Gen Master'!$AM717="Enabled?")),'Gen Master'!I717, ignore_flag)</f>
        <v>zzz_ignore</v>
      </c>
      <c r="J749" s="19" t="str">
        <f>IF(AND(NOT(ISBLANK('Gen Master'!J717)),OR('Gen Master'!$AM717=TRUE,'Gen Master'!$AM717="Enabled?")),'Gen Master'!J717, ignore_flag)</f>
        <v>zzz_ignore</v>
      </c>
      <c r="K749" s="19" t="str">
        <f>IF(AND(NOT(ISBLANK('Gen Master'!K717)),OR('Gen Master'!$AM717=TRUE,'Gen Master'!$AM717="Enabled?")),'Gen Master'!K717, ignore_flag)</f>
        <v>zzz_ignore</v>
      </c>
      <c r="L749" s="19" t="str">
        <f>IF(AND(NOT(ISBLANK('Gen Master'!L717)),OR('Gen Master'!$AM717=TRUE,'Gen Master'!$AM717="Enabled?")),'Gen Master'!L717, ignore_flag)</f>
        <v>zzz_ignore</v>
      </c>
      <c r="M749" s="19" t="str">
        <f>IF(AND(NOT(ISBLANK('Gen Master'!M717)),OR('Gen Master'!$AM717=TRUE,'Gen Master'!$AM717="Enabled?")),'Gen Master'!M717, ignore_flag)</f>
        <v>zzz_ignore</v>
      </c>
      <c r="N749" s="19" t="str">
        <f>IF(AND(NOT(ISBLANK('Gen Master'!N717)),OR('Gen Master'!$AM717=TRUE,'Gen Master'!$AM717="Enabled?")),'Gen Master'!N717, ignore_flag)</f>
        <v>zzz_ignore</v>
      </c>
      <c r="O749" s="19" t="str">
        <f>IF(AND(NOT(ISBLANK('Gen Master'!O717)),OR('Gen Master'!$AM717=TRUE,'Gen Master'!$AM717="Enabled?")),'Gen Master'!O717, ignore_flag)</f>
        <v>zzz_ignore</v>
      </c>
      <c r="P749" s="19" t="str">
        <f>IF(AND(NOT(ISBLANK('Gen Master'!P717)),OR('Gen Master'!$AM717=TRUE,'Gen Master'!$AM717="Enabled?")),'Gen Master'!P717, ignore_flag)</f>
        <v>zzz_ignore</v>
      </c>
      <c r="Q749" s="19" t="str">
        <f>IF(AND(NOT(ISBLANK('Gen Master'!Q717)),OR('Gen Master'!$AM717=TRUE,'Gen Master'!$AM717="Enabled?")),'Gen Master'!Q717, ignore_flag)</f>
        <v>zzz_ignore</v>
      </c>
      <c r="R749" s="19" t="str">
        <f>IF(AND(NOT(ISBLANK('Gen Master'!R717)),OR('Gen Master'!$AM717=TRUE,'Gen Master'!$AM717="Enabled?")),'Gen Master'!R717, ignore_flag)</f>
        <v>zzz_ignore</v>
      </c>
      <c r="S749" s="19" t="str">
        <f>IF(AND(NOT(ISBLANK('Gen Master'!S717)),OR('Gen Master'!$AM717=TRUE,'Gen Master'!$AM717="Enabled?")),'Gen Master'!S717, ignore_flag)</f>
        <v>zzz_ignore</v>
      </c>
      <c r="T749" s="19" t="str">
        <f>IF(AND(NOT(ISBLANK('Gen Master'!T717)),OR('Gen Master'!$AM717=TRUE,'Gen Master'!$AM717="Enabled?")),'Gen Master'!T717, ignore_flag)</f>
        <v>zzz_ignore</v>
      </c>
      <c r="U749" s="19" t="str">
        <f>IF(AND(NOT(ISBLANK('Gen Master'!U717)),OR('Gen Master'!$AM717=TRUE,'Gen Master'!$AM717="Enabled?")),'Gen Master'!U717, ignore_flag)</f>
        <v>zzz_ignore</v>
      </c>
      <c r="V749" s="19" t="str">
        <f ca="1">IF(AND(NOT(ISBLANK('Gen Master'!V717)),OR('Gen Master'!$AM717=TRUE,'Gen Master'!$AM717="Enabled?")),'Gen Master'!V717, ignore_flag)</f>
        <v>zzz_ignore</v>
      </c>
      <c r="W749" s="19" t="str">
        <f>IF(AND(NOT(ISBLANK('Gen Master'!W717)),OR('Gen Master'!$AM717=TRUE,'Gen Master'!$AM717="Enabled?")),'Gen Master'!W717, ignore_flag)</f>
        <v>zzz_ignore</v>
      </c>
      <c r="X749" s="19" t="str">
        <f>IF(AND(NOT(ISBLANK('Gen Master'!X717)),OR('Gen Master'!$AM717=TRUE,'Gen Master'!$AM717="Enabled?")),'Gen Master'!X717, ignore_flag)</f>
        <v>zzz_ignore</v>
      </c>
      <c r="Y749" s="19" t="str">
        <f>IF(AND(NOT(ISBLANK('Gen Master'!Y717)),OR('Gen Master'!$AM717=TRUE,'Gen Master'!$AM717="Enabled?")),'Gen Master'!Y717, ignore_flag)</f>
        <v>zzz_ignore</v>
      </c>
    </row>
    <row r="750" spans="1:25">
      <c r="A750" s="19">
        <f>'Gen Master'!A718</f>
        <v>687</v>
      </c>
      <c r="B750" s="19" t="str">
        <f>IF(AND(NOT(ISBLANK('Gen Master'!B718)),OR('Gen Master'!$AM718=TRUE,'Gen Master'!$AM718="Enabled?")),'Gen Master'!B718, ignore_flag)</f>
        <v>zzz_ignore</v>
      </c>
      <c r="C750" s="19" t="str">
        <f>IF(AND(NOT(ISBLANK('Gen Master'!C718)),OR('Gen Master'!$AM718=TRUE,'Gen Master'!$AM718="Enabled?")),'Gen Master'!C718, ignore_flag)</f>
        <v>zzz_ignore</v>
      </c>
      <c r="D750" s="19" t="str">
        <f>IF(AND(NOT(ISBLANK('Gen Master'!D718)),OR('Gen Master'!$AM718=TRUE,'Gen Master'!$AM718="Enabled?")),'Gen Master'!D718, ignore_flag)</f>
        <v>zzz_ignore</v>
      </c>
      <c r="E750" s="19" t="str">
        <f>IF(AND(NOT(ISBLANK('Gen Master'!E718)),OR('Gen Master'!$AM718=TRUE,'Gen Master'!$AM718="Enabled?")),'Gen Master'!E718, ignore_flag)</f>
        <v>zzz_ignore</v>
      </c>
      <c r="F750" s="19" t="str">
        <f>IF(AND(NOT(ISBLANK('Gen Master'!F718)),OR('Gen Master'!$AM718=TRUE,'Gen Master'!$AM718="Enabled?")),'Gen Master'!F718, ignore_flag)</f>
        <v>zzz_ignore</v>
      </c>
      <c r="G750" s="19" t="str">
        <f>IF(AND(NOT(ISBLANK('Gen Master'!G718)),OR('Gen Master'!$AM718=TRUE,'Gen Master'!$AM718="Enabled?")),'Gen Master'!G718, ignore_flag)</f>
        <v>zzz_ignore</v>
      </c>
      <c r="H750" s="19" t="str">
        <f>IF(AND(NOT(ISBLANK('Gen Master'!H718)),OR('Gen Master'!$AM718=TRUE,'Gen Master'!$AM718="Enabled?")),'Gen Master'!H718, ignore_flag)</f>
        <v>zzz_ignore</v>
      </c>
      <c r="I750" s="19" t="str">
        <f>IF(AND(NOT(ISBLANK('Gen Master'!I718)),OR('Gen Master'!$AM718=TRUE,'Gen Master'!$AM718="Enabled?")),'Gen Master'!I718, ignore_flag)</f>
        <v>zzz_ignore</v>
      </c>
      <c r="J750" s="19" t="str">
        <f>IF(AND(NOT(ISBLANK('Gen Master'!J718)),OR('Gen Master'!$AM718=TRUE,'Gen Master'!$AM718="Enabled?")),'Gen Master'!J718, ignore_flag)</f>
        <v>zzz_ignore</v>
      </c>
      <c r="K750" s="19" t="str">
        <f>IF(AND(NOT(ISBLANK('Gen Master'!K718)),OR('Gen Master'!$AM718=TRUE,'Gen Master'!$AM718="Enabled?")),'Gen Master'!K718, ignore_flag)</f>
        <v>zzz_ignore</v>
      </c>
      <c r="L750" s="19" t="str">
        <f>IF(AND(NOT(ISBLANK('Gen Master'!L718)),OR('Gen Master'!$AM718=TRUE,'Gen Master'!$AM718="Enabled?")),'Gen Master'!L718, ignore_flag)</f>
        <v>zzz_ignore</v>
      </c>
      <c r="M750" s="19" t="str">
        <f>IF(AND(NOT(ISBLANK('Gen Master'!M718)),OR('Gen Master'!$AM718=TRUE,'Gen Master'!$AM718="Enabled?")),'Gen Master'!M718, ignore_flag)</f>
        <v>zzz_ignore</v>
      </c>
      <c r="N750" s="19" t="str">
        <f>IF(AND(NOT(ISBLANK('Gen Master'!N718)),OR('Gen Master'!$AM718=TRUE,'Gen Master'!$AM718="Enabled?")),'Gen Master'!N718, ignore_flag)</f>
        <v>zzz_ignore</v>
      </c>
      <c r="O750" s="19" t="str">
        <f>IF(AND(NOT(ISBLANK('Gen Master'!O718)),OR('Gen Master'!$AM718=TRUE,'Gen Master'!$AM718="Enabled?")),'Gen Master'!O718, ignore_flag)</f>
        <v>zzz_ignore</v>
      </c>
      <c r="P750" s="19" t="str">
        <f>IF(AND(NOT(ISBLANK('Gen Master'!P718)),OR('Gen Master'!$AM718=TRUE,'Gen Master'!$AM718="Enabled?")),'Gen Master'!P718, ignore_flag)</f>
        <v>zzz_ignore</v>
      </c>
      <c r="Q750" s="19" t="str">
        <f>IF(AND(NOT(ISBLANK('Gen Master'!Q718)),OR('Gen Master'!$AM718=TRUE,'Gen Master'!$AM718="Enabled?")),'Gen Master'!Q718, ignore_flag)</f>
        <v>zzz_ignore</v>
      </c>
      <c r="R750" s="19" t="str">
        <f>IF(AND(NOT(ISBLANK('Gen Master'!R718)),OR('Gen Master'!$AM718=TRUE,'Gen Master'!$AM718="Enabled?")),'Gen Master'!R718, ignore_flag)</f>
        <v>zzz_ignore</v>
      </c>
      <c r="S750" s="19" t="str">
        <f>IF(AND(NOT(ISBLANK('Gen Master'!S718)),OR('Gen Master'!$AM718=TRUE,'Gen Master'!$AM718="Enabled?")),'Gen Master'!S718, ignore_flag)</f>
        <v>zzz_ignore</v>
      </c>
      <c r="T750" s="19" t="str">
        <f>IF(AND(NOT(ISBLANK('Gen Master'!T718)),OR('Gen Master'!$AM718=TRUE,'Gen Master'!$AM718="Enabled?")),'Gen Master'!T718, ignore_flag)</f>
        <v>zzz_ignore</v>
      </c>
      <c r="U750" s="19" t="str">
        <f>IF(AND(NOT(ISBLANK('Gen Master'!U718)),OR('Gen Master'!$AM718=TRUE,'Gen Master'!$AM718="Enabled?")),'Gen Master'!U718, ignore_flag)</f>
        <v>zzz_ignore</v>
      </c>
      <c r="V750" s="19" t="str">
        <f ca="1">IF(AND(NOT(ISBLANK('Gen Master'!V718)),OR('Gen Master'!$AM718=TRUE,'Gen Master'!$AM718="Enabled?")),'Gen Master'!V718, ignore_flag)</f>
        <v>zzz_ignore</v>
      </c>
      <c r="W750" s="19" t="str">
        <f>IF(AND(NOT(ISBLANK('Gen Master'!W718)),OR('Gen Master'!$AM718=TRUE,'Gen Master'!$AM718="Enabled?")),'Gen Master'!W718, ignore_flag)</f>
        <v>zzz_ignore</v>
      </c>
      <c r="X750" s="19" t="str">
        <f>IF(AND(NOT(ISBLANK('Gen Master'!X718)),OR('Gen Master'!$AM718=TRUE,'Gen Master'!$AM718="Enabled?")),'Gen Master'!X718, ignore_flag)</f>
        <v>zzz_ignore</v>
      </c>
      <c r="Y750" s="19" t="str">
        <f>IF(AND(NOT(ISBLANK('Gen Master'!Y718)),OR('Gen Master'!$AM718=TRUE,'Gen Master'!$AM718="Enabled?")),'Gen Master'!Y718, ignore_flag)</f>
        <v>zzz_ignore</v>
      </c>
    </row>
    <row r="751" spans="1:25">
      <c r="A751" s="19">
        <f>'Gen Master'!A719</f>
        <v>688</v>
      </c>
      <c r="B751" s="19" t="str">
        <f>IF(AND(NOT(ISBLANK('Gen Master'!B719)),OR('Gen Master'!$AM719=TRUE,'Gen Master'!$AM719="Enabled?")),'Gen Master'!B719, ignore_flag)</f>
        <v>zzz_ignore</v>
      </c>
      <c r="C751" s="19" t="str">
        <f>IF(AND(NOT(ISBLANK('Gen Master'!C719)),OR('Gen Master'!$AM719=TRUE,'Gen Master'!$AM719="Enabled?")),'Gen Master'!C719, ignore_flag)</f>
        <v>zzz_ignore</v>
      </c>
      <c r="D751" s="19" t="str">
        <f>IF(AND(NOT(ISBLANK('Gen Master'!D719)),OR('Gen Master'!$AM719=TRUE,'Gen Master'!$AM719="Enabled?")),'Gen Master'!D719, ignore_flag)</f>
        <v>zzz_ignore</v>
      </c>
      <c r="E751" s="19" t="str">
        <f>IF(AND(NOT(ISBLANK('Gen Master'!E719)),OR('Gen Master'!$AM719=TRUE,'Gen Master'!$AM719="Enabled?")),'Gen Master'!E719, ignore_flag)</f>
        <v>zzz_ignore</v>
      </c>
      <c r="F751" s="19" t="str">
        <f>IF(AND(NOT(ISBLANK('Gen Master'!F719)),OR('Gen Master'!$AM719=TRUE,'Gen Master'!$AM719="Enabled?")),'Gen Master'!F719, ignore_flag)</f>
        <v>zzz_ignore</v>
      </c>
      <c r="G751" s="19" t="str">
        <f>IF(AND(NOT(ISBLANK('Gen Master'!G719)),OR('Gen Master'!$AM719=TRUE,'Gen Master'!$AM719="Enabled?")),'Gen Master'!G719, ignore_flag)</f>
        <v>zzz_ignore</v>
      </c>
      <c r="H751" s="19" t="str">
        <f>IF(AND(NOT(ISBLANK('Gen Master'!H719)),OR('Gen Master'!$AM719=TRUE,'Gen Master'!$AM719="Enabled?")),'Gen Master'!H719, ignore_flag)</f>
        <v>zzz_ignore</v>
      </c>
      <c r="I751" s="19" t="str">
        <f>IF(AND(NOT(ISBLANK('Gen Master'!I719)),OR('Gen Master'!$AM719=TRUE,'Gen Master'!$AM719="Enabled?")),'Gen Master'!I719, ignore_flag)</f>
        <v>zzz_ignore</v>
      </c>
      <c r="J751" s="19" t="str">
        <f>IF(AND(NOT(ISBLANK('Gen Master'!J719)),OR('Gen Master'!$AM719=TRUE,'Gen Master'!$AM719="Enabled?")),'Gen Master'!J719, ignore_flag)</f>
        <v>zzz_ignore</v>
      </c>
      <c r="K751" s="19" t="str">
        <f>IF(AND(NOT(ISBLANK('Gen Master'!K719)),OR('Gen Master'!$AM719=TRUE,'Gen Master'!$AM719="Enabled?")),'Gen Master'!K719, ignore_flag)</f>
        <v>zzz_ignore</v>
      </c>
      <c r="L751" s="19" t="str">
        <f>IF(AND(NOT(ISBLANK('Gen Master'!L719)),OR('Gen Master'!$AM719=TRUE,'Gen Master'!$AM719="Enabled?")),'Gen Master'!L719, ignore_flag)</f>
        <v>zzz_ignore</v>
      </c>
      <c r="M751" s="19" t="str">
        <f>IF(AND(NOT(ISBLANK('Gen Master'!M719)),OR('Gen Master'!$AM719=TRUE,'Gen Master'!$AM719="Enabled?")),'Gen Master'!M719, ignore_flag)</f>
        <v>zzz_ignore</v>
      </c>
      <c r="N751" s="19" t="str">
        <f>IF(AND(NOT(ISBLANK('Gen Master'!N719)),OR('Gen Master'!$AM719=TRUE,'Gen Master'!$AM719="Enabled?")),'Gen Master'!N719, ignore_flag)</f>
        <v>zzz_ignore</v>
      </c>
      <c r="O751" s="19" t="str">
        <f>IF(AND(NOT(ISBLANK('Gen Master'!O719)),OR('Gen Master'!$AM719=TRUE,'Gen Master'!$AM719="Enabled?")),'Gen Master'!O719, ignore_flag)</f>
        <v>zzz_ignore</v>
      </c>
      <c r="P751" s="19" t="str">
        <f>IF(AND(NOT(ISBLANK('Gen Master'!P719)),OR('Gen Master'!$AM719=TRUE,'Gen Master'!$AM719="Enabled?")),'Gen Master'!P719, ignore_flag)</f>
        <v>zzz_ignore</v>
      </c>
      <c r="Q751" s="19" t="str">
        <f>IF(AND(NOT(ISBLANK('Gen Master'!Q719)),OR('Gen Master'!$AM719=TRUE,'Gen Master'!$AM719="Enabled?")),'Gen Master'!Q719, ignore_flag)</f>
        <v>zzz_ignore</v>
      </c>
      <c r="R751" s="19" t="str">
        <f>IF(AND(NOT(ISBLANK('Gen Master'!R719)),OR('Gen Master'!$AM719=TRUE,'Gen Master'!$AM719="Enabled?")),'Gen Master'!R719, ignore_flag)</f>
        <v>zzz_ignore</v>
      </c>
      <c r="S751" s="19" t="str">
        <f>IF(AND(NOT(ISBLANK('Gen Master'!S719)),OR('Gen Master'!$AM719=TRUE,'Gen Master'!$AM719="Enabled?")),'Gen Master'!S719, ignore_flag)</f>
        <v>zzz_ignore</v>
      </c>
      <c r="T751" s="19" t="str">
        <f>IF(AND(NOT(ISBLANK('Gen Master'!T719)),OR('Gen Master'!$AM719=TRUE,'Gen Master'!$AM719="Enabled?")),'Gen Master'!T719, ignore_flag)</f>
        <v>zzz_ignore</v>
      </c>
      <c r="U751" s="19" t="str">
        <f>IF(AND(NOT(ISBLANK('Gen Master'!U719)),OR('Gen Master'!$AM719=TRUE,'Gen Master'!$AM719="Enabled?")),'Gen Master'!U719, ignore_flag)</f>
        <v>zzz_ignore</v>
      </c>
      <c r="V751" s="19" t="str">
        <f ca="1">IF(AND(NOT(ISBLANK('Gen Master'!V719)),OR('Gen Master'!$AM719=TRUE,'Gen Master'!$AM719="Enabled?")),'Gen Master'!V719, ignore_flag)</f>
        <v>zzz_ignore</v>
      </c>
      <c r="W751" s="19" t="str">
        <f>IF(AND(NOT(ISBLANK('Gen Master'!W719)),OR('Gen Master'!$AM719=TRUE,'Gen Master'!$AM719="Enabled?")),'Gen Master'!W719, ignore_flag)</f>
        <v>zzz_ignore</v>
      </c>
      <c r="X751" s="19" t="str">
        <f>IF(AND(NOT(ISBLANK('Gen Master'!X719)),OR('Gen Master'!$AM719=TRUE,'Gen Master'!$AM719="Enabled?")),'Gen Master'!X719, ignore_flag)</f>
        <v>zzz_ignore</v>
      </c>
      <c r="Y751" s="19" t="str">
        <f>IF(AND(NOT(ISBLANK('Gen Master'!Y719)),OR('Gen Master'!$AM719=TRUE,'Gen Master'!$AM719="Enabled?")),'Gen Master'!Y719, ignore_flag)</f>
        <v>zzz_ignore</v>
      </c>
    </row>
    <row r="752" spans="1:25">
      <c r="A752" s="19">
        <f>'Gen Master'!A720</f>
        <v>689</v>
      </c>
      <c r="B752" s="19" t="str">
        <f>IF(AND(NOT(ISBLANK('Gen Master'!B720)),OR('Gen Master'!$AM720=TRUE,'Gen Master'!$AM720="Enabled?")),'Gen Master'!B720, ignore_flag)</f>
        <v>zzz_ignore</v>
      </c>
      <c r="C752" s="19" t="str">
        <f>IF(AND(NOT(ISBLANK('Gen Master'!C720)),OR('Gen Master'!$AM720=TRUE,'Gen Master'!$AM720="Enabled?")),'Gen Master'!C720, ignore_flag)</f>
        <v>zzz_ignore</v>
      </c>
      <c r="D752" s="19" t="str">
        <f>IF(AND(NOT(ISBLANK('Gen Master'!D720)),OR('Gen Master'!$AM720=TRUE,'Gen Master'!$AM720="Enabled?")),'Gen Master'!D720, ignore_flag)</f>
        <v>zzz_ignore</v>
      </c>
      <c r="E752" s="19" t="str">
        <f>IF(AND(NOT(ISBLANK('Gen Master'!E720)),OR('Gen Master'!$AM720=TRUE,'Gen Master'!$AM720="Enabled?")),'Gen Master'!E720, ignore_flag)</f>
        <v>zzz_ignore</v>
      </c>
      <c r="F752" s="19" t="str">
        <f>IF(AND(NOT(ISBLANK('Gen Master'!F720)),OR('Gen Master'!$AM720=TRUE,'Gen Master'!$AM720="Enabled?")),'Gen Master'!F720, ignore_flag)</f>
        <v>zzz_ignore</v>
      </c>
      <c r="G752" s="19" t="str">
        <f>IF(AND(NOT(ISBLANK('Gen Master'!G720)),OR('Gen Master'!$AM720=TRUE,'Gen Master'!$AM720="Enabled?")),'Gen Master'!G720, ignore_flag)</f>
        <v>zzz_ignore</v>
      </c>
      <c r="H752" s="19" t="str">
        <f>IF(AND(NOT(ISBLANK('Gen Master'!H720)),OR('Gen Master'!$AM720=TRUE,'Gen Master'!$AM720="Enabled?")),'Gen Master'!H720, ignore_flag)</f>
        <v>zzz_ignore</v>
      </c>
      <c r="I752" s="19" t="str">
        <f>IF(AND(NOT(ISBLANK('Gen Master'!I720)),OR('Gen Master'!$AM720=TRUE,'Gen Master'!$AM720="Enabled?")),'Gen Master'!I720, ignore_flag)</f>
        <v>zzz_ignore</v>
      </c>
      <c r="J752" s="19" t="str">
        <f>IF(AND(NOT(ISBLANK('Gen Master'!J720)),OR('Gen Master'!$AM720=TRUE,'Gen Master'!$AM720="Enabled?")),'Gen Master'!J720, ignore_flag)</f>
        <v>zzz_ignore</v>
      </c>
      <c r="K752" s="19" t="str">
        <f>IF(AND(NOT(ISBLANK('Gen Master'!K720)),OR('Gen Master'!$AM720=TRUE,'Gen Master'!$AM720="Enabled?")),'Gen Master'!K720, ignore_flag)</f>
        <v>zzz_ignore</v>
      </c>
      <c r="L752" s="19" t="str">
        <f>IF(AND(NOT(ISBLANK('Gen Master'!L720)),OR('Gen Master'!$AM720=TRUE,'Gen Master'!$AM720="Enabled?")),'Gen Master'!L720, ignore_flag)</f>
        <v>zzz_ignore</v>
      </c>
      <c r="M752" s="19" t="str">
        <f>IF(AND(NOT(ISBLANK('Gen Master'!M720)),OR('Gen Master'!$AM720=TRUE,'Gen Master'!$AM720="Enabled?")),'Gen Master'!M720, ignore_flag)</f>
        <v>zzz_ignore</v>
      </c>
      <c r="N752" s="19" t="str">
        <f>IF(AND(NOT(ISBLANK('Gen Master'!N720)),OR('Gen Master'!$AM720=TRUE,'Gen Master'!$AM720="Enabled?")),'Gen Master'!N720, ignore_flag)</f>
        <v>zzz_ignore</v>
      </c>
      <c r="O752" s="19" t="str">
        <f>IF(AND(NOT(ISBLANK('Gen Master'!O720)),OR('Gen Master'!$AM720=TRUE,'Gen Master'!$AM720="Enabled?")),'Gen Master'!O720, ignore_flag)</f>
        <v>zzz_ignore</v>
      </c>
      <c r="P752" s="19" t="str">
        <f>IF(AND(NOT(ISBLANK('Gen Master'!P720)),OR('Gen Master'!$AM720=TRUE,'Gen Master'!$AM720="Enabled?")),'Gen Master'!P720, ignore_flag)</f>
        <v>zzz_ignore</v>
      </c>
      <c r="Q752" s="19" t="str">
        <f>IF(AND(NOT(ISBLANK('Gen Master'!Q720)),OR('Gen Master'!$AM720=TRUE,'Gen Master'!$AM720="Enabled?")),'Gen Master'!Q720, ignore_flag)</f>
        <v>zzz_ignore</v>
      </c>
      <c r="R752" s="19" t="str">
        <f>IF(AND(NOT(ISBLANK('Gen Master'!R720)),OR('Gen Master'!$AM720=TRUE,'Gen Master'!$AM720="Enabled?")),'Gen Master'!R720, ignore_flag)</f>
        <v>zzz_ignore</v>
      </c>
      <c r="S752" s="19" t="str">
        <f>IF(AND(NOT(ISBLANK('Gen Master'!S720)),OR('Gen Master'!$AM720=TRUE,'Gen Master'!$AM720="Enabled?")),'Gen Master'!S720, ignore_flag)</f>
        <v>zzz_ignore</v>
      </c>
      <c r="T752" s="19" t="str">
        <f>IF(AND(NOT(ISBLANK('Gen Master'!T720)),OR('Gen Master'!$AM720=TRUE,'Gen Master'!$AM720="Enabled?")),'Gen Master'!T720, ignore_flag)</f>
        <v>zzz_ignore</v>
      </c>
      <c r="U752" s="19" t="str">
        <f>IF(AND(NOT(ISBLANK('Gen Master'!U720)),OR('Gen Master'!$AM720=TRUE,'Gen Master'!$AM720="Enabled?")),'Gen Master'!U720, ignore_flag)</f>
        <v>zzz_ignore</v>
      </c>
      <c r="V752" s="19" t="str">
        <f ca="1">IF(AND(NOT(ISBLANK('Gen Master'!V720)),OR('Gen Master'!$AM720=TRUE,'Gen Master'!$AM720="Enabled?")),'Gen Master'!V720, ignore_flag)</f>
        <v>zzz_ignore</v>
      </c>
      <c r="W752" s="19" t="str">
        <f>IF(AND(NOT(ISBLANK('Gen Master'!W720)),OR('Gen Master'!$AM720=TRUE,'Gen Master'!$AM720="Enabled?")),'Gen Master'!W720, ignore_flag)</f>
        <v>zzz_ignore</v>
      </c>
      <c r="X752" s="19" t="str">
        <f>IF(AND(NOT(ISBLANK('Gen Master'!X720)),OR('Gen Master'!$AM720=TRUE,'Gen Master'!$AM720="Enabled?")),'Gen Master'!X720, ignore_flag)</f>
        <v>zzz_ignore</v>
      </c>
      <c r="Y752" s="19" t="str">
        <f>IF(AND(NOT(ISBLANK('Gen Master'!Y720)),OR('Gen Master'!$AM720=TRUE,'Gen Master'!$AM720="Enabled?")),'Gen Master'!Y720, ignore_flag)</f>
        <v>zzz_ignore</v>
      </c>
    </row>
    <row r="753" spans="1:25">
      <c r="A753" s="19">
        <f>'Gen Master'!A721</f>
        <v>690</v>
      </c>
      <c r="B753" s="19" t="str">
        <f>IF(AND(NOT(ISBLANK('Gen Master'!B721)),OR('Gen Master'!$AM721=TRUE,'Gen Master'!$AM721="Enabled?")),'Gen Master'!B721, ignore_flag)</f>
        <v>zzz_ignore</v>
      </c>
      <c r="C753" s="19" t="str">
        <f>IF(AND(NOT(ISBLANK('Gen Master'!C721)),OR('Gen Master'!$AM721=TRUE,'Gen Master'!$AM721="Enabled?")),'Gen Master'!C721, ignore_flag)</f>
        <v>zzz_ignore</v>
      </c>
      <c r="D753" s="19" t="str">
        <f>IF(AND(NOT(ISBLANK('Gen Master'!D721)),OR('Gen Master'!$AM721=TRUE,'Gen Master'!$AM721="Enabled?")),'Gen Master'!D721, ignore_flag)</f>
        <v>zzz_ignore</v>
      </c>
      <c r="E753" s="19" t="str">
        <f>IF(AND(NOT(ISBLANK('Gen Master'!E721)),OR('Gen Master'!$AM721=TRUE,'Gen Master'!$AM721="Enabled?")),'Gen Master'!E721, ignore_flag)</f>
        <v>zzz_ignore</v>
      </c>
      <c r="F753" s="19" t="str">
        <f>IF(AND(NOT(ISBLANK('Gen Master'!F721)),OR('Gen Master'!$AM721=TRUE,'Gen Master'!$AM721="Enabled?")),'Gen Master'!F721, ignore_flag)</f>
        <v>zzz_ignore</v>
      </c>
      <c r="G753" s="19" t="str">
        <f>IF(AND(NOT(ISBLANK('Gen Master'!G721)),OR('Gen Master'!$AM721=TRUE,'Gen Master'!$AM721="Enabled?")),'Gen Master'!G721, ignore_flag)</f>
        <v>zzz_ignore</v>
      </c>
      <c r="H753" s="19" t="str">
        <f>IF(AND(NOT(ISBLANK('Gen Master'!H721)),OR('Gen Master'!$AM721=TRUE,'Gen Master'!$AM721="Enabled?")),'Gen Master'!H721, ignore_flag)</f>
        <v>zzz_ignore</v>
      </c>
      <c r="I753" s="19" t="str">
        <f>IF(AND(NOT(ISBLANK('Gen Master'!I721)),OR('Gen Master'!$AM721=TRUE,'Gen Master'!$AM721="Enabled?")),'Gen Master'!I721, ignore_flag)</f>
        <v>zzz_ignore</v>
      </c>
      <c r="J753" s="19" t="str">
        <f>IF(AND(NOT(ISBLANK('Gen Master'!J721)),OR('Gen Master'!$AM721=TRUE,'Gen Master'!$AM721="Enabled?")),'Gen Master'!J721, ignore_flag)</f>
        <v>zzz_ignore</v>
      </c>
      <c r="K753" s="19" t="str">
        <f>IF(AND(NOT(ISBLANK('Gen Master'!K721)),OR('Gen Master'!$AM721=TRUE,'Gen Master'!$AM721="Enabled?")),'Gen Master'!K721, ignore_flag)</f>
        <v>zzz_ignore</v>
      </c>
      <c r="L753" s="19" t="str">
        <f>IF(AND(NOT(ISBLANK('Gen Master'!L721)),OR('Gen Master'!$AM721=TRUE,'Gen Master'!$AM721="Enabled?")),'Gen Master'!L721, ignore_flag)</f>
        <v>zzz_ignore</v>
      </c>
      <c r="M753" s="19" t="str">
        <f>IF(AND(NOT(ISBLANK('Gen Master'!M721)),OR('Gen Master'!$AM721=TRUE,'Gen Master'!$AM721="Enabled?")),'Gen Master'!M721, ignore_flag)</f>
        <v>zzz_ignore</v>
      </c>
      <c r="N753" s="19" t="str">
        <f>IF(AND(NOT(ISBLANK('Gen Master'!N721)),OR('Gen Master'!$AM721=TRUE,'Gen Master'!$AM721="Enabled?")),'Gen Master'!N721, ignore_flag)</f>
        <v>zzz_ignore</v>
      </c>
      <c r="O753" s="19" t="str">
        <f>IF(AND(NOT(ISBLANK('Gen Master'!O721)),OR('Gen Master'!$AM721=TRUE,'Gen Master'!$AM721="Enabled?")),'Gen Master'!O721, ignore_flag)</f>
        <v>zzz_ignore</v>
      </c>
      <c r="P753" s="19" t="str">
        <f>IF(AND(NOT(ISBLANK('Gen Master'!P721)),OR('Gen Master'!$AM721=TRUE,'Gen Master'!$AM721="Enabled?")),'Gen Master'!P721, ignore_flag)</f>
        <v>zzz_ignore</v>
      </c>
      <c r="Q753" s="19" t="str">
        <f>IF(AND(NOT(ISBLANK('Gen Master'!Q721)),OR('Gen Master'!$AM721=TRUE,'Gen Master'!$AM721="Enabled?")),'Gen Master'!Q721, ignore_flag)</f>
        <v>zzz_ignore</v>
      </c>
      <c r="R753" s="19" t="str">
        <f>IF(AND(NOT(ISBLANK('Gen Master'!R721)),OR('Gen Master'!$AM721=TRUE,'Gen Master'!$AM721="Enabled?")),'Gen Master'!R721, ignore_flag)</f>
        <v>zzz_ignore</v>
      </c>
      <c r="S753" s="19" t="str">
        <f>IF(AND(NOT(ISBLANK('Gen Master'!S721)),OR('Gen Master'!$AM721=TRUE,'Gen Master'!$AM721="Enabled?")),'Gen Master'!S721, ignore_flag)</f>
        <v>zzz_ignore</v>
      </c>
      <c r="T753" s="19" t="str">
        <f>IF(AND(NOT(ISBLANK('Gen Master'!T721)),OR('Gen Master'!$AM721=TRUE,'Gen Master'!$AM721="Enabled?")),'Gen Master'!T721, ignore_flag)</f>
        <v>zzz_ignore</v>
      </c>
      <c r="U753" s="19" t="str">
        <f>IF(AND(NOT(ISBLANK('Gen Master'!U721)),OR('Gen Master'!$AM721=TRUE,'Gen Master'!$AM721="Enabled?")),'Gen Master'!U721, ignore_flag)</f>
        <v>zzz_ignore</v>
      </c>
      <c r="V753" s="19" t="str">
        <f ca="1">IF(AND(NOT(ISBLANK('Gen Master'!V721)),OR('Gen Master'!$AM721=TRUE,'Gen Master'!$AM721="Enabled?")),'Gen Master'!V721, ignore_flag)</f>
        <v>zzz_ignore</v>
      </c>
      <c r="W753" s="19" t="str">
        <f>IF(AND(NOT(ISBLANK('Gen Master'!W721)),OR('Gen Master'!$AM721=TRUE,'Gen Master'!$AM721="Enabled?")),'Gen Master'!W721, ignore_flag)</f>
        <v>zzz_ignore</v>
      </c>
      <c r="X753" s="19" t="str">
        <f>IF(AND(NOT(ISBLANK('Gen Master'!X721)),OR('Gen Master'!$AM721=TRUE,'Gen Master'!$AM721="Enabled?")),'Gen Master'!X721, ignore_flag)</f>
        <v>zzz_ignore</v>
      </c>
      <c r="Y753" s="19" t="str">
        <f>IF(AND(NOT(ISBLANK('Gen Master'!Y721)),OR('Gen Master'!$AM721=TRUE,'Gen Master'!$AM721="Enabled?")),'Gen Master'!Y721, ignore_flag)</f>
        <v>zzz_ignore</v>
      </c>
    </row>
    <row r="754" spans="1:25">
      <c r="A754" s="19">
        <f>'Gen Master'!A722</f>
        <v>691</v>
      </c>
      <c r="B754" s="19" t="str">
        <f>IF(AND(NOT(ISBLANK('Gen Master'!B722)),OR('Gen Master'!$AM722=TRUE,'Gen Master'!$AM722="Enabled?")),'Gen Master'!B722, ignore_flag)</f>
        <v>zzz_ignore</v>
      </c>
      <c r="C754" s="19" t="str">
        <f>IF(AND(NOT(ISBLANK('Gen Master'!C722)),OR('Gen Master'!$AM722=TRUE,'Gen Master'!$AM722="Enabled?")),'Gen Master'!C722, ignore_flag)</f>
        <v>zzz_ignore</v>
      </c>
      <c r="D754" s="19" t="str">
        <f>IF(AND(NOT(ISBLANK('Gen Master'!D722)),OR('Gen Master'!$AM722=TRUE,'Gen Master'!$AM722="Enabled?")),'Gen Master'!D722, ignore_flag)</f>
        <v>zzz_ignore</v>
      </c>
      <c r="E754" s="19" t="str">
        <f>IF(AND(NOT(ISBLANK('Gen Master'!E722)),OR('Gen Master'!$AM722=TRUE,'Gen Master'!$AM722="Enabled?")),'Gen Master'!E722, ignore_flag)</f>
        <v>zzz_ignore</v>
      </c>
      <c r="F754" s="19" t="str">
        <f>IF(AND(NOT(ISBLANK('Gen Master'!F722)),OR('Gen Master'!$AM722=TRUE,'Gen Master'!$AM722="Enabled?")),'Gen Master'!F722, ignore_flag)</f>
        <v>zzz_ignore</v>
      </c>
      <c r="G754" s="19" t="str">
        <f>IF(AND(NOT(ISBLANK('Gen Master'!G722)),OR('Gen Master'!$AM722=TRUE,'Gen Master'!$AM722="Enabled?")),'Gen Master'!G722, ignore_flag)</f>
        <v>zzz_ignore</v>
      </c>
      <c r="H754" s="19" t="str">
        <f>IF(AND(NOT(ISBLANK('Gen Master'!H722)),OR('Gen Master'!$AM722=TRUE,'Gen Master'!$AM722="Enabled?")),'Gen Master'!H722, ignore_flag)</f>
        <v>zzz_ignore</v>
      </c>
      <c r="I754" s="19" t="str">
        <f>IF(AND(NOT(ISBLANK('Gen Master'!I722)),OR('Gen Master'!$AM722=TRUE,'Gen Master'!$AM722="Enabled?")),'Gen Master'!I722, ignore_flag)</f>
        <v>zzz_ignore</v>
      </c>
      <c r="J754" s="19" t="str">
        <f>IF(AND(NOT(ISBLANK('Gen Master'!J722)),OR('Gen Master'!$AM722=TRUE,'Gen Master'!$AM722="Enabled?")),'Gen Master'!J722, ignore_flag)</f>
        <v>zzz_ignore</v>
      </c>
      <c r="K754" s="19" t="str">
        <f>IF(AND(NOT(ISBLANK('Gen Master'!K722)),OR('Gen Master'!$AM722=TRUE,'Gen Master'!$AM722="Enabled?")),'Gen Master'!K722, ignore_flag)</f>
        <v>zzz_ignore</v>
      </c>
      <c r="L754" s="19" t="str">
        <f>IF(AND(NOT(ISBLANK('Gen Master'!L722)),OR('Gen Master'!$AM722=TRUE,'Gen Master'!$AM722="Enabled?")),'Gen Master'!L722, ignore_flag)</f>
        <v>zzz_ignore</v>
      </c>
      <c r="M754" s="19" t="str">
        <f>IF(AND(NOT(ISBLANK('Gen Master'!M722)),OR('Gen Master'!$AM722=TRUE,'Gen Master'!$AM722="Enabled?")),'Gen Master'!M722, ignore_flag)</f>
        <v>zzz_ignore</v>
      </c>
      <c r="N754" s="19" t="str">
        <f>IF(AND(NOT(ISBLANK('Gen Master'!N722)),OR('Gen Master'!$AM722=TRUE,'Gen Master'!$AM722="Enabled?")),'Gen Master'!N722, ignore_flag)</f>
        <v>zzz_ignore</v>
      </c>
      <c r="O754" s="19" t="str">
        <f>IF(AND(NOT(ISBLANK('Gen Master'!O722)),OR('Gen Master'!$AM722=TRUE,'Gen Master'!$AM722="Enabled?")),'Gen Master'!O722, ignore_flag)</f>
        <v>zzz_ignore</v>
      </c>
      <c r="P754" s="19" t="str">
        <f>IF(AND(NOT(ISBLANK('Gen Master'!P722)),OR('Gen Master'!$AM722=TRUE,'Gen Master'!$AM722="Enabled?")),'Gen Master'!P722, ignore_flag)</f>
        <v>zzz_ignore</v>
      </c>
      <c r="Q754" s="19" t="str">
        <f>IF(AND(NOT(ISBLANK('Gen Master'!Q722)),OR('Gen Master'!$AM722=TRUE,'Gen Master'!$AM722="Enabled?")),'Gen Master'!Q722, ignore_flag)</f>
        <v>zzz_ignore</v>
      </c>
      <c r="R754" s="19" t="str">
        <f>IF(AND(NOT(ISBLANK('Gen Master'!R722)),OR('Gen Master'!$AM722=TRUE,'Gen Master'!$AM722="Enabled?")),'Gen Master'!R722, ignore_flag)</f>
        <v>zzz_ignore</v>
      </c>
      <c r="S754" s="19" t="str">
        <f>IF(AND(NOT(ISBLANK('Gen Master'!S722)),OR('Gen Master'!$AM722=TRUE,'Gen Master'!$AM722="Enabled?")),'Gen Master'!S722, ignore_flag)</f>
        <v>zzz_ignore</v>
      </c>
      <c r="T754" s="19" t="str">
        <f>IF(AND(NOT(ISBLANK('Gen Master'!T722)),OR('Gen Master'!$AM722=TRUE,'Gen Master'!$AM722="Enabled?")),'Gen Master'!T722, ignore_flag)</f>
        <v>zzz_ignore</v>
      </c>
      <c r="U754" s="19" t="str">
        <f>IF(AND(NOT(ISBLANK('Gen Master'!U722)),OR('Gen Master'!$AM722=TRUE,'Gen Master'!$AM722="Enabled?")),'Gen Master'!U722, ignore_flag)</f>
        <v>zzz_ignore</v>
      </c>
      <c r="V754" s="19" t="str">
        <f ca="1">IF(AND(NOT(ISBLANK('Gen Master'!V722)),OR('Gen Master'!$AM722=TRUE,'Gen Master'!$AM722="Enabled?")),'Gen Master'!V722, ignore_flag)</f>
        <v>zzz_ignore</v>
      </c>
      <c r="W754" s="19" t="str">
        <f>IF(AND(NOT(ISBLANK('Gen Master'!W722)),OR('Gen Master'!$AM722=TRUE,'Gen Master'!$AM722="Enabled?")),'Gen Master'!W722, ignore_flag)</f>
        <v>zzz_ignore</v>
      </c>
      <c r="X754" s="19" t="str">
        <f>IF(AND(NOT(ISBLANK('Gen Master'!X722)),OR('Gen Master'!$AM722=TRUE,'Gen Master'!$AM722="Enabled?")),'Gen Master'!X722, ignore_flag)</f>
        <v>zzz_ignore</v>
      </c>
      <c r="Y754" s="19" t="str">
        <f>IF(AND(NOT(ISBLANK('Gen Master'!Y722)),OR('Gen Master'!$AM722=TRUE,'Gen Master'!$AM722="Enabled?")),'Gen Master'!Y722, ignore_flag)</f>
        <v>zzz_ignore</v>
      </c>
    </row>
    <row r="755" spans="1:25">
      <c r="A755" s="19">
        <f>'Gen Master'!A723</f>
        <v>692</v>
      </c>
      <c r="B755" s="19" t="str">
        <f>IF(AND(NOT(ISBLANK('Gen Master'!B723)),OR('Gen Master'!$AM723=TRUE,'Gen Master'!$AM723="Enabled?")),'Gen Master'!B723, ignore_flag)</f>
        <v>zzz_ignore</v>
      </c>
      <c r="C755" s="19" t="str">
        <f>IF(AND(NOT(ISBLANK('Gen Master'!C723)),OR('Gen Master'!$AM723=TRUE,'Gen Master'!$AM723="Enabled?")),'Gen Master'!C723, ignore_flag)</f>
        <v>zzz_ignore</v>
      </c>
      <c r="D755" s="19" t="str">
        <f>IF(AND(NOT(ISBLANK('Gen Master'!D723)),OR('Gen Master'!$AM723=TRUE,'Gen Master'!$AM723="Enabled?")),'Gen Master'!D723, ignore_flag)</f>
        <v>zzz_ignore</v>
      </c>
      <c r="E755" s="19" t="str">
        <f>IF(AND(NOT(ISBLANK('Gen Master'!E723)),OR('Gen Master'!$AM723=TRUE,'Gen Master'!$AM723="Enabled?")),'Gen Master'!E723, ignore_flag)</f>
        <v>zzz_ignore</v>
      </c>
      <c r="F755" s="19" t="str">
        <f>IF(AND(NOT(ISBLANK('Gen Master'!F723)),OR('Gen Master'!$AM723=TRUE,'Gen Master'!$AM723="Enabled?")),'Gen Master'!F723, ignore_flag)</f>
        <v>zzz_ignore</v>
      </c>
      <c r="G755" s="19" t="str">
        <f>IF(AND(NOT(ISBLANK('Gen Master'!G723)),OR('Gen Master'!$AM723=TRUE,'Gen Master'!$AM723="Enabled?")),'Gen Master'!G723, ignore_flag)</f>
        <v>zzz_ignore</v>
      </c>
      <c r="H755" s="19" t="str">
        <f>IF(AND(NOT(ISBLANK('Gen Master'!H723)),OR('Gen Master'!$AM723=TRUE,'Gen Master'!$AM723="Enabled?")),'Gen Master'!H723, ignore_flag)</f>
        <v>zzz_ignore</v>
      </c>
      <c r="I755" s="19" t="str">
        <f>IF(AND(NOT(ISBLANK('Gen Master'!I723)),OR('Gen Master'!$AM723=TRUE,'Gen Master'!$AM723="Enabled?")),'Gen Master'!I723, ignore_flag)</f>
        <v>zzz_ignore</v>
      </c>
      <c r="J755" s="19" t="str">
        <f>IF(AND(NOT(ISBLANK('Gen Master'!J723)),OR('Gen Master'!$AM723=TRUE,'Gen Master'!$AM723="Enabled?")),'Gen Master'!J723, ignore_flag)</f>
        <v>zzz_ignore</v>
      </c>
      <c r="K755" s="19" t="str">
        <f>IF(AND(NOT(ISBLANK('Gen Master'!K723)),OR('Gen Master'!$AM723=TRUE,'Gen Master'!$AM723="Enabled?")),'Gen Master'!K723, ignore_flag)</f>
        <v>zzz_ignore</v>
      </c>
      <c r="L755" s="19" t="str">
        <f>IF(AND(NOT(ISBLANK('Gen Master'!L723)),OR('Gen Master'!$AM723=TRUE,'Gen Master'!$AM723="Enabled?")),'Gen Master'!L723, ignore_flag)</f>
        <v>zzz_ignore</v>
      </c>
      <c r="M755" s="19" t="str">
        <f>IF(AND(NOT(ISBLANK('Gen Master'!M723)),OR('Gen Master'!$AM723=TRUE,'Gen Master'!$AM723="Enabled?")),'Gen Master'!M723, ignore_flag)</f>
        <v>zzz_ignore</v>
      </c>
      <c r="N755" s="19" t="str">
        <f>IF(AND(NOT(ISBLANK('Gen Master'!N723)),OR('Gen Master'!$AM723=TRUE,'Gen Master'!$AM723="Enabled?")),'Gen Master'!N723, ignore_flag)</f>
        <v>zzz_ignore</v>
      </c>
      <c r="O755" s="19" t="str">
        <f>IF(AND(NOT(ISBLANK('Gen Master'!O723)),OR('Gen Master'!$AM723=TRUE,'Gen Master'!$AM723="Enabled?")),'Gen Master'!O723, ignore_flag)</f>
        <v>zzz_ignore</v>
      </c>
      <c r="P755" s="19" t="str">
        <f>IF(AND(NOT(ISBLANK('Gen Master'!P723)),OR('Gen Master'!$AM723=TRUE,'Gen Master'!$AM723="Enabled?")),'Gen Master'!P723, ignore_flag)</f>
        <v>zzz_ignore</v>
      </c>
      <c r="Q755" s="19" t="str">
        <f>IF(AND(NOT(ISBLANK('Gen Master'!Q723)),OR('Gen Master'!$AM723=TRUE,'Gen Master'!$AM723="Enabled?")),'Gen Master'!Q723, ignore_flag)</f>
        <v>zzz_ignore</v>
      </c>
      <c r="R755" s="19" t="str">
        <f>IF(AND(NOT(ISBLANK('Gen Master'!R723)),OR('Gen Master'!$AM723=TRUE,'Gen Master'!$AM723="Enabled?")),'Gen Master'!R723, ignore_flag)</f>
        <v>zzz_ignore</v>
      </c>
      <c r="S755" s="19" t="str">
        <f>IF(AND(NOT(ISBLANK('Gen Master'!S723)),OR('Gen Master'!$AM723=TRUE,'Gen Master'!$AM723="Enabled?")),'Gen Master'!S723, ignore_flag)</f>
        <v>zzz_ignore</v>
      </c>
      <c r="T755" s="19" t="str">
        <f>IF(AND(NOT(ISBLANK('Gen Master'!T723)),OR('Gen Master'!$AM723=TRUE,'Gen Master'!$AM723="Enabled?")),'Gen Master'!T723, ignore_flag)</f>
        <v>zzz_ignore</v>
      </c>
      <c r="U755" s="19" t="str">
        <f>IF(AND(NOT(ISBLANK('Gen Master'!U723)),OR('Gen Master'!$AM723=TRUE,'Gen Master'!$AM723="Enabled?")),'Gen Master'!U723, ignore_flag)</f>
        <v>zzz_ignore</v>
      </c>
      <c r="V755" s="19" t="str">
        <f ca="1">IF(AND(NOT(ISBLANK('Gen Master'!V723)),OR('Gen Master'!$AM723=TRUE,'Gen Master'!$AM723="Enabled?")),'Gen Master'!V723, ignore_flag)</f>
        <v>zzz_ignore</v>
      </c>
      <c r="W755" s="19" t="str">
        <f>IF(AND(NOT(ISBLANK('Gen Master'!W723)),OR('Gen Master'!$AM723=TRUE,'Gen Master'!$AM723="Enabled?")),'Gen Master'!W723, ignore_flag)</f>
        <v>zzz_ignore</v>
      </c>
      <c r="X755" s="19" t="str">
        <f>IF(AND(NOT(ISBLANK('Gen Master'!X723)),OR('Gen Master'!$AM723=TRUE,'Gen Master'!$AM723="Enabled?")),'Gen Master'!X723, ignore_flag)</f>
        <v>zzz_ignore</v>
      </c>
      <c r="Y755" s="19" t="str">
        <f>IF(AND(NOT(ISBLANK('Gen Master'!Y723)),OR('Gen Master'!$AM723=TRUE,'Gen Master'!$AM723="Enabled?")),'Gen Master'!Y723, ignore_flag)</f>
        <v>zzz_ignore</v>
      </c>
    </row>
    <row r="756" spans="1:25">
      <c r="A756" s="19">
        <f>'Gen Master'!A724</f>
        <v>693</v>
      </c>
      <c r="B756" s="19" t="str">
        <f>IF(AND(NOT(ISBLANK('Gen Master'!B724)),OR('Gen Master'!$AM724=TRUE,'Gen Master'!$AM724="Enabled?")),'Gen Master'!B724, ignore_flag)</f>
        <v>zzz_ignore</v>
      </c>
      <c r="C756" s="19" t="str">
        <f>IF(AND(NOT(ISBLANK('Gen Master'!C724)),OR('Gen Master'!$AM724=TRUE,'Gen Master'!$AM724="Enabled?")),'Gen Master'!C724, ignore_flag)</f>
        <v>zzz_ignore</v>
      </c>
      <c r="D756" s="19" t="str">
        <f>IF(AND(NOT(ISBLANK('Gen Master'!D724)),OR('Gen Master'!$AM724=TRUE,'Gen Master'!$AM724="Enabled?")),'Gen Master'!D724, ignore_flag)</f>
        <v>zzz_ignore</v>
      </c>
      <c r="E756" s="19" t="str">
        <f>IF(AND(NOT(ISBLANK('Gen Master'!E724)),OR('Gen Master'!$AM724=TRUE,'Gen Master'!$AM724="Enabled?")),'Gen Master'!E724, ignore_flag)</f>
        <v>zzz_ignore</v>
      </c>
      <c r="F756" s="19" t="str">
        <f>IF(AND(NOT(ISBLANK('Gen Master'!F724)),OR('Gen Master'!$AM724=TRUE,'Gen Master'!$AM724="Enabled?")),'Gen Master'!F724, ignore_flag)</f>
        <v>zzz_ignore</v>
      </c>
      <c r="G756" s="19" t="str">
        <f>IF(AND(NOT(ISBLANK('Gen Master'!G724)),OR('Gen Master'!$AM724=TRUE,'Gen Master'!$AM724="Enabled?")),'Gen Master'!G724, ignore_flag)</f>
        <v>zzz_ignore</v>
      </c>
      <c r="H756" s="19" t="str">
        <f>IF(AND(NOT(ISBLANK('Gen Master'!H724)),OR('Gen Master'!$AM724=TRUE,'Gen Master'!$AM724="Enabled?")),'Gen Master'!H724, ignore_flag)</f>
        <v>zzz_ignore</v>
      </c>
      <c r="I756" s="19" t="str">
        <f>IF(AND(NOT(ISBLANK('Gen Master'!I724)),OR('Gen Master'!$AM724=TRUE,'Gen Master'!$AM724="Enabled?")),'Gen Master'!I724, ignore_flag)</f>
        <v>zzz_ignore</v>
      </c>
      <c r="J756" s="19" t="str">
        <f>IF(AND(NOT(ISBLANK('Gen Master'!J724)),OR('Gen Master'!$AM724=TRUE,'Gen Master'!$AM724="Enabled?")),'Gen Master'!J724, ignore_flag)</f>
        <v>zzz_ignore</v>
      </c>
      <c r="K756" s="19" t="str">
        <f>IF(AND(NOT(ISBLANK('Gen Master'!K724)),OR('Gen Master'!$AM724=TRUE,'Gen Master'!$AM724="Enabled?")),'Gen Master'!K724, ignore_flag)</f>
        <v>zzz_ignore</v>
      </c>
      <c r="L756" s="19" t="str">
        <f>IF(AND(NOT(ISBLANK('Gen Master'!L724)),OR('Gen Master'!$AM724=TRUE,'Gen Master'!$AM724="Enabled?")),'Gen Master'!L724, ignore_flag)</f>
        <v>zzz_ignore</v>
      </c>
      <c r="M756" s="19" t="str">
        <f>IF(AND(NOT(ISBLANK('Gen Master'!M724)),OR('Gen Master'!$AM724=TRUE,'Gen Master'!$AM724="Enabled?")),'Gen Master'!M724, ignore_flag)</f>
        <v>zzz_ignore</v>
      </c>
      <c r="N756" s="19" t="str">
        <f>IF(AND(NOT(ISBLANK('Gen Master'!N724)),OR('Gen Master'!$AM724=TRUE,'Gen Master'!$AM724="Enabled?")),'Gen Master'!N724, ignore_flag)</f>
        <v>zzz_ignore</v>
      </c>
      <c r="O756" s="19" t="str">
        <f>IF(AND(NOT(ISBLANK('Gen Master'!O724)),OR('Gen Master'!$AM724=TRUE,'Gen Master'!$AM724="Enabled?")),'Gen Master'!O724, ignore_flag)</f>
        <v>zzz_ignore</v>
      </c>
      <c r="P756" s="19" t="str">
        <f>IF(AND(NOT(ISBLANK('Gen Master'!P724)),OR('Gen Master'!$AM724=TRUE,'Gen Master'!$AM724="Enabled?")),'Gen Master'!P724, ignore_flag)</f>
        <v>zzz_ignore</v>
      </c>
      <c r="Q756" s="19" t="str">
        <f>IF(AND(NOT(ISBLANK('Gen Master'!Q724)),OR('Gen Master'!$AM724=TRUE,'Gen Master'!$AM724="Enabled?")),'Gen Master'!Q724, ignore_flag)</f>
        <v>zzz_ignore</v>
      </c>
      <c r="R756" s="19" t="str">
        <f>IF(AND(NOT(ISBLANK('Gen Master'!R724)),OR('Gen Master'!$AM724=TRUE,'Gen Master'!$AM724="Enabled?")),'Gen Master'!R724, ignore_flag)</f>
        <v>zzz_ignore</v>
      </c>
      <c r="S756" s="19" t="str">
        <f>IF(AND(NOT(ISBLANK('Gen Master'!S724)),OR('Gen Master'!$AM724=TRUE,'Gen Master'!$AM724="Enabled?")),'Gen Master'!S724, ignore_flag)</f>
        <v>zzz_ignore</v>
      </c>
      <c r="T756" s="19" t="str">
        <f>IF(AND(NOT(ISBLANK('Gen Master'!T724)),OR('Gen Master'!$AM724=TRUE,'Gen Master'!$AM724="Enabled?")),'Gen Master'!T724, ignore_flag)</f>
        <v>zzz_ignore</v>
      </c>
      <c r="U756" s="19" t="str">
        <f>IF(AND(NOT(ISBLANK('Gen Master'!U724)),OR('Gen Master'!$AM724=TRUE,'Gen Master'!$AM724="Enabled?")),'Gen Master'!U724, ignore_flag)</f>
        <v>zzz_ignore</v>
      </c>
      <c r="V756" s="19" t="str">
        <f ca="1">IF(AND(NOT(ISBLANK('Gen Master'!V724)),OR('Gen Master'!$AM724=TRUE,'Gen Master'!$AM724="Enabled?")),'Gen Master'!V724, ignore_flag)</f>
        <v>zzz_ignore</v>
      </c>
      <c r="W756" s="19" t="str">
        <f>IF(AND(NOT(ISBLANK('Gen Master'!W724)),OR('Gen Master'!$AM724=TRUE,'Gen Master'!$AM724="Enabled?")),'Gen Master'!W724, ignore_flag)</f>
        <v>zzz_ignore</v>
      </c>
      <c r="X756" s="19" t="str">
        <f>IF(AND(NOT(ISBLANK('Gen Master'!X724)),OR('Gen Master'!$AM724=TRUE,'Gen Master'!$AM724="Enabled?")),'Gen Master'!X724, ignore_flag)</f>
        <v>zzz_ignore</v>
      </c>
      <c r="Y756" s="19" t="str">
        <f>IF(AND(NOT(ISBLANK('Gen Master'!Y724)),OR('Gen Master'!$AM724=TRUE,'Gen Master'!$AM724="Enabled?")),'Gen Master'!Y724, ignore_flag)</f>
        <v>zzz_ignore</v>
      </c>
    </row>
    <row r="757" spans="1:25">
      <c r="A757" s="19">
        <f>'Gen Master'!A725</f>
        <v>694</v>
      </c>
      <c r="B757" s="19" t="str">
        <f>IF(AND(NOT(ISBLANK('Gen Master'!B725)),OR('Gen Master'!$AM725=TRUE,'Gen Master'!$AM725="Enabled?")),'Gen Master'!B725, ignore_flag)</f>
        <v>zzz_ignore</v>
      </c>
      <c r="C757" s="19" t="str">
        <f>IF(AND(NOT(ISBLANK('Gen Master'!C725)),OR('Gen Master'!$AM725=TRUE,'Gen Master'!$AM725="Enabled?")),'Gen Master'!C725, ignore_flag)</f>
        <v>zzz_ignore</v>
      </c>
      <c r="D757" s="19" t="str">
        <f>IF(AND(NOT(ISBLANK('Gen Master'!D725)),OR('Gen Master'!$AM725=TRUE,'Gen Master'!$AM725="Enabled?")),'Gen Master'!D725, ignore_flag)</f>
        <v>zzz_ignore</v>
      </c>
      <c r="E757" s="19" t="str">
        <f>IF(AND(NOT(ISBLANK('Gen Master'!E725)),OR('Gen Master'!$AM725=TRUE,'Gen Master'!$AM725="Enabled?")),'Gen Master'!E725, ignore_flag)</f>
        <v>zzz_ignore</v>
      </c>
      <c r="F757" s="19" t="str">
        <f>IF(AND(NOT(ISBLANK('Gen Master'!F725)),OR('Gen Master'!$AM725=TRUE,'Gen Master'!$AM725="Enabled?")),'Gen Master'!F725, ignore_flag)</f>
        <v>zzz_ignore</v>
      </c>
      <c r="G757" s="19" t="str">
        <f>IF(AND(NOT(ISBLANK('Gen Master'!G725)),OR('Gen Master'!$AM725=TRUE,'Gen Master'!$AM725="Enabled?")),'Gen Master'!G725, ignore_flag)</f>
        <v>zzz_ignore</v>
      </c>
      <c r="H757" s="19" t="str">
        <f>IF(AND(NOT(ISBLANK('Gen Master'!H725)),OR('Gen Master'!$AM725=TRUE,'Gen Master'!$AM725="Enabled?")),'Gen Master'!H725, ignore_flag)</f>
        <v>zzz_ignore</v>
      </c>
      <c r="I757" s="19" t="str">
        <f>IF(AND(NOT(ISBLANK('Gen Master'!I725)),OR('Gen Master'!$AM725=TRUE,'Gen Master'!$AM725="Enabled?")),'Gen Master'!I725, ignore_flag)</f>
        <v>zzz_ignore</v>
      </c>
      <c r="J757" s="19" t="str">
        <f>IF(AND(NOT(ISBLANK('Gen Master'!J725)),OR('Gen Master'!$AM725=TRUE,'Gen Master'!$AM725="Enabled?")),'Gen Master'!J725, ignore_flag)</f>
        <v>zzz_ignore</v>
      </c>
      <c r="K757" s="19" t="str">
        <f>IF(AND(NOT(ISBLANK('Gen Master'!K725)),OR('Gen Master'!$AM725=TRUE,'Gen Master'!$AM725="Enabled?")),'Gen Master'!K725, ignore_flag)</f>
        <v>zzz_ignore</v>
      </c>
      <c r="L757" s="19" t="str">
        <f>IF(AND(NOT(ISBLANK('Gen Master'!L725)),OR('Gen Master'!$AM725=TRUE,'Gen Master'!$AM725="Enabled?")),'Gen Master'!L725, ignore_flag)</f>
        <v>zzz_ignore</v>
      </c>
      <c r="M757" s="19" t="str">
        <f>IF(AND(NOT(ISBLANK('Gen Master'!M725)),OR('Gen Master'!$AM725=TRUE,'Gen Master'!$AM725="Enabled?")),'Gen Master'!M725, ignore_flag)</f>
        <v>zzz_ignore</v>
      </c>
      <c r="N757" s="19" t="str">
        <f>IF(AND(NOT(ISBLANK('Gen Master'!N725)),OR('Gen Master'!$AM725=TRUE,'Gen Master'!$AM725="Enabled?")),'Gen Master'!N725, ignore_flag)</f>
        <v>zzz_ignore</v>
      </c>
      <c r="O757" s="19" t="str">
        <f>IF(AND(NOT(ISBLANK('Gen Master'!O725)),OR('Gen Master'!$AM725=TRUE,'Gen Master'!$AM725="Enabled?")),'Gen Master'!O725, ignore_flag)</f>
        <v>zzz_ignore</v>
      </c>
      <c r="P757" s="19" t="str">
        <f>IF(AND(NOT(ISBLANK('Gen Master'!P725)),OR('Gen Master'!$AM725=TRUE,'Gen Master'!$AM725="Enabled?")),'Gen Master'!P725, ignore_flag)</f>
        <v>zzz_ignore</v>
      </c>
      <c r="Q757" s="19" t="str">
        <f>IF(AND(NOT(ISBLANK('Gen Master'!Q725)),OR('Gen Master'!$AM725=TRUE,'Gen Master'!$AM725="Enabled?")),'Gen Master'!Q725, ignore_flag)</f>
        <v>zzz_ignore</v>
      </c>
      <c r="R757" s="19" t="str">
        <f>IF(AND(NOT(ISBLANK('Gen Master'!R725)),OR('Gen Master'!$AM725=TRUE,'Gen Master'!$AM725="Enabled?")),'Gen Master'!R725, ignore_flag)</f>
        <v>zzz_ignore</v>
      </c>
      <c r="S757" s="19" t="str">
        <f>IF(AND(NOT(ISBLANK('Gen Master'!S725)),OR('Gen Master'!$AM725=TRUE,'Gen Master'!$AM725="Enabled?")),'Gen Master'!S725, ignore_flag)</f>
        <v>zzz_ignore</v>
      </c>
      <c r="T757" s="19" t="str">
        <f>IF(AND(NOT(ISBLANK('Gen Master'!T725)),OR('Gen Master'!$AM725=TRUE,'Gen Master'!$AM725="Enabled?")),'Gen Master'!T725, ignore_flag)</f>
        <v>zzz_ignore</v>
      </c>
      <c r="U757" s="19" t="str">
        <f>IF(AND(NOT(ISBLANK('Gen Master'!U725)),OR('Gen Master'!$AM725=TRUE,'Gen Master'!$AM725="Enabled?")),'Gen Master'!U725, ignore_flag)</f>
        <v>zzz_ignore</v>
      </c>
      <c r="V757" s="19" t="str">
        <f ca="1">IF(AND(NOT(ISBLANK('Gen Master'!V725)),OR('Gen Master'!$AM725=TRUE,'Gen Master'!$AM725="Enabled?")),'Gen Master'!V725, ignore_flag)</f>
        <v>zzz_ignore</v>
      </c>
      <c r="W757" s="19" t="str">
        <f>IF(AND(NOT(ISBLANK('Gen Master'!W725)),OR('Gen Master'!$AM725=TRUE,'Gen Master'!$AM725="Enabled?")),'Gen Master'!W725, ignore_flag)</f>
        <v>zzz_ignore</v>
      </c>
      <c r="X757" s="19" t="str">
        <f>IF(AND(NOT(ISBLANK('Gen Master'!X725)),OR('Gen Master'!$AM725=TRUE,'Gen Master'!$AM725="Enabled?")),'Gen Master'!X725, ignore_flag)</f>
        <v>zzz_ignore</v>
      </c>
      <c r="Y757" s="19" t="str">
        <f>IF(AND(NOT(ISBLANK('Gen Master'!Y725)),OR('Gen Master'!$AM725=TRUE,'Gen Master'!$AM725="Enabled?")),'Gen Master'!Y725, ignore_flag)</f>
        <v>zzz_ignore</v>
      </c>
    </row>
    <row r="758" spans="1:25">
      <c r="A758" s="19">
        <f>'Gen Master'!A726</f>
        <v>695</v>
      </c>
      <c r="B758" s="19" t="str">
        <f>IF(AND(NOT(ISBLANK('Gen Master'!B726)),OR('Gen Master'!$AM726=TRUE,'Gen Master'!$AM726="Enabled?")),'Gen Master'!B726, ignore_flag)</f>
        <v>zzz_ignore</v>
      </c>
      <c r="C758" s="19" t="str">
        <f>IF(AND(NOT(ISBLANK('Gen Master'!C726)),OR('Gen Master'!$AM726=TRUE,'Gen Master'!$AM726="Enabled?")),'Gen Master'!C726, ignore_flag)</f>
        <v>zzz_ignore</v>
      </c>
      <c r="D758" s="19" t="str">
        <f>IF(AND(NOT(ISBLANK('Gen Master'!D726)),OR('Gen Master'!$AM726=TRUE,'Gen Master'!$AM726="Enabled?")),'Gen Master'!D726, ignore_flag)</f>
        <v>zzz_ignore</v>
      </c>
      <c r="E758" s="19" t="str">
        <f>IF(AND(NOT(ISBLANK('Gen Master'!E726)),OR('Gen Master'!$AM726=TRUE,'Gen Master'!$AM726="Enabled?")),'Gen Master'!E726, ignore_flag)</f>
        <v>zzz_ignore</v>
      </c>
      <c r="F758" s="19" t="str">
        <f>IF(AND(NOT(ISBLANK('Gen Master'!F726)),OR('Gen Master'!$AM726=TRUE,'Gen Master'!$AM726="Enabled?")),'Gen Master'!F726, ignore_flag)</f>
        <v>zzz_ignore</v>
      </c>
      <c r="G758" s="19" t="str">
        <f>IF(AND(NOT(ISBLANK('Gen Master'!G726)),OR('Gen Master'!$AM726=TRUE,'Gen Master'!$AM726="Enabled?")),'Gen Master'!G726, ignore_flag)</f>
        <v>zzz_ignore</v>
      </c>
      <c r="H758" s="19" t="str">
        <f>IF(AND(NOT(ISBLANK('Gen Master'!H726)),OR('Gen Master'!$AM726=TRUE,'Gen Master'!$AM726="Enabled?")),'Gen Master'!H726, ignore_flag)</f>
        <v>zzz_ignore</v>
      </c>
      <c r="I758" s="19" t="str">
        <f>IF(AND(NOT(ISBLANK('Gen Master'!I726)),OR('Gen Master'!$AM726=TRUE,'Gen Master'!$AM726="Enabled?")),'Gen Master'!I726, ignore_flag)</f>
        <v>zzz_ignore</v>
      </c>
      <c r="J758" s="19" t="str">
        <f>IF(AND(NOT(ISBLANK('Gen Master'!J726)),OR('Gen Master'!$AM726=TRUE,'Gen Master'!$AM726="Enabled?")),'Gen Master'!J726, ignore_flag)</f>
        <v>zzz_ignore</v>
      </c>
      <c r="K758" s="19" t="str">
        <f>IF(AND(NOT(ISBLANK('Gen Master'!K726)),OR('Gen Master'!$AM726=TRUE,'Gen Master'!$AM726="Enabled?")),'Gen Master'!K726, ignore_flag)</f>
        <v>zzz_ignore</v>
      </c>
      <c r="L758" s="19" t="str">
        <f>IF(AND(NOT(ISBLANK('Gen Master'!L726)),OR('Gen Master'!$AM726=TRUE,'Gen Master'!$AM726="Enabled?")),'Gen Master'!L726, ignore_flag)</f>
        <v>zzz_ignore</v>
      </c>
      <c r="M758" s="19" t="str">
        <f>IF(AND(NOT(ISBLANK('Gen Master'!M726)),OR('Gen Master'!$AM726=TRUE,'Gen Master'!$AM726="Enabled?")),'Gen Master'!M726, ignore_flag)</f>
        <v>zzz_ignore</v>
      </c>
      <c r="N758" s="19" t="str">
        <f>IF(AND(NOT(ISBLANK('Gen Master'!N726)),OR('Gen Master'!$AM726=TRUE,'Gen Master'!$AM726="Enabled?")),'Gen Master'!N726, ignore_flag)</f>
        <v>zzz_ignore</v>
      </c>
      <c r="O758" s="19" t="str">
        <f>IF(AND(NOT(ISBLANK('Gen Master'!O726)),OR('Gen Master'!$AM726=TRUE,'Gen Master'!$AM726="Enabled?")),'Gen Master'!O726, ignore_flag)</f>
        <v>zzz_ignore</v>
      </c>
      <c r="P758" s="19" t="str">
        <f>IF(AND(NOT(ISBLANK('Gen Master'!P726)),OR('Gen Master'!$AM726=TRUE,'Gen Master'!$AM726="Enabled?")),'Gen Master'!P726, ignore_flag)</f>
        <v>zzz_ignore</v>
      </c>
      <c r="Q758" s="19" t="str">
        <f>IF(AND(NOT(ISBLANK('Gen Master'!Q726)),OR('Gen Master'!$AM726=TRUE,'Gen Master'!$AM726="Enabled?")),'Gen Master'!Q726, ignore_flag)</f>
        <v>zzz_ignore</v>
      </c>
      <c r="R758" s="19" t="str">
        <f>IF(AND(NOT(ISBLANK('Gen Master'!R726)),OR('Gen Master'!$AM726=TRUE,'Gen Master'!$AM726="Enabled?")),'Gen Master'!R726, ignore_flag)</f>
        <v>zzz_ignore</v>
      </c>
      <c r="S758" s="19" t="str">
        <f>IF(AND(NOT(ISBLANK('Gen Master'!S726)),OR('Gen Master'!$AM726=TRUE,'Gen Master'!$AM726="Enabled?")),'Gen Master'!S726, ignore_flag)</f>
        <v>zzz_ignore</v>
      </c>
      <c r="T758" s="19" t="str">
        <f>IF(AND(NOT(ISBLANK('Gen Master'!T726)),OR('Gen Master'!$AM726=TRUE,'Gen Master'!$AM726="Enabled?")),'Gen Master'!T726, ignore_flag)</f>
        <v>zzz_ignore</v>
      </c>
      <c r="U758" s="19" t="str">
        <f>IF(AND(NOT(ISBLANK('Gen Master'!U726)),OR('Gen Master'!$AM726=TRUE,'Gen Master'!$AM726="Enabled?")),'Gen Master'!U726, ignore_flag)</f>
        <v>zzz_ignore</v>
      </c>
      <c r="V758" s="19" t="str">
        <f ca="1">IF(AND(NOT(ISBLANK('Gen Master'!V726)),OR('Gen Master'!$AM726=TRUE,'Gen Master'!$AM726="Enabled?")),'Gen Master'!V726, ignore_flag)</f>
        <v>zzz_ignore</v>
      </c>
      <c r="W758" s="19" t="str">
        <f>IF(AND(NOT(ISBLANK('Gen Master'!W726)),OR('Gen Master'!$AM726=TRUE,'Gen Master'!$AM726="Enabled?")),'Gen Master'!W726, ignore_flag)</f>
        <v>zzz_ignore</v>
      </c>
      <c r="X758" s="19" t="str">
        <f>IF(AND(NOT(ISBLANK('Gen Master'!X726)),OR('Gen Master'!$AM726=TRUE,'Gen Master'!$AM726="Enabled?")),'Gen Master'!X726, ignore_flag)</f>
        <v>zzz_ignore</v>
      </c>
      <c r="Y758" s="19" t="str">
        <f>IF(AND(NOT(ISBLANK('Gen Master'!Y726)),OR('Gen Master'!$AM726=TRUE,'Gen Master'!$AM726="Enabled?")),'Gen Master'!Y726, ignore_flag)</f>
        <v>zzz_ignore</v>
      </c>
    </row>
    <row r="759" spans="1:25">
      <c r="A759" s="19">
        <f>'Gen Master'!A727</f>
        <v>696</v>
      </c>
      <c r="B759" s="19" t="str">
        <f>IF(AND(NOT(ISBLANK('Gen Master'!B727)),OR('Gen Master'!$AM727=TRUE,'Gen Master'!$AM727="Enabled?")),'Gen Master'!B727, ignore_flag)</f>
        <v>zzz_ignore</v>
      </c>
      <c r="C759" s="19" t="str">
        <f>IF(AND(NOT(ISBLANK('Gen Master'!C727)),OR('Gen Master'!$AM727=TRUE,'Gen Master'!$AM727="Enabled?")),'Gen Master'!C727, ignore_flag)</f>
        <v>zzz_ignore</v>
      </c>
      <c r="D759" s="19" t="str">
        <f>IF(AND(NOT(ISBLANK('Gen Master'!D727)),OR('Gen Master'!$AM727=TRUE,'Gen Master'!$AM727="Enabled?")),'Gen Master'!D727, ignore_flag)</f>
        <v>zzz_ignore</v>
      </c>
      <c r="E759" s="19" t="str">
        <f>IF(AND(NOT(ISBLANK('Gen Master'!E727)),OR('Gen Master'!$AM727=TRUE,'Gen Master'!$AM727="Enabled?")),'Gen Master'!E727, ignore_flag)</f>
        <v>zzz_ignore</v>
      </c>
      <c r="F759" s="19" t="str">
        <f>IF(AND(NOT(ISBLANK('Gen Master'!F727)),OR('Gen Master'!$AM727=TRUE,'Gen Master'!$AM727="Enabled?")),'Gen Master'!F727, ignore_flag)</f>
        <v>zzz_ignore</v>
      </c>
      <c r="G759" s="19" t="str">
        <f>IF(AND(NOT(ISBLANK('Gen Master'!G727)),OR('Gen Master'!$AM727=TRUE,'Gen Master'!$AM727="Enabled?")),'Gen Master'!G727, ignore_flag)</f>
        <v>zzz_ignore</v>
      </c>
      <c r="H759" s="19" t="str">
        <f>IF(AND(NOT(ISBLANK('Gen Master'!H727)),OR('Gen Master'!$AM727=TRUE,'Gen Master'!$AM727="Enabled?")),'Gen Master'!H727, ignore_flag)</f>
        <v>zzz_ignore</v>
      </c>
      <c r="I759" s="19" t="str">
        <f>IF(AND(NOT(ISBLANK('Gen Master'!I727)),OR('Gen Master'!$AM727=TRUE,'Gen Master'!$AM727="Enabled?")),'Gen Master'!I727, ignore_flag)</f>
        <v>zzz_ignore</v>
      </c>
      <c r="J759" s="19" t="str">
        <f>IF(AND(NOT(ISBLANK('Gen Master'!J727)),OR('Gen Master'!$AM727=TRUE,'Gen Master'!$AM727="Enabled?")),'Gen Master'!J727, ignore_flag)</f>
        <v>zzz_ignore</v>
      </c>
      <c r="K759" s="19" t="str">
        <f>IF(AND(NOT(ISBLANK('Gen Master'!K727)),OR('Gen Master'!$AM727=TRUE,'Gen Master'!$AM727="Enabled?")),'Gen Master'!K727, ignore_flag)</f>
        <v>zzz_ignore</v>
      </c>
      <c r="L759" s="19" t="str">
        <f>IF(AND(NOT(ISBLANK('Gen Master'!L727)),OR('Gen Master'!$AM727=TRUE,'Gen Master'!$AM727="Enabled?")),'Gen Master'!L727, ignore_flag)</f>
        <v>zzz_ignore</v>
      </c>
      <c r="M759" s="19" t="str">
        <f>IF(AND(NOT(ISBLANK('Gen Master'!M727)),OR('Gen Master'!$AM727=TRUE,'Gen Master'!$AM727="Enabled?")),'Gen Master'!M727, ignore_flag)</f>
        <v>zzz_ignore</v>
      </c>
      <c r="N759" s="19" t="str">
        <f>IF(AND(NOT(ISBLANK('Gen Master'!N727)),OR('Gen Master'!$AM727=TRUE,'Gen Master'!$AM727="Enabled?")),'Gen Master'!N727, ignore_flag)</f>
        <v>zzz_ignore</v>
      </c>
      <c r="O759" s="19" t="str">
        <f>IF(AND(NOT(ISBLANK('Gen Master'!O727)),OR('Gen Master'!$AM727=TRUE,'Gen Master'!$AM727="Enabled?")),'Gen Master'!O727, ignore_flag)</f>
        <v>zzz_ignore</v>
      </c>
      <c r="P759" s="19" t="str">
        <f>IF(AND(NOT(ISBLANK('Gen Master'!P727)),OR('Gen Master'!$AM727=TRUE,'Gen Master'!$AM727="Enabled?")),'Gen Master'!P727, ignore_flag)</f>
        <v>zzz_ignore</v>
      </c>
      <c r="Q759" s="19" t="str">
        <f>IF(AND(NOT(ISBLANK('Gen Master'!Q727)),OR('Gen Master'!$AM727=TRUE,'Gen Master'!$AM727="Enabled?")),'Gen Master'!Q727, ignore_flag)</f>
        <v>zzz_ignore</v>
      </c>
      <c r="R759" s="19" t="str">
        <f>IF(AND(NOT(ISBLANK('Gen Master'!R727)),OR('Gen Master'!$AM727=TRUE,'Gen Master'!$AM727="Enabled?")),'Gen Master'!R727, ignore_flag)</f>
        <v>zzz_ignore</v>
      </c>
      <c r="S759" s="19" t="str">
        <f>IF(AND(NOT(ISBLANK('Gen Master'!S727)),OR('Gen Master'!$AM727=TRUE,'Gen Master'!$AM727="Enabled?")),'Gen Master'!S727, ignore_flag)</f>
        <v>zzz_ignore</v>
      </c>
      <c r="T759" s="19" t="str">
        <f>IF(AND(NOT(ISBLANK('Gen Master'!T727)),OR('Gen Master'!$AM727=TRUE,'Gen Master'!$AM727="Enabled?")),'Gen Master'!T727, ignore_flag)</f>
        <v>zzz_ignore</v>
      </c>
      <c r="U759" s="19" t="str">
        <f>IF(AND(NOT(ISBLANK('Gen Master'!U727)),OR('Gen Master'!$AM727=TRUE,'Gen Master'!$AM727="Enabled?")),'Gen Master'!U727, ignore_flag)</f>
        <v>zzz_ignore</v>
      </c>
      <c r="V759" s="19" t="str">
        <f ca="1">IF(AND(NOT(ISBLANK('Gen Master'!V727)),OR('Gen Master'!$AM727=TRUE,'Gen Master'!$AM727="Enabled?")),'Gen Master'!V727, ignore_flag)</f>
        <v>zzz_ignore</v>
      </c>
      <c r="W759" s="19" t="str">
        <f>IF(AND(NOT(ISBLANK('Gen Master'!W727)),OR('Gen Master'!$AM727=TRUE,'Gen Master'!$AM727="Enabled?")),'Gen Master'!W727, ignore_flag)</f>
        <v>zzz_ignore</v>
      </c>
      <c r="X759" s="19" t="str">
        <f>IF(AND(NOT(ISBLANK('Gen Master'!X727)),OR('Gen Master'!$AM727=TRUE,'Gen Master'!$AM727="Enabled?")),'Gen Master'!X727, ignore_flag)</f>
        <v>zzz_ignore</v>
      </c>
      <c r="Y759" s="19" t="str">
        <f>IF(AND(NOT(ISBLANK('Gen Master'!Y727)),OR('Gen Master'!$AM727=TRUE,'Gen Master'!$AM727="Enabled?")),'Gen Master'!Y727, ignore_flag)</f>
        <v>zzz_ignore</v>
      </c>
    </row>
    <row r="760" spans="1:25">
      <c r="A760" s="19">
        <f>'Gen Master'!A728</f>
        <v>697</v>
      </c>
      <c r="B760" s="19" t="str">
        <f>IF(AND(NOT(ISBLANK('Gen Master'!B728)),OR('Gen Master'!$AM728=TRUE,'Gen Master'!$AM728="Enabled?")),'Gen Master'!B728, ignore_flag)</f>
        <v>zzz_ignore</v>
      </c>
      <c r="C760" s="19" t="str">
        <f>IF(AND(NOT(ISBLANK('Gen Master'!C728)),OR('Gen Master'!$AM728=TRUE,'Gen Master'!$AM728="Enabled?")),'Gen Master'!C728, ignore_flag)</f>
        <v>zzz_ignore</v>
      </c>
      <c r="D760" s="19" t="str">
        <f>IF(AND(NOT(ISBLANK('Gen Master'!D728)),OR('Gen Master'!$AM728=TRUE,'Gen Master'!$AM728="Enabled?")),'Gen Master'!D728, ignore_flag)</f>
        <v>zzz_ignore</v>
      </c>
      <c r="E760" s="19" t="str">
        <f>IF(AND(NOT(ISBLANK('Gen Master'!E728)),OR('Gen Master'!$AM728=TRUE,'Gen Master'!$AM728="Enabled?")),'Gen Master'!E728, ignore_flag)</f>
        <v>zzz_ignore</v>
      </c>
      <c r="F760" s="19" t="str">
        <f>IF(AND(NOT(ISBLANK('Gen Master'!F728)),OR('Gen Master'!$AM728=TRUE,'Gen Master'!$AM728="Enabled?")),'Gen Master'!F728, ignore_flag)</f>
        <v>zzz_ignore</v>
      </c>
      <c r="G760" s="19" t="str">
        <f>IF(AND(NOT(ISBLANK('Gen Master'!G728)),OR('Gen Master'!$AM728=TRUE,'Gen Master'!$AM728="Enabled?")),'Gen Master'!G728, ignore_flag)</f>
        <v>zzz_ignore</v>
      </c>
      <c r="H760" s="19" t="str">
        <f>IF(AND(NOT(ISBLANK('Gen Master'!H728)),OR('Gen Master'!$AM728=TRUE,'Gen Master'!$AM728="Enabled?")),'Gen Master'!H728, ignore_flag)</f>
        <v>zzz_ignore</v>
      </c>
      <c r="I760" s="19" t="str">
        <f>IF(AND(NOT(ISBLANK('Gen Master'!I728)),OR('Gen Master'!$AM728=TRUE,'Gen Master'!$AM728="Enabled?")),'Gen Master'!I728, ignore_flag)</f>
        <v>zzz_ignore</v>
      </c>
      <c r="J760" s="19" t="str">
        <f>IF(AND(NOT(ISBLANK('Gen Master'!J728)),OR('Gen Master'!$AM728=TRUE,'Gen Master'!$AM728="Enabled?")),'Gen Master'!J728, ignore_flag)</f>
        <v>zzz_ignore</v>
      </c>
      <c r="K760" s="19" t="str">
        <f>IF(AND(NOT(ISBLANK('Gen Master'!K728)),OR('Gen Master'!$AM728=TRUE,'Gen Master'!$AM728="Enabled?")),'Gen Master'!K728, ignore_flag)</f>
        <v>zzz_ignore</v>
      </c>
      <c r="L760" s="19" t="str">
        <f>IF(AND(NOT(ISBLANK('Gen Master'!L728)),OR('Gen Master'!$AM728=TRUE,'Gen Master'!$AM728="Enabled?")),'Gen Master'!L728, ignore_flag)</f>
        <v>zzz_ignore</v>
      </c>
      <c r="M760" s="19" t="str">
        <f>IF(AND(NOT(ISBLANK('Gen Master'!M728)),OR('Gen Master'!$AM728=TRUE,'Gen Master'!$AM728="Enabled?")),'Gen Master'!M728, ignore_flag)</f>
        <v>zzz_ignore</v>
      </c>
      <c r="N760" s="19" t="str">
        <f>IF(AND(NOT(ISBLANK('Gen Master'!N728)),OR('Gen Master'!$AM728=TRUE,'Gen Master'!$AM728="Enabled?")),'Gen Master'!N728, ignore_flag)</f>
        <v>zzz_ignore</v>
      </c>
      <c r="O760" s="19" t="str">
        <f>IF(AND(NOT(ISBLANK('Gen Master'!O728)),OR('Gen Master'!$AM728=TRUE,'Gen Master'!$AM728="Enabled?")),'Gen Master'!O728, ignore_flag)</f>
        <v>zzz_ignore</v>
      </c>
      <c r="P760" s="19" t="str">
        <f>IF(AND(NOT(ISBLANK('Gen Master'!P728)),OR('Gen Master'!$AM728=TRUE,'Gen Master'!$AM728="Enabled?")),'Gen Master'!P728, ignore_flag)</f>
        <v>zzz_ignore</v>
      </c>
      <c r="Q760" s="19" t="str">
        <f>IF(AND(NOT(ISBLANK('Gen Master'!Q728)),OR('Gen Master'!$AM728=TRUE,'Gen Master'!$AM728="Enabled?")),'Gen Master'!Q728, ignore_flag)</f>
        <v>zzz_ignore</v>
      </c>
      <c r="R760" s="19" t="str">
        <f>IF(AND(NOT(ISBLANK('Gen Master'!R728)),OR('Gen Master'!$AM728=TRUE,'Gen Master'!$AM728="Enabled?")),'Gen Master'!R728, ignore_flag)</f>
        <v>zzz_ignore</v>
      </c>
      <c r="S760" s="19" t="str">
        <f>IF(AND(NOT(ISBLANK('Gen Master'!S728)),OR('Gen Master'!$AM728=TRUE,'Gen Master'!$AM728="Enabled?")),'Gen Master'!S728, ignore_flag)</f>
        <v>zzz_ignore</v>
      </c>
      <c r="T760" s="19" t="str">
        <f>IF(AND(NOT(ISBLANK('Gen Master'!T728)),OR('Gen Master'!$AM728=TRUE,'Gen Master'!$AM728="Enabled?")),'Gen Master'!T728, ignore_flag)</f>
        <v>zzz_ignore</v>
      </c>
      <c r="U760" s="19" t="str">
        <f>IF(AND(NOT(ISBLANK('Gen Master'!U728)),OR('Gen Master'!$AM728=TRUE,'Gen Master'!$AM728="Enabled?")),'Gen Master'!U728, ignore_flag)</f>
        <v>zzz_ignore</v>
      </c>
      <c r="V760" s="19" t="str">
        <f ca="1">IF(AND(NOT(ISBLANK('Gen Master'!V728)),OR('Gen Master'!$AM728=TRUE,'Gen Master'!$AM728="Enabled?")),'Gen Master'!V728, ignore_flag)</f>
        <v>zzz_ignore</v>
      </c>
      <c r="W760" s="19" t="str">
        <f>IF(AND(NOT(ISBLANK('Gen Master'!W728)),OR('Gen Master'!$AM728=TRUE,'Gen Master'!$AM728="Enabled?")),'Gen Master'!W728, ignore_flag)</f>
        <v>zzz_ignore</v>
      </c>
      <c r="X760" s="19" t="str">
        <f>IF(AND(NOT(ISBLANK('Gen Master'!X728)),OR('Gen Master'!$AM728=TRUE,'Gen Master'!$AM728="Enabled?")),'Gen Master'!X728, ignore_flag)</f>
        <v>zzz_ignore</v>
      </c>
      <c r="Y760" s="19" t="str">
        <f>IF(AND(NOT(ISBLANK('Gen Master'!Y728)),OR('Gen Master'!$AM728=TRUE,'Gen Master'!$AM728="Enabled?")),'Gen Master'!Y728, ignore_flag)</f>
        <v>zzz_ignore</v>
      </c>
    </row>
    <row r="761" spans="1:25">
      <c r="A761" s="19">
        <f>'Gen Master'!A731</f>
        <v>700</v>
      </c>
      <c r="B761" s="19" t="str">
        <f>IF(AND(NOT(ISBLANK('Gen Master'!B731)),OR('Gen Master'!$AM731=TRUE,'Gen Master'!$AM731="Enabled?")),'Gen Master'!B731, ignore_flag)</f>
        <v>zzz_ignore</v>
      </c>
      <c r="C761" s="19" t="str">
        <f>IF(AND(NOT(ISBLANK('Gen Master'!C731)),OR('Gen Master'!$AM731=TRUE,'Gen Master'!$AM731="Enabled?")),'Gen Master'!C731, ignore_flag)</f>
        <v>zzz_ignore</v>
      </c>
      <c r="D761" s="19" t="str">
        <f>IF(AND(NOT(ISBLANK('Gen Master'!D731)),OR('Gen Master'!$AM731=TRUE,'Gen Master'!$AM731="Enabled?")),'Gen Master'!D731, ignore_flag)</f>
        <v>zzz_ignore</v>
      </c>
      <c r="E761" s="19" t="str">
        <f>IF(AND(NOT(ISBLANK('Gen Master'!E731)),OR('Gen Master'!$AM731=TRUE,'Gen Master'!$AM731="Enabled?")),'Gen Master'!E731, ignore_flag)</f>
        <v>zzz_ignore</v>
      </c>
      <c r="F761" s="19" t="str">
        <f>IF(AND(NOT(ISBLANK('Gen Master'!F731)),OR('Gen Master'!$AM731=TRUE,'Gen Master'!$AM731="Enabled?")),'Gen Master'!F731, ignore_flag)</f>
        <v>zzz_ignore</v>
      </c>
      <c r="G761" s="19" t="str">
        <f>IF(AND(NOT(ISBLANK('Gen Master'!G731)),OR('Gen Master'!$AM731=TRUE,'Gen Master'!$AM731="Enabled?")),'Gen Master'!G731, ignore_flag)</f>
        <v>zzz_ignore</v>
      </c>
      <c r="H761" s="19" t="str">
        <f>IF(AND(NOT(ISBLANK('Gen Master'!H731)),OR('Gen Master'!$AM731=TRUE,'Gen Master'!$AM731="Enabled?")),'Gen Master'!H731, ignore_flag)</f>
        <v>zzz_ignore</v>
      </c>
      <c r="I761" s="19" t="str">
        <f>IF(AND(NOT(ISBLANK('Gen Master'!I731)),OR('Gen Master'!$AM731=TRUE,'Gen Master'!$AM731="Enabled?")),'Gen Master'!I731, ignore_flag)</f>
        <v>zzz_ignore</v>
      </c>
      <c r="J761" s="19" t="str">
        <f>IF(AND(NOT(ISBLANK('Gen Master'!J731)),OR('Gen Master'!$AM731=TRUE,'Gen Master'!$AM731="Enabled?")),'Gen Master'!J731, ignore_flag)</f>
        <v>zzz_ignore</v>
      </c>
      <c r="K761" s="19" t="str">
        <f>IF(AND(NOT(ISBLANK('Gen Master'!K731)),OR('Gen Master'!$AM731=TRUE,'Gen Master'!$AM731="Enabled?")),'Gen Master'!K731, ignore_flag)</f>
        <v>zzz_ignore</v>
      </c>
      <c r="L761" s="19" t="str">
        <f>IF(AND(NOT(ISBLANK('Gen Master'!L731)),OR('Gen Master'!$AM731=TRUE,'Gen Master'!$AM731="Enabled?")),'Gen Master'!L731, ignore_flag)</f>
        <v>zzz_ignore</v>
      </c>
      <c r="M761" s="19" t="str">
        <f>IF(AND(NOT(ISBLANK('Gen Master'!M731)),OR('Gen Master'!$AM731=TRUE,'Gen Master'!$AM731="Enabled?")),'Gen Master'!M731, ignore_flag)</f>
        <v>zzz_ignore</v>
      </c>
      <c r="N761" s="19" t="str">
        <f>IF(AND(NOT(ISBLANK('Gen Master'!N731)),OR('Gen Master'!$AM731=TRUE,'Gen Master'!$AM731="Enabled?")),'Gen Master'!N731, ignore_flag)</f>
        <v>zzz_ignore</v>
      </c>
      <c r="O761" s="19" t="str">
        <f>IF(AND(NOT(ISBLANK('Gen Master'!O731)),OR('Gen Master'!$AM731=TRUE,'Gen Master'!$AM731="Enabled?")),'Gen Master'!O731, ignore_flag)</f>
        <v>zzz_ignore</v>
      </c>
      <c r="P761" s="19" t="str">
        <f>IF(AND(NOT(ISBLANK('Gen Master'!P731)),OR('Gen Master'!$AM731=TRUE,'Gen Master'!$AM731="Enabled?")),'Gen Master'!P731, ignore_flag)</f>
        <v>zzz_ignore</v>
      </c>
      <c r="Q761" s="19" t="str">
        <f>IF(AND(NOT(ISBLANK('Gen Master'!Q731)),OR('Gen Master'!$AM731=TRUE,'Gen Master'!$AM731="Enabled?")),'Gen Master'!Q731, ignore_flag)</f>
        <v>zzz_ignore</v>
      </c>
      <c r="R761" s="19" t="str">
        <f>IF(AND(NOT(ISBLANK('Gen Master'!R731)),OR('Gen Master'!$AM731=TRUE,'Gen Master'!$AM731="Enabled?")),'Gen Master'!R731, ignore_flag)</f>
        <v>zzz_ignore</v>
      </c>
      <c r="S761" s="19" t="str">
        <f>IF(AND(NOT(ISBLANK('Gen Master'!S731)),OR('Gen Master'!$AM731=TRUE,'Gen Master'!$AM731="Enabled?")),'Gen Master'!S731, ignore_flag)</f>
        <v>zzz_ignore</v>
      </c>
      <c r="T761" s="19" t="str">
        <f>IF(AND(NOT(ISBLANK('Gen Master'!T731)),OR('Gen Master'!$AM731=TRUE,'Gen Master'!$AM731="Enabled?")),'Gen Master'!T731, ignore_flag)</f>
        <v>zzz_ignore</v>
      </c>
      <c r="U761" s="19" t="str">
        <f>IF(AND(NOT(ISBLANK('Gen Master'!U731)),OR('Gen Master'!$AM731=TRUE,'Gen Master'!$AM731="Enabled?")),'Gen Master'!U731, ignore_flag)</f>
        <v>zzz_ignore</v>
      </c>
      <c r="V761" s="19" t="str">
        <f ca="1">IF(AND(NOT(ISBLANK('Gen Master'!V731)),OR('Gen Master'!$AM731=TRUE,'Gen Master'!$AM731="Enabled?")),'Gen Master'!V731, ignore_flag)</f>
        <v>zzz_ignore</v>
      </c>
      <c r="W761" s="19" t="str">
        <f>IF(AND(NOT(ISBLANK('Gen Master'!W731)),OR('Gen Master'!$AM731=TRUE,'Gen Master'!$AM731="Enabled?")),'Gen Master'!W731, ignore_flag)</f>
        <v>zzz_ignore</v>
      </c>
      <c r="X761" s="19" t="str">
        <f>IF(AND(NOT(ISBLANK('Gen Master'!X731)),OR('Gen Master'!$AM731=TRUE,'Gen Master'!$AM731="Enabled?")),'Gen Master'!X731, ignore_flag)</f>
        <v>zzz_ignore</v>
      </c>
      <c r="Y761" s="19" t="str">
        <f>IF(AND(NOT(ISBLANK('Gen Master'!Y731)),OR('Gen Master'!$AM731=TRUE,'Gen Master'!$AM731="Enabled?")),'Gen Master'!Y731, ignore_flag)</f>
        <v>zzz_ignore</v>
      </c>
    </row>
    <row r="762" spans="1:25">
      <c r="A762" s="19">
        <f>'Gen Master'!A732</f>
        <v>701</v>
      </c>
      <c r="B762" s="19" t="str">
        <f>IF(AND(NOT(ISBLANK('Gen Master'!B732)),OR('Gen Master'!$AM732=TRUE,'Gen Master'!$AM732="Enabled?")),'Gen Master'!B732, ignore_flag)</f>
        <v>zzz_ignore</v>
      </c>
      <c r="C762" s="19" t="str">
        <f>IF(AND(NOT(ISBLANK('Gen Master'!C732)),OR('Gen Master'!$AM732=TRUE,'Gen Master'!$AM732="Enabled?")),'Gen Master'!C732, ignore_flag)</f>
        <v>zzz_ignore</v>
      </c>
      <c r="D762" s="19" t="str">
        <f>IF(AND(NOT(ISBLANK('Gen Master'!D732)),OR('Gen Master'!$AM732=TRUE,'Gen Master'!$AM732="Enabled?")),'Gen Master'!D732, ignore_flag)</f>
        <v>zzz_ignore</v>
      </c>
      <c r="E762" s="19" t="str">
        <f>IF(AND(NOT(ISBLANK('Gen Master'!E732)),OR('Gen Master'!$AM732=TRUE,'Gen Master'!$AM732="Enabled?")),'Gen Master'!E732, ignore_flag)</f>
        <v>zzz_ignore</v>
      </c>
      <c r="F762" s="19" t="str">
        <f>IF(AND(NOT(ISBLANK('Gen Master'!F732)),OR('Gen Master'!$AM732=TRUE,'Gen Master'!$AM732="Enabled?")),'Gen Master'!F732, ignore_flag)</f>
        <v>zzz_ignore</v>
      </c>
      <c r="G762" s="19" t="str">
        <f>IF(AND(NOT(ISBLANK('Gen Master'!G732)),OR('Gen Master'!$AM732=TRUE,'Gen Master'!$AM732="Enabled?")),'Gen Master'!G732, ignore_flag)</f>
        <v>zzz_ignore</v>
      </c>
      <c r="H762" s="19" t="str">
        <f>IF(AND(NOT(ISBLANK('Gen Master'!H732)),OR('Gen Master'!$AM732=TRUE,'Gen Master'!$AM732="Enabled?")),'Gen Master'!H732, ignore_flag)</f>
        <v>zzz_ignore</v>
      </c>
      <c r="I762" s="19" t="str">
        <f>IF(AND(NOT(ISBLANK('Gen Master'!I732)),OR('Gen Master'!$AM732=TRUE,'Gen Master'!$AM732="Enabled?")),'Gen Master'!I732, ignore_flag)</f>
        <v>zzz_ignore</v>
      </c>
      <c r="J762" s="19" t="str">
        <f>IF(AND(NOT(ISBLANK('Gen Master'!J732)),OR('Gen Master'!$AM732=TRUE,'Gen Master'!$AM732="Enabled?")),'Gen Master'!J732, ignore_flag)</f>
        <v>zzz_ignore</v>
      </c>
      <c r="K762" s="19" t="str">
        <f>IF(AND(NOT(ISBLANK('Gen Master'!K732)),OR('Gen Master'!$AM732=TRUE,'Gen Master'!$AM732="Enabled?")),'Gen Master'!K732, ignore_flag)</f>
        <v>zzz_ignore</v>
      </c>
      <c r="L762" s="19" t="str">
        <f>IF(AND(NOT(ISBLANK('Gen Master'!L732)),OR('Gen Master'!$AM732=TRUE,'Gen Master'!$AM732="Enabled?")),'Gen Master'!L732, ignore_flag)</f>
        <v>zzz_ignore</v>
      </c>
      <c r="M762" s="19" t="str">
        <f>IF(AND(NOT(ISBLANK('Gen Master'!M732)),OR('Gen Master'!$AM732=TRUE,'Gen Master'!$AM732="Enabled?")),'Gen Master'!M732, ignore_flag)</f>
        <v>zzz_ignore</v>
      </c>
      <c r="N762" s="19" t="str">
        <f>IF(AND(NOT(ISBLANK('Gen Master'!N732)),OR('Gen Master'!$AM732=TRUE,'Gen Master'!$AM732="Enabled?")),'Gen Master'!N732, ignore_flag)</f>
        <v>zzz_ignore</v>
      </c>
      <c r="O762" s="19" t="str">
        <f>IF(AND(NOT(ISBLANK('Gen Master'!O732)),OR('Gen Master'!$AM732=TRUE,'Gen Master'!$AM732="Enabled?")),'Gen Master'!O732, ignore_flag)</f>
        <v>zzz_ignore</v>
      </c>
      <c r="P762" s="19" t="str">
        <f>IF(AND(NOT(ISBLANK('Gen Master'!P732)),OR('Gen Master'!$AM732=TRUE,'Gen Master'!$AM732="Enabled?")),'Gen Master'!P732, ignore_flag)</f>
        <v>zzz_ignore</v>
      </c>
      <c r="Q762" s="19" t="str">
        <f>IF(AND(NOT(ISBLANK('Gen Master'!Q732)),OR('Gen Master'!$AM732=TRUE,'Gen Master'!$AM732="Enabled?")),'Gen Master'!Q732, ignore_flag)</f>
        <v>zzz_ignore</v>
      </c>
      <c r="R762" s="19" t="str">
        <f>IF(AND(NOT(ISBLANK('Gen Master'!R732)),OR('Gen Master'!$AM732=TRUE,'Gen Master'!$AM732="Enabled?")),'Gen Master'!R732, ignore_flag)</f>
        <v>zzz_ignore</v>
      </c>
      <c r="S762" s="19" t="str">
        <f>IF(AND(NOT(ISBLANK('Gen Master'!S732)),OR('Gen Master'!$AM732=TRUE,'Gen Master'!$AM732="Enabled?")),'Gen Master'!S732, ignore_flag)</f>
        <v>zzz_ignore</v>
      </c>
      <c r="T762" s="19" t="str">
        <f>IF(AND(NOT(ISBLANK('Gen Master'!T732)),OR('Gen Master'!$AM732=TRUE,'Gen Master'!$AM732="Enabled?")),'Gen Master'!T732, ignore_flag)</f>
        <v>zzz_ignore</v>
      </c>
      <c r="U762" s="19" t="str">
        <f>IF(AND(NOT(ISBLANK('Gen Master'!U732)),OR('Gen Master'!$AM732=TRUE,'Gen Master'!$AM732="Enabled?")),'Gen Master'!U732, ignore_flag)</f>
        <v>zzz_ignore</v>
      </c>
      <c r="V762" s="19" t="str">
        <f ca="1">IF(AND(NOT(ISBLANK('Gen Master'!V732)),OR('Gen Master'!$AM732=TRUE,'Gen Master'!$AM732="Enabled?")),'Gen Master'!V732, ignore_flag)</f>
        <v>zzz_ignore</v>
      </c>
      <c r="W762" s="19" t="str">
        <f>IF(AND(NOT(ISBLANK('Gen Master'!W732)),OR('Gen Master'!$AM732=TRUE,'Gen Master'!$AM732="Enabled?")),'Gen Master'!W732, ignore_flag)</f>
        <v>zzz_ignore</v>
      </c>
      <c r="X762" s="19" t="str">
        <f>IF(AND(NOT(ISBLANK('Gen Master'!X732)),OR('Gen Master'!$AM732=TRUE,'Gen Master'!$AM732="Enabled?")),'Gen Master'!X732, ignore_flag)</f>
        <v>zzz_ignore</v>
      </c>
      <c r="Y762" s="19" t="str">
        <f>IF(AND(NOT(ISBLANK('Gen Master'!Y732)),OR('Gen Master'!$AM732=TRUE,'Gen Master'!$AM732="Enabled?")),'Gen Master'!Y732, ignore_flag)</f>
        <v>zzz_ignore</v>
      </c>
    </row>
    <row r="763" spans="1:25">
      <c r="A763" s="19">
        <f>'Gen Master'!A733</f>
        <v>702</v>
      </c>
      <c r="B763" s="19" t="str">
        <f>IF(AND(NOT(ISBLANK('Gen Master'!B733)),OR('Gen Master'!$AM733=TRUE,'Gen Master'!$AM733="Enabled?")),'Gen Master'!B733, ignore_flag)</f>
        <v>zzz_ignore</v>
      </c>
      <c r="C763" s="19" t="str">
        <f>IF(AND(NOT(ISBLANK('Gen Master'!C733)),OR('Gen Master'!$AM733=TRUE,'Gen Master'!$AM733="Enabled?")),'Gen Master'!C733, ignore_flag)</f>
        <v>zzz_ignore</v>
      </c>
      <c r="D763" s="19" t="str">
        <f>IF(AND(NOT(ISBLANK('Gen Master'!D733)),OR('Gen Master'!$AM733=TRUE,'Gen Master'!$AM733="Enabled?")),'Gen Master'!D733, ignore_flag)</f>
        <v>zzz_ignore</v>
      </c>
      <c r="E763" s="19" t="str">
        <f>IF(AND(NOT(ISBLANK('Gen Master'!E733)),OR('Gen Master'!$AM733=TRUE,'Gen Master'!$AM733="Enabled?")),'Gen Master'!E733, ignore_flag)</f>
        <v>zzz_ignore</v>
      </c>
      <c r="F763" s="19" t="str">
        <f>IF(AND(NOT(ISBLANK('Gen Master'!F733)),OR('Gen Master'!$AM733=TRUE,'Gen Master'!$AM733="Enabled?")),'Gen Master'!F733, ignore_flag)</f>
        <v>zzz_ignore</v>
      </c>
      <c r="G763" s="19" t="str">
        <f>IF(AND(NOT(ISBLANK('Gen Master'!G733)),OR('Gen Master'!$AM733=TRUE,'Gen Master'!$AM733="Enabled?")),'Gen Master'!G733, ignore_flag)</f>
        <v>zzz_ignore</v>
      </c>
      <c r="H763" s="19" t="str">
        <f>IF(AND(NOT(ISBLANK('Gen Master'!H733)),OR('Gen Master'!$AM733=TRUE,'Gen Master'!$AM733="Enabled?")),'Gen Master'!H733, ignore_flag)</f>
        <v>zzz_ignore</v>
      </c>
      <c r="I763" s="19" t="str">
        <f>IF(AND(NOT(ISBLANK('Gen Master'!I733)),OR('Gen Master'!$AM733=TRUE,'Gen Master'!$AM733="Enabled?")),'Gen Master'!I733, ignore_flag)</f>
        <v>zzz_ignore</v>
      </c>
      <c r="J763" s="19" t="str">
        <f>IF(AND(NOT(ISBLANK('Gen Master'!J733)),OR('Gen Master'!$AM733=TRUE,'Gen Master'!$AM733="Enabled?")),'Gen Master'!J733, ignore_flag)</f>
        <v>zzz_ignore</v>
      </c>
      <c r="K763" s="19" t="str">
        <f>IF(AND(NOT(ISBLANK('Gen Master'!K733)),OR('Gen Master'!$AM733=TRUE,'Gen Master'!$AM733="Enabled?")),'Gen Master'!K733, ignore_flag)</f>
        <v>zzz_ignore</v>
      </c>
      <c r="L763" s="19" t="str">
        <f>IF(AND(NOT(ISBLANK('Gen Master'!L733)),OR('Gen Master'!$AM733=TRUE,'Gen Master'!$AM733="Enabled?")),'Gen Master'!L733, ignore_flag)</f>
        <v>zzz_ignore</v>
      </c>
      <c r="M763" s="19" t="str">
        <f>IF(AND(NOT(ISBLANK('Gen Master'!M733)),OR('Gen Master'!$AM733=TRUE,'Gen Master'!$AM733="Enabled?")),'Gen Master'!M733, ignore_flag)</f>
        <v>zzz_ignore</v>
      </c>
      <c r="N763" s="19" t="str">
        <f>IF(AND(NOT(ISBLANK('Gen Master'!N733)),OR('Gen Master'!$AM733=TRUE,'Gen Master'!$AM733="Enabled?")),'Gen Master'!N733, ignore_flag)</f>
        <v>zzz_ignore</v>
      </c>
      <c r="O763" s="19" t="str">
        <f>IF(AND(NOT(ISBLANK('Gen Master'!O733)),OR('Gen Master'!$AM733=TRUE,'Gen Master'!$AM733="Enabled?")),'Gen Master'!O733, ignore_flag)</f>
        <v>zzz_ignore</v>
      </c>
      <c r="P763" s="19" t="str">
        <f>IF(AND(NOT(ISBLANK('Gen Master'!P733)),OR('Gen Master'!$AM733=TRUE,'Gen Master'!$AM733="Enabled?")),'Gen Master'!P733, ignore_flag)</f>
        <v>zzz_ignore</v>
      </c>
      <c r="Q763" s="19" t="str">
        <f>IF(AND(NOT(ISBLANK('Gen Master'!Q733)),OR('Gen Master'!$AM733=TRUE,'Gen Master'!$AM733="Enabled?")),'Gen Master'!Q733, ignore_flag)</f>
        <v>zzz_ignore</v>
      </c>
      <c r="R763" s="19" t="str">
        <f>IF(AND(NOT(ISBLANK('Gen Master'!R733)),OR('Gen Master'!$AM733=TRUE,'Gen Master'!$AM733="Enabled?")),'Gen Master'!R733, ignore_flag)</f>
        <v>zzz_ignore</v>
      </c>
      <c r="S763" s="19" t="str">
        <f>IF(AND(NOT(ISBLANK('Gen Master'!S733)),OR('Gen Master'!$AM733=TRUE,'Gen Master'!$AM733="Enabled?")),'Gen Master'!S733, ignore_flag)</f>
        <v>zzz_ignore</v>
      </c>
      <c r="T763" s="19" t="str">
        <f>IF(AND(NOT(ISBLANK('Gen Master'!T733)),OR('Gen Master'!$AM733=TRUE,'Gen Master'!$AM733="Enabled?")),'Gen Master'!T733, ignore_flag)</f>
        <v>zzz_ignore</v>
      </c>
      <c r="U763" s="19" t="str">
        <f>IF(AND(NOT(ISBLANK('Gen Master'!U733)),OR('Gen Master'!$AM733=TRUE,'Gen Master'!$AM733="Enabled?")),'Gen Master'!U733, ignore_flag)</f>
        <v>zzz_ignore</v>
      </c>
      <c r="V763" s="19" t="str">
        <f ca="1">IF(AND(NOT(ISBLANK('Gen Master'!V733)),OR('Gen Master'!$AM733=TRUE,'Gen Master'!$AM733="Enabled?")),'Gen Master'!V733, ignore_flag)</f>
        <v>zzz_ignore</v>
      </c>
      <c r="W763" s="19" t="str">
        <f>IF(AND(NOT(ISBLANK('Gen Master'!W733)),OR('Gen Master'!$AM733=TRUE,'Gen Master'!$AM733="Enabled?")),'Gen Master'!W733, ignore_flag)</f>
        <v>zzz_ignore</v>
      </c>
      <c r="X763" s="19" t="str">
        <f>IF(AND(NOT(ISBLANK('Gen Master'!X733)),OR('Gen Master'!$AM733=TRUE,'Gen Master'!$AM733="Enabled?")),'Gen Master'!X733, ignore_flag)</f>
        <v>zzz_ignore</v>
      </c>
      <c r="Y763" s="19" t="str">
        <f>IF(AND(NOT(ISBLANK('Gen Master'!Y733)),OR('Gen Master'!$AM733=TRUE,'Gen Master'!$AM733="Enabled?")),'Gen Master'!Y733, ignore_flag)</f>
        <v>zzz_ignore</v>
      </c>
    </row>
    <row r="764" spans="1:25">
      <c r="A764" s="19">
        <f>'Gen Master'!A737</f>
        <v>706</v>
      </c>
      <c r="B764" s="19" t="str">
        <f>IF(AND(NOT(ISBLANK('Gen Master'!B737)),OR('Gen Master'!$AM737=TRUE,'Gen Master'!$AM737="Enabled?")),'Gen Master'!B737, ignore_flag)</f>
        <v>zzz_ignore</v>
      </c>
      <c r="C764" s="19" t="str">
        <f>IF(AND(NOT(ISBLANK('Gen Master'!C737)),OR('Gen Master'!$AM737=TRUE,'Gen Master'!$AM737="Enabled?")),'Gen Master'!C737, ignore_flag)</f>
        <v>zzz_ignore</v>
      </c>
      <c r="D764" s="19" t="str">
        <f>IF(AND(NOT(ISBLANK('Gen Master'!D737)),OR('Gen Master'!$AM737=TRUE,'Gen Master'!$AM737="Enabled?")),'Gen Master'!D737, ignore_flag)</f>
        <v>zzz_ignore</v>
      </c>
      <c r="E764" s="19" t="str">
        <f>IF(AND(NOT(ISBLANK('Gen Master'!E737)),OR('Gen Master'!$AM737=TRUE,'Gen Master'!$AM737="Enabled?")),'Gen Master'!E737, ignore_flag)</f>
        <v>zzz_ignore</v>
      </c>
      <c r="F764" s="19" t="str">
        <f>IF(AND(NOT(ISBLANK('Gen Master'!F737)),OR('Gen Master'!$AM737=TRUE,'Gen Master'!$AM737="Enabled?")),'Gen Master'!F737, ignore_flag)</f>
        <v>zzz_ignore</v>
      </c>
      <c r="G764" s="19" t="str">
        <f>IF(AND(NOT(ISBLANK('Gen Master'!G737)),OR('Gen Master'!$AM737=TRUE,'Gen Master'!$AM737="Enabled?")),'Gen Master'!G737, ignore_flag)</f>
        <v>zzz_ignore</v>
      </c>
      <c r="H764" s="19" t="str">
        <f>IF(AND(NOT(ISBLANK('Gen Master'!H737)),OR('Gen Master'!$AM737=TRUE,'Gen Master'!$AM737="Enabled?")),'Gen Master'!H737, ignore_flag)</f>
        <v>zzz_ignore</v>
      </c>
      <c r="I764" s="19" t="str">
        <f>IF(AND(NOT(ISBLANK('Gen Master'!I737)),OR('Gen Master'!$AM737=TRUE,'Gen Master'!$AM737="Enabled?")),'Gen Master'!I737, ignore_flag)</f>
        <v>zzz_ignore</v>
      </c>
      <c r="J764" s="19" t="str">
        <f>IF(AND(NOT(ISBLANK('Gen Master'!J737)),OR('Gen Master'!$AM737=TRUE,'Gen Master'!$AM737="Enabled?")),'Gen Master'!J737, ignore_flag)</f>
        <v>zzz_ignore</v>
      </c>
      <c r="K764" s="19" t="str">
        <f>IF(AND(NOT(ISBLANK('Gen Master'!K737)),OR('Gen Master'!$AM737=TRUE,'Gen Master'!$AM737="Enabled?")),'Gen Master'!K737, ignore_flag)</f>
        <v>zzz_ignore</v>
      </c>
      <c r="L764" s="19" t="str">
        <f>IF(AND(NOT(ISBLANK('Gen Master'!L737)),OR('Gen Master'!$AM737=TRUE,'Gen Master'!$AM737="Enabled?")),'Gen Master'!L737, ignore_flag)</f>
        <v>zzz_ignore</v>
      </c>
      <c r="M764" s="19" t="str">
        <f>IF(AND(NOT(ISBLANK('Gen Master'!M737)),OR('Gen Master'!$AM737=TRUE,'Gen Master'!$AM737="Enabled?")),'Gen Master'!M737, ignore_flag)</f>
        <v>zzz_ignore</v>
      </c>
      <c r="N764" s="19" t="str">
        <f>IF(AND(NOT(ISBLANK('Gen Master'!N737)),OR('Gen Master'!$AM737=TRUE,'Gen Master'!$AM737="Enabled?")),'Gen Master'!N737, ignore_flag)</f>
        <v>zzz_ignore</v>
      </c>
      <c r="O764" s="19" t="str">
        <f>IF(AND(NOT(ISBLANK('Gen Master'!O737)),OR('Gen Master'!$AM737=TRUE,'Gen Master'!$AM737="Enabled?")),'Gen Master'!O737, ignore_flag)</f>
        <v>zzz_ignore</v>
      </c>
      <c r="P764" s="19" t="str">
        <f>IF(AND(NOT(ISBLANK('Gen Master'!P737)),OR('Gen Master'!$AM737=TRUE,'Gen Master'!$AM737="Enabled?")),'Gen Master'!P737, ignore_flag)</f>
        <v>zzz_ignore</v>
      </c>
      <c r="Q764" s="19" t="str">
        <f>IF(AND(NOT(ISBLANK('Gen Master'!Q737)),OR('Gen Master'!$AM737=TRUE,'Gen Master'!$AM737="Enabled?")),'Gen Master'!Q737, ignore_flag)</f>
        <v>zzz_ignore</v>
      </c>
      <c r="R764" s="19" t="str">
        <f>IF(AND(NOT(ISBLANK('Gen Master'!R737)),OR('Gen Master'!$AM737=TRUE,'Gen Master'!$AM737="Enabled?")),'Gen Master'!R737, ignore_flag)</f>
        <v>zzz_ignore</v>
      </c>
      <c r="S764" s="19" t="str">
        <f>IF(AND(NOT(ISBLANK('Gen Master'!S737)),OR('Gen Master'!$AM737=TRUE,'Gen Master'!$AM737="Enabled?")),'Gen Master'!S737, ignore_flag)</f>
        <v>zzz_ignore</v>
      </c>
      <c r="T764" s="19" t="str">
        <f>IF(AND(NOT(ISBLANK('Gen Master'!T737)),OR('Gen Master'!$AM737=TRUE,'Gen Master'!$AM737="Enabled?")),'Gen Master'!T737, ignore_flag)</f>
        <v>zzz_ignore</v>
      </c>
      <c r="U764" s="19" t="str">
        <f>IF(AND(NOT(ISBLANK('Gen Master'!U737)),OR('Gen Master'!$AM737=TRUE,'Gen Master'!$AM737="Enabled?")),'Gen Master'!U737, ignore_flag)</f>
        <v>zzz_ignore</v>
      </c>
      <c r="V764" s="19" t="str">
        <f ca="1">IF(AND(NOT(ISBLANK('Gen Master'!V737)),OR('Gen Master'!$AM737=TRUE,'Gen Master'!$AM737="Enabled?")),'Gen Master'!V737, ignore_flag)</f>
        <v>zzz_ignore</v>
      </c>
      <c r="W764" s="19" t="str">
        <f>IF(AND(NOT(ISBLANK('Gen Master'!W737)),OR('Gen Master'!$AM737=TRUE,'Gen Master'!$AM737="Enabled?")),'Gen Master'!W737, ignore_flag)</f>
        <v>zzz_ignore</v>
      </c>
      <c r="X764" s="19" t="str">
        <f>IF(AND(NOT(ISBLANK('Gen Master'!X737)),OR('Gen Master'!$AM737=TRUE,'Gen Master'!$AM737="Enabled?")),'Gen Master'!X737, ignore_flag)</f>
        <v>zzz_ignore</v>
      </c>
      <c r="Y764" s="19" t="str">
        <f>IF(AND(NOT(ISBLANK('Gen Master'!Y737)),OR('Gen Master'!$AM737=TRUE,'Gen Master'!$AM737="Enabled?")),'Gen Master'!Y737, ignore_flag)</f>
        <v>zzz_ignore</v>
      </c>
    </row>
    <row r="765" spans="1:25">
      <c r="A765" s="19">
        <f>'Gen Master'!A738</f>
        <v>707</v>
      </c>
      <c r="B765" s="19" t="str">
        <f>IF(AND(NOT(ISBLANK('Gen Master'!B738)),OR('Gen Master'!$AM738=TRUE,'Gen Master'!$AM738="Enabled?")),'Gen Master'!B738, ignore_flag)</f>
        <v>zzz_ignore</v>
      </c>
      <c r="C765" s="19" t="str">
        <f>IF(AND(NOT(ISBLANK('Gen Master'!C738)),OR('Gen Master'!$AM738=TRUE,'Gen Master'!$AM738="Enabled?")),'Gen Master'!C738, ignore_flag)</f>
        <v>zzz_ignore</v>
      </c>
      <c r="D765" s="19" t="str">
        <f>IF(AND(NOT(ISBLANK('Gen Master'!D738)),OR('Gen Master'!$AM738=TRUE,'Gen Master'!$AM738="Enabled?")),'Gen Master'!D738, ignore_flag)</f>
        <v>zzz_ignore</v>
      </c>
      <c r="E765" s="19" t="str">
        <f>IF(AND(NOT(ISBLANK('Gen Master'!E738)),OR('Gen Master'!$AM738=TRUE,'Gen Master'!$AM738="Enabled?")),'Gen Master'!E738, ignore_flag)</f>
        <v>zzz_ignore</v>
      </c>
      <c r="F765" s="19" t="str">
        <f>IF(AND(NOT(ISBLANK('Gen Master'!F738)),OR('Gen Master'!$AM738=TRUE,'Gen Master'!$AM738="Enabled?")),'Gen Master'!F738, ignore_flag)</f>
        <v>zzz_ignore</v>
      </c>
      <c r="G765" s="19" t="str">
        <f>IF(AND(NOT(ISBLANK('Gen Master'!G738)),OR('Gen Master'!$AM738=TRUE,'Gen Master'!$AM738="Enabled?")),'Gen Master'!G738, ignore_flag)</f>
        <v>zzz_ignore</v>
      </c>
      <c r="H765" s="19" t="str">
        <f>IF(AND(NOT(ISBLANK('Gen Master'!H738)),OR('Gen Master'!$AM738=TRUE,'Gen Master'!$AM738="Enabled?")),'Gen Master'!H738, ignore_flag)</f>
        <v>zzz_ignore</v>
      </c>
      <c r="I765" s="19" t="str">
        <f>IF(AND(NOT(ISBLANK('Gen Master'!I738)),OR('Gen Master'!$AM738=TRUE,'Gen Master'!$AM738="Enabled?")),'Gen Master'!I738, ignore_flag)</f>
        <v>zzz_ignore</v>
      </c>
      <c r="J765" s="19" t="str">
        <f>IF(AND(NOT(ISBLANK('Gen Master'!J738)),OR('Gen Master'!$AM738=TRUE,'Gen Master'!$AM738="Enabled?")),'Gen Master'!J738, ignore_flag)</f>
        <v>zzz_ignore</v>
      </c>
      <c r="K765" s="19" t="str">
        <f>IF(AND(NOT(ISBLANK('Gen Master'!K738)),OR('Gen Master'!$AM738=TRUE,'Gen Master'!$AM738="Enabled?")),'Gen Master'!K738, ignore_flag)</f>
        <v>zzz_ignore</v>
      </c>
      <c r="L765" s="19" t="str">
        <f>IF(AND(NOT(ISBLANK('Gen Master'!L738)),OR('Gen Master'!$AM738=TRUE,'Gen Master'!$AM738="Enabled?")),'Gen Master'!L738, ignore_flag)</f>
        <v>zzz_ignore</v>
      </c>
      <c r="M765" s="19" t="str">
        <f>IF(AND(NOT(ISBLANK('Gen Master'!M738)),OR('Gen Master'!$AM738=TRUE,'Gen Master'!$AM738="Enabled?")),'Gen Master'!M738, ignore_flag)</f>
        <v>zzz_ignore</v>
      </c>
      <c r="N765" s="19" t="str">
        <f>IF(AND(NOT(ISBLANK('Gen Master'!N738)),OR('Gen Master'!$AM738=TRUE,'Gen Master'!$AM738="Enabled?")),'Gen Master'!N738, ignore_flag)</f>
        <v>zzz_ignore</v>
      </c>
      <c r="O765" s="19" t="str">
        <f>IF(AND(NOT(ISBLANK('Gen Master'!O738)),OR('Gen Master'!$AM738=TRUE,'Gen Master'!$AM738="Enabled?")),'Gen Master'!O738, ignore_flag)</f>
        <v>zzz_ignore</v>
      </c>
      <c r="P765" s="19" t="str">
        <f>IF(AND(NOT(ISBLANK('Gen Master'!P738)),OR('Gen Master'!$AM738=TRUE,'Gen Master'!$AM738="Enabled?")),'Gen Master'!P738, ignore_flag)</f>
        <v>zzz_ignore</v>
      </c>
      <c r="Q765" s="19" t="str">
        <f>IF(AND(NOT(ISBLANK('Gen Master'!Q738)),OR('Gen Master'!$AM738=TRUE,'Gen Master'!$AM738="Enabled?")),'Gen Master'!Q738, ignore_flag)</f>
        <v>zzz_ignore</v>
      </c>
      <c r="R765" s="19" t="str">
        <f>IF(AND(NOT(ISBLANK('Gen Master'!R738)),OR('Gen Master'!$AM738=TRUE,'Gen Master'!$AM738="Enabled?")),'Gen Master'!R738, ignore_flag)</f>
        <v>zzz_ignore</v>
      </c>
      <c r="S765" s="19" t="str">
        <f>IF(AND(NOT(ISBLANK('Gen Master'!S738)),OR('Gen Master'!$AM738=TRUE,'Gen Master'!$AM738="Enabled?")),'Gen Master'!S738, ignore_flag)</f>
        <v>zzz_ignore</v>
      </c>
      <c r="T765" s="19" t="str">
        <f>IF(AND(NOT(ISBLANK('Gen Master'!T738)),OR('Gen Master'!$AM738=TRUE,'Gen Master'!$AM738="Enabled?")),'Gen Master'!T738, ignore_flag)</f>
        <v>zzz_ignore</v>
      </c>
      <c r="U765" s="19" t="str">
        <f>IF(AND(NOT(ISBLANK('Gen Master'!U738)),OR('Gen Master'!$AM738=TRUE,'Gen Master'!$AM738="Enabled?")),'Gen Master'!U738, ignore_flag)</f>
        <v>zzz_ignore</v>
      </c>
      <c r="V765" s="19" t="str">
        <f ca="1">IF(AND(NOT(ISBLANK('Gen Master'!V738)),OR('Gen Master'!$AM738=TRUE,'Gen Master'!$AM738="Enabled?")),'Gen Master'!V738, ignore_flag)</f>
        <v>zzz_ignore</v>
      </c>
      <c r="W765" s="19" t="str">
        <f>IF(AND(NOT(ISBLANK('Gen Master'!W738)),OR('Gen Master'!$AM738=TRUE,'Gen Master'!$AM738="Enabled?")),'Gen Master'!W738, ignore_flag)</f>
        <v>zzz_ignore</v>
      </c>
      <c r="X765" s="19" t="str">
        <f>IF(AND(NOT(ISBLANK('Gen Master'!X738)),OR('Gen Master'!$AM738=TRUE,'Gen Master'!$AM738="Enabled?")),'Gen Master'!X738, ignore_flag)</f>
        <v>zzz_ignore</v>
      </c>
      <c r="Y765" s="19" t="str">
        <f>IF(AND(NOT(ISBLANK('Gen Master'!Y738)),OR('Gen Master'!$AM738=TRUE,'Gen Master'!$AM738="Enabled?")),'Gen Master'!Y738, ignore_flag)</f>
        <v>zzz_ignore</v>
      </c>
    </row>
    <row r="766" spans="1:25">
      <c r="A766" s="19">
        <f>'Gen Master'!A739</f>
        <v>708</v>
      </c>
      <c r="B766" s="19" t="str">
        <f>IF(AND(NOT(ISBLANK('Gen Master'!B739)),OR('Gen Master'!$AM739=TRUE,'Gen Master'!$AM739="Enabled?")),'Gen Master'!B739, ignore_flag)</f>
        <v>zzz_ignore</v>
      </c>
      <c r="C766" s="19" t="str">
        <f>IF(AND(NOT(ISBLANK('Gen Master'!C739)),OR('Gen Master'!$AM739=TRUE,'Gen Master'!$AM739="Enabled?")),'Gen Master'!C739, ignore_flag)</f>
        <v>zzz_ignore</v>
      </c>
      <c r="D766" s="19" t="str">
        <f>IF(AND(NOT(ISBLANK('Gen Master'!D739)),OR('Gen Master'!$AM739=TRUE,'Gen Master'!$AM739="Enabled?")),'Gen Master'!D739, ignore_flag)</f>
        <v>zzz_ignore</v>
      </c>
      <c r="E766" s="19" t="str">
        <f>IF(AND(NOT(ISBLANK('Gen Master'!E739)),OR('Gen Master'!$AM739=TRUE,'Gen Master'!$AM739="Enabled?")),'Gen Master'!E739, ignore_flag)</f>
        <v>zzz_ignore</v>
      </c>
      <c r="F766" s="19" t="str">
        <f>IF(AND(NOT(ISBLANK('Gen Master'!F739)),OR('Gen Master'!$AM739=TRUE,'Gen Master'!$AM739="Enabled?")),'Gen Master'!F739, ignore_flag)</f>
        <v>zzz_ignore</v>
      </c>
      <c r="G766" s="19" t="str">
        <f>IF(AND(NOT(ISBLANK('Gen Master'!G739)),OR('Gen Master'!$AM739=TRUE,'Gen Master'!$AM739="Enabled?")),'Gen Master'!G739, ignore_flag)</f>
        <v>zzz_ignore</v>
      </c>
      <c r="H766" s="19" t="str">
        <f>IF(AND(NOT(ISBLANK('Gen Master'!H739)),OR('Gen Master'!$AM739=TRUE,'Gen Master'!$AM739="Enabled?")),'Gen Master'!H739, ignore_flag)</f>
        <v>zzz_ignore</v>
      </c>
      <c r="I766" s="19" t="str">
        <f>IF(AND(NOT(ISBLANK('Gen Master'!I739)),OR('Gen Master'!$AM739=TRUE,'Gen Master'!$AM739="Enabled?")),'Gen Master'!I739, ignore_flag)</f>
        <v>zzz_ignore</v>
      </c>
      <c r="J766" s="19" t="str">
        <f>IF(AND(NOT(ISBLANK('Gen Master'!J739)),OR('Gen Master'!$AM739=TRUE,'Gen Master'!$AM739="Enabled?")),'Gen Master'!J739, ignore_flag)</f>
        <v>zzz_ignore</v>
      </c>
      <c r="K766" s="19" t="str">
        <f>IF(AND(NOT(ISBLANK('Gen Master'!K739)),OR('Gen Master'!$AM739=TRUE,'Gen Master'!$AM739="Enabled?")),'Gen Master'!K739, ignore_flag)</f>
        <v>zzz_ignore</v>
      </c>
      <c r="L766" s="19" t="str">
        <f>IF(AND(NOT(ISBLANK('Gen Master'!L739)),OR('Gen Master'!$AM739=TRUE,'Gen Master'!$AM739="Enabled?")),'Gen Master'!L739, ignore_flag)</f>
        <v>zzz_ignore</v>
      </c>
      <c r="M766" s="19" t="str">
        <f>IF(AND(NOT(ISBLANK('Gen Master'!M739)),OR('Gen Master'!$AM739=TRUE,'Gen Master'!$AM739="Enabled?")),'Gen Master'!M739, ignore_flag)</f>
        <v>zzz_ignore</v>
      </c>
      <c r="N766" s="19" t="str">
        <f>IF(AND(NOT(ISBLANK('Gen Master'!N739)),OR('Gen Master'!$AM739=TRUE,'Gen Master'!$AM739="Enabled?")),'Gen Master'!N739, ignore_flag)</f>
        <v>zzz_ignore</v>
      </c>
      <c r="O766" s="19" t="str">
        <f>IF(AND(NOT(ISBLANK('Gen Master'!O739)),OR('Gen Master'!$AM739=TRUE,'Gen Master'!$AM739="Enabled?")),'Gen Master'!O739, ignore_flag)</f>
        <v>zzz_ignore</v>
      </c>
      <c r="P766" s="19" t="str">
        <f>IF(AND(NOT(ISBLANK('Gen Master'!P739)),OR('Gen Master'!$AM739=TRUE,'Gen Master'!$AM739="Enabled?")),'Gen Master'!P739, ignore_flag)</f>
        <v>zzz_ignore</v>
      </c>
      <c r="Q766" s="19" t="str">
        <f>IF(AND(NOT(ISBLANK('Gen Master'!Q739)),OR('Gen Master'!$AM739=TRUE,'Gen Master'!$AM739="Enabled?")),'Gen Master'!Q739, ignore_flag)</f>
        <v>zzz_ignore</v>
      </c>
      <c r="R766" s="19" t="str">
        <f>IF(AND(NOT(ISBLANK('Gen Master'!R739)),OR('Gen Master'!$AM739=TRUE,'Gen Master'!$AM739="Enabled?")),'Gen Master'!R739, ignore_flag)</f>
        <v>zzz_ignore</v>
      </c>
      <c r="S766" s="19" t="str">
        <f>IF(AND(NOT(ISBLANK('Gen Master'!S739)),OR('Gen Master'!$AM739=TRUE,'Gen Master'!$AM739="Enabled?")),'Gen Master'!S739, ignore_flag)</f>
        <v>zzz_ignore</v>
      </c>
      <c r="T766" s="19" t="str">
        <f>IF(AND(NOT(ISBLANK('Gen Master'!T739)),OR('Gen Master'!$AM739=TRUE,'Gen Master'!$AM739="Enabled?")),'Gen Master'!T739, ignore_flag)</f>
        <v>zzz_ignore</v>
      </c>
      <c r="U766" s="19" t="str">
        <f>IF(AND(NOT(ISBLANK('Gen Master'!U739)),OR('Gen Master'!$AM739=TRUE,'Gen Master'!$AM739="Enabled?")),'Gen Master'!U739, ignore_flag)</f>
        <v>zzz_ignore</v>
      </c>
      <c r="V766" s="19" t="str">
        <f ca="1">IF(AND(NOT(ISBLANK('Gen Master'!V739)),OR('Gen Master'!$AM739=TRUE,'Gen Master'!$AM739="Enabled?")),'Gen Master'!V739, ignore_flag)</f>
        <v>zzz_ignore</v>
      </c>
      <c r="W766" s="19" t="str">
        <f>IF(AND(NOT(ISBLANK('Gen Master'!W739)),OR('Gen Master'!$AM739=TRUE,'Gen Master'!$AM739="Enabled?")),'Gen Master'!W739, ignore_flag)</f>
        <v>zzz_ignore</v>
      </c>
      <c r="X766" s="19" t="str">
        <f>IF(AND(NOT(ISBLANK('Gen Master'!X739)),OR('Gen Master'!$AM739=TRUE,'Gen Master'!$AM739="Enabled?")),'Gen Master'!X739, ignore_flag)</f>
        <v>zzz_ignore</v>
      </c>
      <c r="Y766" s="19" t="str">
        <f>IF(AND(NOT(ISBLANK('Gen Master'!Y739)),OR('Gen Master'!$AM739=TRUE,'Gen Master'!$AM739="Enabled?")),'Gen Master'!Y739, ignore_flag)</f>
        <v>zzz_ignore</v>
      </c>
    </row>
    <row r="767" spans="1:25">
      <c r="A767" s="19">
        <f>'Gen Master'!A740</f>
        <v>709</v>
      </c>
      <c r="B767" s="19" t="str">
        <f>IF(AND(NOT(ISBLANK('Gen Master'!B740)),OR('Gen Master'!$AM740=TRUE,'Gen Master'!$AM740="Enabled?")),'Gen Master'!B740, ignore_flag)</f>
        <v>zzz_ignore</v>
      </c>
      <c r="C767" s="19" t="str">
        <f>IF(AND(NOT(ISBLANK('Gen Master'!C740)),OR('Gen Master'!$AM740=TRUE,'Gen Master'!$AM740="Enabled?")),'Gen Master'!C740, ignore_flag)</f>
        <v>zzz_ignore</v>
      </c>
      <c r="D767" s="19" t="str">
        <f>IF(AND(NOT(ISBLANK('Gen Master'!D740)),OR('Gen Master'!$AM740=TRUE,'Gen Master'!$AM740="Enabled?")),'Gen Master'!D740, ignore_flag)</f>
        <v>zzz_ignore</v>
      </c>
      <c r="E767" s="19" t="str">
        <f>IF(AND(NOT(ISBLANK('Gen Master'!E740)),OR('Gen Master'!$AM740=TRUE,'Gen Master'!$AM740="Enabled?")),'Gen Master'!E740, ignore_flag)</f>
        <v>zzz_ignore</v>
      </c>
      <c r="F767" s="19" t="str">
        <f>IF(AND(NOT(ISBLANK('Gen Master'!F740)),OR('Gen Master'!$AM740=TRUE,'Gen Master'!$AM740="Enabled?")),'Gen Master'!F740, ignore_flag)</f>
        <v>zzz_ignore</v>
      </c>
      <c r="G767" s="19" t="str">
        <f>IF(AND(NOT(ISBLANK('Gen Master'!G740)),OR('Gen Master'!$AM740=TRUE,'Gen Master'!$AM740="Enabled?")),'Gen Master'!G740, ignore_flag)</f>
        <v>zzz_ignore</v>
      </c>
      <c r="H767" s="19" t="str">
        <f>IF(AND(NOT(ISBLANK('Gen Master'!H740)),OR('Gen Master'!$AM740=TRUE,'Gen Master'!$AM740="Enabled?")),'Gen Master'!H740, ignore_flag)</f>
        <v>zzz_ignore</v>
      </c>
      <c r="I767" s="19" t="str">
        <f>IF(AND(NOT(ISBLANK('Gen Master'!I740)),OR('Gen Master'!$AM740=TRUE,'Gen Master'!$AM740="Enabled?")),'Gen Master'!I740, ignore_flag)</f>
        <v>zzz_ignore</v>
      </c>
      <c r="J767" s="19" t="str">
        <f>IF(AND(NOT(ISBLANK('Gen Master'!J740)),OR('Gen Master'!$AM740=TRUE,'Gen Master'!$AM740="Enabled?")),'Gen Master'!J740, ignore_flag)</f>
        <v>zzz_ignore</v>
      </c>
      <c r="K767" s="19" t="str">
        <f>IF(AND(NOT(ISBLANK('Gen Master'!K740)),OR('Gen Master'!$AM740=TRUE,'Gen Master'!$AM740="Enabled?")),'Gen Master'!K740, ignore_flag)</f>
        <v>zzz_ignore</v>
      </c>
      <c r="L767" s="19" t="str">
        <f>IF(AND(NOT(ISBLANK('Gen Master'!L740)),OR('Gen Master'!$AM740=TRUE,'Gen Master'!$AM740="Enabled?")),'Gen Master'!L740, ignore_flag)</f>
        <v>zzz_ignore</v>
      </c>
      <c r="M767" s="19" t="str">
        <f>IF(AND(NOT(ISBLANK('Gen Master'!M740)),OR('Gen Master'!$AM740=TRUE,'Gen Master'!$AM740="Enabled?")),'Gen Master'!M740, ignore_flag)</f>
        <v>zzz_ignore</v>
      </c>
      <c r="N767" s="19" t="str">
        <f>IF(AND(NOT(ISBLANK('Gen Master'!N740)),OR('Gen Master'!$AM740=TRUE,'Gen Master'!$AM740="Enabled?")),'Gen Master'!N740, ignore_flag)</f>
        <v>zzz_ignore</v>
      </c>
      <c r="O767" s="19" t="str">
        <f>IF(AND(NOT(ISBLANK('Gen Master'!O740)),OR('Gen Master'!$AM740=TRUE,'Gen Master'!$AM740="Enabled?")),'Gen Master'!O740, ignore_flag)</f>
        <v>zzz_ignore</v>
      </c>
      <c r="P767" s="19" t="str">
        <f>IF(AND(NOT(ISBLANK('Gen Master'!P740)),OR('Gen Master'!$AM740=TRUE,'Gen Master'!$AM740="Enabled?")),'Gen Master'!P740, ignore_flag)</f>
        <v>zzz_ignore</v>
      </c>
      <c r="Q767" s="19" t="str">
        <f>IF(AND(NOT(ISBLANK('Gen Master'!Q740)),OR('Gen Master'!$AM740=TRUE,'Gen Master'!$AM740="Enabled?")),'Gen Master'!Q740, ignore_flag)</f>
        <v>zzz_ignore</v>
      </c>
      <c r="R767" s="19" t="str">
        <f>IF(AND(NOT(ISBLANK('Gen Master'!R740)),OR('Gen Master'!$AM740=TRUE,'Gen Master'!$AM740="Enabled?")),'Gen Master'!R740, ignore_flag)</f>
        <v>zzz_ignore</v>
      </c>
      <c r="S767" s="19" t="str">
        <f>IF(AND(NOT(ISBLANK('Gen Master'!S740)),OR('Gen Master'!$AM740=TRUE,'Gen Master'!$AM740="Enabled?")),'Gen Master'!S740, ignore_flag)</f>
        <v>zzz_ignore</v>
      </c>
      <c r="T767" s="19" t="str">
        <f>IF(AND(NOT(ISBLANK('Gen Master'!T740)),OR('Gen Master'!$AM740=TRUE,'Gen Master'!$AM740="Enabled?")),'Gen Master'!T740, ignore_flag)</f>
        <v>zzz_ignore</v>
      </c>
      <c r="U767" s="19" t="str">
        <f>IF(AND(NOT(ISBLANK('Gen Master'!U740)),OR('Gen Master'!$AM740=TRUE,'Gen Master'!$AM740="Enabled?")),'Gen Master'!U740, ignore_flag)</f>
        <v>zzz_ignore</v>
      </c>
      <c r="V767" s="19" t="str">
        <f ca="1">IF(AND(NOT(ISBLANK('Gen Master'!V740)),OR('Gen Master'!$AM740=TRUE,'Gen Master'!$AM740="Enabled?")),'Gen Master'!V740, ignore_flag)</f>
        <v>zzz_ignore</v>
      </c>
      <c r="W767" s="19" t="str">
        <f>IF(AND(NOT(ISBLANK('Gen Master'!W740)),OR('Gen Master'!$AM740=TRUE,'Gen Master'!$AM740="Enabled?")),'Gen Master'!W740, ignore_flag)</f>
        <v>zzz_ignore</v>
      </c>
      <c r="X767" s="19" t="str">
        <f>IF(AND(NOT(ISBLANK('Gen Master'!X740)),OR('Gen Master'!$AM740=TRUE,'Gen Master'!$AM740="Enabled?")),'Gen Master'!X740, ignore_flag)</f>
        <v>zzz_ignore</v>
      </c>
      <c r="Y767" s="19" t="str">
        <f>IF(AND(NOT(ISBLANK('Gen Master'!Y740)),OR('Gen Master'!$AM740=TRUE,'Gen Master'!$AM740="Enabled?")),'Gen Master'!Y740, ignore_flag)</f>
        <v>zzz_ignore</v>
      </c>
    </row>
    <row r="768" spans="1:25">
      <c r="A768" s="19">
        <f>'Gen Master'!A741</f>
        <v>710</v>
      </c>
      <c r="B768" s="19" t="str">
        <f>IF(AND(NOT(ISBLANK('Gen Master'!B741)),OR('Gen Master'!$AM741=TRUE,'Gen Master'!$AM741="Enabled?")),'Gen Master'!B741, ignore_flag)</f>
        <v>zzz_ignore</v>
      </c>
      <c r="C768" s="19" t="str">
        <f>IF(AND(NOT(ISBLANK('Gen Master'!C741)),OR('Gen Master'!$AM741=TRUE,'Gen Master'!$AM741="Enabled?")),'Gen Master'!C741, ignore_flag)</f>
        <v>zzz_ignore</v>
      </c>
      <c r="D768" s="19" t="str">
        <f>IF(AND(NOT(ISBLANK('Gen Master'!D741)),OR('Gen Master'!$AM741=TRUE,'Gen Master'!$AM741="Enabled?")),'Gen Master'!D741, ignore_flag)</f>
        <v>zzz_ignore</v>
      </c>
      <c r="E768" s="19" t="str">
        <f>IF(AND(NOT(ISBLANK('Gen Master'!E741)),OR('Gen Master'!$AM741=TRUE,'Gen Master'!$AM741="Enabled?")),'Gen Master'!E741, ignore_flag)</f>
        <v>zzz_ignore</v>
      </c>
      <c r="F768" s="19" t="str">
        <f>IF(AND(NOT(ISBLANK('Gen Master'!F741)),OR('Gen Master'!$AM741=TRUE,'Gen Master'!$AM741="Enabled?")),'Gen Master'!F741, ignore_flag)</f>
        <v>zzz_ignore</v>
      </c>
      <c r="G768" s="19" t="str">
        <f>IF(AND(NOT(ISBLANK('Gen Master'!G741)),OR('Gen Master'!$AM741=TRUE,'Gen Master'!$AM741="Enabled?")),'Gen Master'!G741, ignore_flag)</f>
        <v>zzz_ignore</v>
      </c>
      <c r="H768" s="19" t="str">
        <f>IF(AND(NOT(ISBLANK('Gen Master'!H741)),OR('Gen Master'!$AM741=TRUE,'Gen Master'!$AM741="Enabled?")),'Gen Master'!H741, ignore_flag)</f>
        <v>zzz_ignore</v>
      </c>
      <c r="I768" s="19" t="str">
        <f>IF(AND(NOT(ISBLANK('Gen Master'!I741)),OR('Gen Master'!$AM741=TRUE,'Gen Master'!$AM741="Enabled?")),'Gen Master'!I741, ignore_flag)</f>
        <v>zzz_ignore</v>
      </c>
      <c r="J768" s="19" t="str">
        <f>IF(AND(NOT(ISBLANK('Gen Master'!J741)),OR('Gen Master'!$AM741=TRUE,'Gen Master'!$AM741="Enabled?")),'Gen Master'!J741, ignore_flag)</f>
        <v>zzz_ignore</v>
      </c>
      <c r="K768" s="19" t="str">
        <f>IF(AND(NOT(ISBLANK('Gen Master'!K741)),OR('Gen Master'!$AM741=TRUE,'Gen Master'!$AM741="Enabled?")),'Gen Master'!K741, ignore_flag)</f>
        <v>zzz_ignore</v>
      </c>
      <c r="L768" s="19" t="str">
        <f>IF(AND(NOT(ISBLANK('Gen Master'!L741)),OR('Gen Master'!$AM741=TRUE,'Gen Master'!$AM741="Enabled?")),'Gen Master'!L741, ignore_flag)</f>
        <v>zzz_ignore</v>
      </c>
      <c r="M768" s="19" t="str">
        <f>IF(AND(NOT(ISBLANK('Gen Master'!M741)),OR('Gen Master'!$AM741=TRUE,'Gen Master'!$AM741="Enabled?")),'Gen Master'!M741, ignore_flag)</f>
        <v>zzz_ignore</v>
      </c>
      <c r="N768" s="19" t="str">
        <f>IF(AND(NOT(ISBLANK('Gen Master'!N741)),OR('Gen Master'!$AM741=TRUE,'Gen Master'!$AM741="Enabled?")),'Gen Master'!N741, ignore_flag)</f>
        <v>zzz_ignore</v>
      </c>
      <c r="O768" s="19" t="str">
        <f>IF(AND(NOT(ISBLANK('Gen Master'!O741)),OR('Gen Master'!$AM741=TRUE,'Gen Master'!$AM741="Enabled?")),'Gen Master'!O741, ignore_flag)</f>
        <v>zzz_ignore</v>
      </c>
      <c r="P768" s="19" t="str">
        <f>IF(AND(NOT(ISBLANK('Gen Master'!P741)),OR('Gen Master'!$AM741=TRUE,'Gen Master'!$AM741="Enabled?")),'Gen Master'!P741, ignore_flag)</f>
        <v>zzz_ignore</v>
      </c>
      <c r="Q768" s="19" t="str">
        <f>IF(AND(NOT(ISBLANK('Gen Master'!Q741)),OR('Gen Master'!$AM741=TRUE,'Gen Master'!$AM741="Enabled?")),'Gen Master'!Q741, ignore_flag)</f>
        <v>zzz_ignore</v>
      </c>
      <c r="R768" s="19" t="str">
        <f>IF(AND(NOT(ISBLANK('Gen Master'!R741)),OR('Gen Master'!$AM741=TRUE,'Gen Master'!$AM741="Enabled?")),'Gen Master'!R741, ignore_flag)</f>
        <v>zzz_ignore</v>
      </c>
      <c r="S768" s="19" t="str">
        <f>IF(AND(NOT(ISBLANK('Gen Master'!S741)),OR('Gen Master'!$AM741=TRUE,'Gen Master'!$AM741="Enabled?")),'Gen Master'!S741, ignore_flag)</f>
        <v>zzz_ignore</v>
      </c>
      <c r="T768" s="19" t="str">
        <f>IF(AND(NOT(ISBLANK('Gen Master'!T741)),OR('Gen Master'!$AM741=TRUE,'Gen Master'!$AM741="Enabled?")),'Gen Master'!T741, ignore_flag)</f>
        <v>zzz_ignore</v>
      </c>
      <c r="U768" s="19" t="str">
        <f>IF(AND(NOT(ISBLANK('Gen Master'!U741)),OR('Gen Master'!$AM741=TRUE,'Gen Master'!$AM741="Enabled?")),'Gen Master'!U741, ignore_flag)</f>
        <v>zzz_ignore</v>
      </c>
      <c r="V768" s="19" t="str">
        <f ca="1">IF(AND(NOT(ISBLANK('Gen Master'!V741)),OR('Gen Master'!$AM741=TRUE,'Gen Master'!$AM741="Enabled?")),'Gen Master'!V741, ignore_flag)</f>
        <v>zzz_ignore</v>
      </c>
      <c r="W768" s="19" t="str">
        <f>IF(AND(NOT(ISBLANK('Gen Master'!W741)),OR('Gen Master'!$AM741=TRUE,'Gen Master'!$AM741="Enabled?")),'Gen Master'!W741, ignore_flag)</f>
        <v>zzz_ignore</v>
      </c>
      <c r="X768" s="19" t="str">
        <f>IF(AND(NOT(ISBLANK('Gen Master'!X741)),OR('Gen Master'!$AM741=TRUE,'Gen Master'!$AM741="Enabled?")),'Gen Master'!X741, ignore_flag)</f>
        <v>zzz_ignore</v>
      </c>
      <c r="Y768" s="19" t="str">
        <f>IF(AND(NOT(ISBLANK('Gen Master'!Y741)),OR('Gen Master'!$AM741=TRUE,'Gen Master'!$AM741="Enabled?")),'Gen Master'!Y741, ignore_flag)</f>
        <v>zzz_ignore</v>
      </c>
    </row>
    <row r="769" spans="1:25">
      <c r="A769" s="19">
        <f>'Gen Master'!A742</f>
        <v>711</v>
      </c>
      <c r="B769" s="19" t="str">
        <f>IF(AND(NOT(ISBLANK('Gen Master'!B742)),OR('Gen Master'!$AM742=TRUE,'Gen Master'!$AM742="Enabled?")),'Gen Master'!B742, ignore_flag)</f>
        <v>zzz_ignore</v>
      </c>
      <c r="C769" s="19" t="str">
        <f>IF(AND(NOT(ISBLANK('Gen Master'!C742)),OR('Gen Master'!$AM742=TRUE,'Gen Master'!$AM742="Enabled?")),'Gen Master'!C742, ignore_flag)</f>
        <v>zzz_ignore</v>
      </c>
      <c r="D769" s="19" t="str">
        <f>IF(AND(NOT(ISBLANK('Gen Master'!D742)),OR('Gen Master'!$AM742=TRUE,'Gen Master'!$AM742="Enabled?")),'Gen Master'!D742, ignore_flag)</f>
        <v>zzz_ignore</v>
      </c>
      <c r="E769" s="19" t="str">
        <f>IF(AND(NOT(ISBLANK('Gen Master'!E742)),OR('Gen Master'!$AM742=TRUE,'Gen Master'!$AM742="Enabled?")),'Gen Master'!E742, ignore_flag)</f>
        <v>zzz_ignore</v>
      </c>
      <c r="F769" s="19" t="str">
        <f>IF(AND(NOT(ISBLANK('Gen Master'!F742)),OR('Gen Master'!$AM742=TRUE,'Gen Master'!$AM742="Enabled?")),'Gen Master'!F742, ignore_flag)</f>
        <v>zzz_ignore</v>
      </c>
      <c r="G769" s="19" t="str">
        <f>IF(AND(NOT(ISBLANK('Gen Master'!G742)),OR('Gen Master'!$AM742=TRUE,'Gen Master'!$AM742="Enabled?")),'Gen Master'!G742, ignore_flag)</f>
        <v>zzz_ignore</v>
      </c>
      <c r="H769" s="19" t="str">
        <f>IF(AND(NOT(ISBLANK('Gen Master'!H742)),OR('Gen Master'!$AM742=TRUE,'Gen Master'!$AM742="Enabled?")),'Gen Master'!H742, ignore_flag)</f>
        <v>zzz_ignore</v>
      </c>
      <c r="I769" s="19" t="str">
        <f>IF(AND(NOT(ISBLANK('Gen Master'!I742)),OR('Gen Master'!$AM742=TRUE,'Gen Master'!$AM742="Enabled?")),'Gen Master'!I742, ignore_flag)</f>
        <v>zzz_ignore</v>
      </c>
      <c r="J769" s="19" t="str">
        <f>IF(AND(NOT(ISBLANK('Gen Master'!J742)),OR('Gen Master'!$AM742=TRUE,'Gen Master'!$AM742="Enabled?")),'Gen Master'!J742, ignore_flag)</f>
        <v>zzz_ignore</v>
      </c>
      <c r="K769" s="19" t="str">
        <f>IF(AND(NOT(ISBLANK('Gen Master'!K742)),OR('Gen Master'!$AM742=TRUE,'Gen Master'!$AM742="Enabled?")),'Gen Master'!K742, ignore_flag)</f>
        <v>zzz_ignore</v>
      </c>
      <c r="L769" s="19" t="str">
        <f>IF(AND(NOT(ISBLANK('Gen Master'!L742)),OR('Gen Master'!$AM742=TRUE,'Gen Master'!$AM742="Enabled?")),'Gen Master'!L742, ignore_flag)</f>
        <v>zzz_ignore</v>
      </c>
      <c r="M769" s="19" t="str">
        <f>IF(AND(NOT(ISBLANK('Gen Master'!M742)),OR('Gen Master'!$AM742=TRUE,'Gen Master'!$AM742="Enabled?")),'Gen Master'!M742, ignore_flag)</f>
        <v>zzz_ignore</v>
      </c>
      <c r="N769" s="19" t="str">
        <f>IF(AND(NOT(ISBLANK('Gen Master'!N742)),OR('Gen Master'!$AM742=TRUE,'Gen Master'!$AM742="Enabled?")),'Gen Master'!N742, ignore_flag)</f>
        <v>zzz_ignore</v>
      </c>
      <c r="O769" s="19" t="str">
        <f>IF(AND(NOT(ISBLANK('Gen Master'!O742)),OR('Gen Master'!$AM742=TRUE,'Gen Master'!$AM742="Enabled?")),'Gen Master'!O742, ignore_flag)</f>
        <v>zzz_ignore</v>
      </c>
      <c r="P769" s="19" t="str">
        <f>IF(AND(NOT(ISBLANK('Gen Master'!P742)),OR('Gen Master'!$AM742=TRUE,'Gen Master'!$AM742="Enabled?")),'Gen Master'!P742, ignore_flag)</f>
        <v>zzz_ignore</v>
      </c>
      <c r="Q769" s="19" t="str">
        <f>IF(AND(NOT(ISBLANK('Gen Master'!Q742)),OR('Gen Master'!$AM742=TRUE,'Gen Master'!$AM742="Enabled?")),'Gen Master'!Q742, ignore_flag)</f>
        <v>zzz_ignore</v>
      </c>
      <c r="R769" s="19" t="str">
        <f>IF(AND(NOT(ISBLANK('Gen Master'!R742)),OR('Gen Master'!$AM742=TRUE,'Gen Master'!$AM742="Enabled?")),'Gen Master'!R742, ignore_flag)</f>
        <v>zzz_ignore</v>
      </c>
      <c r="S769" s="19" t="str">
        <f>IF(AND(NOT(ISBLANK('Gen Master'!S742)),OR('Gen Master'!$AM742=TRUE,'Gen Master'!$AM742="Enabled?")),'Gen Master'!S742, ignore_flag)</f>
        <v>zzz_ignore</v>
      </c>
      <c r="T769" s="19" t="str">
        <f>IF(AND(NOT(ISBLANK('Gen Master'!T742)),OR('Gen Master'!$AM742=TRUE,'Gen Master'!$AM742="Enabled?")),'Gen Master'!T742, ignore_flag)</f>
        <v>zzz_ignore</v>
      </c>
      <c r="U769" s="19" t="str">
        <f>IF(AND(NOT(ISBLANK('Gen Master'!U742)),OR('Gen Master'!$AM742=TRUE,'Gen Master'!$AM742="Enabled?")),'Gen Master'!U742, ignore_flag)</f>
        <v>zzz_ignore</v>
      </c>
      <c r="V769" s="19" t="str">
        <f ca="1">IF(AND(NOT(ISBLANK('Gen Master'!V742)),OR('Gen Master'!$AM742=TRUE,'Gen Master'!$AM742="Enabled?")),'Gen Master'!V742, ignore_flag)</f>
        <v>zzz_ignore</v>
      </c>
      <c r="W769" s="19" t="str">
        <f>IF(AND(NOT(ISBLANK('Gen Master'!W742)),OR('Gen Master'!$AM742=TRUE,'Gen Master'!$AM742="Enabled?")),'Gen Master'!W742, ignore_flag)</f>
        <v>zzz_ignore</v>
      </c>
      <c r="X769" s="19" t="str">
        <f>IF(AND(NOT(ISBLANK('Gen Master'!X742)),OR('Gen Master'!$AM742=TRUE,'Gen Master'!$AM742="Enabled?")),'Gen Master'!X742, ignore_flag)</f>
        <v>zzz_ignore</v>
      </c>
      <c r="Y769" s="19" t="str">
        <f>IF(AND(NOT(ISBLANK('Gen Master'!Y742)),OR('Gen Master'!$AM742=TRUE,'Gen Master'!$AM742="Enabled?")),'Gen Master'!Y742, ignore_flag)</f>
        <v>zzz_ignore</v>
      </c>
    </row>
    <row r="770" spans="1:25">
      <c r="A770" s="19">
        <f>'Gen Master'!A745</f>
        <v>714</v>
      </c>
      <c r="B770" s="19" t="str">
        <f>IF(AND(NOT(ISBLANK('Gen Master'!B745)),OR('Gen Master'!$AM745=TRUE,'Gen Master'!$AM745="Enabled?")),'Gen Master'!B745, ignore_flag)</f>
        <v>zzz_ignore</v>
      </c>
      <c r="C770" s="19" t="str">
        <f>IF(AND(NOT(ISBLANK('Gen Master'!C745)),OR('Gen Master'!$AM745=TRUE,'Gen Master'!$AM745="Enabled?")),'Gen Master'!C745, ignore_flag)</f>
        <v>zzz_ignore</v>
      </c>
      <c r="D770" s="19" t="str">
        <f>IF(AND(NOT(ISBLANK('Gen Master'!D745)),OR('Gen Master'!$AM745=TRUE,'Gen Master'!$AM745="Enabled?")),'Gen Master'!D745, ignore_flag)</f>
        <v>zzz_ignore</v>
      </c>
      <c r="E770" s="19" t="str">
        <f>IF(AND(NOT(ISBLANK('Gen Master'!E745)),OR('Gen Master'!$AM745=TRUE,'Gen Master'!$AM745="Enabled?")),'Gen Master'!E745, ignore_flag)</f>
        <v>zzz_ignore</v>
      </c>
      <c r="F770" s="19" t="str">
        <f>IF(AND(NOT(ISBLANK('Gen Master'!F745)),OR('Gen Master'!$AM745=TRUE,'Gen Master'!$AM745="Enabled?")),'Gen Master'!F745, ignore_flag)</f>
        <v>zzz_ignore</v>
      </c>
      <c r="G770" s="19" t="str">
        <f>IF(AND(NOT(ISBLANK('Gen Master'!G745)),OR('Gen Master'!$AM745=TRUE,'Gen Master'!$AM745="Enabled?")),'Gen Master'!G745, ignore_flag)</f>
        <v>zzz_ignore</v>
      </c>
      <c r="H770" s="19" t="str">
        <f>IF(AND(NOT(ISBLANK('Gen Master'!H745)),OR('Gen Master'!$AM745=TRUE,'Gen Master'!$AM745="Enabled?")),'Gen Master'!H745, ignore_flag)</f>
        <v>zzz_ignore</v>
      </c>
      <c r="I770" s="19" t="str">
        <f>IF(AND(NOT(ISBLANK('Gen Master'!I745)),OR('Gen Master'!$AM745=TRUE,'Gen Master'!$AM745="Enabled?")),'Gen Master'!I745, ignore_flag)</f>
        <v>zzz_ignore</v>
      </c>
      <c r="J770" s="19" t="str">
        <f>IF(AND(NOT(ISBLANK('Gen Master'!J745)),OR('Gen Master'!$AM745=TRUE,'Gen Master'!$AM745="Enabled?")),'Gen Master'!J745, ignore_flag)</f>
        <v>zzz_ignore</v>
      </c>
      <c r="K770" s="19" t="str">
        <f>IF(AND(NOT(ISBLANK('Gen Master'!K745)),OR('Gen Master'!$AM745=TRUE,'Gen Master'!$AM745="Enabled?")),'Gen Master'!K745, ignore_flag)</f>
        <v>zzz_ignore</v>
      </c>
      <c r="L770" s="19" t="str">
        <f>IF(AND(NOT(ISBLANK('Gen Master'!L745)),OR('Gen Master'!$AM745=TRUE,'Gen Master'!$AM745="Enabled?")),'Gen Master'!L745, ignore_flag)</f>
        <v>zzz_ignore</v>
      </c>
      <c r="M770" s="19" t="str">
        <f>IF(AND(NOT(ISBLANK('Gen Master'!M745)),OR('Gen Master'!$AM745=TRUE,'Gen Master'!$AM745="Enabled?")),'Gen Master'!M745, ignore_flag)</f>
        <v>zzz_ignore</v>
      </c>
      <c r="N770" s="19" t="str">
        <f>IF(AND(NOT(ISBLANK('Gen Master'!N745)),OR('Gen Master'!$AM745=TRUE,'Gen Master'!$AM745="Enabled?")),'Gen Master'!N745, ignore_flag)</f>
        <v>zzz_ignore</v>
      </c>
      <c r="O770" s="19" t="str">
        <f>IF(AND(NOT(ISBLANK('Gen Master'!O745)),OR('Gen Master'!$AM745=TRUE,'Gen Master'!$AM745="Enabled?")),'Gen Master'!O745, ignore_flag)</f>
        <v>zzz_ignore</v>
      </c>
      <c r="P770" s="19" t="str">
        <f>IF(AND(NOT(ISBLANK('Gen Master'!P745)),OR('Gen Master'!$AM745=TRUE,'Gen Master'!$AM745="Enabled?")),'Gen Master'!P745, ignore_flag)</f>
        <v>zzz_ignore</v>
      </c>
      <c r="Q770" s="19" t="str">
        <f>IF(AND(NOT(ISBLANK('Gen Master'!Q745)),OR('Gen Master'!$AM745=TRUE,'Gen Master'!$AM745="Enabled?")),'Gen Master'!Q745, ignore_flag)</f>
        <v>zzz_ignore</v>
      </c>
      <c r="R770" s="19" t="str">
        <f>IF(AND(NOT(ISBLANK('Gen Master'!R745)),OR('Gen Master'!$AM745=TRUE,'Gen Master'!$AM745="Enabled?")),'Gen Master'!R745, ignore_flag)</f>
        <v>zzz_ignore</v>
      </c>
      <c r="S770" s="19" t="str">
        <f>IF(AND(NOT(ISBLANK('Gen Master'!S745)),OR('Gen Master'!$AM745=TRUE,'Gen Master'!$AM745="Enabled?")),'Gen Master'!S745, ignore_flag)</f>
        <v>zzz_ignore</v>
      </c>
      <c r="T770" s="19" t="str">
        <f>IF(AND(NOT(ISBLANK('Gen Master'!T745)),OR('Gen Master'!$AM745=TRUE,'Gen Master'!$AM745="Enabled?")),'Gen Master'!T745, ignore_flag)</f>
        <v>zzz_ignore</v>
      </c>
      <c r="U770" s="19" t="str">
        <f>IF(AND(NOT(ISBLANK('Gen Master'!U745)),OR('Gen Master'!$AM745=TRUE,'Gen Master'!$AM745="Enabled?")),'Gen Master'!U745, ignore_flag)</f>
        <v>zzz_ignore</v>
      </c>
      <c r="V770" s="19" t="str">
        <f ca="1">IF(AND(NOT(ISBLANK('Gen Master'!V745)),OR('Gen Master'!$AM745=TRUE,'Gen Master'!$AM745="Enabled?")),'Gen Master'!V745, ignore_flag)</f>
        <v>zzz_ignore</v>
      </c>
      <c r="W770" s="19" t="str">
        <f>IF(AND(NOT(ISBLANK('Gen Master'!W745)),OR('Gen Master'!$AM745=TRUE,'Gen Master'!$AM745="Enabled?")),'Gen Master'!W745, ignore_flag)</f>
        <v>zzz_ignore</v>
      </c>
      <c r="X770" s="19" t="str">
        <f>IF(AND(NOT(ISBLANK('Gen Master'!X745)),OR('Gen Master'!$AM745=TRUE,'Gen Master'!$AM745="Enabled?")),'Gen Master'!X745, ignore_flag)</f>
        <v>zzz_ignore</v>
      </c>
      <c r="Y770" s="19" t="str">
        <f>IF(AND(NOT(ISBLANK('Gen Master'!Y745)),OR('Gen Master'!$AM745=TRUE,'Gen Master'!$AM745="Enabled?")),'Gen Master'!Y745, ignore_flag)</f>
        <v>zzz_ignore</v>
      </c>
    </row>
    <row r="771" spans="1:25">
      <c r="A771" s="19">
        <f>'Gen Master'!A748</f>
        <v>717</v>
      </c>
      <c r="B771" s="19" t="str">
        <f>IF(AND(NOT(ISBLANK('Gen Master'!B748)),OR('Gen Master'!$AM748=TRUE,'Gen Master'!$AM748="Enabled?")),'Gen Master'!B748, ignore_flag)</f>
        <v>zzz_ignore</v>
      </c>
      <c r="C771" s="19" t="str">
        <f>IF(AND(NOT(ISBLANK('Gen Master'!C748)),OR('Gen Master'!$AM748=TRUE,'Gen Master'!$AM748="Enabled?")),'Gen Master'!C748, ignore_flag)</f>
        <v>zzz_ignore</v>
      </c>
      <c r="D771" s="19" t="str">
        <f>IF(AND(NOT(ISBLANK('Gen Master'!D748)),OR('Gen Master'!$AM748=TRUE,'Gen Master'!$AM748="Enabled?")),'Gen Master'!D748, ignore_flag)</f>
        <v>zzz_ignore</v>
      </c>
      <c r="E771" s="19" t="str">
        <f>IF(AND(NOT(ISBLANK('Gen Master'!E748)),OR('Gen Master'!$AM748=TRUE,'Gen Master'!$AM748="Enabled?")),'Gen Master'!E748, ignore_flag)</f>
        <v>zzz_ignore</v>
      </c>
      <c r="F771" s="19" t="str">
        <f>IF(AND(NOT(ISBLANK('Gen Master'!F748)),OR('Gen Master'!$AM748=TRUE,'Gen Master'!$AM748="Enabled?")),'Gen Master'!F748, ignore_flag)</f>
        <v>zzz_ignore</v>
      </c>
      <c r="G771" s="19" t="str">
        <f>IF(AND(NOT(ISBLANK('Gen Master'!G748)),OR('Gen Master'!$AM748=TRUE,'Gen Master'!$AM748="Enabled?")),'Gen Master'!G748, ignore_flag)</f>
        <v>zzz_ignore</v>
      </c>
      <c r="H771" s="19" t="str">
        <f>IF(AND(NOT(ISBLANK('Gen Master'!H748)),OR('Gen Master'!$AM748=TRUE,'Gen Master'!$AM748="Enabled?")),'Gen Master'!H748, ignore_flag)</f>
        <v>zzz_ignore</v>
      </c>
      <c r="I771" s="19" t="str">
        <f>IF(AND(NOT(ISBLANK('Gen Master'!I748)),OR('Gen Master'!$AM748=TRUE,'Gen Master'!$AM748="Enabled?")),'Gen Master'!I748, ignore_flag)</f>
        <v>zzz_ignore</v>
      </c>
      <c r="J771" s="19" t="str">
        <f>IF(AND(NOT(ISBLANK('Gen Master'!J748)),OR('Gen Master'!$AM748=TRUE,'Gen Master'!$AM748="Enabled?")),'Gen Master'!J748, ignore_flag)</f>
        <v>zzz_ignore</v>
      </c>
      <c r="K771" s="19" t="str">
        <f>IF(AND(NOT(ISBLANK('Gen Master'!K748)),OR('Gen Master'!$AM748=TRUE,'Gen Master'!$AM748="Enabled?")),'Gen Master'!K748, ignore_flag)</f>
        <v>zzz_ignore</v>
      </c>
      <c r="L771" s="19" t="str">
        <f>IF(AND(NOT(ISBLANK('Gen Master'!L748)),OR('Gen Master'!$AM748=TRUE,'Gen Master'!$AM748="Enabled?")),'Gen Master'!L748, ignore_flag)</f>
        <v>zzz_ignore</v>
      </c>
      <c r="M771" s="19" t="str">
        <f>IF(AND(NOT(ISBLANK('Gen Master'!M748)),OR('Gen Master'!$AM748=TRUE,'Gen Master'!$AM748="Enabled?")),'Gen Master'!M748, ignore_flag)</f>
        <v>zzz_ignore</v>
      </c>
      <c r="N771" s="19" t="str">
        <f>IF(AND(NOT(ISBLANK('Gen Master'!N748)),OR('Gen Master'!$AM748=TRUE,'Gen Master'!$AM748="Enabled?")),'Gen Master'!N748, ignore_flag)</f>
        <v>zzz_ignore</v>
      </c>
      <c r="O771" s="19" t="str">
        <f>IF(AND(NOT(ISBLANK('Gen Master'!O748)),OR('Gen Master'!$AM748=TRUE,'Gen Master'!$AM748="Enabled?")),'Gen Master'!O748, ignore_flag)</f>
        <v>zzz_ignore</v>
      </c>
      <c r="P771" s="19" t="str">
        <f>IF(AND(NOT(ISBLANK('Gen Master'!P748)),OR('Gen Master'!$AM748=TRUE,'Gen Master'!$AM748="Enabled?")),'Gen Master'!P748, ignore_flag)</f>
        <v>zzz_ignore</v>
      </c>
      <c r="Q771" s="19" t="str">
        <f>IF(AND(NOT(ISBLANK('Gen Master'!Q748)),OR('Gen Master'!$AM748=TRUE,'Gen Master'!$AM748="Enabled?")),'Gen Master'!Q748, ignore_flag)</f>
        <v>zzz_ignore</v>
      </c>
      <c r="R771" s="19" t="str">
        <f>IF(AND(NOT(ISBLANK('Gen Master'!R748)),OR('Gen Master'!$AM748=TRUE,'Gen Master'!$AM748="Enabled?")),'Gen Master'!R748, ignore_flag)</f>
        <v>zzz_ignore</v>
      </c>
      <c r="S771" s="19" t="str">
        <f>IF(AND(NOT(ISBLANK('Gen Master'!S748)),OR('Gen Master'!$AM748=TRUE,'Gen Master'!$AM748="Enabled?")),'Gen Master'!S748, ignore_flag)</f>
        <v>zzz_ignore</v>
      </c>
      <c r="T771" s="19" t="str">
        <f>IF(AND(NOT(ISBLANK('Gen Master'!T748)),OR('Gen Master'!$AM748=TRUE,'Gen Master'!$AM748="Enabled?")),'Gen Master'!T748, ignore_flag)</f>
        <v>zzz_ignore</v>
      </c>
      <c r="U771" s="19" t="str">
        <f>IF(AND(NOT(ISBLANK('Gen Master'!U748)),OR('Gen Master'!$AM748=TRUE,'Gen Master'!$AM748="Enabled?")),'Gen Master'!U748, ignore_flag)</f>
        <v>zzz_ignore</v>
      </c>
      <c r="V771" s="19" t="str">
        <f ca="1">IF(AND(NOT(ISBLANK('Gen Master'!V748)),OR('Gen Master'!$AM748=TRUE,'Gen Master'!$AM748="Enabled?")),'Gen Master'!V748, ignore_flag)</f>
        <v>zzz_ignore</v>
      </c>
      <c r="W771" s="19" t="str">
        <f>IF(AND(NOT(ISBLANK('Gen Master'!W748)),OR('Gen Master'!$AM748=TRUE,'Gen Master'!$AM748="Enabled?")),'Gen Master'!W748, ignore_flag)</f>
        <v>zzz_ignore</v>
      </c>
      <c r="X771" s="19" t="str">
        <f>IF(AND(NOT(ISBLANK('Gen Master'!X748)),OR('Gen Master'!$AM748=TRUE,'Gen Master'!$AM748="Enabled?")),'Gen Master'!X748, ignore_flag)</f>
        <v>zzz_ignore</v>
      </c>
      <c r="Y771" s="19" t="str">
        <f>IF(AND(NOT(ISBLANK('Gen Master'!Y748)),OR('Gen Master'!$AM748=TRUE,'Gen Master'!$AM748="Enabled?")),'Gen Master'!Y748, ignore_flag)</f>
        <v>zzz_ignore</v>
      </c>
    </row>
    <row r="772" spans="1:25">
      <c r="A772" s="19">
        <f>'Gen Master'!A749</f>
        <v>718</v>
      </c>
      <c r="B772" s="19" t="str">
        <f>IF(AND(NOT(ISBLANK('Gen Master'!B749)),OR('Gen Master'!$AM749=TRUE,'Gen Master'!$AM749="Enabled?")),'Gen Master'!B749, ignore_flag)</f>
        <v>zzz_ignore</v>
      </c>
      <c r="C772" s="19" t="str">
        <f>IF(AND(NOT(ISBLANK('Gen Master'!C749)),OR('Gen Master'!$AM749=TRUE,'Gen Master'!$AM749="Enabled?")),'Gen Master'!C749, ignore_flag)</f>
        <v>zzz_ignore</v>
      </c>
      <c r="D772" s="19" t="str">
        <f>IF(AND(NOT(ISBLANK('Gen Master'!D749)),OR('Gen Master'!$AM749=TRUE,'Gen Master'!$AM749="Enabled?")),'Gen Master'!D749, ignore_flag)</f>
        <v>zzz_ignore</v>
      </c>
      <c r="E772" s="19" t="str">
        <f>IF(AND(NOT(ISBLANK('Gen Master'!E749)),OR('Gen Master'!$AM749=TRUE,'Gen Master'!$AM749="Enabled?")),'Gen Master'!E749, ignore_flag)</f>
        <v>zzz_ignore</v>
      </c>
      <c r="F772" s="19" t="str">
        <f>IF(AND(NOT(ISBLANK('Gen Master'!F749)),OR('Gen Master'!$AM749=TRUE,'Gen Master'!$AM749="Enabled?")),'Gen Master'!F749, ignore_flag)</f>
        <v>zzz_ignore</v>
      </c>
      <c r="G772" s="19" t="str">
        <f>IF(AND(NOT(ISBLANK('Gen Master'!G749)),OR('Gen Master'!$AM749=TRUE,'Gen Master'!$AM749="Enabled?")),'Gen Master'!G749, ignore_flag)</f>
        <v>zzz_ignore</v>
      </c>
      <c r="H772" s="19" t="str">
        <f>IF(AND(NOT(ISBLANK('Gen Master'!H749)),OR('Gen Master'!$AM749=TRUE,'Gen Master'!$AM749="Enabled?")),'Gen Master'!H749, ignore_flag)</f>
        <v>zzz_ignore</v>
      </c>
      <c r="I772" s="19" t="str">
        <f>IF(AND(NOT(ISBLANK('Gen Master'!I749)),OR('Gen Master'!$AM749=TRUE,'Gen Master'!$AM749="Enabled?")),'Gen Master'!I749, ignore_flag)</f>
        <v>zzz_ignore</v>
      </c>
      <c r="J772" s="19" t="str">
        <f>IF(AND(NOT(ISBLANK('Gen Master'!J749)),OR('Gen Master'!$AM749=TRUE,'Gen Master'!$AM749="Enabled?")),'Gen Master'!J749, ignore_flag)</f>
        <v>zzz_ignore</v>
      </c>
      <c r="K772" s="19" t="str">
        <f>IF(AND(NOT(ISBLANK('Gen Master'!K749)),OR('Gen Master'!$AM749=TRUE,'Gen Master'!$AM749="Enabled?")),'Gen Master'!K749, ignore_flag)</f>
        <v>zzz_ignore</v>
      </c>
      <c r="L772" s="19" t="str">
        <f>IF(AND(NOT(ISBLANK('Gen Master'!L749)),OR('Gen Master'!$AM749=TRUE,'Gen Master'!$AM749="Enabled?")),'Gen Master'!L749, ignore_flag)</f>
        <v>zzz_ignore</v>
      </c>
      <c r="M772" s="19" t="str">
        <f>IF(AND(NOT(ISBLANK('Gen Master'!M749)),OR('Gen Master'!$AM749=TRUE,'Gen Master'!$AM749="Enabled?")),'Gen Master'!M749, ignore_flag)</f>
        <v>zzz_ignore</v>
      </c>
      <c r="N772" s="19" t="str">
        <f>IF(AND(NOT(ISBLANK('Gen Master'!N749)),OR('Gen Master'!$AM749=TRUE,'Gen Master'!$AM749="Enabled?")),'Gen Master'!N749, ignore_flag)</f>
        <v>zzz_ignore</v>
      </c>
      <c r="O772" s="19" t="str">
        <f>IF(AND(NOT(ISBLANK('Gen Master'!O749)),OR('Gen Master'!$AM749=TRUE,'Gen Master'!$AM749="Enabled?")),'Gen Master'!O749, ignore_flag)</f>
        <v>zzz_ignore</v>
      </c>
      <c r="P772" s="19" t="str">
        <f>IF(AND(NOT(ISBLANK('Gen Master'!P749)),OR('Gen Master'!$AM749=TRUE,'Gen Master'!$AM749="Enabled?")),'Gen Master'!P749, ignore_flag)</f>
        <v>zzz_ignore</v>
      </c>
      <c r="Q772" s="19" t="str">
        <f>IF(AND(NOT(ISBLANK('Gen Master'!Q749)),OR('Gen Master'!$AM749=TRUE,'Gen Master'!$AM749="Enabled?")),'Gen Master'!Q749, ignore_flag)</f>
        <v>zzz_ignore</v>
      </c>
      <c r="R772" s="19" t="str">
        <f>IF(AND(NOT(ISBLANK('Gen Master'!R749)),OR('Gen Master'!$AM749=TRUE,'Gen Master'!$AM749="Enabled?")),'Gen Master'!R749, ignore_flag)</f>
        <v>zzz_ignore</v>
      </c>
      <c r="S772" s="19" t="str">
        <f>IF(AND(NOT(ISBLANK('Gen Master'!S749)),OR('Gen Master'!$AM749=TRUE,'Gen Master'!$AM749="Enabled?")),'Gen Master'!S749, ignore_flag)</f>
        <v>zzz_ignore</v>
      </c>
      <c r="T772" s="19" t="str">
        <f>IF(AND(NOT(ISBLANK('Gen Master'!T749)),OR('Gen Master'!$AM749=TRUE,'Gen Master'!$AM749="Enabled?")),'Gen Master'!T749, ignore_flag)</f>
        <v>zzz_ignore</v>
      </c>
      <c r="U772" s="19" t="str">
        <f>IF(AND(NOT(ISBLANK('Gen Master'!U749)),OR('Gen Master'!$AM749=TRUE,'Gen Master'!$AM749="Enabled?")),'Gen Master'!U749, ignore_flag)</f>
        <v>zzz_ignore</v>
      </c>
      <c r="V772" s="19" t="str">
        <f ca="1">IF(AND(NOT(ISBLANK('Gen Master'!V749)),OR('Gen Master'!$AM749=TRUE,'Gen Master'!$AM749="Enabled?")),'Gen Master'!V749, ignore_flag)</f>
        <v>zzz_ignore</v>
      </c>
      <c r="W772" s="19" t="str">
        <f>IF(AND(NOT(ISBLANK('Gen Master'!W749)),OR('Gen Master'!$AM749=TRUE,'Gen Master'!$AM749="Enabled?")),'Gen Master'!W749, ignore_flag)</f>
        <v>zzz_ignore</v>
      </c>
      <c r="X772" s="19" t="str">
        <f>IF(AND(NOT(ISBLANK('Gen Master'!X749)),OR('Gen Master'!$AM749=TRUE,'Gen Master'!$AM749="Enabled?")),'Gen Master'!X749, ignore_flag)</f>
        <v>zzz_ignore</v>
      </c>
      <c r="Y772" s="19" t="str">
        <f>IF(AND(NOT(ISBLANK('Gen Master'!Y749)),OR('Gen Master'!$AM749=TRUE,'Gen Master'!$AM749="Enabled?")),'Gen Master'!Y749, ignore_flag)</f>
        <v>zzz_ignore</v>
      </c>
    </row>
    <row r="773" spans="1:25">
      <c r="A773" s="19">
        <f>'Gen Master'!A750</f>
        <v>719</v>
      </c>
      <c r="B773" s="19" t="str">
        <f>IF(AND(NOT(ISBLANK('Gen Master'!B750)),OR('Gen Master'!$AM750=TRUE,'Gen Master'!$AM750="Enabled?")),'Gen Master'!B750, ignore_flag)</f>
        <v>zzz_ignore</v>
      </c>
      <c r="C773" s="19" t="str">
        <f>IF(AND(NOT(ISBLANK('Gen Master'!C750)),OR('Gen Master'!$AM750=TRUE,'Gen Master'!$AM750="Enabled?")),'Gen Master'!C750, ignore_flag)</f>
        <v>zzz_ignore</v>
      </c>
      <c r="D773" s="19" t="str">
        <f>IF(AND(NOT(ISBLANK('Gen Master'!D750)),OR('Gen Master'!$AM750=TRUE,'Gen Master'!$AM750="Enabled?")),'Gen Master'!D750, ignore_flag)</f>
        <v>zzz_ignore</v>
      </c>
      <c r="E773" s="19" t="str">
        <f>IF(AND(NOT(ISBLANK('Gen Master'!E750)),OR('Gen Master'!$AM750=TRUE,'Gen Master'!$AM750="Enabled?")),'Gen Master'!E750, ignore_flag)</f>
        <v>zzz_ignore</v>
      </c>
      <c r="F773" s="19" t="str">
        <f>IF(AND(NOT(ISBLANK('Gen Master'!F750)),OR('Gen Master'!$AM750=TRUE,'Gen Master'!$AM750="Enabled?")),'Gen Master'!F750, ignore_flag)</f>
        <v>zzz_ignore</v>
      </c>
      <c r="G773" s="19" t="str">
        <f>IF(AND(NOT(ISBLANK('Gen Master'!G750)),OR('Gen Master'!$AM750=TRUE,'Gen Master'!$AM750="Enabled?")),'Gen Master'!G750, ignore_flag)</f>
        <v>zzz_ignore</v>
      </c>
      <c r="H773" s="19" t="str">
        <f>IF(AND(NOT(ISBLANK('Gen Master'!H750)),OR('Gen Master'!$AM750=TRUE,'Gen Master'!$AM750="Enabled?")),'Gen Master'!H750, ignore_flag)</f>
        <v>zzz_ignore</v>
      </c>
      <c r="I773" s="19" t="str">
        <f>IF(AND(NOT(ISBLANK('Gen Master'!I750)),OR('Gen Master'!$AM750=TRUE,'Gen Master'!$AM750="Enabled?")),'Gen Master'!I750, ignore_flag)</f>
        <v>zzz_ignore</v>
      </c>
      <c r="J773" s="19" t="str">
        <f>IF(AND(NOT(ISBLANK('Gen Master'!J750)),OR('Gen Master'!$AM750=TRUE,'Gen Master'!$AM750="Enabled?")),'Gen Master'!J750, ignore_flag)</f>
        <v>zzz_ignore</v>
      </c>
      <c r="K773" s="19" t="str">
        <f>IF(AND(NOT(ISBLANK('Gen Master'!K750)),OR('Gen Master'!$AM750=TRUE,'Gen Master'!$AM750="Enabled?")),'Gen Master'!K750, ignore_flag)</f>
        <v>zzz_ignore</v>
      </c>
      <c r="L773" s="19" t="str">
        <f>IF(AND(NOT(ISBLANK('Gen Master'!L750)),OR('Gen Master'!$AM750=TRUE,'Gen Master'!$AM750="Enabled?")),'Gen Master'!L750, ignore_flag)</f>
        <v>zzz_ignore</v>
      </c>
      <c r="M773" s="19" t="str">
        <f>IF(AND(NOT(ISBLANK('Gen Master'!M750)),OR('Gen Master'!$AM750=TRUE,'Gen Master'!$AM750="Enabled?")),'Gen Master'!M750, ignore_flag)</f>
        <v>zzz_ignore</v>
      </c>
      <c r="N773" s="19" t="str">
        <f>IF(AND(NOT(ISBLANK('Gen Master'!N750)),OR('Gen Master'!$AM750=TRUE,'Gen Master'!$AM750="Enabled?")),'Gen Master'!N750, ignore_flag)</f>
        <v>zzz_ignore</v>
      </c>
      <c r="O773" s="19" t="str">
        <f>IF(AND(NOT(ISBLANK('Gen Master'!O750)),OR('Gen Master'!$AM750=TRUE,'Gen Master'!$AM750="Enabled?")),'Gen Master'!O750, ignore_flag)</f>
        <v>zzz_ignore</v>
      </c>
      <c r="P773" s="19" t="str">
        <f>IF(AND(NOT(ISBLANK('Gen Master'!P750)),OR('Gen Master'!$AM750=TRUE,'Gen Master'!$AM750="Enabled?")),'Gen Master'!P750, ignore_flag)</f>
        <v>zzz_ignore</v>
      </c>
      <c r="Q773" s="19" t="str">
        <f>IF(AND(NOT(ISBLANK('Gen Master'!Q750)),OR('Gen Master'!$AM750=TRUE,'Gen Master'!$AM750="Enabled?")),'Gen Master'!Q750, ignore_flag)</f>
        <v>zzz_ignore</v>
      </c>
      <c r="R773" s="19" t="str">
        <f>IF(AND(NOT(ISBLANK('Gen Master'!R750)),OR('Gen Master'!$AM750=TRUE,'Gen Master'!$AM750="Enabled?")),'Gen Master'!R750, ignore_flag)</f>
        <v>zzz_ignore</v>
      </c>
      <c r="S773" s="19" t="str">
        <f>IF(AND(NOT(ISBLANK('Gen Master'!S750)),OR('Gen Master'!$AM750=TRUE,'Gen Master'!$AM750="Enabled?")),'Gen Master'!S750, ignore_flag)</f>
        <v>zzz_ignore</v>
      </c>
      <c r="T773" s="19" t="str">
        <f>IF(AND(NOT(ISBLANK('Gen Master'!T750)),OR('Gen Master'!$AM750=TRUE,'Gen Master'!$AM750="Enabled?")),'Gen Master'!T750, ignore_flag)</f>
        <v>zzz_ignore</v>
      </c>
      <c r="U773" s="19" t="str">
        <f>IF(AND(NOT(ISBLANK('Gen Master'!U750)),OR('Gen Master'!$AM750=TRUE,'Gen Master'!$AM750="Enabled?")),'Gen Master'!U750, ignore_flag)</f>
        <v>zzz_ignore</v>
      </c>
      <c r="V773" s="19" t="str">
        <f ca="1">IF(AND(NOT(ISBLANK('Gen Master'!V750)),OR('Gen Master'!$AM750=TRUE,'Gen Master'!$AM750="Enabled?")),'Gen Master'!V750, ignore_flag)</f>
        <v>zzz_ignore</v>
      </c>
      <c r="W773" s="19" t="str">
        <f>IF(AND(NOT(ISBLANK('Gen Master'!W750)),OR('Gen Master'!$AM750=TRUE,'Gen Master'!$AM750="Enabled?")),'Gen Master'!W750, ignore_flag)</f>
        <v>zzz_ignore</v>
      </c>
      <c r="X773" s="19" t="str">
        <f>IF(AND(NOT(ISBLANK('Gen Master'!X750)),OR('Gen Master'!$AM750=TRUE,'Gen Master'!$AM750="Enabled?")),'Gen Master'!X750, ignore_flag)</f>
        <v>zzz_ignore</v>
      </c>
      <c r="Y773" s="19" t="str">
        <f>IF(AND(NOT(ISBLANK('Gen Master'!Y750)),OR('Gen Master'!$AM750=TRUE,'Gen Master'!$AM750="Enabled?")),'Gen Master'!Y750, ignore_flag)</f>
        <v>zzz_ignore</v>
      </c>
    </row>
    <row r="774" spans="1:25">
      <c r="A774" s="19">
        <f>'Gen Master'!A751</f>
        <v>720</v>
      </c>
      <c r="B774" s="19" t="str">
        <f>IF(AND(NOT(ISBLANK('Gen Master'!B751)),OR('Gen Master'!$AM751=TRUE,'Gen Master'!$AM751="Enabled?")),'Gen Master'!B751, ignore_flag)</f>
        <v>zzz_ignore</v>
      </c>
      <c r="C774" s="19" t="str">
        <f>IF(AND(NOT(ISBLANK('Gen Master'!C751)),OR('Gen Master'!$AM751=TRUE,'Gen Master'!$AM751="Enabled?")),'Gen Master'!C751, ignore_flag)</f>
        <v>zzz_ignore</v>
      </c>
      <c r="D774" s="19" t="str">
        <f>IF(AND(NOT(ISBLANK('Gen Master'!D751)),OR('Gen Master'!$AM751=TRUE,'Gen Master'!$AM751="Enabled?")),'Gen Master'!D751, ignore_flag)</f>
        <v>zzz_ignore</v>
      </c>
      <c r="E774" s="19" t="str">
        <f>IF(AND(NOT(ISBLANK('Gen Master'!E751)),OR('Gen Master'!$AM751=TRUE,'Gen Master'!$AM751="Enabled?")),'Gen Master'!E751, ignore_flag)</f>
        <v>zzz_ignore</v>
      </c>
      <c r="F774" s="19" t="str">
        <f>IF(AND(NOT(ISBLANK('Gen Master'!F751)),OR('Gen Master'!$AM751=TRUE,'Gen Master'!$AM751="Enabled?")),'Gen Master'!F751, ignore_flag)</f>
        <v>zzz_ignore</v>
      </c>
      <c r="G774" s="19" t="str">
        <f>IF(AND(NOT(ISBLANK('Gen Master'!G751)),OR('Gen Master'!$AM751=TRUE,'Gen Master'!$AM751="Enabled?")),'Gen Master'!G751, ignore_flag)</f>
        <v>zzz_ignore</v>
      </c>
      <c r="H774" s="19" t="str">
        <f>IF(AND(NOT(ISBLANK('Gen Master'!H751)),OR('Gen Master'!$AM751=TRUE,'Gen Master'!$AM751="Enabled?")),'Gen Master'!H751, ignore_flag)</f>
        <v>zzz_ignore</v>
      </c>
      <c r="I774" s="19" t="str">
        <f>IF(AND(NOT(ISBLANK('Gen Master'!I751)),OR('Gen Master'!$AM751=TRUE,'Gen Master'!$AM751="Enabled?")),'Gen Master'!I751, ignore_flag)</f>
        <v>zzz_ignore</v>
      </c>
      <c r="J774" s="19" t="str">
        <f>IF(AND(NOT(ISBLANK('Gen Master'!J751)),OR('Gen Master'!$AM751=TRUE,'Gen Master'!$AM751="Enabled?")),'Gen Master'!J751, ignore_flag)</f>
        <v>zzz_ignore</v>
      </c>
      <c r="K774" s="19" t="str">
        <f>IF(AND(NOT(ISBLANK('Gen Master'!K751)),OR('Gen Master'!$AM751=TRUE,'Gen Master'!$AM751="Enabled?")),'Gen Master'!K751, ignore_flag)</f>
        <v>zzz_ignore</v>
      </c>
      <c r="L774" s="19" t="str">
        <f>IF(AND(NOT(ISBLANK('Gen Master'!L751)),OR('Gen Master'!$AM751=TRUE,'Gen Master'!$AM751="Enabled?")),'Gen Master'!L751, ignore_flag)</f>
        <v>zzz_ignore</v>
      </c>
      <c r="M774" s="19" t="str">
        <f>IF(AND(NOT(ISBLANK('Gen Master'!M751)),OR('Gen Master'!$AM751=TRUE,'Gen Master'!$AM751="Enabled?")),'Gen Master'!M751, ignore_flag)</f>
        <v>zzz_ignore</v>
      </c>
      <c r="N774" s="19" t="str">
        <f>IF(AND(NOT(ISBLANK('Gen Master'!N751)),OR('Gen Master'!$AM751=TRUE,'Gen Master'!$AM751="Enabled?")),'Gen Master'!N751, ignore_flag)</f>
        <v>zzz_ignore</v>
      </c>
      <c r="O774" s="19" t="str">
        <f>IF(AND(NOT(ISBLANK('Gen Master'!O751)),OR('Gen Master'!$AM751=TRUE,'Gen Master'!$AM751="Enabled?")),'Gen Master'!O751, ignore_flag)</f>
        <v>zzz_ignore</v>
      </c>
      <c r="P774" s="19" t="str">
        <f>IF(AND(NOT(ISBLANK('Gen Master'!P751)),OR('Gen Master'!$AM751=TRUE,'Gen Master'!$AM751="Enabled?")),'Gen Master'!P751, ignore_flag)</f>
        <v>zzz_ignore</v>
      </c>
      <c r="Q774" s="19" t="str">
        <f>IF(AND(NOT(ISBLANK('Gen Master'!Q751)),OR('Gen Master'!$AM751=TRUE,'Gen Master'!$AM751="Enabled?")),'Gen Master'!Q751, ignore_flag)</f>
        <v>zzz_ignore</v>
      </c>
      <c r="R774" s="19" t="str">
        <f>IF(AND(NOT(ISBLANK('Gen Master'!R751)),OR('Gen Master'!$AM751=TRUE,'Gen Master'!$AM751="Enabled?")),'Gen Master'!R751, ignore_flag)</f>
        <v>zzz_ignore</v>
      </c>
      <c r="S774" s="19" t="str">
        <f>IF(AND(NOT(ISBLANK('Gen Master'!S751)),OR('Gen Master'!$AM751=TRUE,'Gen Master'!$AM751="Enabled?")),'Gen Master'!S751, ignore_flag)</f>
        <v>zzz_ignore</v>
      </c>
      <c r="T774" s="19" t="str">
        <f>IF(AND(NOT(ISBLANK('Gen Master'!T751)),OR('Gen Master'!$AM751=TRUE,'Gen Master'!$AM751="Enabled?")),'Gen Master'!T751, ignore_flag)</f>
        <v>zzz_ignore</v>
      </c>
      <c r="U774" s="19" t="str">
        <f>IF(AND(NOT(ISBLANK('Gen Master'!U751)),OR('Gen Master'!$AM751=TRUE,'Gen Master'!$AM751="Enabled?")),'Gen Master'!U751, ignore_flag)</f>
        <v>zzz_ignore</v>
      </c>
      <c r="V774" s="19" t="str">
        <f ca="1">IF(AND(NOT(ISBLANK('Gen Master'!V751)),OR('Gen Master'!$AM751=TRUE,'Gen Master'!$AM751="Enabled?")),'Gen Master'!V751, ignore_flag)</f>
        <v>zzz_ignore</v>
      </c>
      <c r="W774" s="19" t="str">
        <f>IF(AND(NOT(ISBLANK('Gen Master'!W751)),OR('Gen Master'!$AM751=TRUE,'Gen Master'!$AM751="Enabled?")),'Gen Master'!W751, ignore_flag)</f>
        <v>zzz_ignore</v>
      </c>
      <c r="X774" s="19" t="str">
        <f>IF(AND(NOT(ISBLANK('Gen Master'!X751)),OR('Gen Master'!$AM751=TRUE,'Gen Master'!$AM751="Enabled?")),'Gen Master'!X751, ignore_flag)</f>
        <v>zzz_ignore</v>
      </c>
      <c r="Y774" s="19" t="str">
        <f>IF(AND(NOT(ISBLANK('Gen Master'!Y751)),OR('Gen Master'!$AM751=TRUE,'Gen Master'!$AM751="Enabled?")),'Gen Master'!Y751, ignore_flag)</f>
        <v>zzz_ignore</v>
      </c>
    </row>
    <row r="775" spans="1:25">
      <c r="A775" s="19">
        <f>'Gen Master'!A752</f>
        <v>721</v>
      </c>
      <c r="B775" s="19" t="str">
        <f>IF(AND(NOT(ISBLANK('Gen Master'!B752)),OR('Gen Master'!$AM752=TRUE,'Gen Master'!$AM752="Enabled?")),'Gen Master'!B752, ignore_flag)</f>
        <v>zzz_ignore</v>
      </c>
      <c r="C775" s="19" t="str">
        <f>IF(AND(NOT(ISBLANK('Gen Master'!C752)),OR('Gen Master'!$AM752=TRUE,'Gen Master'!$AM752="Enabled?")),'Gen Master'!C752, ignore_flag)</f>
        <v>zzz_ignore</v>
      </c>
      <c r="D775" s="19" t="str">
        <f>IF(AND(NOT(ISBLANK('Gen Master'!D752)),OR('Gen Master'!$AM752=TRUE,'Gen Master'!$AM752="Enabled?")),'Gen Master'!D752, ignore_flag)</f>
        <v>zzz_ignore</v>
      </c>
      <c r="E775" s="19" t="str">
        <f>IF(AND(NOT(ISBLANK('Gen Master'!E752)),OR('Gen Master'!$AM752=TRUE,'Gen Master'!$AM752="Enabled?")),'Gen Master'!E752, ignore_flag)</f>
        <v>zzz_ignore</v>
      </c>
      <c r="F775" s="19" t="str">
        <f>IF(AND(NOT(ISBLANK('Gen Master'!F752)),OR('Gen Master'!$AM752=TRUE,'Gen Master'!$AM752="Enabled?")),'Gen Master'!F752, ignore_flag)</f>
        <v>zzz_ignore</v>
      </c>
      <c r="G775" s="19" t="str">
        <f>IF(AND(NOT(ISBLANK('Gen Master'!G752)),OR('Gen Master'!$AM752=TRUE,'Gen Master'!$AM752="Enabled?")),'Gen Master'!G752, ignore_flag)</f>
        <v>zzz_ignore</v>
      </c>
      <c r="H775" s="19" t="str">
        <f>IF(AND(NOT(ISBLANK('Gen Master'!H752)),OR('Gen Master'!$AM752=TRUE,'Gen Master'!$AM752="Enabled?")),'Gen Master'!H752, ignore_flag)</f>
        <v>zzz_ignore</v>
      </c>
      <c r="I775" s="19" t="str">
        <f>IF(AND(NOT(ISBLANK('Gen Master'!I752)),OR('Gen Master'!$AM752=TRUE,'Gen Master'!$AM752="Enabled?")),'Gen Master'!I752, ignore_flag)</f>
        <v>zzz_ignore</v>
      </c>
      <c r="J775" s="19" t="str">
        <f>IF(AND(NOT(ISBLANK('Gen Master'!J752)),OR('Gen Master'!$AM752=TRUE,'Gen Master'!$AM752="Enabled?")),'Gen Master'!J752, ignore_flag)</f>
        <v>zzz_ignore</v>
      </c>
      <c r="K775" s="19" t="str">
        <f>IF(AND(NOT(ISBLANK('Gen Master'!K752)),OR('Gen Master'!$AM752=TRUE,'Gen Master'!$AM752="Enabled?")),'Gen Master'!K752, ignore_flag)</f>
        <v>zzz_ignore</v>
      </c>
      <c r="L775" s="19" t="str">
        <f>IF(AND(NOT(ISBLANK('Gen Master'!L752)),OR('Gen Master'!$AM752=TRUE,'Gen Master'!$AM752="Enabled?")),'Gen Master'!L752, ignore_flag)</f>
        <v>zzz_ignore</v>
      </c>
      <c r="M775" s="19" t="str">
        <f>IF(AND(NOT(ISBLANK('Gen Master'!M752)),OR('Gen Master'!$AM752=TRUE,'Gen Master'!$AM752="Enabled?")),'Gen Master'!M752, ignore_flag)</f>
        <v>zzz_ignore</v>
      </c>
      <c r="N775" s="19" t="str">
        <f>IF(AND(NOT(ISBLANK('Gen Master'!N752)),OR('Gen Master'!$AM752=TRUE,'Gen Master'!$AM752="Enabled?")),'Gen Master'!N752, ignore_flag)</f>
        <v>zzz_ignore</v>
      </c>
      <c r="O775" s="19" t="str">
        <f>IF(AND(NOT(ISBLANK('Gen Master'!O752)),OR('Gen Master'!$AM752=TRUE,'Gen Master'!$AM752="Enabled?")),'Gen Master'!O752, ignore_flag)</f>
        <v>zzz_ignore</v>
      </c>
      <c r="P775" s="19" t="str">
        <f>IF(AND(NOT(ISBLANK('Gen Master'!P752)),OR('Gen Master'!$AM752=TRUE,'Gen Master'!$AM752="Enabled?")),'Gen Master'!P752, ignore_flag)</f>
        <v>zzz_ignore</v>
      </c>
      <c r="Q775" s="19" t="str">
        <f>IF(AND(NOT(ISBLANK('Gen Master'!Q752)),OR('Gen Master'!$AM752=TRUE,'Gen Master'!$AM752="Enabled?")),'Gen Master'!Q752, ignore_flag)</f>
        <v>zzz_ignore</v>
      </c>
      <c r="R775" s="19" t="str">
        <f>IF(AND(NOT(ISBLANK('Gen Master'!R752)),OR('Gen Master'!$AM752=TRUE,'Gen Master'!$AM752="Enabled?")),'Gen Master'!R752, ignore_flag)</f>
        <v>zzz_ignore</v>
      </c>
      <c r="S775" s="19" t="str">
        <f>IF(AND(NOT(ISBLANK('Gen Master'!S752)),OR('Gen Master'!$AM752=TRUE,'Gen Master'!$AM752="Enabled?")),'Gen Master'!S752, ignore_flag)</f>
        <v>zzz_ignore</v>
      </c>
      <c r="T775" s="19" t="str">
        <f>IF(AND(NOT(ISBLANK('Gen Master'!T752)),OR('Gen Master'!$AM752=TRUE,'Gen Master'!$AM752="Enabled?")),'Gen Master'!T752, ignore_flag)</f>
        <v>zzz_ignore</v>
      </c>
      <c r="U775" s="19" t="str">
        <f>IF(AND(NOT(ISBLANK('Gen Master'!U752)),OR('Gen Master'!$AM752=TRUE,'Gen Master'!$AM752="Enabled?")),'Gen Master'!U752, ignore_flag)</f>
        <v>zzz_ignore</v>
      </c>
      <c r="V775" s="19" t="str">
        <f ca="1">IF(AND(NOT(ISBLANK('Gen Master'!V752)),OR('Gen Master'!$AM752=TRUE,'Gen Master'!$AM752="Enabled?")),'Gen Master'!V752, ignore_flag)</f>
        <v>zzz_ignore</v>
      </c>
      <c r="W775" s="19" t="str">
        <f>IF(AND(NOT(ISBLANK('Gen Master'!W752)),OR('Gen Master'!$AM752=TRUE,'Gen Master'!$AM752="Enabled?")),'Gen Master'!W752, ignore_flag)</f>
        <v>zzz_ignore</v>
      </c>
      <c r="X775" s="19" t="str">
        <f>IF(AND(NOT(ISBLANK('Gen Master'!X752)),OR('Gen Master'!$AM752=TRUE,'Gen Master'!$AM752="Enabled?")),'Gen Master'!X752, ignore_flag)</f>
        <v>zzz_ignore</v>
      </c>
      <c r="Y775" s="19" t="str">
        <f>IF(AND(NOT(ISBLANK('Gen Master'!Y752)),OR('Gen Master'!$AM752=TRUE,'Gen Master'!$AM752="Enabled?")),'Gen Master'!Y752, ignore_flag)</f>
        <v>zzz_ignore</v>
      </c>
    </row>
    <row r="776" spans="1:25">
      <c r="A776" s="19">
        <f>'Gen Master'!A753</f>
        <v>722</v>
      </c>
      <c r="B776" s="19" t="str">
        <f>IF(AND(NOT(ISBLANK('Gen Master'!B753)),OR('Gen Master'!$AM753=TRUE,'Gen Master'!$AM753="Enabled?")),'Gen Master'!B753, ignore_flag)</f>
        <v>zzz_ignore</v>
      </c>
      <c r="C776" s="19" t="str">
        <f>IF(AND(NOT(ISBLANK('Gen Master'!C753)),OR('Gen Master'!$AM753=TRUE,'Gen Master'!$AM753="Enabled?")),'Gen Master'!C753, ignore_flag)</f>
        <v>zzz_ignore</v>
      </c>
      <c r="D776" s="19" t="str">
        <f>IF(AND(NOT(ISBLANK('Gen Master'!D753)),OR('Gen Master'!$AM753=TRUE,'Gen Master'!$AM753="Enabled?")),'Gen Master'!D753, ignore_flag)</f>
        <v>zzz_ignore</v>
      </c>
      <c r="E776" s="19" t="str">
        <f>IF(AND(NOT(ISBLANK('Gen Master'!E753)),OR('Gen Master'!$AM753=TRUE,'Gen Master'!$AM753="Enabled?")),'Gen Master'!E753, ignore_flag)</f>
        <v>zzz_ignore</v>
      </c>
      <c r="F776" s="19" t="str">
        <f>IF(AND(NOT(ISBLANK('Gen Master'!F753)),OR('Gen Master'!$AM753=TRUE,'Gen Master'!$AM753="Enabled?")),'Gen Master'!F753, ignore_flag)</f>
        <v>zzz_ignore</v>
      </c>
      <c r="G776" s="19" t="str">
        <f>IF(AND(NOT(ISBLANK('Gen Master'!G753)),OR('Gen Master'!$AM753=TRUE,'Gen Master'!$AM753="Enabled?")),'Gen Master'!G753, ignore_flag)</f>
        <v>zzz_ignore</v>
      </c>
      <c r="H776" s="19" t="str">
        <f>IF(AND(NOT(ISBLANK('Gen Master'!H753)),OR('Gen Master'!$AM753=TRUE,'Gen Master'!$AM753="Enabled?")),'Gen Master'!H753, ignore_flag)</f>
        <v>zzz_ignore</v>
      </c>
      <c r="I776" s="19" t="str">
        <f>IF(AND(NOT(ISBLANK('Gen Master'!I753)),OR('Gen Master'!$AM753=TRUE,'Gen Master'!$AM753="Enabled?")),'Gen Master'!I753, ignore_flag)</f>
        <v>zzz_ignore</v>
      </c>
      <c r="J776" s="19" t="str">
        <f>IF(AND(NOT(ISBLANK('Gen Master'!J753)),OR('Gen Master'!$AM753=TRUE,'Gen Master'!$AM753="Enabled?")),'Gen Master'!J753, ignore_flag)</f>
        <v>zzz_ignore</v>
      </c>
      <c r="K776" s="19" t="str">
        <f>IF(AND(NOT(ISBLANK('Gen Master'!K753)),OR('Gen Master'!$AM753=TRUE,'Gen Master'!$AM753="Enabled?")),'Gen Master'!K753, ignore_flag)</f>
        <v>zzz_ignore</v>
      </c>
      <c r="L776" s="19" t="str">
        <f>IF(AND(NOT(ISBLANK('Gen Master'!L753)),OR('Gen Master'!$AM753=TRUE,'Gen Master'!$AM753="Enabled?")),'Gen Master'!L753, ignore_flag)</f>
        <v>zzz_ignore</v>
      </c>
      <c r="M776" s="19" t="str">
        <f>IF(AND(NOT(ISBLANK('Gen Master'!M753)),OR('Gen Master'!$AM753=TRUE,'Gen Master'!$AM753="Enabled?")),'Gen Master'!M753, ignore_flag)</f>
        <v>zzz_ignore</v>
      </c>
      <c r="N776" s="19" t="str">
        <f>IF(AND(NOT(ISBLANK('Gen Master'!N753)),OR('Gen Master'!$AM753=TRUE,'Gen Master'!$AM753="Enabled?")),'Gen Master'!N753, ignore_flag)</f>
        <v>zzz_ignore</v>
      </c>
      <c r="O776" s="19" t="str">
        <f>IF(AND(NOT(ISBLANK('Gen Master'!O753)),OR('Gen Master'!$AM753=TRUE,'Gen Master'!$AM753="Enabled?")),'Gen Master'!O753, ignore_flag)</f>
        <v>zzz_ignore</v>
      </c>
      <c r="P776" s="19" t="str">
        <f>IF(AND(NOT(ISBLANK('Gen Master'!P753)),OR('Gen Master'!$AM753=TRUE,'Gen Master'!$AM753="Enabled?")),'Gen Master'!P753, ignore_flag)</f>
        <v>zzz_ignore</v>
      </c>
      <c r="Q776" s="19" t="str">
        <f>IF(AND(NOT(ISBLANK('Gen Master'!Q753)),OR('Gen Master'!$AM753=TRUE,'Gen Master'!$AM753="Enabled?")),'Gen Master'!Q753, ignore_flag)</f>
        <v>zzz_ignore</v>
      </c>
      <c r="R776" s="19" t="str">
        <f>IF(AND(NOT(ISBLANK('Gen Master'!R753)),OR('Gen Master'!$AM753=TRUE,'Gen Master'!$AM753="Enabled?")),'Gen Master'!R753, ignore_flag)</f>
        <v>zzz_ignore</v>
      </c>
      <c r="S776" s="19" t="str">
        <f>IF(AND(NOT(ISBLANK('Gen Master'!S753)),OR('Gen Master'!$AM753=TRUE,'Gen Master'!$AM753="Enabled?")),'Gen Master'!S753, ignore_flag)</f>
        <v>zzz_ignore</v>
      </c>
      <c r="T776" s="19" t="str">
        <f>IF(AND(NOT(ISBLANK('Gen Master'!T753)),OR('Gen Master'!$AM753=TRUE,'Gen Master'!$AM753="Enabled?")),'Gen Master'!T753, ignore_flag)</f>
        <v>zzz_ignore</v>
      </c>
      <c r="U776" s="19" t="str">
        <f>IF(AND(NOT(ISBLANK('Gen Master'!U753)),OR('Gen Master'!$AM753=TRUE,'Gen Master'!$AM753="Enabled?")),'Gen Master'!U753, ignore_flag)</f>
        <v>zzz_ignore</v>
      </c>
      <c r="V776" s="19" t="str">
        <f ca="1">IF(AND(NOT(ISBLANK('Gen Master'!V753)),OR('Gen Master'!$AM753=TRUE,'Gen Master'!$AM753="Enabled?")),'Gen Master'!V753, ignore_flag)</f>
        <v>zzz_ignore</v>
      </c>
      <c r="W776" s="19" t="str">
        <f>IF(AND(NOT(ISBLANK('Gen Master'!W753)),OR('Gen Master'!$AM753=TRUE,'Gen Master'!$AM753="Enabled?")),'Gen Master'!W753, ignore_flag)</f>
        <v>zzz_ignore</v>
      </c>
      <c r="X776" s="19" t="str">
        <f>IF(AND(NOT(ISBLANK('Gen Master'!X753)),OR('Gen Master'!$AM753=TRUE,'Gen Master'!$AM753="Enabled?")),'Gen Master'!X753, ignore_flag)</f>
        <v>zzz_ignore</v>
      </c>
      <c r="Y776" s="19" t="str">
        <f>IF(AND(NOT(ISBLANK('Gen Master'!Y753)),OR('Gen Master'!$AM753=TRUE,'Gen Master'!$AM753="Enabled?")),'Gen Master'!Y753, ignore_flag)</f>
        <v>zzz_ignore</v>
      </c>
    </row>
    <row r="777" spans="1:25">
      <c r="A777" s="19">
        <f>'Gen Master'!A754</f>
        <v>723</v>
      </c>
      <c r="B777" s="19" t="str">
        <f>IF(AND(NOT(ISBLANK('Gen Master'!B754)),OR('Gen Master'!$AM754=TRUE,'Gen Master'!$AM754="Enabled?")),'Gen Master'!B754, ignore_flag)</f>
        <v>zzz_ignore</v>
      </c>
      <c r="C777" s="19" t="str">
        <f>IF(AND(NOT(ISBLANK('Gen Master'!C754)),OR('Gen Master'!$AM754=TRUE,'Gen Master'!$AM754="Enabled?")),'Gen Master'!C754, ignore_flag)</f>
        <v>zzz_ignore</v>
      </c>
      <c r="D777" s="19" t="str">
        <f>IF(AND(NOT(ISBLANK('Gen Master'!D754)),OR('Gen Master'!$AM754=TRUE,'Gen Master'!$AM754="Enabled?")),'Gen Master'!D754, ignore_flag)</f>
        <v>zzz_ignore</v>
      </c>
      <c r="E777" s="19" t="str">
        <f>IF(AND(NOT(ISBLANK('Gen Master'!E754)),OR('Gen Master'!$AM754=TRUE,'Gen Master'!$AM754="Enabled?")),'Gen Master'!E754, ignore_flag)</f>
        <v>zzz_ignore</v>
      </c>
      <c r="F777" s="19" t="str">
        <f>IF(AND(NOT(ISBLANK('Gen Master'!F754)),OR('Gen Master'!$AM754=TRUE,'Gen Master'!$AM754="Enabled?")),'Gen Master'!F754, ignore_flag)</f>
        <v>zzz_ignore</v>
      </c>
      <c r="G777" s="19" t="str">
        <f>IF(AND(NOT(ISBLANK('Gen Master'!G754)),OR('Gen Master'!$AM754=TRUE,'Gen Master'!$AM754="Enabled?")),'Gen Master'!G754, ignore_flag)</f>
        <v>zzz_ignore</v>
      </c>
      <c r="H777" s="19" t="str">
        <f>IF(AND(NOT(ISBLANK('Gen Master'!H754)),OR('Gen Master'!$AM754=TRUE,'Gen Master'!$AM754="Enabled?")),'Gen Master'!H754, ignore_flag)</f>
        <v>zzz_ignore</v>
      </c>
      <c r="I777" s="19" t="str">
        <f>IF(AND(NOT(ISBLANK('Gen Master'!I754)),OR('Gen Master'!$AM754=TRUE,'Gen Master'!$AM754="Enabled?")),'Gen Master'!I754, ignore_flag)</f>
        <v>zzz_ignore</v>
      </c>
      <c r="J777" s="19" t="str">
        <f>IF(AND(NOT(ISBLANK('Gen Master'!J754)),OR('Gen Master'!$AM754=TRUE,'Gen Master'!$AM754="Enabled?")),'Gen Master'!J754, ignore_flag)</f>
        <v>zzz_ignore</v>
      </c>
      <c r="K777" s="19" t="str">
        <f>IF(AND(NOT(ISBLANK('Gen Master'!K754)),OR('Gen Master'!$AM754=TRUE,'Gen Master'!$AM754="Enabled?")),'Gen Master'!K754, ignore_flag)</f>
        <v>zzz_ignore</v>
      </c>
      <c r="L777" s="19" t="str">
        <f>IF(AND(NOT(ISBLANK('Gen Master'!L754)),OR('Gen Master'!$AM754=TRUE,'Gen Master'!$AM754="Enabled?")),'Gen Master'!L754, ignore_flag)</f>
        <v>zzz_ignore</v>
      </c>
      <c r="M777" s="19" t="str">
        <f>IF(AND(NOT(ISBLANK('Gen Master'!M754)),OR('Gen Master'!$AM754=TRUE,'Gen Master'!$AM754="Enabled?")),'Gen Master'!M754, ignore_flag)</f>
        <v>zzz_ignore</v>
      </c>
      <c r="N777" s="19" t="str">
        <f>IF(AND(NOT(ISBLANK('Gen Master'!N754)),OR('Gen Master'!$AM754=TRUE,'Gen Master'!$AM754="Enabled?")),'Gen Master'!N754, ignore_flag)</f>
        <v>zzz_ignore</v>
      </c>
      <c r="O777" s="19" t="str">
        <f>IF(AND(NOT(ISBLANK('Gen Master'!O754)),OR('Gen Master'!$AM754=TRUE,'Gen Master'!$AM754="Enabled?")),'Gen Master'!O754, ignore_flag)</f>
        <v>zzz_ignore</v>
      </c>
      <c r="P777" s="19" t="str">
        <f>IF(AND(NOT(ISBLANK('Gen Master'!P754)),OR('Gen Master'!$AM754=TRUE,'Gen Master'!$AM754="Enabled?")),'Gen Master'!P754, ignore_flag)</f>
        <v>zzz_ignore</v>
      </c>
      <c r="Q777" s="19" t="str">
        <f>IF(AND(NOT(ISBLANK('Gen Master'!Q754)),OR('Gen Master'!$AM754=TRUE,'Gen Master'!$AM754="Enabled?")),'Gen Master'!Q754, ignore_flag)</f>
        <v>zzz_ignore</v>
      </c>
      <c r="R777" s="19" t="str">
        <f>IF(AND(NOT(ISBLANK('Gen Master'!R754)),OR('Gen Master'!$AM754=TRUE,'Gen Master'!$AM754="Enabled?")),'Gen Master'!R754, ignore_flag)</f>
        <v>zzz_ignore</v>
      </c>
      <c r="S777" s="19" t="str">
        <f>IF(AND(NOT(ISBLANK('Gen Master'!S754)),OR('Gen Master'!$AM754=TRUE,'Gen Master'!$AM754="Enabled?")),'Gen Master'!S754, ignore_flag)</f>
        <v>zzz_ignore</v>
      </c>
      <c r="T777" s="19" t="str">
        <f>IF(AND(NOT(ISBLANK('Gen Master'!T754)),OR('Gen Master'!$AM754=TRUE,'Gen Master'!$AM754="Enabled?")),'Gen Master'!T754, ignore_flag)</f>
        <v>zzz_ignore</v>
      </c>
      <c r="U777" s="19" t="str">
        <f>IF(AND(NOT(ISBLANK('Gen Master'!U754)),OR('Gen Master'!$AM754=TRUE,'Gen Master'!$AM754="Enabled?")),'Gen Master'!U754, ignore_flag)</f>
        <v>zzz_ignore</v>
      </c>
      <c r="V777" s="19" t="str">
        <f ca="1">IF(AND(NOT(ISBLANK('Gen Master'!V754)),OR('Gen Master'!$AM754=TRUE,'Gen Master'!$AM754="Enabled?")),'Gen Master'!V754, ignore_flag)</f>
        <v>zzz_ignore</v>
      </c>
      <c r="W777" s="19" t="str">
        <f>IF(AND(NOT(ISBLANK('Gen Master'!W754)),OR('Gen Master'!$AM754=TRUE,'Gen Master'!$AM754="Enabled?")),'Gen Master'!W754, ignore_flag)</f>
        <v>zzz_ignore</v>
      </c>
      <c r="X777" s="19" t="str">
        <f>IF(AND(NOT(ISBLANK('Gen Master'!X754)),OR('Gen Master'!$AM754=TRUE,'Gen Master'!$AM754="Enabled?")),'Gen Master'!X754, ignore_flag)</f>
        <v>zzz_ignore</v>
      </c>
      <c r="Y777" s="19" t="str">
        <f>IF(AND(NOT(ISBLANK('Gen Master'!Y754)),OR('Gen Master'!$AM754=TRUE,'Gen Master'!$AM754="Enabled?")),'Gen Master'!Y754, ignore_flag)</f>
        <v>zzz_ignore</v>
      </c>
    </row>
    <row r="778" spans="1:25">
      <c r="A778" s="19">
        <f>'Gen Master'!A755</f>
        <v>724</v>
      </c>
      <c r="B778" s="19" t="str">
        <f>IF(AND(NOT(ISBLANK('Gen Master'!B755)),OR('Gen Master'!$AM755=TRUE,'Gen Master'!$AM755="Enabled?")),'Gen Master'!B755, ignore_flag)</f>
        <v>zzz_ignore</v>
      </c>
      <c r="C778" s="19" t="str">
        <f>IF(AND(NOT(ISBLANK('Gen Master'!C755)),OR('Gen Master'!$AM755=TRUE,'Gen Master'!$AM755="Enabled?")),'Gen Master'!C755, ignore_flag)</f>
        <v>zzz_ignore</v>
      </c>
      <c r="D778" s="19" t="str">
        <f>IF(AND(NOT(ISBLANK('Gen Master'!D755)),OR('Gen Master'!$AM755=TRUE,'Gen Master'!$AM755="Enabled?")),'Gen Master'!D755, ignore_flag)</f>
        <v>zzz_ignore</v>
      </c>
      <c r="E778" s="19" t="str">
        <f>IF(AND(NOT(ISBLANK('Gen Master'!E755)),OR('Gen Master'!$AM755=TRUE,'Gen Master'!$AM755="Enabled?")),'Gen Master'!E755, ignore_flag)</f>
        <v>zzz_ignore</v>
      </c>
      <c r="F778" s="19" t="str">
        <f>IF(AND(NOT(ISBLANK('Gen Master'!F755)),OR('Gen Master'!$AM755=TRUE,'Gen Master'!$AM755="Enabled?")),'Gen Master'!F755, ignore_flag)</f>
        <v>zzz_ignore</v>
      </c>
      <c r="G778" s="19" t="str">
        <f>IF(AND(NOT(ISBLANK('Gen Master'!G755)),OR('Gen Master'!$AM755=TRUE,'Gen Master'!$AM755="Enabled?")),'Gen Master'!G755, ignore_flag)</f>
        <v>zzz_ignore</v>
      </c>
      <c r="H778" s="19" t="str">
        <f>IF(AND(NOT(ISBLANK('Gen Master'!H755)),OR('Gen Master'!$AM755=TRUE,'Gen Master'!$AM755="Enabled?")),'Gen Master'!H755, ignore_flag)</f>
        <v>zzz_ignore</v>
      </c>
      <c r="I778" s="19" t="str">
        <f>IF(AND(NOT(ISBLANK('Gen Master'!I755)),OR('Gen Master'!$AM755=TRUE,'Gen Master'!$AM755="Enabled?")),'Gen Master'!I755, ignore_flag)</f>
        <v>zzz_ignore</v>
      </c>
      <c r="J778" s="19" t="str">
        <f>IF(AND(NOT(ISBLANK('Gen Master'!J755)),OR('Gen Master'!$AM755=TRUE,'Gen Master'!$AM755="Enabled?")),'Gen Master'!J755, ignore_flag)</f>
        <v>zzz_ignore</v>
      </c>
      <c r="K778" s="19" t="str">
        <f>IF(AND(NOT(ISBLANK('Gen Master'!K755)),OR('Gen Master'!$AM755=TRUE,'Gen Master'!$AM755="Enabled?")),'Gen Master'!K755, ignore_flag)</f>
        <v>zzz_ignore</v>
      </c>
      <c r="L778" s="19" t="str">
        <f>IF(AND(NOT(ISBLANK('Gen Master'!L755)),OR('Gen Master'!$AM755=TRUE,'Gen Master'!$AM755="Enabled?")),'Gen Master'!L755, ignore_flag)</f>
        <v>zzz_ignore</v>
      </c>
      <c r="M778" s="19" t="str">
        <f>IF(AND(NOT(ISBLANK('Gen Master'!M755)),OR('Gen Master'!$AM755=TRUE,'Gen Master'!$AM755="Enabled?")),'Gen Master'!M755, ignore_flag)</f>
        <v>zzz_ignore</v>
      </c>
      <c r="N778" s="19" t="str">
        <f>IF(AND(NOT(ISBLANK('Gen Master'!N755)),OR('Gen Master'!$AM755=TRUE,'Gen Master'!$AM755="Enabled?")),'Gen Master'!N755, ignore_flag)</f>
        <v>zzz_ignore</v>
      </c>
      <c r="O778" s="19" t="str">
        <f>IF(AND(NOT(ISBLANK('Gen Master'!O755)),OR('Gen Master'!$AM755=TRUE,'Gen Master'!$AM755="Enabled?")),'Gen Master'!O755, ignore_flag)</f>
        <v>zzz_ignore</v>
      </c>
      <c r="P778" s="19" t="str">
        <f>IF(AND(NOT(ISBLANK('Gen Master'!P755)),OR('Gen Master'!$AM755=TRUE,'Gen Master'!$AM755="Enabled?")),'Gen Master'!P755, ignore_flag)</f>
        <v>zzz_ignore</v>
      </c>
      <c r="Q778" s="19" t="str">
        <f>IF(AND(NOT(ISBLANK('Gen Master'!Q755)),OR('Gen Master'!$AM755=TRUE,'Gen Master'!$AM755="Enabled?")),'Gen Master'!Q755, ignore_flag)</f>
        <v>zzz_ignore</v>
      </c>
      <c r="R778" s="19" t="str">
        <f>IF(AND(NOT(ISBLANK('Gen Master'!R755)),OR('Gen Master'!$AM755=TRUE,'Gen Master'!$AM755="Enabled?")),'Gen Master'!R755, ignore_flag)</f>
        <v>zzz_ignore</v>
      </c>
      <c r="S778" s="19" t="str">
        <f>IF(AND(NOT(ISBLANK('Gen Master'!S755)),OR('Gen Master'!$AM755=TRUE,'Gen Master'!$AM755="Enabled?")),'Gen Master'!S755, ignore_flag)</f>
        <v>zzz_ignore</v>
      </c>
      <c r="T778" s="19" t="str">
        <f>IF(AND(NOT(ISBLANK('Gen Master'!T755)),OR('Gen Master'!$AM755=TRUE,'Gen Master'!$AM755="Enabled?")),'Gen Master'!T755, ignore_flag)</f>
        <v>zzz_ignore</v>
      </c>
      <c r="U778" s="19" t="str">
        <f>IF(AND(NOT(ISBLANK('Gen Master'!U755)),OR('Gen Master'!$AM755=TRUE,'Gen Master'!$AM755="Enabled?")),'Gen Master'!U755, ignore_flag)</f>
        <v>zzz_ignore</v>
      </c>
      <c r="V778" s="19" t="str">
        <f ca="1">IF(AND(NOT(ISBLANK('Gen Master'!V755)),OR('Gen Master'!$AM755=TRUE,'Gen Master'!$AM755="Enabled?")),'Gen Master'!V755, ignore_flag)</f>
        <v>zzz_ignore</v>
      </c>
      <c r="W778" s="19" t="str">
        <f>IF(AND(NOT(ISBLANK('Gen Master'!W755)),OR('Gen Master'!$AM755=TRUE,'Gen Master'!$AM755="Enabled?")),'Gen Master'!W755, ignore_flag)</f>
        <v>zzz_ignore</v>
      </c>
      <c r="X778" s="19" t="str">
        <f>IF(AND(NOT(ISBLANK('Gen Master'!X755)),OR('Gen Master'!$AM755=TRUE,'Gen Master'!$AM755="Enabled?")),'Gen Master'!X755, ignore_flag)</f>
        <v>zzz_ignore</v>
      </c>
      <c r="Y778" s="19" t="str">
        <f>IF(AND(NOT(ISBLANK('Gen Master'!Y755)),OR('Gen Master'!$AM755=TRUE,'Gen Master'!$AM755="Enabled?")),'Gen Master'!Y755, ignore_flag)</f>
        <v>zzz_ignore</v>
      </c>
    </row>
    <row r="779" spans="1:25">
      <c r="A779" s="19">
        <f>'Gen Master'!A756</f>
        <v>725</v>
      </c>
      <c r="B779" s="19" t="str">
        <f>IF(AND(NOT(ISBLANK('Gen Master'!B756)),OR('Gen Master'!$AM756=TRUE,'Gen Master'!$AM756="Enabled?")),'Gen Master'!B756, ignore_flag)</f>
        <v>zzz_ignore</v>
      </c>
      <c r="C779" s="19" t="str">
        <f>IF(AND(NOT(ISBLANK('Gen Master'!C756)),OR('Gen Master'!$AM756=TRUE,'Gen Master'!$AM756="Enabled?")),'Gen Master'!C756, ignore_flag)</f>
        <v>zzz_ignore</v>
      </c>
      <c r="D779" s="19" t="str">
        <f>IF(AND(NOT(ISBLANK('Gen Master'!D756)),OR('Gen Master'!$AM756=TRUE,'Gen Master'!$AM756="Enabled?")),'Gen Master'!D756, ignore_flag)</f>
        <v>zzz_ignore</v>
      </c>
      <c r="E779" s="19" t="str">
        <f>IF(AND(NOT(ISBLANK('Gen Master'!E756)),OR('Gen Master'!$AM756=TRUE,'Gen Master'!$AM756="Enabled?")),'Gen Master'!E756, ignore_flag)</f>
        <v>zzz_ignore</v>
      </c>
      <c r="F779" s="19" t="str">
        <f>IF(AND(NOT(ISBLANK('Gen Master'!F756)),OR('Gen Master'!$AM756=TRUE,'Gen Master'!$AM756="Enabled?")),'Gen Master'!F756, ignore_flag)</f>
        <v>zzz_ignore</v>
      </c>
      <c r="G779" s="19" t="str">
        <f>IF(AND(NOT(ISBLANK('Gen Master'!G756)),OR('Gen Master'!$AM756=TRUE,'Gen Master'!$AM756="Enabled?")),'Gen Master'!G756, ignore_flag)</f>
        <v>zzz_ignore</v>
      </c>
      <c r="H779" s="19" t="str">
        <f>IF(AND(NOT(ISBLANK('Gen Master'!H756)),OR('Gen Master'!$AM756=TRUE,'Gen Master'!$AM756="Enabled?")),'Gen Master'!H756, ignore_flag)</f>
        <v>zzz_ignore</v>
      </c>
      <c r="I779" s="19" t="str">
        <f>IF(AND(NOT(ISBLANK('Gen Master'!I756)),OR('Gen Master'!$AM756=TRUE,'Gen Master'!$AM756="Enabled?")),'Gen Master'!I756, ignore_flag)</f>
        <v>zzz_ignore</v>
      </c>
      <c r="J779" s="19" t="str">
        <f>IF(AND(NOT(ISBLANK('Gen Master'!J756)),OR('Gen Master'!$AM756=TRUE,'Gen Master'!$AM756="Enabled?")),'Gen Master'!J756, ignore_flag)</f>
        <v>zzz_ignore</v>
      </c>
      <c r="K779" s="19" t="str">
        <f>IF(AND(NOT(ISBLANK('Gen Master'!K756)),OR('Gen Master'!$AM756=TRUE,'Gen Master'!$AM756="Enabled?")),'Gen Master'!K756, ignore_flag)</f>
        <v>zzz_ignore</v>
      </c>
      <c r="L779" s="19" t="str">
        <f>IF(AND(NOT(ISBLANK('Gen Master'!L756)),OR('Gen Master'!$AM756=TRUE,'Gen Master'!$AM756="Enabled?")),'Gen Master'!L756, ignore_flag)</f>
        <v>zzz_ignore</v>
      </c>
      <c r="M779" s="19" t="str">
        <f>IF(AND(NOT(ISBLANK('Gen Master'!M756)),OR('Gen Master'!$AM756=TRUE,'Gen Master'!$AM756="Enabled?")),'Gen Master'!M756, ignore_flag)</f>
        <v>zzz_ignore</v>
      </c>
      <c r="N779" s="19" t="str">
        <f>IF(AND(NOT(ISBLANK('Gen Master'!N756)),OR('Gen Master'!$AM756=TRUE,'Gen Master'!$AM756="Enabled?")),'Gen Master'!N756, ignore_flag)</f>
        <v>zzz_ignore</v>
      </c>
      <c r="O779" s="19" t="str">
        <f>IF(AND(NOT(ISBLANK('Gen Master'!O756)),OR('Gen Master'!$AM756=TRUE,'Gen Master'!$AM756="Enabled?")),'Gen Master'!O756, ignore_flag)</f>
        <v>zzz_ignore</v>
      </c>
      <c r="P779" s="19" t="str">
        <f>IF(AND(NOT(ISBLANK('Gen Master'!P756)),OR('Gen Master'!$AM756=TRUE,'Gen Master'!$AM756="Enabled?")),'Gen Master'!P756, ignore_flag)</f>
        <v>zzz_ignore</v>
      </c>
      <c r="Q779" s="19" t="str">
        <f>IF(AND(NOT(ISBLANK('Gen Master'!Q756)),OR('Gen Master'!$AM756=TRUE,'Gen Master'!$AM756="Enabled?")),'Gen Master'!Q756, ignore_flag)</f>
        <v>zzz_ignore</v>
      </c>
      <c r="R779" s="19" t="str">
        <f>IF(AND(NOT(ISBLANK('Gen Master'!R756)),OR('Gen Master'!$AM756=TRUE,'Gen Master'!$AM756="Enabled?")),'Gen Master'!R756, ignore_flag)</f>
        <v>zzz_ignore</v>
      </c>
      <c r="S779" s="19" t="str">
        <f>IF(AND(NOT(ISBLANK('Gen Master'!S756)),OR('Gen Master'!$AM756=TRUE,'Gen Master'!$AM756="Enabled?")),'Gen Master'!S756, ignore_flag)</f>
        <v>zzz_ignore</v>
      </c>
      <c r="T779" s="19" t="str">
        <f>IF(AND(NOT(ISBLANK('Gen Master'!T756)),OR('Gen Master'!$AM756=TRUE,'Gen Master'!$AM756="Enabled?")),'Gen Master'!T756, ignore_flag)</f>
        <v>zzz_ignore</v>
      </c>
      <c r="U779" s="19" t="str">
        <f>IF(AND(NOT(ISBLANK('Gen Master'!U756)),OR('Gen Master'!$AM756=TRUE,'Gen Master'!$AM756="Enabled?")),'Gen Master'!U756, ignore_flag)</f>
        <v>zzz_ignore</v>
      </c>
      <c r="V779" s="19" t="str">
        <f ca="1">IF(AND(NOT(ISBLANK('Gen Master'!V756)),OR('Gen Master'!$AM756=TRUE,'Gen Master'!$AM756="Enabled?")),'Gen Master'!V756, ignore_flag)</f>
        <v>zzz_ignore</v>
      </c>
      <c r="W779" s="19" t="str">
        <f>IF(AND(NOT(ISBLANK('Gen Master'!W756)),OR('Gen Master'!$AM756=TRUE,'Gen Master'!$AM756="Enabled?")),'Gen Master'!W756, ignore_flag)</f>
        <v>zzz_ignore</v>
      </c>
      <c r="X779" s="19" t="str">
        <f>IF(AND(NOT(ISBLANK('Gen Master'!X756)),OR('Gen Master'!$AM756=TRUE,'Gen Master'!$AM756="Enabled?")),'Gen Master'!X756, ignore_flag)</f>
        <v>zzz_ignore</v>
      </c>
      <c r="Y779" s="19" t="str">
        <f>IF(AND(NOT(ISBLANK('Gen Master'!Y756)),OR('Gen Master'!$AM756=TRUE,'Gen Master'!$AM756="Enabled?")),'Gen Master'!Y756, ignore_flag)</f>
        <v>zzz_ignore</v>
      </c>
    </row>
    <row r="780" spans="1:25">
      <c r="A780" s="19">
        <f>'Gen Master'!A757</f>
        <v>726</v>
      </c>
      <c r="B780" s="19" t="str">
        <f>IF(AND(NOT(ISBLANK('Gen Master'!B757)),OR('Gen Master'!$AM757=TRUE,'Gen Master'!$AM757="Enabled?")),'Gen Master'!B757, ignore_flag)</f>
        <v>zzz_ignore</v>
      </c>
      <c r="C780" s="19" t="str">
        <f>IF(AND(NOT(ISBLANK('Gen Master'!C757)),OR('Gen Master'!$AM757=TRUE,'Gen Master'!$AM757="Enabled?")),'Gen Master'!C757, ignore_flag)</f>
        <v>zzz_ignore</v>
      </c>
      <c r="D780" s="19" t="str">
        <f>IF(AND(NOT(ISBLANK('Gen Master'!D757)),OR('Gen Master'!$AM757=TRUE,'Gen Master'!$AM757="Enabled?")),'Gen Master'!D757, ignore_flag)</f>
        <v>zzz_ignore</v>
      </c>
      <c r="E780" s="19" t="str">
        <f>IF(AND(NOT(ISBLANK('Gen Master'!E757)),OR('Gen Master'!$AM757=TRUE,'Gen Master'!$AM757="Enabled?")),'Gen Master'!E757, ignore_flag)</f>
        <v>zzz_ignore</v>
      </c>
      <c r="F780" s="19" t="str">
        <f>IF(AND(NOT(ISBLANK('Gen Master'!F757)),OR('Gen Master'!$AM757=TRUE,'Gen Master'!$AM757="Enabled?")),'Gen Master'!F757, ignore_flag)</f>
        <v>zzz_ignore</v>
      </c>
      <c r="G780" s="19" t="str">
        <f>IF(AND(NOT(ISBLANK('Gen Master'!G757)),OR('Gen Master'!$AM757=TRUE,'Gen Master'!$AM757="Enabled?")),'Gen Master'!G757, ignore_flag)</f>
        <v>zzz_ignore</v>
      </c>
      <c r="H780" s="19" t="str">
        <f>IF(AND(NOT(ISBLANK('Gen Master'!H757)),OR('Gen Master'!$AM757=TRUE,'Gen Master'!$AM757="Enabled?")),'Gen Master'!H757, ignore_flag)</f>
        <v>zzz_ignore</v>
      </c>
      <c r="I780" s="19" t="str">
        <f>IF(AND(NOT(ISBLANK('Gen Master'!I757)),OR('Gen Master'!$AM757=TRUE,'Gen Master'!$AM757="Enabled?")),'Gen Master'!I757, ignore_flag)</f>
        <v>zzz_ignore</v>
      </c>
      <c r="J780" s="19" t="str">
        <f>IF(AND(NOT(ISBLANK('Gen Master'!J757)),OR('Gen Master'!$AM757=TRUE,'Gen Master'!$AM757="Enabled?")),'Gen Master'!J757, ignore_flag)</f>
        <v>zzz_ignore</v>
      </c>
      <c r="K780" s="19" t="str">
        <f>IF(AND(NOT(ISBLANK('Gen Master'!K757)),OR('Gen Master'!$AM757=TRUE,'Gen Master'!$AM757="Enabled?")),'Gen Master'!K757, ignore_flag)</f>
        <v>zzz_ignore</v>
      </c>
      <c r="L780" s="19" t="str">
        <f>IF(AND(NOT(ISBLANK('Gen Master'!L757)),OR('Gen Master'!$AM757=TRUE,'Gen Master'!$AM757="Enabled?")),'Gen Master'!L757, ignore_flag)</f>
        <v>zzz_ignore</v>
      </c>
      <c r="M780" s="19" t="str">
        <f>IF(AND(NOT(ISBLANK('Gen Master'!M757)),OR('Gen Master'!$AM757=TRUE,'Gen Master'!$AM757="Enabled?")),'Gen Master'!M757, ignore_flag)</f>
        <v>zzz_ignore</v>
      </c>
      <c r="N780" s="19" t="str">
        <f>IF(AND(NOT(ISBLANK('Gen Master'!N757)),OR('Gen Master'!$AM757=TRUE,'Gen Master'!$AM757="Enabled?")),'Gen Master'!N757, ignore_flag)</f>
        <v>zzz_ignore</v>
      </c>
      <c r="O780" s="19" t="str">
        <f>IF(AND(NOT(ISBLANK('Gen Master'!O757)),OR('Gen Master'!$AM757=TRUE,'Gen Master'!$AM757="Enabled?")),'Gen Master'!O757, ignore_flag)</f>
        <v>zzz_ignore</v>
      </c>
      <c r="P780" s="19" t="str">
        <f>IF(AND(NOT(ISBLANK('Gen Master'!P757)),OR('Gen Master'!$AM757=TRUE,'Gen Master'!$AM757="Enabled?")),'Gen Master'!P757, ignore_flag)</f>
        <v>zzz_ignore</v>
      </c>
      <c r="Q780" s="19" t="str">
        <f>IF(AND(NOT(ISBLANK('Gen Master'!Q757)),OR('Gen Master'!$AM757=TRUE,'Gen Master'!$AM757="Enabled?")),'Gen Master'!Q757, ignore_flag)</f>
        <v>zzz_ignore</v>
      </c>
      <c r="R780" s="19" t="str">
        <f>IF(AND(NOT(ISBLANK('Gen Master'!R757)),OR('Gen Master'!$AM757=TRUE,'Gen Master'!$AM757="Enabled?")),'Gen Master'!R757, ignore_flag)</f>
        <v>zzz_ignore</v>
      </c>
      <c r="S780" s="19" t="str">
        <f>IF(AND(NOT(ISBLANK('Gen Master'!S757)),OR('Gen Master'!$AM757=TRUE,'Gen Master'!$AM757="Enabled?")),'Gen Master'!S757, ignore_flag)</f>
        <v>zzz_ignore</v>
      </c>
      <c r="T780" s="19" t="str">
        <f>IF(AND(NOT(ISBLANK('Gen Master'!T757)),OR('Gen Master'!$AM757=TRUE,'Gen Master'!$AM757="Enabled?")),'Gen Master'!T757, ignore_flag)</f>
        <v>zzz_ignore</v>
      </c>
      <c r="U780" s="19" t="str">
        <f>IF(AND(NOT(ISBLANK('Gen Master'!U757)),OR('Gen Master'!$AM757=TRUE,'Gen Master'!$AM757="Enabled?")),'Gen Master'!U757, ignore_flag)</f>
        <v>zzz_ignore</v>
      </c>
      <c r="V780" s="19" t="str">
        <f ca="1">IF(AND(NOT(ISBLANK('Gen Master'!V757)),OR('Gen Master'!$AM757=TRUE,'Gen Master'!$AM757="Enabled?")),'Gen Master'!V757, ignore_flag)</f>
        <v>zzz_ignore</v>
      </c>
      <c r="W780" s="19" t="str">
        <f>IF(AND(NOT(ISBLANK('Gen Master'!W757)),OR('Gen Master'!$AM757=TRUE,'Gen Master'!$AM757="Enabled?")),'Gen Master'!W757, ignore_flag)</f>
        <v>zzz_ignore</v>
      </c>
      <c r="X780" s="19" t="str">
        <f>IF(AND(NOT(ISBLANK('Gen Master'!X757)),OR('Gen Master'!$AM757=TRUE,'Gen Master'!$AM757="Enabled?")),'Gen Master'!X757, ignore_flag)</f>
        <v>zzz_ignore</v>
      </c>
      <c r="Y780" s="19" t="str">
        <f>IF(AND(NOT(ISBLANK('Gen Master'!Y757)),OR('Gen Master'!$AM757=TRUE,'Gen Master'!$AM757="Enabled?")),'Gen Master'!Y757, ignore_flag)</f>
        <v>zzz_ignore</v>
      </c>
    </row>
    <row r="781" spans="1:25">
      <c r="A781" s="19">
        <f>'Gen Master'!A758</f>
        <v>727</v>
      </c>
      <c r="B781" s="19" t="str">
        <f>IF(AND(NOT(ISBLANK('Gen Master'!B758)),OR('Gen Master'!$AM758=TRUE,'Gen Master'!$AM758="Enabled?")),'Gen Master'!B758, ignore_flag)</f>
        <v>zzz_ignore</v>
      </c>
      <c r="C781" s="19" t="str">
        <f>IF(AND(NOT(ISBLANK('Gen Master'!C758)),OR('Gen Master'!$AM758=TRUE,'Gen Master'!$AM758="Enabled?")),'Gen Master'!C758, ignore_flag)</f>
        <v>zzz_ignore</v>
      </c>
      <c r="D781" s="19" t="str">
        <f>IF(AND(NOT(ISBLANK('Gen Master'!D758)),OR('Gen Master'!$AM758=TRUE,'Gen Master'!$AM758="Enabled?")),'Gen Master'!D758, ignore_flag)</f>
        <v>zzz_ignore</v>
      </c>
      <c r="E781" s="19" t="str">
        <f>IF(AND(NOT(ISBLANK('Gen Master'!E758)),OR('Gen Master'!$AM758=TRUE,'Gen Master'!$AM758="Enabled?")),'Gen Master'!E758, ignore_flag)</f>
        <v>zzz_ignore</v>
      </c>
      <c r="F781" s="19" t="str">
        <f>IF(AND(NOT(ISBLANK('Gen Master'!F758)),OR('Gen Master'!$AM758=TRUE,'Gen Master'!$AM758="Enabled?")),'Gen Master'!F758, ignore_flag)</f>
        <v>zzz_ignore</v>
      </c>
      <c r="G781" s="19" t="str">
        <f>IF(AND(NOT(ISBLANK('Gen Master'!G758)),OR('Gen Master'!$AM758=TRUE,'Gen Master'!$AM758="Enabled?")),'Gen Master'!G758, ignore_flag)</f>
        <v>zzz_ignore</v>
      </c>
      <c r="H781" s="19" t="str">
        <f>IF(AND(NOT(ISBLANK('Gen Master'!H758)),OR('Gen Master'!$AM758=TRUE,'Gen Master'!$AM758="Enabled?")),'Gen Master'!H758, ignore_flag)</f>
        <v>zzz_ignore</v>
      </c>
      <c r="I781" s="19" t="str">
        <f>IF(AND(NOT(ISBLANK('Gen Master'!I758)),OR('Gen Master'!$AM758=TRUE,'Gen Master'!$AM758="Enabled?")),'Gen Master'!I758, ignore_flag)</f>
        <v>zzz_ignore</v>
      </c>
      <c r="J781" s="19" t="str">
        <f>IF(AND(NOT(ISBLANK('Gen Master'!J758)),OR('Gen Master'!$AM758=TRUE,'Gen Master'!$AM758="Enabled?")),'Gen Master'!J758, ignore_flag)</f>
        <v>zzz_ignore</v>
      </c>
      <c r="K781" s="19" t="str">
        <f>IF(AND(NOT(ISBLANK('Gen Master'!K758)),OR('Gen Master'!$AM758=TRUE,'Gen Master'!$AM758="Enabled?")),'Gen Master'!K758, ignore_flag)</f>
        <v>zzz_ignore</v>
      </c>
      <c r="L781" s="19" t="str">
        <f>IF(AND(NOT(ISBLANK('Gen Master'!L758)),OR('Gen Master'!$AM758=TRUE,'Gen Master'!$AM758="Enabled?")),'Gen Master'!L758, ignore_flag)</f>
        <v>zzz_ignore</v>
      </c>
      <c r="M781" s="19" t="str">
        <f>IF(AND(NOT(ISBLANK('Gen Master'!M758)),OR('Gen Master'!$AM758=TRUE,'Gen Master'!$AM758="Enabled?")),'Gen Master'!M758, ignore_flag)</f>
        <v>zzz_ignore</v>
      </c>
      <c r="N781" s="19" t="str">
        <f>IF(AND(NOT(ISBLANK('Gen Master'!N758)),OR('Gen Master'!$AM758=TRUE,'Gen Master'!$AM758="Enabled?")),'Gen Master'!N758, ignore_flag)</f>
        <v>zzz_ignore</v>
      </c>
      <c r="O781" s="19" t="str">
        <f>IF(AND(NOT(ISBLANK('Gen Master'!O758)),OR('Gen Master'!$AM758=TRUE,'Gen Master'!$AM758="Enabled?")),'Gen Master'!O758, ignore_flag)</f>
        <v>zzz_ignore</v>
      </c>
      <c r="P781" s="19" t="str">
        <f>IF(AND(NOT(ISBLANK('Gen Master'!P758)),OR('Gen Master'!$AM758=TRUE,'Gen Master'!$AM758="Enabled?")),'Gen Master'!P758, ignore_flag)</f>
        <v>zzz_ignore</v>
      </c>
      <c r="Q781" s="19" t="str">
        <f>IF(AND(NOT(ISBLANK('Gen Master'!Q758)),OR('Gen Master'!$AM758=TRUE,'Gen Master'!$AM758="Enabled?")),'Gen Master'!Q758, ignore_flag)</f>
        <v>zzz_ignore</v>
      </c>
      <c r="R781" s="19" t="str">
        <f>IF(AND(NOT(ISBLANK('Gen Master'!R758)),OR('Gen Master'!$AM758=TRUE,'Gen Master'!$AM758="Enabled?")),'Gen Master'!R758, ignore_flag)</f>
        <v>zzz_ignore</v>
      </c>
      <c r="S781" s="19" t="str">
        <f>IF(AND(NOT(ISBLANK('Gen Master'!S758)),OR('Gen Master'!$AM758=TRUE,'Gen Master'!$AM758="Enabled?")),'Gen Master'!S758, ignore_flag)</f>
        <v>zzz_ignore</v>
      </c>
      <c r="T781" s="19" t="str">
        <f>IF(AND(NOT(ISBLANK('Gen Master'!T758)),OR('Gen Master'!$AM758=TRUE,'Gen Master'!$AM758="Enabled?")),'Gen Master'!T758, ignore_flag)</f>
        <v>zzz_ignore</v>
      </c>
      <c r="U781" s="19" t="str">
        <f>IF(AND(NOT(ISBLANK('Gen Master'!U758)),OR('Gen Master'!$AM758=TRUE,'Gen Master'!$AM758="Enabled?")),'Gen Master'!U758, ignore_flag)</f>
        <v>zzz_ignore</v>
      </c>
      <c r="V781" s="19" t="str">
        <f ca="1">IF(AND(NOT(ISBLANK('Gen Master'!V758)),OR('Gen Master'!$AM758=TRUE,'Gen Master'!$AM758="Enabled?")),'Gen Master'!V758, ignore_flag)</f>
        <v>zzz_ignore</v>
      </c>
      <c r="W781" s="19" t="str">
        <f>IF(AND(NOT(ISBLANK('Gen Master'!W758)),OR('Gen Master'!$AM758=TRUE,'Gen Master'!$AM758="Enabled?")),'Gen Master'!W758, ignore_flag)</f>
        <v>zzz_ignore</v>
      </c>
      <c r="X781" s="19" t="str">
        <f>IF(AND(NOT(ISBLANK('Gen Master'!X758)),OR('Gen Master'!$AM758=TRUE,'Gen Master'!$AM758="Enabled?")),'Gen Master'!X758, ignore_flag)</f>
        <v>zzz_ignore</v>
      </c>
      <c r="Y781" s="19" t="str">
        <f>IF(AND(NOT(ISBLANK('Gen Master'!Y758)),OR('Gen Master'!$AM758=TRUE,'Gen Master'!$AM758="Enabled?")),'Gen Master'!Y758, ignore_flag)</f>
        <v>zzz_ignore</v>
      </c>
    </row>
    <row r="782" spans="1:25">
      <c r="A782" s="19">
        <f>'Gen Master'!A759</f>
        <v>728</v>
      </c>
      <c r="B782" s="19" t="str">
        <f>IF(AND(NOT(ISBLANK('Gen Master'!B759)),OR('Gen Master'!$AM759=TRUE,'Gen Master'!$AM759="Enabled?")),'Gen Master'!B759, ignore_flag)</f>
        <v>zzz_ignore</v>
      </c>
      <c r="C782" s="19" t="str">
        <f>IF(AND(NOT(ISBLANK('Gen Master'!C759)),OR('Gen Master'!$AM759=TRUE,'Gen Master'!$AM759="Enabled?")),'Gen Master'!C759, ignore_flag)</f>
        <v>zzz_ignore</v>
      </c>
      <c r="D782" s="19" t="str">
        <f>IF(AND(NOT(ISBLANK('Gen Master'!D759)),OR('Gen Master'!$AM759=TRUE,'Gen Master'!$AM759="Enabled?")),'Gen Master'!D759, ignore_flag)</f>
        <v>zzz_ignore</v>
      </c>
      <c r="E782" s="19" t="str">
        <f>IF(AND(NOT(ISBLANK('Gen Master'!E759)),OR('Gen Master'!$AM759=TRUE,'Gen Master'!$AM759="Enabled?")),'Gen Master'!E759, ignore_flag)</f>
        <v>zzz_ignore</v>
      </c>
      <c r="F782" s="19" t="str">
        <f>IF(AND(NOT(ISBLANK('Gen Master'!F759)),OR('Gen Master'!$AM759=TRUE,'Gen Master'!$AM759="Enabled?")),'Gen Master'!F759, ignore_flag)</f>
        <v>zzz_ignore</v>
      </c>
      <c r="G782" s="19" t="str">
        <f>IF(AND(NOT(ISBLANK('Gen Master'!G759)),OR('Gen Master'!$AM759=TRUE,'Gen Master'!$AM759="Enabled?")),'Gen Master'!G759, ignore_flag)</f>
        <v>zzz_ignore</v>
      </c>
      <c r="H782" s="19" t="str">
        <f>IF(AND(NOT(ISBLANK('Gen Master'!H759)),OR('Gen Master'!$AM759=TRUE,'Gen Master'!$AM759="Enabled?")),'Gen Master'!H759, ignore_flag)</f>
        <v>zzz_ignore</v>
      </c>
      <c r="I782" s="19" t="str">
        <f>IF(AND(NOT(ISBLANK('Gen Master'!I759)),OR('Gen Master'!$AM759=TRUE,'Gen Master'!$AM759="Enabled?")),'Gen Master'!I759, ignore_flag)</f>
        <v>zzz_ignore</v>
      </c>
      <c r="J782" s="19" t="str">
        <f>IF(AND(NOT(ISBLANK('Gen Master'!J759)),OR('Gen Master'!$AM759=TRUE,'Gen Master'!$AM759="Enabled?")),'Gen Master'!J759, ignore_flag)</f>
        <v>zzz_ignore</v>
      </c>
      <c r="K782" s="19" t="str">
        <f>IF(AND(NOT(ISBLANK('Gen Master'!K759)),OR('Gen Master'!$AM759=TRUE,'Gen Master'!$AM759="Enabled?")),'Gen Master'!K759, ignore_flag)</f>
        <v>zzz_ignore</v>
      </c>
      <c r="L782" s="19" t="str">
        <f>IF(AND(NOT(ISBLANK('Gen Master'!L759)),OR('Gen Master'!$AM759=TRUE,'Gen Master'!$AM759="Enabled?")),'Gen Master'!L759, ignore_flag)</f>
        <v>zzz_ignore</v>
      </c>
      <c r="M782" s="19" t="str">
        <f>IF(AND(NOT(ISBLANK('Gen Master'!M759)),OR('Gen Master'!$AM759=TRUE,'Gen Master'!$AM759="Enabled?")),'Gen Master'!M759, ignore_flag)</f>
        <v>zzz_ignore</v>
      </c>
      <c r="N782" s="19" t="str">
        <f>IF(AND(NOT(ISBLANK('Gen Master'!N759)),OR('Gen Master'!$AM759=TRUE,'Gen Master'!$AM759="Enabled?")),'Gen Master'!N759, ignore_flag)</f>
        <v>zzz_ignore</v>
      </c>
      <c r="O782" s="19" t="str">
        <f>IF(AND(NOT(ISBLANK('Gen Master'!O759)),OR('Gen Master'!$AM759=TRUE,'Gen Master'!$AM759="Enabled?")),'Gen Master'!O759, ignore_flag)</f>
        <v>zzz_ignore</v>
      </c>
      <c r="P782" s="19" t="str">
        <f>IF(AND(NOT(ISBLANK('Gen Master'!P759)),OR('Gen Master'!$AM759=TRUE,'Gen Master'!$AM759="Enabled?")),'Gen Master'!P759, ignore_flag)</f>
        <v>zzz_ignore</v>
      </c>
      <c r="Q782" s="19" t="str">
        <f>IF(AND(NOT(ISBLANK('Gen Master'!Q759)),OR('Gen Master'!$AM759=TRUE,'Gen Master'!$AM759="Enabled?")),'Gen Master'!Q759, ignore_flag)</f>
        <v>zzz_ignore</v>
      </c>
      <c r="R782" s="19" t="str">
        <f>IF(AND(NOT(ISBLANK('Gen Master'!R759)),OR('Gen Master'!$AM759=TRUE,'Gen Master'!$AM759="Enabled?")),'Gen Master'!R759, ignore_flag)</f>
        <v>zzz_ignore</v>
      </c>
      <c r="S782" s="19" t="str">
        <f>IF(AND(NOT(ISBLANK('Gen Master'!S759)),OR('Gen Master'!$AM759=TRUE,'Gen Master'!$AM759="Enabled?")),'Gen Master'!S759, ignore_flag)</f>
        <v>zzz_ignore</v>
      </c>
      <c r="T782" s="19" t="str">
        <f>IF(AND(NOT(ISBLANK('Gen Master'!T759)),OR('Gen Master'!$AM759=TRUE,'Gen Master'!$AM759="Enabled?")),'Gen Master'!T759, ignore_flag)</f>
        <v>zzz_ignore</v>
      </c>
      <c r="U782" s="19" t="str">
        <f>IF(AND(NOT(ISBLANK('Gen Master'!U759)),OR('Gen Master'!$AM759=TRUE,'Gen Master'!$AM759="Enabled?")),'Gen Master'!U759, ignore_flag)</f>
        <v>zzz_ignore</v>
      </c>
      <c r="V782" s="19" t="str">
        <f ca="1">IF(AND(NOT(ISBLANK('Gen Master'!V759)),OR('Gen Master'!$AM759=TRUE,'Gen Master'!$AM759="Enabled?")),'Gen Master'!V759, ignore_flag)</f>
        <v>zzz_ignore</v>
      </c>
      <c r="W782" s="19" t="str">
        <f>IF(AND(NOT(ISBLANK('Gen Master'!W759)),OR('Gen Master'!$AM759=TRUE,'Gen Master'!$AM759="Enabled?")),'Gen Master'!W759, ignore_flag)</f>
        <v>zzz_ignore</v>
      </c>
      <c r="X782" s="19" t="str">
        <f>IF(AND(NOT(ISBLANK('Gen Master'!X759)),OR('Gen Master'!$AM759=TRUE,'Gen Master'!$AM759="Enabled?")),'Gen Master'!X759, ignore_flag)</f>
        <v>zzz_ignore</v>
      </c>
      <c r="Y782" s="19" t="str">
        <f>IF(AND(NOT(ISBLANK('Gen Master'!Y759)),OR('Gen Master'!$AM759=TRUE,'Gen Master'!$AM759="Enabled?")),'Gen Master'!Y759, ignore_flag)</f>
        <v>zzz_ignore</v>
      </c>
    </row>
    <row r="783" spans="1:25">
      <c r="A783" s="19">
        <f>'Gen Master'!A760</f>
        <v>729</v>
      </c>
      <c r="B783" s="19" t="str">
        <f>IF(AND(NOT(ISBLANK('Gen Master'!B760)),OR('Gen Master'!$AM760=TRUE,'Gen Master'!$AM760="Enabled?")),'Gen Master'!B760, ignore_flag)</f>
        <v>zzz_ignore</v>
      </c>
      <c r="C783" s="19" t="str">
        <f>IF(AND(NOT(ISBLANK('Gen Master'!C760)),OR('Gen Master'!$AM760=TRUE,'Gen Master'!$AM760="Enabled?")),'Gen Master'!C760, ignore_flag)</f>
        <v>zzz_ignore</v>
      </c>
      <c r="D783" s="19" t="str">
        <f>IF(AND(NOT(ISBLANK('Gen Master'!D760)),OR('Gen Master'!$AM760=TRUE,'Gen Master'!$AM760="Enabled?")),'Gen Master'!D760, ignore_flag)</f>
        <v>zzz_ignore</v>
      </c>
      <c r="E783" s="19" t="str">
        <f>IF(AND(NOT(ISBLANK('Gen Master'!E760)),OR('Gen Master'!$AM760=TRUE,'Gen Master'!$AM760="Enabled?")),'Gen Master'!E760, ignore_flag)</f>
        <v>zzz_ignore</v>
      </c>
      <c r="F783" s="19" t="str">
        <f>IF(AND(NOT(ISBLANK('Gen Master'!F760)),OR('Gen Master'!$AM760=TRUE,'Gen Master'!$AM760="Enabled?")),'Gen Master'!F760, ignore_flag)</f>
        <v>zzz_ignore</v>
      </c>
      <c r="G783" s="19" t="str">
        <f>IF(AND(NOT(ISBLANK('Gen Master'!G760)),OR('Gen Master'!$AM760=TRUE,'Gen Master'!$AM760="Enabled?")),'Gen Master'!G760, ignore_flag)</f>
        <v>zzz_ignore</v>
      </c>
      <c r="H783" s="19" t="str">
        <f>IF(AND(NOT(ISBLANK('Gen Master'!H760)),OR('Gen Master'!$AM760=TRUE,'Gen Master'!$AM760="Enabled?")),'Gen Master'!H760, ignore_flag)</f>
        <v>zzz_ignore</v>
      </c>
      <c r="I783" s="19" t="str">
        <f>IF(AND(NOT(ISBLANK('Gen Master'!I760)),OR('Gen Master'!$AM760=TRUE,'Gen Master'!$AM760="Enabled?")),'Gen Master'!I760, ignore_flag)</f>
        <v>zzz_ignore</v>
      </c>
      <c r="J783" s="19" t="str">
        <f>IF(AND(NOT(ISBLANK('Gen Master'!J760)),OR('Gen Master'!$AM760=TRUE,'Gen Master'!$AM760="Enabled?")),'Gen Master'!J760, ignore_flag)</f>
        <v>zzz_ignore</v>
      </c>
      <c r="K783" s="19" t="str">
        <f>IF(AND(NOT(ISBLANK('Gen Master'!K760)),OR('Gen Master'!$AM760=TRUE,'Gen Master'!$AM760="Enabled?")),'Gen Master'!K760, ignore_flag)</f>
        <v>zzz_ignore</v>
      </c>
      <c r="L783" s="19" t="str">
        <f>IF(AND(NOT(ISBLANK('Gen Master'!L760)),OR('Gen Master'!$AM760=TRUE,'Gen Master'!$AM760="Enabled?")),'Gen Master'!L760, ignore_flag)</f>
        <v>zzz_ignore</v>
      </c>
      <c r="M783" s="19" t="str">
        <f>IF(AND(NOT(ISBLANK('Gen Master'!M760)),OR('Gen Master'!$AM760=TRUE,'Gen Master'!$AM760="Enabled?")),'Gen Master'!M760, ignore_flag)</f>
        <v>zzz_ignore</v>
      </c>
      <c r="N783" s="19" t="str">
        <f>IF(AND(NOT(ISBLANK('Gen Master'!N760)),OR('Gen Master'!$AM760=TRUE,'Gen Master'!$AM760="Enabled?")),'Gen Master'!N760, ignore_flag)</f>
        <v>zzz_ignore</v>
      </c>
      <c r="O783" s="19" t="str">
        <f>IF(AND(NOT(ISBLANK('Gen Master'!O760)),OR('Gen Master'!$AM760=TRUE,'Gen Master'!$AM760="Enabled?")),'Gen Master'!O760, ignore_flag)</f>
        <v>zzz_ignore</v>
      </c>
      <c r="P783" s="19" t="str">
        <f>IF(AND(NOT(ISBLANK('Gen Master'!P760)),OR('Gen Master'!$AM760=TRUE,'Gen Master'!$AM760="Enabled?")),'Gen Master'!P760, ignore_flag)</f>
        <v>zzz_ignore</v>
      </c>
      <c r="Q783" s="19" t="str">
        <f>IF(AND(NOT(ISBLANK('Gen Master'!Q760)),OR('Gen Master'!$AM760=TRUE,'Gen Master'!$AM760="Enabled?")),'Gen Master'!Q760, ignore_flag)</f>
        <v>zzz_ignore</v>
      </c>
      <c r="R783" s="19" t="str">
        <f>IF(AND(NOT(ISBLANK('Gen Master'!R760)),OR('Gen Master'!$AM760=TRUE,'Gen Master'!$AM760="Enabled?")),'Gen Master'!R760, ignore_flag)</f>
        <v>zzz_ignore</v>
      </c>
      <c r="S783" s="19" t="str">
        <f>IF(AND(NOT(ISBLANK('Gen Master'!S760)),OR('Gen Master'!$AM760=TRUE,'Gen Master'!$AM760="Enabled?")),'Gen Master'!S760, ignore_flag)</f>
        <v>zzz_ignore</v>
      </c>
      <c r="T783" s="19" t="str">
        <f>IF(AND(NOT(ISBLANK('Gen Master'!T760)),OR('Gen Master'!$AM760=TRUE,'Gen Master'!$AM760="Enabled?")),'Gen Master'!T760, ignore_flag)</f>
        <v>zzz_ignore</v>
      </c>
      <c r="U783" s="19" t="str">
        <f>IF(AND(NOT(ISBLANK('Gen Master'!U760)),OR('Gen Master'!$AM760=TRUE,'Gen Master'!$AM760="Enabled?")),'Gen Master'!U760, ignore_flag)</f>
        <v>zzz_ignore</v>
      </c>
      <c r="V783" s="19" t="str">
        <f ca="1">IF(AND(NOT(ISBLANK('Gen Master'!V760)),OR('Gen Master'!$AM760=TRUE,'Gen Master'!$AM760="Enabled?")),'Gen Master'!V760, ignore_flag)</f>
        <v>zzz_ignore</v>
      </c>
      <c r="W783" s="19" t="str">
        <f>IF(AND(NOT(ISBLANK('Gen Master'!W760)),OR('Gen Master'!$AM760=TRUE,'Gen Master'!$AM760="Enabled?")),'Gen Master'!W760, ignore_flag)</f>
        <v>zzz_ignore</v>
      </c>
      <c r="X783" s="19" t="str">
        <f>IF(AND(NOT(ISBLANK('Gen Master'!X760)),OR('Gen Master'!$AM760=TRUE,'Gen Master'!$AM760="Enabled?")),'Gen Master'!X760, ignore_flag)</f>
        <v>zzz_ignore</v>
      </c>
      <c r="Y783" s="19" t="str">
        <f>IF(AND(NOT(ISBLANK('Gen Master'!Y760)),OR('Gen Master'!$AM760=TRUE,'Gen Master'!$AM760="Enabled?")),'Gen Master'!Y760, ignore_flag)</f>
        <v>zzz_ignore</v>
      </c>
    </row>
    <row r="784" spans="1:25">
      <c r="A784" s="19">
        <f>'Gen Master'!A761</f>
        <v>730</v>
      </c>
      <c r="B784" s="19" t="str">
        <f>IF(AND(NOT(ISBLANK('Gen Master'!B761)),OR('Gen Master'!$AM761=TRUE,'Gen Master'!$AM761="Enabled?")),'Gen Master'!B761, ignore_flag)</f>
        <v>zzz_ignore</v>
      </c>
      <c r="C784" s="19" t="str">
        <f>IF(AND(NOT(ISBLANK('Gen Master'!C761)),OR('Gen Master'!$AM761=TRUE,'Gen Master'!$AM761="Enabled?")),'Gen Master'!C761, ignore_flag)</f>
        <v>zzz_ignore</v>
      </c>
      <c r="D784" s="19" t="str">
        <f>IF(AND(NOT(ISBLANK('Gen Master'!D761)),OR('Gen Master'!$AM761=TRUE,'Gen Master'!$AM761="Enabled?")),'Gen Master'!D761, ignore_flag)</f>
        <v>zzz_ignore</v>
      </c>
      <c r="E784" s="19" t="str">
        <f>IF(AND(NOT(ISBLANK('Gen Master'!E761)),OR('Gen Master'!$AM761=TRUE,'Gen Master'!$AM761="Enabled?")),'Gen Master'!E761, ignore_flag)</f>
        <v>zzz_ignore</v>
      </c>
      <c r="F784" s="19" t="str">
        <f>IF(AND(NOT(ISBLANK('Gen Master'!F761)),OR('Gen Master'!$AM761=TRUE,'Gen Master'!$AM761="Enabled?")),'Gen Master'!F761, ignore_flag)</f>
        <v>zzz_ignore</v>
      </c>
      <c r="G784" s="19" t="str">
        <f>IF(AND(NOT(ISBLANK('Gen Master'!G761)),OR('Gen Master'!$AM761=TRUE,'Gen Master'!$AM761="Enabled?")),'Gen Master'!G761, ignore_flag)</f>
        <v>zzz_ignore</v>
      </c>
      <c r="H784" s="19" t="str">
        <f>IF(AND(NOT(ISBLANK('Gen Master'!H761)),OR('Gen Master'!$AM761=TRUE,'Gen Master'!$AM761="Enabled?")),'Gen Master'!H761, ignore_flag)</f>
        <v>zzz_ignore</v>
      </c>
      <c r="I784" s="19" t="str">
        <f>IF(AND(NOT(ISBLANK('Gen Master'!I761)),OR('Gen Master'!$AM761=TRUE,'Gen Master'!$AM761="Enabled?")),'Gen Master'!I761, ignore_flag)</f>
        <v>zzz_ignore</v>
      </c>
      <c r="J784" s="19" t="str">
        <f>IF(AND(NOT(ISBLANK('Gen Master'!J761)),OR('Gen Master'!$AM761=TRUE,'Gen Master'!$AM761="Enabled?")),'Gen Master'!J761, ignore_flag)</f>
        <v>zzz_ignore</v>
      </c>
      <c r="K784" s="19" t="str">
        <f>IF(AND(NOT(ISBLANK('Gen Master'!K761)),OR('Gen Master'!$AM761=TRUE,'Gen Master'!$AM761="Enabled?")),'Gen Master'!K761, ignore_flag)</f>
        <v>zzz_ignore</v>
      </c>
      <c r="L784" s="19" t="str">
        <f>IF(AND(NOT(ISBLANK('Gen Master'!L761)),OR('Gen Master'!$AM761=TRUE,'Gen Master'!$AM761="Enabled?")),'Gen Master'!L761, ignore_flag)</f>
        <v>zzz_ignore</v>
      </c>
      <c r="M784" s="19" t="str">
        <f>IF(AND(NOT(ISBLANK('Gen Master'!M761)),OR('Gen Master'!$AM761=TRUE,'Gen Master'!$AM761="Enabled?")),'Gen Master'!M761, ignore_flag)</f>
        <v>zzz_ignore</v>
      </c>
      <c r="N784" s="19" t="str">
        <f>IF(AND(NOT(ISBLANK('Gen Master'!N761)),OR('Gen Master'!$AM761=TRUE,'Gen Master'!$AM761="Enabled?")),'Gen Master'!N761, ignore_flag)</f>
        <v>zzz_ignore</v>
      </c>
      <c r="O784" s="19" t="str">
        <f>IF(AND(NOT(ISBLANK('Gen Master'!O761)),OR('Gen Master'!$AM761=TRUE,'Gen Master'!$AM761="Enabled?")),'Gen Master'!O761, ignore_flag)</f>
        <v>zzz_ignore</v>
      </c>
      <c r="P784" s="19" t="str">
        <f>IF(AND(NOT(ISBLANK('Gen Master'!P761)),OR('Gen Master'!$AM761=TRUE,'Gen Master'!$AM761="Enabled?")),'Gen Master'!P761, ignore_flag)</f>
        <v>zzz_ignore</v>
      </c>
      <c r="Q784" s="19" t="str">
        <f>IF(AND(NOT(ISBLANK('Gen Master'!Q761)),OR('Gen Master'!$AM761=TRUE,'Gen Master'!$AM761="Enabled?")),'Gen Master'!Q761, ignore_flag)</f>
        <v>zzz_ignore</v>
      </c>
      <c r="R784" s="19" t="str">
        <f>IF(AND(NOT(ISBLANK('Gen Master'!R761)),OR('Gen Master'!$AM761=TRUE,'Gen Master'!$AM761="Enabled?")),'Gen Master'!R761, ignore_flag)</f>
        <v>zzz_ignore</v>
      </c>
      <c r="S784" s="19" t="str">
        <f>IF(AND(NOT(ISBLANK('Gen Master'!S761)),OR('Gen Master'!$AM761=TRUE,'Gen Master'!$AM761="Enabled?")),'Gen Master'!S761, ignore_flag)</f>
        <v>zzz_ignore</v>
      </c>
      <c r="T784" s="19" t="str">
        <f>IF(AND(NOT(ISBLANK('Gen Master'!T761)),OR('Gen Master'!$AM761=TRUE,'Gen Master'!$AM761="Enabled?")),'Gen Master'!T761, ignore_flag)</f>
        <v>zzz_ignore</v>
      </c>
      <c r="U784" s="19" t="str">
        <f>IF(AND(NOT(ISBLANK('Gen Master'!U761)),OR('Gen Master'!$AM761=TRUE,'Gen Master'!$AM761="Enabled?")),'Gen Master'!U761, ignore_flag)</f>
        <v>zzz_ignore</v>
      </c>
      <c r="V784" s="19" t="str">
        <f ca="1">IF(AND(NOT(ISBLANK('Gen Master'!V761)),OR('Gen Master'!$AM761=TRUE,'Gen Master'!$AM761="Enabled?")),'Gen Master'!V761, ignore_flag)</f>
        <v>zzz_ignore</v>
      </c>
      <c r="W784" s="19" t="str">
        <f>IF(AND(NOT(ISBLANK('Gen Master'!W761)),OR('Gen Master'!$AM761=TRUE,'Gen Master'!$AM761="Enabled?")),'Gen Master'!W761, ignore_flag)</f>
        <v>zzz_ignore</v>
      </c>
      <c r="X784" s="19" t="str">
        <f>IF(AND(NOT(ISBLANK('Gen Master'!X761)),OR('Gen Master'!$AM761=TRUE,'Gen Master'!$AM761="Enabled?")),'Gen Master'!X761, ignore_flag)</f>
        <v>zzz_ignore</v>
      </c>
      <c r="Y784" s="19" t="str">
        <f>IF(AND(NOT(ISBLANK('Gen Master'!Y761)),OR('Gen Master'!$AM761=TRUE,'Gen Master'!$AM761="Enabled?")),'Gen Master'!Y761, ignore_flag)</f>
        <v>zzz_ignore</v>
      </c>
    </row>
    <row r="785" spans="1:25">
      <c r="A785" s="19">
        <f>'Gen Master'!A764</f>
        <v>733</v>
      </c>
      <c r="B785" s="19" t="str">
        <f>IF(AND(NOT(ISBLANK('Gen Master'!B764)),OR('Gen Master'!$AM764=TRUE,'Gen Master'!$AM764="Enabled?")),'Gen Master'!B764, ignore_flag)</f>
        <v>zzz_ignore</v>
      </c>
      <c r="C785" s="19" t="str">
        <f>IF(AND(NOT(ISBLANK('Gen Master'!C764)),OR('Gen Master'!$AM764=TRUE,'Gen Master'!$AM764="Enabled?")),'Gen Master'!C764, ignore_flag)</f>
        <v>zzz_ignore</v>
      </c>
      <c r="D785" s="19" t="str">
        <f>IF(AND(NOT(ISBLANK('Gen Master'!D764)),OR('Gen Master'!$AM764=TRUE,'Gen Master'!$AM764="Enabled?")),'Gen Master'!D764, ignore_flag)</f>
        <v>zzz_ignore</v>
      </c>
      <c r="E785" s="19" t="str">
        <f>IF(AND(NOT(ISBLANK('Gen Master'!E764)),OR('Gen Master'!$AM764=TRUE,'Gen Master'!$AM764="Enabled?")),'Gen Master'!E764, ignore_flag)</f>
        <v>zzz_ignore</v>
      </c>
      <c r="F785" s="19" t="str">
        <f>IF(AND(NOT(ISBLANK('Gen Master'!F764)),OR('Gen Master'!$AM764=TRUE,'Gen Master'!$AM764="Enabled?")),'Gen Master'!F764, ignore_flag)</f>
        <v>zzz_ignore</v>
      </c>
      <c r="G785" s="19" t="str">
        <f>IF(AND(NOT(ISBLANK('Gen Master'!G764)),OR('Gen Master'!$AM764=TRUE,'Gen Master'!$AM764="Enabled?")),'Gen Master'!G764, ignore_flag)</f>
        <v>zzz_ignore</v>
      </c>
      <c r="H785" s="19" t="str">
        <f>IF(AND(NOT(ISBLANK('Gen Master'!H764)),OR('Gen Master'!$AM764=TRUE,'Gen Master'!$AM764="Enabled?")),'Gen Master'!H764, ignore_flag)</f>
        <v>zzz_ignore</v>
      </c>
      <c r="I785" s="19" t="str">
        <f>IF(AND(NOT(ISBLANK('Gen Master'!I764)),OR('Gen Master'!$AM764=TRUE,'Gen Master'!$AM764="Enabled?")),'Gen Master'!I764, ignore_flag)</f>
        <v>zzz_ignore</v>
      </c>
      <c r="J785" s="19" t="str">
        <f>IF(AND(NOT(ISBLANK('Gen Master'!J764)),OR('Gen Master'!$AM764=TRUE,'Gen Master'!$AM764="Enabled?")),'Gen Master'!J764, ignore_flag)</f>
        <v>zzz_ignore</v>
      </c>
      <c r="K785" s="19" t="str">
        <f>IF(AND(NOT(ISBLANK('Gen Master'!K764)),OR('Gen Master'!$AM764=TRUE,'Gen Master'!$AM764="Enabled?")),'Gen Master'!K764, ignore_flag)</f>
        <v>zzz_ignore</v>
      </c>
      <c r="L785" s="19" t="str">
        <f>IF(AND(NOT(ISBLANK('Gen Master'!L764)),OR('Gen Master'!$AM764=TRUE,'Gen Master'!$AM764="Enabled?")),'Gen Master'!L764, ignore_flag)</f>
        <v>zzz_ignore</v>
      </c>
      <c r="M785" s="19" t="str">
        <f>IF(AND(NOT(ISBLANK('Gen Master'!M764)),OR('Gen Master'!$AM764=TRUE,'Gen Master'!$AM764="Enabled?")),'Gen Master'!M764, ignore_flag)</f>
        <v>zzz_ignore</v>
      </c>
      <c r="N785" s="19" t="str">
        <f>IF(AND(NOT(ISBLANK('Gen Master'!N764)),OR('Gen Master'!$AM764=TRUE,'Gen Master'!$AM764="Enabled?")),'Gen Master'!N764, ignore_flag)</f>
        <v>zzz_ignore</v>
      </c>
      <c r="O785" s="19" t="str">
        <f>IF(AND(NOT(ISBLANK('Gen Master'!O764)),OR('Gen Master'!$AM764=TRUE,'Gen Master'!$AM764="Enabled?")),'Gen Master'!O764, ignore_flag)</f>
        <v>zzz_ignore</v>
      </c>
      <c r="P785" s="19" t="str">
        <f>IF(AND(NOT(ISBLANK('Gen Master'!P764)),OR('Gen Master'!$AM764=TRUE,'Gen Master'!$AM764="Enabled?")),'Gen Master'!P764, ignore_flag)</f>
        <v>zzz_ignore</v>
      </c>
      <c r="Q785" s="19" t="str">
        <f>IF(AND(NOT(ISBLANK('Gen Master'!Q764)),OR('Gen Master'!$AM764=TRUE,'Gen Master'!$AM764="Enabled?")),'Gen Master'!Q764, ignore_flag)</f>
        <v>zzz_ignore</v>
      </c>
      <c r="R785" s="19" t="str">
        <f>IF(AND(NOT(ISBLANK('Gen Master'!R764)),OR('Gen Master'!$AM764=TRUE,'Gen Master'!$AM764="Enabled?")),'Gen Master'!R764, ignore_flag)</f>
        <v>zzz_ignore</v>
      </c>
      <c r="S785" s="19" t="str">
        <f>IF(AND(NOT(ISBLANK('Gen Master'!S764)),OR('Gen Master'!$AM764=TRUE,'Gen Master'!$AM764="Enabled?")),'Gen Master'!S764, ignore_flag)</f>
        <v>zzz_ignore</v>
      </c>
      <c r="T785" s="19" t="str">
        <f>IF(AND(NOT(ISBLANK('Gen Master'!T764)),OR('Gen Master'!$AM764=TRUE,'Gen Master'!$AM764="Enabled?")),'Gen Master'!T764, ignore_flag)</f>
        <v>zzz_ignore</v>
      </c>
      <c r="U785" s="19" t="str">
        <f>IF(AND(NOT(ISBLANK('Gen Master'!U764)),OR('Gen Master'!$AM764=TRUE,'Gen Master'!$AM764="Enabled?")),'Gen Master'!U764, ignore_flag)</f>
        <v>zzz_ignore</v>
      </c>
      <c r="V785" s="19" t="str">
        <f ca="1">IF(AND(NOT(ISBLANK('Gen Master'!V764)),OR('Gen Master'!$AM764=TRUE,'Gen Master'!$AM764="Enabled?")),'Gen Master'!V764, ignore_flag)</f>
        <v>zzz_ignore</v>
      </c>
      <c r="W785" s="19" t="str">
        <f>IF(AND(NOT(ISBLANK('Gen Master'!W764)),OR('Gen Master'!$AM764=TRUE,'Gen Master'!$AM764="Enabled?")),'Gen Master'!W764, ignore_flag)</f>
        <v>zzz_ignore</v>
      </c>
      <c r="X785" s="19" t="str">
        <f>IF(AND(NOT(ISBLANK('Gen Master'!X764)),OR('Gen Master'!$AM764=TRUE,'Gen Master'!$AM764="Enabled?")),'Gen Master'!X764, ignore_flag)</f>
        <v>zzz_ignore</v>
      </c>
      <c r="Y785" s="19" t="str">
        <f>IF(AND(NOT(ISBLANK('Gen Master'!Y764)),OR('Gen Master'!$AM764=TRUE,'Gen Master'!$AM764="Enabled?")),'Gen Master'!Y764, ignore_flag)</f>
        <v>zzz_ignore</v>
      </c>
    </row>
    <row r="786" spans="1:25">
      <c r="A786" s="19">
        <f>'Gen Master'!A765</f>
        <v>734</v>
      </c>
      <c r="B786" s="19" t="str">
        <f>IF(AND(NOT(ISBLANK('Gen Master'!B765)),OR('Gen Master'!$AM765=TRUE,'Gen Master'!$AM765="Enabled?")),'Gen Master'!B765, ignore_flag)</f>
        <v>zzz_ignore</v>
      </c>
      <c r="C786" s="19" t="str">
        <f>IF(AND(NOT(ISBLANK('Gen Master'!C765)),OR('Gen Master'!$AM765=TRUE,'Gen Master'!$AM765="Enabled?")),'Gen Master'!C765, ignore_flag)</f>
        <v>zzz_ignore</v>
      </c>
      <c r="D786" s="19" t="str">
        <f>IF(AND(NOT(ISBLANK('Gen Master'!D765)),OR('Gen Master'!$AM765=TRUE,'Gen Master'!$AM765="Enabled?")),'Gen Master'!D765, ignore_flag)</f>
        <v>zzz_ignore</v>
      </c>
      <c r="E786" s="19" t="str">
        <f>IF(AND(NOT(ISBLANK('Gen Master'!E765)),OR('Gen Master'!$AM765=TRUE,'Gen Master'!$AM765="Enabled?")),'Gen Master'!E765, ignore_flag)</f>
        <v>zzz_ignore</v>
      </c>
      <c r="F786" s="19" t="str">
        <f>IF(AND(NOT(ISBLANK('Gen Master'!F765)),OR('Gen Master'!$AM765=TRUE,'Gen Master'!$AM765="Enabled?")),'Gen Master'!F765, ignore_flag)</f>
        <v>zzz_ignore</v>
      </c>
      <c r="G786" s="19" t="str">
        <f>IF(AND(NOT(ISBLANK('Gen Master'!G765)),OR('Gen Master'!$AM765=TRUE,'Gen Master'!$AM765="Enabled?")),'Gen Master'!G765, ignore_flag)</f>
        <v>zzz_ignore</v>
      </c>
      <c r="H786" s="19" t="str">
        <f>IF(AND(NOT(ISBLANK('Gen Master'!H765)),OR('Gen Master'!$AM765=TRUE,'Gen Master'!$AM765="Enabled?")),'Gen Master'!H765, ignore_flag)</f>
        <v>zzz_ignore</v>
      </c>
      <c r="I786" s="19" t="str">
        <f>IF(AND(NOT(ISBLANK('Gen Master'!I765)),OR('Gen Master'!$AM765=TRUE,'Gen Master'!$AM765="Enabled?")),'Gen Master'!I765, ignore_flag)</f>
        <v>zzz_ignore</v>
      </c>
      <c r="J786" s="19" t="str">
        <f>IF(AND(NOT(ISBLANK('Gen Master'!J765)),OR('Gen Master'!$AM765=TRUE,'Gen Master'!$AM765="Enabled?")),'Gen Master'!J765, ignore_flag)</f>
        <v>zzz_ignore</v>
      </c>
      <c r="K786" s="19" t="str">
        <f>IF(AND(NOT(ISBLANK('Gen Master'!K765)),OR('Gen Master'!$AM765=TRUE,'Gen Master'!$AM765="Enabled?")),'Gen Master'!K765, ignore_flag)</f>
        <v>zzz_ignore</v>
      </c>
      <c r="L786" s="19" t="str">
        <f>IF(AND(NOT(ISBLANK('Gen Master'!L765)),OR('Gen Master'!$AM765=TRUE,'Gen Master'!$AM765="Enabled?")),'Gen Master'!L765, ignore_flag)</f>
        <v>zzz_ignore</v>
      </c>
      <c r="M786" s="19" t="str">
        <f>IF(AND(NOT(ISBLANK('Gen Master'!M765)),OR('Gen Master'!$AM765=TRUE,'Gen Master'!$AM765="Enabled?")),'Gen Master'!M765, ignore_flag)</f>
        <v>zzz_ignore</v>
      </c>
      <c r="N786" s="19" t="str">
        <f>IF(AND(NOT(ISBLANK('Gen Master'!N765)),OR('Gen Master'!$AM765=TRUE,'Gen Master'!$AM765="Enabled?")),'Gen Master'!N765, ignore_flag)</f>
        <v>zzz_ignore</v>
      </c>
      <c r="O786" s="19" t="str">
        <f>IF(AND(NOT(ISBLANK('Gen Master'!O765)),OR('Gen Master'!$AM765=TRUE,'Gen Master'!$AM765="Enabled?")),'Gen Master'!O765, ignore_flag)</f>
        <v>zzz_ignore</v>
      </c>
      <c r="P786" s="19" t="str">
        <f>IF(AND(NOT(ISBLANK('Gen Master'!P765)),OR('Gen Master'!$AM765=TRUE,'Gen Master'!$AM765="Enabled?")),'Gen Master'!P765, ignore_flag)</f>
        <v>zzz_ignore</v>
      </c>
      <c r="Q786" s="19" t="str">
        <f>IF(AND(NOT(ISBLANK('Gen Master'!Q765)),OR('Gen Master'!$AM765=TRUE,'Gen Master'!$AM765="Enabled?")),'Gen Master'!Q765, ignore_flag)</f>
        <v>zzz_ignore</v>
      </c>
      <c r="R786" s="19" t="str">
        <f>IF(AND(NOT(ISBLANK('Gen Master'!R765)),OR('Gen Master'!$AM765=TRUE,'Gen Master'!$AM765="Enabled?")),'Gen Master'!R765, ignore_flag)</f>
        <v>zzz_ignore</v>
      </c>
      <c r="S786" s="19" t="str">
        <f>IF(AND(NOT(ISBLANK('Gen Master'!S765)),OR('Gen Master'!$AM765=TRUE,'Gen Master'!$AM765="Enabled?")),'Gen Master'!S765, ignore_flag)</f>
        <v>zzz_ignore</v>
      </c>
      <c r="T786" s="19" t="str">
        <f>IF(AND(NOT(ISBLANK('Gen Master'!T765)),OR('Gen Master'!$AM765=TRUE,'Gen Master'!$AM765="Enabled?")),'Gen Master'!T765, ignore_flag)</f>
        <v>zzz_ignore</v>
      </c>
      <c r="U786" s="19" t="str">
        <f>IF(AND(NOT(ISBLANK('Gen Master'!U765)),OR('Gen Master'!$AM765=TRUE,'Gen Master'!$AM765="Enabled?")),'Gen Master'!U765, ignore_flag)</f>
        <v>zzz_ignore</v>
      </c>
      <c r="V786" s="19" t="str">
        <f ca="1">IF(AND(NOT(ISBLANK('Gen Master'!V765)),OR('Gen Master'!$AM765=TRUE,'Gen Master'!$AM765="Enabled?")),'Gen Master'!V765, ignore_flag)</f>
        <v>zzz_ignore</v>
      </c>
      <c r="W786" s="19" t="str">
        <f>IF(AND(NOT(ISBLANK('Gen Master'!W765)),OR('Gen Master'!$AM765=TRUE,'Gen Master'!$AM765="Enabled?")),'Gen Master'!W765, ignore_flag)</f>
        <v>zzz_ignore</v>
      </c>
      <c r="X786" s="19" t="str">
        <f>IF(AND(NOT(ISBLANK('Gen Master'!X765)),OR('Gen Master'!$AM765=TRUE,'Gen Master'!$AM765="Enabled?")),'Gen Master'!X765, ignore_flag)</f>
        <v>zzz_ignore</v>
      </c>
      <c r="Y786" s="19" t="str">
        <f>IF(AND(NOT(ISBLANK('Gen Master'!Y765)),OR('Gen Master'!$AM765=TRUE,'Gen Master'!$AM765="Enabled?")),'Gen Master'!Y765, ignore_flag)</f>
        <v>zzz_ignore</v>
      </c>
    </row>
    <row r="787" spans="1:25">
      <c r="A787" s="19">
        <f>'Gen Master'!A766</f>
        <v>735</v>
      </c>
      <c r="B787" s="19" t="str">
        <f>IF(AND(NOT(ISBLANK('Gen Master'!B766)),OR('Gen Master'!$AM766=TRUE,'Gen Master'!$AM766="Enabled?")),'Gen Master'!B766, ignore_flag)</f>
        <v>zzz_ignore</v>
      </c>
      <c r="C787" s="19" t="str">
        <f>IF(AND(NOT(ISBLANK('Gen Master'!C766)),OR('Gen Master'!$AM766=TRUE,'Gen Master'!$AM766="Enabled?")),'Gen Master'!C766, ignore_flag)</f>
        <v>zzz_ignore</v>
      </c>
      <c r="D787" s="19" t="str">
        <f>IF(AND(NOT(ISBLANK('Gen Master'!D766)),OR('Gen Master'!$AM766=TRUE,'Gen Master'!$AM766="Enabled?")),'Gen Master'!D766, ignore_flag)</f>
        <v>zzz_ignore</v>
      </c>
      <c r="E787" s="19" t="str">
        <f>IF(AND(NOT(ISBLANK('Gen Master'!E766)),OR('Gen Master'!$AM766=TRUE,'Gen Master'!$AM766="Enabled?")),'Gen Master'!E766, ignore_flag)</f>
        <v>zzz_ignore</v>
      </c>
      <c r="F787" s="19" t="str">
        <f>IF(AND(NOT(ISBLANK('Gen Master'!F766)),OR('Gen Master'!$AM766=TRUE,'Gen Master'!$AM766="Enabled?")),'Gen Master'!F766, ignore_flag)</f>
        <v>zzz_ignore</v>
      </c>
      <c r="G787" s="19" t="str">
        <f>IF(AND(NOT(ISBLANK('Gen Master'!G766)),OR('Gen Master'!$AM766=TRUE,'Gen Master'!$AM766="Enabled?")),'Gen Master'!G766, ignore_flag)</f>
        <v>zzz_ignore</v>
      </c>
      <c r="H787" s="19" t="str">
        <f>IF(AND(NOT(ISBLANK('Gen Master'!H766)),OR('Gen Master'!$AM766=TRUE,'Gen Master'!$AM766="Enabled?")),'Gen Master'!H766, ignore_flag)</f>
        <v>zzz_ignore</v>
      </c>
      <c r="I787" s="19" t="str">
        <f>IF(AND(NOT(ISBLANK('Gen Master'!I766)),OR('Gen Master'!$AM766=TRUE,'Gen Master'!$AM766="Enabled?")),'Gen Master'!I766, ignore_flag)</f>
        <v>zzz_ignore</v>
      </c>
      <c r="J787" s="19" t="str">
        <f>IF(AND(NOT(ISBLANK('Gen Master'!J766)),OR('Gen Master'!$AM766=TRUE,'Gen Master'!$AM766="Enabled?")),'Gen Master'!J766, ignore_flag)</f>
        <v>zzz_ignore</v>
      </c>
      <c r="K787" s="19" t="str">
        <f>IF(AND(NOT(ISBLANK('Gen Master'!K766)),OR('Gen Master'!$AM766=TRUE,'Gen Master'!$AM766="Enabled?")),'Gen Master'!K766, ignore_flag)</f>
        <v>zzz_ignore</v>
      </c>
      <c r="L787" s="19" t="str">
        <f>IF(AND(NOT(ISBLANK('Gen Master'!L766)),OR('Gen Master'!$AM766=TRUE,'Gen Master'!$AM766="Enabled?")),'Gen Master'!L766, ignore_flag)</f>
        <v>zzz_ignore</v>
      </c>
      <c r="M787" s="19" t="str">
        <f>IF(AND(NOT(ISBLANK('Gen Master'!M766)),OR('Gen Master'!$AM766=TRUE,'Gen Master'!$AM766="Enabled?")),'Gen Master'!M766, ignore_flag)</f>
        <v>zzz_ignore</v>
      </c>
      <c r="N787" s="19" t="str">
        <f>IF(AND(NOT(ISBLANK('Gen Master'!N766)),OR('Gen Master'!$AM766=TRUE,'Gen Master'!$AM766="Enabled?")),'Gen Master'!N766, ignore_flag)</f>
        <v>zzz_ignore</v>
      </c>
      <c r="O787" s="19" t="str">
        <f>IF(AND(NOT(ISBLANK('Gen Master'!O766)),OR('Gen Master'!$AM766=TRUE,'Gen Master'!$AM766="Enabled?")),'Gen Master'!O766, ignore_flag)</f>
        <v>zzz_ignore</v>
      </c>
      <c r="P787" s="19" t="str">
        <f>IF(AND(NOT(ISBLANK('Gen Master'!P766)),OR('Gen Master'!$AM766=TRUE,'Gen Master'!$AM766="Enabled?")),'Gen Master'!P766, ignore_flag)</f>
        <v>zzz_ignore</v>
      </c>
      <c r="Q787" s="19" t="str">
        <f>IF(AND(NOT(ISBLANK('Gen Master'!Q766)),OR('Gen Master'!$AM766=TRUE,'Gen Master'!$AM766="Enabled?")),'Gen Master'!Q766, ignore_flag)</f>
        <v>zzz_ignore</v>
      </c>
      <c r="R787" s="19" t="str">
        <f>IF(AND(NOT(ISBLANK('Gen Master'!R766)),OR('Gen Master'!$AM766=TRUE,'Gen Master'!$AM766="Enabled?")),'Gen Master'!R766, ignore_flag)</f>
        <v>zzz_ignore</v>
      </c>
      <c r="S787" s="19" t="str">
        <f>IF(AND(NOT(ISBLANK('Gen Master'!S766)),OR('Gen Master'!$AM766=TRUE,'Gen Master'!$AM766="Enabled?")),'Gen Master'!S766, ignore_flag)</f>
        <v>zzz_ignore</v>
      </c>
      <c r="T787" s="19" t="str">
        <f>IF(AND(NOT(ISBLANK('Gen Master'!T766)),OR('Gen Master'!$AM766=TRUE,'Gen Master'!$AM766="Enabled?")),'Gen Master'!T766, ignore_flag)</f>
        <v>zzz_ignore</v>
      </c>
      <c r="U787" s="19" t="str">
        <f>IF(AND(NOT(ISBLANK('Gen Master'!U766)),OR('Gen Master'!$AM766=TRUE,'Gen Master'!$AM766="Enabled?")),'Gen Master'!U766, ignore_flag)</f>
        <v>zzz_ignore</v>
      </c>
      <c r="V787" s="19" t="str">
        <f ca="1">IF(AND(NOT(ISBLANK('Gen Master'!V766)),OR('Gen Master'!$AM766=TRUE,'Gen Master'!$AM766="Enabled?")),'Gen Master'!V766, ignore_flag)</f>
        <v>zzz_ignore</v>
      </c>
      <c r="W787" s="19" t="str">
        <f>IF(AND(NOT(ISBLANK('Gen Master'!W766)),OR('Gen Master'!$AM766=TRUE,'Gen Master'!$AM766="Enabled?")),'Gen Master'!W766, ignore_flag)</f>
        <v>zzz_ignore</v>
      </c>
      <c r="X787" s="19" t="str">
        <f>IF(AND(NOT(ISBLANK('Gen Master'!X766)),OR('Gen Master'!$AM766=TRUE,'Gen Master'!$AM766="Enabled?")),'Gen Master'!X766, ignore_flag)</f>
        <v>zzz_ignore</v>
      </c>
      <c r="Y787" s="19" t="str">
        <f>IF(AND(NOT(ISBLANK('Gen Master'!Y766)),OR('Gen Master'!$AM766=TRUE,'Gen Master'!$AM766="Enabled?")),'Gen Master'!Y766, ignore_flag)</f>
        <v>zzz_ignore</v>
      </c>
    </row>
    <row r="788" spans="1:25">
      <c r="A788" s="19">
        <f>'Gen Master'!A767</f>
        <v>736</v>
      </c>
      <c r="B788" s="19" t="str">
        <f>IF(AND(NOT(ISBLANK('Gen Master'!B767)),OR('Gen Master'!$AM767=TRUE,'Gen Master'!$AM767="Enabled?")),'Gen Master'!B767, ignore_flag)</f>
        <v>zzz_ignore</v>
      </c>
      <c r="C788" s="19" t="str">
        <f>IF(AND(NOT(ISBLANK('Gen Master'!C767)),OR('Gen Master'!$AM767=TRUE,'Gen Master'!$AM767="Enabled?")),'Gen Master'!C767, ignore_flag)</f>
        <v>zzz_ignore</v>
      </c>
      <c r="D788" s="19" t="str">
        <f>IF(AND(NOT(ISBLANK('Gen Master'!D767)),OR('Gen Master'!$AM767=TRUE,'Gen Master'!$AM767="Enabled?")),'Gen Master'!D767, ignore_flag)</f>
        <v>zzz_ignore</v>
      </c>
      <c r="E788" s="19" t="str">
        <f>IF(AND(NOT(ISBLANK('Gen Master'!E767)),OR('Gen Master'!$AM767=TRUE,'Gen Master'!$AM767="Enabled?")),'Gen Master'!E767, ignore_flag)</f>
        <v>zzz_ignore</v>
      </c>
      <c r="F788" s="19" t="str">
        <f>IF(AND(NOT(ISBLANK('Gen Master'!F767)),OR('Gen Master'!$AM767=TRUE,'Gen Master'!$AM767="Enabled?")),'Gen Master'!F767, ignore_flag)</f>
        <v>zzz_ignore</v>
      </c>
      <c r="G788" s="19" t="str">
        <f>IF(AND(NOT(ISBLANK('Gen Master'!G767)),OR('Gen Master'!$AM767=TRUE,'Gen Master'!$AM767="Enabled?")),'Gen Master'!G767, ignore_flag)</f>
        <v>zzz_ignore</v>
      </c>
      <c r="H788" s="19" t="str">
        <f>IF(AND(NOT(ISBLANK('Gen Master'!H767)),OR('Gen Master'!$AM767=TRUE,'Gen Master'!$AM767="Enabled?")),'Gen Master'!H767, ignore_flag)</f>
        <v>zzz_ignore</v>
      </c>
      <c r="I788" s="19" t="str">
        <f>IF(AND(NOT(ISBLANK('Gen Master'!I767)),OR('Gen Master'!$AM767=TRUE,'Gen Master'!$AM767="Enabled?")),'Gen Master'!I767, ignore_flag)</f>
        <v>zzz_ignore</v>
      </c>
      <c r="J788" s="19" t="str">
        <f>IF(AND(NOT(ISBLANK('Gen Master'!J767)),OR('Gen Master'!$AM767=TRUE,'Gen Master'!$AM767="Enabled?")),'Gen Master'!J767, ignore_flag)</f>
        <v>zzz_ignore</v>
      </c>
      <c r="K788" s="19" t="str">
        <f>IF(AND(NOT(ISBLANK('Gen Master'!K767)),OR('Gen Master'!$AM767=TRUE,'Gen Master'!$AM767="Enabled?")),'Gen Master'!K767, ignore_flag)</f>
        <v>zzz_ignore</v>
      </c>
      <c r="L788" s="19" t="str">
        <f>IF(AND(NOT(ISBLANK('Gen Master'!L767)),OR('Gen Master'!$AM767=TRUE,'Gen Master'!$AM767="Enabled?")),'Gen Master'!L767, ignore_flag)</f>
        <v>zzz_ignore</v>
      </c>
      <c r="M788" s="19" t="str">
        <f>IF(AND(NOT(ISBLANK('Gen Master'!M767)),OR('Gen Master'!$AM767=TRUE,'Gen Master'!$AM767="Enabled?")),'Gen Master'!M767, ignore_flag)</f>
        <v>zzz_ignore</v>
      </c>
      <c r="N788" s="19" t="str">
        <f>IF(AND(NOT(ISBLANK('Gen Master'!N767)),OR('Gen Master'!$AM767=TRUE,'Gen Master'!$AM767="Enabled?")),'Gen Master'!N767, ignore_flag)</f>
        <v>zzz_ignore</v>
      </c>
      <c r="O788" s="19" t="str">
        <f>IF(AND(NOT(ISBLANK('Gen Master'!O767)),OR('Gen Master'!$AM767=TRUE,'Gen Master'!$AM767="Enabled?")),'Gen Master'!O767, ignore_flag)</f>
        <v>zzz_ignore</v>
      </c>
      <c r="P788" s="19" t="str">
        <f>IF(AND(NOT(ISBLANK('Gen Master'!P767)),OR('Gen Master'!$AM767=TRUE,'Gen Master'!$AM767="Enabled?")),'Gen Master'!P767, ignore_flag)</f>
        <v>zzz_ignore</v>
      </c>
      <c r="Q788" s="19" t="str">
        <f>IF(AND(NOT(ISBLANK('Gen Master'!Q767)),OR('Gen Master'!$AM767=TRUE,'Gen Master'!$AM767="Enabled?")),'Gen Master'!Q767, ignore_flag)</f>
        <v>zzz_ignore</v>
      </c>
      <c r="R788" s="19" t="str">
        <f>IF(AND(NOT(ISBLANK('Gen Master'!R767)),OR('Gen Master'!$AM767=TRUE,'Gen Master'!$AM767="Enabled?")),'Gen Master'!R767, ignore_flag)</f>
        <v>zzz_ignore</v>
      </c>
      <c r="S788" s="19" t="str">
        <f>IF(AND(NOT(ISBLANK('Gen Master'!S767)),OR('Gen Master'!$AM767=TRUE,'Gen Master'!$AM767="Enabled?")),'Gen Master'!S767, ignore_flag)</f>
        <v>zzz_ignore</v>
      </c>
      <c r="T788" s="19" t="str">
        <f>IF(AND(NOT(ISBLANK('Gen Master'!T767)),OR('Gen Master'!$AM767=TRUE,'Gen Master'!$AM767="Enabled?")),'Gen Master'!T767, ignore_flag)</f>
        <v>zzz_ignore</v>
      </c>
      <c r="U788" s="19" t="str">
        <f>IF(AND(NOT(ISBLANK('Gen Master'!U767)),OR('Gen Master'!$AM767=TRUE,'Gen Master'!$AM767="Enabled?")),'Gen Master'!U767, ignore_flag)</f>
        <v>zzz_ignore</v>
      </c>
      <c r="V788" s="19" t="str">
        <f ca="1">IF(AND(NOT(ISBLANK('Gen Master'!V767)),OR('Gen Master'!$AM767=TRUE,'Gen Master'!$AM767="Enabled?")),'Gen Master'!V767, ignore_flag)</f>
        <v>zzz_ignore</v>
      </c>
      <c r="W788" s="19" t="str">
        <f>IF(AND(NOT(ISBLANK('Gen Master'!W767)),OR('Gen Master'!$AM767=TRUE,'Gen Master'!$AM767="Enabled?")),'Gen Master'!W767, ignore_flag)</f>
        <v>zzz_ignore</v>
      </c>
      <c r="X788" s="19" t="str">
        <f>IF(AND(NOT(ISBLANK('Gen Master'!X767)),OR('Gen Master'!$AM767=TRUE,'Gen Master'!$AM767="Enabled?")),'Gen Master'!X767, ignore_flag)</f>
        <v>zzz_ignore</v>
      </c>
      <c r="Y788" s="19" t="str">
        <f>IF(AND(NOT(ISBLANK('Gen Master'!Y767)),OR('Gen Master'!$AM767=TRUE,'Gen Master'!$AM767="Enabled?")),'Gen Master'!Y767, ignore_flag)</f>
        <v>zzz_ignore</v>
      </c>
    </row>
    <row r="789" spans="1:25">
      <c r="A789" s="19">
        <f>'Gen Master'!A768</f>
        <v>737</v>
      </c>
      <c r="B789" s="19" t="str">
        <f>IF(AND(NOT(ISBLANK('Gen Master'!B768)),OR('Gen Master'!$AM768=TRUE,'Gen Master'!$AM768="Enabled?")),'Gen Master'!B768, ignore_flag)</f>
        <v>zzz_ignore</v>
      </c>
      <c r="C789" s="19" t="str">
        <f>IF(AND(NOT(ISBLANK('Gen Master'!C768)),OR('Gen Master'!$AM768=TRUE,'Gen Master'!$AM768="Enabled?")),'Gen Master'!C768, ignore_flag)</f>
        <v>zzz_ignore</v>
      </c>
      <c r="D789" s="19" t="str">
        <f>IF(AND(NOT(ISBLANK('Gen Master'!D768)),OR('Gen Master'!$AM768=TRUE,'Gen Master'!$AM768="Enabled?")),'Gen Master'!D768, ignore_flag)</f>
        <v>zzz_ignore</v>
      </c>
      <c r="E789" s="19" t="str">
        <f>IF(AND(NOT(ISBLANK('Gen Master'!E768)),OR('Gen Master'!$AM768=TRUE,'Gen Master'!$AM768="Enabled?")),'Gen Master'!E768, ignore_flag)</f>
        <v>zzz_ignore</v>
      </c>
      <c r="F789" s="19" t="str">
        <f>IF(AND(NOT(ISBLANK('Gen Master'!F768)),OR('Gen Master'!$AM768=TRUE,'Gen Master'!$AM768="Enabled?")),'Gen Master'!F768, ignore_flag)</f>
        <v>zzz_ignore</v>
      </c>
      <c r="G789" s="19" t="str">
        <f>IF(AND(NOT(ISBLANK('Gen Master'!G768)),OR('Gen Master'!$AM768=TRUE,'Gen Master'!$AM768="Enabled?")),'Gen Master'!G768, ignore_flag)</f>
        <v>zzz_ignore</v>
      </c>
      <c r="H789" s="19" t="str">
        <f>IF(AND(NOT(ISBLANK('Gen Master'!H768)),OR('Gen Master'!$AM768=TRUE,'Gen Master'!$AM768="Enabled?")),'Gen Master'!H768, ignore_flag)</f>
        <v>zzz_ignore</v>
      </c>
      <c r="I789" s="19" t="str">
        <f>IF(AND(NOT(ISBLANK('Gen Master'!I768)),OR('Gen Master'!$AM768=TRUE,'Gen Master'!$AM768="Enabled?")),'Gen Master'!I768, ignore_flag)</f>
        <v>zzz_ignore</v>
      </c>
      <c r="J789" s="19" t="str">
        <f>IF(AND(NOT(ISBLANK('Gen Master'!J768)),OR('Gen Master'!$AM768=TRUE,'Gen Master'!$AM768="Enabled?")),'Gen Master'!J768, ignore_flag)</f>
        <v>zzz_ignore</v>
      </c>
      <c r="K789" s="19" t="str">
        <f>IF(AND(NOT(ISBLANK('Gen Master'!K768)),OR('Gen Master'!$AM768=TRUE,'Gen Master'!$AM768="Enabled?")),'Gen Master'!K768, ignore_flag)</f>
        <v>zzz_ignore</v>
      </c>
      <c r="L789" s="19" t="str">
        <f>IF(AND(NOT(ISBLANK('Gen Master'!L768)),OR('Gen Master'!$AM768=TRUE,'Gen Master'!$AM768="Enabled?")),'Gen Master'!L768, ignore_flag)</f>
        <v>zzz_ignore</v>
      </c>
      <c r="M789" s="19" t="str">
        <f>IF(AND(NOT(ISBLANK('Gen Master'!M768)),OR('Gen Master'!$AM768=TRUE,'Gen Master'!$AM768="Enabled?")),'Gen Master'!M768, ignore_flag)</f>
        <v>zzz_ignore</v>
      </c>
      <c r="N789" s="19" t="str">
        <f>IF(AND(NOT(ISBLANK('Gen Master'!N768)),OR('Gen Master'!$AM768=TRUE,'Gen Master'!$AM768="Enabled?")),'Gen Master'!N768, ignore_flag)</f>
        <v>zzz_ignore</v>
      </c>
      <c r="O789" s="19" t="str">
        <f>IF(AND(NOT(ISBLANK('Gen Master'!O768)),OR('Gen Master'!$AM768=TRUE,'Gen Master'!$AM768="Enabled?")),'Gen Master'!O768, ignore_flag)</f>
        <v>zzz_ignore</v>
      </c>
      <c r="P789" s="19" t="str">
        <f>IF(AND(NOT(ISBLANK('Gen Master'!P768)),OR('Gen Master'!$AM768=TRUE,'Gen Master'!$AM768="Enabled?")),'Gen Master'!P768, ignore_flag)</f>
        <v>zzz_ignore</v>
      </c>
      <c r="Q789" s="19" t="str">
        <f>IF(AND(NOT(ISBLANK('Gen Master'!Q768)),OR('Gen Master'!$AM768=TRUE,'Gen Master'!$AM768="Enabled?")),'Gen Master'!Q768, ignore_flag)</f>
        <v>zzz_ignore</v>
      </c>
      <c r="R789" s="19" t="str">
        <f>IF(AND(NOT(ISBLANK('Gen Master'!R768)),OR('Gen Master'!$AM768=TRUE,'Gen Master'!$AM768="Enabled?")),'Gen Master'!R768, ignore_flag)</f>
        <v>zzz_ignore</v>
      </c>
      <c r="S789" s="19" t="str">
        <f>IF(AND(NOT(ISBLANK('Gen Master'!S768)),OR('Gen Master'!$AM768=TRUE,'Gen Master'!$AM768="Enabled?")),'Gen Master'!S768, ignore_flag)</f>
        <v>zzz_ignore</v>
      </c>
      <c r="T789" s="19" t="str">
        <f>IF(AND(NOT(ISBLANK('Gen Master'!T768)),OR('Gen Master'!$AM768=TRUE,'Gen Master'!$AM768="Enabled?")),'Gen Master'!T768, ignore_flag)</f>
        <v>zzz_ignore</v>
      </c>
      <c r="U789" s="19" t="str">
        <f>IF(AND(NOT(ISBLANK('Gen Master'!U768)),OR('Gen Master'!$AM768=TRUE,'Gen Master'!$AM768="Enabled?")),'Gen Master'!U768, ignore_flag)</f>
        <v>zzz_ignore</v>
      </c>
      <c r="V789" s="19" t="str">
        <f ca="1">IF(AND(NOT(ISBLANK('Gen Master'!V768)),OR('Gen Master'!$AM768=TRUE,'Gen Master'!$AM768="Enabled?")),'Gen Master'!V768, ignore_flag)</f>
        <v>zzz_ignore</v>
      </c>
      <c r="W789" s="19" t="str">
        <f>IF(AND(NOT(ISBLANK('Gen Master'!W768)),OR('Gen Master'!$AM768=TRUE,'Gen Master'!$AM768="Enabled?")),'Gen Master'!W768, ignore_flag)</f>
        <v>zzz_ignore</v>
      </c>
      <c r="X789" s="19" t="str">
        <f>IF(AND(NOT(ISBLANK('Gen Master'!X768)),OR('Gen Master'!$AM768=TRUE,'Gen Master'!$AM768="Enabled?")),'Gen Master'!X768, ignore_flag)</f>
        <v>zzz_ignore</v>
      </c>
      <c r="Y789" s="19" t="str">
        <f>IF(AND(NOT(ISBLANK('Gen Master'!Y768)),OR('Gen Master'!$AM768=TRUE,'Gen Master'!$AM768="Enabled?")),'Gen Master'!Y768, ignore_flag)</f>
        <v>zzz_ignore</v>
      </c>
    </row>
    <row r="790" spans="1:25">
      <c r="A790" s="19">
        <f>'Gen Master'!A769</f>
        <v>738</v>
      </c>
      <c r="B790" s="19" t="str">
        <f>IF(AND(NOT(ISBLANK('Gen Master'!B769)),OR('Gen Master'!$AM769=TRUE,'Gen Master'!$AM769="Enabled?")),'Gen Master'!B769, ignore_flag)</f>
        <v>zzz_ignore</v>
      </c>
      <c r="C790" s="19" t="str">
        <f>IF(AND(NOT(ISBLANK('Gen Master'!C769)),OR('Gen Master'!$AM769=TRUE,'Gen Master'!$AM769="Enabled?")),'Gen Master'!C769, ignore_flag)</f>
        <v>zzz_ignore</v>
      </c>
      <c r="D790" s="19" t="str">
        <f>IF(AND(NOT(ISBLANK('Gen Master'!D769)),OR('Gen Master'!$AM769=TRUE,'Gen Master'!$AM769="Enabled?")),'Gen Master'!D769, ignore_flag)</f>
        <v>zzz_ignore</v>
      </c>
      <c r="E790" s="19" t="str">
        <f>IF(AND(NOT(ISBLANK('Gen Master'!E769)),OR('Gen Master'!$AM769=TRUE,'Gen Master'!$AM769="Enabled?")),'Gen Master'!E769, ignore_flag)</f>
        <v>zzz_ignore</v>
      </c>
      <c r="F790" s="19" t="str">
        <f>IF(AND(NOT(ISBLANK('Gen Master'!F769)),OR('Gen Master'!$AM769=TRUE,'Gen Master'!$AM769="Enabled?")),'Gen Master'!F769, ignore_flag)</f>
        <v>zzz_ignore</v>
      </c>
      <c r="G790" s="19" t="str">
        <f>IF(AND(NOT(ISBLANK('Gen Master'!G769)),OR('Gen Master'!$AM769=TRUE,'Gen Master'!$AM769="Enabled?")),'Gen Master'!G769, ignore_flag)</f>
        <v>zzz_ignore</v>
      </c>
      <c r="H790" s="19" t="str">
        <f>IF(AND(NOT(ISBLANK('Gen Master'!H769)),OR('Gen Master'!$AM769=TRUE,'Gen Master'!$AM769="Enabled?")),'Gen Master'!H769, ignore_flag)</f>
        <v>zzz_ignore</v>
      </c>
      <c r="I790" s="19" t="str">
        <f>IF(AND(NOT(ISBLANK('Gen Master'!I769)),OR('Gen Master'!$AM769=TRUE,'Gen Master'!$AM769="Enabled?")),'Gen Master'!I769, ignore_flag)</f>
        <v>zzz_ignore</v>
      </c>
      <c r="J790" s="19" t="str">
        <f>IF(AND(NOT(ISBLANK('Gen Master'!J769)),OR('Gen Master'!$AM769=TRUE,'Gen Master'!$AM769="Enabled?")),'Gen Master'!J769, ignore_flag)</f>
        <v>zzz_ignore</v>
      </c>
      <c r="K790" s="19" t="str">
        <f>IF(AND(NOT(ISBLANK('Gen Master'!K769)),OR('Gen Master'!$AM769=TRUE,'Gen Master'!$AM769="Enabled?")),'Gen Master'!K769, ignore_flag)</f>
        <v>zzz_ignore</v>
      </c>
      <c r="L790" s="19" t="str">
        <f>IF(AND(NOT(ISBLANK('Gen Master'!L769)),OR('Gen Master'!$AM769=TRUE,'Gen Master'!$AM769="Enabled?")),'Gen Master'!L769, ignore_flag)</f>
        <v>zzz_ignore</v>
      </c>
      <c r="M790" s="19" t="str">
        <f>IF(AND(NOT(ISBLANK('Gen Master'!M769)),OR('Gen Master'!$AM769=TRUE,'Gen Master'!$AM769="Enabled?")),'Gen Master'!M769, ignore_flag)</f>
        <v>zzz_ignore</v>
      </c>
      <c r="N790" s="19" t="str">
        <f>IF(AND(NOT(ISBLANK('Gen Master'!N769)),OR('Gen Master'!$AM769=TRUE,'Gen Master'!$AM769="Enabled?")),'Gen Master'!N769, ignore_flag)</f>
        <v>zzz_ignore</v>
      </c>
      <c r="O790" s="19" t="str">
        <f>IF(AND(NOT(ISBLANK('Gen Master'!O769)),OR('Gen Master'!$AM769=TRUE,'Gen Master'!$AM769="Enabled?")),'Gen Master'!O769, ignore_flag)</f>
        <v>zzz_ignore</v>
      </c>
      <c r="P790" s="19" t="str">
        <f>IF(AND(NOT(ISBLANK('Gen Master'!P769)),OR('Gen Master'!$AM769=TRUE,'Gen Master'!$AM769="Enabled?")),'Gen Master'!P769, ignore_flag)</f>
        <v>zzz_ignore</v>
      </c>
      <c r="Q790" s="19" t="str">
        <f>IF(AND(NOT(ISBLANK('Gen Master'!Q769)),OR('Gen Master'!$AM769=TRUE,'Gen Master'!$AM769="Enabled?")),'Gen Master'!Q769, ignore_flag)</f>
        <v>zzz_ignore</v>
      </c>
      <c r="R790" s="19" t="str">
        <f>IF(AND(NOT(ISBLANK('Gen Master'!R769)),OR('Gen Master'!$AM769=TRUE,'Gen Master'!$AM769="Enabled?")),'Gen Master'!R769, ignore_flag)</f>
        <v>zzz_ignore</v>
      </c>
      <c r="S790" s="19" t="str">
        <f>IF(AND(NOT(ISBLANK('Gen Master'!S769)),OR('Gen Master'!$AM769=TRUE,'Gen Master'!$AM769="Enabled?")),'Gen Master'!S769, ignore_flag)</f>
        <v>zzz_ignore</v>
      </c>
      <c r="T790" s="19" t="str">
        <f>IF(AND(NOT(ISBLANK('Gen Master'!T769)),OR('Gen Master'!$AM769=TRUE,'Gen Master'!$AM769="Enabled?")),'Gen Master'!T769, ignore_flag)</f>
        <v>zzz_ignore</v>
      </c>
      <c r="U790" s="19" t="str">
        <f>IF(AND(NOT(ISBLANK('Gen Master'!U769)),OR('Gen Master'!$AM769=TRUE,'Gen Master'!$AM769="Enabled?")),'Gen Master'!U769, ignore_flag)</f>
        <v>zzz_ignore</v>
      </c>
      <c r="V790" s="19" t="str">
        <f ca="1">IF(AND(NOT(ISBLANK('Gen Master'!V769)),OR('Gen Master'!$AM769=TRUE,'Gen Master'!$AM769="Enabled?")),'Gen Master'!V769, ignore_flag)</f>
        <v>zzz_ignore</v>
      </c>
      <c r="W790" s="19" t="str">
        <f>IF(AND(NOT(ISBLANK('Gen Master'!W769)),OR('Gen Master'!$AM769=TRUE,'Gen Master'!$AM769="Enabled?")),'Gen Master'!W769, ignore_flag)</f>
        <v>zzz_ignore</v>
      </c>
      <c r="X790" s="19" t="str">
        <f>IF(AND(NOT(ISBLANK('Gen Master'!X769)),OR('Gen Master'!$AM769=TRUE,'Gen Master'!$AM769="Enabled?")),'Gen Master'!X769, ignore_flag)</f>
        <v>zzz_ignore</v>
      </c>
      <c r="Y790" s="19" t="str">
        <f>IF(AND(NOT(ISBLANK('Gen Master'!Y769)),OR('Gen Master'!$AM769=TRUE,'Gen Master'!$AM769="Enabled?")),'Gen Master'!Y769, ignore_flag)</f>
        <v>zzz_ignore</v>
      </c>
    </row>
    <row r="791" spans="1:25">
      <c r="A791" s="19">
        <f>'Gen Master'!A770</f>
        <v>739</v>
      </c>
      <c r="B791" s="19" t="str">
        <f>IF(AND(NOT(ISBLANK('Gen Master'!B770)),OR('Gen Master'!$AM770=TRUE,'Gen Master'!$AM770="Enabled?")),'Gen Master'!B770, ignore_flag)</f>
        <v>zzz_ignore</v>
      </c>
      <c r="C791" s="19" t="str">
        <f>IF(AND(NOT(ISBLANK('Gen Master'!C770)),OR('Gen Master'!$AM770=TRUE,'Gen Master'!$AM770="Enabled?")),'Gen Master'!C770, ignore_flag)</f>
        <v>zzz_ignore</v>
      </c>
      <c r="D791" s="19" t="str">
        <f>IF(AND(NOT(ISBLANK('Gen Master'!D770)),OR('Gen Master'!$AM770=TRUE,'Gen Master'!$AM770="Enabled?")),'Gen Master'!D770, ignore_flag)</f>
        <v>zzz_ignore</v>
      </c>
      <c r="E791" s="19" t="str">
        <f>IF(AND(NOT(ISBLANK('Gen Master'!E770)),OR('Gen Master'!$AM770=TRUE,'Gen Master'!$AM770="Enabled?")),'Gen Master'!E770, ignore_flag)</f>
        <v>zzz_ignore</v>
      </c>
      <c r="F791" s="19" t="str">
        <f>IF(AND(NOT(ISBLANK('Gen Master'!F770)),OR('Gen Master'!$AM770=TRUE,'Gen Master'!$AM770="Enabled?")),'Gen Master'!F770, ignore_flag)</f>
        <v>zzz_ignore</v>
      </c>
      <c r="G791" s="19" t="str">
        <f>IF(AND(NOT(ISBLANK('Gen Master'!G770)),OR('Gen Master'!$AM770=TRUE,'Gen Master'!$AM770="Enabled?")),'Gen Master'!G770, ignore_flag)</f>
        <v>zzz_ignore</v>
      </c>
      <c r="H791" s="19" t="str">
        <f>IF(AND(NOT(ISBLANK('Gen Master'!H770)),OR('Gen Master'!$AM770=TRUE,'Gen Master'!$AM770="Enabled?")),'Gen Master'!H770, ignore_flag)</f>
        <v>zzz_ignore</v>
      </c>
      <c r="I791" s="19" t="str">
        <f>IF(AND(NOT(ISBLANK('Gen Master'!I770)),OR('Gen Master'!$AM770=TRUE,'Gen Master'!$AM770="Enabled?")),'Gen Master'!I770, ignore_flag)</f>
        <v>zzz_ignore</v>
      </c>
      <c r="J791" s="19" t="str">
        <f>IF(AND(NOT(ISBLANK('Gen Master'!J770)),OR('Gen Master'!$AM770=TRUE,'Gen Master'!$AM770="Enabled?")),'Gen Master'!J770, ignore_flag)</f>
        <v>zzz_ignore</v>
      </c>
      <c r="K791" s="19" t="str">
        <f>IF(AND(NOT(ISBLANK('Gen Master'!K770)),OR('Gen Master'!$AM770=TRUE,'Gen Master'!$AM770="Enabled?")),'Gen Master'!K770, ignore_flag)</f>
        <v>zzz_ignore</v>
      </c>
      <c r="L791" s="19" t="str">
        <f>IF(AND(NOT(ISBLANK('Gen Master'!L770)),OR('Gen Master'!$AM770=TRUE,'Gen Master'!$AM770="Enabled?")),'Gen Master'!L770, ignore_flag)</f>
        <v>zzz_ignore</v>
      </c>
      <c r="M791" s="19" t="str">
        <f>IF(AND(NOT(ISBLANK('Gen Master'!M770)),OR('Gen Master'!$AM770=TRUE,'Gen Master'!$AM770="Enabled?")),'Gen Master'!M770, ignore_flag)</f>
        <v>zzz_ignore</v>
      </c>
      <c r="N791" s="19" t="str">
        <f>IF(AND(NOT(ISBLANK('Gen Master'!N770)),OR('Gen Master'!$AM770=TRUE,'Gen Master'!$AM770="Enabled?")),'Gen Master'!N770, ignore_flag)</f>
        <v>zzz_ignore</v>
      </c>
      <c r="O791" s="19" t="str">
        <f>IF(AND(NOT(ISBLANK('Gen Master'!O770)),OR('Gen Master'!$AM770=TRUE,'Gen Master'!$AM770="Enabled?")),'Gen Master'!O770, ignore_flag)</f>
        <v>zzz_ignore</v>
      </c>
      <c r="P791" s="19" t="str">
        <f>IF(AND(NOT(ISBLANK('Gen Master'!P770)),OR('Gen Master'!$AM770=TRUE,'Gen Master'!$AM770="Enabled?")),'Gen Master'!P770, ignore_flag)</f>
        <v>zzz_ignore</v>
      </c>
      <c r="Q791" s="19" t="str">
        <f>IF(AND(NOT(ISBLANK('Gen Master'!Q770)),OR('Gen Master'!$AM770=TRUE,'Gen Master'!$AM770="Enabled?")),'Gen Master'!Q770, ignore_flag)</f>
        <v>zzz_ignore</v>
      </c>
      <c r="R791" s="19" t="str">
        <f>IF(AND(NOT(ISBLANK('Gen Master'!R770)),OR('Gen Master'!$AM770=TRUE,'Gen Master'!$AM770="Enabled?")),'Gen Master'!R770, ignore_flag)</f>
        <v>zzz_ignore</v>
      </c>
      <c r="S791" s="19" t="str">
        <f>IF(AND(NOT(ISBLANK('Gen Master'!S770)),OR('Gen Master'!$AM770=TRUE,'Gen Master'!$AM770="Enabled?")),'Gen Master'!S770, ignore_flag)</f>
        <v>zzz_ignore</v>
      </c>
      <c r="T791" s="19" t="str">
        <f>IF(AND(NOT(ISBLANK('Gen Master'!T770)),OR('Gen Master'!$AM770=TRUE,'Gen Master'!$AM770="Enabled?")),'Gen Master'!T770, ignore_flag)</f>
        <v>zzz_ignore</v>
      </c>
      <c r="U791" s="19" t="str">
        <f>IF(AND(NOT(ISBLANK('Gen Master'!U770)),OR('Gen Master'!$AM770=TRUE,'Gen Master'!$AM770="Enabled?")),'Gen Master'!U770, ignore_flag)</f>
        <v>zzz_ignore</v>
      </c>
      <c r="V791" s="19" t="str">
        <f ca="1">IF(AND(NOT(ISBLANK('Gen Master'!V770)),OR('Gen Master'!$AM770=TRUE,'Gen Master'!$AM770="Enabled?")),'Gen Master'!V770, ignore_flag)</f>
        <v>zzz_ignore</v>
      </c>
      <c r="W791" s="19" t="str">
        <f>IF(AND(NOT(ISBLANK('Gen Master'!W770)),OR('Gen Master'!$AM770=TRUE,'Gen Master'!$AM770="Enabled?")),'Gen Master'!W770, ignore_flag)</f>
        <v>zzz_ignore</v>
      </c>
      <c r="X791" s="19" t="str">
        <f>IF(AND(NOT(ISBLANK('Gen Master'!X770)),OR('Gen Master'!$AM770=TRUE,'Gen Master'!$AM770="Enabled?")),'Gen Master'!X770, ignore_flag)</f>
        <v>zzz_ignore</v>
      </c>
      <c r="Y791" s="19" t="str">
        <f>IF(AND(NOT(ISBLANK('Gen Master'!Y770)),OR('Gen Master'!$AM770=TRUE,'Gen Master'!$AM770="Enabled?")),'Gen Master'!Y770, ignore_flag)</f>
        <v>zzz_ignore</v>
      </c>
    </row>
    <row r="792" spans="1:25">
      <c r="A792" s="19">
        <f>'Gen Master'!A771</f>
        <v>740</v>
      </c>
      <c r="B792" s="19" t="str">
        <f>IF(AND(NOT(ISBLANK('Gen Master'!B771)),OR('Gen Master'!$AM771=TRUE,'Gen Master'!$AM771="Enabled?")),'Gen Master'!B771, ignore_flag)</f>
        <v>zzz_ignore</v>
      </c>
      <c r="C792" s="19" t="str">
        <f>IF(AND(NOT(ISBLANK('Gen Master'!C771)),OR('Gen Master'!$AM771=TRUE,'Gen Master'!$AM771="Enabled?")),'Gen Master'!C771, ignore_flag)</f>
        <v>zzz_ignore</v>
      </c>
      <c r="D792" s="19" t="str">
        <f>IF(AND(NOT(ISBLANK('Gen Master'!D771)),OR('Gen Master'!$AM771=TRUE,'Gen Master'!$AM771="Enabled?")),'Gen Master'!D771, ignore_flag)</f>
        <v>zzz_ignore</v>
      </c>
      <c r="E792" s="19" t="str">
        <f>IF(AND(NOT(ISBLANK('Gen Master'!E771)),OR('Gen Master'!$AM771=TRUE,'Gen Master'!$AM771="Enabled?")),'Gen Master'!E771, ignore_flag)</f>
        <v>zzz_ignore</v>
      </c>
      <c r="F792" s="19" t="str">
        <f>IF(AND(NOT(ISBLANK('Gen Master'!F771)),OR('Gen Master'!$AM771=TRUE,'Gen Master'!$AM771="Enabled?")),'Gen Master'!F771, ignore_flag)</f>
        <v>zzz_ignore</v>
      </c>
      <c r="G792" s="19" t="str">
        <f>IF(AND(NOT(ISBLANK('Gen Master'!G771)),OR('Gen Master'!$AM771=TRUE,'Gen Master'!$AM771="Enabled?")),'Gen Master'!G771, ignore_flag)</f>
        <v>zzz_ignore</v>
      </c>
      <c r="H792" s="19" t="str">
        <f>IF(AND(NOT(ISBLANK('Gen Master'!H771)),OR('Gen Master'!$AM771=TRUE,'Gen Master'!$AM771="Enabled?")),'Gen Master'!H771, ignore_flag)</f>
        <v>zzz_ignore</v>
      </c>
      <c r="I792" s="19" t="str">
        <f>IF(AND(NOT(ISBLANK('Gen Master'!I771)),OR('Gen Master'!$AM771=TRUE,'Gen Master'!$AM771="Enabled?")),'Gen Master'!I771, ignore_flag)</f>
        <v>zzz_ignore</v>
      </c>
      <c r="J792" s="19" t="str">
        <f>IF(AND(NOT(ISBLANK('Gen Master'!J771)),OR('Gen Master'!$AM771=TRUE,'Gen Master'!$AM771="Enabled?")),'Gen Master'!J771, ignore_flag)</f>
        <v>zzz_ignore</v>
      </c>
      <c r="K792" s="19" t="str">
        <f>IF(AND(NOT(ISBLANK('Gen Master'!K771)),OR('Gen Master'!$AM771=TRUE,'Gen Master'!$AM771="Enabled?")),'Gen Master'!K771, ignore_flag)</f>
        <v>zzz_ignore</v>
      </c>
      <c r="L792" s="19" t="str">
        <f>IF(AND(NOT(ISBLANK('Gen Master'!L771)),OR('Gen Master'!$AM771=TRUE,'Gen Master'!$AM771="Enabled?")),'Gen Master'!L771, ignore_flag)</f>
        <v>zzz_ignore</v>
      </c>
      <c r="M792" s="19" t="str">
        <f>IF(AND(NOT(ISBLANK('Gen Master'!M771)),OR('Gen Master'!$AM771=TRUE,'Gen Master'!$AM771="Enabled?")),'Gen Master'!M771, ignore_flag)</f>
        <v>zzz_ignore</v>
      </c>
      <c r="N792" s="19" t="str">
        <f>IF(AND(NOT(ISBLANK('Gen Master'!N771)),OR('Gen Master'!$AM771=TRUE,'Gen Master'!$AM771="Enabled?")),'Gen Master'!N771, ignore_flag)</f>
        <v>zzz_ignore</v>
      </c>
      <c r="O792" s="19" t="str">
        <f>IF(AND(NOT(ISBLANK('Gen Master'!O771)),OR('Gen Master'!$AM771=TRUE,'Gen Master'!$AM771="Enabled?")),'Gen Master'!O771, ignore_flag)</f>
        <v>zzz_ignore</v>
      </c>
      <c r="P792" s="19" t="str">
        <f>IF(AND(NOT(ISBLANK('Gen Master'!P771)),OR('Gen Master'!$AM771=TRUE,'Gen Master'!$AM771="Enabled?")),'Gen Master'!P771, ignore_flag)</f>
        <v>zzz_ignore</v>
      </c>
      <c r="Q792" s="19" t="str">
        <f>IF(AND(NOT(ISBLANK('Gen Master'!Q771)),OR('Gen Master'!$AM771=TRUE,'Gen Master'!$AM771="Enabled?")),'Gen Master'!Q771, ignore_flag)</f>
        <v>zzz_ignore</v>
      </c>
      <c r="R792" s="19" t="str">
        <f>IF(AND(NOT(ISBLANK('Gen Master'!R771)),OR('Gen Master'!$AM771=TRUE,'Gen Master'!$AM771="Enabled?")),'Gen Master'!R771, ignore_flag)</f>
        <v>zzz_ignore</v>
      </c>
      <c r="S792" s="19" t="str">
        <f>IF(AND(NOT(ISBLANK('Gen Master'!S771)),OR('Gen Master'!$AM771=TRUE,'Gen Master'!$AM771="Enabled?")),'Gen Master'!S771, ignore_flag)</f>
        <v>zzz_ignore</v>
      </c>
      <c r="T792" s="19" t="str">
        <f>IF(AND(NOT(ISBLANK('Gen Master'!T771)),OR('Gen Master'!$AM771=TRUE,'Gen Master'!$AM771="Enabled?")),'Gen Master'!T771, ignore_flag)</f>
        <v>zzz_ignore</v>
      </c>
      <c r="U792" s="19" t="str">
        <f>IF(AND(NOT(ISBLANK('Gen Master'!U771)),OR('Gen Master'!$AM771=TRUE,'Gen Master'!$AM771="Enabled?")),'Gen Master'!U771, ignore_flag)</f>
        <v>zzz_ignore</v>
      </c>
      <c r="V792" s="19" t="str">
        <f ca="1">IF(AND(NOT(ISBLANK('Gen Master'!V771)),OR('Gen Master'!$AM771=TRUE,'Gen Master'!$AM771="Enabled?")),'Gen Master'!V771, ignore_flag)</f>
        <v>zzz_ignore</v>
      </c>
      <c r="W792" s="19" t="str">
        <f>IF(AND(NOT(ISBLANK('Gen Master'!W771)),OR('Gen Master'!$AM771=TRUE,'Gen Master'!$AM771="Enabled?")),'Gen Master'!W771, ignore_flag)</f>
        <v>zzz_ignore</v>
      </c>
      <c r="X792" s="19" t="str">
        <f>IF(AND(NOT(ISBLANK('Gen Master'!X771)),OR('Gen Master'!$AM771=TRUE,'Gen Master'!$AM771="Enabled?")),'Gen Master'!X771, ignore_flag)</f>
        <v>zzz_ignore</v>
      </c>
      <c r="Y792" s="19" t="str">
        <f>IF(AND(NOT(ISBLANK('Gen Master'!Y771)),OR('Gen Master'!$AM771=TRUE,'Gen Master'!$AM771="Enabled?")),'Gen Master'!Y771, ignore_flag)</f>
        <v>zzz_ignore</v>
      </c>
    </row>
    <row r="793" spans="1:25">
      <c r="A793" s="19">
        <f>'Gen Master'!A772</f>
        <v>741</v>
      </c>
      <c r="B793" s="19" t="str">
        <f>IF(AND(NOT(ISBLANK('Gen Master'!B772)),OR('Gen Master'!$AM772=TRUE,'Gen Master'!$AM772="Enabled?")),'Gen Master'!B772, ignore_flag)</f>
        <v>zzz_ignore</v>
      </c>
      <c r="C793" s="19" t="str">
        <f>IF(AND(NOT(ISBLANK('Gen Master'!C772)),OR('Gen Master'!$AM772=TRUE,'Gen Master'!$AM772="Enabled?")),'Gen Master'!C772, ignore_flag)</f>
        <v>zzz_ignore</v>
      </c>
      <c r="D793" s="19" t="str">
        <f>IF(AND(NOT(ISBLANK('Gen Master'!D772)),OR('Gen Master'!$AM772=TRUE,'Gen Master'!$AM772="Enabled?")),'Gen Master'!D772, ignore_flag)</f>
        <v>zzz_ignore</v>
      </c>
      <c r="E793" s="19" t="str">
        <f>IF(AND(NOT(ISBLANK('Gen Master'!E772)),OR('Gen Master'!$AM772=TRUE,'Gen Master'!$AM772="Enabled?")),'Gen Master'!E772, ignore_flag)</f>
        <v>zzz_ignore</v>
      </c>
      <c r="F793" s="19" t="str">
        <f>IF(AND(NOT(ISBLANK('Gen Master'!F772)),OR('Gen Master'!$AM772=TRUE,'Gen Master'!$AM772="Enabled?")),'Gen Master'!F772, ignore_flag)</f>
        <v>zzz_ignore</v>
      </c>
      <c r="G793" s="19" t="str">
        <f>IF(AND(NOT(ISBLANK('Gen Master'!G772)),OR('Gen Master'!$AM772=TRUE,'Gen Master'!$AM772="Enabled?")),'Gen Master'!G772, ignore_flag)</f>
        <v>zzz_ignore</v>
      </c>
      <c r="H793" s="19" t="str">
        <f>IF(AND(NOT(ISBLANK('Gen Master'!H772)),OR('Gen Master'!$AM772=TRUE,'Gen Master'!$AM772="Enabled?")),'Gen Master'!H772, ignore_flag)</f>
        <v>zzz_ignore</v>
      </c>
      <c r="I793" s="19" t="str">
        <f>IF(AND(NOT(ISBLANK('Gen Master'!I772)),OR('Gen Master'!$AM772=TRUE,'Gen Master'!$AM772="Enabled?")),'Gen Master'!I772, ignore_flag)</f>
        <v>zzz_ignore</v>
      </c>
      <c r="J793" s="19" t="str">
        <f>IF(AND(NOT(ISBLANK('Gen Master'!J772)),OR('Gen Master'!$AM772=TRUE,'Gen Master'!$AM772="Enabled?")),'Gen Master'!J772, ignore_flag)</f>
        <v>zzz_ignore</v>
      </c>
      <c r="K793" s="19" t="str">
        <f>IF(AND(NOT(ISBLANK('Gen Master'!K772)),OR('Gen Master'!$AM772=TRUE,'Gen Master'!$AM772="Enabled?")),'Gen Master'!K772, ignore_flag)</f>
        <v>zzz_ignore</v>
      </c>
      <c r="L793" s="19" t="str">
        <f>IF(AND(NOT(ISBLANK('Gen Master'!L772)),OR('Gen Master'!$AM772=TRUE,'Gen Master'!$AM772="Enabled?")),'Gen Master'!L772, ignore_flag)</f>
        <v>zzz_ignore</v>
      </c>
      <c r="M793" s="19" t="str">
        <f>IF(AND(NOT(ISBLANK('Gen Master'!M772)),OR('Gen Master'!$AM772=TRUE,'Gen Master'!$AM772="Enabled?")),'Gen Master'!M772, ignore_flag)</f>
        <v>zzz_ignore</v>
      </c>
      <c r="N793" s="19" t="str">
        <f>IF(AND(NOT(ISBLANK('Gen Master'!N772)),OR('Gen Master'!$AM772=TRUE,'Gen Master'!$AM772="Enabled?")),'Gen Master'!N772, ignore_flag)</f>
        <v>zzz_ignore</v>
      </c>
      <c r="O793" s="19" t="str">
        <f>IF(AND(NOT(ISBLANK('Gen Master'!O772)),OR('Gen Master'!$AM772=TRUE,'Gen Master'!$AM772="Enabled?")),'Gen Master'!O772, ignore_flag)</f>
        <v>zzz_ignore</v>
      </c>
      <c r="P793" s="19" t="str">
        <f>IF(AND(NOT(ISBLANK('Gen Master'!P772)),OR('Gen Master'!$AM772=TRUE,'Gen Master'!$AM772="Enabled?")),'Gen Master'!P772, ignore_flag)</f>
        <v>zzz_ignore</v>
      </c>
      <c r="Q793" s="19" t="str">
        <f>IF(AND(NOT(ISBLANK('Gen Master'!Q772)),OR('Gen Master'!$AM772=TRUE,'Gen Master'!$AM772="Enabled?")),'Gen Master'!Q772, ignore_flag)</f>
        <v>zzz_ignore</v>
      </c>
      <c r="R793" s="19" t="str">
        <f>IF(AND(NOT(ISBLANK('Gen Master'!R772)),OR('Gen Master'!$AM772=TRUE,'Gen Master'!$AM772="Enabled?")),'Gen Master'!R772, ignore_flag)</f>
        <v>zzz_ignore</v>
      </c>
      <c r="S793" s="19" t="str">
        <f>IF(AND(NOT(ISBLANK('Gen Master'!S772)),OR('Gen Master'!$AM772=TRUE,'Gen Master'!$AM772="Enabled?")),'Gen Master'!S772, ignore_flag)</f>
        <v>zzz_ignore</v>
      </c>
      <c r="T793" s="19" t="str">
        <f>IF(AND(NOT(ISBLANK('Gen Master'!T772)),OR('Gen Master'!$AM772=TRUE,'Gen Master'!$AM772="Enabled?")),'Gen Master'!T772, ignore_flag)</f>
        <v>zzz_ignore</v>
      </c>
      <c r="U793" s="19" t="str">
        <f>IF(AND(NOT(ISBLANK('Gen Master'!U772)),OR('Gen Master'!$AM772=TRUE,'Gen Master'!$AM772="Enabled?")),'Gen Master'!U772, ignore_flag)</f>
        <v>zzz_ignore</v>
      </c>
      <c r="V793" s="19" t="str">
        <f ca="1">IF(AND(NOT(ISBLANK('Gen Master'!V772)),OR('Gen Master'!$AM772=TRUE,'Gen Master'!$AM772="Enabled?")),'Gen Master'!V772, ignore_flag)</f>
        <v>zzz_ignore</v>
      </c>
      <c r="W793" s="19" t="str">
        <f>IF(AND(NOT(ISBLANK('Gen Master'!W772)),OR('Gen Master'!$AM772=TRUE,'Gen Master'!$AM772="Enabled?")),'Gen Master'!W772, ignore_flag)</f>
        <v>zzz_ignore</v>
      </c>
      <c r="X793" s="19" t="str">
        <f>IF(AND(NOT(ISBLANK('Gen Master'!X772)),OR('Gen Master'!$AM772=TRUE,'Gen Master'!$AM772="Enabled?")),'Gen Master'!X772, ignore_flag)</f>
        <v>zzz_ignore</v>
      </c>
      <c r="Y793" s="19" t="str">
        <f>IF(AND(NOT(ISBLANK('Gen Master'!Y772)),OR('Gen Master'!$AM772=TRUE,'Gen Master'!$AM772="Enabled?")),'Gen Master'!Y772, ignore_flag)</f>
        <v>zzz_ignore</v>
      </c>
    </row>
    <row r="794" spans="1:25">
      <c r="A794" s="19">
        <f>'Gen Master'!A773</f>
        <v>742</v>
      </c>
      <c r="B794" s="19" t="str">
        <f>IF(AND(NOT(ISBLANK('Gen Master'!B773)),OR('Gen Master'!$AM773=TRUE,'Gen Master'!$AM773="Enabled?")),'Gen Master'!B773, ignore_flag)</f>
        <v>zzz_ignore</v>
      </c>
      <c r="C794" s="19" t="str">
        <f>IF(AND(NOT(ISBLANK('Gen Master'!C773)),OR('Gen Master'!$AM773=TRUE,'Gen Master'!$AM773="Enabled?")),'Gen Master'!C773, ignore_flag)</f>
        <v>zzz_ignore</v>
      </c>
      <c r="D794" s="19" t="str">
        <f>IF(AND(NOT(ISBLANK('Gen Master'!D773)),OR('Gen Master'!$AM773=TRUE,'Gen Master'!$AM773="Enabled?")),'Gen Master'!D773, ignore_flag)</f>
        <v>zzz_ignore</v>
      </c>
      <c r="E794" s="19" t="str">
        <f>IF(AND(NOT(ISBLANK('Gen Master'!E773)),OR('Gen Master'!$AM773=TRUE,'Gen Master'!$AM773="Enabled?")),'Gen Master'!E773, ignore_flag)</f>
        <v>zzz_ignore</v>
      </c>
      <c r="F794" s="19" t="str">
        <f>IF(AND(NOT(ISBLANK('Gen Master'!F773)),OR('Gen Master'!$AM773=TRUE,'Gen Master'!$AM773="Enabled?")),'Gen Master'!F773, ignore_flag)</f>
        <v>zzz_ignore</v>
      </c>
      <c r="G794" s="19" t="str">
        <f>IF(AND(NOT(ISBLANK('Gen Master'!G773)),OR('Gen Master'!$AM773=TRUE,'Gen Master'!$AM773="Enabled?")),'Gen Master'!G773, ignore_flag)</f>
        <v>zzz_ignore</v>
      </c>
      <c r="H794" s="19" t="str">
        <f>IF(AND(NOT(ISBLANK('Gen Master'!H773)),OR('Gen Master'!$AM773=TRUE,'Gen Master'!$AM773="Enabled?")),'Gen Master'!H773, ignore_flag)</f>
        <v>zzz_ignore</v>
      </c>
      <c r="I794" s="19" t="str">
        <f>IF(AND(NOT(ISBLANK('Gen Master'!I773)),OR('Gen Master'!$AM773=TRUE,'Gen Master'!$AM773="Enabled?")),'Gen Master'!I773, ignore_flag)</f>
        <v>zzz_ignore</v>
      </c>
      <c r="J794" s="19" t="str">
        <f>IF(AND(NOT(ISBLANK('Gen Master'!J773)),OR('Gen Master'!$AM773=TRUE,'Gen Master'!$AM773="Enabled?")),'Gen Master'!J773, ignore_flag)</f>
        <v>zzz_ignore</v>
      </c>
      <c r="K794" s="19" t="str">
        <f>IF(AND(NOT(ISBLANK('Gen Master'!K773)),OR('Gen Master'!$AM773=TRUE,'Gen Master'!$AM773="Enabled?")),'Gen Master'!K773, ignore_flag)</f>
        <v>zzz_ignore</v>
      </c>
      <c r="L794" s="19" t="str">
        <f>IF(AND(NOT(ISBLANK('Gen Master'!L773)),OR('Gen Master'!$AM773=TRUE,'Gen Master'!$AM773="Enabled?")),'Gen Master'!L773, ignore_flag)</f>
        <v>zzz_ignore</v>
      </c>
      <c r="M794" s="19" t="str">
        <f>IF(AND(NOT(ISBLANK('Gen Master'!M773)),OR('Gen Master'!$AM773=TRUE,'Gen Master'!$AM773="Enabled?")),'Gen Master'!M773, ignore_flag)</f>
        <v>zzz_ignore</v>
      </c>
      <c r="N794" s="19" t="str">
        <f>IF(AND(NOT(ISBLANK('Gen Master'!N773)),OR('Gen Master'!$AM773=TRUE,'Gen Master'!$AM773="Enabled?")),'Gen Master'!N773, ignore_flag)</f>
        <v>zzz_ignore</v>
      </c>
      <c r="O794" s="19" t="str">
        <f>IF(AND(NOT(ISBLANK('Gen Master'!O773)),OR('Gen Master'!$AM773=TRUE,'Gen Master'!$AM773="Enabled?")),'Gen Master'!O773, ignore_flag)</f>
        <v>zzz_ignore</v>
      </c>
      <c r="P794" s="19" t="str">
        <f>IF(AND(NOT(ISBLANK('Gen Master'!P773)),OR('Gen Master'!$AM773=TRUE,'Gen Master'!$AM773="Enabled?")),'Gen Master'!P773, ignore_flag)</f>
        <v>zzz_ignore</v>
      </c>
      <c r="Q794" s="19" t="str">
        <f>IF(AND(NOT(ISBLANK('Gen Master'!Q773)),OR('Gen Master'!$AM773=TRUE,'Gen Master'!$AM773="Enabled?")),'Gen Master'!Q773, ignore_flag)</f>
        <v>zzz_ignore</v>
      </c>
      <c r="R794" s="19" t="str">
        <f>IF(AND(NOT(ISBLANK('Gen Master'!R773)),OR('Gen Master'!$AM773=TRUE,'Gen Master'!$AM773="Enabled?")),'Gen Master'!R773, ignore_flag)</f>
        <v>zzz_ignore</v>
      </c>
      <c r="S794" s="19" t="str">
        <f>IF(AND(NOT(ISBLANK('Gen Master'!S773)),OR('Gen Master'!$AM773=TRUE,'Gen Master'!$AM773="Enabled?")),'Gen Master'!S773, ignore_flag)</f>
        <v>zzz_ignore</v>
      </c>
      <c r="T794" s="19" t="str">
        <f>IF(AND(NOT(ISBLANK('Gen Master'!T773)),OR('Gen Master'!$AM773=TRUE,'Gen Master'!$AM773="Enabled?")),'Gen Master'!T773, ignore_flag)</f>
        <v>zzz_ignore</v>
      </c>
      <c r="U794" s="19" t="str">
        <f>IF(AND(NOT(ISBLANK('Gen Master'!U773)),OR('Gen Master'!$AM773=TRUE,'Gen Master'!$AM773="Enabled?")),'Gen Master'!U773, ignore_flag)</f>
        <v>zzz_ignore</v>
      </c>
      <c r="V794" s="19" t="str">
        <f ca="1">IF(AND(NOT(ISBLANK('Gen Master'!V773)),OR('Gen Master'!$AM773=TRUE,'Gen Master'!$AM773="Enabled?")),'Gen Master'!V773, ignore_flag)</f>
        <v>zzz_ignore</v>
      </c>
      <c r="W794" s="19" t="str">
        <f>IF(AND(NOT(ISBLANK('Gen Master'!W773)),OR('Gen Master'!$AM773=TRUE,'Gen Master'!$AM773="Enabled?")),'Gen Master'!W773, ignore_flag)</f>
        <v>zzz_ignore</v>
      </c>
      <c r="X794" s="19" t="str">
        <f>IF(AND(NOT(ISBLANK('Gen Master'!X773)),OR('Gen Master'!$AM773=TRUE,'Gen Master'!$AM773="Enabled?")),'Gen Master'!X773, ignore_flag)</f>
        <v>zzz_ignore</v>
      </c>
      <c r="Y794" s="19" t="str">
        <f>IF(AND(NOT(ISBLANK('Gen Master'!Y773)),OR('Gen Master'!$AM773=TRUE,'Gen Master'!$AM773="Enabled?")),'Gen Master'!Y773, ignore_flag)</f>
        <v>zzz_ignore</v>
      </c>
    </row>
    <row r="795" spans="1:25">
      <c r="A795" s="19">
        <f>'Gen Master'!A774</f>
        <v>743</v>
      </c>
      <c r="B795" s="19" t="str">
        <f>IF(AND(NOT(ISBLANK('Gen Master'!B774)),OR('Gen Master'!$AM774=TRUE,'Gen Master'!$AM774="Enabled?")),'Gen Master'!B774, ignore_flag)</f>
        <v>zzz_ignore</v>
      </c>
      <c r="C795" s="19" t="str">
        <f>IF(AND(NOT(ISBLANK('Gen Master'!C774)),OR('Gen Master'!$AM774=TRUE,'Gen Master'!$AM774="Enabled?")),'Gen Master'!C774, ignore_flag)</f>
        <v>zzz_ignore</v>
      </c>
      <c r="D795" s="19" t="str">
        <f>IF(AND(NOT(ISBLANK('Gen Master'!D774)),OR('Gen Master'!$AM774=TRUE,'Gen Master'!$AM774="Enabled?")),'Gen Master'!D774, ignore_flag)</f>
        <v>zzz_ignore</v>
      </c>
      <c r="E795" s="19" t="str">
        <f>IF(AND(NOT(ISBLANK('Gen Master'!E774)),OR('Gen Master'!$AM774=TRUE,'Gen Master'!$AM774="Enabled?")),'Gen Master'!E774, ignore_flag)</f>
        <v>zzz_ignore</v>
      </c>
      <c r="F795" s="19" t="str">
        <f>IF(AND(NOT(ISBLANK('Gen Master'!F774)),OR('Gen Master'!$AM774=TRUE,'Gen Master'!$AM774="Enabled?")),'Gen Master'!F774, ignore_flag)</f>
        <v>zzz_ignore</v>
      </c>
      <c r="G795" s="19" t="str">
        <f>IF(AND(NOT(ISBLANK('Gen Master'!G774)),OR('Gen Master'!$AM774=TRUE,'Gen Master'!$AM774="Enabled?")),'Gen Master'!G774, ignore_flag)</f>
        <v>zzz_ignore</v>
      </c>
      <c r="H795" s="19" t="str">
        <f>IF(AND(NOT(ISBLANK('Gen Master'!H774)),OR('Gen Master'!$AM774=TRUE,'Gen Master'!$AM774="Enabled?")),'Gen Master'!H774, ignore_flag)</f>
        <v>zzz_ignore</v>
      </c>
      <c r="I795" s="19" t="str">
        <f>IF(AND(NOT(ISBLANK('Gen Master'!I774)),OR('Gen Master'!$AM774=TRUE,'Gen Master'!$AM774="Enabled?")),'Gen Master'!I774, ignore_flag)</f>
        <v>zzz_ignore</v>
      </c>
      <c r="J795" s="19" t="str">
        <f>IF(AND(NOT(ISBLANK('Gen Master'!J774)),OR('Gen Master'!$AM774=TRUE,'Gen Master'!$AM774="Enabled?")),'Gen Master'!J774, ignore_flag)</f>
        <v>zzz_ignore</v>
      </c>
      <c r="K795" s="19" t="str">
        <f>IF(AND(NOT(ISBLANK('Gen Master'!K774)),OR('Gen Master'!$AM774=TRUE,'Gen Master'!$AM774="Enabled?")),'Gen Master'!K774, ignore_flag)</f>
        <v>zzz_ignore</v>
      </c>
      <c r="L795" s="19" t="str">
        <f>IF(AND(NOT(ISBLANK('Gen Master'!L774)),OR('Gen Master'!$AM774=TRUE,'Gen Master'!$AM774="Enabled?")),'Gen Master'!L774, ignore_flag)</f>
        <v>zzz_ignore</v>
      </c>
      <c r="M795" s="19" t="str">
        <f>IF(AND(NOT(ISBLANK('Gen Master'!M774)),OR('Gen Master'!$AM774=TRUE,'Gen Master'!$AM774="Enabled?")),'Gen Master'!M774, ignore_flag)</f>
        <v>zzz_ignore</v>
      </c>
      <c r="N795" s="19" t="str">
        <f>IF(AND(NOT(ISBLANK('Gen Master'!N774)),OR('Gen Master'!$AM774=TRUE,'Gen Master'!$AM774="Enabled?")),'Gen Master'!N774, ignore_flag)</f>
        <v>zzz_ignore</v>
      </c>
      <c r="O795" s="19" t="str">
        <f>IF(AND(NOT(ISBLANK('Gen Master'!O774)),OR('Gen Master'!$AM774=TRUE,'Gen Master'!$AM774="Enabled?")),'Gen Master'!O774, ignore_flag)</f>
        <v>zzz_ignore</v>
      </c>
      <c r="P795" s="19" t="str">
        <f>IF(AND(NOT(ISBLANK('Gen Master'!P774)),OR('Gen Master'!$AM774=TRUE,'Gen Master'!$AM774="Enabled?")),'Gen Master'!P774, ignore_flag)</f>
        <v>zzz_ignore</v>
      </c>
      <c r="Q795" s="19" t="str">
        <f>IF(AND(NOT(ISBLANK('Gen Master'!Q774)),OR('Gen Master'!$AM774=TRUE,'Gen Master'!$AM774="Enabled?")),'Gen Master'!Q774, ignore_flag)</f>
        <v>zzz_ignore</v>
      </c>
      <c r="R795" s="19" t="str">
        <f>IF(AND(NOT(ISBLANK('Gen Master'!R774)),OR('Gen Master'!$AM774=TRUE,'Gen Master'!$AM774="Enabled?")),'Gen Master'!R774, ignore_flag)</f>
        <v>zzz_ignore</v>
      </c>
      <c r="S795" s="19" t="str">
        <f>IF(AND(NOT(ISBLANK('Gen Master'!S774)),OR('Gen Master'!$AM774=TRUE,'Gen Master'!$AM774="Enabled?")),'Gen Master'!S774, ignore_flag)</f>
        <v>zzz_ignore</v>
      </c>
      <c r="T795" s="19" t="str">
        <f>IF(AND(NOT(ISBLANK('Gen Master'!T774)),OR('Gen Master'!$AM774=TRUE,'Gen Master'!$AM774="Enabled?")),'Gen Master'!T774, ignore_flag)</f>
        <v>zzz_ignore</v>
      </c>
      <c r="U795" s="19" t="str">
        <f>IF(AND(NOT(ISBLANK('Gen Master'!U774)),OR('Gen Master'!$AM774=TRUE,'Gen Master'!$AM774="Enabled?")),'Gen Master'!U774, ignore_flag)</f>
        <v>zzz_ignore</v>
      </c>
      <c r="V795" s="19" t="str">
        <f ca="1">IF(AND(NOT(ISBLANK('Gen Master'!V774)),OR('Gen Master'!$AM774=TRUE,'Gen Master'!$AM774="Enabled?")),'Gen Master'!V774, ignore_flag)</f>
        <v>zzz_ignore</v>
      </c>
      <c r="W795" s="19" t="str">
        <f>IF(AND(NOT(ISBLANK('Gen Master'!W774)),OR('Gen Master'!$AM774=TRUE,'Gen Master'!$AM774="Enabled?")),'Gen Master'!W774, ignore_flag)</f>
        <v>zzz_ignore</v>
      </c>
      <c r="X795" s="19" t="str">
        <f>IF(AND(NOT(ISBLANK('Gen Master'!X774)),OR('Gen Master'!$AM774=TRUE,'Gen Master'!$AM774="Enabled?")),'Gen Master'!X774, ignore_flag)</f>
        <v>zzz_ignore</v>
      </c>
      <c r="Y795" s="19" t="str">
        <f>IF(AND(NOT(ISBLANK('Gen Master'!Y774)),OR('Gen Master'!$AM774=TRUE,'Gen Master'!$AM774="Enabled?")),'Gen Master'!Y774, ignore_flag)</f>
        <v>zzz_ignore</v>
      </c>
    </row>
    <row r="796" spans="1:25">
      <c r="A796" s="19">
        <f>'Gen Master'!A775</f>
        <v>744</v>
      </c>
      <c r="B796" s="19" t="str">
        <f>IF(AND(NOT(ISBLANK('Gen Master'!B775)),OR('Gen Master'!$AM775=TRUE,'Gen Master'!$AM775="Enabled?")),'Gen Master'!B775, ignore_flag)</f>
        <v>zzz_ignore</v>
      </c>
      <c r="C796" s="19" t="str">
        <f>IF(AND(NOT(ISBLANK('Gen Master'!C775)),OR('Gen Master'!$AM775=TRUE,'Gen Master'!$AM775="Enabled?")),'Gen Master'!C775, ignore_flag)</f>
        <v>zzz_ignore</v>
      </c>
      <c r="D796" s="19" t="str">
        <f>IF(AND(NOT(ISBLANK('Gen Master'!D775)),OR('Gen Master'!$AM775=TRUE,'Gen Master'!$AM775="Enabled?")),'Gen Master'!D775, ignore_flag)</f>
        <v>zzz_ignore</v>
      </c>
      <c r="E796" s="19" t="str">
        <f>IF(AND(NOT(ISBLANK('Gen Master'!E775)),OR('Gen Master'!$AM775=TRUE,'Gen Master'!$AM775="Enabled?")),'Gen Master'!E775, ignore_flag)</f>
        <v>zzz_ignore</v>
      </c>
      <c r="F796" s="19" t="str">
        <f>IF(AND(NOT(ISBLANK('Gen Master'!F775)),OR('Gen Master'!$AM775=TRUE,'Gen Master'!$AM775="Enabled?")),'Gen Master'!F775, ignore_flag)</f>
        <v>zzz_ignore</v>
      </c>
      <c r="G796" s="19" t="str">
        <f>IF(AND(NOT(ISBLANK('Gen Master'!G775)),OR('Gen Master'!$AM775=TRUE,'Gen Master'!$AM775="Enabled?")),'Gen Master'!G775, ignore_flag)</f>
        <v>zzz_ignore</v>
      </c>
      <c r="H796" s="19" t="str">
        <f>IF(AND(NOT(ISBLANK('Gen Master'!H775)),OR('Gen Master'!$AM775=TRUE,'Gen Master'!$AM775="Enabled?")),'Gen Master'!H775, ignore_flag)</f>
        <v>zzz_ignore</v>
      </c>
      <c r="I796" s="19" t="str">
        <f>IF(AND(NOT(ISBLANK('Gen Master'!I775)),OR('Gen Master'!$AM775=TRUE,'Gen Master'!$AM775="Enabled?")),'Gen Master'!I775, ignore_flag)</f>
        <v>zzz_ignore</v>
      </c>
      <c r="J796" s="19" t="str">
        <f>IF(AND(NOT(ISBLANK('Gen Master'!J775)),OR('Gen Master'!$AM775=TRUE,'Gen Master'!$AM775="Enabled?")),'Gen Master'!J775, ignore_flag)</f>
        <v>zzz_ignore</v>
      </c>
      <c r="K796" s="19" t="str">
        <f>IF(AND(NOT(ISBLANK('Gen Master'!K775)),OR('Gen Master'!$AM775=TRUE,'Gen Master'!$AM775="Enabled?")),'Gen Master'!K775, ignore_flag)</f>
        <v>zzz_ignore</v>
      </c>
      <c r="L796" s="19" t="str">
        <f>IF(AND(NOT(ISBLANK('Gen Master'!L775)),OR('Gen Master'!$AM775=TRUE,'Gen Master'!$AM775="Enabled?")),'Gen Master'!L775, ignore_flag)</f>
        <v>zzz_ignore</v>
      </c>
      <c r="M796" s="19" t="str">
        <f>IF(AND(NOT(ISBLANK('Gen Master'!M775)),OR('Gen Master'!$AM775=TRUE,'Gen Master'!$AM775="Enabled?")),'Gen Master'!M775, ignore_flag)</f>
        <v>zzz_ignore</v>
      </c>
      <c r="N796" s="19" t="str">
        <f>IF(AND(NOT(ISBLANK('Gen Master'!N775)),OR('Gen Master'!$AM775=TRUE,'Gen Master'!$AM775="Enabled?")),'Gen Master'!N775, ignore_flag)</f>
        <v>zzz_ignore</v>
      </c>
      <c r="O796" s="19" t="str">
        <f>IF(AND(NOT(ISBLANK('Gen Master'!O775)),OR('Gen Master'!$AM775=TRUE,'Gen Master'!$AM775="Enabled?")),'Gen Master'!O775, ignore_flag)</f>
        <v>zzz_ignore</v>
      </c>
      <c r="P796" s="19" t="str">
        <f>IF(AND(NOT(ISBLANK('Gen Master'!P775)),OR('Gen Master'!$AM775=TRUE,'Gen Master'!$AM775="Enabled?")),'Gen Master'!P775, ignore_flag)</f>
        <v>zzz_ignore</v>
      </c>
      <c r="Q796" s="19" t="str">
        <f>IF(AND(NOT(ISBLANK('Gen Master'!Q775)),OR('Gen Master'!$AM775=TRUE,'Gen Master'!$AM775="Enabled?")),'Gen Master'!Q775, ignore_flag)</f>
        <v>zzz_ignore</v>
      </c>
      <c r="R796" s="19" t="str">
        <f>IF(AND(NOT(ISBLANK('Gen Master'!R775)),OR('Gen Master'!$AM775=TRUE,'Gen Master'!$AM775="Enabled?")),'Gen Master'!R775, ignore_flag)</f>
        <v>zzz_ignore</v>
      </c>
      <c r="S796" s="19" t="str">
        <f>IF(AND(NOT(ISBLANK('Gen Master'!S775)),OR('Gen Master'!$AM775=TRUE,'Gen Master'!$AM775="Enabled?")),'Gen Master'!S775, ignore_flag)</f>
        <v>zzz_ignore</v>
      </c>
      <c r="T796" s="19" t="str">
        <f>IF(AND(NOT(ISBLANK('Gen Master'!T775)),OR('Gen Master'!$AM775=TRUE,'Gen Master'!$AM775="Enabled?")),'Gen Master'!T775, ignore_flag)</f>
        <v>zzz_ignore</v>
      </c>
      <c r="U796" s="19" t="str">
        <f>IF(AND(NOT(ISBLANK('Gen Master'!U775)),OR('Gen Master'!$AM775=TRUE,'Gen Master'!$AM775="Enabled?")),'Gen Master'!U775, ignore_flag)</f>
        <v>zzz_ignore</v>
      </c>
      <c r="V796" s="19" t="str">
        <f ca="1">IF(AND(NOT(ISBLANK('Gen Master'!V775)),OR('Gen Master'!$AM775=TRUE,'Gen Master'!$AM775="Enabled?")),'Gen Master'!V775, ignore_flag)</f>
        <v>zzz_ignore</v>
      </c>
      <c r="W796" s="19" t="str">
        <f>IF(AND(NOT(ISBLANK('Gen Master'!W775)),OR('Gen Master'!$AM775=TRUE,'Gen Master'!$AM775="Enabled?")),'Gen Master'!W775, ignore_flag)</f>
        <v>zzz_ignore</v>
      </c>
      <c r="X796" s="19" t="str">
        <f>IF(AND(NOT(ISBLANK('Gen Master'!X775)),OR('Gen Master'!$AM775=TRUE,'Gen Master'!$AM775="Enabled?")),'Gen Master'!X775, ignore_flag)</f>
        <v>zzz_ignore</v>
      </c>
      <c r="Y796" s="19" t="str">
        <f>IF(AND(NOT(ISBLANK('Gen Master'!Y775)),OR('Gen Master'!$AM775=TRUE,'Gen Master'!$AM775="Enabled?")),'Gen Master'!Y775, ignore_flag)</f>
        <v>zzz_ignore</v>
      </c>
    </row>
    <row r="797" spans="1:25">
      <c r="A797" s="19">
        <f>'Gen Master'!A776</f>
        <v>745</v>
      </c>
      <c r="B797" s="19" t="str">
        <f>IF(AND(NOT(ISBLANK('Gen Master'!B776)),OR('Gen Master'!$AM776=TRUE,'Gen Master'!$AM776="Enabled?")),'Gen Master'!B776, ignore_flag)</f>
        <v>zzz_ignore</v>
      </c>
      <c r="C797" s="19" t="str">
        <f>IF(AND(NOT(ISBLANK('Gen Master'!C776)),OR('Gen Master'!$AM776=TRUE,'Gen Master'!$AM776="Enabled?")),'Gen Master'!C776, ignore_flag)</f>
        <v>zzz_ignore</v>
      </c>
      <c r="D797" s="19" t="str">
        <f>IF(AND(NOT(ISBLANK('Gen Master'!D776)),OR('Gen Master'!$AM776=TRUE,'Gen Master'!$AM776="Enabled?")),'Gen Master'!D776, ignore_flag)</f>
        <v>zzz_ignore</v>
      </c>
      <c r="E797" s="19" t="str">
        <f>IF(AND(NOT(ISBLANK('Gen Master'!E776)),OR('Gen Master'!$AM776=TRUE,'Gen Master'!$AM776="Enabled?")),'Gen Master'!E776, ignore_flag)</f>
        <v>zzz_ignore</v>
      </c>
      <c r="F797" s="19" t="str">
        <f>IF(AND(NOT(ISBLANK('Gen Master'!F776)),OR('Gen Master'!$AM776=TRUE,'Gen Master'!$AM776="Enabled?")),'Gen Master'!F776, ignore_flag)</f>
        <v>zzz_ignore</v>
      </c>
      <c r="G797" s="19" t="str">
        <f>IF(AND(NOT(ISBLANK('Gen Master'!G776)),OR('Gen Master'!$AM776=TRUE,'Gen Master'!$AM776="Enabled?")),'Gen Master'!G776, ignore_flag)</f>
        <v>zzz_ignore</v>
      </c>
      <c r="H797" s="19" t="str">
        <f>IF(AND(NOT(ISBLANK('Gen Master'!H776)),OR('Gen Master'!$AM776=TRUE,'Gen Master'!$AM776="Enabled?")),'Gen Master'!H776, ignore_flag)</f>
        <v>zzz_ignore</v>
      </c>
      <c r="I797" s="19" t="str">
        <f>IF(AND(NOT(ISBLANK('Gen Master'!I776)),OR('Gen Master'!$AM776=TRUE,'Gen Master'!$AM776="Enabled?")),'Gen Master'!I776, ignore_flag)</f>
        <v>zzz_ignore</v>
      </c>
      <c r="J797" s="19" t="str">
        <f>IF(AND(NOT(ISBLANK('Gen Master'!J776)),OR('Gen Master'!$AM776=TRUE,'Gen Master'!$AM776="Enabled?")),'Gen Master'!J776, ignore_flag)</f>
        <v>zzz_ignore</v>
      </c>
      <c r="K797" s="19" t="str">
        <f>IF(AND(NOT(ISBLANK('Gen Master'!K776)),OR('Gen Master'!$AM776=TRUE,'Gen Master'!$AM776="Enabled?")),'Gen Master'!K776, ignore_flag)</f>
        <v>zzz_ignore</v>
      </c>
      <c r="L797" s="19" t="str">
        <f>IF(AND(NOT(ISBLANK('Gen Master'!L776)),OR('Gen Master'!$AM776=TRUE,'Gen Master'!$AM776="Enabled?")),'Gen Master'!L776, ignore_flag)</f>
        <v>zzz_ignore</v>
      </c>
      <c r="M797" s="19" t="str">
        <f>IF(AND(NOT(ISBLANK('Gen Master'!M776)),OR('Gen Master'!$AM776=TRUE,'Gen Master'!$AM776="Enabled?")),'Gen Master'!M776, ignore_flag)</f>
        <v>zzz_ignore</v>
      </c>
      <c r="N797" s="19" t="str">
        <f>IF(AND(NOT(ISBLANK('Gen Master'!N776)),OR('Gen Master'!$AM776=TRUE,'Gen Master'!$AM776="Enabled?")),'Gen Master'!N776, ignore_flag)</f>
        <v>zzz_ignore</v>
      </c>
      <c r="O797" s="19" t="str">
        <f>IF(AND(NOT(ISBLANK('Gen Master'!O776)),OR('Gen Master'!$AM776=TRUE,'Gen Master'!$AM776="Enabled?")),'Gen Master'!O776, ignore_flag)</f>
        <v>zzz_ignore</v>
      </c>
      <c r="P797" s="19" t="str">
        <f>IF(AND(NOT(ISBLANK('Gen Master'!P776)),OR('Gen Master'!$AM776=TRUE,'Gen Master'!$AM776="Enabled?")),'Gen Master'!P776, ignore_flag)</f>
        <v>zzz_ignore</v>
      </c>
      <c r="Q797" s="19" t="str">
        <f>IF(AND(NOT(ISBLANK('Gen Master'!Q776)),OR('Gen Master'!$AM776=TRUE,'Gen Master'!$AM776="Enabled?")),'Gen Master'!Q776, ignore_flag)</f>
        <v>zzz_ignore</v>
      </c>
      <c r="R797" s="19" t="str">
        <f>IF(AND(NOT(ISBLANK('Gen Master'!R776)),OR('Gen Master'!$AM776=TRUE,'Gen Master'!$AM776="Enabled?")),'Gen Master'!R776, ignore_flag)</f>
        <v>zzz_ignore</v>
      </c>
      <c r="S797" s="19" t="str">
        <f>IF(AND(NOT(ISBLANK('Gen Master'!S776)),OR('Gen Master'!$AM776=TRUE,'Gen Master'!$AM776="Enabled?")),'Gen Master'!S776, ignore_flag)</f>
        <v>zzz_ignore</v>
      </c>
      <c r="T797" s="19" t="str">
        <f>IF(AND(NOT(ISBLANK('Gen Master'!T776)),OR('Gen Master'!$AM776=TRUE,'Gen Master'!$AM776="Enabled?")),'Gen Master'!T776, ignore_flag)</f>
        <v>zzz_ignore</v>
      </c>
      <c r="U797" s="19" t="str">
        <f>IF(AND(NOT(ISBLANK('Gen Master'!U776)),OR('Gen Master'!$AM776=TRUE,'Gen Master'!$AM776="Enabled?")),'Gen Master'!U776, ignore_flag)</f>
        <v>zzz_ignore</v>
      </c>
      <c r="V797" s="19" t="str">
        <f ca="1">IF(AND(NOT(ISBLANK('Gen Master'!V776)),OR('Gen Master'!$AM776=TRUE,'Gen Master'!$AM776="Enabled?")),'Gen Master'!V776, ignore_flag)</f>
        <v>zzz_ignore</v>
      </c>
      <c r="W797" s="19" t="str">
        <f>IF(AND(NOT(ISBLANK('Gen Master'!W776)),OR('Gen Master'!$AM776=TRUE,'Gen Master'!$AM776="Enabled?")),'Gen Master'!W776, ignore_flag)</f>
        <v>zzz_ignore</v>
      </c>
      <c r="X797" s="19" t="str">
        <f>IF(AND(NOT(ISBLANK('Gen Master'!X776)),OR('Gen Master'!$AM776=TRUE,'Gen Master'!$AM776="Enabled?")),'Gen Master'!X776, ignore_flag)</f>
        <v>zzz_ignore</v>
      </c>
      <c r="Y797" s="19" t="str">
        <f>IF(AND(NOT(ISBLANK('Gen Master'!Y776)),OR('Gen Master'!$AM776=TRUE,'Gen Master'!$AM776="Enabled?")),'Gen Master'!Y776, ignore_flag)</f>
        <v>zzz_ignore</v>
      </c>
    </row>
    <row r="798" spans="1:25">
      <c r="A798" s="19">
        <f>'Gen Master'!A784</f>
        <v>753</v>
      </c>
      <c r="B798" s="19" t="str">
        <f>IF(AND(NOT(ISBLANK('Gen Master'!B784)),OR('Gen Master'!$AM784=TRUE,'Gen Master'!$AM784="Enabled?")),'Gen Master'!B784, ignore_flag)</f>
        <v>zzz_ignore</v>
      </c>
      <c r="C798" s="19" t="str">
        <f>IF(AND(NOT(ISBLANK('Gen Master'!C784)),OR('Gen Master'!$AM784=TRUE,'Gen Master'!$AM784="Enabled?")),'Gen Master'!C784, ignore_flag)</f>
        <v>zzz_ignore</v>
      </c>
      <c r="D798" s="19" t="str">
        <f>IF(AND(NOT(ISBLANK('Gen Master'!D784)),OR('Gen Master'!$AM784=TRUE,'Gen Master'!$AM784="Enabled?")),'Gen Master'!D784, ignore_flag)</f>
        <v>zzz_ignore</v>
      </c>
      <c r="E798" s="19" t="str">
        <f>IF(AND(NOT(ISBLANK('Gen Master'!E784)),OR('Gen Master'!$AM784=TRUE,'Gen Master'!$AM784="Enabled?")),'Gen Master'!E784, ignore_flag)</f>
        <v>zzz_ignore</v>
      </c>
      <c r="F798" s="19" t="str">
        <f>IF(AND(NOT(ISBLANK('Gen Master'!F784)),OR('Gen Master'!$AM784=TRUE,'Gen Master'!$AM784="Enabled?")),'Gen Master'!F784, ignore_flag)</f>
        <v>zzz_ignore</v>
      </c>
      <c r="G798" s="19" t="str">
        <f>IF(AND(NOT(ISBLANK('Gen Master'!G784)),OR('Gen Master'!$AM784=TRUE,'Gen Master'!$AM784="Enabled?")),'Gen Master'!G784, ignore_flag)</f>
        <v>zzz_ignore</v>
      </c>
      <c r="H798" s="19" t="str">
        <f>IF(AND(NOT(ISBLANK('Gen Master'!H784)),OR('Gen Master'!$AM784=TRUE,'Gen Master'!$AM784="Enabled?")),'Gen Master'!H784, ignore_flag)</f>
        <v>zzz_ignore</v>
      </c>
      <c r="I798" s="19" t="str">
        <f>IF(AND(NOT(ISBLANK('Gen Master'!I784)),OR('Gen Master'!$AM784=TRUE,'Gen Master'!$AM784="Enabled?")),'Gen Master'!I784, ignore_flag)</f>
        <v>zzz_ignore</v>
      </c>
      <c r="J798" s="19" t="str">
        <f>IF(AND(NOT(ISBLANK('Gen Master'!J784)),OR('Gen Master'!$AM784=TRUE,'Gen Master'!$AM784="Enabled?")),'Gen Master'!J784, ignore_flag)</f>
        <v>zzz_ignore</v>
      </c>
      <c r="K798" s="19" t="str">
        <f>IF(AND(NOT(ISBLANK('Gen Master'!K784)),OR('Gen Master'!$AM784=TRUE,'Gen Master'!$AM784="Enabled?")),'Gen Master'!K784, ignore_flag)</f>
        <v>zzz_ignore</v>
      </c>
      <c r="L798" s="19" t="str">
        <f>IF(AND(NOT(ISBLANK('Gen Master'!L784)),OR('Gen Master'!$AM784=TRUE,'Gen Master'!$AM784="Enabled?")),'Gen Master'!L784, ignore_flag)</f>
        <v>zzz_ignore</v>
      </c>
      <c r="M798" s="19" t="str">
        <f>IF(AND(NOT(ISBLANK('Gen Master'!M784)),OR('Gen Master'!$AM784=TRUE,'Gen Master'!$AM784="Enabled?")),'Gen Master'!M784, ignore_flag)</f>
        <v>zzz_ignore</v>
      </c>
      <c r="N798" s="19" t="str">
        <f>IF(AND(NOT(ISBLANK('Gen Master'!N784)),OR('Gen Master'!$AM784=TRUE,'Gen Master'!$AM784="Enabled?")),'Gen Master'!N784, ignore_flag)</f>
        <v>zzz_ignore</v>
      </c>
      <c r="O798" s="19" t="str">
        <f>IF(AND(NOT(ISBLANK('Gen Master'!O784)),OR('Gen Master'!$AM784=TRUE,'Gen Master'!$AM784="Enabled?")),'Gen Master'!O784, ignore_flag)</f>
        <v>zzz_ignore</v>
      </c>
      <c r="P798" s="19" t="str">
        <f>IF(AND(NOT(ISBLANK('Gen Master'!P784)),OR('Gen Master'!$AM784=TRUE,'Gen Master'!$AM784="Enabled?")),'Gen Master'!P784, ignore_flag)</f>
        <v>zzz_ignore</v>
      </c>
      <c r="Q798" s="19" t="str">
        <f>IF(AND(NOT(ISBLANK('Gen Master'!Q784)),OR('Gen Master'!$AM784=TRUE,'Gen Master'!$AM784="Enabled?")),'Gen Master'!Q784, ignore_flag)</f>
        <v>zzz_ignore</v>
      </c>
      <c r="R798" s="19" t="str">
        <f>IF(AND(NOT(ISBLANK('Gen Master'!R784)),OR('Gen Master'!$AM784=TRUE,'Gen Master'!$AM784="Enabled?")),'Gen Master'!R784, ignore_flag)</f>
        <v>zzz_ignore</v>
      </c>
      <c r="S798" s="19" t="str">
        <f>IF(AND(NOT(ISBLANK('Gen Master'!S784)),OR('Gen Master'!$AM784=TRUE,'Gen Master'!$AM784="Enabled?")),'Gen Master'!S784, ignore_flag)</f>
        <v>zzz_ignore</v>
      </c>
      <c r="T798" s="19" t="str">
        <f>IF(AND(NOT(ISBLANK('Gen Master'!T784)),OR('Gen Master'!$AM784=TRUE,'Gen Master'!$AM784="Enabled?")),'Gen Master'!T784, ignore_flag)</f>
        <v>zzz_ignore</v>
      </c>
      <c r="U798" s="19" t="str">
        <f>IF(AND(NOT(ISBLANK('Gen Master'!U784)),OR('Gen Master'!$AM784=TRUE,'Gen Master'!$AM784="Enabled?")),'Gen Master'!U784, ignore_flag)</f>
        <v>zzz_ignore</v>
      </c>
      <c r="V798" s="19" t="str">
        <f ca="1">IF(AND(NOT(ISBLANK('Gen Master'!V784)),OR('Gen Master'!$AM784=TRUE,'Gen Master'!$AM784="Enabled?")),'Gen Master'!V784, ignore_flag)</f>
        <v>zzz_ignore</v>
      </c>
      <c r="W798" s="19" t="str">
        <f>IF(AND(NOT(ISBLANK('Gen Master'!W784)),OR('Gen Master'!$AM784=TRUE,'Gen Master'!$AM784="Enabled?")),'Gen Master'!W784, ignore_flag)</f>
        <v>zzz_ignore</v>
      </c>
      <c r="X798" s="19" t="str">
        <f>IF(AND(NOT(ISBLANK('Gen Master'!X784)),OR('Gen Master'!$AM784=TRUE,'Gen Master'!$AM784="Enabled?")),'Gen Master'!X784, ignore_flag)</f>
        <v>zzz_ignore</v>
      </c>
      <c r="Y798" s="19" t="str">
        <f>IF(AND(NOT(ISBLANK('Gen Master'!Y784)),OR('Gen Master'!$AM784=TRUE,'Gen Master'!$AM784="Enabled?")),'Gen Master'!Y784, ignore_flag)</f>
        <v>zzz_ignore</v>
      </c>
    </row>
    <row r="799" spans="1:25">
      <c r="A799" s="19">
        <f>'Gen Master'!A786</f>
        <v>755</v>
      </c>
      <c r="B799" s="19" t="str">
        <f>IF(AND(NOT(ISBLANK('Gen Master'!B786)),OR('Gen Master'!$AM786=TRUE,'Gen Master'!$AM786="Enabled?")),'Gen Master'!B786, ignore_flag)</f>
        <v>zzz_ignore</v>
      </c>
      <c r="C799" s="19" t="str">
        <f>IF(AND(NOT(ISBLANK('Gen Master'!C786)),OR('Gen Master'!$AM786=TRUE,'Gen Master'!$AM786="Enabled?")),'Gen Master'!C786, ignore_flag)</f>
        <v>zzz_ignore</v>
      </c>
      <c r="D799" s="19" t="str">
        <f>IF(AND(NOT(ISBLANK('Gen Master'!D786)),OR('Gen Master'!$AM786=TRUE,'Gen Master'!$AM786="Enabled?")),'Gen Master'!D786, ignore_flag)</f>
        <v>zzz_ignore</v>
      </c>
      <c r="E799" s="19" t="str">
        <f>IF(AND(NOT(ISBLANK('Gen Master'!E786)),OR('Gen Master'!$AM786=TRUE,'Gen Master'!$AM786="Enabled?")),'Gen Master'!E786, ignore_flag)</f>
        <v>zzz_ignore</v>
      </c>
      <c r="F799" s="19" t="str">
        <f>IF(AND(NOT(ISBLANK('Gen Master'!F786)),OR('Gen Master'!$AM786=TRUE,'Gen Master'!$AM786="Enabled?")),'Gen Master'!F786, ignore_flag)</f>
        <v>zzz_ignore</v>
      </c>
      <c r="G799" s="19" t="str">
        <f>IF(AND(NOT(ISBLANK('Gen Master'!G786)),OR('Gen Master'!$AM786=TRUE,'Gen Master'!$AM786="Enabled?")),'Gen Master'!G786, ignore_flag)</f>
        <v>zzz_ignore</v>
      </c>
      <c r="H799" s="19" t="str">
        <f>IF(AND(NOT(ISBLANK('Gen Master'!H786)),OR('Gen Master'!$AM786=TRUE,'Gen Master'!$AM786="Enabled?")),'Gen Master'!H786, ignore_flag)</f>
        <v>zzz_ignore</v>
      </c>
      <c r="I799" s="19" t="str">
        <f>IF(AND(NOT(ISBLANK('Gen Master'!I786)),OR('Gen Master'!$AM786=TRUE,'Gen Master'!$AM786="Enabled?")),'Gen Master'!I786, ignore_flag)</f>
        <v>zzz_ignore</v>
      </c>
      <c r="J799" s="19" t="str">
        <f>IF(AND(NOT(ISBLANK('Gen Master'!J786)),OR('Gen Master'!$AM786=TRUE,'Gen Master'!$AM786="Enabled?")),'Gen Master'!J786, ignore_flag)</f>
        <v>zzz_ignore</v>
      </c>
      <c r="K799" s="19" t="str">
        <f>IF(AND(NOT(ISBLANK('Gen Master'!K786)),OR('Gen Master'!$AM786=TRUE,'Gen Master'!$AM786="Enabled?")),'Gen Master'!K786, ignore_flag)</f>
        <v>zzz_ignore</v>
      </c>
      <c r="L799" s="19" t="str">
        <f>IF(AND(NOT(ISBLANK('Gen Master'!L786)),OR('Gen Master'!$AM786=TRUE,'Gen Master'!$AM786="Enabled?")),'Gen Master'!L786, ignore_flag)</f>
        <v>zzz_ignore</v>
      </c>
      <c r="M799" s="19" t="str">
        <f>IF(AND(NOT(ISBLANK('Gen Master'!M786)),OR('Gen Master'!$AM786=TRUE,'Gen Master'!$AM786="Enabled?")),'Gen Master'!M786, ignore_flag)</f>
        <v>zzz_ignore</v>
      </c>
      <c r="N799" s="19" t="str">
        <f>IF(AND(NOT(ISBLANK('Gen Master'!N786)),OR('Gen Master'!$AM786=TRUE,'Gen Master'!$AM786="Enabled?")),'Gen Master'!N786, ignore_flag)</f>
        <v>zzz_ignore</v>
      </c>
      <c r="O799" s="19" t="str">
        <f>IF(AND(NOT(ISBLANK('Gen Master'!O786)),OR('Gen Master'!$AM786=TRUE,'Gen Master'!$AM786="Enabled?")),'Gen Master'!O786, ignore_flag)</f>
        <v>zzz_ignore</v>
      </c>
      <c r="P799" s="19" t="str">
        <f>IF(AND(NOT(ISBLANK('Gen Master'!P786)),OR('Gen Master'!$AM786=TRUE,'Gen Master'!$AM786="Enabled?")),'Gen Master'!P786, ignore_flag)</f>
        <v>zzz_ignore</v>
      </c>
      <c r="Q799" s="19" t="str">
        <f>IF(AND(NOT(ISBLANK('Gen Master'!Q786)),OR('Gen Master'!$AM786=TRUE,'Gen Master'!$AM786="Enabled?")),'Gen Master'!Q786, ignore_flag)</f>
        <v>zzz_ignore</v>
      </c>
      <c r="R799" s="19" t="str">
        <f>IF(AND(NOT(ISBLANK('Gen Master'!R786)),OR('Gen Master'!$AM786=TRUE,'Gen Master'!$AM786="Enabled?")),'Gen Master'!R786, ignore_flag)</f>
        <v>zzz_ignore</v>
      </c>
      <c r="S799" s="19" t="str">
        <f>IF(AND(NOT(ISBLANK('Gen Master'!S786)),OR('Gen Master'!$AM786=TRUE,'Gen Master'!$AM786="Enabled?")),'Gen Master'!S786, ignore_flag)</f>
        <v>zzz_ignore</v>
      </c>
      <c r="T799" s="19" t="str">
        <f>IF(AND(NOT(ISBLANK('Gen Master'!T786)),OR('Gen Master'!$AM786=TRUE,'Gen Master'!$AM786="Enabled?")),'Gen Master'!T786, ignore_flag)</f>
        <v>zzz_ignore</v>
      </c>
      <c r="U799" s="19" t="str">
        <f>IF(AND(NOT(ISBLANK('Gen Master'!U786)),OR('Gen Master'!$AM786=TRUE,'Gen Master'!$AM786="Enabled?")),'Gen Master'!U786, ignore_flag)</f>
        <v>zzz_ignore</v>
      </c>
      <c r="V799" s="19" t="str">
        <f ca="1">IF(AND(NOT(ISBLANK('Gen Master'!V786)),OR('Gen Master'!$AM786=TRUE,'Gen Master'!$AM786="Enabled?")),'Gen Master'!V786, ignore_flag)</f>
        <v>zzz_ignore</v>
      </c>
      <c r="W799" s="19" t="str">
        <f>IF(AND(NOT(ISBLANK('Gen Master'!W786)),OR('Gen Master'!$AM786=TRUE,'Gen Master'!$AM786="Enabled?")),'Gen Master'!W786, ignore_flag)</f>
        <v>zzz_ignore</v>
      </c>
      <c r="X799" s="19" t="str">
        <f>IF(AND(NOT(ISBLANK('Gen Master'!X786)),OR('Gen Master'!$AM786=TRUE,'Gen Master'!$AM786="Enabled?")),'Gen Master'!X786, ignore_flag)</f>
        <v>zzz_ignore</v>
      </c>
      <c r="Y799" s="19" t="str">
        <f>IF(AND(NOT(ISBLANK('Gen Master'!Y786)),OR('Gen Master'!$AM786=TRUE,'Gen Master'!$AM786="Enabled?")),'Gen Master'!Y786, ignore_flag)</f>
        <v>zzz_ignore</v>
      </c>
    </row>
    <row r="800" spans="1:25">
      <c r="A800" s="19">
        <f>'Gen Master'!A787</f>
        <v>756</v>
      </c>
      <c r="B800" s="19" t="str">
        <f>IF(AND(NOT(ISBLANK('Gen Master'!B787)),OR('Gen Master'!$AM787=TRUE,'Gen Master'!$AM787="Enabled?")),'Gen Master'!B787, ignore_flag)</f>
        <v>zzz_ignore</v>
      </c>
      <c r="C800" s="19" t="str">
        <f>IF(AND(NOT(ISBLANK('Gen Master'!C787)),OR('Gen Master'!$AM787=TRUE,'Gen Master'!$AM787="Enabled?")),'Gen Master'!C787, ignore_flag)</f>
        <v>zzz_ignore</v>
      </c>
      <c r="D800" s="19" t="str">
        <f>IF(AND(NOT(ISBLANK('Gen Master'!D787)),OR('Gen Master'!$AM787=TRUE,'Gen Master'!$AM787="Enabled?")),'Gen Master'!D787, ignore_flag)</f>
        <v>zzz_ignore</v>
      </c>
      <c r="E800" s="19" t="str">
        <f>IF(AND(NOT(ISBLANK('Gen Master'!E787)),OR('Gen Master'!$AM787=TRUE,'Gen Master'!$AM787="Enabled?")),'Gen Master'!E787, ignore_flag)</f>
        <v>zzz_ignore</v>
      </c>
      <c r="F800" s="19" t="str">
        <f>IF(AND(NOT(ISBLANK('Gen Master'!F787)),OR('Gen Master'!$AM787=TRUE,'Gen Master'!$AM787="Enabled?")),'Gen Master'!F787, ignore_flag)</f>
        <v>zzz_ignore</v>
      </c>
      <c r="G800" s="19" t="str">
        <f>IF(AND(NOT(ISBLANK('Gen Master'!G787)),OR('Gen Master'!$AM787=TRUE,'Gen Master'!$AM787="Enabled?")),'Gen Master'!G787, ignore_flag)</f>
        <v>zzz_ignore</v>
      </c>
      <c r="H800" s="19" t="str">
        <f>IF(AND(NOT(ISBLANK('Gen Master'!H787)),OR('Gen Master'!$AM787=TRUE,'Gen Master'!$AM787="Enabled?")),'Gen Master'!H787, ignore_flag)</f>
        <v>zzz_ignore</v>
      </c>
      <c r="I800" s="19" t="str">
        <f>IF(AND(NOT(ISBLANK('Gen Master'!I787)),OR('Gen Master'!$AM787=TRUE,'Gen Master'!$AM787="Enabled?")),'Gen Master'!I787, ignore_flag)</f>
        <v>zzz_ignore</v>
      </c>
      <c r="J800" s="19" t="str">
        <f>IF(AND(NOT(ISBLANK('Gen Master'!J787)),OR('Gen Master'!$AM787=TRUE,'Gen Master'!$AM787="Enabled?")),'Gen Master'!J787, ignore_flag)</f>
        <v>zzz_ignore</v>
      </c>
      <c r="K800" s="19" t="str">
        <f>IF(AND(NOT(ISBLANK('Gen Master'!K787)),OR('Gen Master'!$AM787=TRUE,'Gen Master'!$AM787="Enabled?")),'Gen Master'!K787, ignore_flag)</f>
        <v>zzz_ignore</v>
      </c>
      <c r="L800" s="19" t="str">
        <f>IF(AND(NOT(ISBLANK('Gen Master'!L787)),OR('Gen Master'!$AM787=TRUE,'Gen Master'!$AM787="Enabled?")),'Gen Master'!L787, ignore_flag)</f>
        <v>zzz_ignore</v>
      </c>
      <c r="M800" s="19" t="str">
        <f>IF(AND(NOT(ISBLANK('Gen Master'!M787)),OR('Gen Master'!$AM787=TRUE,'Gen Master'!$AM787="Enabled?")),'Gen Master'!M787, ignore_flag)</f>
        <v>zzz_ignore</v>
      </c>
      <c r="N800" s="19" t="str">
        <f>IF(AND(NOT(ISBLANK('Gen Master'!N787)),OR('Gen Master'!$AM787=TRUE,'Gen Master'!$AM787="Enabled?")),'Gen Master'!N787, ignore_flag)</f>
        <v>zzz_ignore</v>
      </c>
      <c r="O800" s="19" t="str">
        <f>IF(AND(NOT(ISBLANK('Gen Master'!O787)),OR('Gen Master'!$AM787=TRUE,'Gen Master'!$AM787="Enabled?")),'Gen Master'!O787, ignore_flag)</f>
        <v>zzz_ignore</v>
      </c>
      <c r="P800" s="19" t="str">
        <f>IF(AND(NOT(ISBLANK('Gen Master'!P787)),OR('Gen Master'!$AM787=TRUE,'Gen Master'!$AM787="Enabled?")),'Gen Master'!P787, ignore_flag)</f>
        <v>zzz_ignore</v>
      </c>
      <c r="Q800" s="19" t="str">
        <f>IF(AND(NOT(ISBLANK('Gen Master'!Q787)),OR('Gen Master'!$AM787=TRUE,'Gen Master'!$AM787="Enabled?")),'Gen Master'!Q787, ignore_flag)</f>
        <v>zzz_ignore</v>
      </c>
      <c r="R800" s="19" t="str">
        <f>IF(AND(NOT(ISBLANK('Gen Master'!R787)),OR('Gen Master'!$AM787=TRUE,'Gen Master'!$AM787="Enabled?")),'Gen Master'!R787, ignore_flag)</f>
        <v>zzz_ignore</v>
      </c>
      <c r="S800" s="19" t="str">
        <f>IF(AND(NOT(ISBLANK('Gen Master'!S787)),OR('Gen Master'!$AM787=TRUE,'Gen Master'!$AM787="Enabled?")),'Gen Master'!S787, ignore_flag)</f>
        <v>zzz_ignore</v>
      </c>
      <c r="T800" s="19" t="str">
        <f>IF(AND(NOT(ISBLANK('Gen Master'!T787)),OR('Gen Master'!$AM787=TRUE,'Gen Master'!$AM787="Enabled?")),'Gen Master'!T787, ignore_flag)</f>
        <v>zzz_ignore</v>
      </c>
      <c r="U800" s="19" t="str">
        <f>IF(AND(NOT(ISBLANK('Gen Master'!U787)),OR('Gen Master'!$AM787=TRUE,'Gen Master'!$AM787="Enabled?")),'Gen Master'!U787, ignore_flag)</f>
        <v>zzz_ignore</v>
      </c>
      <c r="V800" s="19" t="str">
        <f ca="1">IF(AND(NOT(ISBLANK('Gen Master'!V787)),OR('Gen Master'!$AM787=TRUE,'Gen Master'!$AM787="Enabled?")),'Gen Master'!V787, ignore_flag)</f>
        <v>zzz_ignore</v>
      </c>
      <c r="W800" s="19" t="str">
        <f>IF(AND(NOT(ISBLANK('Gen Master'!W787)),OR('Gen Master'!$AM787=TRUE,'Gen Master'!$AM787="Enabled?")),'Gen Master'!W787, ignore_flag)</f>
        <v>zzz_ignore</v>
      </c>
      <c r="X800" s="19" t="str">
        <f>IF(AND(NOT(ISBLANK('Gen Master'!X787)),OR('Gen Master'!$AM787=TRUE,'Gen Master'!$AM787="Enabled?")),'Gen Master'!X787, ignore_flag)</f>
        <v>zzz_ignore</v>
      </c>
      <c r="Y800" s="19" t="str">
        <f>IF(AND(NOT(ISBLANK('Gen Master'!Y787)),OR('Gen Master'!$AM787=TRUE,'Gen Master'!$AM787="Enabled?")),'Gen Master'!Y787, ignore_flag)</f>
        <v>zzz_ignore</v>
      </c>
    </row>
    <row r="801" spans="1:25">
      <c r="A801" s="19">
        <f>'Gen Master'!A788</f>
        <v>757</v>
      </c>
      <c r="B801" s="19" t="str">
        <f>IF(AND(NOT(ISBLANK('Gen Master'!B788)),OR('Gen Master'!$AM788=TRUE,'Gen Master'!$AM788="Enabled?")),'Gen Master'!B788, ignore_flag)</f>
        <v>zzz_ignore</v>
      </c>
      <c r="C801" s="19" t="str">
        <f>IF(AND(NOT(ISBLANK('Gen Master'!C788)),OR('Gen Master'!$AM788=TRUE,'Gen Master'!$AM788="Enabled?")),'Gen Master'!C788, ignore_flag)</f>
        <v>zzz_ignore</v>
      </c>
      <c r="D801" s="19" t="str">
        <f>IF(AND(NOT(ISBLANK('Gen Master'!D788)),OR('Gen Master'!$AM788=TRUE,'Gen Master'!$AM788="Enabled?")),'Gen Master'!D788, ignore_flag)</f>
        <v>zzz_ignore</v>
      </c>
      <c r="E801" s="19" t="str">
        <f>IF(AND(NOT(ISBLANK('Gen Master'!E788)),OR('Gen Master'!$AM788=TRUE,'Gen Master'!$AM788="Enabled?")),'Gen Master'!E788, ignore_flag)</f>
        <v>zzz_ignore</v>
      </c>
      <c r="F801" s="19" t="str">
        <f>IF(AND(NOT(ISBLANK('Gen Master'!F788)),OR('Gen Master'!$AM788=TRUE,'Gen Master'!$AM788="Enabled?")),'Gen Master'!F788, ignore_flag)</f>
        <v>zzz_ignore</v>
      </c>
      <c r="G801" s="19" t="str">
        <f>IF(AND(NOT(ISBLANK('Gen Master'!G788)),OR('Gen Master'!$AM788=TRUE,'Gen Master'!$AM788="Enabled?")),'Gen Master'!G788, ignore_flag)</f>
        <v>zzz_ignore</v>
      </c>
      <c r="H801" s="19" t="str">
        <f>IF(AND(NOT(ISBLANK('Gen Master'!H788)),OR('Gen Master'!$AM788=TRUE,'Gen Master'!$AM788="Enabled?")),'Gen Master'!H788, ignore_flag)</f>
        <v>zzz_ignore</v>
      </c>
      <c r="I801" s="19" t="str">
        <f>IF(AND(NOT(ISBLANK('Gen Master'!I788)),OR('Gen Master'!$AM788=TRUE,'Gen Master'!$AM788="Enabled?")),'Gen Master'!I788, ignore_flag)</f>
        <v>zzz_ignore</v>
      </c>
      <c r="J801" s="19" t="str">
        <f>IF(AND(NOT(ISBLANK('Gen Master'!J788)),OR('Gen Master'!$AM788=TRUE,'Gen Master'!$AM788="Enabled?")),'Gen Master'!J788, ignore_flag)</f>
        <v>zzz_ignore</v>
      </c>
      <c r="K801" s="19" t="str">
        <f>IF(AND(NOT(ISBLANK('Gen Master'!K788)),OR('Gen Master'!$AM788=TRUE,'Gen Master'!$AM788="Enabled?")),'Gen Master'!K788, ignore_flag)</f>
        <v>zzz_ignore</v>
      </c>
      <c r="L801" s="19" t="str">
        <f>IF(AND(NOT(ISBLANK('Gen Master'!L788)),OR('Gen Master'!$AM788=TRUE,'Gen Master'!$AM788="Enabled?")),'Gen Master'!L788, ignore_flag)</f>
        <v>zzz_ignore</v>
      </c>
      <c r="M801" s="19" t="str">
        <f>IF(AND(NOT(ISBLANK('Gen Master'!M788)),OR('Gen Master'!$AM788=TRUE,'Gen Master'!$AM788="Enabled?")),'Gen Master'!M788, ignore_flag)</f>
        <v>zzz_ignore</v>
      </c>
      <c r="N801" s="19" t="str">
        <f>IF(AND(NOT(ISBLANK('Gen Master'!N788)),OR('Gen Master'!$AM788=TRUE,'Gen Master'!$AM788="Enabled?")),'Gen Master'!N788, ignore_flag)</f>
        <v>zzz_ignore</v>
      </c>
      <c r="O801" s="19" t="str">
        <f>IF(AND(NOT(ISBLANK('Gen Master'!O788)),OR('Gen Master'!$AM788=TRUE,'Gen Master'!$AM788="Enabled?")),'Gen Master'!O788, ignore_flag)</f>
        <v>zzz_ignore</v>
      </c>
      <c r="P801" s="19" t="str">
        <f>IF(AND(NOT(ISBLANK('Gen Master'!P788)),OR('Gen Master'!$AM788=TRUE,'Gen Master'!$AM788="Enabled?")),'Gen Master'!P788, ignore_flag)</f>
        <v>zzz_ignore</v>
      </c>
      <c r="Q801" s="19" t="str">
        <f>IF(AND(NOT(ISBLANK('Gen Master'!Q788)),OR('Gen Master'!$AM788=TRUE,'Gen Master'!$AM788="Enabled?")),'Gen Master'!Q788, ignore_flag)</f>
        <v>zzz_ignore</v>
      </c>
      <c r="R801" s="19" t="str">
        <f>IF(AND(NOT(ISBLANK('Gen Master'!R788)),OR('Gen Master'!$AM788=TRUE,'Gen Master'!$AM788="Enabled?")),'Gen Master'!R788, ignore_flag)</f>
        <v>zzz_ignore</v>
      </c>
      <c r="S801" s="19" t="str">
        <f>IF(AND(NOT(ISBLANK('Gen Master'!S788)),OR('Gen Master'!$AM788=TRUE,'Gen Master'!$AM788="Enabled?")),'Gen Master'!S788, ignore_flag)</f>
        <v>zzz_ignore</v>
      </c>
      <c r="T801" s="19" t="str">
        <f>IF(AND(NOT(ISBLANK('Gen Master'!T788)),OR('Gen Master'!$AM788=TRUE,'Gen Master'!$AM788="Enabled?")),'Gen Master'!T788, ignore_flag)</f>
        <v>zzz_ignore</v>
      </c>
      <c r="U801" s="19" t="str">
        <f>IF(AND(NOT(ISBLANK('Gen Master'!U788)),OR('Gen Master'!$AM788=TRUE,'Gen Master'!$AM788="Enabled?")),'Gen Master'!U788, ignore_flag)</f>
        <v>zzz_ignore</v>
      </c>
      <c r="V801" s="19" t="str">
        <f ca="1">IF(AND(NOT(ISBLANK('Gen Master'!V788)),OR('Gen Master'!$AM788=TRUE,'Gen Master'!$AM788="Enabled?")),'Gen Master'!V788, ignore_flag)</f>
        <v>zzz_ignore</v>
      </c>
      <c r="W801" s="19" t="str">
        <f>IF(AND(NOT(ISBLANK('Gen Master'!W788)),OR('Gen Master'!$AM788=TRUE,'Gen Master'!$AM788="Enabled?")),'Gen Master'!W788, ignore_flag)</f>
        <v>zzz_ignore</v>
      </c>
      <c r="X801" s="19" t="str">
        <f>IF(AND(NOT(ISBLANK('Gen Master'!X788)),OR('Gen Master'!$AM788=TRUE,'Gen Master'!$AM788="Enabled?")),'Gen Master'!X788, ignore_flag)</f>
        <v>zzz_ignore</v>
      </c>
      <c r="Y801" s="19" t="str">
        <f>IF(AND(NOT(ISBLANK('Gen Master'!Y788)),OR('Gen Master'!$AM788=TRUE,'Gen Master'!$AM788="Enabled?")),'Gen Master'!Y788, ignore_flag)</f>
        <v>zzz_ignore</v>
      </c>
    </row>
    <row r="802" spans="1:25">
      <c r="A802" s="19">
        <f>'Gen Master'!A789</f>
        <v>758</v>
      </c>
      <c r="B802" s="19" t="str">
        <f>IF(AND(NOT(ISBLANK('Gen Master'!B789)),OR('Gen Master'!$AM789=TRUE,'Gen Master'!$AM789="Enabled?")),'Gen Master'!B789, ignore_flag)</f>
        <v>zzz_ignore</v>
      </c>
      <c r="C802" s="19" t="str">
        <f>IF(AND(NOT(ISBLANK('Gen Master'!C789)),OR('Gen Master'!$AM789=TRUE,'Gen Master'!$AM789="Enabled?")),'Gen Master'!C789, ignore_flag)</f>
        <v>zzz_ignore</v>
      </c>
      <c r="D802" s="19" t="str">
        <f>IF(AND(NOT(ISBLANK('Gen Master'!D789)),OR('Gen Master'!$AM789=TRUE,'Gen Master'!$AM789="Enabled?")),'Gen Master'!D789, ignore_flag)</f>
        <v>zzz_ignore</v>
      </c>
      <c r="E802" s="19" t="str">
        <f>IF(AND(NOT(ISBLANK('Gen Master'!E789)),OR('Gen Master'!$AM789=TRUE,'Gen Master'!$AM789="Enabled?")),'Gen Master'!E789, ignore_flag)</f>
        <v>zzz_ignore</v>
      </c>
      <c r="F802" s="19" t="str">
        <f>IF(AND(NOT(ISBLANK('Gen Master'!F789)),OR('Gen Master'!$AM789=TRUE,'Gen Master'!$AM789="Enabled?")),'Gen Master'!F789, ignore_flag)</f>
        <v>zzz_ignore</v>
      </c>
      <c r="G802" s="19" t="str">
        <f>IF(AND(NOT(ISBLANK('Gen Master'!G789)),OR('Gen Master'!$AM789=TRUE,'Gen Master'!$AM789="Enabled?")),'Gen Master'!G789, ignore_flag)</f>
        <v>zzz_ignore</v>
      </c>
      <c r="H802" s="19" t="str">
        <f>IF(AND(NOT(ISBLANK('Gen Master'!H789)),OR('Gen Master'!$AM789=TRUE,'Gen Master'!$AM789="Enabled?")),'Gen Master'!H789, ignore_flag)</f>
        <v>zzz_ignore</v>
      </c>
      <c r="I802" s="19" t="str">
        <f>IF(AND(NOT(ISBLANK('Gen Master'!I789)),OR('Gen Master'!$AM789=TRUE,'Gen Master'!$AM789="Enabled?")),'Gen Master'!I789, ignore_flag)</f>
        <v>zzz_ignore</v>
      </c>
      <c r="J802" s="19" t="str">
        <f>IF(AND(NOT(ISBLANK('Gen Master'!J789)),OR('Gen Master'!$AM789=TRUE,'Gen Master'!$AM789="Enabled?")),'Gen Master'!J789, ignore_flag)</f>
        <v>zzz_ignore</v>
      </c>
      <c r="K802" s="19" t="str">
        <f>IF(AND(NOT(ISBLANK('Gen Master'!K789)),OR('Gen Master'!$AM789=TRUE,'Gen Master'!$AM789="Enabled?")),'Gen Master'!K789, ignore_flag)</f>
        <v>zzz_ignore</v>
      </c>
      <c r="L802" s="19" t="str">
        <f>IF(AND(NOT(ISBLANK('Gen Master'!L789)),OR('Gen Master'!$AM789=TRUE,'Gen Master'!$AM789="Enabled?")),'Gen Master'!L789, ignore_flag)</f>
        <v>zzz_ignore</v>
      </c>
      <c r="M802" s="19" t="str">
        <f>IF(AND(NOT(ISBLANK('Gen Master'!M789)),OR('Gen Master'!$AM789=TRUE,'Gen Master'!$AM789="Enabled?")),'Gen Master'!M789, ignore_flag)</f>
        <v>zzz_ignore</v>
      </c>
      <c r="N802" s="19" t="str">
        <f>IF(AND(NOT(ISBLANK('Gen Master'!N789)),OR('Gen Master'!$AM789=TRUE,'Gen Master'!$AM789="Enabled?")),'Gen Master'!N789, ignore_flag)</f>
        <v>zzz_ignore</v>
      </c>
      <c r="O802" s="19" t="str">
        <f>IF(AND(NOT(ISBLANK('Gen Master'!O789)),OR('Gen Master'!$AM789=TRUE,'Gen Master'!$AM789="Enabled?")),'Gen Master'!O789, ignore_flag)</f>
        <v>zzz_ignore</v>
      </c>
      <c r="P802" s="19" t="str">
        <f>IF(AND(NOT(ISBLANK('Gen Master'!P789)),OR('Gen Master'!$AM789=TRUE,'Gen Master'!$AM789="Enabled?")),'Gen Master'!P789, ignore_flag)</f>
        <v>zzz_ignore</v>
      </c>
      <c r="Q802" s="19" t="str">
        <f>IF(AND(NOT(ISBLANK('Gen Master'!Q789)),OR('Gen Master'!$AM789=TRUE,'Gen Master'!$AM789="Enabled?")),'Gen Master'!Q789, ignore_flag)</f>
        <v>zzz_ignore</v>
      </c>
      <c r="R802" s="19" t="str">
        <f>IF(AND(NOT(ISBLANK('Gen Master'!R789)),OR('Gen Master'!$AM789=TRUE,'Gen Master'!$AM789="Enabled?")),'Gen Master'!R789, ignore_flag)</f>
        <v>zzz_ignore</v>
      </c>
      <c r="S802" s="19" t="str">
        <f>IF(AND(NOT(ISBLANK('Gen Master'!S789)),OR('Gen Master'!$AM789=TRUE,'Gen Master'!$AM789="Enabled?")),'Gen Master'!S789, ignore_flag)</f>
        <v>zzz_ignore</v>
      </c>
      <c r="T802" s="19" t="str">
        <f>IF(AND(NOT(ISBLANK('Gen Master'!T789)),OR('Gen Master'!$AM789=TRUE,'Gen Master'!$AM789="Enabled?")),'Gen Master'!T789, ignore_flag)</f>
        <v>zzz_ignore</v>
      </c>
      <c r="U802" s="19" t="str">
        <f>IF(AND(NOT(ISBLANK('Gen Master'!U789)),OR('Gen Master'!$AM789=TRUE,'Gen Master'!$AM789="Enabled?")),'Gen Master'!U789, ignore_flag)</f>
        <v>zzz_ignore</v>
      </c>
      <c r="V802" s="19" t="str">
        <f ca="1">IF(AND(NOT(ISBLANK('Gen Master'!V789)),OR('Gen Master'!$AM789=TRUE,'Gen Master'!$AM789="Enabled?")),'Gen Master'!V789, ignore_flag)</f>
        <v>zzz_ignore</v>
      </c>
      <c r="W802" s="19" t="str">
        <f>IF(AND(NOT(ISBLANK('Gen Master'!W789)),OR('Gen Master'!$AM789=TRUE,'Gen Master'!$AM789="Enabled?")),'Gen Master'!W789, ignore_flag)</f>
        <v>zzz_ignore</v>
      </c>
      <c r="X802" s="19" t="str">
        <f>IF(AND(NOT(ISBLANK('Gen Master'!X789)),OR('Gen Master'!$AM789=TRUE,'Gen Master'!$AM789="Enabled?")),'Gen Master'!X789, ignore_flag)</f>
        <v>zzz_ignore</v>
      </c>
      <c r="Y802" s="19" t="str">
        <f>IF(AND(NOT(ISBLANK('Gen Master'!Y789)),OR('Gen Master'!$AM789=TRUE,'Gen Master'!$AM789="Enabled?")),'Gen Master'!Y789, ignore_flag)</f>
        <v>zzz_ignore</v>
      </c>
    </row>
    <row r="803" spans="1:25">
      <c r="A803" s="19">
        <f>'Gen Master'!A790</f>
        <v>759</v>
      </c>
      <c r="B803" s="19" t="str">
        <f>IF(AND(NOT(ISBLANK('Gen Master'!B790)),OR('Gen Master'!$AM790=TRUE,'Gen Master'!$AM790="Enabled?")),'Gen Master'!B790, ignore_flag)</f>
        <v>zzz_ignore</v>
      </c>
      <c r="C803" s="19" t="str">
        <f>IF(AND(NOT(ISBLANK('Gen Master'!C790)),OR('Gen Master'!$AM790=TRUE,'Gen Master'!$AM790="Enabled?")),'Gen Master'!C790, ignore_flag)</f>
        <v>zzz_ignore</v>
      </c>
      <c r="D803" s="19" t="str">
        <f>IF(AND(NOT(ISBLANK('Gen Master'!D790)),OR('Gen Master'!$AM790=TRUE,'Gen Master'!$AM790="Enabled?")),'Gen Master'!D790, ignore_flag)</f>
        <v>zzz_ignore</v>
      </c>
      <c r="E803" s="19" t="str">
        <f>IF(AND(NOT(ISBLANK('Gen Master'!E790)),OR('Gen Master'!$AM790=TRUE,'Gen Master'!$AM790="Enabled?")),'Gen Master'!E790, ignore_flag)</f>
        <v>zzz_ignore</v>
      </c>
      <c r="F803" s="19" t="str">
        <f>IF(AND(NOT(ISBLANK('Gen Master'!F790)),OR('Gen Master'!$AM790=TRUE,'Gen Master'!$AM790="Enabled?")),'Gen Master'!F790, ignore_flag)</f>
        <v>zzz_ignore</v>
      </c>
      <c r="G803" s="19" t="str">
        <f>IF(AND(NOT(ISBLANK('Gen Master'!G790)),OR('Gen Master'!$AM790=TRUE,'Gen Master'!$AM790="Enabled?")),'Gen Master'!G790, ignore_flag)</f>
        <v>zzz_ignore</v>
      </c>
      <c r="H803" s="19" t="str">
        <f>IF(AND(NOT(ISBLANK('Gen Master'!H790)),OR('Gen Master'!$AM790=TRUE,'Gen Master'!$AM790="Enabled?")),'Gen Master'!H790, ignore_flag)</f>
        <v>zzz_ignore</v>
      </c>
      <c r="I803" s="19" t="str">
        <f>IF(AND(NOT(ISBLANK('Gen Master'!I790)),OR('Gen Master'!$AM790=TRUE,'Gen Master'!$AM790="Enabled?")),'Gen Master'!I790, ignore_flag)</f>
        <v>zzz_ignore</v>
      </c>
      <c r="J803" s="19" t="str">
        <f>IF(AND(NOT(ISBLANK('Gen Master'!J790)),OR('Gen Master'!$AM790=TRUE,'Gen Master'!$AM790="Enabled?")),'Gen Master'!J790, ignore_flag)</f>
        <v>zzz_ignore</v>
      </c>
      <c r="K803" s="19" t="str">
        <f>IF(AND(NOT(ISBLANK('Gen Master'!K790)),OR('Gen Master'!$AM790=TRUE,'Gen Master'!$AM790="Enabled?")),'Gen Master'!K790, ignore_flag)</f>
        <v>zzz_ignore</v>
      </c>
      <c r="L803" s="19" t="str">
        <f>IF(AND(NOT(ISBLANK('Gen Master'!L790)),OR('Gen Master'!$AM790=TRUE,'Gen Master'!$AM790="Enabled?")),'Gen Master'!L790, ignore_flag)</f>
        <v>zzz_ignore</v>
      </c>
      <c r="M803" s="19" t="str">
        <f>IF(AND(NOT(ISBLANK('Gen Master'!M790)),OR('Gen Master'!$AM790=TRUE,'Gen Master'!$AM790="Enabled?")),'Gen Master'!M790, ignore_flag)</f>
        <v>zzz_ignore</v>
      </c>
      <c r="N803" s="19" t="str">
        <f>IF(AND(NOT(ISBLANK('Gen Master'!N790)),OR('Gen Master'!$AM790=TRUE,'Gen Master'!$AM790="Enabled?")),'Gen Master'!N790, ignore_flag)</f>
        <v>zzz_ignore</v>
      </c>
      <c r="O803" s="19" t="str">
        <f>IF(AND(NOT(ISBLANK('Gen Master'!O790)),OR('Gen Master'!$AM790=TRUE,'Gen Master'!$AM790="Enabled?")),'Gen Master'!O790, ignore_flag)</f>
        <v>zzz_ignore</v>
      </c>
      <c r="P803" s="19" t="str">
        <f>IF(AND(NOT(ISBLANK('Gen Master'!P790)),OR('Gen Master'!$AM790=TRUE,'Gen Master'!$AM790="Enabled?")),'Gen Master'!P790, ignore_flag)</f>
        <v>zzz_ignore</v>
      </c>
      <c r="Q803" s="19" t="str">
        <f>IF(AND(NOT(ISBLANK('Gen Master'!Q790)),OR('Gen Master'!$AM790=TRUE,'Gen Master'!$AM790="Enabled?")),'Gen Master'!Q790, ignore_flag)</f>
        <v>zzz_ignore</v>
      </c>
      <c r="R803" s="19" t="str">
        <f>IF(AND(NOT(ISBLANK('Gen Master'!R790)),OR('Gen Master'!$AM790=TRUE,'Gen Master'!$AM790="Enabled?")),'Gen Master'!R790, ignore_flag)</f>
        <v>zzz_ignore</v>
      </c>
      <c r="S803" s="19" t="str">
        <f>IF(AND(NOT(ISBLANK('Gen Master'!S790)),OR('Gen Master'!$AM790=TRUE,'Gen Master'!$AM790="Enabled?")),'Gen Master'!S790, ignore_flag)</f>
        <v>zzz_ignore</v>
      </c>
      <c r="T803" s="19" t="str">
        <f>IF(AND(NOT(ISBLANK('Gen Master'!T790)),OR('Gen Master'!$AM790=TRUE,'Gen Master'!$AM790="Enabled?")),'Gen Master'!T790, ignore_flag)</f>
        <v>zzz_ignore</v>
      </c>
      <c r="U803" s="19" t="str">
        <f>IF(AND(NOT(ISBLANK('Gen Master'!U790)),OR('Gen Master'!$AM790=TRUE,'Gen Master'!$AM790="Enabled?")),'Gen Master'!U790, ignore_flag)</f>
        <v>zzz_ignore</v>
      </c>
      <c r="V803" s="19" t="str">
        <f ca="1">IF(AND(NOT(ISBLANK('Gen Master'!V790)),OR('Gen Master'!$AM790=TRUE,'Gen Master'!$AM790="Enabled?")),'Gen Master'!V790, ignore_flag)</f>
        <v>zzz_ignore</v>
      </c>
      <c r="W803" s="19" t="str">
        <f>IF(AND(NOT(ISBLANK('Gen Master'!W790)),OR('Gen Master'!$AM790=TRUE,'Gen Master'!$AM790="Enabled?")),'Gen Master'!W790, ignore_flag)</f>
        <v>zzz_ignore</v>
      </c>
      <c r="X803" s="19" t="str">
        <f>IF(AND(NOT(ISBLANK('Gen Master'!X790)),OR('Gen Master'!$AM790=TRUE,'Gen Master'!$AM790="Enabled?")),'Gen Master'!X790, ignore_flag)</f>
        <v>zzz_ignore</v>
      </c>
      <c r="Y803" s="19" t="str">
        <f>IF(AND(NOT(ISBLANK('Gen Master'!Y790)),OR('Gen Master'!$AM790=TRUE,'Gen Master'!$AM790="Enabled?")),'Gen Master'!Y790, ignore_flag)</f>
        <v>zzz_ignore</v>
      </c>
    </row>
    <row r="804" spans="1:25">
      <c r="A804" s="19">
        <f>'Gen Master'!A791</f>
        <v>760</v>
      </c>
      <c r="B804" s="19" t="str">
        <f>IF(AND(NOT(ISBLANK('Gen Master'!B791)),OR('Gen Master'!$AM791=TRUE,'Gen Master'!$AM791="Enabled?")),'Gen Master'!B791, ignore_flag)</f>
        <v>zzz_ignore</v>
      </c>
      <c r="C804" s="19" t="str">
        <f>IF(AND(NOT(ISBLANK('Gen Master'!C791)),OR('Gen Master'!$AM791=TRUE,'Gen Master'!$AM791="Enabled?")),'Gen Master'!C791, ignore_flag)</f>
        <v>zzz_ignore</v>
      </c>
      <c r="D804" s="19" t="str">
        <f>IF(AND(NOT(ISBLANK('Gen Master'!D791)),OR('Gen Master'!$AM791=TRUE,'Gen Master'!$AM791="Enabled?")),'Gen Master'!D791, ignore_flag)</f>
        <v>zzz_ignore</v>
      </c>
      <c r="E804" s="19" t="str">
        <f>IF(AND(NOT(ISBLANK('Gen Master'!E791)),OR('Gen Master'!$AM791=TRUE,'Gen Master'!$AM791="Enabled?")),'Gen Master'!E791, ignore_flag)</f>
        <v>zzz_ignore</v>
      </c>
      <c r="F804" s="19" t="str">
        <f>IF(AND(NOT(ISBLANK('Gen Master'!F791)),OR('Gen Master'!$AM791=TRUE,'Gen Master'!$AM791="Enabled?")),'Gen Master'!F791, ignore_flag)</f>
        <v>zzz_ignore</v>
      </c>
      <c r="G804" s="19" t="str">
        <f>IF(AND(NOT(ISBLANK('Gen Master'!G791)),OR('Gen Master'!$AM791=TRUE,'Gen Master'!$AM791="Enabled?")),'Gen Master'!G791, ignore_flag)</f>
        <v>zzz_ignore</v>
      </c>
      <c r="H804" s="19" t="str">
        <f>IF(AND(NOT(ISBLANK('Gen Master'!H791)),OR('Gen Master'!$AM791=TRUE,'Gen Master'!$AM791="Enabled?")),'Gen Master'!H791, ignore_flag)</f>
        <v>zzz_ignore</v>
      </c>
      <c r="I804" s="19" t="str">
        <f>IF(AND(NOT(ISBLANK('Gen Master'!I791)),OR('Gen Master'!$AM791=TRUE,'Gen Master'!$AM791="Enabled?")),'Gen Master'!I791, ignore_flag)</f>
        <v>zzz_ignore</v>
      </c>
      <c r="J804" s="19" t="str">
        <f>IF(AND(NOT(ISBLANK('Gen Master'!J791)),OR('Gen Master'!$AM791=TRUE,'Gen Master'!$AM791="Enabled?")),'Gen Master'!J791, ignore_flag)</f>
        <v>zzz_ignore</v>
      </c>
      <c r="K804" s="19" t="str">
        <f>IF(AND(NOT(ISBLANK('Gen Master'!K791)),OR('Gen Master'!$AM791=TRUE,'Gen Master'!$AM791="Enabled?")),'Gen Master'!K791, ignore_flag)</f>
        <v>zzz_ignore</v>
      </c>
      <c r="L804" s="19" t="str">
        <f>IF(AND(NOT(ISBLANK('Gen Master'!L791)),OR('Gen Master'!$AM791=TRUE,'Gen Master'!$AM791="Enabled?")),'Gen Master'!L791, ignore_flag)</f>
        <v>zzz_ignore</v>
      </c>
      <c r="M804" s="19" t="str">
        <f>IF(AND(NOT(ISBLANK('Gen Master'!M791)),OR('Gen Master'!$AM791=TRUE,'Gen Master'!$AM791="Enabled?")),'Gen Master'!M791, ignore_flag)</f>
        <v>zzz_ignore</v>
      </c>
      <c r="N804" s="19" t="str">
        <f>IF(AND(NOT(ISBLANK('Gen Master'!N791)),OR('Gen Master'!$AM791=TRUE,'Gen Master'!$AM791="Enabled?")),'Gen Master'!N791, ignore_flag)</f>
        <v>zzz_ignore</v>
      </c>
      <c r="O804" s="19" t="str">
        <f>IF(AND(NOT(ISBLANK('Gen Master'!O791)),OR('Gen Master'!$AM791=TRUE,'Gen Master'!$AM791="Enabled?")),'Gen Master'!O791, ignore_flag)</f>
        <v>zzz_ignore</v>
      </c>
      <c r="P804" s="19" t="str">
        <f>IF(AND(NOT(ISBLANK('Gen Master'!P791)),OR('Gen Master'!$AM791=TRUE,'Gen Master'!$AM791="Enabled?")),'Gen Master'!P791, ignore_flag)</f>
        <v>zzz_ignore</v>
      </c>
      <c r="Q804" s="19" t="str">
        <f>IF(AND(NOT(ISBLANK('Gen Master'!Q791)),OR('Gen Master'!$AM791=TRUE,'Gen Master'!$AM791="Enabled?")),'Gen Master'!Q791, ignore_flag)</f>
        <v>zzz_ignore</v>
      </c>
      <c r="R804" s="19" t="str">
        <f>IF(AND(NOT(ISBLANK('Gen Master'!R791)),OR('Gen Master'!$AM791=TRUE,'Gen Master'!$AM791="Enabled?")),'Gen Master'!R791, ignore_flag)</f>
        <v>zzz_ignore</v>
      </c>
      <c r="S804" s="19" t="str">
        <f>IF(AND(NOT(ISBLANK('Gen Master'!S791)),OR('Gen Master'!$AM791=TRUE,'Gen Master'!$AM791="Enabled?")),'Gen Master'!S791, ignore_flag)</f>
        <v>zzz_ignore</v>
      </c>
      <c r="T804" s="19" t="str">
        <f>IF(AND(NOT(ISBLANK('Gen Master'!T791)),OR('Gen Master'!$AM791=TRUE,'Gen Master'!$AM791="Enabled?")),'Gen Master'!T791, ignore_flag)</f>
        <v>zzz_ignore</v>
      </c>
      <c r="U804" s="19" t="str">
        <f>IF(AND(NOT(ISBLANK('Gen Master'!U791)),OR('Gen Master'!$AM791=TRUE,'Gen Master'!$AM791="Enabled?")),'Gen Master'!U791, ignore_flag)</f>
        <v>zzz_ignore</v>
      </c>
      <c r="V804" s="19" t="str">
        <f ca="1">IF(AND(NOT(ISBLANK('Gen Master'!V791)),OR('Gen Master'!$AM791=TRUE,'Gen Master'!$AM791="Enabled?")),'Gen Master'!V791, ignore_flag)</f>
        <v>zzz_ignore</v>
      </c>
      <c r="W804" s="19" t="str">
        <f>IF(AND(NOT(ISBLANK('Gen Master'!W791)),OR('Gen Master'!$AM791=TRUE,'Gen Master'!$AM791="Enabled?")),'Gen Master'!W791, ignore_flag)</f>
        <v>zzz_ignore</v>
      </c>
      <c r="X804" s="19" t="str">
        <f>IF(AND(NOT(ISBLANK('Gen Master'!X791)),OR('Gen Master'!$AM791=TRUE,'Gen Master'!$AM791="Enabled?")),'Gen Master'!X791, ignore_flag)</f>
        <v>zzz_ignore</v>
      </c>
      <c r="Y804" s="19" t="str">
        <f>IF(AND(NOT(ISBLANK('Gen Master'!Y791)),OR('Gen Master'!$AM791=TRUE,'Gen Master'!$AM791="Enabled?")),'Gen Master'!Y791, ignore_flag)</f>
        <v>zzz_ignore</v>
      </c>
    </row>
    <row r="805" spans="1:25">
      <c r="A805" s="19">
        <f>'Gen Master'!A792</f>
        <v>761</v>
      </c>
      <c r="B805" s="19" t="str">
        <f>IF(AND(NOT(ISBLANK('Gen Master'!B792)),OR('Gen Master'!$AM792=TRUE,'Gen Master'!$AM792="Enabled?")),'Gen Master'!B792, ignore_flag)</f>
        <v>zzz_ignore</v>
      </c>
      <c r="C805" s="19" t="str">
        <f>IF(AND(NOT(ISBLANK('Gen Master'!C792)),OR('Gen Master'!$AM792=TRUE,'Gen Master'!$AM792="Enabled?")),'Gen Master'!C792, ignore_flag)</f>
        <v>zzz_ignore</v>
      </c>
      <c r="D805" s="19" t="str">
        <f>IF(AND(NOT(ISBLANK('Gen Master'!D792)),OR('Gen Master'!$AM792=TRUE,'Gen Master'!$AM792="Enabled?")),'Gen Master'!D792, ignore_flag)</f>
        <v>zzz_ignore</v>
      </c>
      <c r="E805" s="19" t="str">
        <f>IF(AND(NOT(ISBLANK('Gen Master'!E792)),OR('Gen Master'!$AM792=TRUE,'Gen Master'!$AM792="Enabled?")),'Gen Master'!E792, ignore_flag)</f>
        <v>zzz_ignore</v>
      </c>
      <c r="F805" s="19" t="str">
        <f>IF(AND(NOT(ISBLANK('Gen Master'!F792)),OR('Gen Master'!$AM792=TRUE,'Gen Master'!$AM792="Enabled?")),'Gen Master'!F792, ignore_flag)</f>
        <v>zzz_ignore</v>
      </c>
      <c r="G805" s="19" t="str">
        <f>IF(AND(NOT(ISBLANK('Gen Master'!G792)),OR('Gen Master'!$AM792=TRUE,'Gen Master'!$AM792="Enabled?")),'Gen Master'!G792, ignore_flag)</f>
        <v>zzz_ignore</v>
      </c>
      <c r="H805" s="19" t="str">
        <f>IF(AND(NOT(ISBLANK('Gen Master'!H792)),OR('Gen Master'!$AM792=TRUE,'Gen Master'!$AM792="Enabled?")),'Gen Master'!H792, ignore_flag)</f>
        <v>zzz_ignore</v>
      </c>
      <c r="I805" s="19" t="str">
        <f>IF(AND(NOT(ISBLANK('Gen Master'!I792)),OR('Gen Master'!$AM792=TRUE,'Gen Master'!$AM792="Enabled?")),'Gen Master'!I792, ignore_flag)</f>
        <v>zzz_ignore</v>
      </c>
      <c r="J805" s="19" t="str">
        <f>IF(AND(NOT(ISBLANK('Gen Master'!J792)),OR('Gen Master'!$AM792=TRUE,'Gen Master'!$AM792="Enabled?")),'Gen Master'!J792, ignore_flag)</f>
        <v>zzz_ignore</v>
      </c>
      <c r="K805" s="19" t="str">
        <f>IF(AND(NOT(ISBLANK('Gen Master'!K792)),OR('Gen Master'!$AM792=TRUE,'Gen Master'!$AM792="Enabled?")),'Gen Master'!K792, ignore_flag)</f>
        <v>zzz_ignore</v>
      </c>
      <c r="L805" s="19" t="str">
        <f>IF(AND(NOT(ISBLANK('Gen Master'!L792)),OR('Gen Master'!$AM792=TRUE,'Gen Master'!$AM792="Enabled?")),'Gen Master'!L792, ignore_flag)</f>
        <v>zzz_ignore</v>
      </c>
      <c r="M805" s="19" t="str">
        <f>IF(AND(NOT(ISBLANK('Gen Master'!M792)),OR('Gen Master'!$AM792=TRUE,'Gen Master'!$AM792="Enabled?")),'Gen Master'!M792, ignore_flag)</f>
        <v>zzz_ignore</v>
      </c>
      <c r="N805" s="19" t="str">
        <f>IF(AND(NOT(ISBLANK('Gen Master'!N792)),OR('Gen Master'!$AM792=TRUE,'Gen Master'!$AM792="Enabled?")),'Gen Master'!N792, ignore_flag)</f>
        <v>zzz_ignore</v>
      </c>
      <c r="O805" s="19" t="str">
        <f>IF(AND(NOT(ISBLANK('Gen Master'!O792)),OR('Gen Master'!$AM792=TRUE,'Gen Master'!$AM792="Enabled?")),'Gen Master'!O792, ignore_flag)</f>
        <v>zzz_ignore</v>
      </c>
      <c r="P805" s="19" t="str">
        <f>IF(AND(NOT(ISBLANK('Gen Master'!P792)),OR('Gen Master'!$AM792=TRUE,'Gen Master'!$AM792="Enabled?")),'Gen Master'!P792, ignore_flag)</f>
        <v>zzz_ignore</v>
      </c>
      <c r="Q805" s="19" t="str">
        <f>IF(AND(NOT(ISBLANK('Gen Master'!Q792)),OR('Gen Master'!$AM792=TRUE,'Gen Master'!$AM792="Enabled?")),'Gen Master'!Q792, ignore_flag)</f>
        <v>zzz_ignore</v>
      </c>
      <c r="R805" s="19" t="str">
        <f>IF(AND(NOT(ISBLANK('Gen Master'!R792)),OR('Gen Master'!$AM792=TRUE,'Gen Master'!$AM792="Enabled?")),'Gen Master'!R792, ignore_flag)</f>
        <v>zzz_ignore</v>
      </c>
      <c r="S805" s="19" t="str">
        <f>IF(AND(NOT(ISBLANK('Gen Master'!S792)),OR('Gen Master'!$AM792=TRUE,'Gen Master'!$AM792="Enabled?")),'Gen Master'!S792, ignore_flag)</f>
        <v>zzz_ignore</v>
      </c>
      <c r="T805" s="19" t="str">
        <f>IF(AND(NOT(ISBLANK('Gen Master'!T792)),OR('Gen Master'!$AM792=TRUE,'Gen Master'!$AM792="Enabled?")),'Gen Master'!T792, ignore_flag)</f>
        <v>zzz_ignore</v>
      </c>
      <c r="U805" s="19" t="str">
        <f>IF(AND(NOT(ISBLANK('Gen Master'!U792)),OR('Gen Master'!$AM792=TRUE,'Gen Master'!$AM792="Enabled?")),'Gen Master'!U792, ignore_flag)</f>
        <v>zzz_ignore</v>
      </c>
      <c r="V805" s="19" t="str">
        <f ca="1">IF(AND(NOT(ISBLANK('Gen Master'!V792)),OR('Gen Master'!$AM792=TRUE,'Gen Master'!$AM792="Enabled?")),'Gen Master'!V792, ignore_flag)</f>
        <v>zzz_ignore</v>
      </c>
      <c r="W805" s="19" t="str">
        <f>IF(AND(NOT(ISBLANK('Gen Master'!W792)),OR('Gen Master'!$AM792=TRUE,'Gen Master'!$AM792="Enabled?")),'Gen Master'!W792, ignore_flag)</f>
        <v>zzz_ignore</v>
      </c>
      <c r="X805" s="19" t="str">
        <f>IF(AND(NOT(ISBLANK('Gen Master'!X792)),OR('Gen Master'!$AM792=TRUE,'Gen Master'!$AM792="Enabled?")),'Gen Master'!X792, ignore_flag)</f>
        <v>zzz_ignore</v>
      </c>
      <c r="Y805" s="19" t="str">
        <f>IF(AND(NOT(ISBLANK('Gen Master'!Y792)),OR('Gen Master'!$AM792=TRUE,'Gen Master'!$AM792="Enabled?")),'Gen Master'!Y792, ignore_flag)</f>
        <v>zzz_ignore</v>
      </c>
    </row>
    <row r="806" spans="1:25">
      <c r="A806" s="19">
        <f>'Gen Master'!A793</f>
        <v>762</v>
      </c>
      <c r="B806" s="19" t="str">
        <f>IF(AND(NOT(ISBLANK('Gen Master'!B793)),OR('Gen Master'!$AM793=TRUE,'Gen Master'!$AM793="Enabled?")),'Gen Master'!B793, ignore_flag)</f>
        <v>zzz_ignore</v>
      </c>
      <c r="C806" s="19" t="str">
        <f>IF(AND(NOT(ISBLANK('Gen Master'!C793)),OR('Gen Master'!$AM793=TRUE,'Gen Master'!$AM793="Enabled?")),'Gen Master'!C793, ignore_flag)</f>
        <v>zzz_ignore</v>
      </c>
      <c r="D806" s="19" t="str">
        <f>IF(AND(NOT(ISBLANK('Gen Master'!D793)),OR('Gen Master'!$AM793=TRUE,'Gen Master'!$AM793="Enabled?")),'Gen Master'!D793, ignore_flag)</f>
        <v>zzz_ignore</v>
      </c>
      <c r="E806" s="19" t="str">
        <f>IF(AND(NOT(ISBLANK('Gen Master'!E793)),OR('Gen Master'!$AM793=TRUE,'Gen Master'!$AM793="Enabled?")),'Gen Master'!E793, ignore_flag)</f>
        <v>zzz_ignore</v>
      </c>
      <c r="F806" s="19" t="str">
        <f>IF(AND(NOT(ISBLANK('Gen Master'!F793)),OR('Gen Master'!$AM793=TRUE,'Gen Master'!$AM793="Enabled?")),'Gen Master'!F793, ignore_flag)</f>
        <v>zzz_ignore</v>
      </c>
      <c r="G806" s="19" t="str">
        <f>IF(AND(NOT(ISBLANK('Gen Master'!G793)),OR('Gen Master'!$AM793=TRUE,'Gen Master'!$AM793="Enabled?")),'Gen Master'!G793, ignore_flag)</f>
        <v>zzz_ignore</v>
      </c>
      <c r="H806" s="19" t="str">
        <f>IF(AND(NOT(ISBLANK('Gen Master'!H793)),OR('Gen Master'!$AM793=TRUE,'Gen Master'!$AM793="Enabled?")),'Gen Master'!H793, ignore_flag)</f>
        <v>zzz_ignore</v>
      </c>
      <c r="I806" s="19" t="str">
        <f>IF(AND(NOT(ISBLANK('Gen Master'!I793)),OR('Gen Master'!$AM793=TRUE,'Gen Master'!$AM793="Enabled?")),'Gen Master'!I793, ignore_flag)</f>
        <v>zzz_ignore</v>
      </c>
      <c r="J806" s="19" t="str">
        <f>IF(AND(NOT(ISBLANK('Gen Master'!J793)),OR('Gen Master'!$AM793=TRUE,'Gen Master'!$AM793="Enabled?")),'Gen Master'!J793, ignore_flag)</f>
        <v>zzz_ignore</v>
      </c>
      <c r="K806" s="19" t="str">
        <f>IF(AND(NOT(ISBLANK('Gen Master'!K793)),OR('Gen Master'!$AM793=TRUE,'Gen Master'!$AM793="Enabled?")),'Gen Master'!K793, ignore_flag)</f>
        <v>zzz_ignore</v>
      </c>
      <c r="L806" s="19" t="str">
        <f>IF(AND(NOT(ISBLANK('Gen Master'!L793)),OR('Gen Master'!$AM793=TRUE,'Gen Master'!$AM793="Enabled?")),'Gen Master'!L793, ignore_flag)</f>
        <v>zzz_ignore</v>
      </c>
      <c r="M806" s="19" t="str">
        <f>IF(AND(NOT(ISBLANK('Gen Master'!M793)),OR('Gen Master'!$AM793=TRUE,'Gen Master'!$AM793="Enabled?")),'Gen Master'!M793, ignore_flag)</f>
        <v>zzz_ignore</v>
      </c>
      <c r="N806" s="19" t="str">
        <f>IF(AND(NOT(ISBLANK('Gen Master'!N793)),OR('Gen Master'!$AM793=TRUE,'Gen Master'!$AM793="Enabled?")),'Gen Master'!N793, ignore_flag)</f>
        <v>zzz_ignore</v>
      </c>
      <c r="O806" s="19" t="str">
        <f>IF(AND(NOT(ISBLANK('Gen Master'!O793)),OR('Gen Master'!$AM793=TRUE,'Gen Master'!$AM793="Enabled?")),'Gen Master'!O793, ignore_flag)</f>
        <v>zzz_ignore</v>
      </c>
      <c r="P806" s="19" t="str">
        <f>IF(AND(NOT(ISBLANK('Gen Master'!P793)),OR('Gen Master'!$AM793=TRUE,'Gen Master'!$AM793="Enabled?")),'Gen Master'!P793, ignore_flag)</f>
        <v>zzz_ignore</v>
      </c>
      <c r="Q806" s="19" t="str">
        <f>IF(AND(NOT(ISBLANK('Gen Master'!Q793)),OR('Gen Master'!$AM793=TRUE,'Gen Master'!$AM793="Enabled?")),'Gen Master'!Q793, ignore_flag)</f>
        <v>zzz_ignore</v>
      </c>
      <c r="R806" s="19" t="str">
        <f>IF(AND(NOT(ISBLANK('Gen Master'!R793)),OR('Gen Master'!$AM793=TRUE,'Gen Master'!$AM793="Enabled?")),'Gen Master'!R793, ignore_flag)</f>
        <v>zzz_ignore</v>
      </c>
      <c r="S806" s="19" t="str">
        <f>IF(AND(NOT(ISBLANK('Gen Master'!S793)),OR('Gen Master'!$AM793=TRUE,'Gen Master'!$AM793="Enabled?")),'Gen Master'!S793, ignore_flag)</f>
        <v>zzz_ignore</v>
      </c>
      <c r="T806" s="19" t="str">
        <f>IF(AND(NOT(ISBLANK('Gen Master'!T793)),OR('Gen Master'!$AM793=TRUE,'Gen Master'!$AM793="Enabled?")),'Gen Master'!T793, ignore_flag)</f>
        <v>zzz_ignore</v>
      </c>
      <c r="U806" s="19" t="str">
        <f>IF(AND(NOT(ISBLANK('Gen Master'!U793)),OR('Gen Master'!$AM793=TRUE,'Gen Master'!$AM793="Enabled?")),'Gen Master'!U793, ignore_flag)</f>
        <v>zzz_ignore</v>
      </c>
      <c r="V806" s="19" t="str">
        <f ca="1">IF(AND(NOT(ISBLANK('Gen Master'!V793)),OR('Gen Master'!$AM793=TRUE,'Gen Master'!$AM793="Enabled?")),'Gen Master'!V793, ignore_flag)</f>
        <v>zzz_ignore</v>
      </c>
      <c r="W806" s="19" t="str">
        <f>IF(AND(NOT(ISBLANK('Gen Master'!W793)),OR('Gen Master'!$AM793=TRUE,'Gen Master'!$AM793="Enabled?")),'Gen Master'!W793, ignore_flag)</f>
        <v>zzz_ignore</v>
      </c>
      <c r="X806" s="19" t="str">
        <f>IF(AND(NOT(ISBLANK('Gen Master'!X793)),OR('Gen Master'!$AM793=TRUE,'Gen Master'!$AM793="Enabled?")),'Gen Master'!X793, ignore_flag)</f>
        <v>zzz_ignore</v>
      </c>
      <c r="Y806" s="19" t="str">
        <f>IF(AND(NOT(ISBLANK('Gen Master'!Y793)),OR('Gen Master'!$AM793=TRUE,'Gen Master'!$AM793="Enabled?")),'Gen Master'!Y793, ignore_flag)</f>
        <v>zzz_ignore</v>
      </c>
    </row>
    <row r="807" spans="1:25">
      <c r="A807" s="19">
        <f>'Gen Master'!A794</f>
        <v>763</v>
      </c>
      <c r="B807" s="19" t="str">
        <f>IF(AND(NOT(ISBLANK('Gen Master'!B794)),OR('Gen Master'!$AM794=TRUE,'Gen Master'!$AM794="Enabled?")),'Gen Master'!B794, ignore_flag)</f>
        <v>zzz_ignore</v>
      </c>
      <c r="C807" s="19" t="str">
        <f>IF(AND(NOT(ISBLANK('Gen Master'!C794)),OR('Gen Master'!$AM794=TRUE,'Gen Master'!$AM794="Enabled?")),'Gen Master'!C794, ignore_flag)</f>
        <v>zzz_ignore</v>
      </c>
      <c r="D807" s="19" t="str">
        <f>IF(AND(NOT(ISBLANK('Gen Master'!D794)),OR('Gen Master'!$AM794=TRUE,'Gen Master'!$AM794="Enabled?")),'Gen Master'!D794, ignore_flag)</f>
        <v>zzz_ignore</v>
      </c>
      <c r="E807" s="19" t="str">
        <f>IF(AND(NOT(ISBLANK('Gen Master'!E794)),OR('Gen Master'!$AM794=TRUE,'Gen Master'!$AM794="Enabled?")),'Gen Master'!E794, ignore_flag)</f>
        <v>zzz_ignore</v>
      </c>
      <c r="F807" s="19" t="str">
        <f>IF(AND(NOT(ISBLANK('Gen Master'!F794)),OR('Gen Master'!$AM794=TRUE,'Gen Master'!$AM794="Enabled?")),'Gen Master'!F794, ignore_flag)</f>
        <v>zzz_ignore</v>
      </c>
      <c r="G807" s="19" t="str">
        <f>IF(AND(NOT(ISBLANK('Gen Master'!G794)),OR('Gen Master'!$AM794=TRUE,'Gen Master'!$AM794="Enabled?")),'Gen Master'!G794, ignore_flag)</f>
        <v>zzz_ignore</v>
      </c>
      <c r="H807" s="19" t="str">
        <f>IF(AND(NOT(ISBLANK('Gen Master'!H794)),OR('Gen Master'!$AM794=TRUE,'Gen Master'!$AM794="Enabled?")),'Gen Master'!H794, ignore_flag)</f>
        <v>zzz_ignore</v>
      </c>
      <c r="I807" s="19" t="str">
        <f>IF(AND(NOT(ISBLANK('Gen Master'!I794)),OR('Gen Master'!$AM794=TRUE,'Gen Master'!$AM794="Enabled?")),'Gen Master'!I794, ignore_flag)</f>
        <v>zzz_ignore</v>
      </c>
      <c r="J807" s="19" t="str">
        <f>IF(AND(NOT(ISBLANK('Gen Master'!J794)),OR('Gen Master'!$AM794=TRUE,'Gen Master'!$AM794="Enabled?")),'Gen Master'!J794, ignore_flag)</f>
        <v>zzz_ignore</v>
      </c>
      <c r="K807" s="19" t="str">
        <f>IF(AND(NOT(ISBLANK('Gen Master'!K794)),OR('Gen Master'!$AM794=TRUE,'Gen Master'!$AM794="Enabled?")),'Gen Master'!K794, ignore_flag)</f>
        <v>zzz_ignore</v>
      </c>
      <c r="L807" s="19" t="str">
        <f>IF(AND(NOT(ISBLANK('Gen Master'!L794)),OR('Gen Master'!$AM794=TRUE,'Gen Master'!$AM794="Enabled?")),'Gen Master'!L794, ignore_flag)</f>
        <v>zzz_ignore</v>
      </c>
      <c r="M807" s="19" t="str">
        <f>IF(AND(NOT(ISBLANK('Gen Master'!M794)),OR('Gen Master'!$AM794=TRUE,'Gen Master'!$AM794="Enabled?")),'Gen Master'!M794, ignore_flag)</f>
        <v>zzz_ignore</v>
      </c>
      <c r="N807" s="19" t="str">
        <f>IF(AND(NOT(ISBLANK('Gen Master'!N794)),OR('Gen Master'!$AM794=TRUE,'Gen Master'!$AM794="Enabled?")),'Gen Master'!N794, ignore_flag)</f>
        <v>zzz_ignore</v>
      </c>
      <c r="O807" s="19" t="str">
        <f>IF(AND(NOT(ISBLANK('Gen Master'!O794)),OR('Gen Master'!$AM794=TRUE,'Gen Master'!$AM794="Enabled?")),'Gen Master'!O794, ignore_flag)</f>
        <v>zzz_ignore</v>
      </c>
      <c r="P807" s="19" t="str">
        <f>IF(AND(NOT(ISBLANK('Gen Master'!P794)),OR('Gen Master'!$AM794=TRUE,'Gen Master'!$AM794="Enabled?")),'Gen Master'!P794, ignore_flag)</f>
        <v>zzz_ignore</v>
      </c>
      <c r="Q807" s="19" t="str">
        <f>IF(AND(NOT(ISBLANK('Gen Master'!Q794)),OR('Gen Master'!$AM794=TRUE,'Gen Master'!$AM794="Enabled?")),'Gen Master'!Q794, ignore_flag)</f>
        <v>zzz_ignore</v>
      </c>
      <c r="R807" s="19" t="str">
        <f>IF(AND(NOT(ISBLANK('Gen Master'!R794)),OR('Gen Master'!$AM794=TRUE,'Gen Master'!$AM794="Enabled?")),'Gen Master'!R794, ignore_flag)</f>
        <v>zzz_ignore</v>
      </c>
      <c r="S807" s="19" t="str">
        <f>IF(AND(NOT(ISBLANK('Gen Master'!S794)),OR('Gen Master'!$AM794=TRUE,'Gen Master'!$AM794="Enabled?")),'Gen Master'!S794, ignore_flag)</f>
        <v>zzz_ignore</v>
      </c>
      <c r="T807" s="19" t="str">
        <f>IF(AND(NOT(ISBLANK('Gen Master'!T794)),OR('Gen Master'!$AM794=TRUE,'Gen Master'!$AM794="Enabled?")),'Gen Master'!T794, ignore_flag)</f>
        <v>zzz_ignore</v>
      </c>
      <c r="U807" s="19" t="str">
        <f>IF(AND(NOT(ISBLANK('Gen Master'!U794)),OR('Gen Master'!$AM794=TRUE,'Gen Master'!$AM794="Enabled?")),'Gen Master'!U794, ignore_flag)</f>
        <v>zzz_ignore</v>
      </c>
      <c r="V807" s="19" t="str">
        <f ca="1">IF(AND(NOT(ISBLANK('Gen Master'!V794)),OR('Gen Master'!$AM794=TRUE,'Gen Master'!$AM794="Enabled?")),'Gen Master'!V794, ignore_flag)</f>
        <v>zzz_ignore</v>
      </c>
      <c r="W807" s="19" t="str">
        <f>IF(AND(NOT(ISBLANK('Gen Master'!W794)),OR('Gen Master'!$AM794=TRUE,'Gen Master'!$AM794="Enabled?")),'Gen Master'!W794, ignore_flag)</f>
        <v>zzz_ignore</v>
      </c>
      <c r="X807" s="19" t="str">
        <f>IF(AND(NOT(ISBLANK('Gen Master'!X794)),OR('Gen Master'!$AM794=TRUE,'Gen Master'!$AM794="Enabled?")),'Gen Master'!X794, ignore_flag)</f>
        <v>zzz_ignore</v>
      </c>
      <c r="Y807" s="19" t="str">
        <f>IF(AND(NOT(ISBLANK('Gen Master'!Y794)),OR('Gen Master'!$AM794=TRUE,'Gen Master'!$AM794="Enabled?")),'Gen Master'!Y794, ignore_flag)</f>
        <v>zzz_ignore</v>
      </c>
    </row>
    <row r="808" spans="1:25">
      <c r="A808" s="19">
        <f>'Gen Master'!A795</f>
        <v>764</v>
      </c>
      <c r="B808" s="19" t="str">
        <f>IF(AND(NOT(ISBLANK('Gen Master'!B795)),OR('Gen Master'!$AM795=TRUE,'Gen Master'!$AM795="Enabled?")),'Gen Master'!B795, ignore_flag)</f>
        <v>zzz_ignore</v>
      </c>
      <c r="C808" s="19" t="str">
        <f>IF(AND(NOT(ISBLANK('Gen Master'!C795)),OR('Gen Master'!$AM795=TRUE,'Gen Master'!$AM795="Enabled?")),'Gen Master'!C795, ignore_flag)</f>
        <v>zzz_ignore</v>
      </c>
      <c r="D808" s="19" t="str">
        <f>IF(AND(NOT(ISBLANK('Gen Master'!D795)),OR('Gen Master'!$AM795=TRUE,'Gen Master'!$AM795="Enabled?")),'Gen Master'!D795, ignore_flag)</f>
        <v>zzz_ignore</v>
      </c>
      <c r="E808" s="19" t="str">
        <f>IF(AND(NOT(ISBLANK('Gen Master'!E795)),OR('Gen Master'!$AM795=TRUE,'Gen Master'!$AM795="Enabled?")),'Gen Master'!E795, ignore_flag)</f>
        <v>zzz_ignore</v>
      </c>
      <c r="F808" s="19" t="str">
        <f>IF(AND(NOT(ISBLANK('Gen Master'!F795)),OR('Gen Master'!$AM795=TRUE,'Gen Master'!$AM795="Enabled?")),'Gen Master'!F795, ignore_flag)</f>
        <v>zzz_ignore</v>
      </c>
      <c r="G808" s="19" t="str">
        <f>IF(AND(NOT(ISBLANK('Gen Master'!G795)),OR('Gen Master'!$AM795=TRUE,'Gen Master'!$AM795="Enabled?")),'Gen Master'!G795, ignore_flag)</f>
        <v>zzz_ignore</v>
      </c>
      <c r="H808" s="19" t="str">
        <f>IF(AND(NOT(ISBLANK('Gen Master'!H795)),OR('Gen Master'!$AM795=TRUE,'Gen Master'!$AM795="Enabled?")),'Gen Master'!H795, ignore_flag)</f>
        <v>zzz_ignore</v>
      </c>
      <c r="I808" s="19" t="str">
        <f>IF(AND(NOT(ISBLANK('Gen Master'!I795)),OR('Gen Master'!$AM795=TRUE,'Gen Master'!$AM795="Enabled?")),'Gen Master'!I795, ignore_flag)</f>
        <v>zzz_ignore</v>
      </c>
      <c r="J808" s="19" t="str">
        <f>IF(AND(NOT(ISBLANK('Gen Master'!J795)),OR('Gen Master'!$AM795=TRUE,'Gen Master'!$AM795="Enabled?")),'Gen Master'!J795, ignore_flag)</f>
        <v>zzz_ignore</v>
      </c>
      <c r="K808" s="19" t="str">
        <f>IF(AND(NOT(ISBLANK('Gen Master'!K795)),OR('Gen Master'!$AM795=TRUE,'Gen Master'!$AM795="Enabled?")),'Gen Master'!K795, ignore_flag)</f>
        <v>zzz_ignore</v>
      </c>
      <c r="L808" s="19" t="str">
        <f>IF(AND(NOT(ISBLANK('Gen Master'!L795)),OR('Gen Master'!$AM795=TRUE,'Gen Master'!$AM795="Enabled?")),'Gen Master'!L795, ignore_flag)</f>
        <v>zzz_ignore</v>
      </c>
      <c r="M808" s="19" t="str">
        <f>IF(AND(NOT(ISBLANK('Gen Master'!M795)),OR('Gen Master'!$AM795=TRUE,'Gen Master'!$AM795="Enabled?")),'Gen Master'!M795, ignore_flag)</f>
        <v>zzz_ignore</v>
      </c>
      <c r="N808" s="19" t="str">
        <f>IF(AND(NOT(ISBLANK('Gen Master'!N795)),OR('Gen Master'!$AM795=TRUE,'Gen Master'!$AM795="Enabled?")),'Gen Master'!N795, ignore_flag)</f>
        <v>zzz_ignore</v>
      </c>
      <c r="O808" s="19" t="str">
        <f>IF(AND(NOT(ISBLANK('Gen Master'!O795)),OR('Gen Master'!$AM795=TRUE,'Gen Master'!$AM795="Enabled?")),'Gen Master'!O795, ignore_flag)</f>
        <v>zzz_ignore</v>
      </c>
      <c r="P808" s="19" t="str">
        <f>IF(AND(NOT(ISBLANK('Gen Master'!P795)),OR('Gen Master'!$AM795=TRUE,'Gen Master'!$AM795="Enabled?")),'Gen Master'!P795, ignore_flag)</f>
        <v>zzz_ignore</v>
      </c>
      <c r="Q808" s="19" t="str">
        <f>IF(AND(NOT(ISBLANK('Gen Master'!Q795)),OR('Gen Master'!$AM795=TRUE,'Gen Master'!$AM795="Enabled?")),'Gen Master'!Q795, ignore_flag)</f>
        <v>zzz_ignore</v>
      </c>
      <c r="R808" s="19" t="str">
        <f>IF(AND(NOT(ISBLANK('Gen Master'!R795)),OR('Gen Master'!$AM795=TRUE,'Gen Master'!$AM795="Enabled?")),'Gen Master'!R795, ignore_flag)</f>
        <v>zzz_ignore</v>
      </c>
      <c r="S808" s="19" t="str">
        <f>IF(AND(NOT(ISBLANK('Gen Master'!S795)),OR('Gen Master'!$AM795=TRUE,'Gen Master'!$AM795="Enabled?")),'Gen Master'!S795, ignore_flag)</f>
        <v>zzz_ignore</v>
      </c>
      <c r="T808" s="19" t="str">
        <f>IF(AND(NOT(ISBLANK('Gen Master'!T795)),OR('Gen Master'!$AM795=TRUE,'Gen Master'!$AM795="Enabled?")),'Gen Master'!T795, ignore_flag)</f>
        <v>zzz_ignore</v>
      </c>
      <c r="U808" s="19" t="str">
        <f>IF(AND(NOT(ISBLANK('Gen Master'!U795)),OR('Gen Master'!$AM795=TRUE,'Gen Master'!$AM795="Enabled?")),'Gen Master'!U795, ignore_flag)</f>
        <v>zzz_ignore</v>
      </c>
      <c r="V808" s="19" t="str">
        <f ca="1">IF(AND(NOT(ISBLANK('Gen Master'!V795)),OR('Gen Master'!$AM795=TRUE,'Gen Master'!$AM795="Enabled?")),'Gen Master'!V795, ignore_flag)</f>
        <v>zzz_ignore</v>
      </c>
      <c r="W808" s="19" t="str">
        <f>IF(AND(NOT(ISBLANK('Gen Master'!W795)),OR('Gen Master'!$AM795=TRUE,'Gen Master'!$AM795="Enabled?")),'Gen Master'!W795, ignore_flag)</f>
        <v>zzz_ignore</v>
      </c>
      <c r="X808" s="19" t="str">
        <f>IF(AND(NOT(ISBLANK('Gen Master'!X795)),OR('Gen Master'!$AM795=TRUE,'Gen Master'!$AM795="Enabled?")),'Gen Master'!X795, ignore_flag)</f>
        <v>zzz_ignore</v>
      </c>
      <c r="Y808" s="19" t="str">
        <f>IF(AND(NOT(ISBLANK('Gen Master'!Y795)),OR('Gen Master'!$AM795=TRUE,'Gen Master'!$AM795="Enabled?")),'Gen Master'!Y795, ignore_flag)</f>
        <v>zzz_ignore</v>
      </c>
    </row>
    <row r="809" spans="1:25">
      <c r="A809" s="19">
        <f>'Gen Master'!A796</f>
        <v>765</v>
      </c>
      <c r="B809" s="19" t="str">
        <f>IF(AND(NOT(ISBLANK('Gen Master'!B796)),OR('Gen Master'!$AM796=TRUE,'Gen Master'!$AM796="Enabled?")),'Gen Master'!B796, ignore_flag)</f>
        <v>zzz_ignore</v>
      </c>
      <c r="C809" s="19" t="str">
        <f>IF(AND(NOT(ISBLANK('Gen Master'!C796)),OR('Gen Master'!$AM796=TRUE,'Gen Master'!$AM796="Enabled?")),'Gen Master'!C796, ignore_flag)</f>
        <v>zzz_ignore</v>
      </c>
      <c r="D809" s="19" t="str">
        <f>IF(AND(NOT(ISBLANK('Gen Master'!D796)),OR('Gen Master'!$AM796=TRUE,'Gen Master'!$AM796="Enabled?")),'Gen Master'!D796, ignore_flag)</f>
        <v>zzz_ignore</v>
      </c>
      <c r="E809" s="19" t="str">
        <f>IF(AND(NOT(ISBLANK('Gen Master'!E796)),OR('Gen Master'!$AM796=TRUE,'Gen Master'!$AM796="Enabled?")),'Gen Master'!E796, ignore_flag)</f>
        <v>zzz_ignore</v>
      </c>
      <c r="F809" s="19" t="str">
        <f>IF(AND(NOT(ISBLANK('Gen Master'!F796)),OR('Gen Master'!$AM796=TRUE,'Gen Master'!$AM796="Enabled?")),'Gen Master'!F796, ignore_flag)</f>
        <v>zzz_ignore</v>
      </c>
      <c r="G809" s="19" t="str">
        <f>IF(AND(NOT(ISBLANK('Gen Master'!G796)),OR('Gen Master'!$AM796=TRUE,'Gen Master'!$AM796="Enabled?")),'Gen Master'!G796, ignore_flag)</f>
        <v>zzz_ignore</v>
      </c>
      <c r="H809" s="19" t="str">
        <f>IF(AND(NOT(ISBLANK('Gen Master'!H796)),OR('Gen Master'!$AM796=TRUE,'Gen Master'!$AM796="Enabled?")),'Gen Master'!H796, ignore_flag)</f>
        <v>zzz_ignore</v>
      </c>
      <c r="I809" s="19" t="str">
        <f>IF(AND(NOT(ISBLANK('Gen Master'!I796)),OR('Gen Master'!$AM796=TRUE,'Gen Master'!$AM796="Enabled?")),'Gen Master'!I796, ignore_flag)</f>
        <v>zzz_ignore</v>
      </c>
      <c r="J809" s="19" t="str">
        <f>IF(AND(NOT(ISBLANK('Gen Master'!J796)),OR('Gen Master'!$AM796=TRUE,'Gen Master'!$AM796="Enabled?")),'Gen Master'!J796, ignore_flag)</f>
        <v>zzz_ignore</v>
      </c>
      <c r="K809" s="19" t="str">
        <f>IF(AND(NOT(ISBLANK('Gen Master'!K796)),OR('Gen Master'!$AM796=TRUE,'Gen Master'!$AM796="Enabled?")),'Gen Master'!K796, ignore_flag)</f>
        <v>zzz_ignore</v>
      </c>
      <c r="L809" s="19" t="str">
        <f>IF(AND(NOT(ISBLANK('Gen Master'!L796)),OR('Gen Master'!$AM796=TRUE,'Gen Master'!$AM796="Enabled?")),'Gen Master'!L796, ignore_flag)</f>
        <v>zzz_ignore</v>
      </c>
      <c r="M809" s="19" t="str">
        <f>IF(AND(NOT(ISBLANK('Gen Master'!M796)),OR('Gen Master'!$AM796=TRUE,'Gen Master'!$AM796="Enabled?")),'Gen Master'!M796, ignore_flag)</f>
        <v>zzz_ignore</v>
      </c>
      <c r="N809" s="19" t="str">
        <f>IF(AND(NOT(ISBLANK('Gen Master'!N796)),OR('Gen Master'!$AM796=TRUE,'Gen Master'!$AM796="Enabled?")),'Gen Master'!N796, ignore_flag)</f>
        <v>zzz_ignore</v>
      </c>
      <c r="O809" s="19" t="str">
        <f>IF(AND(NOT(ISBLANK('Gen Master'!O796)),OR('Gen Master'!$AM796=TRUE,'Gen Master'!$AM796="Enabled?")),'Gen Master'!O796, ignore_flag)</f>
        <v>zzz_ignore</v>
      </c>
      <c r="P809" s="19" t="str">
        <f>IF(AND(NOT(ISBLANK('Gen Master'!P796)),OR('Gen Master'!$AM796=TRUE,'Gen Master'!$AM796="Enabled?")),'Gen Master'!P796, ignore_flag)</f>
        <v>zzz_ignore</v>
      </c>
      <c r="Q809" s="19" t="str">
        <f>IF(AND(NOT(ISBLANK('Gen Master'!Q796)),OR('Gen Master'!$AM796=TRUE,'Gen Master'!$AM796="Enabled?")),'Gen Master'!Q796, ignore_flag)</f>
        <v>zzz_ignore</v>
      </c>
      <c r="R809" s="19" t="str">
        <f>IF(AND(NOT(ISBLANK('Gen Master'!R796)),OR('Gen Master'!$AM796=TRUE,'Gen Master'!$AM796="Enabled?")),'Gen Master'!R796, ignore_flag)</f>
        <v>zzz_ignore</v>
      </c>
      <c r="S809" s="19" t="str">
        <f>IF(AND(NOT(ISBLANK('Gen Master'!S796)),OR('Gen Master'!$AM796=TRUE,'Gen Master'!$AM796="Enabled?")),'Gen Master'!S796, ignore_flag)</f>
        <v>zzz_ignore</v>
      </c>
      <c r="T809" s="19" t="str">
        <f>IF(AND(NOT(ISBLANK('Gen Master'!T796)),OR('Gen Master'!$AM796=TRUE,'Gen Master'!$AM796="Enabled?")),'Gen Master'!T796, ignore_flag)</f>
        <v>zzz_ignore</v>
      </c>
      <c r="U809" s="19" t="str">
        <f>IF(AND(NOT(ISBLANK('Gen Master'!U796)),OR('Gen Master'!$AM796=TRUE,'Gen Master'!$AM796="Enabled?")),'Gen Master'!U796, ignore_flag)</f>
        <v>zzz_ignore</v>
      </c>
      <c r="V809" s="19" t="str">
        <f ca="1">IF(AND(NOT(ISBLANK('Gen Master'!V796)),OR('Gen Master'!$AM796=TRUE,'Gen Master'!$AM796="Enabled?")),'Gen Master'!V796, ignore_flag)</f>
        <v>zzz_ignore</v>
      </c>
      <c r="W809" s="19" t="str">
        <f>IF(AND(NOT(ISBLANK('Gen Master'!W796)),OR('Gen Master'!$AM796=TRUE,'Gen Master'!$AM796="Enabled?")),'Gen Master'!W796, ignore_flag)</f>
        <v>zzz_ignore</v>
      </c>
      <c r="X809" s="19" t="str">
        <f>IF(AND(NOT(ISBLANK('Gen Master'!X796)),OR('Gen Master'!$AM796=TRUE,'Gen Master'!$AM796="Enabled?")),'Gen Master'!X796, ignore_flag)</f>
        <v>zzz_ignore</v>
      </c>
      <c r="Y809" s="19" t="str">
        <f>IF(AND(NOT(ISBLANK('Gen Master'!Y796)),OR('Gen Master'!$AM796=TRUE,'Gen Master'!$AM796="Enabled?")),'Gen Master'!Y796, ignore_flag)</f>
        <v>zzz_ignore</v>
      </c>
    </row>
    <row r="810" spans="1:25">
      <c r="A810" s="19">
        <f>'Gen Master'!A798</f>
        <v>767</v>
      </c>
      <c r="B810" s="19" t="str">
        <f>IF(AND(NOT(ISBLANK('Gen Master'!B798)),OR('Gen Master'!$AM798=TRUE,'Gen Master'!$AM798="Enabled?")),'Gen Master'!B798, ignore_flag)</f>
        <v>zzz_ignore</v>
      </c>
      <c r="C810" s="19" t="str">
        <f>IF(AND(NOT(ISBLANK('Gen Master'!C798)),OR('Gen Master'!$AM798=TRUE,'Gen Master'!$AM798="Enabled?")),'Gen Master'!C798, ignore_flag)</f>
        <v>zzz_ignore</v>
      </c>
      <c r="D810" s="19" t="str">
        <f>IF(AND(NOT(ISBLANK('Gen Master'!D798)),OR('Gen Master'!$AM798=TRUE,'Gen Master'!$AM798="Enabled?")),'Gen Master'!D798, ignore_flag)</f>
        <v>zzz_ignore</v>
      </c>
      <c r="E810" s="19" t="str">
        <f>IF(AND(NOT(ISBLANK('Gen Master'!E798)),OR('Gen Master'!$AM798=TRUE,'Gen Master'!$AM798="Enabled?")),'Gen Master'!E798, ignore_flag)</f>
        <v>zzz_ignore</v>
      </c>
      <c r="F810" s="19" t="str">
        <f>IF(AND(NOT(ISBLANK('Gen Master'!F798)),OR('Gen Master'!$AM798=TRUE,'Gen Master'!$AM798="Enabled?")),'Gen Master'!F798, ignore_flag)</f>
        <v>zzz_ignore</v>
      </c>
      <c r="G810" s="19" t="str">
        <f>IF(AND(NOT(ISBLANK('Gen Master'!G798)),OR('Gen Master'!$AM798=TRUE,'Gen Master'!$AM798="Enabled?")),'Gen Master'!G798, ignore_flag)</f>
        <v>zzz_ignore</v>
      </c>
      <c r="H810" s="19" t="str">
        <f>IF(AND(NOT(ISBLANK('Gen Master'!H798)),OR('Gen Master'!$AM798=TRUE,'Gen Master'!$AM798="Enabled?")),'Gen Master'!H798, ignore_flag)</f>
        <v>zzz_ignore</v>
      </c>
      <c r="I810" s="19" t="str">
        <f>IF(AND(NOT(ISBLANK('Gen Master'!I798)),OR('Gen Master'!$AM798=TRUE,'Gen Master'!$AM798="Enabled?")),'Gen Master'!I798, ignore_flag)</f>
        <v>zzz_ignore</v>
      </c>
      <c r="J810" s="19" t="str">
        <f>IF(AND(NOT(ISBLANK('Gen Master'!J798)),OR('Gen Master'!$AM798=TRUE,'Gen Master'!$AM798="Enabled?")),'Gen Master'!J798, ignore_flag)</f>
        <v>zzz_ignore</v>
      </c>
      <c r="K810" s="19" t="str">
        <f>IF(AND(NOT(ISBLANK('Gen Master'!K798)),OR('Gen Master'!$AM798=TRUE,'Gen Master'!$AM798="Enabled?")),'Gen Master'!K798, ignore_flag)</f>
        <v>zzz_ignore</v>
      </c>
      <c r="L810" s="19" t="str">
        <f>IF(AND(NOT(ISBLANK('Gen Master'!L798)),OR('Gen Master'!$AM798=TRUE,'Gen Master'!$AM798="Enabled?")),'Gen Master'!L798, ignore_flag)</f>
        <v>zzz_ignore</v>
      </c>
      <c r="M810" s="19" t="str">
        <f>IF(AND(NOT(ISBLANK('Gen Master'!M798)),OR('Gen Master'!$AM798=TRUE,'Gen Master'!$AM798="Enabled?")),'Gen Master'!M798, ignore_flag)</f>
        <v>zzz_ignore</v>
      </c>
      <c r="N810" s="19" t="str">
        <f>IF(AND(NOT(ISBLANK('Gen Master'!N798)),OR('Gen Master'!$AM798=TRUE,'Gen Master'!$AM798="Enabled?")),'Gen Master'!N798, ignore_flag)</f>
        <v>zzz_ignore</v>
      </c>
      <c r="O810" s="19" t="str">
        <f>IF(AND(NOT(ISBLANK('Gen Master'!O798)),OR('Gen Master'!$AM798=TRUE,'Gen Master'!$AM798="Enabled?")),'Gen Master'!O798, ignore_flag)</f>
        <v>zzz_ignore</v>
      </c>
      <c r="P810" s="19" t="str">
        <f>IF(AND(NOT(ISBLANK('Gen Master'!P798)),OR('Gen Master'!$AM798=TRUE,'Gen Master'!$AM798="Enabled?")),'Gen Master'!P798, ignore_flag)</f>
        <v>zzz_ignore</v>
      </c>
      <c r="Q810" s="19" t="str">
        <f>IF(AND(NOT(ISBLANK('Gen Master'!Q798)),OR('Gen Master'!$AM798=TRUE,'Gen Master'!$AM798="Enabled?")),'Gen Master'!Q798, ignore_flag)</f>
        <v>zzz_ignore</v>
      </c>
      <c r="R810" s="19" t="str">
        <f>IF(AND(NOT(ISBLANK('Gen Master'!R798)),OR('Gen Master'!$AM798=TRUE,'Gen Master'!$AM798="Enabled?")),'Gen Master'!R798, ignore_flag)</f>
        <v>zzz_ignore</v>
      </c>
      <c r="S810" s="19" t="str">
        <f>IF(AND(NOT(ISBLANK('Gen Master'!S798)),OR('Gen Master'!$AM798=TRUE,'Gen Master'!$AM798="Enabled?")),'Gen Master'!S798, ignore_flag)</f>
        <v>zzz_ignore</v>
      </c>
      <c r="T810" s="19" t="str">
        <f>IF(AND(NOT(ISBLANK('Gen Master'!T798)),OR('Gen Master'!$AM798=TRUE,'Gen Master'!$AM798="Enabled?")),'Gen Master'!T798, ignore_flag)</f>
        <v>zzz_ignore</v>
      </c>
      <c r="U810" s="19" t="str">
        <f>IF(AND(NOT(ISBLANK('Gen Master'!U798)),OR('Gen Master'!$AM798=TRUE,'Gen Master'!$AM798="Enabled?")),'Gen Master'!U798, ignore_flag)</f>
        <v>zzz_ignore</v>
      </c>
      <c r="V810" s="19" t="str">
        <f ca="1">IF(AND(NOT(ISBLANK('Gen Master'!V798)),OR('Gen Master'!$AM798=TRUE,'Gen Master'!$AM798="Enabled?")),'Gen Master'!V798, ignore_flag)</f>
        <v>zzz_ignore</v>
      </c>
      <c r="W810" s="19" t="str">
        <f>IF(AND(NOT(ISBLANK('Gen Master'!W798)),OR('Gen Master'!$AM798=TRUE,'Gen Master'!$AM798="Enabled?")),'Gen Master'!W798, ignore_flag)</f>
        <v>zzz_ignore</v>
      </c>
      <c r="X810" s="19" t="str">
        <f>IF(AND(NOT(ISBLANK('Gen Master'!X798)),OR('Gen Master'!$AM798=TRUE,'Gen Master'!$AM798="Enabled?")),'Gen Master'!X798, ignore_flag)</f>
        <v>zzz_ignore</v>
      </c>
      <c r="Y810" s="19" t="str">
        <f>IF(AND(NOT(ISBLANK('Gen Master'!Y798)),OR('Gen Master'!$AM798=TRUE,'Gen Master'!$AM798="Enabled?")),'Gen Master'!Y798, ignore_flag)</f>
        <v>zzz_ignore</v>
      </c>
    </row>
    <row r="811" spans="1:25">
      <c r="A811" s="19">
        <f>'Gen Master'!A799</f>
        <v>768</v>
      </c>
      <c r="B811" s="19" t="str">
        <f>IF(AND(NOT(ISBLANK('Gen Master'!B799)),OR('Gen Master'!$AM799=TRUE,'Gen Master'!$AM799="Enabled?")),'Gen Master'!B799, ignore_flag)</f>
        <v>zzz_ignore</v>
      </c>
      <c r="C811" s="19" t="str">
        <f>IF(AND(NOT(ISBLANK('Gen Master'!C799)),OR('Gen Master'!$AM799=TRUE,'Gen Master'!$AM799="Enabled?")),'Gen Master'!C799, ignore_flag)</f>
        <v>zzz_ignore</v>
      </c>
      <c r="D811" s="19" t="str">
        <f>IF(AND(NOT(ISBLANK('Gen Master'!D799)),OR('Gen Master'!$AM799=TRUE,'Gen Master'!$AM799="Enabled?")),'Gen Master'!D799, ignore_flag)</f>
        <v>zzz_ignore</v>
      </c>
      <c r="E811" s="19" t="str">
        <f>IF(AND(NOT(ISBLANK('Gen Master'!E799)),OR('Gen Master'!$AM799=TRUE,'Gen Master'!$AM799="Enabled?")),'Gen Master'!E799, ignore_flag)</f>
        <v>zzz_ignore</v>
      </c>
      <c r="F811" s="19" t="str">
        <f>IF(AND(NOT(ISBLANK('Gen Master'!F799)),OR('Gen Master'!$AM799=TRUE,'Gen Master'!$AM799="Enabled?")),'Gen Master'!F799, ignore_flag)</f>
        <v>zzz_ignore</v>
      </c>
      <c r="G811" s="19" t="str">
        <f>IF(AND(NOT(ISBLANK('Gen Master'!G799)),OR('Gen Master'!$AM799=TRUE,'Gen Master'!$AM799="Enabled?")),'Gen Master'!G799, ignore_flag)</f>
        <v>zzz_ignore</v>
      </c>
      <c r="H811" s="19" t="str">
        <f>IF(AND(NOT(ISBLANK('Gen Master'!H799)),OR('Gen Master'!$AM799=TRUE,'Gen Master'!$AM799="Enabled?")),'Gen Master'!H799, ignore_flag)</f>
        <v>zzz_ignore</v>
      </c>
      <c r="I811" s="19" t="str">
        <f>IF(AND(NOT(ISBLANK('Gen Master'!I799)),OR('Gen Master'!$AM799=TRUE,'Gen Master'!$AM799="Enabled?")),'Gen Master'!I799, ignore_flag)</f>
        <v>zzz_ignore</v>
      </c>
      <c r="J811" s="19" t="str">
        <f>IF(AND(NOT(ISBLANK('Gen Master'!J799)),OR('Gen Master'!$AM799=TRUE,'Gen Master'!$AM799="Enabled?")),'Gen Master'!J799, ignore_flag)</f>
        <v>zzz_ignore</v>
      </c>
      <c r="K811" s="19" t="str">
        <f>IF(AND(NOT(ISBLANK('Gen Master'!K799)),OR('Gen Master'!$AM799=TRUE,'Gen Master'!$AM799="Enabled?")),'Gen Master'!K799, ignore_flag)</f>
        <v>zzz_ignore</v>
      </c>
      <c r="L811" s="19" t="str">
        <f>IF(AND(NOT(ISBLANK('Gen Master'!L799)),OR('Gen Master'!$AM799=TRUE,'Gen Master'!$AM799="Enabled?")),'Gen Master'!L799, ignore_flag)</f>
        <v>zzz_ignore</v>
      </c>
      <c r="M811" s="19" t="str">
        <f>IF(AND(NOT(ISBLANK('Gen Master'!M799)),OR('Gen Master'!$AM799=TRUE,'Gen Master'!$AM799="Enabled?")),'Gen Master'!M799, ignore_flag)</f>
        <v>zzz_ignore</v>
      </c>
      <c r="N811" s="19" t="str">
        <f>IF(AND(NOT(ISBLANK('Gen Master'!N799)),OR('Gen Master'!$AM799=TRUE,'Gen Master'!$AM799="Enabled?")),'Gen Master'!N799, ignore_flag)</f>
        <v>zzz_ignore</v>
      </c>
      <c r="O811" s="19" t="str">
        <f>IF(AND(NOT(ISBLANK('Gen Master'!O799)),OR('Gen Master'!$AM799=TRUE,'Gen Master'!$AM799="Enabled?")),'Gen Master'!O799, ignore_flag)</f>
        <v>zzz_ignore</v>
      </c>
      <c r="P811" s="19" t="str">
        <f>IF(AND(NOT(ISBLANK('Gen Master'!P799)),OR('Gen Master'!$AM799=TRUE,'Gen Master'!$AM799="Enabled?")),'Gen Master'!P799, ignore_flag)</f>
        <v>zzz_ignore</v>
      </c>
      <c r="Q811" s="19" t="str">
        <f>IF(AND(NOT(ISBLANK('Gen Master'!Q799)),OR('Gen Master'!$AM799=TRUE,'Gen Master'!$AM799="Enabled?")),'Gen Master'!Q799, ignore_flag)</f>
        <v>zzz_ignore</v>
      </c>
      <c r="R811" s="19" t="str">
        <f>IF(AND(NOT(ISBLANK('Gen Master'!R799)),OR('Gen Master'!$AM799=TRUE,'Gen Master'!$AM799="Enabled?")),'Gen Master'!R799, ignore_flag)</f>
        <v>zzz_ignore</v>
      </c>
      <c r="S811" s="19" t="str">
        <f>IF(AND(NOT(ISBLANK('Gen Master'!S799)),OR('Gen Master'!$AM799=TRUE,'Gen Master'!$AM799="Enabled?")),'Gen Master'!S799, ignore_flag)</f>
        <v>zzz_ignore</v>
      </c>
      <c r="T811" s="19" t="str">
        <f>IF(AND(NOT(ISBLANK('Gen Master'!T799)),OR('Gen Master'!$AM799=TRUE,'Gen Master'!$AM799="Enabled?")),'Gen Master'!T799, ignore_flag)</f>
        <v>zzz_ignore</v>
      </c>
      <c r="U811" s="19" t="str">
        <f>IF(AND(NOT(ISBLANK('Gen Master'!U799)),OR('Gen Master'!$AM799=TRUE,'Gen Master'!$AM799="Enabled?")),'Gen Master'!U799, ignore_flag)</f>
        <v>zzz_ignore</v>
      </c>
      <c r="V811" s="19" t="str">
        <f ca="1">IF(AND(NOT(ISBLANK('Gen Master'!V799)),OR('Gen Master'!$AM799=TRUE,'Gen Master'!$AM799="Enabled?")),'Gen Master'!V799, ignore_flag)</f>
        <v>zzz_ignore</v>
      </c>
      <c r="W811" s="19" t="str">
        <f>IF(AND(NOT(ISBLANK('Gen Master'!W799)),OR('Gen Master'!$AM799=TRUE,'Gen Master'!$AM799="Enabled?")),'Gen Master'!W799, ignore_flag)</f>
        <v>zzz_ignore</v>
      </c>
      <c r="X811" s="19" t="str">
        <f>IF(AND(NOT(ISBLANK('Gen Master'!X799)),OR('Gen Master'!$AM799=TRUE,'Gen Master'!$AM799="Enabled?")),'Gen Master'!X799, ignore_flag)</f>
        <v>zzz_ignore</v>
      </c>
      <c r="Y811" s="19" t="str">
        <f>IF(AND(NOT(ISBLANK('Gen Master'!Y799)),OR('Gen Master'!$AM799=TRUE,'Gen Master'!$AM799="Enabled?")),'Gen Master'!Y799, ignore_flag)</f>
        <v>zzz_ignore</v>
      </c>
    </row>
    <row r="812" spans="1:25">
      <c r="A812" s="19">
        <f>'Gen Master'!A800</f>
        <v>769</v>
      </c>
      <c r="B812" s="19" t="str">
        <f>IF(AND(NOT(ISBLANK('Gen Master'!B800)),OR('Gen Master'!$AM800=TRUE,'Gen Master'!$AM800="Enabled?")),'Gen Master'!B800, ignore_flag)</f>
        <v>zzz_ignore</v>
      </c>
      <c r="C812" s="19" t="str">
        <f>IF(AND(NOT(ISBLANK('Gen Master'!C800)),OR('Gen Master'!$AM800=TRUE,'Gen Master'!$AM800="Enabled?")),'Gen Master'!C800, ignore_flag)</f>
        <v>zzz_ignore</v>
      </c>
      <c r="D812" s="19" t="str">
        <f>IF(AND(NOT(ISBLANK('Gen Master'!D800)),OR('Gen Master'!$AM800=TRUE,'Gen Master'!$AM800="Enabled?")),'Gen Master'!D800, ignore_flag)</f>
        <v>zzz_ignore</v>
      </c>
      <c r="E812" s="19" t="str">
        <f>IF(AND(NOT(ISBLANK('Gen Master'!E800)),OR('Gen Master'!$AM800=TRUE,'Gen Master'!$AM800="Enabled?")),'Gen Master'!E800, ignore_flag)</f>
        <v>zzz_ignore</v>
      </c>
      <c r="F812" s="19" t="str">
        <f>IF(AND(NOT(ISBLANK('Gen Master'!F800)),OR('Gen Master'!$AM800=TRUE,'Gen Master'!$AM800="Enabled?")),'Gen Master'!F800, ignore_flag)</f>
        <v>zzz_ignore</v>
      </c>
      <c r="G812" s="19" t="str">
        <f>IF(AND(NOT(ISBLANK('Gen Master'!G800)),OR('Gen Master'!$AM800=TRUE,'Gen Master'!$AM800="Enabled?")),'Gen Master'!G800, ignore_flag)</f>
        <v>zzz_ignore</v>
      </c>
      <c r="H812" s="19" t="str">
        <f>IF(AND(NOT(ISBLANK('Gen Master'!H800)),OR('Gen Master'!$AM800=TRUE,'Gen Master'!$AM800="Enabled?")),'Gen Master'!H800, ignore_flag)</f>
        <v>zzz_ignore</v>
      </c>
      <c r="I812" s="19" t="str">
        <f>IF(AND(NOT(ISBLANK('Gen Master'!I800)),OR('Gen Master'!$AM800=TRUE,'Gen Master'!$AM800="Enabled?")),'Gen Master'!I800, ignore_flag)</f>
        <v>zzz_ignore</v>
      </c>
      <c r="J812" s="19" t="str">
        <f>IF(AND(NOT(ISBLANK('Gen Master'!J800)),OR('Gen Master'!$AM800=TRUE,'Gen Master'!$AM800="Enabled?")),'Gen Master'!J800, ignore_flag)</f>
        <v>zzz_ignore</v>
      </c>
      <c r="K812" s="19" t="str">
        <f>IF(AND(NOT(ISBLANK('Gen Master'!K800)),OR('Gen Master'!$AM800=TRUE,'Gen Master'!$AM800="Enabled?")),'Gen Master'!K800, ignore_flag)</f>
        <v>zzz_ignore</v>
      </c>
      <c r="L812" s="19" t="str">
        <f>IF(AND(NOT(ISBLANK('Gen Master'!L800)),OR('Gen Master'!$AM800=TRUE,'Gen Master'!$AM800="Enabled?")),'Gen Master'!L800, ignore_flag)</f>
        <v>zzz_ignore</v>
      </c>
      <c r="M812" s="19" t="str">
        <f>IF(AND(NOT(ISBLANK('Gen Master'!M800)),OR('Gen Master'!$AM800=TRUE,'Gen Master'!$AM800="Enabled?")),'Gen Master'!M800, ignore_flag)</f>
        <v>zzz_ignore</v>
      </c>
      <c r="N812" s="19" t="str">
        <f>IF(AND(NOT(ISBLANK('Gen Master'!N800)),OR('Gen Master'!$AM800=TRUE,'Gen Master'!$AM800="Enabled?")),'Gen Master'!N800, ignore_flag)</f>
        <v>zzz_ignore</v>
      </c>
      <c r="O812" s="19" t="str">
        <f>IF(AND(NOT(ISBLANK('Gen Master'!O800)),OR('Gen Master'!$AM800=TRUE,'Gen Master'!$AM800="Enabled?")),'Gen Master'!O800, ignore_flag)</f>
        <v>zzz_ignore</v>
      </c>
      <c r="P812" s="19" t="str">
        <f>IF(AND(NOT(ISBLANK('Gen Master'!P800)),OR('Gen Master'!$AM800=TRUE,'Gen Master'!$AM800="Enabled?")),'Gen Master'!P800, ignore_flag)</f>
        <v>zzz_ignore</v>
      </c>
      <c r="Q812" s="19" t="str">
        <f>IF(AND(NOT(ISBLANK('Gen Master'!Q800)),OR('Gen Master'!$AM800=TRUE,'Gen Master'!$AM800="Enabled?")),'Gen Master'!Q800, ignore_flag)</f>
        <v>zzz_ignore</v>
      </c>
      <c r="R812" s="19" t="str">
        <f>IF(AND(NOT(ISBLANK('Gen Master'!R800)),OR('Gen Master'!$AM800=TRUE,'Gen Master'!$AM800="Enabled?")),'Gen Master'!R800, ignore_flag)</f>
        <v>zzz_ignore</v>
      </c>
      <c r="S812" s="19" t="str">
        <f>IF(AND(NOT(ISBLANK('Gen Master'!S800)),OR('Gen Master'!$AM800=TRUE,'Gen Master'!$AM800="Enabled?")),'Gen Master'!S800, ignore_flag)</f>
        <v>zzz_ignore</v>
      </c>
      <c r="T812" s="19" t="str">
        <f>IF(AND(NOT(ISBLANK('Gen Master'!T800)),OR('Gen Master'!$AM800=TRUE,'Gen Master'!$AM800="Enabled?")),'Gen Master'!T800, ignore_flag)</f>
        <v>zzz_ignore</v>
      </c>
      <c r="U812" s="19" t="str">
        <f>IF(AND(NOT(ISBLANK('Gen Master'!U800)),OR('Gen Master'!$AM800=TRUE,'Gen Master'!$AM800="Enabled?")),'Gen Master'!U800, ignore_flag)</f>
        <v>zzz_ignore</v>
      </c>
      <c r="V812" s="19" t="str">
        <f ca="1">IF(AND(NOT(ISBLANK('Gen Master'!V800)),OR('Gen Master'!$AM800=TRUE,'Gen Master'!$AM800="Enabled?")),'Gen Master'!V800, ignore_flag)</f>
        <v>zzz_ignore</v>
      </c>
      <c r="W812" s="19" t="str">
        <f>IF(AND(NOT(ISBLANK('Gen Master'!W800)),OR('Gen Master'!$AM800=TRUE,'Gen Master'!$AM800="Enabled?")),'Gen Master'!W800, ignore_flag)</f>
        <v>zzz_ignore</v>
      </c>
      <c r="X812" s="19" t="str">
        <f>IF(AND(NOT(ISBLANK('Gen Master'!X800)),OR('Gen Master'!$AM800=TRUE,'Gen Master'!$AM800="Enabled?")),'Gen Master'!X800, ignore_flag)</f>
        <v>zzz_ignore</v>
      </c>
      <c r="Y812" s="19" t="str">
        <f>IF(AND(NOT(ISBLANK('Gen Master'!Y800)),OR('Gen Master'!$AM800=TRUE,'Gen Master'!$AM800="Enabled?")),'Gen Master'!Y800, ignore_flag)</f>
        <v>zzz_ignore</v>
      </c>
    </row>
    <row r="813" spans="1:25">
      <c r="A813" s="19">
        <f>'Gen Master'!A801</f>
        <v>770</v>
      </c>
      <c r="B813" s="19" t="str">
        <f>IF(AND(NOT(ISBLANK('Gen Master'!B801)),OR('Gen Master'!$AM801=TRUE,'Gen Master'!$AM801="Enabled?")),'Gen Master'!B801, ignore_flag)</f>
        <v>zzz_ignore</v>
      </c>
      <c r="C813" s="19" t="str">
        <f>IF(AND(NOT(ISBLANK('Gen Master'!C801)),OR('Gen Master'!$AM801=TRUE,'Gen Master'!$AM801="Enabled?")),'Gen Master'!C801, ignore_flag)</f>
        <v>zzz_ignore</v>
      </c>
      <c r="D813" s="19" t="str">
        <f>IF(AND(NOT(ISBLANK('Gen Master'!D801)),OR('Gen Master'!$AM801=TRUE,'Gen Master'!$AM801="Enabled?")),'Gen Master'!D801, ignore_flag)</f>
        <v>zzz_ignore</v>
      </c>
      <c r="E813" s="19" t="str">
        <f>IF(AND(NOT(ISBLANK('Gen Master'!E801)),OR('Gen Master'!$AM801=TRUE,'Gen Master'!$AM801="Enabled?")),'Gen Master'!E801, ignore_flag)</f>
        <v>zzz_ignore</v>
      </c>
      <c r="F813" s="19" t="str">
        <f>IF(AND(NOT(ISBLANK('Gen Master'!F801)),OR('Gen Master'!$AM801=TRUE,'Gen Master'!$AM801="Enabled?")),'Gen Master'!F801, ignore_flag)</f>
        <v>zzz_ignore</v>
      </c>
      <c r="G813" s="19" t="str">
        <f>IF(AND(NOT(ISBLANK('Gen Master'!G801)),OR('Gen Master'!$AM801=TRUE,'Gen Master'!$AM801="Enabled?")),'Gen Master'!G801, ignore_flag)</f>
        <v>zzz_ignore</v>
      </c>
      <c r="H813" s="19" t="str">
        <f>IF(AND(NOT(ISBLANK('Gen Master'!H801)),OR('Gen Master'!$AM801=TRUE,'Gen Master'!$AM801="Enabled?")),'Gen Master'!H801, ignore_flag)</f>
        <v>zzz_ignore</v>
      </c>
      <c r="I813" s="19" t="str">
        <f>IF(AND(NOT(ISBLANK('Gen Master'!I801)),OR('Gen Master'!$AM801=TRUE,'Gen Master'!$AM801="Enabled?")),'Gen Master'!I801, ignore_flag)</f>
        <v>zzz_ignore</v>
      </c>
      <c r="J813" s="19" t="str">
        <f>IF(AND(NOT(ISBLANK('Gen Master'!J801)),OR('Gen Master'!$AM801=TRUE,'Gen Master'!$AM801="Enabled?")),'Gen Master'!J801, ignore_flag)</f>
        <v>zzz_ignore</v>
      </c>
      <c r="K813" s="19" t="str">
        <f>IF(AND(NOT(ISBLANK('Gen Master'!K801)),OR('Gen Master'!$AM801=TRUE,'Gen Master'!$AM801="Enabled?")),'Gen Master'!K801, ignore_flag)</f>
        <v>zzz_ignore</v>
      </c>
      <c r="L813" s="19" t="str">
        <f>IF(AND(NOT(ISBLANK('Gen Master'!L801)),OR('Gen Master'!$AM801=TRUE,'Gen Master'!$AM801="Enabled?")),'Gen Master'!L801, ignore_flag)</f>
        <v>zzz_ignore</v>
      </c>
      <c r="M813" s="19" t="str">
        <f>IF(AND(NOT(ISBLANK('Gen Master'!M801)),OR('Gen Master'!$AM801=TRUE,'Gen Master'!$AM801="Enabled?")),'Gen Master'!M801, ignore_flag)</f>
        <v>zzz_ignore</v>
      </c>
      <c r="N813" s="19" t="str">
        <f>IF(AND(NOT(ISBLANK('Gen Master'!N801)),OR('Gen Master'!$AM801=TRUE,'Gen Master'!$AM801="Enabled?")),'Gen Master'!N801, ignore_flag)</f>
        <v>zzz_ignore</v>
      </c>
      <c r="O813" s="19" t="str">
        <f>IF(AND(NOT(ISBLANK('Gen Master'!O801)),OR('Gen Master'!$AM801=TRUE,'Gen Master'!$AM801="Enabled?")),'Gen Master'!O801, ignore_flag)</f>
        <v>zzz_ignore</v>
      </c>
      <c r="P813" s="19" t="str">
        <f>IF(AND(NOT(ISBLANK('Gen Master'!P801)),OR('Gen Master'!$AM801=TRUE,'Gen Master'!$AM801="Enabled?")),'Gen Master'!P801, ignore_flag)</f>
        <v>zzz_ignore</v>
      </c>
      <c r="Q813" s="19" t="str">
        <f>IF(AND(NOT(ISBLANK('Gen Master'!Q801)),OR('Gen Master'!$AM801=TRUE,'Gen Master'!$AM801="Enabled?")),'Gen Master'!Q801, ignore_flag)</f>
        <v>zzz_ignore</v>
      </c>
      <c r="R813" s="19" t="str">
        <f>IF(AND(NOT(ISBLANK('Gen Master'!R801)),OR('Gen Master'!$AM801=TRUE,'Gen Master'!$AM801="Enabled?")),'Gen Master'!R801, ignore_flag)</f>
        <v>zzz_ignore</v>
      </c>
      <c r="S813" s="19" t="str">
        <f>IF(AND(NOT(ISBLANK('Gen Master'!S801)),OR('Gen Master'!$AM801=TRUE,'Gen Master'!$AM801="Enabled?")),'Gen Master'!S801, ignore_flag)</f>
        <v>zzz_ignore</v>
      </c>
      <c r="T813" s="19" t="str">
        <f>IF(AND(NOT(ISBLANK('Gen Master'!T801)),OR('Gen Master'!$AM801=TRUE,'Gen Master'!$AM801="Enabled?")),'Gen Master'!T801, ignore_flag)</f>
        <v>zzz_ignore</v>
      </c>
      <c r="U813" s="19" t="str">
        <f>IF(AND(NOT(ISBLANK('Gen Master'!U801)),OR('Gen Master'!$AM801=TRUE,'Gen Master'!$AM801="Enabled?")),'Gen Master'!U801, ignore_flag)</f>
        <v>zzz_ignore</v>
      </c>
      <c r="V813" s="19" t="str">
        <f ca="1">IF(AND(NOT(ISBLANK('Gen Master'!V801)),OR('Gen Master'!$AM801=TRUE,'Gen Master'!$AM801="Enabled?")),'Gen Master'!V801, ignore_flag)</f>
        <v>zzz_ignore</v>
      </c>
      <c r="W813" s="19" t="str">
        <f>IF(AND(NOT(ISBLANK('Gen Master'!W801)),OR('Gen Master'!$AM801=TRUE,'Gen Master'!$AM801="Enabled?")),'Gen Master'!W801, ignore_flag)</f>
        <v>zzz_ignore</v>
      </c>
      <c r="X813" s="19" t="str">
        <f>IF(AND(NOT(ISBLANK('Gen Master'!X801)),OR('Gen Master'!$AM801=TRUE,'Gen Master'!$AM801="Enabled?")),'Gen Master'!X801, ignore_flag)</f>
        <v>zzz_ignore</v>
      </c>
      <c r="Y813" s="19" t="str">
        <f>IF(AND(NOT(ISBLANK('Gen Master'!Y801)),OR('Gen Master'!$AM801=TRUE,'Gen Master'!$AM801="Enabled?")),'Gen Master'!Y801, ignore_flag)</f>
        <v>zzz_ignore</v>
      </c>
    </row>
    <row r="814" spans="1:25">
      <c r="A814" s="19">
        <f>'Gen Master'!A803</f>
        <v>772</v>
      </c>
      <c r="B814" s="19" t="str">
        <f>IF(AND(NOT(ISBLANK('Gen Master'!B803)),OR('Gen Master'!$AM803=TRUE,'Gen Master'!$AM803="Enabled?")),'Gen Master'!B803, ignore_flag)</f>
        <v>zzz_ignore</v>
      </c>
      <c r="C814" s="19" t="str">
        <f>IF(AND(NOT(ISBLANK('Gen Master'!C803)),OR('Gen Master'!$AM803=TRUE,'Gen Master'!$AM803="Enabled?")),'Gen Master'!C803, ignore_flag)</f>
        <v>zzz_ignore</v>
      </c>
      <c r="D814" s="19" t="str">
        <f>IF(AND(NOT(ISBLANK('Gen Master'!D803)),OR('Gen Master'!$AM803=TRUE,'Gen Master'!$AM803="Enabled?")),'Gen Master'!D803, ignore_flag)</f>
        <v>zzz_ignore</v>
      </c>
      <c r="E814" s="19" t="str">
        <f>IF(AND(NOT(ISBLANK('Gen Master'!E803)),OR('Gen Master'!$AM803=TRUE,'Gen Master'!$AM803="Enabled?")),'Gen Master'!E803, ignore_flag)</f>
        <v>zzz_ignore</v>
      </c>
      <c r="F814" s="19" t="str">
        <f>IF(AND(NOT(ISBLANK('Gen Master'!F803)),OR('Gen Master'!$AM803=TRUE,'Gen Master'!$AM803="Enabled?")),'Gen Master'!F803, ignore_flag)</f>
        <v>zzz_ignore</v>
      </c>
      <c r="G814" s="19" t="str">
        <f>IF(AND(NOT(ISBLANK('Gen Master'!G803)),OR('Gen Master'!$AM803=TRUE,'Gen Master'!$AM803="Enabled?")),'Gen Master'!G803, ignore_flag)</f>
        <v>zzz_ignore</v>
      </c>
      <c r="H814" s="19" t="str">
        <f>IF(AND(NOT(ISBLANK('Gen Master'!H803)),OR('Gen Master'!$AM803=TRUE,'Gen Master'!$AM803="Enabled?")),'Gen Master'!H803, ignore_flag)</f>
        <v>zzz_ignore</v>
      </c>
      <c r="I814" s="19" t="str">
        <f>IF(AND(NOT(ISBLANK('Gen Master'!I803)),OR('Gen Master'!$AM803=TRUE,'Gen Master'!$AM803="Enabled?")),'Gen Master'!I803, ignore_flag)</f>
        <v>zzz_ignore</v>
      </c>
      <c r="J814" s="19" t="str">
        <f>IF(AND(NOT(ISBLANK('Gen Master'!J803)),OR('Gen Master'!$AM803=TRUE,'Gen Master'!$AM803="Enabled?")),'Gen Master'!J803, ignore_flag)</f>
        <v>zzz_ignore</v>
      </c>
      <c r="K814" s="19" t="str">
        <f>IF(AND(NOT(ISBLANK('Gen Master'!K803)),OR('Gen Master'!$AM803=TRUE,'Gen Master'!$AM803="Enabled?")),'Gen Master'!K803, ignore_flag)</f>
        <v>zzz_ignore</v>
      </c>
      <c r="L814" s="19" t="str">
        <f>IF(AND(NOT(ISBLANK('Gen Master'!L803)),OR('Gen Master'!$AM803=TRUE,'Gen Master'!$AM803="Enabled?")),'Gen Master'!L803, ignore_flag)</f>
        <v>zzz_ignore</v>
      </c>
      <c r="M814" s="19" t="str">
        <f>IF(AND(NOT(ISBLANK('Gen Master'!M803)),OR('Gen Master'!$AM803=TRUE,'Gen Master'!$AM803="Enabled?")),'Gen Master'!M803, ignore_flag)</f>
        <v>zzz_ignore</v>
      </c>
      <c r="N814" s="19" t="str">
        <f>IF(AND(NOT(ISBLANK('Gen Master'!N803)),OR('Gen Master'!$AM803=TRUE,'Gen Master'!$AM803="Enabled?")),'Gen Master'!N803, ignore_flag)</f>
        <v>zzz_ignore</v>
      </c>
      <c r="O814" s="19" t="str">
        <f>IF(AND(NOT(ISBLANK('Gen Master'!O803)),OR('Gen Master'!$AM803=TRUE,'Gen Master'!$AM803="Enabled?")),'Gen Master'!O803, ignore_flag)</f>
        <v>zzz_ignore</v>
      </c>
      <c r="P814" s="19" t="str">
        <f>IF(AND(NOT(ISBLANK('Gen Master'!P803)),OR('Gen Master'!$AM803=TRUE,'Gen Master'!$AM803="Enabled?")),'Gen Master'!P803, ignore_flag)</f>
        <v>zzz_ignore</v>
      </c>
      <c r="Q814" s="19" t="str">
        <f>IF(AND(NOT(ISBLANK('Gen Master'!Q803)),OR('Gen Master'!$AM803=TRUE,'Gen Master'!$AM803="Enabled?")),'Gen Master'!Q803, ignore_flag)</f>
        <v>zzz_ignore</v>
      </c>
      <c r="R814" s="19" t="str">
        <f>IF(AND(NOT(ISBLANK('Gen Master'!R803)),OR('Gen Master'!$AM803=TRUE,'Gen Master'!$AM803="Enabled?")),'Gen Master'!R803, ignore_flag)</f>
        <v>zzz_ignore</v>
      </c>
      <c r="S814" s="19" t="str">
        <f>IF(AND(NOT(ISBLANK('Gen Master'!S803)),OR('Gen Master'!$AM803=TRUE,'Gen Master'!$AM803="Enabled?")),'Gen Master'!S803, ignore_flag)</f>
        <v>zzz_ignore</v>
      </c>
      <c r="T814" s="19" t="str">
        <f>IF(AND(NOT(ISBLANK('Gen Master'!T803)),OR('Gen Master'!$AM803=TRUE,'Gen Master'!$AM803="Enabled?")),'Gen Master'!T803, ignore_flag)</f>
        <v>zzz_ignore</v>
      </c>
      <c r="U814" s="19" t="str">
        <f>IF(AND(NOT(ISBLANK('Gen Master'!U803)),OR('Gen Master'!$AM803=TRUE,'Gen Master'!$AM803="Enabled?")),'Gen Master'!U803, ignore_flag)</f>
        <v>zzz_ignore</v>
      </c>
      <c r="V814" s="19" t="str">
        <f ca="1">IF(AND(NOT(ISBLANK('Gen Master'!V803)),OR('Gen Master'!$AM803=TRUE,'Gen Master'!$AM803="Enabled?")),'Gen Master'!V803, ignore_flag)</f>
        <v>zzz_ignore</v>
      </c>
      <c r="W814" s="19" t="str">
        <f>IF(AND(NOT(ISBLANK('Gen Master'!W803)),OR('Gen Master'!$AM803=TRUE,'Gen Master'!$AM803="Enabled?")),'Gen Master'!W803, ignore_flag)</f>
        <v>zzz_ignore</v>
      </c>
      <c r="X814" s="19" t="str">
        <f>IF(AND(NOT(ISBLANK('Gen Master'!X803)),OR('Gen Master'!$AM803=TRUE,'Gen Master'!$AM803="Enabled?")),'Gen Master'!X803, ignore_flag)</f>
        <v>zzz_ignore</v>
      </c>
      <c r="Y814" s="19" t="str">
        <f>IF(AND(NOT(ISBLANK('Gen Master'!Y803)),OR('Gen Master'!$AM803=TRUE,'Gen Master'!$AM803="Enabled?")),'Gen Master'!Y803, ignore_flag)</f>
        <v>zzz_ignore</v>
      </c>
    </row>
    <row r="815" spans="1:25">
      <c r="A815" s="19">
        <f>'Gen Master'!A804</f>
        <v>773</v>
      </c>
      <c r="B815" s="19" t="str">
        <f>IF(AND(NOT(ISBLANK('Gen Master'!B804)),OR('Gen Master'!$AM804=TRUE,'Gen Master'!$AM804="Enabled?")),'Gen Master'!B804, ignore_flag)</f>
        <v>zzz_ignore</v>
      </c>
      <c r="C815" s="19" t="str">
        <f>IF(AND(NOT(ISBLANK('Gen Master'!C804)),OR('Gen Master'!$AM804=TRUE,'Gen Master'!$AM804="Enabled?")),'Gen Master'!C804, ignore_flag)</f>
        <v>zzz_ignore</v>
      </c>
      <c r="D815" s="19" t="str">
        <f>IF(AND(NOT(ISBLANK('Gen Master'!D804)),OR('Gen Master'!$AM804=TRUE,'Gen Master'!$AM804="Enabled?")),'Gen Master'!D804, ignore_flag)</f>
        <v>zzz_ignore</v>
      </c>
      <c r="E815" s="19" t="str">
        <f>IF(AND(NOT(ISBLANK('Gen Master'!E804)),OR('Gen Master'!$AM804=TRUE,'Gen Master'!$AM804="Enabled?")),'Gen Master'!E804, ignore_flag)</f>
        <v>zzz_ignore</v>
      </c>
      <c r="F815" s="19" t="str">
        <f>IF(AND(NOT(ISBLANK('Gen Master'!F804)),OR('Gen Master'!$AM804=TRUE,'Gen Master'!$AM804="Enabled?")),'Gen Master'!F804, ignore_flag)</f>
        <v>zzz_ignore</v>
      </c>
      <c r="G815" s="19" t="str">
        <f>IF(AND(NOT(ISBLANK('Gen Master'!G804)),OR('Gen Master'!$AM804=TRUE,'Gen Master'!$AM804="Enabled?")),'Gen Master'!G804, ignore_flag)</f>
        <v>zzz_ignore</v>
      </c>
      <c r="H815" s="19" t="str">
        <f>IF(AND(NOT(ISBLANK('Gen Master'!H804)),OR('Gen Master'!$AM804=TRUE,'Gen Master'!$AM804="Enabled?")),'Gen Master'!H804, ignore_flag)</f>
        <v>zzz_ignore</v>
      </c>
      <c r="I815" s="19" t="str">
        <f>IF(AND(NOT(ISBLANK('Gen Master'!I804)),OR('Gen Master'!$AM804=TRUE,'Gen Master'!$AM804="Enabled?")),'Gen Master'!I804, ignore_flag)</f>
        <v>zzz_ignore</v>
      </c>
      <c r="J815" s="19" t="str">
        <f>IF(AND(NOT(ISBLANK('Gen Master'!J804)),OR('Gen Master'!$AM804=TRUE,'Gen Master'!$AM804="Enabled?")),'Gen Master'!J804, ignore_flag)</f>
        <v>zzz_ignore</v>
      </c>
      <c r="K815" s="19" t="str">
        <f>IF(AND(NOT(ISBLANK('Gen Master'!K804)),OR('Gen Master'!$AM804=TRUE,'Gen Master'!$AM804="Enabled?")),'Gen Master'!K804, ignore_flag)</f>
        <v>zzz_ignore</v>
      </c>
      <c r="L815" s="19" t="str">
        <f>IF(AND(NOT(ISBLANK('Gen Master'!L804)),OR('Gen Master'!$AM804=TRUE,'Gen Master'!$AM804="Enabled?")),'Gen Master'!L804, ignore_flag)</f>
        <v>zzz_ignore</v>
      </c>
      <c r="M815" s="19" t="str">
        <f>IF(AND(NOT(ISBLANK('Gen Master'!M804)),OR('Gen Master'!$AM804=TRUE,'Gen Master'!$AM804="Enabled?")),'Gen Master'!M804, ignore_flag)</f>
        <v>zzz_ignore</v>
      </c>
      <c r="N815" s="19" t="str">
        <f>IF(AND(NOT(ISBLANK('Gen Master'!N804)),OR('Gen Master'!$AM804=TRUE,'Gen Master'!$AM804="Enabled?")),'Gen Master'!N804, ignore_flag)</f>
        <v>zzz_ignore</v>
      </c>
      <c r="O815" s="19" t="str">
        <f>IF(AND(NOT(ISBLANK('Gen Master'!O804)),OR('Gen Master'!$AM804=TRUE,'Gen Master'!$AM804="Enabled?")),'Gen Master'!O804, ignore_flag)</f>
        <v>zzz_ignore</v>
      </c>
      <c r="P815" s="19" t="str">
        <f>IF(AND(NOT(ISBLANK('Gen Master'!P804)),OR('Gen Master'!$AM804=TRUE,'Gen Master'!$AM804="Enabled?")),'Gen Master'!P804, ignore_flag)</f>
        <v>zzz_ignore</v>
      </c>
      <c r="Q815" s="19" t="str">
        <f>IF(AND(NOT(ISBLANK('Gen Master'!Q804)),OR('Gen Master'!$AM804=TRUE,'Gen Master'!$AM804="Enabled?")),'Gen Master'!Q804, ignore_flag)</f>
        <v>zzz_ignore</v>
      </c>
      <c r="R815" s="19" t="str">
        <f>IF(AND(NOT(ISBLANK('Gen Master'!R804)),OR('Gen Master'!$AM804=TRUE,'Gen Master'!$AM804="Enabled?")),'Gen Master'!R804, ignore_flag)</f>
        <v>zzz_ignore</v>
      </c>
      <c r="S815" s="19" t="str">
        <f>IF(AND(NOT(ISBLANK('Gen Master'!S804)),OR('Gen Master'!$AM804=TRUE,'Gen Master'!$AM804="Enabled?")),'Gen Master'!S804, ignore_flag)</f>
        <v>zzz_ignore</v>
      </c>
      <c r="T815" s="19" t="str">
        <f>IF(AND(NOT(ISBLANK('Gen Master'!T804)),OR('Gen Master'!$AM804=TRUE,'Gen Master'!$AM804="Enabled?")),'Gen Master'!T804, ignore_flag)</f>
        <v>zzz_ignore</v>
      </c>
      <c r="U815" s="19" t="str">
        <f>IF(AND(NOT(ISBLANK('Gen Master'!U804)),OR('Gen Master'!$AM804=TRUE,'Gen Master'!$AM804="Enabled?")),'Gen Master'!U804, ignore_flag)</f>
        <v>zzz_ignore</v>
      </c>
      <c r="V815" s="19" t="str">
        <f ca="1">IF(AND(NOT(ISBLANK('Gen Master'!V804)),OR('Gen Master'!$AM804=TRUE,'Gen Master'!$AM804="Enabled?")),'Gen Master'!V804, ignore_flag)</f>
        <v>zzz_ignore</v>
      </c>
      <c r="W815" s="19" t="str">
        <f>IF(AND(NOT(ISBLANK('Gen Master'!W804)),OR('Gen Master'!$AM804=TRUE,'Gen Master'!$AM804="Enabled?")),'Gen Master'!W804, ignore_flag)</f>
        <v>zzz_ignore</v>
      </c>
      <c r="X815" s="19" t="str">
        <f>IF(AND(NOT(ISBLANK('Gen Master'!X804)),OR('Gen Master'!$AM804=TRUE,'Gen Master'!$AM804="Enabled?")),'Gen Master'!X804, ignore_flag)</f>
        <v>zzz_ignore</v>
      </c>
      <c r="Y815" s="19" t="str">
        <f>IF(AND(NOT(ISBLANK('Gen Master'!Y804)),OR('Gen Master'!$AM804=TRUE,'Gen Master'!$AM804="Enabled?")),'Gen Master'!Y804, ignore_flag)</f>
        <v>zzz_ignore</v>
      </c>
    </row>
    <row r="816" spans="1:25">
      <c r="A816" s="19">
        <f>'Gen Master'!A805</f>
        <v>774</v>
      </c>
      <c r="B816" s="19" t="str">
        <f>IF(AND(NOT(ISBLANK('Gen Master'!B805)),OR('Gen Master'!$AM805=TRUE,'Gen Master'!$AM805="Enabled?")),'Gen Master'!B805, ignore_flag)</f>
        <v>zzz_ignore</v>
      </c>
      <c r="C816" s="19" t="str">
        <f>IF(AND(NOT(ISBLANK('Gen Master'!C805)),OR('Gen Master'!$AM805=TRUE,'Gen Master'!$AM805="Enabled?")),'Gen Master'!C805, ignore_flag)</f>
        <v>zzz_ignore</v>
      </c>
      <c r="D816" s="19" t="str">
        <f>IF(AND(NOT(ISBLANK('Gen Master'!D805)),OR('Gen Master'!$AM805=TRUE,'Gen Master'!$AM805="Enabled?")),'Gen Master'!D805, ignore_flag)</f>
        <v>zzz_ignore</v>
      </c>
      <c r="E816" s="19" t="str">
        <f>IF(AND(NOT(ISBLANK('Gen Master'!E805)),OR('Gen Master'!$AM805=TRUE,'Gen Master'!$AM805="Enabled?")),'Gen Master'!E805, ignore_flag)</f>
        <v>zzz_ignore</v>
      </c>
      <c r="F816" s="19" t="str">
        <f>IF(AND(NOT(ISBLANK('Gen Master'!F805)),OR('Gen Master'!$AM805=TRUE,'Gen Master'!$AM805="Enabled?")),'Gen Master'!F805, ignore_flag)</f>
        <v>zzz_ignore</v>
      </c>
      <c r="G816" s="19" t="str">
        <f>IF(AND(NOT(ISBLANK('Gen Master'!G805)),OR('Gen Master'!$AM805=TRUE,'Gen Master'!$AM805="Enabled?")),'Gen Master'!G805, ignore_flag)</f>
        <v>zzz_ignore</v>
      </c>
      <c r="H816" s="19" t="str">
        <f>IF(AND(NOT(ISBLANK('Gen Master'!H805)),OR('Gen Master'!$AM805=TRUE,'Gen Master'!$AM805="Enabled?")),'Gen Master'!H805, ignore_flag)</f>
        <v>zzz_ignore</v>
      </c>
      <c r="I816" s="19" t="str">
        <f>IF(AND(NOT(ISBLANK('Gen Master'!I805)),OR('Gen Master'!$AM805=TRUE,'Gen Master'!$AM805="Enabled?")),'Gen Master'!I805, ignore_flag)</f>
        <v>zzz_ignore</v>
      </c>
      <c r="J816" s="19" t="str">
        <f>IF(AND(NOT(ISBLANK('Gen Master'!J805)),OR('Gen Master'!$AM805=TRUE,'Gen Master'!$AM805="Enabled?")),'Gen Master'!J805, ignore_flag)</f>
        <v>zzz_ignore</v>
      </c>
      <c r="K816" s="19" t="str">
        <f>IF(AND(NOT(ISBLANK('Gen Master'!K805)),OR('Gen Master'!$AM805=TRUE,'Gen Master'!$AM805="Enabled?")),'Gen Master'!K805, ignore_flag)</f>
        <v>zzz_ignore</v>
      </c>
      <c r="L816" s="19" t="str">
        <f>IF(AND(NOT(ISBLANK('Gen Master'!L805)),OR('Gen Master'!$AM805=TRUE,'Gen Master'!$AM805="Enabled?")),'Gen Master'!L805, ignore_flag)</f>
        <v>zzz_ignore</v>
      </c>
      <c r="M816" s="19" t="str">
        <f>IF(AND(NOT(ISBLANK('Gen Master'!M805)),OR('Gen Master'!$AM805=TRUE,'Gen Master'!$AM805="Enabled?")),'Gen Master'!M805, ignore_flag)</f>
        <v>zzz_ignore</v>
      </c>
      <c r="N816" s="19" t="str">
        <f>IF(AND(NOT(ISBLANK('Gen Master'!N805)),OR('Gen Master'!$AM805=TRUE,'Gen Master'!$AM805="Enabled?")),'Gen Master'!N805, ignore_flag)</f>
        <v>zzz_ignore</v>
      </c>
      <c r="O816" s="19" t="str">
        <f>IF(AND(NOT(ISBLANK('Gen Master'!O805)),OR('Gen Master'!$AM805=TRUE,'Gen Master'!$AM805="Enabled?")),'Gen Master'!O805, ignore_flag)</f>
        <v>zzz_ignore</v>
      </c>
      <c r="P816" s="19" t="str">
        <f>IF(AND(NOT(ISBLANK('Gen Master'!P805)),OR('Gen Master'!$AM805=TRUE,'Gen Master'!$AM805="Enabled?")),'Gen Master'!P805, ignore_flag)</f>
        <v>zzz_ignore</v>
      </c>
      <c r="Q816" s="19" t="str">
        <f>IF(AND(NOT(ISBLANK('Gen Master'!Q805)),OR('Gen Master'!$AM805=TRUE,'Gen Master'!$AM805="Enabled?")),'Gen Master'!Q805, ignore_flag)</f>
        <v>zzz_ignore</v>
      </c>
      <c r="R816" s="19" t="str">
        <f>IF(AND(NOT(ISBLANK('Gen Master'!R805)),OR('Gen Master'!$AM805=TRUE,'Gen Master'!$AM805="Enabled?")),'Gen Master'!R805, ignore_flag)</f>
        <v>zzz_ignore</v>
      </c>
      <c r="S816" s="19" t="str">
        <f>IF(AND(NOT(ISBLANK('Gen Master'!S805)),OR('Gen Master'!$AM805=TRUE,'Gen Master'!$AM805="Enabled?")),'Gen Master'!S805, ignore_flag)</f>
        <v>zzz_ignore</v>
      </c>
      <c r="T816" s="19" t="str">
        <f>IF(AND(NOT(ISBLANK('Gen Master'!T805)),OR('Gen Master'!$AM805=TRUE,'Gen Master'!$AM805="Enabled?")),'Gen Master'!T805, ignore_flag)</f>
        <v>zzz_ignore</v>
      </c>
      <c r="U816" s="19" t="str">
        <f>IF(AND(NOT(ISBLANK('Gen Master'!U805)),OR('Gen Master'!$AM805=TRUE,'Gen Master'!$AM805="Enabled?")),'Gen Master'!U805, ignore_flag)</f>
        <v>zzz_ignore</v>
      </c>
      <c r="V816" s="19" t="str">
        <f ca="1">IF(AND(NOT(ISBLANK('Gen Master'!V805)),OR('Gen Master'!$AM805=TRUE,'Gen Master'!$AM805="Enabled?")),'Gen Master'!V805, ignore_flag)</f>
        <v>zzz_ignore</v>
      </c>
      <c r="W816" s="19" t="str">
        <f>IF(AND(NOT(ISBLANK('Gen Master'!W805)),OR('Gen Master'!$AM805=TRUE,'Gen Master'!$AM805="Enabled?")),'Gen Master'!W805, ignore_flag)</f>
        <v>zzz_ignore</v>
      </c>
      <c r="X816" s="19" t="str">
        <f>IF(AND(NOT(ISBLANK('Gen Master'!X805)),OR('Gen Master'!$AM805=TRUE,'Gen Master'!$AM805="Enabled?")),'Gen Master'!X805, ignore_flag)</f>
        <v>zzz_ignore</v>
      </c>
      <c r="Y816" s="19" t="str">
        <f>IF(AND(NOT(ISBLANK('Gen Master'!Y805)),OR('Gen Master'!$AM805=TRUE,'Gen Master'!$AM805="Enabled?")),'Gen Master'!Y805, ignore_flag)</f>
        <v>zzz_ignore</v>
      </c>
    </row>
    <row r="817" spans="1:25">
      <c r="A817" s="19">
        <f>'Gen Master'!A806</f>
        <v>775</v>
      </c>
      <c r="B817" s="19" t="str">
        <f>IF(AND(NOT(ISBLANK('Gen Master'!B806)),OR('Gen Master'!$AM806=TRUE,'Gen Master'!$AM806="Enabled?")),'Gen Master'!B806, ignore_flag)</f>
        <v>zzz_ignore</v>
      </c>
      <c r="C817" s="19" t="str">
        <f>IF(AND(NOT(ISBLANK('Gen Master'!C806)),OR('Gen Master'!$AM806=TRUE,'Gen Master'!$AM806="Enabled?")),'Gen Master'!C806, ignore_flag)</f>
        <v>zzz_ignore</v>
      </c>
      <c r="D817" s="19" t="str">
        <f>IF(AND(NOT(ISBLANK('Gen Master'!D806)),OR('Gen Master'!$AM806=TRUE,'Gen Master'!$AM806="Enabled?")),'Gen Master'!D806, ignore_flag)</f>
        <v>zzz_ignore</v>
      </c>
      <c r="E817" s="19" t="str">
        <f>IF(AND(NOT(ISBLANK('Gen Master'!E806)),OR('Gen Master'!$AM806=TRUE,'Gen Master'!$AM806="Enabled?")),'Gen Master'!E806, ignore_flag)</f>
        <v>zzz_ignore</v>
      </c>
      <c r="F817" s="19" t="str">
        <f>IF(AND(NOT(ISBLANK('Gen Master'!F806)),OR('Gen Master'!$AM806=TRUE,'Gen Master'!$AM806="Enabled?")),'Gen Master'!F806, ignore_flag)</f>
        <v>zzz_ignore</v>
      </c>
      <c r="G817" s="19" t="str">
        <f>IF(AND(NOT(ISBLANK('Gen Master'!G806)),OR('Gen Master'!$AM806=TRUE,'Gen Master'!$AM806="Enabled?")),'Gen Master'!G806, ignore_flag)</f>
        <v>zzz_ignore</v>
      </c>
      <c r="H817" s="19" t="str">
        <f>IF(AND(NOT(ISBLANK('Gen Master'!H806)),OR('Gen Master'!$AM806=TRUE,'Gen Master'!$AM806="Enabled?")),'Gen Master'!H806, ignore_flag)</f>
        <v>zzz_ignore</v>
      </c>
      <c r="I817" s="19" t="str">
        <f>IF(AND(NOT(ISBLANK('Gen Master'!I806)),OR('Gen Master'!$AM806=TRUE,'Gen Master'!$AM806="Enabled?")),'Gen Master'!I806, ignore_flag)</f>
        <v>zzz_ignore</v>
      </c>
      <c r="J817" s="19" t="str">
        <f>IF(AND(NOT(ISBLANK('Gen Master'!J806)),OR('Gen Master'!$AM806=TRUE,'Gen Master'!$AM806="Enabled?")),'Gen Master'!J806, ignore_flag)</f>
        <v>zzz_ignore</v>
      </c>
      <c r="K817" s="19" t="str">
        <f>IF(AND(NOT(ISBLANK('Gen Master'!K806)),OR('Gen Master'!$AM806=TRUE,'Gen Master'!$AM806="Enabled?")),'Gen Master'!K806, ignore_flag)</f>
        <v>zzz_ignore</v>
      </c>
      <c r="L817" s="19" t="str">
        <f>IF(AND(NOT(ISBLANK('Gen Master'!L806)),OR('Gen Master'!$AM806=TRUE,'Gen Master'!$AM806="Enabled?")),'Gen Master'!L806, ignore_flag)</f>
        <v>zzz_ignore</v>
      </c>
      <c r="M817" s="19" t="str">
        <f>IF(AND(NOT(ISBLANK('Gen Master'!M806)),OR('Gen Master'!$AM806=TRUE,'Gen Master'!$AM806="Enabled?")),'Gen Master'!M806, ignore_flag)</f>
        <v>zzz_ignore</v>
      </c>
      <c r="N817" s="19" t="str">
        <f>IF(AND(NOT(ISBLANK('Gen Master'!N806)),OR('Gen Master'!$AM806=TRUE,'Gen Master'!$AM806="Enabled?")),'Gen Master'!N806, ignore_flag)</f>
        <v>zzz_ignore</v>
      </c>
      <c r="O817" s="19" t="str">
        <f>IF(AND(NOT(ISBLANK('Gen Master'!O806)),OR('Gen Master'!$AM806=TRUE,'Gen Master'!$AM806="Enabled?")),'Gen Master'!O806, ignore_flag)</f>
        <v>zzz_ignore</v>
      </c>
      <c r="P817" s="19" t="str">
        <f>IF(AND(NOT(ISBLANK('Gen Master'!P806)),OR('Gen Master'!$AM806=TRUE,'Gen Master'!$AM806="Enabled?")),'Gen Master'!P806, ignore_flag)</f>
        <v>zzz_ignore</v>
      </c>
      <c r="Q817" s="19" t="str">
        <f>IF(AND(NOT(ISBLANK('Gen Master'!Q806)),OR('Gen Master'!$AM806=TRUE,'Gen Master'!$AM806="Enabled?")),'Gen Master'!Q806, ignore_flag)</f>
        <v>zzz_ignore</v>
      </c>
      <c r="R817" s="19" t="str">
        <f>IF(AND(NOT(ISBLANK('Gen Master'!R806)),OR('Gen Master'!$AM806=TRUE,'Gen Master'!$AM806="Enabled?")),'Gen Master'!R806, ignore_flag)</f>
        <v>zzz_ignore</v>
      </c>
      <c r="S817" s="19" t="str">
        <f>IF(AND(NOT(ISBLANK('Gen Master'!S806)),OR('Gen Master'!$AM806=TRUE,'Gen Master'!$AM806="Enabled?")),'Gen Master'!S806, ignore_flag)</f>
        <v>zzz_ignore</v>
      </c>
      <c r="T817" s="19" t="str">
        <f>IF(AND(NOT(ISBLANK('Gen Master'!T806)),OR('Gen Master'!$AM806=TRUE,'Gen Master'!$AM806="Enabled?")),'Gen Master'!T806, ignore_flag)</f>
        <v>zzz_ignore</v>
      </c>
      <c r="U817" s="19" t="str">
        <f>IF(AND(NOT(ISBLANK('Gen Master'!U806)),OR('Gen Master'!$AM806=TRUE,'Gen Master'!$AM806="Enabled?")),'Gen Master'!U806, ignore_flag)</f>
        <v>zzz_ignore</v>
      </c>
      <c r="V817" s="19" t="str">
        <f ca="1">IF(AND(NOT(ISBLANK('Gen Master'!V806)),OR('Gen Master'!$AM806=TRUE,'Gen Master'!$AM806="Enabled?")),'Gen Master'!V806, ignore_flag)</f>
        <v>zzz_ignore</v>
      </c>
      <c r="W817" s="19" t="str">
        <f>IF(AND(NOT(ISBLANK('Gen Master'!W806)),OR('Gen Master'!$AM806=TRUE,'Gen Master'!$AM806="Enabled?")),'Gen Master'!W806, ignore_flag)</f>
        <v>zzz_ignore</v>
      </c>
      <c r="X817" s="19" t="str">
        <f>IF(AND(NOT(ISBLANK('Gen Master'!X806)),OR('Gen Master'!$AM806=TRUE,'Gen Master'!$AM806="Enabled?")),'Gen Master'!X806, ignore_flag)</f>
        <v>zzz_ignore</v>
      </c>
      <c r="Y817" s="19" t="str">
        <f>IF(AND(NOT(ISBLANK('Gen Master'!Y806)),OR('Gen Master'!$AM806=TRUE,'Gen Master'!$AM806="Enabled?")),'Gen Master'!Y806, ignore_flag)</f>
        <v>zzz_ignore</v>
      </c>
    </row>
    <row r="818" spans="1:25">
      <c r="A818" s="19">
        <f>'Gen Master'!A807</f>
        <v>776</v>
      </c>
      <c r="B818" s="19" t="str">
        <f>IF(AND(NOT(ISBLANK('Gen Master'!B807)),OR('Gen Master'!$AM807=TRUE,'Gen Master'!$AM807="Enabled?")),'Gen Master'!B807, ignore_flag)</f>
        <v>zzz_ignore</v>
      </c>
      <c r="C818" s="19" t="str">
        <f>IF(AND(NOT(ISBLANK('Gen Master'!C807)),OR('Gen Master'!$AM807=TRUE,'Gen Master'!$AM807="Enabled?")),'Gen Master'!C807, ignore_flag)</f>
        <v>zzz_ignore</v>
      </c>
      <c r="D818" s="19" t="str">
        <f>IF(AND(NOT(ISBLANK('Gen Master'!D807)),OR('Gen Master'!$AM807=TRUE,'Gen Master'!$AM807="Enabled?")),'Gen Master'!D807, ignore_flag)</f>
        <v>zzz_ignore</v>
      </c>
      <c r="E818" s="19" t="str">
        <f>IF(AND(NOT(ISBLANK('Gen Master'!E807)),OR('Gen Master'!$AM807=TRUE,'Gen Master'!$AM807="Enabled?")),'Gen Master'!E807, ignore_flag)</f>
        <v>zzz_ignore</v>
      </c>
      <c r="F818" s="19" t="str">
        <f>IF(AND(NOT(ISBLANK('Gen Master'!F807)),OR('Gen Master'!$AM807=TRUE,'Gen Master'!$AM807="Enabled?")),'Gen Master'!F807, ignore_flag)</f>
        <v>zzz_ignore</v>
      </c>
      <c r="G818" s="19" t="str">
        <f>IF(AND(NOT(ISBLANK('Gen Master'!G807)),OR('Gen Master'!$AM807=TRUE,'Gen Master'!$AM807="Enabled?")),'Gen Master'!G807, ignore_flag)</f>
        <v>zzz_ignore</v>
      </c>
      <c r="H818" s="19" t="str">
        <f>IF(AND(NOT(ISBLANK('Gen Master'!H807)),OR('Gen Master'!$AM807=TRUE,'Gen Master'!$AM807="Enabled?")),'Gen Master'!H807, ignore_flag)</f>
        <v>zzz_ignore</v>
      </c>
      <c r="I818" s="19" t="str">
        <f>IF(AND(NOT(ISBLANK('Gen Master'!I807)),OR('Gen Master'!$AM807=TRUE,'Gen Master'!$AM807="Enabled?")),'Gen Master'!I807, ignore_flag)</f>
        <v>zzz_ignore</v>
      </c>
      <c r="J818" s="19" t="str">
        <f>IF(AND(NOT(ISBLANK('Gen Master'!J807)),OR('Gen Master'!$AM807=TRUE,'Gen Master'!$AM807="Enabled?")),'Gen Master'!J807, ignore_flag)</f>
        <v>zzz_ignore</v>
      </c>
      <c r="K818" s="19" t="str">
        <f>IF(AND(NOT(ISBLANK('Gen Master'!K807)),OR('Gen Master'!$AM807=TRUE,'Gen Master'!$AM807="Enabled?")),'Gen Master'!K807, ignore_flag)</f>
        <v>zzz_ignore</v>
      </c>
      <c r="L818" s="19" t="str">
        <f>IF(AND(NOT(ISBLANK('Gen Master'!L807)),OR('Gen Master'!$AM807=TRUE,'Gen Master'!$AM807="Enabled?")),'Gen Master'!L807, ignore_flag)</f>
        <v>zzz_ignore</v>
      </c>
      <c r="M818" s="19" t="str">
        <f>IF(AND(NOT(ISBLANK('Gen Master'!M807)),OR('Gen Master'!$AM807=TRUE,'Gen Master'!$AM807="Enabled?")),'Gen Master'!M807, ignore_flag)</f>
        <v>zzz_ignore</v>
      </c>
      <c r="N818" s="19" t="str">
        <f>IF(AND(NOT(ISBLANK('Gen Master'!N807)),OR('Gen Master'!$AM807=TRUE,'Gen Master'!$AM807="Enabled?")),'Gen Master'!N807, ignore_flag)</f>
        <v>zzz_ignore</v>
      </c>
      <c r="O818" s="19" t="str">
        <f>IF(AND(NOT(ISBLANK('Gen Master'!O807)),OR('Gen Master'!$AM807=TRUE,'Gen Master'!$AM807="Enabled?")),'Gen Master'!O807, ignore_flag)</f>
        <v>zzz_ignore</v>
      </c>
      <c r="P818" s="19" t="str">
        <f>IF(AND(NOT(ISBLANK('Gen Master'!P807)),OR('Gen Master'!$AM807=TRUE,'Gen Master'!$AM807="Enabled?")),'Gen Master'!P807, ignore_flag)</f>
        <v>zzz_ignore</v>
      </c>
      <c r="Q818" s="19" t="str">
        <f>IF(AND(NOT(ISBLANK('Gen Master'!Q807)),OR('Gen Master'!$AM807=TRUE,'Gen Master'!$AM807="Enabled?")),'Gen Master'!Q807, ignore_flag)</f>
        <v>zzz_ignore</v>
      </c>
      <c r="R818" s="19" t="str">
        <f>IF(AND(NOT(ISBLANK('Gen Master'!R807)),OR('Gen Master'!$AM807=TRUE,'Gen Master'!$AM807="Enabled?")),'Gen Master'!R807, ignore_flag)</f>
        <v>zzz_ignore</v>
      </c>
      <c r="S818" s="19" t="str">
        <f>IF(AND(NOT(ISBLANK('Gen Master'!S807)),OR('Gen Master'!$AM807=TRUE,'Gen Master'!$AM807="Enabled?")),'Gen Master'!S807, ignore_flag)</f>
        <v>zzz_ignore</v>
      </c>
      <c r="T818" s="19" t="str">
        <f>IF(AND(NOT(ISBLANK('Gen Master'!T807)),OR('Gen Master'!$AM807=TRUE,'Gen Master'!$AM807="Enabled?")),'Gen Master'!T807, ignore_flag)</f>
        <v>zzz_ignore</v>
      </c>
      <c r="U818" s="19" t="str">
        <f>IF(AND(NOT(ISBLANK('Gen Master'!U807)),OR('Gen Master'!$AM807=TRUE,'Gen Master'!$AM807="Enabled?")),'Gen Master'!U807, ignore_flag)</f>
        <v>zzz_ignore</v>
      </c>
      <c r="V818" s="19" t="str">
        <f ca="1">IF(AND(NOT(ISBLANK('Gen Master'!V807)),OR('Gen Master'!$AM807=TRUE,'Gen Master'!$AM807="Enabled?")),'Gen Master'!V807, ignore_flag)</f>
        <v>zzz_ignore</v>
      </c>
      <c r="W818" s="19" t="str">
        <f>IF(AND(NOT(ISBLANK('Gen Master'!W807)),OR('Gen Master'!$AM807=TRUE,'Gen Master'!$AM807="Enabled?")),'Gen Master'!W807, ignore_flag)</f>
        <v>zzz_ignore</v>
      </c>
      <c r="X818" s="19" t="str">
        <f>IF(AND(NOT(ISBLANK('Gen Master'!X807)),OR('Gen Master'!$AM807=TRUE,'Gen Master'!$AM807="Enabled?")),'Gen Master'!X807, ignore_flag)</f>
        <v>zzz_ignore</v>
      </c>
      <c r="Y818" s="19" t="str">
        <f>IF(AND(NOT(ISBLANK('Gen Master'!Y807)),OR('Gen Master'!$AM807=TRUE,'Gen Master'!$AM807="Enabled?")),'Gen Master'!Y807, ignore_flag)</f>
        <v>zzz_ignore</v>
      </c>
    </row>
    <row r="819" spans="1:25">
      <c r="A819" s="19">
        <f>'Gen Master'!A808</f>
        <v>777</v>
      </c>
      <c r="B819" s="19" t="str">
        <f>IF(AND(NOT(ISBLANK('Gen Master'!B808)),OR('Gen Master'!$AM808=TRUE,'Gen Master'!$AM808="Enabled?")),'Gen Master'!B808, ignore_flag)</f>
        <v>zzz_ignore</v>
      </c>
      <c r="C819" s="19" t="str">
        <f>IF(AND(NOT(ISBLANK('Gen Master'!C808)),OR('Gen Master'!$AM808=TRUE,'Gen Master'!$AM808="Enabled?")),'Gen Master'!C808, ignore_flag)</f>
        <v>zzz_ignore</v>
      </c>
      <c r="D819" s="19" t="str">
        <f>IF(AND(NOT(ISBLANK('Gen Master'!D808)),OR('Gen Master'!$AM808=TRUE,'Gen Master'!$AM808="Enabled?")),'Gen Master'!D808, ignore_flag)</f>
        <v>zzz_ignore</v>
      </c>
      <c r="E819" s="19" t="str">
        <f>IF(AND(NOT(ISBLANK('Gen Master'!E808)),OR('Gen Master'!$AM808=TRUE,'Gen Master'!$AM808="Enabled?")),'Gen Master'!E808, ignore_flag)</f>
        <v>zzz_ignore</v>
      </c>
      <c r="F819" s="19" t="str">
        <f>IF(AND(NOT(ISBLANK('Gen Master'!F808)),OR('Gen Master'!$AM808=TRUE,'Gen Master'!$AM808="Enabled?")),'Gen Master'!F808, ignore_flag)</f>
        <v>zzz_ignore</v>
      </c>
      <c r="G819" s="19" t="str">
        <f>IF(AND(NOT(ISBLANK('Gen Master'!G808)),OR('Gen Master'!$AM808=TRUE,'Gen Master'!$AM808="Enabled?")),'Gen Master'!G808, ignore_flag)</f>
        <v>zzz_ignore</v>
      </c>
      <c r="H819" s="19" t="str">
        <f>IF(AND(NOT(ISBLANK('Gen Master'!H808)),OR('Gen Master'!$AM808=TRUE,'Gen Master'!$AM808="Enabled?")),'Gen Master'!H808, ignore_flag)</f>
        <v>zzz_ignore</v>
      </c>
      <c r="I819" s="19" t="str">
        <f>IF(AND(NOT(ISBLANK('Gen Master'!I808)),OR('Gen Master'!$AM808=TRUE,'Gen Master'!$AM808="Enabled?")),'Gen Master'!I808, ignore_flag)</f>
        <v>zzz_ignore</v>
      </c>
      <c r="J819" s="19" t="str">
        <f>IF(AND(NOT(ISBLANK('Gen Master'!J808)),OR('Gen Master'!$AM808=TRUE,'Gen Master'!$AM808="Enabled?")),'Gen Master'!J808, ignore_flag)</f>
        <v>zzz_ignore</v>
      </c>
      <c r="K819" s="19" t="str">
        <f>IF(AND(NOT(ISBLANK('Gen Master'!K808)),OR('Gen Master'!$AM808=TRUE,'Gen Master'!$AM808="Enabled?")),'Gen Master'!K808, ignore_flag)</f>
        <v>zzz_ignore</v>
      </c>
      <c r="L819" s="19" t="str">
        <f>IF(AND(NOT(ISBLANK('Gen Master'!L808)),OR('Gen Master'!$AM808=TRUE,'Gen Master'!$AM808="Enabled?")),'Gen Master'!L808, ignore_flag)</f>
        <v>zzz_ignore</v>
      </c>
      <c r="M819" s="19" t="str">
        <f>IF(AND(NOT(ISBLANK('Gen Master'!M808)),OR('Gen Master'!$AM808=TRUE,'Gen Master'!$AM808="Enabled?")),'Gen Master'!M808, ignore_flag)</f>
        <v>zzz_ignore</v>
      </c>
      <c r="N819" s="19" t="str">
        <f>IF(AND(NOT(ISBLANK('Gen Master'!N808)),OR('Gen Master'!$AM808=TRUE,'Gen Master'!$AM808="Enabled?")),'Gen Master'!N808, ignore_flag)</f>
        <v>zzz_ignore</v>
      </c>
      <c r="O819" s="19" t="str">
        <f>IF(AND(NOT(ISBLANK('Gen Master'!O808)),OR('Gen Master'!$AM808=TRUE,'Gen Master'!$AM808="Enabled?")),'Gen Master'!O808, ignore_flag)</f>
        <v>zzz_ignore</v>
      </c>
      <c r="P819" s="19" t="str">
        <f>IF(AND(NOT(ISBLANK('Gen Master'!P808)),OR('Gen Master'!$AM808=TRUE,'Gen Master'!$AM808="Enabled?")),'Gen Master'!P808, ignore_flag)</f>
        <v>zzz_ignore</v>
      </c>
      <c r="Q819" s="19" t="str">
        <f>IF(AND(NOT(ISBLANK('Gen Master'!Q808)),OR('Gen Master'!$AM808=TRUE,'Gen Master'!$AM808="Enabled?")),'Gen Master'!Q808, ignore_flag)</f>
        <v>zzz_ignore</v>
      </c>
      <c r="R819" s="19" t="str">
        <f>IF(AND(NOT(ISBLANK('Gen Master'!R808)),OR('Gen Master'!$AM808=TRUE,'Gen Master'!$AM808="Enabled?")),'Gen Master'!R808, ignore_flag)</f>
        <v>zzz_ignore</v>
      </c>
      <c r="S819" s="19" t="str">
        <f>IF(AND(NOT(ISBLANK('Gen Master'!S808)),OR('Gen Master'!$AM808=TRUE,'Gen Master'!$AM808="Enabled?")),'Gen Master'!S808, ignore_flag)</f>
        <v>zzz_ignore</v>
      </c>
      <c r="T819" s="19" t="str">
        <f>IF(AND(NOT(ISBLANK('Gen Master'!T808)),OR('Gen Master'!$AM808=TRUE,'Gen Master'!$AM808="Enabled?")),'Gen Master'!T808, ignore_flag)</f>
        <v>zzz_ignore</v>
      </c>
      <c r="U819" s="19" t="str">
        <f>IF(AND(NOT(ISBLANK('Gen Master'!U808)),OR('Gen Master'!$AM808=TRUE,'Gen Master'!$AM808="Enabled?")),'Gen Master'!U808, ignore_flag)</f>
        <v>zzz_ignore</v>
      </c>
      <c r="V819" s="19" t="str">
        <f ca="1">IF(AND(NOT(ISBLANK('Gen Master'!V808)),OR('Gen Master'!$AM808=TRUE,'Gen Master'!$AM808="Enabled?")),'Gen Master'!V808, ignore_flag)</f>
        <v>zzz_ignore</v>
      </c>
      <c r="W819" s="19" t="str">
        <f>IF(AND(NOT(ISBLANK('Gen Master'!W808)),OR('Gen Master'!$AM808=TRUE,'Gen Master'!$AM808="Enabled?")),'Gen Master'!W808, ignore_flag)</f>
        <v>zzz_ignore</v>
      </c>
      <c r="X819" s="19" t="str">
        <f>IF(AND(NOT(ISBLANK('Gen Master'!X808)),OR('Gen Master'!$AM808=TRUE,'Gen Master'!$AM808="Enabled?")),'Gen Master'!X808, ignore_flag)</f>
        <v>zzz_ignore</v>
      </c>
      <c r="Y819" s="19" t="str">
        <f>IF(AND(NOT(ISBLANK('Gen Master'!Y808)),OR('Gen Master'!$AM808=TRUE,'Gen Master'!$AM808="Enabled?")),'Gen Master'!Y808, ignore_flag)</f>
        <v>zzz_ignore</v>
      </c>
    </row>
    <row r="820" spans="1:25">
      <c r="A820" s="19">
        <f>'Gen Master'!A809</f>
        <v>778</v>
      </c>
      <c r="B820" s="19" t="str">
        <f>IF(AND(NOT(ISBLANK('Gen Master'!B809)),OR('Gen Master'!$AM809=TRUE,'Gen Master'!$AM809="Enabled?")),'Gen Master'!B809, ignore_flag)</f>
        <v>zzz_ignore</v>
      </c>
      <c r="C820" s="19" t="str">
        <f>IF(AND(NOT(ISBLANK('Gen Master'!C809)),OR('Gen Master'!$AM809=TRUE,'Gen Master'!$AM809="Enabled?")),'Gen Master'!C809, ignore_flag)</f>
        <v>zzz_ignore</v>
      </c>
      <c r="D820" s="19" t="str">
        <f>IF(AND(NOT(ISBLANK('Gen Master'!D809)),OR('Gen Master'!$AM809=TRUE,'Gen Master'!$AM809="Enabled?")),'Gen Master'!D809, ignore_flag)</f>
        <v>zzz_ignore</v>
      </c>
      <c r="E820" s="19" t="str">
        <f>IF(AND(NOT(ISBLANK('Gen Master'!E809)),OR('Gen Master'!$AM809=TRUE,'Gen Master'!$AM809="Enabled?")),'Gen Master'!E809, ignore_flag)</f>
        <v>zzz_ignore</v>
      </c>
      <c r="F820" s="19" t="str">
        <f>IF(AND(NOT(ISBLANK('Gen Master'!F809)),OR('Gen Master'!$AM809=TRUE,'Gen Master'!$AM809="Enabled?")),'Gen Master'!F809, ignore_flag)</f>
        <v>zzz_ignore</v>
      </c>
      <c r="G820" s="19" t="str">
        <f>IF(AND(NOT(ISBLANK('Gen Master'!G809)),OR('Gen Master'!$AM809=TRUE,'Gen Master'!$AM809="Enabled?")),'Gen Master'!G809, ignore_flag)</f>
        <v>zzz_ignore</v>
      </c>
      <c r="H820" s="19" t="str">
        <f>IF(AND(NOT(ISBLANK('Gen Master'!H809)),OR('Gen Master'!$AM809=TRUE,'Gen Master'!$AM809="Enabled?")),'Gen Master'!H809, ignore_flag)</f>
        <v>zzz_ignore</v>
      </c>
      <c r="I820" s="19" t="str">
        <f>IF(AND(NOT(ISBLANK('Gen Master'!I809)),OR('Gen Master'!$AM809=TRUE,'Gen Master'!$AM809="Enabled?")),'Gen Master'!I809, ignore_flag)</f>
        <v>zzz_ignore</v>
      </c>
      <c r="J820" s="19" t="str">
        <f>IF(AND(NOT(ISBLANK('Gen Master'!J809)),OR('Gen Master'!$AM809=TRUE,'Gen Master'!$AM809="Enabled?")),'Gen Master'!J809, ignore_flag)</f>
        <v>zzz_ignore</v>
      </c>
      <c r="K820" s="19" t="str">
        <f>IF(AND(NOT(ISBLANK('Gen Master'!K809)),OR('Gen Master'!$AM809=TRUE,'Gen Master'!$AM809="Enabled?")),'Gen Master'!K809, ignore_flag)</f>
        <v>zzz_ignore</v>
      </c>
      <c r="L820" s="19" t="str">
        <f>IF(AND(NOT(ISBLANK('Gen Master'!L809)),OR('Gen Master'!$AM809=TRUE,'Gen Master'!$AM809="Enabled?")),'Gen Master'!L809, ignore_flag)</f>
        <v>zzz_ignore</v>
      </c>
      <c r="M820" s="19" t="str">
        <f>IF(AND(NOT(ISBLANK('Gen Master'!M809)),OR('Gen Master'!$AM809=TRUE,'Gen Master'!$AM809="Enabled?")),'Gen Master'!M809, ignore_flag)</f>
        <v>zzz_ignore</v>
      </c>
      <c r="N820" s="19" t="str">
        <f>IF(AND(NOT(ISBLANK('Gen Master'!N809)),OR('Gen Master'!$AM809=TRUE,'Gen Master'!$AM809="Enabled?")),'Gen Master'!N809, ignore_flag)</f>
        <v>zzz_ignore</v>
      </c>
      <c r="O820" s="19" t="str">
        <f>IF(AND(NOT(ISBLANK('Gen Master'!O809)),OR('Gen Master'!$AM809=TRUE,'Gen Master'!$AM809="Enabled?")),'Gen Master'!O809, ignore_flag)</f>
        <v>zzz_ignore</v>
      </c>
      <c r="P820" s="19" t="str">
        <f>IF(AND(NOT(ISBLANK('Gen Master'!P809)),OR('Gen Master'!$AM809=TRUE,'Gen Master'!$AM809="Enabled?")),'Gen Master'!P809, ignore_flag)</f>
        <v>zzz_ignore</v>
      </c>
      <c r="Q820" s="19" t="str">
        <f>IF(AND(NOT(ISBLANK('Gen Master'!Q809)),OR('Gen Master'!$AM809=TRUE,'Gen Master'!$AM809="Enabled?")),'Gen Master'!Q809, ignore_flag)</f>
        <v>zzz_ignore</v>
      </c>
      <c r="R820" s="19" t="str">
        <f>IF(AND(NOT(ISBLANK('Gen Master'!R809)),OR('Gen Master'!$AM809=TRUE,'Gen Master'!$AM809="Enabled?")),'Gen Master'!R809, ignore_flag)</f>
        <v>zzz_ignore</v>
      </c>
      <c r="S820" s="19" t="str">
        <f>IF(AND(NOT(ISBLANK('Gen Master'!S809)),OR('Gen Master'!$AM809=TRUE,'Gen Master'!$AM809="Enabled?")),'Gen Master'!S809, ignore_flag)</f>
        <v>zzz_ignore</v>
      </c>
      <c r="T820" s="19" t="str">
        <f>IF(AND(NOT(ISBLANK('Gen Master'!T809)),OR('Gen Master'!$AM809=TRUE,'Gen Master'!$AM809="Enabled?")),'Gen Master'!T809, ignore_flag)</f>
        <v>zzz_ignore</v>
      </c>
      <c r="U820" s="19" t="str">
        <f>IF(AND(NOT(ISBLANK('Gen Master'!U809)),OR('Gen Master'!$AM809=TRUE,'Gen Master'!$AM809="Enabled?")),'Gen Master'!U809, ignore_flag)</f>
        <v>zzz_ignore</v>
      </c>
      <c r="V820" s="19" t="str">
        <f ca="1">IF(AND(NOT(ISBLANK('Gen Master'!V809)),OR('Gen Master'!$AM809=TRUE,'Gen Master'!$AM809="Enabled?")),'Gen Master'!V809, ignore_flag)</f>
        <v>zzz_ignore</v>
      </c>
      <c r="W820" s="19" t="str">
        <f>IF(AND(NOT(ISBLANK('Gen Master'!W809)),OR('Gen Master'!$AM809=TRUE,'Gen Master'!$AM809="Enabled?")),'Gen Master'!W809, ignore_flag)</f>
        <v>zzz_ignore</v>
      </c>
      <c r="X820" s="19" t="str">
        <f>IF(AND(NOT(ISBLANK('Gen Master'!X809)),OR('Gen Master'!$AM809=TRUE,'Gen Master'!$AM809="Enabled?")),'Gen Master'!X809, ignore_flag)</f>
        <v>zzz_ignore</v>
      </c>
      <c r="Y820" s="19" t="str">
        <f>IF(AND(NOT(ISBLANK('Gen Master'!Y809)),OR('Gen Master'!$AM809=TRUE,'Gen Master'!$AM809="Enabled?")),'Gen Master'!Y809, ignore_flag)</f>
        <v>zzz_ignore</v>
      </c>
    </row>
    <row r="821" spans="1:25">
      <c r="A821" s="19">
        <f>'Gen Master'!A810</f>
        <v>779</v>
      </c>
      <c r="B821" s="19" t="str">
        <f>IF(AND(NOT(ISBLANK('Gen Master'!B810)),OR('Gen Master'!$AM810=TRUE,'Gen Master'!$AM810="Enabled?")),'Gen Master'!B810, ignore_flag)</f>
        <v>zzz_ignore</v>
      </c>
      <c r="C821" s="19" t="str">
        <f>IF(AND(NOT(ISBLANK('Gen Master'!C810)),OR('Gen Master'!$AM810=TRUE,'Gen Master'!$AM810="Enabled?")),'Gen Master'!C810, ignore_flag)</f>
        <v>zzz_ignore</v>
      </c>
      <c r="D821" s="19" t="str">
        <f>IF(AND(NOT(ISBLANK('Gen Master'!D810)),OR('Gen Master'!$AM810=TRUE,'Gen Master'!$AM810="Enabled?")),'Gen Master'!D810, ignore_flag)</f>
        <v>zzz_ignore</v>
      </c>
      <c r="E821" s="19" t="str">
        <f>IF(AND(NOT(ISBLANK('Gen Master'!E810)),OR('Gen Master'!$AM810=TRUE,'Gen Master'!$AM810="Enabled?")),'Gen Master'!E810, ignore_flag)</f>
        <v>zzz_ignore</v>
      </c>
      <c r="F821" s="19" t="str">
        <f>IF(AND(NOT(ISBLANK('Gen Master'!F810)),OR('Gen Master'!$AM810=TRUE,'Gen Master'!$AM810="Enabled?")),'Gen Master'!F810, ignore_flag)</f>
        <v>zzz_ignore</v>
      </c>
      <c r="G821" s="19" t="str">
        <f>IF(AND(NOT(ISBLANK('Gen Master'!G810)),OR('Gen Master'!$AM810=TRUE,'Gen Master'!$AM810="Enabled?")),'Gen Master'!G810, ignore_flag)</f>
        <v>zzz_ignore</v>
      </c>
      <c r="H821" s="19" t="str">
        <f>IF(AND(NOT(ISBLANK('Gen Master'!H810)),OR('Gen Master'!$AM810=TRUE,'Gen Master'!$AM810="Enabled?")),'Gen Master'!H810, ignore_flag)</f>
        <v>zzz_ignore</v>
      </c>
      <c r="I821" s="19" t="str">
        <f>IF(AND(NOT(ISBLANK('Gen Master'!I810)),OR('Gen Master'!$AM810=TRUE,'Gen Master'!$AM810="Enabled?")),'Gen Master'!I810, ignore_flag)</f>
        <v>zzz_ignore</v>
      </c>
      <c r="J821" s="19" t="str">
        <f>IF(AND(NOT(ISBLANK('Gen Master'!J810)),OR('Gen Master'!$AM810=TRUE,'Gen Master'!$AM810="Enabled?")),'Gen Master'!J810, ignore_flag)</f>
        <v>zzz_ignore</v>
      </c>
      <c r="K821" s="19" t="str">
        <f>IF(AND(NOT(ISBLANK('Gen Master'!K810)),OR('Gen Master'!$AM810=TRUE,'Gen Master'!$AM810="Enabled?")),'Gen Master'!K810, ignore_flag)</f>
        <v>zzz_ignore</v>
      </c>
      <c r="L821" s="19" t="str">
        <f>IF(AND(NOT(ISBLANK('Gen Master'!L810)),OR('Gen Master'!$AM810=TRUE,'Gen Master'!$AM810="Enabled?")),'Gen Master'!L810, ignore_flag)</f>
        <v>zzz_ignore</v>
      </c>
      <c r="M821" s="19" t="str">
        <f>IF(AND(NOT(ISBLANK('Gen Master'!M810)),OR('Gen Master'!$AM810=TRUE,'Gen Master'!$AM810="Enabled?")),'Gen Master'!M810, ignore_flag)</f>
        <v>zzz_ignore</v>
      </c>
      <c r="N821" s="19" t="str">
        <f>IF(AND(NOT(ISBLANK('Gen Master'!N810)),OR('Gen Master'!$AM810=TRUE,'Gen Master'!$AM810="Enabled?")),'Gen Master'!N810, ignore_flag)</f>
        <v>zzz_ignore</v>
      </c>
      <c r="O821" s="19" t="str">
        <f>IF(AND(NOT(ISBLANK('Gen Master'!O810)),OR('Gen Master'!$AM810=TRUE,'Gen Master'!$AM810="Enabled?")),'Gen Master'!O810, ignore_flag)</f>
        <v>zzz_ignore</v>
      </c>
      <c r="P821" s="19" t="str">
        <f>IF(AND(NOT(ISBLANK('Gen Master'!P810)),OR('Gen Master'!$AM810=TRUE,'Gen Master'!$AM810="Enabled?")),'Gen Master'!P810, ignore_flag)</f>
        <v>zzz_ignore</v>
      </c>
      <c r="Q821" s="19" t="str">
        <f>IF(AND(NOT(ISBLANK('Gen Master'!Q810)),OR('Gen Master'!$AM810=TRUE,'Gen Master'!$AM810="Enabled?")),'Gen Master'!Q810, ignore_flag)</f>
        <v>zzz_ignore</v>
      </c>
      <c r="R821" s="19" t="str">
        <f>IF(AND(NOT(ISBLANK('Gen Master'!R810)),OR('Gen Master'!$AM810=TRUE,'Gen Master'!$AM810="Enabled?")),'Gen Master'!R810, ignore_flag)</f>
        <v>zzz_ignore</v>
      </c>
      <c r="S821" s="19" t="str">
        <f>IF(AND(NOT(ISBLANK('Gen Master'!S810)),OR('Gen Master'!$AM810=TRUE,'Gen Master'!$AM810="Enabled?")),'Gen Master'!S810, ignore_flag)</f>
        <v>zzz_ignore</v>
      </c>
      <c r="T821" s="19" t="str">
        <f>IF(AND(NOT(ISBLANK('Gen Master'!T810)),OR('Gen Master'!$AM810=TRUE,'Gen Master'!$AM810="Enabled?")),'Gen Master'!T810, ignore_flag)</f>
        <v>zzz_ignore</v>
      </c>
      <c r="U821" s="19" t="str">
        <f>IF(AND(NOT(ISBLANK('Gen Master'!U810)),OR('Gen Master'!$AM810=TRUE,'Gen Master'!$AM810="Enabled?")),'Gen Master'!U810, ignore_flag)</f>
        <v>zzz_ignore</v>
      </c>
      <c r="V821" s="19" t="str">
        <f ca="1">IF(AND(NOT(ISBLANK('Gen Master'!V810)),OR('Gen Master'!$AM810=TRUE,'Gen Master'!$AM810="Enabled?")),'Gen Master'!V810, ignore_flag)</f>
        <v>zzz_ignore</v>
      </c>
      <c r="W821" s="19" t="str">
        <f>IF(AND(NOT(ISBLANK('Gen Master'!W810)),OR('Gen Master'!$AM810=TRUE,'Gen Master'!$AM810="Enabled?")),'Gen Master'!W810, ignore_flag)</f>
        <v>zzz_ignore</v>
      </c>
      <c r="X821" s="19" t="str">
        <f>IF(AND(NOT(ISBLANK('Gen Master'!X810)),OR('Gen Master'!$AM810=TRUE,'Gen Master'!$AM810="Enabled?")),'Gen Master'!X810, ignore_flag)</f>
        <v>zzz_ignore</v>
      </c>
      <c r="Y821" s="19" t="str">
        <f>IF(AND(NOT(ISBLANK('Gen Master'!Y810)),OR('Gen Master'!$AM810=TRUE,'Gen Master'!$AM810="Enabled?")),'Gen Master'!Y810, ignore_flag)</f>
        <v>zzz_ignore</v>
      </c>
    </row>
    <row r="822" spans="1:25">
      <c r="A822" s="19">
        <f>'Gen Master'!A811</f>
        <v>780</v>
      </c>
      <c r="B822" s="19" t="str">
        <f>IF(AND(NOT(ISBLANK('Gen Master'!B811)),OR('Gen Master'!$AM811=TRUE,'Gen Master'!$AM811="Enabled?")),'Gen Master'!B811, ignore_flag)</f>
        <v>zzz_ignore</v>
      </c>
      <c r="C822" s="19" t="str">
        <f>IF(AND(NOT(ISBLANK('Gen Master'!C811)),OR('Gen Master'!$AM811=TRUE,'Gen Master'!$AM811="Enabled?")),'Gen Master'!C811, ignore_flag)</f>
        <v>zzz_ignore</v>
      </c>
      <c r="D822" s="19" t="str">
        <f>IF(AND(NOT(ISBLANK('Gen Master'!D811)),OR('Gen Master'!$AM811=TRUE,'Gen Master'!$AM811="Enabled?")),'Gen Master'!D811, ignore_flag)</f>
        <v>zzz_ignore</v>
      </c>
      <c r="E822" s="19" t="str">
        <f>IF(AND(NOT(ISBLANK('Gen Master'!E811)),OR('Gen Master'!$AM811=TRUE,'Gen Master'!$AM811="Enabled?")),'Gen Master'!E811, ignore_flag)</f>
        <v>zzz_ignore</v>
      </c>
      <c r="F822" s="19" t="str">
        <f>IF(AND(NOT(ISBLANK('Gen Master'!F811)),OR('Gen Master'!$AM811=TRUE,'Gen Master'!$AM811="Enabled?")),'Gen Master'!F811, ignore_flag)</f>
        <v>zzz_ignore</v>
      </c>
      <c r="G822" s="19" t="str">
        <f>IF(AND(NOT(ISBLANK('Gen Master'!G811)),OR('Gen Master'!$AM811=TRUE,'Gen Master'!$AM811="Enabled?")),'Gen Master'!G811, ignore_flag)</f>
        <v>zzz_ignore</v>
      </c>
      <c r="H822" s="19" t="str">
        <f>IF(AND(NOT(ISBLANK('Gen Master'!H811)),OR('Gen Master'!$AM811=TRUE,'Gen Master'!$AM811="Enabled?")),'Gen Master'!H811, ignore_flag)</f>
        <v>zzz_ignore</v>
      </c>
      <c r="I822" s="19" t="str">
        <f>IF(AND(NOT(ISBLANK('Gen Master'!I811)),OR('Gen Master'!$AM811=TRUE,'Gen Master'!$AM811="Enabled?")),'Gen Master'!I811, ignore_flag)</f>
        <v>zzz_ignore</v>
      </c>
      <c r="J822" s="19" t="str">
        <f>IF(AND(NOT(ISBLANK('Gen Master'!J811)),OR('Gen Master'!$AM811=TRUE,'Gen Master'!$AM811="Enabled?")),'Gen Master'!J811, ignore_flag)</f>
        <v>zzz_ignore</v>
      </c>
      <c r="K822" s="19" t="str">
        <f>IF(AND(NOT(ISBLANK('Gen Master'!K811)),OR('Gen Master'!$AM811=TRUE,'Gen Master'!$AM811="Enabled?")),'Gen Master'!K811, ignore_flag)</f>
        <v>zzz_ignore</v>
      </c>
      <c r="L822" s="19" t="str">
        <f>IF(AND(NOT(ISBLANK('Gen Master'!L811)),OR('Gen Master'!$AM811=TRUE,'Gen Master'!$AM811="Enabled?")),'Gen Master'!L811, ignore_flag)</f>
        <v>zzz_ignore</v>
      </c>
      <c r="M822" s="19" t="str">
        <f>IF(AND(NOT(ISBLANK('Gen Master'!M811)),OR('Gen Master'!$AM811=TRUE,'Gen Master'!$AM811="Enabled?")),'Gen Master'!M811, ignore_flag)</f>
        <v>zzz_ignore</v>
      </c>
      <c r="N822" s="19" t="str">
        <f>IF(AND(NOT(ISBLANK('Gen Master'!N811)),OR('Gen Master'!$AM811=TRUE,'Gen Master'!$AM811="Enabled?")),'Gen Master'!N811, ignore_flag)</f>
        <v>zzz_ignore</v>
      </c>
      <c r="O822" s="19" t="str">
        <f>IF(AND(NOT(ISBLANK('Gen Master'!O811)),OR('Gen Master'!$AM811=TRUE,'Gen Master'!$AM811="Enabled?")),'Gen Master'!O811, ignore_flag)</f>
        <v>zzz_ignore</v>
      </c>
      <c r="P822" s="19" t="str">
        <f>IF(AND(NOT(ISBLANK('Gen Master'!P811)),OR('Gen Master'!$AM811=TRUE,'Gen Master'!$AM811="Enabled?")),'Gen Master'!P811, ignore_flag)</f>
        <v>zzz_ignore</v>
      </c>
      <c r="Q822" s="19" t="str">
        <f>IF(AND(NOT(ISBLANK('Gen Master'!Q811)),OR('Gen Master'!$AM811=TRUE,'Gen Master'!$AM811="Enabled?")),'Gen Master'!Q811, ignore_flag)</f>
        <v>zzz_ignore</v>
      </c>
      <c r="R822" s="19" t="str">
        <f>IF(AND(NOT(ISBLANK('Gen Master'!R811)),OR('Gen Master'!$AM811=TRUE,'Gen Master'!$AM811="Enabled?")),'Gen Master'!R811, ignore_flag)</f>
        <v>zzz_ignore</v>
      </c>
      <c r="S822" s="19" t="str">
        <f>IF(AND(NOT(ISBLANK('Gen Master'!S811)),OR('Gen Master'!$AM811=TRUE,'Gen Master'!$AM811="Enabled?")),'Gen Master'!S811, ignore_flag)</f>
        <v>zzz_ignore</v>
      </c>
      <c r="T822" s="19" t="str">
        <f>IF(AND(NOT(ISBLANK('Gen Master'!T811)),OR('Gen Master'!$AM811=TRUE,'Gen Master'!$AM811="Enabled?")),'Gen Master'!T811, ignore_flag)</f>
        <v>zzz_ignore</v>
      </c>
      <c r="U822" s="19" t="str">
        <f>IF(AND(NOT(ISBLANK('Gen Master'!U811)),OR('Gen Master'!$AM811=TRUE,'Gen Master'!$AM811="Enabled?")),'Gen Master'!U811, ignore_flag)</f>
        <v>zzz_ignore</v>
      </c>
      <c r="V822" s="19" t="str">
        <f ca="1">IF(AND(NOT(ISBLANK('Gen Master'!V811)),OR('Gen Master'!$AM811=TRUE,'Gen Master'!$AM811="Enabled?")),'Gen Master'!V811, ignore_flag)</f>
        <v>zzz_ignore</v>
      </c>
      <c r="W822" s="19" t="str">
        <f>IF(AND(NOT(ISBLANK('Gen Master'!W811)),OR('Gen Master'!$AM811=TRUE,'Gen Master'!$AM811="Enabled?")),'Gen Master'!W811, ignore_flag)</f>
        <v>zzz_ignore</v>
      </c>
      <c r="X822" s="19" t="str">
        <f>IF(AND(NOT(ISBLANK('Gen Master'!X811)),OR('Gen Master'!$AM811=TRUE,'Gen Master'!$AM811="Enabled?")),'Gen Master'!X811, ignore_flag)</f>
        <v>zzz_ignore</v>
      </c>
      <c r="Y822" s="19" t="str">
        <f>IF(AND(NOT(ISBLANK('Gen Master'!Y811)),OR('Gen Master'!$AM811=TRUE,'Gen Master'!$AM811="Enabled?")),'Gen Master'!Y811, ignore_flag)</f>
        <v>zzz_ignore</v>
      </c>
    </row>
    <row r="823" spans="1:25">
      <c r="A823" s="19">
        <f>'Gen Master'!A812</f>
        <v>781</v>
      </c>
      <c r="B823" s="19" t="str">
        <f>IF(AND(NOT(ISBLANK('Gen Master'!B812)),OR('Gen Master'!$AM812=TRUE,'Gen Master'!$AM812="Enabled?")),'Gen Master'!B812, ignore_flag)</f>
        <v>zzz_ignore</v>
      </c>
      <c r="C823" s="19" t="str">
        <f>IF(AND(NOT(ISBLANK('Gen Master'!C812)),OR('Gen Master'!$AM812=TRUE,'Gen Master'!$AM812="Enabled?")),'Gen Master'!C812, ignore_flag)</f>
        <v>zzz_ignore</v>
      </c>
      <c r="D823" s="19" t="str">
        <f>IF(AND(NOT(ISBLANK('Gen Master'!D812)),OR('Gen Master'!$AM812=TRUE,'Gen Master'!$AM812="Enabled?")),'Gen Master'!D812, ignore_flag)</f>
        <v>zzz_ignore</v>
      </c>
      <c r="E823" s="19" t="str">
        <f>IF(AND(NOT(ISBLANK('Gen Master'!E812)),OR('Gen Master'!$AM812=TRUE,'Gen Master'!$AM812="Enabled?")),'Gen Master'!E812, ignore_flag)</f>
        <v>zzz_ignore</v>
      </c>
      <c r="F823" s="19" t="str">
        <f>IF(AND(NOT(ISBLANK('Gen Master'!F812)),OR('Gen Master'!$AM812=TRUE,'Gen Master'!$AM812="Enabled?")),'Gen Master'!F812, ignore_flag)</f>
        <v>zzz_ignore</v>
      </c>
      <c r="G823" s="19" t="str">
        <f>IF(AND(NOT(ISBLANK('Gen Master'!G812)),OR('Gen Master'!$AM812=TRUE,'Gen Master'!$AM812="Enabled?")),'Gen Master'!G812, ignore_flag)</f>
        <v>zzz_ignore</v>
      </c>
      <c r="H823" s="19" t="str">
        <f>IF(AND(NOT(ISBLANK('Gen Master'!H812)),OR('Gen Master'!$AM812=TRUE,'Gen Master'!$AM812="Enabled?")),'Gen Master'!H812, ignore_flag)</f>
        <v>zzz_ignore</v>
      </c>
      <c r="I823" s="19" t="str">
        <f>IF(AND(NOT(ISBLANK('Gen Master'!I812)),OR('Gen Master'!$AM812=TRUE,'Gen Master'!$AM812="Enabled?")),'Gen Master'!I812, ignore_flag)</f>
        <v>zzz_ignore</v>
      </c>
      <c r="J823" s="19" t="str">
        <f>IF(AND(NOT(ISBLANK('Gen Master'!J812)),OR('Gen Master'!$AM812=TRUE,'Gen Master'!$AM812="Enabled?")),'Gen Master'!J812, ignore_flag)</f>
        <v>zzz_ignore</v>
      </c>
      <c r="K823" s="19" t="str">
        <f>IF(AND(NOT(ISBLANK('Gen Master'!K812)),OR('Gen Master'!$AM812=TRUE,'Gen Master'!$AM812="Enabled?")),'Gen Master'!K812, ignore_flag)</f>
        <v>zzz_ignore</v>
      </c>
      <c r="L823" s="19" t="str">
        <f>IF(AND(NOT(ISBLANK('Gen Master'!L812)),OR('Gen Master'!$AM812=TRUE,'Gen Master'!$AM812="Enabled?")),'Gen Master'!L812, ignore_flag)</f>
        <v>zzz_ignore</v>
      </c>
      <c r="M823" s="19" t="str">
        <f>IF(AND(NOT(ISBLANK('Gen Master'!M812)),OR('Gen Master'!$AM812=TRUE,'Gen Master'!$AM812="Enabled?")),'Gen Master'!M812, ignore_flag)</f>
        <v>zzz_ignore</v>
      </c>
      <c r="N823" s="19" t="str">
        <f>IF(AND(NOT(ISBLANK('Gen Master'!N812)),OR('Gen Master'!$AM812=TRUE,'Gen Master'!$AM812="Enabled?")),'Gen Master'!N812, ignore_flag)</f>
        <v>zzz_ignore</v>
      </c>
      <c r="O823" s="19" t="str">
        <f>IF(AND(NOT(ISBLANK('Gen Master'!O812)),OR('Gen Master'!$AM812=TRUE,'Gen Master'!$AM812="Enabled?")),'Gen Master'!O812, ignore_flag)</f>
        <v>zzz_ignore</v>
      </c>
      <c r="P823" s="19" t="str">
        <f>IF(AND(NOT(ISBLANK('Gen Master'!P812)),OR('Gen Master'!$AM812=TRUE,'Gen Master'!$AM812="Enabled?")),'Gen Master'!P812, ignore_flag)</f>
        <v>zzz_ignore</v>
      </c>
      <c r="Q823" s="19" t="str">
        <f>IF(AND(NOT(ISBLANK('Gen Master'!Q812)),OR('Gen Master'!$AM812=TRUE,'Gen Master'!$AM812="Enabled?")),'Gen Master'!Q812, ignore_flag)</f>
        <v>zzz_ignore</v>
      </c>
      <c r="R823" s="19" t="str">
        <f>IF(AND(NOT(ISBLANK('Gen Master'!R812)),OR('Gen Master'!$AM812=TRUE,'Gen Master'!$AM812="Enabled?")),'Gen Master'!R812, ignore_flag)</f>
        <v>zzz_ignore</v>
      </c>
      <c r="S823" s="19" t="str">
        <f>IF(AND(NOT(ISBLANK('Gen Master'!S812)),OR('Gen Master'!$AM812=TRUE,'Gen Master'!$AM812="Enabled?")),'Gen Master'!S812, ignore_flag)</f>
        <v>zzz_ignore</v>
      </c>
      <c r="T823" s="19" t="str">
        <f>IF(AND(NOT(ISBLANK('Gen Master'!T812)),OR('Gen Master'!$AM812=TRUE,'Gen Master'!$AM812="Enabled?")),'Gen Master'!T812, ignore_flag)</f>
        <v>zzz_ignore</v>
      </c>
      <c r="U823" s="19" t="str">
        <f>IF(AND(NOT(ISBLANK('Gen Master'!U812)),OR('Gen Master'!$AM812=TRUE,'Gen Master'!$AM812="Enabled?")),'Gen Master'!U812, ignore_flag)</f>
        <v>zzz_ignore</v>
      </c>
      <c r="V823" s="19" t="str">
        <f ca="1">IF(AND(NOT(ISBLANK('Gen Master'!V812)),OR('Gen Master'!$AM812=TRUE,'Gen Master'!$AM812="Enabled?")),'Gen Master'!V812, ignore_flag)</f>
        <v>zzz_ignore</v>
      </c>
      <c r="W823" s="19" t="str">
        <f>IF(AND(NOT(ISBLANK('Gen Master'!W812)),OR('Gen Master'!$AM812=TRUE,'Gen Master'!$AM812="Enabled?")),'Gen Master'!W812, ignore_flag)</f>
        <v>zzz_ignore</v>
      </c>
      <c r="X823" s="19" t="str">
        <f>IF(AND(NOT(ISBLANK('Gen Master'!X812)),OR('Gen Master'!$AM812=TRUE,'Gen Master'!$AM812="Enabled?")),'Gen Master'!X812, ignore_flag)</f>
        <v>zzz_ignore</v>
      </c>
      <c r="Y823" s="19" t="str">
        <f>IF(AND(NOT(ISBLANK('Gen Master'!Y812)),OR('Gen Master'!$AM812=TRUE,'Gen Master'!$AM812="Enabled?")),'Gen Master'!Y812, ignore_flag)</f>
        <v>zzz_ignore</v>
      </c>
    </row>
    <row r="824" spans="1:25">
      <c r="A824" s="19">
        <f>'Gen Master'!A813</f>
        <v>782</v>
      </c>
      <c r="B824" s="19" t="str">
        <f>IF(AND(NOT(ISBLANK('Gen Master'!B813)),OR('Gen Master'!$AM813=TRUE,'Gen Master'!$AM813="Enabled?")),'Gen Master'!B813, ignore_flag)</f>
        <v>zzz_ignore</v>
      </c>
      <c r="C824" s="19" t="str">
        <f>IF(AND(NOT(ISBLANK('Gen Master'!C813)),OR('Gen Master'!$AM813=TRUE,'Gen Master'!$AM813="Enabled?")),'Gen Master'!C813, ignore_flag)</f>
        <v>zzz_ignore</v>
      </c>
      <c r="D824" s="19" t="str">
        <f>IF(AND(NOT(ISBLANK('Gen Master'!D813)),OR('Gen Master'!$AM813=TRUE,'Gen Master'!$AM813="Enabled?")),'Gen Master'!D813, ignore_flag)</f>
        <v>zzz_ignore</v>
      </c>
      <c r="E824" s="19" t="str">
        <f>IF(AND(NOT(ISBLANK('Gen Master'!E813)),OR('Gen Master'!$AM813=TRUE,'Gen Master'!$AM813="Enabled?")),'Gen Master'!E813, ignore_flag)</f>
        <v>zzz_ignore</v>
      </c>
      <c r="F824" s="19" t="str">
        <f>IF(AND(NOT(ISBLANK('Gen Master'!F813)),OR('Gen Master'!$AM813=TRUE,'Gen Master'!$AM813="Enabled?")),'Gen Master'!F813, ignore_flag)</f>
        <v>zzz_ignore</v>
      </c>
      <c r="G824" s="19" t="str">
        <f>IF(AND(NOT(ISBLANK('Gen Master'!G813)),OR('Gen Master'!$AM813=TRUE,'Gen Master'!$AM813="Enabled?")),'Gen Master'!G813, ignore_flag)</f>
        <v>zzz_ignore</v>
      </c>
      <c r="H824" s="19" t="str">
        <f>IF(AND(NOT(ISBLANK('Gen Master'!H813)),OR('Gen Master'!$AM813=TRUE,'Gen Master'!$AM813="Enabled?")),'Gen Master'!H813, ignore_flag)</f>
        <v>zzz_ignore</v>
      </c>
      <c r="I824" s="19" t="str">
        <f>IF(AND(NOT(ISBLANK('Gen Master'!I813)),OR('Gen Master'!$AM813=TRUE,'Gen Master'!$AM813="Enabled?")),'Gen Master'!I813, ignore_flag)</f>
        <v>zzz_ignore</v>
      </c>
      <c r="J824" s="19" t="str">
        <f>IF(AND(NOT(ISBLANK('Gen Master'!J813)),OR('Gen Master'!$AM813=TRUE,'Gen Master'!$AM813="Enabled?")),'Gen Master'!J813, ignore_flag)</f>
        <v>zzz_ignore</v>
      </c>
      <c r="K824" s="19" t="str">
        <f>IF(AND(NOT(ISBLANK('Gen Master'!K813)),OR('Gen Master'!$AM813=TRUE,'Gen Master'!$AM813="Enabled?")),'Gen Master'!K813, ignore_flag)</f>
        <v>zzz_ignore</v>
      </c>
      <c r="L824" s="19" t="str">
        <f>IF(AND(NOT(ISBLANK('Gen Master'!L813)),OR('Gen Master'!$AM813=TRUE,'Gen Master'!$AM813="Enabled?")),'Gen Master'!L813, ignore_flag)</f>
        <v>zzz_ignore</v>
      </c>
      <c r="M824" s="19" t="str">
        <f>IF(AND(NOT(ISBLANK('Gen Master'!M813)),OR('Gen Master'!$AM813=TRUE,'Gen Master'!$AM813="Enabled?")),'Gen Master'!M813, ignore_flag)</f>
        <v>zzz_ignore</v>
      </c>
      <c r="N824" s="19" t="str">
        <f>IF(AND(NOT(ISBLANK('Gen Master'!N813)),OR('Gen Master'!$AM813=TRUE,'Gen Master'!$AM813="Enabled?")),'Gen Master'!N813, ignore_flag)</f>
        <v>zzz_ignore</v>
      </c>
      <c r="O824" s="19" t="str">
        <f>IF(AND(NOT(ISBLANK('Gen Master'!O813)),OR('Gen Master'!$AM813=TRUE,'Gen Master'!$AM813="Enabled?")),'Gen Master'!O813, ignore_flag)</f>
        <v>zzz_ignore</v>
      </c>
      <c r="P824" s="19" t="str">
        <f>IF(AND(NOT(ISBLANK('Gen Master'!P813)),OR('Gen Master'!$AM813=TRUE,'Gen Master'!$AM813="Enabled?")),'Gen Master'!P813, ignore_flag)</f>
        <v>zzz_ignore</v>
      </c>
      <c r="Q824" s="19" t="str">
        <f>IF(AND(NOT(ISBLANK('Gen Master'!Q813)),OR('Gen Master'!$AM813=TRUE,'Gen Master'!$AM813="Enabled?")),'Gen Master'!Q813, ignore_flag)</f>
        <v>zzz_ignore</v>
      </c>
      <c r="R824" s="19" t="str">
        <f>IF(AND(NOT(ISBLANK('Gen Master'!R813)),OR('Gen Master'!$AM813=TRUE,'Gen Master'!$AM813="Enabled?")),'Gen Master'!R813, ignore_flag)</f>
        <v>zzz_ignore</v>
      </c>
      <c r="S824" s="19" t="str">
        <f>IF(AND(NOT(ISBLANK('Gen Master'!S813)),OR('Gen Master'!$AM813=TRUE,'Gen Master'!$AM813="Enabled?")),'Gen Master'!S813, ignore_flag)</f>
        <v>zzz_ignore</v>
      </c>
      <c r="T824" s="19" t="str">
        <f>IF(AND(NOT(ISBLANK('Gen Master'!T813)),OR('Gen Master'!$AM813=TRUE,'Gen Master'!$AM813="Enabled?")),'Gen Master'!T813, ignore_flag)</f>
        <v>zzz_ignore</v>
      </c>
      <c r="U824" s="19" t="str">
        <f>IF(AND(NOT(ISBLANK('Gen Master'!U813)),OR('Gen Master'!$AM813=TRUE,'Gen Master'!$AM813="Enabled?")),'Gen Master'!U813, ignore_flag)</f>
        <v>zzz_ignore</v>
      </c>
      <c r="V824" s="19" t="str">
        <f ca="1">IF(AND(NOT(ISBLANK('Gen Master'!V813)),OR('Gen Master'!$AM813=TRUE,'Gen Master'!$AM813="Enabled?")),'Gen Master'!V813, ignore_flag)</f>
        <v>zzz_ignore</v>
      </c>
      <c r="W824" s="19" t="str">
        <f>IF(AND(NOT(ISBLANK('Gen Master'!W813)),OR('Gen Master'!$AM813=TRUE,'Gen Master'!$AM813="Enabled?")),'Gen Master'!W813, ignore_flag)</f>
        <v>zzz_ignore</v>
      </c>
      <c r="X824" s="19" t="str">
        <f>IF(AND(NOT(ISBLANK('Gen Master'!X813)),OR('Gen Master'!$AM813=TRUE,'Gen Master'!$AM813="Enabled?")),'Gen Master'!X813, ignore_flag)</f>
        <v>zzz_ignore</v>
      </c>
      <c r="Y824" s="19" t="str">
        <f>IF(AND(NOT(ISBLANK('Gen Master'!Y813)),OR('Gen Master'!$AM813=TRUE,'Gen Master'!$AM813="Enabled?")),'Gen Master'!Y813, ignore_flag)</f>
        <v>zzz_ignore</v>
      </c>
    </row>
    <row r="825" spans="1:25">
      <c r="A825" s="19">
        <f>'Gen Master'!A814</f>
        <v>783</v>
      </c>
      <c r="B825" s="19" t="str">
        <f>IF(AND(NOT(ISBLANK('Gen Master'!B814)),OR('Gen Master'!$AM814=TRUE,'Gen Master'!$AM814="Enabled?")),'Gen Master'!B814, ignore_flag)</f>
        <v>zzz_ignore</v>
      </c>
      <c r="C825" s="19" t="str">
        <f>IF(AND(NOT(ISBLANK('Gen Master'!C814)),OR('Gen Master'!$AM814=TRUE,'Gen Master'!$AM814="Enabled?")),'Gen Master'!C814, ignore_flag)</f>
        <v>zzz_ignore</v>
      </c>
      <c r="D825" s="19" t="str">
        <f>IF(AND(NOT(ISBLANK('Gen Master'!D814)),OR('Gen Master'!$AM814=TRUE,'Gen Master'!$AM814="Enabled?")),'Gen Master'!D814, ignore_flag)</f>
        <v>zzz_ignore</v>
      </c>
      <c r="E825" s="19" t="str">
        <f>IF(AND(NOT(ISBLANK('Gen Master'!E814)),OR('Gen Master'!$AM814=TRUE,'Gen Master'!$AM814="Enabled?")),'Gen Master'!E814, ignore_flag)</f>
        <v>zzz_ignore</v>
      </c>
      <c r="F825" s="19" t="str">
        <f>IF(AND(NOT(ISBLANK('Gen Master'!F814)),OR('Gen Master'!$AM814=TRUE,'Gen Master'!$AM814="Enabled?")),'Gen Master'!F814, ignore_flag)</f>
        <v>zzz_ignore</v>
      </c>
      <c r="G825" s="19" t="str">
        <f>IF(AND(NOT(ISBLANK('Gen Master'!G814)),OR('Gen Master'!$AM814=TRUE,'Gen Master'!$AM814="Enabled?")),'Gen Master'!G814, ignore_flag)</f>
        <v>zzz_ignore</v>
      </c>
      <c r="H825" s="19" t="str">
        <f>IF(AND(NOT(ISBLANK('Gen Master'!H814)),OR('Gen Master'!$AM814=TRUE,'Gen Master'!$AM814="Enabled?")),'Gen Master'!H814, ignore_flag)</f>
        <v>zzz_ignore</v>
      </c>
      <c r="I825" s="19" t="str">
        <f>IF(AND(NOT(ISBLANK('Gen Master'!I814)),OR('Gen Master'!$AM814=TRUE,'Gen Master'!$AM814="Enabled?")),'Gen Master'!I814, ignore_flag)</f>
        <v>zzz_ignore</v>
      </c>
      <c r="J825" s="19" t="str">
        <f>IF(AND(NOT(ISBLANK('Gen Master'!J814)),OR('Gen Master'!$AM814=TRUE,'Gen Master'!$AM814="Enabled?")),'Gen Master'!J814, ignore_flag)</f>
        <v>zzz_ignore</v>
      </c>
      <c r="K825" s="19" t="str">
        <f>IF(AND(NOT(ISBLANK('Gen Master'!K814)),OR('Gen Master'!$AM814=TRUE,'Gen Master'!$AM814="Enabled?")),'Gen Master'!K814, ignore_flag)</f>
        <v>zzz_ignore</v>
      </c>
      <c r="L825" s="19" t="str">
        <f>IF(AND(NOT(ISBLANK('Gen Master'!L814)),OR('Gen Master'!$AM814=TRUE,'Gen Master'!$AM814="Enabled?")),'Gen Master'!L814, ignore_flag)</f>
        <v>zzz_ignore</v>
      </c>
      <c r="M825" s="19" t="str">
        <f>IF(AND(NOT(ISBLANK('Gen Master'!M814)),OR('Gen Master'!$AM814=TRUE,'Gen Master'!$AM814="Enabled?")),'Gen Master'!M814, ignore_flag)</f>
        <v>zzz_ignore</v>
      </c>
      <c r="N825" s="19" t="str">
        <f>IF(AND(NOT(ISBLANK('Gen Master'!N814)),OR('Gen Master'!$AM814=TRUE,'Gen Master'!$AM814="Enabled?")),'Gen Master'!N814, ignore_flag)</f>
        <v>zzz_ignore</v>
      </c>
      <c r="O825" s="19" t="str">
        <f>IF(AND(NOT(ISBLANK('Gen Master'!O814)),OR('Gen Master'!$AM814=TRUE,'Gen Master'!$AM814="Enabled?")),'Gen Master'!O814, ignore_flag)</f>
        <v>zzz_ignore</v>
      </c>
      <c r="P825" s="19" t="str">
        <f>IF(AND(NOT(ISBLANK('Gen Master'!P814)),OR('Gen Master'!$AM814=TRUE,'Gen Master'!$AM814="Enabled?")),'Gen Master'!P814, ignore_flag)</f>
        <v>zzz_ignore</v>
      </c>
      <c r="Q825" s="19" t="str">
        <f>IF(AND(NOT(ISBLANK('Gen Master'!Q814)),OR('Gen Master'!$AM814=TRUE,'Gen Master'!$AM814="Enabled?")),'Gen Master'!Q814, ignore_flag)</f>
        <v>zzz_ignore</v>
      </c>
      <c r="R825" s="19" t="str">
        <f>IF(AND(NOT(ISBLANK('Gen Master'!R814)),OR('Gen Master'!$AM814=TRUE,'Gen Master'!$AM814="Enabled?")),'Gen Master'!R814, ignore_flag)</f>
        <v>zzz_ignore</v>
      </c>
      <c r="S825" s="19" t="str">
        <f>IF(AND(NOT(ISBLANK('Gen Master'!S814)),OR('Gen Master'!$AM814=TRUE,'Gen Master'!$AM814="Enabled?")),'Gen Master'!S814, ignore_flag)</f>
        <v>zzz_ignore</v>
      </c>
      <c r="T825" s="19" t="str">
        <f>IF(AND(NOT(ISBLANK('Gen Master'!T814)),OR('Gen Master'!$AM814=TRUE,'Gen Master'!$AM814="Enabled?")),'Gen Master'!T814, ignore_flag)</f>
        <v>zzz_ignore</v>
      </c>
      <c r="U825" s="19" t="str">
        <f>IF(AND(NOT(ISBLANK('Gen Master'!U814)),OR('Gen Master'!$AM814=TRUE,'Gen Master'!$AM814="Enabled?")),'Gen Master'!U814, ignore_flag)</f>
        <v>zzz_ignore</v>
      </c>
      <c r="V825" s="19" t="str">
        <f ca="1">IF(AND(NOT(ISBLANK('Gen Master'!V814)),OR('Gen Master'!$AM814=TRUE,'Gen Master'!$AM814="Enabled?")),'Gen Master'!V814, ignore_flag)</f>
        <v>zzz_ignore</v>
      </c>
      <c r="W825" s="19" t="str">
        <f>IF(AND(NOT(ISBLANK('Gen Master'!W814)),OR('Gen Master'!$AM814=TRUE,'Gen Master'!$AM814="Enabled?")),'Gen Master'!W814, ignore_flag)</f>
        <v>zzz_ignore</v>
      </c>
      <c r="X825" s="19" t="str">
        <f>IF(AND(NOT(ISBLANK('Gen Master'!X814)),OR('Gen Master'!$AM814=TRUE,'Gen Master'!$AM814="Enabled?")),'Gen Master'!X814, ignore_flag)</f>
        <v>zzz_ignore</v>
      </c>
      <c r="Y825" s="19" t="str">
        <f>IF(AND(NOT(ISBLANK('Gen Master'!Y814)),OR('Gen Master'!$AM814=TRUE,'Gen Master'!$AM814="Enabled?")),'Gen Master'!Y814, ignore_flag)</f>
        <v>zzz_ignore</v>
      </c>
    </row>
    <row r="826" spans="1:25">
      <c r="A826" s="19">
        <f>'Gen Master'!A815</f>
        <v>784</v>
      </c>
      <c r="B826" s="19" t="str">
        <f>IF(AND(NOT(ISBLANK('Gen Master'!B815)),OR('Gen Master'!$AM815=TRUE,'Gen Master'!$AM815="Enabled?")),'Gen Master'!B815, ignore_flag)</f>
        <v>zzz_ignore</v>
      </c>
      <c r="C826" s="19" t="str">
        <f>IF(AND(NOT(ISBLANK('Gen Master'!C815)),OR('Gen Master'!$AM815=TRUE,'Gen Master'!$AM815="Enabled?")),'Gen Master'!C815, ignore_flag)</f>
        <v>zzz_ignore</v>
      </c>
      <c r="D826" s="19" t="str">
        <f>IF(AND(NOT(ISBLANK('Gen Master'!D815)),OR('Gen Master'!$AM815=TRUE,'Gen Master'!$AM815="Enabled?")),'Gen Master'!D815, ignore_flag)</f>
        <v>zzz_ignore</v>
      </c>
      <c r="E826" s="19" t="str">
        <f>IF(AND(NOT(ISBLANK('Gen Master'!E815)),OR('Gen Master'!$AM815=TRUE,'Gen Master'!$AM815="Enabled?")),'Gen Master'!E815, ignore_flag)</f>
        <v>zzz_ignore</v>
      </c>
      <c r="F826" s="19" t="str">
        <f>IF(AND(NOT(ISBLANK('Gen Master'!F815)),OR('Gen Master'!$AM815=TRUE,'Gen Master'!$AM815="Enabled?")),'Gen Master'!F815, ignore_flag)</f>
        <v>zzz_ignore</v>
      </c>
      <c r="G826" s="19" t="str">
        <f>IF(AND(NOT(ISBLANK('Gen Master'!G815)),OR('Gen Master'!$AM815=TRUE,'Gen Master'!$AM815="Enabled?")),'Gen Master'!G815, ignore_flag)</f>
        <v>zzz_ignore</v>
      </c>
      <c r="H826" s="19" t="str">
        <f>IF(AND(NOT(ISBLANK('Gen Master'!H815)),OR('Gen Master'!$AM815=TRUE,'Gen Master'!$AM815="Enabled?")),'Gen Master'!H815, ignore_flag)</f>
        <v>zzz_ignore</v>
      </c>
      <c r="I826" s="19" t="str">
        <f>IF(AND(NOT(ISBLANK('Gen Master'!I815)),OR('Gen Master'!$AM815=TRUE,'Gen Master'!$AM815="Enabled?")),'Gen Master'!I815, ignore_flag)</f>
        <v>zzz_ignore</v>
      </c>
      <c r="J826" s="19" t="str">
        <f>IF(AND(NOT(ISBLANK('Gen Master'!J815)),OR('Gen Master'!$AM815=TRUE,'Gen Master'!$AM815="Enabled?")),'Gen Master'!J815, ignore_flag)</f>
        <v>zzz_ignore</v>
      </c>
      <c r="K826" s="19" t="str">
        <f>IF(AND(NOT(ISBLANK('Gen Master'!K815)),OR('Gen Master'!$AM815=TRUE,'Gen Master'!$AM815="Enabled?")),'Gen Master'!K815, ignore_flag)</f>
        <v>zzz_ignore</v>
      </c>
      <c r="L826" s="19" t="str">
        <f>IF(AND(NOT(ISBLANK('Gen Master'!L815)),OR('Gen Master'!$AM815=TRUE,'Gen Master'!$AM815="Enabled?")),'Gen Master'!L815, ignore_flag)</f>
        <v>zzz_ignore</v>
      </c>
      <c r="M826" s="19" t="str">
        <f>IF(AND(NOT(ISBLANK('Gen Master'!M815)),OR('Gen Master'!$AM815=TRUE,'Gen Master'!$AM815="Enabled?")),'Gen Master'!M815, ignore_flag)</f>
        <v>zzz_ignore</v>
      </c>
      <c r="N826" s="19" t="str">
        <f>IF(AND(NOT(ISBLANK('Gen Master'!N815)),OR('Gen Master'!$AM815=TRUE,'Gen Master'!$AM815="Enabled?")),'Gen Master'!N815, ignore_flag)</f>
        <v>zzz_ignore</v>
      </c>
      <c r="O826" s="19" t="str">
        <f>IF(AND(NOT(ISBLANK('Gen Master'!O815)),OR('Gen Master'!$AM815=TRUE,'Gen Master'!$AM815="Enabled?")),'Gen Master'!O815, ignore_flag)</f>
        <v>zzz_ignore</v>
      </c>
      <c r="P826" s="19" t="str">
        <f>IF(AND(NOT(ISBLANK('Gen Master'!P815)),OR('Gen Master'!$AM815=TRUE,'Gen Master'!$AM815="Enabled?")),'Gen Master'!P815, ignore_flag)</f>
        <v>zzz_ignore</v>
      </c>
      <c r="Q826" s="19" t="str">
        <f>IF(AND(NOT(ISBLANK('Gen Master'!Q815)),OR('Gen Master'!$AM815=TRUE,'Gen Master'!$AM815="Enabled?")),'Gen Master'!Q815, ignore_flag)</f>
        <v>zzz_ignore</v>
      </c>
      <c r="R826" s="19" t="str">
        <f>IF(AND(NOT(ISBLANK('Gen Master'!R815)),OR('Gen Master'!$AM815=TRUE,'Gen Master'!$AM815="Enabled?")),'Gen Master'!R815, ignore_flag)</f>
        <v>zzz_ignore</v>
      </c>
      <c r="S826" s="19" t="str">
        <f>IF(AND(NOT(ISBLANK('Gen Master'!S815)),OR('Gen Master'!$AM815=TRUE,'Gen Master'!$AM815="Enabled?")),'Gen Master'!S815, ignore_flag)</f>
        <v>zzz_ignore</v>
      </c>
      <c r="T826" s="19" t="str">
        <f>IF(AND(NOT(ISBLANK('Gen Master'!T815)),OR('Gen Master'!$AM815=TRUE,'Gen Master'!$AM815="Enabled?")),'Gen Master'!T815, ignore_flag)</f>
        <v>zzz_ignore</v>
      </c>
      <c r="U826" s="19" t="str">
        <f>IF(AND(NOT(ISBLANK('Gen Master'!U815)),OR('Gen Master'!$AM815=TRUE,'Gen Master'!$AM815="Enabled?")),'Gen Master'!U815, ignore_flag)</f>
        <v>zzz_ignore</v>
      </c>
      <c r="V826" s="19" t="str">
        <f ca="1">IF(AND(NOT(ISBLANK('Gen Master'!V815)),OR('Gen Master'!$AM815=TRUE,'Gen Master'!$AM815="Enabled?")),'Gen Master'!V815, ignore_flag)</f>
        <v>zzz_ignore</v>
      </c>
      <c r="W826" s="19" t="str">
        <f>IF(AND(NOT(ISBLANK('Gen Master'!W815)),OR('Gen Master'!$AM815=TRUE,'Gen Master'!$AM815="Enabled?")),'Gen Master'!W815, ignore_flag)</f>
        <v>zzz_ignore</v>
      </c>
      <c r="X826" s="19" t="str">
        <f>IF(AND(NOT(ISBLANK('Gen Master'!X815)),OR('Gen Master'!$AM815=TRUE,'Gen Master'!$AM815="Enabled?")),'Gen Master'!X815, ignore_flag)</f>
        <v>zzz_ignore</v>
      </c>
      <c r="Y826" s="19" t="str">
        <f>IF(AND(NOT(ISBLANK('Gen Master'!Y815)),OR('Gen Master'!$AM815=TRUE,'Gen Master'!$AM815="Enabled?")),'Gen Master'!Y815, ignore_flag)</f>
        <v>zzz_ignore</v>
      </c>
    </row>
    <row r="827" spans="1:25">
      <c r="A827" s="19">
        <f>'Gen Master'!A816</f>
        <v>785</v>
      </c>
      <c r="B827" s="19" t="str">
        <f>IF(AND(NOT(ISBLANK('Gen Master'!B816)),OR('Gen Master'!$AM816=TRUE,'Gen Master'!$AM816="Enabled?")),'Gen Master'!B816, ignore_flag)</f>
        <v>zzz_ignore</v>
      </c>
      <c r="C827" s="19" t="str">
        <f>IF(AND(NOT(ISBLANK('Gen Master'!C816)),OR('Gen Master'!$AM816=TRUE,'Gen Master'!$AM816="Enabled?")),'Gen Master'!C816, ignore_flag)</f>
        <v>zzz_ignore</v>
      </c>
      <c r="D827" s="19" t="str">
        <f>IF(AND(NOT(ISBLANK('Gen Master'!D816)),OR('Gen Master'!$AM816=TRUE,'Gen Master'!$AM816="Enabled?")),'Gen Master'!D816, ignore_flag)</f>
        <v>zzz_ignore</v>
      </c>
      <c r="E827" s="19" t="str">
        <f>IF(AND(NOT(ISBLANK('Gen Master'!E816)),OR('Gen Master'!$AM816=TRUE,'Gen Master'!$AM816="Enabled?")),'Gen Master'!E816, ignore_flag)</f>
        <v>zzz_ignore</v>
      </c>
      <c r="F827" s="19" t="str">
        <f>IF(AND(NOT(ISBLANK('Gen Master'!F816)),OR('Gen Master'!$AM816=TRUE,'Gen Master'!$AM816="Enabled?")),'Gen Master'!F816, ignore_flag)</f>
        <v>zzz_ignore</v>
      </c>
      <c r="G827" s="19" t="str">
        <f>IF(AND(NOT(ISBLANK('Gen Master'!G816)),OR('Gen Master'!$AM816=TRUE,'Gen Master'!$AM816="Enabled?")),'Gen Master'!G816, ignore_flag)</f>
        <v>zzz_ignore</v>
      </c>
      <c r="H827" s="19" t="str">
        <f>IF(AND(NOT(ISBLANK('Gen Master'!H816)),OR('Gen Master'!$AM816=TRUE,'Gen Master'!$AM816="Enabled?")),'Gen Master'!H816, ignore_flag)</f>
        <v>zzz_ignore</v>
      </c>
      <c r="I827" s="19" t="str">
        <f>IF(AND(NOT(ISBLANK('Gen Master'!I816)),OR('Gen Master'!$AM816=TRUE,'Gen Master'!$AM816="Enabled?")),'Gen Master'!I816, ignore_flag)</f>
        <v>zzz_ignore</v>
      </c>
      <c r="J827" s="19" t="str">
        <f>IF(AND(NOT(ISBLANK('Gen Master'!J816)),OR('Gen Master'!$AM816=TRUE,'Gen Master'!$AM816="Enabled?")),'Gen Master'!J816, ignore_flag)</f>
        <v>zzz_ignore</v>
      </c>
      <c r="K827" s="19" t="str">
        <f>IF(AND(NOT(ISBLANK('Gen Master'!K816)),OR('Gen Master'!$AM816=TRUE,'Gen Master'!$AM816="Enabled?")),'Gen Master'!K816, ignore_flag)</f>
        <v>zzz_ignore</v>
      </c>
      <c r="L827" s="19" t="str">
        <f>IF(AND(NOT(ISBLANK('Gen Master'!L816)),OR('Gen Master'!$AM816=TRUE,'Gen Master'!$AM816="Enabled?")),'Gen Master'!L816, ignore_flag)</f>
        <v>zzz_ignore</v>
      </c>
      <c r="M827" s="19" t="str">
        <f>IF(AND(NOT(ISBLANK('Gen Master'!M816)),OR('Gen Master'!$AM816=TRUE,'Gen Master'!$AM816="Enabled?")),'Gen Master'!M816, ignore_flag)</f>
        <v>zzz_ignore</v>
      </c>
      <c r="N827" s="19" t="str">
        <f>IF(AND(NOT(ISBLANK('Gen Master'!N816)),OR('Gen Master'!$AM816=TRUE,'Gen Master'!$AM816="Enabled?")),'Gen Master'!N816, ignore_flag)</f>
        <v>zzz_ignore</v>
      </c>
      <c r="O827" s="19" t="str">
        <f>IF(AND(NOT(ISBLANK('Gen Master'!O816)),OR('Gen Master'!$AM816=TRUE,'Gen Master'!$AM816="Enabled?")),'Gen Master'!O816, ignore_flag)</f>
        <v>zzz_ignore</v>
      </c>
      <c r="P827" s="19" t="str">
        <f>IF(AND(NOT(ISBLANK('Gen Master'!P816)),OR('Gen Master'!$AM816=TRUE,'Gen Master'!$AM816="Enabled?")),'Gen Master'!P816, ignore_flag)</f>
        <v>zzz_ignore</v>
      </c>
      <c r="Q827" s="19" t="str">
        <f>IF(AND(NOT(ISBLANK('Gen Master'!Q816)),OR('Gen Master'!$AM816=TRUE,'Gen Master'!$AM816="Enabled?")),'Gen Master'!Q816, ignore_flag)</f>
        <v>zzz_ignore</v>
      </c>
      <c r="R827" s="19" t="str">
        <f>IF(AND(NOT(ISBLANK('Gen Master'!R816)),OR('Gen Master'!$AM816=TRUE,'Gen Master'!$AM816="Enabled?")),'Gen Master'!R816, ignore_flag)</f>
        <v>zzz_ignore</v>
      </c>
      <c r="S827" s="19" t="str">
        <f>IF(AND(NOT(ISBLANK('Gen Master'!S816)),OR('Gen Master'!$AM816=TRUE,'Gen Master'!$AM816="Enabled?")),'Gen Master'!S816, ignore_flag)</f>
        <v>zzz_ignore</v>
      </c>
      <c r="T827" s="19" t="str">
        <f>IF(AND(NOT(ISBLANK('Gen Master'!T816)),OR('Gen Master'!$AM816=TRUE,'Gen Master'!$AM816="Enabled?")),'Gen Master'!T816, ignore_flag)</f>
        <v>zzz_ignore</v>
      </c>
      <c r="U827" s="19" t="str">
        <f>IF(AND(NOT(ISBLANK('Gen Master'!U816)),OR('Gen Master'!$AM816=TRUE,'Gen Master'!$AM816="Enabled?")),'Gen Master'!U816, ignore_flag)</f>
        <v>zzz_ignore</v>
      </c>
      <c r="V827" s="19" t="str">
        <f ca="1">IF(AND(NOT(ISBLANK('Gen Master'!V816)),OR('Gen Master'!$AM816=TRUE,'Gen Master'!$AM816="Enabled?")),'Gen Master'!V816, ignore_flag)</f>
        <v>zzz_ignore</v>
      </c>
      <c r="W827" s="19" t="str">
        <f>IF(AND(NOT(ISBLANK('Gen Master'!W816)),OR('Gen Master'!$AM816=TRUE,'Gen Master'!$AM816="Enabled?")),'Gen Master'!W816, ignore_flag)</f>
        <v>zzz_ignore</v>
      </c>
      <c r="X827" s="19" t="str">
        <f>IF(AND(NOT(ISBLANK('Gen Master'!X816)),OR('Gen Master'!$AM816=TRUE,'Gen Master'!$AM816="Enabled?")),'Gen Master'!X816, ignore_flag)</f>
        <v>zzz_ignore</v>
      </c>
      <c r="Y827" s="19" t="str">
        <f>IF(AND(NOT(ISBLANK('Gen Master'!Y816)),OR('Gen Master'!$AM816=TRUE,'Gen Master'!$AM816="Enabled?")),'Gen Master'!Y816, ignore_flag)</f>
        <v>zzz_ignore</v>
      </c>
    </row>
    <row r="828" spans="1:25">
      <c r="A828" s="19">
        <f>'Gen Master'!A817</f>
        <v>786</v>
      </c>
      <c r="B828" s="19" t="str">
        <f>IF(AND(NOT(ISBLANK('Gen Master'!B817)),OR('Gen Master'!$AM817=TRUE,'Gen Master'!$AM817="Enabled?")),'Gen Master'!B817, ignore_flag)</f>
        <v>zzz_ignore</v>
      </c>
      <c r="C828" s="19" t="str">
        <f>IF(AND(NOT(ISBLANK('Gen Master'!C817)),OR('Gen Master'!$AM817=TRUE,'Gen Master'!$AM817="Enabled?")),'Gen Master'!C817, ignore_flag)</f>
        <v>zzz_ignore</v>
      </c>
      <c r="D828" s="19" t="str">
        <f>IF(AND(NOT(ISBLANK('Gen Master'!D817)),OR('Gen Master'!$AM817=TRUE,'Gen Master'!$AM817="Enabled?")),'Gen Master'!D817, ignore_flag)</f>
        <v>zzz_ignore</v>
      </c>
      <c r="E828" s="19" t="str">
        <f>IF(AND(NOT(ISBLANK('Gen Master'!E817)),OR('Gen Master'!$AM817=TRUE,'Gen Master'!$AM817="Enabled?")),'Gen Master'!E817, ignore_flag)</f>
        <v>zzz_ignore</v>
      </c>
      <c r="F828" s="19" t="str">
        <f>IF(AND(NOT(ISBLANK('Gen Master'!F817)),OR('Gen Master'!$AM817=TRUE,'Gen Master'!$AM817="Enabled?")),'Gen Master'!F817, ignore_flag)</f>
        <v>zzz_ignore</v>
      </c>
      <c r="G828" s="19" t="str">
        <f>IF(AND(NOT(ISBLANK('Gen Master'!G817)),OR('Gen Master'!$AM817=TRUE,'Gen Master'!$AM817="Enabled?")),'Gen Master'!G817, ignore_flag)</f>
        <v>zzz_ignore</v>
      </c>
      <c r="H828" s="19" t="str">
        <f>IF(AND(NOT(ISBLANK('Gen Master'!H817)),OR('Gen Master'!$AM817=TRUE,'Gen Master'!$AM817="Enabled?")),'Gen Master'!H817, ignore_flag)</f>
        <v>zzz_ignore</v>
      </c>
      <c r="I828" s="19" t="str">
        <f>IF(AND(NOT(ISBLANK('Gen Master'!I817)),OR('Gen Master'!$AM817=TRUE,'Gen Master'!$AM817="Enabled?")),'Gen Master'!I817, ignore_flag)</f>
        <v>zzz_ignore</v>
      </c>
      <c r="J828" s="19" t="str">
        <f>IF(AND(NOT(ISBLANK('Gen Master'!J817)),OR('Gen Master'!$AM817=TRUE,'Gen Master'!$AM817="Enabled?")),'Gen Master'!J817, ignore_flag)</f>
        <v>zzz_ignore</v>
      </c>
      <c r="K828" s="19" t="str">
        <f>IF(AND(NOT(ISBLANK('Gen Master'!K817)),OR('Gen Master'!$AM817=TRUE,'Gen Master'!$AM817="Enabled?")),'Gen Master'!K817, ignore_flag)</f>
        <v>zzz_ignore</v>
      </c>
      <c r="L828" s="19" t="str">
        <f>IF(AND(NOT(ISBLANK('Gen Master'!L817)),OR('Gen Master'!$AM817=TRUE,'Gen Master'!$AM817="Enabled?")),'Gen Master'!L817, ignore_flag)</f>
        <v>zzz_ignore</v>
      </c>
      <c r="M828" s="19" t="str">
        <f>IF(AND(NOT(ISBLANK('Gen Master'!M817)),OR('Gen Master'!$AM817=TRUE,'Gen Master'!$AM817="Enabled?")),'Gen Master'!M817, ignore_flag)</f>
        <v>zzz_ignore</v>
      </c>
      <c r="N828" s="19" t="str">
        <f>IF(AND(NOT(ISBLANK('Gen Master'!N817)),OR('Gen Master'!$AM817=TRUE,'Gen Master'!$AM817="Enabled?")),'Gen Master'!N817, ignore_flag)</f>
        <v>zzz_ignore</v>
      </c>
      <c r="O828" s="19" t="str">
        <f>IF(AND(NOT(ISBLANK('Gen Master'!O817)),OR('Gen Master'!$AM817=TRUE,'Gen Master'!$AM817="Enabled?")),'Gen Master'!O817, ignore_flag)</f>
        <v>zzz_ignore</v>
      </c>
      <c r="P828" s="19" t="str">
        <f>IF(AND(NOT(ISBLANK('Gen Master'!P817)),OR('Gen Master'!$AM817=TRUE,'Gen Master'!$AM817="Enabled?")),'Gen Master'!P817, ignore_flag)</f>
        <v>zzz_ignore</v>
      </c>
      <c r="Q828" s="19" t="str">
        <f>IF(AND(NOT(ISBLANK('Gen Master'!Q817)),OR('Gen Master'!$AM817=TRUE,'Gen Master'!$AM817="Enabled?")),'Gen Master'!Q817, ignore_flag)</f>
        <v>zzz_ignore</v>
      </c>
      <c r="R828" s="19" t="str">
        <f>IF(AND(NOT(ISBLANK('Gen Master'!R817)),OR('Gen Master'!$AM817=TRUE,'Gen Master'!$AM817="Enabled?")),'Gen Master'!R817, ignore_flag)</f>
        <v>zzz_ignore</v>
      </c>
      <c r="S828" s="19" t="str">
        <f>IF(AND(NOT(ISBLANK('Gen Master'!S817)),OR('Gen Master'!$AM817=TRUE,'Gen Master'!$AM817="Enabled?")),'Gen Master'!S817, ignore_flag)</f>
        <v>zzz_ignore</v>
      </c>
      <c r="T828" s="19" t="str">
        <f>IF(AND(NOT(ISBLANK('Gen Master'!T817)),OR('Gen Master'!$AM817=TRUE,'Gen Master'!$AM817="Enabled?")),'Gen Master'!T817, ignore_flag)</f>
        <v>zzz_ignore</v>
      </c>
      <c r="U828" s="19" t="str">
        <f>IF(AND(NOT(ISBLANK('Gen Master'!U817)),OR('Gen Master'!$AM817=TRUE,'Gen Master'!$AM817="Enabled?")),'Gen Master'!U817, ignore_flag)</f>
        <v>zzz_ignore</v>
      </c>
      <c r="V828" s="19" t="str">
        <f ca="1">IF(AND(NOT(ISBLANK('Gen Master'!V817)),OR('Gen Master'!$AM817=TRUE,'Gen Master'!$AM817="Enabled?")),'Gen Master'!V817, ignore_flag)</f>
        <v>zzz_ignore</v>
      </c>
      <c r="W828" s="19" t="str">
        <f>IF(AND(NOT(ISBLANK('Gen Master'!W817)),OR('Gen Master'!$AM817=TRUE,'Gen Master'!$AM817="Enabled?")),'Gen Master'!W817, ignore_flag)</f>
        <v>zzz_ignore</v>
      </c>
      <c r="X828" s="19" t="str">
        <f>IF(AND(NOT(ISBLANK('Gen Master'!X817)),OR('Gen Master'!$AM817=TRUE,'Gen Master'!$AM817="Enabled?")),'Gen Master'!X817, ignore_flag)</f>
        <v>zzz_ignore</v>
      </c>
      <c r="Y828" s="19" t="str">
        <f>IF(AND(NOT(ISBLANK('Gen Master'!Y817)),OR('Gen Master'!$AM817=TRUE,'Gen Master'!$AM817="Enabled?")),'Gen Master'!Y817, ignore_flag)</f>
        <v>zzz_ignore</v>
      </c>
    </row>
    <row r="829" spans="1:25">
      <c r="A829" s="19">
        <f>'Gen Master'!A818</f>
        <v>787</v>
      </c>
      <c r="B829" s="19" t="str">
        <f>IF(AND(NOT(ISBLANK('Gen Master'!B818)),OR('Gen Master'!$AM818=TRUE,'Gen Master'!$AM818="Enabled?")),'Gen Master'!B818, ignore_flag)</f>
        <v>zzz_ignore</v>
      </c>
      <c r="C829" s="19" t="str">
        <f>IF(AND(NOT(ISBLANK('Gen Master'!C818)),OR('Gen Master'!$AM818=TRUE,'Gen Master'!$AM818="Enabled?")),'Gen Master'!C818, ignore_flag)</f>
        <v>zzz_ignore</v>
      </c>
      <c r="D829" s="19" t="str">
        <f>IF(AND(NOT(ISBLANK('Gen Master'!D818)),OR('Gen Master'!$AM818=TRUE,'Gen Master'!$AM818="Enabled?")),'Gen Master'!D818, ignore_flag)</f>
        <v>zzz_ignore</v>
      </c>
      <c r="E829" s="19" t="str">
        <f>IF(AND(NOT(ISBLANK('Gen Master'!E818)),OR('Gen Master'!$AM818=TRUE,'Gen Master'!$AM818="Enabled?")),'Gen Master'!E818, ignore_flag)</f>
        <v>zzz_ignore</v>
      </c>
      <c r="F829" s="19" t="str">
        <f>IF(AND(NOT(ISBLANK('Gen Master'!F818)),OR('Gen Master'!$AM818=TRUE,'Gen Master'!$AM818="Enabled?")),'Gen Master'!F818, ignore_flag)</f>
        <v>zzz_ignore</v>
      </c>
      <c r="G829" s="19" t="str">
        <f>IF(AND(NOT(ISBLANK('Gen Master'!G818)),OR('Gen Master'!$AM818=TRUE,'Gen Master'!$AM818="Enabled?")),'Gen Master'!G818, ignore_flag)</f>
        <v>zzz_ignore</v>
      </c>
      <c r="H829" s="19" t="str">
        <f>IF(AND(NOT(ISBLANK('Gen Master'!H818)),OR('Gen Master'!$AM818=TRUE,'Gen Master'!$AM818="Enabled?")),'Gen Master'!H818, ignore_flag)</f>
        <v>zzz_ignore</v>
      </c>
      <c r="I829" s="19" t="str">
        <f>IF(AND(NOT(ISBLANK('Gen Master'!I818)),OR('Gen Master'!$AM818=TRUE,'Gen Master'!$AM818="Enabled?")),'Gen Master'!I818, ignore_flag)</f>
        <v>zzz_ignore</v>
      </c>
      <c r="J829" s="19" t="str">
        <f>IF(AND(NOT(ISBLANK('Gen Master'!J818)),OR('Gen Master'!$AM818=TRUE,'Gen Master'!$AM818="Enabled?")),'Gen Master'!J818, ignore_flag)</f>
        <v>zzz_ignore</v>
      </c>
      <c r="K829" s="19" t="str">
        <f>IF(AND(NOT(ISBLANK('Gen Master'!K818)),OR('Gen Master'!$AM818=TRUE,'Gen Master'!$AM818="Enabled?")),'Gen Master'!K818, ignore_flag)</f>
        <v>zzz_ignore</v>
      </c>
      <c r="L829" s="19" t="str">
        <f>IF(AND(NOT(ISBLANK('Gen Master'!L818)),OR('Gen Master'!$AM818=TRUE,'Gen Master'!$AM818="Enabled?")),'Gen Master'!L818, ignore_flag)</f>
        <v>zzz_ignore</v>
      </c>
      <c r="M829" s="19" t="str">
        <f>IF(AND(NOT(ISBLANK('Gen Master'!M818)),OR('Gen Master'!$AM818=TRUE,'Gen Master'!$AM818="Enabled?")),'Gen Master'!M818, ignore_flag)</f>
        <v>zzz_ignore</v>
      </c>
      <c r="N829" s="19" t="str">
        <f>IF(AND(NOT(ISBLANK('Gen Master'!N818)),OR('Gen Master'!$AM818=TRUE,'Gen Master'!$AM818="Enabled?")),'Gen Master'!N818, ignore_flag)</f>
        <v>zzz_ignore</v>
      </c>
      <c r="O829" s="19" t="str">
        <f>IF(AND(NOT(ISBLANK('Gen Master'!O818)),OR('Gen Master'!$AM818=TRUE,'Gen Master'!$AM818="Enabled?")),'Gen Master'!O818, ignore_flag)</f>
        <v>zzz_ignore</v>
      </c>
      <c r="P829" s="19" t="str">
        <f>IF(AND(NOT(ISBLANK('Gen Master'!P818)),OR('Gen Master'!$AM818=TRUE,'Gen Master'!$AM818="Enabled?")),'Gen Master'!P818, ignore_flag)</f>
        <v>zzz_ignore</v>
      </c>
      <c r="Q829" s="19" t="str">
        <f>IF(AND(NOT(ISBLANK('Gen Master'!Q818)),OR('Gen Master'!$AM818=TRUE,'Gen Master'!$AM818="Enabled?")),'Gen Master'!Q818, ignore_flag)</f>
        <v>zzz_ignore</v>
      </c>
      <c r="R829" s="19" t="str">
        <f>IF(AND(NOT(ISBLANK('Gen Master'!R818)),OR('Gen Master'!$AM818=TRUE,'Gen Master'!$AM818="Enabled?")),'Gen Master'!R818, ignore_flag)</f>
        <v>zzz_ignore</v>
      </c>
      <c r="S829" s="19" t="str">
        <f>IF(AND(NOT(ISBLANK('Gen Master'!S818)),OR('Gen Master'!$AM818=TRUE,'Gen Master'!$AM818="Enabled?")),'Gen Master'!S818, ignore_flag)</f>
        <v>zzz_ignore</v>
      </c>
      <c r="T829" s="19" t="str">
        <f>IF(AND(NOT(ISBLANK('Gen Master'!T818)),OR('Gen Master'!$AM818=TRUE,'Gen Master'!$AM818="Enabled?")),'Gen Master'!T818, ignore_flag)</f>
        <v>zzz_ignore</v>
      </c>
      <c r="U829" s="19" t="str">
        <f>IF(AND(NOT(ISBLANK('Gen Master'!U818)),OR('Gen Master'!$AM818=TRUE,'Gen Master'!$AM818="Enabled?")),'Gen Master'!U818, ignore_flag)</f>
        <v>zzz_ignore</v>
      </c>
      <c r="V829" s="19" t="str">
        <f ca="1">IF(AND(NOT(ISBLANK('Gen Master'!V818)),OR('Gen Master'!$AM818=TRUE,'Gen Master'!$AM818="Enabled?")),'Gen Master'!V818, ignore_flag)</f>
        <v>zzz_ignore</v>
      </c>
      <c r="W829" s="19" t="str">
        <f>IF(AND(NOT(ISBLANK('Gen Master'!W818)),OR('Gen Master'!$AM818=TRUE,'Gen Master'!$AM818="Enabled?")),'Gen Master'!W818, ignore_flag)</f>
        <v>zzz_ignore</v>
      </c>
      <c r="X829" s="19" t="str">
        <f>IF(AND(NOT(ISBLANK('Gen Master'!X818)),OR('Gen Master'!$AM818=TRUE,'Gen Master'!$AM818="Enabled?")),'Gen Master'!X818, ignore_flag)</f>
        <v>zzz_ignore</v>
      </c>
      <c r="Y829" s="19" t="str">
        <f>IF(AND(NOT(ISBLANK('Gen Master'!Y818)),OR('Gen Master'!$AM818=TRUE,'Gen Master'!$AM818="Enabled?")),'Gen Master'!Y818, ignore_flag)</f>
        <v>zzz_ignore</v>
      </c>
    </row>
    <row r="830" spans="1:25">
      <c r="A830" s="19">
        <f>'Gen Master'!A819</f>
        <v>788</v>
      </c>
      <c r="B830" s="19" t="str">
        <f>IF(AND(NOT(ISBLANK('Gen Master'!B819)),OR('Gen Master'!$AM819=TRUE,'Gen Master'!$AM819="Enabled?")),'Gen Master'!B819, ignore_flag)</f>
        <v>zzz_ignore</v>
      </c>
      <c r="C830" s="19" t="str">
        <f>IF(AND(NOT(ISBLANK('Gen Master'!C819)),OR('Gen Master'!$AM819=TRUE,'Gen Master'!$AM819="Enabled?")),'Gen Master'!C819, ignore_flag)</f>
        <v>zzz_ignore</v>
      </c>
      <c r="D830" s="19" t="str">
        <f>IF(AND(NOT(ISBLANK('Gen Master'!D819)),OR('Gen Master'!$AM819=TRUE,'Gen Master'!$AM819="Enabled?")),'Gen Master'!D819, ignore_flag)</f>
        <v>zzz_ignore</v>
      </c>
      <c r="E830" s="19" t="str">
        <f>IF(AND(NOT(ISBLANK('Gen Master'!E819)),OR('Gen Master'!$AM819=TRUE,'Gen Master'!$AM819="Enabled?")),'Gen Master'!E819, ignore_flag)</f>
        <v>zzz_ignore</v>
      </c>
      <c r="F830" s="19" t="str">
        <f>IF(AND(NOT(ISBLANK('Gen Master'!F819)),OR('Gen Master'!$AM819=TRUE,'Gen Master'!$AM819="Enabled?")),'Gen Master'!F819, ignore_flag)</f>
        <v>zzz_ignore</v>
      </c>
      <c r="G830" s="19" t="str">
        <f>IF(AND(NOT(ISBLANK('Gen Master'!G819)),OR('Gen Master'!$AM819=TRUE,'Gen Master'!$AM819="Enabled?")),'Gen Master'!G819, ignore_flag)</f>
        <v>zzz_ignore</v>
      </c>
      <c r="H830" s="19" t="str">
        <f>IF(AND(NOT(ISBLANK('Gen Master'!H819)),OR('Gen Master'!$AM819=TRUE,'Gen Master'!$AM819="Enabled?")),'Gen Master'!H819, ignore_flag)</f>
        <v>zzz_ignore</v>
      </c>
      <c r="I830" s="19" t="str">
        <f>IF(AND(NOT(ISBLANK('Gen Master'!I819)),OR('Gen Master'!$AM819=TRUE,'Gen Master'!$AM819="Enabled?")),'Gen Master'!I819, ignore_flag)</f>
        <v>zzz_ignore</v>
      </c>
      <c r="J830" s="19" t="str">
        <f>IF(AND(NOT(ISBLANK('Gen Master'!J819)),OR('Gen Master'!$AM819=TRUE,'Gen Master'!$AM819="Enabled?")),'Gen Master'!J819, ignore_flag)</f>
        <v>zzz_ignore</v>
      </c>
      <c r="K830" s="19" t="str">
        <f>IF(AND(NOT(ISBLANK('Gen Master'!K819)),OR('Gen Master'!$AM819=TRUE,'Gen Master'!$AM819="Enabled?")),'Gen Master'!K819, ignore_flag)</f>
        <v>zzz_ignore</v>
      </c>
      <c r="L830" s="19" t="str">
        <f>IF(AND(NOT(ISBLANK('Gen Master'!L819)),OR('Gen Master'!$AM819=TRUE,'Gen Master'!$AM819="Enabled?")),'Gen Master'!L819, ignore_flag)</f>
        <v>zzz_ignore</v>
      </c>
      <c r="M830" s="19" t="str">
        <f>IF(AND(NOT(ISBLANK('Gen Master'!M819)),OR('Gen Master'!$AM819=TRUE,'Gen Master'!$AM819="Enabled?")),'Gen Master'!M819, ignore_flag)</f>
        <v>zzz_ignore</v>
      </c>
      <c r="N830" s="19" t="str">
        <f>IF(AND(NOT(ISBLANK('Gen Master'!N819)),OR('Gen Master'!$AM819=TRUE,'Gen Master'!$AM819="Enabled?")),'Gen Master'!N819, ignore_flag)</f>
        <v>zzz_ignore</v>
      </c>
      <c r="O830" s="19" t="str">
        <f>IF(AND(NOT(ISBLANK('Gen Master'!O819)),OR('Gen Master'!$AM819=TRUE,'Gen Master'!$AM819="Enabled?")),'Gen Master'!O819, ignore_flag)</f>
        <v>zzz_ignore</v>
      </c>
      <c r="P830" s="19" t="str">
        <f>IF(AND(NOT(ISBLANK('Gen Master'!P819)),OR('Gen Master'!$AM819=TRUE,'Gen Master'!$AM819="Enabled?")),'Gen Master'!P819, ignore_flag)</f>
        <v>zzz_ignore</v>
      </c>
      <c r="Q830" s="19" t="str">
        <f>IF(AND(NOT(ISBLANK('Gen Master'!Q819)),OR('Gen Master'!$AM819=TRUE,'Gen Master'!$AM819="Enabled?")),'Gen Master'!Q819, ignore_flag)</f>
        <v>zzz_ignore</v>
      </c>
      <c r="R830" s="19" t="str">
        <f>IF(AND(NOT(ISBLANK('Gen Master'!R819)),OR('Gen Master'!$AM819=TRUE,'Gen Master'!$AM819="Enabled?")),'Gen Master'!R819, ignore_flag)</f>
        <v>zzz_ignore</v>
      </c>
      <c r="S830" s="19" t="str">
        <f>IF(AND(NOT(ISBLANK('Gen Master'!S819)),OR('Gen Master'!$AM819=TRUE,'Gen Master'!$AM819="Enabled?")),'Gen Master'!S819, ignore_flag)</f>
        <v>zzz_ignore</v>
      </c>
      <c r="T830" s="19" t="str">
        <f>IF(AND(NOT(ISBLANK('Gen Master'!T819)),OR('Gen Master'!$AM819=TRUE,'Gen Master'!$AM819="Enabled?")),'Gen Master'!T819, ignore_flag)</f>
        <v>zzz_ignore</v>
      </c>
      <c r="U830" s="19" t="str">
        <f>IF(AND(NOT(ISBLANK('Gen Master'!U819)),OR('Gen Master'!$AM819=TRUE,'Gen Master'!$AM819="Enabled?")),'Gen Master'!U819, ignore_flag)</f>
        <v>zzz_ignore</v>
      </c>
      <c r="V830" s="19" t="str">
        <f ca="1">IF(AND(NOT(ISBLANK('Gen Master'!V819)),OR('Gen Master'!$AM819=TRUE,'Gen Master'!$AM819="Enabled?")),'Gen Master'!V819, ignore_flag)</f>
        <v>zzz_ignore</v>
      </c>
      <c r="W830" s="19" t="str">
        <f>IF(AND(NOT(ISBLANK('Gen Master'!W819)),OR('Gen Master'!$AM819=TRUE,'Gen Master'!$AM819="Enabled?")),'Gen Master'!W819, ignore_flag)</f>
        <v>zzz_ignore</v>
      </c>
      <c r="X830" s="19" t="str">
        <f>IF(AND(NOT(ISBLANK('Gen Master'!X819)),OR('Gen Master'!$AM819=TRUE,'Gen Master'!$AM819="Enabled?")),'Gen Master'!X819, ignore_flag)</f>
        <v>zzz_ignore</v>
      </c>
      <c r="Y830" s="19" t="str">
        <f>IF(AND(NOT(ISBLANK('Gen Master'!Y819)),OR('Gen Master'!$AM819=TRUE,'Gen Master'!$AM819="Enabled?")),'Gen Master'!Y819, ignore_flag)</f>
        <v>zzz_ignore</v>
      </c>
    </row>
    <row r="831" spans="1:25">
      <c r="A831" s="19">
        <f>'Gen Master'!A821</f>
        <v>790</v>
      </c>
      <c r="B831" s="19" t="str">
        <f>IF(AND(NOT(ISBLANK('Gen Master'!B821)),OR('Gen Master'!$AM821=TRUE,'Gen Master'!$AM821="Enabled?")),'Gen Master'!B821, ignore_flag)</f>
        <v>zzz_ignore</v>
      </c>
      <c r="C831" s="19" t="str">
        <f>IF(AND(NOT(ISBLANK('Gen Master'!C821)),OR('Gen Master'!$AM821=TRUE,'Gen Master'!$AM821="Enabled?")),'Gen Master'!C821, ignore_flag)</f>
        <v>zzz_ignore</v>
      </c>
      <c r="D831" s="19" t="str">
        <f>IF(AND(NOT(ISBLANK('Gen Master'!D821)),OR('Gen Master'!$AM821=TRUE,'Gen Master'!$AM821="Enabled?")),'Gen Master'!D821, ignore_flag)</f>
        <v>zzz_ignore</v>
      </c>
      <c r="E831" s="19" t="str">
        <f>IF(AND(NOT(ISBLANK('Gen Master'!E821)),OR('Gen Master'!$AM821=TRUE,'Gen Master'!$AM821="Enabled?")),'Gen Master'!E821, ignore_flag)</f>
        <v>zzz_ignore</v>
      </c>
      <c r="F831" s="19" t="str">
        <f>IF(AND(NOT(ISBLANK('Gen Master'!F821)),OR('Gen Master'!$AM821=TRUE,'Gen Master'!$AM821="Enabled?")),'Gen Master'!F821, ignore_flag)</f>
        <v>zzz_ignore</v>
      </c>
      <c r="G831" s="19" t="str">
        <f>IF(AND(NOT(ISBLANK('Gen Master'!G821)),OR('Gen Master'!$AM821=TRUE,'Gen Master'!$AM821="Enabled?")),'Gen Master'!G821, ignore_flag)</f>
        <v>zzz_ignore</v>
      </c>
      <c r="H831" s="19" t="str">
        <f>IF(AND(NOT(ISBLANK('Gen Master'!H821)),OR('Gen Master'!$AM821=TRUE,'Gen Master'!$AM821="Enabled?")),'Gen Master'!H821, ignore_flag)</f>
        <v>zzz_ignore</v>
      </c>
      <c r="I831" s="19" t="str">
        <f>IF(AND(NOT(ISBLANK('Gen Master'!I821)),OR('Gen Master'!$AM821=TRUE,'Gen Master'!$AM821="Enabled?")),'Gen Master'!I821, ignore_flag)</f>
        <v>zzz_ignore</v>
      </c>
      <c r="J831" s="19" t="str">
        <f>IF(AND(NOT(ISBLANK('Gen Master'!J821)),OR('Gen Master'!$AM821=TRUE,'Gen Master'!$AM821="Enabled?")),'Gen Master'!J821, ignore_flag)</f>
        <v>zzz_ignore</v>
      </c>
      <c r="K831" s="19" t="str">
        <f>IF(AND(NOT(ISBLANK('Gen Master'!K821)),OR('Gen Master'!$AM821=TRUE,'Gen Master'!$AM821="Enabled?")),'Gen Master'!K821, ignore_flag)</f>
        <v>zzz_ignore</v>
      </c>
      <c r="L831" s="19" t="str">
        <f>IF(AND(NOT(ISBLANK('Gen Master'!L821)),OR('Gen Master'!$AM821=TRUE,'Gen Master'!$AM821="Enabled?")),'Gen Master'!L821, ignore_flag)</f>
        <v>zzz_ignore</v>
      </c>
      <c r="M831" s="19" t="str">
        <f>IF(AND(NOT(ISBLANK('Gen Master'!M821)),OR('Gen Master'!$AM821=TRUE,'Gen Master'!$AM821="Enabled?")),'Gen Master'!M821, ignore_flag)</f>
        <v>zzz_ignore</v>
      </c>
      <c r="N831" s="19" t="str">
        <f>IF(AND(NOT(ISBLANK('Gen Master'!N821)),OR('Gen Master'!$AM821=TRUE,'Gen Master'!$AM821="Enabled?")),'Gen Master'!N821, ignore_flag)</f>
        <v>zzz_ignore</v>
      </c>
      <c r="O831" s="19" t="str">
        <f>IF(AND(NOT(ISBLANK('Gen Master'!O821)),OR('Gen Master'!$AM821=TRUE,'Gen Master'!$AM821="Enabled?")),'Gen Master'!O821, ignore_flag)</f>
        <v>zzz_ignore</v>
      </c>
      <c r="P831" s="19" t="str">
        <f>IF(AND(NOT(ISBLANK('Gen Master'!P821)),OR('Gen Master'!$AM821=TRUE,'Gen Master'!$AM821="Enabled?")),'Gen Master'!P821, ignore_flag)</f>
        <v>zzz_ignore</v>
      </c>
      <c r="Q831" s="19" t="str">
        <f>IF(AND(NOT(ISBLANK('Gen Master'!Q821)),OR('Gen Master'!$AM821=TRUE,'Gen Master'!$AM821="Enabled?")),'Gen Master'!Q821, ignore_flag)</f>
        <v>zzz_ignore</v>
      </c>
      <c r="R831" s="19" t="str">
        <f>IF(AND(NOT(ISBLANK('Gen Master'!R821)),OR('Gen Master'!$AM821=TRUE,'Gen Master'!$AM821="Enabled?")),'Gen Master'!R821, ignore_flag)</f>
        <v>zzz_ignore</v>
      </c>
      <c r="S831" s="19" t="str">
        <f>IF(AND(NOT(ISBLANK('Gen Master'!S821)),OR('Gen Master'!$AM821=TRUE,'Gen Master'!$AM821="Enabled?")),'Gen Master'!S821, ignore_flag)</f>
        <v>zzz_ignore</v>
      </c>
      <c r="T831" s="19" t="str">
        <f>IF(AND(NOT(ISBLANK('Gen Master'!T821)),OR('Gen Master'!$AM821=TRUE,'Gen Master'!$AM821="Enabled?")),'Gen Master'!T821, ignore_flag)</f>
        <v>zzz_ignore</v>
      </c>
      <c r="U831" s="19" t="str">
        <f>IF(AND(NOT(ISBLANK('Gen Master'!U821)),OR('Gen Master'!$AM821=TRUE,'Gen Master'!$AM821="Enabled?")),'Gen Master'!U821, ignore_flag)</f>
        <v>zzz_ignore</v>
      </c>
      <c r="V831" s="19" t="str">
        <f ca="1">IF(AND(NOT(ISBLANK('Gen Master'!V821)),OR('Gen Master'!$AM821=TRUE,'Gen Master'!$AM821="Enabled?")),'Gen Master'!V821, ignore_flag)</f>
        <v>zzz_ignore</v>
      </c>
      <c r="W831" s="19" t="str">
        <f>IF(AND(NOT(ISBLANK('Gen Master'!W821)),OR('Gen Master'!$AM821=TRUE,'Gen Master'!$AM821="Enabled?")),'Gen Master'!W821, ignore_flag)</f>
        <v>zzz_ignore</v>
      </c>
      <c r="X831" s="19" t="str">
        <f>IF(AND(NOT(ISBLANK('Gen Master'!X821)),OR('Gen Master'!$AM821=TRUE,'Gen Master'!$AM821="Enabled?")),'Gen Master'!X821, ignore_flag)</f>
        <v>zzz_ignore</v>
      </c>
      <c r="Y831" s="19" t="str">
        <f>IF(AND(NOT(ISBLANK('Gen Master'!Y821)),OR('Gen Master'!$AM821=TRUE,'Gen Master'!$AM821="Enabled?")),'Gen Master'!Y821, ignore_flag)</f>
        <v>zzz_ignore</v>
      </c>
    </row>
    <row r="832" spans="1:25">
      <c r="A832" s="19">
        <f>'Gen Master'!A822</f>
        <v>791</v>
      </c>
      <c r="B832" s="19" t="str">
        <f>IF(AND(NOT(ISBLANK('Gen Master'!B822)),OR('Gen Master'!$AM822=TRUE,'Gen Master'!$AM822="Enabled?")),'Gen Master'!B822, ignore_flag)</f>
        <v>zzz_ignore</v>
      </c>
      <c r="C832" s="19" t="str">
        <f>IF(AND(NOT(ISBLANK('Gen Master'!C822)),OR('Gen Master'!$AM822=TRUE,'Gen Master'!$AM822="Enabled?")),'Gen Master'!C822, ignore_flag)</f>
        <v>zzz_ignore</v>
      </c>
      <c r="D832" s="19" t="str">
        <f>IF(AND(NOT(ISBLANK('Gen Master'!D822)),OR('Gen Master'!$AM822=TRUE,'Gen Master'!$AM822="Enabled?")),'Gen Master'!D822, ignore_flag)</f>
        <v>zzz_ignore</v>
      </c>
      <c r="E832" s="19" t="str">
        <f>IF(AND(NOT(ISBLANK('Gen Master'!E822)),OR('Gen Master'!$AM822=TRUE,'Gen Master'!$AM822="Enabled?")),'Gen Master'!E822, ignore_flag)</f>
        <v>zzz_ignore</v>
      </c>
      <c r="F832" s="19" t="str">
        <f>IF(AND(NOT(ISBLANK('Gen Master'!F822)),OR('Gen Master'!$AM822=TRUE,'Gen Master'!$AM822="Enabled?")),'Gen Master'!F822, ignore_flag)</f>
        <v>zzz_ignore</v>
      </c>
      <c r="G832" s="19" t="str">
        <f>IF(AND(NOT(ISBLANK('Gen Master'!G822)),OR('Gen Master'!$AM822=TRUE,'Gen Master'!$AM822="Enabled?")),'Gen Master'!G822, ignore_flag)</f>
        <v>zzz_ignore</v>
      </c>
      <c r="H832" s="19" t="str">
        <f>IF(AND(NOT(ISBLANK('Gen Master'!H822)),OR('Gen Master'!$AM822=TRUE,'Gen Master'!$AM822="Enabled?")),'Gen Master'!H822, ignore_flag)</f>
        <v>zzz_ignore</v>
      </c>
      <c r="I832" s="19" t="str">
        <f>IF(AND(NOT(ISBLANK('Gen Master'!I822)),OR('Gen Master'!$AM822=TRUE,'Gen Master'!$AM822="Enabled?")),'Gen Master'!I822, ignore_flag)</f>
        <v>zzz_ignore</v>
      </c>
      <c r="J832" s="19" t="str">
        <f>IF(AND(NOT(ISBLANK('Gen Master'!J822)),OR('Gen Master'!$AM822=TRUE,'Gen Master'!$AM822="Enabled?")),'Gen Master'!J822, ignore_flag)</f>
        <v>zzz_ignore</v>
      </c>
      <c r="K832" s="19" t="str">
        <f>IF(AND(NOT(ISBLANK('Gen Master'!K822)),OR('Gen Master'!$AM822=TRUE,'Gen Master'!$AM822="Enabled?")),'Gen Master'!K822, ignore_flag)</f>
        <v>zzz_ignore</v>
      </c>
      <c r="L832" s="19" t="str">
        <f>IF(AND(NOT(ISBLANK('Gen Master'!L822)),OR('Gen Master'!$AM822=TRUE,'Gen Master'!$AM822="Enabled?")),'Gen Master'!L822, ignore_flag)</f>
        <v>zzz_ignore</v>
      </c>
      <c r="M832" s="19" t="str">
        <f>IF(AND(NOT(ISBLANK('Gen Master'!M822)),OR('Gen Master'!$AM822=TRUE,'Gen Master'!$AM822="Enabled?")),'Gen Master'!M822, ignore_flag)</f>
        <v>zzz_ignore</v>
      </c>
      <c r="N832" s="19" t="str">
        <f>IF(AND(NOT(ISBLANK('Gen Master'!N822)),OR('Gen Master'!$AM822=TRUE,'Gen Master'!$AM822="Enabled?")),'Gen Master'!N822, ignore_flag)</f>
        <v>zzz_ignore</v>
      </c>
      <c r="O832" s="19" t="str">
        <f>IF(AND(NOT(ISBLANK('Gen Master'!O822)),OR('Gen Master'!$AM822=TRUE,'Gen Master'!$AM822="Enabled?")),'Gen Master'!O822, ignore_flag)</f>
        <v>zzz_ignore</v>
      </c>
      <c r="P832" s="19" t="str">
        <f>IF(AND(NOT(ISBLANK('Gen Master'!P822)),OR('Gen Master'!$AM822=TRUE,'Gen Master'!$AM822="Enabled?")),'Gen Master'!P822, ignore_flag)</f>
        <v>zzz_ignore</v>
      </c>
      <c r="Q832" s="19" t="str">
        <f>IF(AND(NOT(ISBLANK('Gen Master'!Q822)),OR('Gen Master'!$AM822=TRUE,'Gen Master'!$AM822="Enabled?")),'Gen Master'!Q822, ignore_flag)</f>
        <v>zzz_ignore</v>
      </c>
      <c r="R832" s="19" t="str">
        <f>IF(AND(NOT(ISBLANK('Gen Master'!R822)),OR('Gen Master'!$AM822=TRUE,'Gen Master'!$AM822="Enabled?")),'Gen Master'!R822, ignore_flag)</f>
        <v>zzz_ignore</v>
      </c>
      <c r="S832" s="19" t="str">
        <f>IF(AND(NOT(ISBLANK('Gen Master'!S822)),OR('Gen Master'!$AM822=TRUE,'Gen Master'!$AM822="Enabled?")),'Gen Master'!S822, ignore_flag)</f>
        <v>zzz_ignore</v>
      </c>
      <c r="T832" s="19" t="str">
        <f>IF(AND(NOT(ISBLANK('Gen Master'!T822)),OR('Gen Master'!$AM822=TRUE,'Gen Master'!$AM822="Enabled?")),'Gen Master'!T822, ignore_flag)</f>
        <v>zzz_ignore</v>
      </c>
      <c r="U832" s="19" t="str">
        <f>IF(AND(NOT(ISBLANK('Gen Master'!U822)),OR('Gen Master'!$AM822=TRUE,'Gen Master'!$AM822="Enabled?")),'Gen Master'!U822, ignore_flag)</f>
        <v>zzz_ignore</v>
      </c>
      <c r="V832" s="19" t="str">
        <f ca="1">IF(AND(NOT(ISBLANK('Gen Master'!V822)),OR('Gen Master'!$AM822=TRUE,'Gen Master'!$AM822="Enabled?")),'Gen Master'!V822, ignore_flag)</f>
        <v>zzz_ignore</v>
      </c>
      <c r="W832" s="19" t="str">
        <f>IF(AND(NOT(ISBLANK('Gen Master'!W822)),OR('Gen Master'!$AM822=TRUE,'Gen Master'!$AM822="Enabled?")),'Gen Master'!W822, ignore_flag)</f>
        <v>zzz_ignore</v>
      </c>
      <c r="X832" s="19" t="str">
        <f>IF(AND(NOT(ISBLANK('Gen Master'!X822)),OR('Gen Master'!$AM822=TRUE,'Gen Master'!$AM822="Enabled?")),'Gen Master'!X822, ignore_flag)</f>
        <v>zzz_ignore</v>
      </c>
      <c r="Y832" s="19" t="str">
        <f>IF(AND(NOT(ISBLANK('Gen Master'!Y822)),OR('Gen Master'!$AM822=TRUE,'Gen Master'!$AM822="Enabled?")),'Gen Master'!Y822, ignore_flag)</f>
        <v>zzz_ignore</v>
      </c>
    </row>
    <row r="833" spans="1:25">
      <c r="A833" s="19">
        <f>'Gen Master'!A823</f>
        <v>792</v>
      </c>
      <c r="B833" s="19" t="str">
        <f>IF(AND(NOT(ISBLANK('Gen Master'!B823)),OR('Gen Master'!$AM823=TRUE,'Gen Master'!$AM823="Enabled?")),'Gen Master'!B823, ignore_flag)</f>
        <v>zzz_ignore</v>
      </c>
      <c r="C833" s="19" t="str">
        <f>IF(AND(NOT(ISBLANK('Gen Master'!C823)),OR('Gen Master'!$AM823=TRUE,'Gen Master'!$AM823="Enabled?")),'Gen Master'!C823, ignore_flag)</f>
        <v>zzz_ignore</v>
      </c>
      <c r="D833" s="19" t="str">
        <f>IF(AND(NOT(ISBLANK('Gen Master'!D823)),OR('Gen Master'!$AM823=TRUE,'Gen Master'!$AM823="Enabled?")),'Gen Master'!D823, ignore_flag)</f>
        <v>zzz_ignore</v>
      </c>
      <c r="E833" s="19" t="str">
        <f>IF(AND(NOT(ISBLANK('Gen Master'!E823)),OR('Gen Master'!$AM823=TRUE,'Gen Master'!$AM823="Enabled?")),'Gen Master'!E823, ignore_flag)</f>
        <v>zzz_ignore</v>
      </c>
      <c r="F833" s="19" t="str">
        <f>IF(AND(NOT(ISBLANK('Gen Master'!F823)),OR('Gen Master'!$AM823=TRUE,'Gen Master'!$AM823="Enabled?")),'Gen Master'!F823, ignore_flag)</f>
        <v>zzz_ignore</v>
      </c>
      <c r="G833" s="19" t="str">
        <f>IF(AND(NOT(ISBLANK('Gen Master'!G823)),OR('Gen Master'!$AM823=TRUE,'Gen Master'!$AM823="Enabled?")),'Gen Master'!G823, ignore_flag)</f>
        <v>zzz_ignore</v>
      </c>
      <c r="H833" s="19" t="str">
        <f>IF(AND(NOT(ISBLANK('Gen Master'!H823)),OR('Gen Master'!$AM823=TRUE,'Gen Master'!$AM823="Enabled?")),'Gen Master'!H823, ignore_flag)</f>
        <v>zzz_ignore</v>
      </c>
      <c r="I833" s="19" t="str">
        <f>IF(AND(NOT(ISBLANK('Gen Master'!I823)),OR('Gen Master'!$AM823=TRUE,'Gen Master'!$AM823="Enabled?")),'Gen Master'!I823, ignore_flag)</f>
        <v>zzz_ignore</v>
      </c>
      <c r="J833" s="19" t="str">
        <f>IF(AND(NOT(ISBLANK('Gen Master'!J823)),OR('Gen Master'!$AM823=TRUE,'Gen Master'!$AM823="Enabled?")),'Gen Master'!J823, ignore_flag)</f>
        <v>zzz_ignore</v>
      </c>
      <c r="K833" s="19" t="str">
        <f>IF(AND(NOT(ISBLANK('Gen Master'!K823)),OR('Gen Master'!$AM823=TRUE,'Gen Master'!$AM823="Enabled?")),'Gen Master'!K823, ignore_flag)</f>
        <v>zzz_ignore</v>
      </c>
      <c r="L833" s="19" t="str">
        <f>IF(AND(NOT(ISBLANK('Gen Master'!L823)),OR('Gen Master'!$AM823=TRUE,'Gen Master'!$AM823="Enabled?")),'Gen Master'!L823, ignore_flag)</f>
        <v>zzz_ignore</v>
      </c>
      <c r="M833" s="19" t="str">
        <f>IF(AND(NOT(ISBLANK('Gen Master'!M823)),OR('Gen Master'!$AM823=TRUE,'Gen Master'!$AM823="Enabled?")),'Gen Master'!M823, ignore_flag)</f>
        <v>zzz_ignore</v>
      </c>
      <c r="N833" s="19" t="str">
        <f>IF(AND(NOT(ISBLANK('Gen Master'!N823)),OR('Gen Master'!$AM823=TRUE,'Gen Master'!$AM823="Enabled?")),'Gen Master'!N823, ignore_flag)</f>
        <v>zzz_ignore</v>
      </c>
      <c r="O833" s="19" t="str">
        <f>IF(AND(NOT(ISBLANK('Gen Master'!O823)),OR('Gen Master'!$AM823=TRUE,'Gen Master'!$AM823="Enabled?")),'Gen Master'!O823, ignore_flag)</f>
        <v>zzz_ignore</v>
      </c>
      <c r="P833" s="19" t="str">
        <f>IF(AND(NOT(ISBLANK('Gen Master'!P823)),OR('Gen Master'!$AM823=TRUE,'Gen Master'!$AM823="Enabled?")),'Gen Master'!P823, ignore_flag)</f>
        <v>zzz_ignore</v>
      </c>
      <c r="Q833" s="19" t="str">
        <f>IF(AND(NOT(ISBLANK('Gen Master'!Q823)),OR('Gen Master'!$AM823=TRUE,'Gen Master'!$AM823="Enabled?")),'Gen Master'!Q823, ignore_flag)</f>
        <v>zzz_ignore</v>
      </c>
      <c r="R833" s="19" t="str">
        <f>IF(AND(NOT(ISBLANK('Gen Master'!R823)),OR('Gen Master'!$AM823=TRUE,'Gen Master'!$AM823="Enabled?")),'Gen Master'!R823, ignore_flag)</f>
        <v>zzz_ignore</v>
      </c>
      <c r="S833" s="19" t="str">
        <f>IF(AND(NOT(ISBLANK('Gen Master'!S823)),OR('Gen Master'!$AM823=TRUE,'Gen Master'!$AM823="Enabled?")),'Gen Master'!S823, ignore_flag)</f>
        <v>zzz_ignore</v>
      </c>
      <c r="T833" s="19" t="str">
        <f>IF(AND(NOT(ISBLANK('Gen Master'!T823)),OR('Gen Master'!$AM823=TRUE,'Gen Master'!$AM823="Enabled?")),'Gen Master'!T823, ignore_flag)</f>
        <v>zzz_ignore</v>
      </c>
      <c r="U833" s="19" t="str">
        <f>IF(AND(NOT(ISBLANK('Gen Master'!U823)),OR('Gen Master'!$AM823=TRUE,'Gen Master'!$AM823="Enabled?")),'Gen Master'!U823, ignore_flag)</f>
        <v>zzz_ignore</v>
      </c>
      <c r="V833" s="19" t="str">
        <f ca="1">IF(AND(NOT(ISBLANK('Gen Master'!V823)),OR('Gen Master'!$AM823=TRUE,'Gen Master'!$AM823="Enabled?")),'Gen Master'!V823, ignore_flag)</f>
        <v>zzz_ignore</v>
      </c>
      <c r="W833" s="19" t="str">
        <f>IF(AND(NOT(ISBLANK('Gen Master'!W823)),OR('Gen Master'!$AM823=TRUE,'Gen Master'!$AM823="Enabled?")),'Gen Master'!W823, ignore_flag)</f>
        <v>zzz_ignore</v>
      </c>
      <c r="X833" s="19" t="str">
        <f>IF(AND(NOT(ISBLANK('Gen Master'!X823)),OR('Gen Master'!$AM823=TRUE,'Gen Master'!$AM823="Enabled?")),'Gen Master'!X823, ignore_flag)</f>
        <v>zzz_ignore</v>
      </c>
      <c r="Y833" s="19" t="str">
        <f>IF(AND(NOT(ISBLANK('Gen Master'!Y823)),OR('Gen Master'!$AM823=TRUE,'Gen Master'!$AM823="Enabled?")),'Gen Master'!Y823, ignore_flag)</f>
        <v>zzz_ignore</v>
      </c>
    </row>
    <row r="834" spans="1:25">
      <c r="A834" s="19">
        <f>'Gen Master'!A824</f>
        <v>793</v>
      </c>
      <c r="B834" s="19" t="str">
        <f>IF(AND(NOT(ISBLANK('Gen Master'!B824)),OR('Gen Master'!$AM824=TRUE,'Gen Master'!$AM824="Enabled?")),'Gen Master'!B824, ignore_flag)</f>
        <v>zzz_ignore</v>
      </c>
      <c r="C834" s="19" t="str">
        <f>IF(AND(NOT(ISBLANK('Gen Master'!C824)),OR('Gen Master'!$AM824=TRUE,'Gen Master'!$AM824="Enabled?")),'Gen Master'!C824, ignore_flag)</f>
        <v>zzz_ignore</v>
      </c>
      <c r="D834" s="19" t="str">
        <f>IF(AND(NOT(ISBLANK('Gen Master'!D824)),OR('Gen Master'!$AM824=TRUE,'Gen Master'!$AM824="Enabled?")),'Gen Master'!D824, ignore_flag)</f>
        <v>zzz_ignore</v>
      </c>
      <c r="E834" s="19" t="str">
        <f>IF(AND(NOT(ISBLANK('Gen Master'!E824)),OR('Gen Master'!$AM824=TRUE,'Gen Master'!$AM824="Enabled?")),'Gen Master'!E824, ignore_flag)</f>
        <v>zzz_ignore</v>
      </c>
      <c r="F834" s="19" t="str">
        <f>IF(AND(NOT(ISBLANK('Gen Master'!F824)),OR('Gen Master'!$AM824=TRUE,'Gen Master'!$AM824="Enabled?")),'Gen Master'!F824, ignore_flag)</f>
        <v>zzz_ignore</v>
      </c>
      <c r="G834" s="19" t="str">
        <f>IF(AND(NOT(ISBLANK('Gen Master'!G824)),OR('Gen Master'!$AM824=TRUE,'Gen Master'!$AM824="Enabled?")),'Gen Master'!G824, ignore_flag)</f>
        <v>zzz_ignore</v>
      </c>
      <c r="H834" s="19" t="str">
        <f>IF(AND(NOT(ISBLANK('Gen Master'!H824)),OR('Gen Master'!$AM824=TRUE,'Gen Master'!$AM824="Enabled?")),'Gen Master'!H824, ignore_flag)</f>
        <v>zzz_ignore</v>
      </c>
      <c r="I834" s="19" t="str">
        <f>IF(AND(NOT(ISBLANK('Gen Master'!I824)),OR('Gen Master'!$AM824=TRUE,'Gen Master'!$AM824="Enabled?")),'Gen Master'!I824, ignore_flag)</f>
        <v>zzz_ignore</v>
      </c>
      <c r="J834" s="19" t="str">
        <f>IF(AND(NOT(ISBLANK('Gen Master'!J824)),OR('Gen Master'!$AM824=TRUE,'Gen Master'!$AM824="Enabled?")),'Gen Master'!J824, ignore_flag)</f>
        <v>zzz_ignore</v>
      </c>
      <c r="K834" s="19" t="str">
        <f>IF(AND(NOT(ISBLANK('Gen Master'!K824)),OR('Gen Master'!$AM824=TRUE,'Gen Master'!$AM824="Enabled?")),'Gen Master'!K824, ignore_flag)</f>
        <v>zzz_ignore</v>
      </c>
      <c r="L834" s="19" t="str">
        <f>IF(AND(NOT(ISBLANK('Gen Master'!L824)),OR('Gen Master'!$AM824=TRUE,'Gen Master'!$AM824="Enabled?")),'Gen Master'!L824, ignore_flag)</f>
        <v>zzz_ignore</v>
      </c>
      <c r="M834" s="19" t="str">
        <f>IF(AND(NOT(ISBLANK('Gen Master'!M824)),OR('Gen Master'!$AM824=TRUE,'Gen Master'!$AM824="Enabled?")),'Gen Master'!M824, ignore_flag)</f>
        <v>zzz_ignore</v>
      </c>
      <c r="N834" s="19" t="str">
        <f>IF(AND(NOT(ISBLANK('Gen Master'!N824)),OR('Gen Master'!$AM824=TRUE,'Gen Master'!$AM824="Enabled?")),'Gen Master'!N824, ignore_flag)</f>
        <v>zzz_ignore</v>
      </c>
      <c r="O834" s="19" t="str">
        <f>IF(AND(NOT(ISBLANK('Gen Master'!O824)),OR('Gen Master'!$AM824=TRUE,'Gen Master'!$AM824="Enabled?")),'Gen Master'!O824, ignore_flag)</f>
        <v>zzz_ignore</v>
      </c>
      <c r="P834" s="19" t="str">
        <f>IF(AND(NOT(ISBLANK('Gen Master'!P824)),OR('Gen Master'!$AM824=TRUE,'Gen Master'!$AM824="Enabled?")),'Gen Master'!P824, ignore_flag)</f>
        <v>zzz_ignore</v>
      </c>
      <c r="Q834" s="19" t="str">
        <f>IF(AND(NOT(ISBLANK('Gen Master'!Q824)),OR('Gen Master'!$AM824=TRUE,'Gen Master'!$AM824="Enabled?")),'Gen Master'!Q824, ignore_flag)</f>
        <v>zzz_ignore</v>
      </c>
      <c r="R834" s="19" t="str">
        <f>IF(AND(NOT(ISBLANK('Gen Master'!R824)),OR('Gen Master'!$AM824=TRUE,'Gen Master'!$AM824="Enabled?")),'Gen Master'!R824, ignore_flag)</f>
        <v>zzz_ignore</v>
      </c>
      <c r="S834" s="19" t="str">
        <f>IF(AND(NOT(ISBLANK('Gen Master'!S824)),OR('Gen Master'!$AM824=TRUE,'Gen Master'!$AM824="Enabled?")),'Gen Master'!S824, ignore_flag)</f>
        <v>zzz_ignore</v>
      </c>
      <c r="T834" s="19" t="str">
        <f>IF(AND(NOT(ISBLANK('Gen Master'!T824)),OR('Gen Master'!$AM824=TRUE,'Gen Master'!$AM824="Enabled?")),'Gen Master'!T824, ignore_flag)</f>
        <v>zzz_ignore</v>
      </c>
      <c r="U834" s="19" t="str">
        <f>IF(AND(NOT(ISBLANK('Gen Master'!U824)),OR('Gen Master'!$AM824=TRUE,'Gen Master'!$AM824="Enabled?")),'Gen Master'!U824, ignore_flag)</f>
        <v>zzz_ignore</v>
      </c>
      <c r="V834" s="19" t="str">
        <f ca="1">IF(AND(NOT(ISBLANK('Gen Master'!V824)),OR('Gen Master'!$AM824=TRUE,'Gen Master'!$AM824="Enabled?")),'Gen Master'!V824, ignore_flag)</f>
        <v>zzz_ignore</v>
      </c>
      <c r="W834" s="19" t="str">
        <f>IF(AND(NOT(ISBLANK('Gen Master'!W824)),OR('Gen Master'!$AM824=TRUE,'Gen Master'!$AM824="Enabled?")),'Gen Master'!W824, ignore_flag)</f>
        <v>zzz_ignore</v>
      </c>
      <c r="X834" s="19" t="str">
        <f>IF(AND(NOT(ISBLANK('Gen Master'!X824)),OR('Gen Master'!$AM824=TRUE,'Gen Master'!$AM824="Enabled?")),'Gen Master'!X824, ignore_flag)</f>
        <v>zzz_ignore</v>
      </c>
      <c r="Y834" s="19" t="str">
        <f>IF(AND(NOT(ISBLANK('Gen Master'!Y824)),OR('Gen Master'!$AM824=TRUE,'Gen Master'!$AM824="Enabled?")),'Gen Master'!Y824, ignore_flag)</f>
        <v>zzz_ignore</v>
      </c>
    </row>
    <row r="835" spans="1:25">
      <c r="A835" s="19">
        <f>'Gen Master'!A825</f>
        <v>794</v>
      </c>
      <c r="B835" s="19" t="str">
        <f>IF(AND(NOT(ISBLANK('Gen Master'!B825)),OR('Gen Master'!$AM825=TRUE,'Gen Master'!$AM825="Enabled?")),'Gen Master'!B825, ignore_flag)</f>
        <v>zzz_ignore</v>
      </c>
      <c r="C835" s="19" t="str">
        <f>IF(AND(NOT(ISBLANK('Gen Master'!C825)),OR('Gen Master'!$AM825=TRUE,'Gen Master'!$AM825="Enabled?")),'Gen Master'!C825, ignore_flag)</f>
        <v>zzz_ignore</v>
      </c>
      <c r="D835" s="19" t="str">
        <f>IF(AND(NOT(ISBLANK('Gen Master'!D825)),OR('Gen Master'!$AM825=TRUE,'Gen Master'!$AM825="Enabled?")),'Gen Master'!D825, ignore_flag)</f>
        <v>zzz_ignore</v>
      </c>
      <c r="E835" s="19" t="str">
        <f>IF(AND(NOT(ISBLANK('Gen Master'!E825)),OR('Gen Master'!$AM825=TRUE,'Gen Master'!$AM825="Enabled?")),'Gen Master'!E825, ignore_flag)</f>
        <v>zzz_ignore</v>
      </c>
      <c r="F835" s="19" t="str">
        <f>IF(AND(NOT(ISBLANK('Gen Master'!F825)),OR('Gen Master'!$AM825=TRUE,'Gen Master'!$AM825="Enabled?")),'Gen Master'!F825, ignore_flag)</f>
        <v>zzz_ignore</v>
      </c>
      <c r="G835" s="19" t="str">
        <f>IF(AND(NOT(ISBLANK('Gen Master'!G825)),OR('Gen Master'!$AM825=TRUE,'Gen Master'!$AM825="Enabled?")),'Gen Master'!G825, ignore_flag)</f>
        <v>zzz_ignore</v>
      </c>
      <c r="H835" s="19" t="str">
        <f>IF(AND(NOT(ISBLANK('Gen Master'!H825)),OR('Gen Master'!$AM825=TRUE,'Gen Master'!$AM825="Enabled?")),'Gen Master'!H825, ignore_flag)</f>
        <v>zzz_ignore</v>
      </c>
      <c r="I835" s="19" t="str">
        <f>IF(AND(NOT(ISBLANK('Gen Master'!I825)),OR('Gen Master'!$AM825=TRUE,'Gen Master'!$AM825="Enabled?")),'Gen Master'!I825, ignore_flag)</f>
        <v>zzz_ignore</v>
      </c>
      <c r="J835" s="19" t="str">
        <f>IF(AND(NOT(ISBLANK('Gen Master'!J825)),OR('Gen Master'!$AM825=TRUE,'Gen Master'!$AM825="Enabled?")),'Gen Master'!J825, ignore_flag)</f>
        <v>zzz_ignore</v>
      </c>
      <c r="K835" s="19" t="str">
        <f>IF(AND(NOT(ISBLANK('Gen Master'!K825)),OR('Gen Master'!$AM825=TRUE,'Gen Master'!$AM825="Enabled?")),'Gen Master'!K825, ignore_flag)</f>
        <v>zzz_ignore</v>
      </c>
      <c r="L835" s="19" t="str">
        <f>IF(AND(NOT(ISBLANK('Gen Master'!L825)),OR('Gen Master'!$AM825=TRUE,'Gen Master'!$AM825="Enabled?")),'Gen Master'!L825, ignore_flag)</f>
        <v>zzz_ignore</v>
      </c>
      <c r="M835" s="19" t="str">
        <f>IF(AND(NOT(ISBLANK('Gen Master'!M825)),OR('Gen Master'!$AM825=TRUE,'Gen Master'!$AM825="Enabled?")),'Gen Master'!M825, ignore_flag)</f>
        <v>zzz_ignore</v>
      </c>
      <c r="N835" s="19" t="str">
        <f>IF(AND(NOT(ISBLANK('Gen Master'!N825)),OR('Gen Master'!$AM825=TRUE,'Gen Master'!$AM825="Enabled?")),'Gen Master'!N825, ignore_flag)</f>
        <v>zzz_ignore</v>
      </c>
      <c r="O835" s="19" t="str">
        <f>IF(AND(NOT(ISBLANK('Gen Master'!O825)),OR('Gen Master'!$AM825=TRUE,'Gen Master'!$AM825="Enabled?")),'Gen Master'!O825, ignore_flag)</f>
        <v>zzz_ignore</v>
      </c>
      <c r="P835" s="19" t="str">
        <f>IF(AND(NOT(ISBLANK('Gen Master'!P825)),OR('Gen Master'!$AM825=TRUE,'Gen Master'!$AM825="Enabled?")),'Gen Master'!P825, ignore_flag)</f>
        <v>zzz_ignore</v>
      </c>
      <c r="Q835" s="19" t="str">
        <f>IF(AND(NOT(ISBLANK('Gen Master'!Q825)),OR('Gen Master'!$AM825=TRUE,'Gen Master'!$AM825="Enabled?")),'Gen Master'!Q825, ignore_flag)</f>
        <v>zzz_ignore</v>
      </c>
      <c r="R835" s="19" t="str">
        <f>IF(AND(NOT(ISBLANK('Gen Master'!R825)),OR('Gen Master'!$AM825=TRUE,'Gen Master'!$AM825="Enabled?")),'Gen Master'!R825, ignore_flag)</f>
        <v>zzz_ignore</v>
      </c>
      <c r="S835" s="19" t="str">
        <f>IF(AND(NOT(ISBLANK('Gen Master'!S825)),OR('Gen Master'!$AM825=TRUE,'Gen Master'!$AM825="Enabled?")),'Gen Master'!S825, ignore_flag)</f>
        <v>zzz_ignore</v>
      </c>
      <c r="T835" s="19" t="str">
        <f>IF(AND(NOT(ISBLANK('Gen Master'!T825)),OR('Gen Master'!$AM825=TRUE,'Gen Master'!$AM825="Enabled?")),'Gen Master'!T825, ignore_flag)</f>
        <v>zzz_ignore</v>
      </c>
      <c r="U835" s="19" t="str">
        <f>IF(AND(NOT(ISBLANK('Gen Master'!U825)),OR('Gen Master'!$AM825=TRUE,'Gen Master'!$AM825="Enabled?")),'Gen Master'!U825, ignore_flag)</f>
        <v>zzz_ignore</v>
      </c>
      <c r="V835" s="19" t="str">
        <f ca="1">IF(AND(NOT(ISBLANK('Gen Master'!V825)),OR('Gen Master'!$AM825=TRUE,'Gen Master'!$AM825="Enabled?")),'Gen Master'!V825, ignore_flag)</f>
        <v>zzz_ignore</v>
      </c>
      <c r="W835" s="19" t="str">
        <f>IF(AND(NOT(ISBLANK('Gen Master'!W825)),OR('Gen Master'!$AM825=TRUE,'Gen Master'!$AM825="Enabled?")),'Gen Master'!W825, ignore_flag)</f>
        <v>zzz_ignore</v>
      </c>
      <c r="X835" s="19" t="str">
        <f>IF(AND(NOT(ISBLANK('Gen Master'!X825)),OR('Gen Master'!$AM825=TRUE,'Gen Master'!$AM825="Enabled?")),'Gen Master'!X825, ignore_flag)</f>
        <v>zzz_ignore</v>
      </c>
      <c r="Y835" s="19" t="str">
        <f>IF(AND(NOT(ISBLANK('Gen Master'!Y825)),OR('Gen Master'!$AM825=TRUE,'Gen Master'!$AM825="Enabled?")),'Gen Master'!Y825, ignore_flag)</f>
        <v>zzz_ignore</v>
      </c>
    </row>
    <row r="836" spans="1:25">
      <c r="A836" s="19">
        <f>'Gen Master'!A828</f>
        <v>797</v>
      </c>
      <c r="B836" s="19" t="str">
        <f>IF(AND(NOT(ISBLANK('Gen Master'!B828)),OR('Gen Master'!$AM828=TRUE,'Gen Master'!$AM828="Enabled?")),'Gen Master'!B828, ignore_flag)</f>
        <v>zzz_ignore</v>
      </c>
      <c r="C836" s="19" t="str">
        <f>IF(AND(NOT(ISBLANK('Gen Master'!C828)),OR('Gen Master'!$AM828=TRUE,'Gen Master'!$AM828="Enabled?")),'Gen Master'!C828, ignore_flag)</f>
        <v>zzz_ignore</v>
      </c>
      <c r="D836" s="19" t="str">
        <f>IF(AND(NOT(ISBLANK('Gen Master'!D828)),OR('Gen Master'!$AM828=TRUE,'Gen Master'!$AM828="Enabled?")),'Gen Master'!D828, ignore_flag)</f>
        <v>zzz_ignore</v>
      </c>
      <c r="E836" s="19" t="str">
        <f>IF(AND(NOT(ISBLANK('Gen Master'!E828)),OR('Gen Master'!$AM828=TRUE,'Gen Master'!$AM828="Enabled?")),'Gen Master'!E828, ignore_flag)</f>
        <v>zzz_ignore</v>
      </c>
      <c r="F836" s="19" t="str">
        <f>IF(AND(NOT(ISBLANK('Gen Master'!F828)),OR('Gen Master'!$AM828=TRUE,'Gen Master'!$AM828="Enabled?")),'Gen Master'!F828, ignore_flag)</f>
        <v>zzz_ignore</v>
      </c>
      <c r="G836" s="19" t="str">
        <f>IF(AND(NOT(ISBLANK('Gen Master'!G828)),OR('Gen Master'!$AM828=TRUE,'Gen Master'!$AM828="Enabled?")),'Gen Master'!G828, ignore_flag)</f>
        <v>zzz_ignore</v>
      </c>
      <c r="H836" s="19" t="str">
        <f>IF(AND(NOT(ISBLANK('Gen Master'!H828)),OR('Gen Master'!$AM828=TRUE,'Gen Master'!$AM828="Enabled?")),'Gen Master'!H828, ignore_flag)</f>
        <v>zzz_ignore</v>
      </c>
      <c r="I836" s="19" t="str">
        <f>IF(AND(NOT(ISBLANK('Gen Master'!I828)),OR('Gen Master'!$AM828=TRUE,'Gen Master'!$AM828="Enabled?")),'Gen Master'!I828, ignore_flag)</f>
        <v>zzz_ignore</v>
      </c>
      <c r="J836" s="19" t="str">
        <f>IF(AND(NOT(ISBLANK('Gen Master'!J828)),OR('Gen Master'!$AM828=TRUE,'Gen Master'!$AM828="Enabled?")),'Gen Master'!J828, ignore_flag)</f>
        <v>zzz_ignore</v>
      </c>
      <c r="K836" s="19" t="str">
        <f>IF(AND(NOT(ISBLANK('Gen Master'!K828)),OR('Gen Master'!$AM828=TRUE,'Gen Master'!$AM828="Enabled?")),'Gen Master'!K828, ignore_flag)</f>
        <v>zzz_ignore</v>
      </c>
      <c r="L836" s="19" t="str">
        <f>IF(AND(NOT(ISBLANK('Gen Master'!L828)),OR('Gen Master'!$AM828=TRUE,'Gen Master'!$AM828="Enabled?")),'Gen Master'!L828, ignore_flag)</f>
        <v>zzz_ignore</v>
      </c>
      <c r="M836" s="19" t="str">
        <f>IF(AND(NOT(ISBLANK('Gen Master'!M828)),OR('Gen Master'!$AM828=TRUE,'Gen Master'!$AM828="Enabled?")),'Gen Master'!M828, ignore_flag)</f>
        <v>zzz_ignore</v>
      </c>
      <c r="N836" s="19" t="str">
        <f>IF(AND(NOT(ISBLANK('Gen Master'!N828)),OR('Gen Master'!$AM828=TRUE,'Gen Master'!$AM828="Enabled?")),'Gen Master'!N828, ignore_flag)</f>
        <v>zzz_ignore</v>
      </c>
      <c r="O836" s="19" t="str">
        <f>IF(AND(NOT(ISBLANK('Gen Master'!O828)),OR('Gen Master'!$AM828=TRUE,'Gen Master'!$AM828="Enabled?")),'Gen Master'!O828, ignore_flag)</f>
        <v>zzz_ignore</v>
      </c>
      <c r="P836" s="19" t="str">
        <f>IF(AND(NOT(ISBLANK('Gen Master'!P828)),OR('Gen Master'!$AM828=TRUE,'Gen Master'!$AM828="Enabled?")),'Gen Master'!P828, ignore_flag)</f>
        <v>zzz_ignore</v>
      </c>
      <c r="Q836" s="19" t="str">
        <f>IF(AND(NOT(ISBLANK('Gen Master'!Q828)),OR('Gen Master'!$AM828=TRUE,'Gen Master'!$AM828="Enabled?")),'Gen Master'!Q828, ignore_flag)</f>
        <v>zzz_ignore</v>
      </c>
      <c r="R836" s="19" t="str">
        <f>IF(AND(NOT(ISBLANK('Gen Master'!R828)),OR('Gen Master'!$AM828=TRUE,'Gen Master'!$AM828="Enabled?")),'Gen Master'!R828, ignore_flag)</f>
        <v>zzz_ignore</v>
      </c>
      <c r="S836" s="19" t="str">
        <f>IF(AND(NOT(ISBLANK('Gen Master'!S828)),OR('Gen Master'!$AM828=TRUE,'Gen Master'!$AM828="Enabled?")),'Gen Master'!S828, ignore_flag)</f>
        <v>zzz_ignore</v>
      </c>
      <c r="T836" s="19" t="str">
        <f>IF(AND(NOT(ISBLANK('Gen Master'!T828)),OR('Gen Master'!$AM828=TRUE,'Gen Master'!$AM828="Enabled?")),'Gen Master'!T828, ignore_flag)</f>
        <v>zzz_ignore</v>
      </c>
      <c r="U836" s="19" t="str">
        <f>IF(AND(NOT(ISBLANK('Gen Master'!U828)),OR('Gen Master'!$AM828=TRUE,'Gen Master'!$AM828="Enabled?")),'Gen Master'!U828, ignore_flag)</f>
        <v>zzz_ignore</v>
      </c>
      <c r="V836" s="19" t="str">
        <f ca="1">IF(AND(NOT(ISBLANK('Gen Master'!V828)),OR('Gen Master'!$AM828=TRUE,'Gen Master'!$AM828="Enabled?")),'Gen Master'!V828, ignore_flag)</f>
        <v>zzz_ignore</v>
      </c>
      <c r="W836" s="19" t="str">
        <f>IF(AND(NOT(ISBLANK('Gen Master'!W828)),OR('Gen Master'!$AM828=TRUE,'Gen Master'!$AM828="Enabled?")),'Gen Master'!W828, ignore_flag)</f>
        <v>zzz_ignore</v>
      </c>
      <c r="X836" s="19" t="str">
        <f>IF(AND(NOT(ISBLANK('Gen Master'!X828)),OR('Gen Master'!$AM828=TRUE,'Gen Master'!$AM828="Enabled?")),'Gen Master'!X828, ignore_flag)</f>
        <v>zzz_ignore</v>
      </c>
      <c r="Y836" s="19" t="str">
        <f>IF(AND(NOT(ISBLANK('Gen Master'!Y828)),OR('Gen Master'!$AM828=TRUE,'Gen Master'!$AM828="Enabled?")),'Gen Master'!Y828, ignore_flag)</f>
        <v>zzz_ignore</v>
      </c>
    </row>
    <row r="837" spans="1:25">
      <c r="A837" s="19">
        <f>'Gen Master'!A829</f>
        <v>798</v>
      </c>
      <c r="B837" s="19" t="str">
        <f>IF(AND(NOT(ISBLANK('Gen Master'!B829)),OR('Gen Master'!$AM829=TRUE,'Gen Master'!$AM829="Enabled?")),'Gen Master'!B829, ignore_flag)</f>
        <v>zzz_ignore</v>
      </c>
      <c r="C837" s="19" t="str">
        <f>IF(AND(NOT(ISBLANK('Gen Master'!C829)),OR('Gen Master'!$AM829=TRUE,'Gen Master'!$AM829="Enabled?")),'Gen Master'!C829, ignore_flag)</f>
        <v>zzz_ignore</v>
      </c>
      <c r="D837" s="19" t="str">
        <f>IF(AND(NOT(ISBLANK('Gen Master'!D829)),OR('Gen Master'!$AM829=TRUE,'Gen Master'!$AM829="Enabled?")),'Gen Master'!D829, ignore_flag)</f>
        <v>zzz_ignore</v>
      </c>
      <c r="E837" s="19" t="str">
        <f>IF(AND(NOT(ISBLANK('Gen Master'!E829)),OR('Gen Master'!$AM829=TRUE,'Gen Master'!$AM829="Enabled?")),'Gen Master'!E829, ignore_flag)</f>
        <v>zzz_ignore</v>
      </c>
      <c r="F837" s="19" t="str">
        <f>IF(AND(NOT(ISBLANK('Gen Master'!F829)),OR('Gen Master'!$AM829=TRUE,'Gen Master'!$AM829="Enabled?")),'Gen Master'!F829, ignore_flag)</f>
        <v>zzz_ignore</v>
      </c>
      <c r="G837" s="19" t="str">
        <f>IF(AND(NOT(ISBLANK('Gen Master'!G829)),OR('Gen Master'!$AM829=TRUE,'Gen Master'!$AM829="Enabled?")),'Gen Master'!G829, ignore_flag)</f>
        <v>zzz_ignore</v>
      </c>
      <c r="H837" s="19" t="str">
        <f>IF(AND(NOT(ISBLANK('Gen Master'!H829)),OR('Gen Master'!$AM829=TRUE,'Gen Master'!$AM829="Enabled?")),'Gen Master'!H829, ignore_flag)</f>
        <v>zzz_ignore</v>
      </c>
      <c r="I837" s="19" t="str">
        <f>IF(AND(NOT(ISBLANK('Gen Master'!I829)),OR('Gen Master'!$AM829=TRUE,'Gen Master'!$AM829="Enabled?")),'Gen Master'!I829, ignore_flag)</f>
        <v>zzz_ignore</v>
      </c>
      <c r="J837" s="19" t="str">
        <f>IF(AND(NOT(ISBLANK('Gen Master'!J829)),OR('Gen Master'!$AM829=TRUE,'Gen Master'!$AM829="Enabled?")),'Gen Master'!J829, ignore_flag)</f>
        <v>zzz_ignore</v>
      </c>
      <c r="K837" s="19" t="str">
        <f>IF(AND(NOT(ISBLANK('Gen Master'!K829)),OR('Gen Master'!$AM829=TRUE,'Gen Master'!$AM829="Enabled?")),'Gen Master'!K829, ignore_flag)</f>
        <v>zzz_ignore</v>
      </c>
      <c r="L837" s="19" t="str">
        <f>IF(AND(NOT(ISBLANK('Gen Master'!L829)),OR('Gen Master'!$AM829=TRUE,'Gen Master'!$AM829="Enabled?")),'Gen Master'!L829, ignore_flag)</f>
        <v>zzz_ignore</v>
      </c>
      <c r="M837" s="19" t="str">
        <f>IF(AND(NOT(ISBLANK('Gen Master'!M829)),OR('Gen Master'!$AM829=TRUE,'Gen Master'!$AM829="Enabled?")),'Gen Master'!M829, ignore_flag)</f>
        <v>zzz_ignore</v>
      </c>
      <c r="N837" s="19" t="str">
        <f>IF(AND(NOT(ISBLANK('Gen Master'!N829)),OR('Gen Master'!$AM829=TRUE,'Gen Master'!$AM829="Enabled?")),'Gen Master'!N829, ignore_flag)</f>
        <v>zzz_ignore</v>
      </c>
      <c r="O837" s="19" t="str">
        <f>IF(AND(NOT(ISBLANK('Gen Master'!O829)),OR('Gen Master'!$AM829=TRUE,'Gen Master'!$AM829="Enabled?")),'Gen Master'!O829, ignore_flag)</f>
        <v>zzz_ignore</v>
      </c>
      <c r="P837" s="19" t="str">
        <f>IF(AND(NOT(ISBLANK('Gen Master'!P829)),OR('Gen Master'!$AM829=TRUE,'Gen Master'!$AM829="Enabled?")),'Gen Master'!P829, ignore_flag)</f>
        <v>zzz_ignore</v>
      </c>
      <c r="Q837" s="19" t="str">
        <f>IF(AND(NOT(ISBLANK('Gen Master'!Q829)),OR('Gen Master'!$AM829=TRUE,'Gen Master'!$AM829="Enabled?")),'Gen Master'!Q829, ignore_flag)</f>
        <v>zzz_ignore</v>
      </c>
      <c r="R837" s="19" t="str">
        <f>IF(AND(NOT(ISBLANK('Gen Master'!R829)),OR('Gen Master'!$AM829=TRUE,'Gen Master'!$AM829="Enabled?")),'Gen Master'!R829, ignore_flag)</f>
        <v>zzz_ignore</v>
      </c>
      <c r="S837" s="19" t="str">
        <f>IF(AND(NOT(ISBLANK('Gen Master'!S829)),OR('Gen Master'!$AM829=TRUE,'Gen Master'!$AM829="Enabled?")),'Gen Master'!S829, ignore_flag)</f>
        <v>zzz_ignore</v>
      </c>
      <c r="T837" s="19" t="str">
        <f>IF(AND(NOT(ISBLANK('Gen Master'!T829)),OR('Gen Master'!$AM829=TRUE,'Gen Master'!$AM829="Enabled?")),'Gen Master'!T829, ignore_flag)</f>
        <v>zzz_ignore</v>
      </c>
      <c r="U837" s="19" t="str">
        <f>IF(AND(NOT(ISBLANK('Gen Master'!U829)),OR('Gen Master'!$AM829=TRUE,'Gen Master'!$AM829="Enabled?")),'Gen Master'!U829, ignore_flag)</f>
        <v>zzz_ignore</v>
      </c>
      <c r="V837" s="19" t="str">
        <f ca="1">IF(AND(NOT(ISBLANK('Gen Master'!V829)),OR('Gen Master'!$AM829=TRUE,'Gen Master'!$AM829="Enabled?")),'Gen Master'!V829, ignore_flag)</f>
        <v>zzz_ignore</v>
      </c>
      <c r="W837" s="19" t="str">
        <f>IF(AND(NOT(ISBLANK('Gen Master'!W829)),OR('Gen Master'!$AM829=TRUE,'Gen Master'!$AM829="Enabled?")),'Gen Master'!W829, ignore_flag)</f>
        <v>zzz_ignore</v>
      </c>
      <c r="X837" s="19" t="str">
        <f>IF(AND(NOT(ISBLANK('Gen Master'!X829)),OR('Gen Master'!$AM829=TRUE,'Gen Master'!$AM829="Enabled?")),'Gen Master'!X829, ignore_flag)</f>
        <v>zzz_ignore</v>
      </c>
      <c r="Y837" s="19" t="str">
        <f>IF(AND(NOT(ISBLANK('Gen Master'!Y829)),OR('Gen Master'!$AM829=TRUE,'Gen Master'!$AM829="Enabled?")),'Gen Master'!Y829, ignore_flag)</f>
        <v>zzz_ignore</v>
      </c>
    </row>
    <row r="838" spans="1:25">
      <c r="A838" s="19">
        <f>'Gen Master'!A830</f>
        <v>799</v>
      </c>
      <c r="B838" s="19" t="str">
        <f>IF(AND(NOT(ISBLANK('Gen Master'!B830)),OR('Gen Master'!$AM830=TRUE,'Gen Master'!$AM830="Enabled?")),'Gen Master'!B830, ignore_flag)</f>
        <v>zzz_ignore</v>
      </c>
      <c r="C838" s="19" t="str">
        <f>IF(AND(NOT(ISBLANK('Gen Master'!C830)),OR('Gen Master'!$AM830=TRUE,'Gen Master'!$AM830="Enabled?")),'Gen Master'!C830, ignore_flag)</f>
        <v>zzz_ignore</v>
      </c>
      <c r="D838" s="19" t="str">
        <f>IF(AND(NOT(ISBLANK('Gen Master'!D830)),OR('Gen Master'!$AM830=TRUE,'Gen Master'!$AM830="Enabled?")),'Gen Master'!D830, ignore_flag)</f>
        <v>zzz_ignore</v>
      </c>
      <c r="E838" s="19" t="str">
        <f>IF(AND(NOT(ISBLANK('Gen Master'!E830)),OR('Gen Master'!$AM830=TRUE,'Gen Master'!$AM830="Enabled?")),'Gen Master'!E830, ignore_flag)</f>
        <v>zzz_ignore</v>
      </c>
      <c r="F838" s="19" t="str">
        <f>IF(AND(NOT(ISBLANK('Gen Master'!F830)),OR('Gen Master'!$AM830=TRUE,'Gen Master'!$AM830="Enabled?")),'Gen Master'!F830, ignore_flag)</f>
        <v>zzz_ignore</v>
      </c>
      <c r="G838" s="19" t="str">
        <f>IF(AND(NOT(ISBLANK('Gen Master'!G830)),OR('Gen Master'!$AM830=TRUE,'Gen Master'!$AM830="Enabled?")),'Gen Master'!G830, ignore_flag)</f>
        <v>zzz_ignore</v>
      </c>
      <c r="H838" s="19" t="str">
        <f>IF(AND(NOT(ISBLANK('Gen Master'!H830)),OR('Gen Master'!$AM830=TRUE,'Gen Master'!$AM830="Enabled?")),'Gen Master'!H830, ignore_flag)</f>
        <v>zzz_ignore</v>
      </c>
      <c r="I838" s="19" t="str">
        <f>IF(AND(NOT(ISBLANK('Gen Master'!I830)),OR('Gen Master'!$AM830=TRUE,'Gen Master'!$AM830="Enabled?")),'Gen Master'!I830, ignore_flag)</f>
        <v>zzz_ignore</v>
      </c>
      <c r="J838" s="19" t="str">
        <f>IF(AND(NOT(ISBLANK('Gen Master'!J830)),OR('Gen Master'!$AM830=TRUE,'Gen Master'!$AM830="Enabled?")),'Gen Master'!J830, ignore_flag)</f>
        <v>zzz_ignore</v>
      </c>
      <c r="K838" s="19" t="str">
        <f>IF(AND(NOT(ISBLANK('Gen Master'!K830)),OR('Gen Master'!$AM830=TRUE,'Gen Master'!$AM830="Enabled?")),'Gen Master'!K830, ignore_flag)</f>
        <v>zzz_ignore</v>
      </c>
      <c r="L838" s="19" t="str">
        <f>IF(AND(NOT(ISBLANK('Gen Master'!L830)),OR('Gen Master'!$AM830=TRUE,'Gen Master'!$AM830="Enabled?")),'Gen Master'!L830, ignore_flag)</f>
        <v>zzz_ignore</v>
      </c>
      <c r="M838" s="19" t="str">
        <f>IF(AND(NOT(ISBLANK('Gen Master'!M830)),OR('Gen Master'!$AM830=TRUE,'Gen Master'!$AM830="Enabled?")),'Gen Master'!M830, ignore_flag)</f>
        <v>zzz_ignore</v>
      </c>
      <c r="N838" s="19" t="str">
        <f>IF(AND(NOT(ISBLANK('Gen Master'!N830)),OR('Gen Master'!$AM830=TRUE,'Gen Master'!$AM830="Enabled?")),'Gen Master'!N830, ignore_flag)</f>
        <v>zzz_ignore</v>
      </c>
      <c r="O838" s="19" t="str">
        <f>IF(AND(NOT(ISBLANK('Gen Master'!O830)),OR('Gen Master'!$AM830=TRUE,'Gen Master'!$AM830="Enabled?")),'Gen Master'!O830, ignore_flag)</f>
        <v>zzz_ignore</v>
      </c>
      <c r="P838" s="19" t="str">
        <f>IF(AND(NOT(ISBLANK('Gen Master'!P830)),OR('Gen Master'!$AM830=TRUE,'Gen Master'!$AM830="Enabled?")),'Gen Master'!P830, ignore_flag)</f>
        <v>zzz_ignore</v>
      </c>
      <c r="Q838" s="19" t="str">
        <f>IF(AND(NOT(ISBLANK('Gen Master'!Q830)),OR('Gen Master'!$AM830=TRUE,'Gen Master'!$AM830="Enabled?")),'Gen Master'!Q830, ignore_flag)</f>
        <v>zzz_ignore</v>
      </c>
      <c r="R838" s="19" t="str">
        <f>IF(AND(NOT(ISBLANK('Gen Master'!R830)),OR('Gen Master'!$AM830=TRUE,'Gen Master'!$AM830="Enabled?")),'Gen Master'!R830, ignore_flag)</f>
        <v>zzz_ignore</v>
      </c>
      <c r="S838" s="19" t="str">
        <f>IF(AND(NOT(ISBLANK('Gen Master'!S830)),OR('Gen Master'!$AM830=TRUE,'Gen Master'!$AM830="Enabled?")),'Gen Master'!S830, ignore_flag)</f>
        <v>zzz_ignore</v>
      </c>
      <c r="T838" s="19" t="str">
        <f>IF(AND(NOT(ISBLANK('Gen Master'!T830)),OR('Gen Master'!$AM830=TRUE,'Gen Master'!$AM830="Enabled?")),'Gen Master'!T830, ignore_flag)</f>
        <v>zzz_ignore</v>
      </c>
      <c r="U838" s="19" t="str">
        <f>IF(AND(NOT(ISBLANK('Gen Master'!U830)),OR('Gen Master'!$AM830=TRUE,'Gen Master'!$AM830="Enabled?")),'Gen Master'!U830, ignore_flag)</f>
        <v>zzz_ignore</v>
      </c>
      <c r="V838" s="19" t="str">
        <f ca="1">IF(AND(NOT(ISBLANK('Gen Master'!V830)),OR('Gen Master'!$AM830=TRUE,'Gen Master'!$AM830="Enabled?")),'Gen Master'!V830, ignore_flag)</f>
        <v>zzz_ignore</v>
      </c>
      <c r="W838" s="19" t="str">
        <f>IF(AND(NOT(ISBLANK('Gen Master'!W830)),OR('Gen Master'!$AM830=TRUE,'Gen Master'!$AM830="Enabled?")),'Gen Master'!W830, ignore_flag)</f>
        <v>zzz_ignore</v>
      </c>
      <c r="X838" s="19" t="str">
        <f>IF(AND(NOT(ISBLANK('Gen Master'!X830)),OR('Gen Master'!$AM830=TRUE,'Gen Master'!$AM830="Enabled?")),'Gen Master'!X830, ignore_flag)</f>
        <v>zzz_ignore</v>
      </c>
      <c r="Y838" s="19" t="str">
        <f>IF(AND(NOT(ISBLANK('Gen Master'!Y830)),OR('Gen Master'!$AM830=TRUE,'Gen Master'!$AM830="Enabled?")),'Gen Master'!Y830, ignore_flag)</f>
        <v>zzz_ignore</v>
      </c>
    </row>
    <row r="839" spans="1:25">
      <c r="A839" s="19">
        <f>'Gen Master'!A834</f>
        <v>803</v>
      </c>
      <c r="B839" s="19" t="str">
        <f>IF(AND(NOT(ISBLANK('Gen Master'!B834)),OR('Gen Master'!$AM834=TRUE,'Gen Master'!$AM834="Enabled?")),'Gen Master'!B834, ignore_flag)</f>
        <v>zzz_ignore</v>
      </c>
      <c r="C839" s="19" t="str">
        <f>IF(AND(NOT(ISBLANK('Gen Master'!C834)),OR('Gen Master'!$AM834=TRUE,'Gen Master'!$AM834="Enabled?")),'Gen Master'!C834, ignore_flag)</f>
        <v>zzz_ignore</v>
      </c>
      <c r="D839" s="19" t="str">
        <f>IF(AND(NOT(ISBLANK('Gen Master'!D834)),OR('Gen Master'!$AM834=TRUE,'Gen Master'!$AM834="Enabled?")),'Gen Master'!D834, ignore_flag)</f>
        <v>zzz_ignore</v>
      </c>
      <c r="E839" s="19" t="str">
        <f>IF(AND(NOT(ISBLANK('Gen Master'!E834)),OR('Gen Master'!$AM834=TRUE,'Gen Master'!$AM834="Enabled?")),'Gen Master'!E834, ignore_flag)</f>
        <v>zzz_ignore</v>
      </c>
      <c r="F839" s="19" t="str">
        <f>IF(AND(NOT(ISBLANK('Gen Master'!F834)),OR('Gen Master'!$AM834=TRUE,'Gen Master'!$AM834="Enabled?")),'Gen Master'!F834, ignore_flag)</f>
        <v>zzz_ignore</v>
      </c>
      <c r="G839" s="19" t="str">
        <f>IF(AND(NOT(ISBLANK('Gen Master'!G834)),OR('Gen Master'!$AM834=TRUE,'Gen Master'!$AM834="Enabled?")),'Gen Master'!G834, ignore_flag)</f>
        <v>zzz_ignore</v>
      </c>
      <c r="H839" s="19" t="str">
        <f>IF(AND(NOT(ISBLANK('Gen Master'!H834)),OR('Gen Master'!$AM834=TRUE,'Gen Master'!$AM834="Enabled?")),'Gen Master'!H834, ignore_flag)</f>
        <v>zzz_ignore</v>
      </c>
      <c r="I839" s="19" t="str">
        <f>IF(AND(NOT(ISBLANK('Gen Master'!I834)),OR('Gen Master'!$AM834=TRUE,'Gen Master'!$AM834="Enabled?")),'Gen Master'!I834, ignore_flag)</f>
        <v>zzz_ignore</v>
      </c>
      <c r="J839" s="19" t="str">
        <f>IF(AND(NOT(ISBLANK('Gen Master'!J834)),OR('Gen Master'!$AM834=TRUE,'Gen Master'!$AM834="Enabled?")),'Gen Master'!J834, ignore_flag)</f>
        <v>zzz_ignore</v>
      </c>
      <c r="K839" s="19" t="str">
        <f>IF(AND(NOT(ISBLANK('Gen Master'!K834)),OR('Gen Master'!$AM834=TRUE,'Gen Master'!$AM834="Enabled?")),'Gen Master'!K834, ignore_flag)</f>
        <v>zzz_ignore</v>
      </c>
      <c r="L839" s="19" t="str">
        <f>IF(AND(NOT(ISBLANK('Gen Master'!L834)),OR('Gen Master'!$AM834=TRUE,'Gen Master'!$AM834="Enabled?")),'Gen Master'!L834, ignore_flag)</f>
        <v>zzz_ignore</v>
      </c>
      <c r="M839" s="19" t="str">
        <f>IF(AND(NOT(ISBLANK('Gen Master'!M834)),OR('Gen Master'!$AM834=TRUE,'Gen Master'!$AM834="Enabled?")),'Gen Master'!M834, ignore_flag)</f>
        <v>zzz_ignore</v>
      </c>
      <c r="N839" s="19" t="str">
        <f>IF(AND(NOT(ISBLANK('Gen Master'!N834)),OR('Gen Master'!$AM834=TRUE,'Gen Master'!$AM834="Enabled?")),'Gen Master'!N834, ignore_flag)</f>
        <v>zzz_ignore</v>
      </c>
      <c r="O839" s="19" t="str">
        <f>IF(AND(NOT(ISBLANK('Gen Master'!O834)),OR('Gen Master'!$AM834=TRUE,'Gen Master'!$AM834="Enabled?")),'Gen Master'!O834, ignore_flag)</f>
        <v>zzz_ignore</v>
      </c>
      <c r="P839" s="19" t="str">
        <f>IF(AND(NOT(ISBLANK('Gen Master'!P834)),OR('Gen Master'!$AM834=TRUE,'Gen Master'!$AM834="Enabled?")),'Gen Master'!P834, ignore_flag)</f>
        <v>zzz_ignore</v>
      </c>
      <c r="Q839" s="19" t="str">
        <f>IF(AND(NOT(ISBLANK('Gen Master'!Q834)),OR('Gen Master'!$AM834=TRUE,'Gen Master'!$AM834="Enabled?")),'Gen Master'!Q834, ignore_flag)</f>
        <v>zzz_ignore</v>
      </c>
      <c r="R839" s="19" t="str">
        <f>IF(AND(NOT(ISBLANK('Gen Master'!R834)),OR('Gen Master'!$AM834=TRUE,'Gen Master'!$AM834="Enabled?")),'Gen Master'!R834, ignore_flag)</f>
        <v>zzz_ignore</v>
      </c>
      <c r="S839" s="19" t="str">
        <f>IF(AND(NOT(ISBLANK('Gen Master'!S834)),OR('Gen Master'!$AM834=TRUE,'Gen Master'!$AM834="Enabled?")),'Gen Master'!S834, ignore_flag)</f>
        <v>zzz_ignore</v>
      </c>
      <c r="T839" s="19" t="str">
        <f>IF(AND(NOT(ISBLANK('Gen Master'!T834)),OR('Gen Master'!$AM834=TRUE,'Gen Master'!$AM834="Enabled?")),'Gen Master'!T834, ignore_flag)</f>
        <v>zzz_ignore</v>
      </c>
      <c r="U839" s="19" t="str">
        <f>IF(AND(NOT(ISBLANK('Gen Master'!U834)),OR('Gen Master'!$AM834=TRUE,'Gen Master'!$AM834="Enabled?")),'Gen Master'!U834, ignore_flag)</f>
        <v>zzz_ignore</v>
      </c>
      <c r="V839" s="19" t="str">
        <f ca="1">IF(AND(NOT(ISBLANK('Gen Master'!V834)),OR('Gen Master'!$AM834=TRUE,'Gen Master'!$AM834="Enabled?")),'Gen Master'!V834, ignore_flag)</f>
        <v>zzz_ignore</v>
      </c>
      <c r="W839" s="19" t="str">
        <f>IF(AND(NOT(ISBLANK('Gen Master'!W834)),OR('Gen Master'!$AM834=TRUE,'Gen Master'!$AM834="Enabled?")),'Gen Master'!W834, ignore_flag)</f>
        <v>zzz_ignore</v>
      </c>
      <c r="X839" s="19" t="str">
        <f>IF(AND(NOT(ISBLANK('Gen Master'!X834)),OR('Gen Master'!$AM834=TRUE,'Gen Master'!$AM834="Enabled?")),'Gen Master'!X834, ignore_flag)</f>
        <v>zzz_ignore</v>
      </c>
      <c r="Y839" s="19" t="str">
        <f>IF(AND(NOT(ISBLANK('Gen Master'!Y834)),OR('Gen Master'!$AM834=TRUE,'Gen Master'!$AM834="Enabled?")),'Gen Master'!Y834, ignore_flag)</f>
        <v>zzz_ignore</v>
      </c>
    </row>
    <row r="840" spans="1:25">
      <c r="A840" s="19">
        <f>'Gen Master'!A835</f>
        <v>804</v>
      </c>
      <c r="B840" s="19" t="str">
        <f>IF(AND(NOT(ISBLANK('Gen Master'!B835)),OR('Gen Master'!$AM835=TRUE,'Gen Master'!$AM835="Enabled?")),'Gen Master'!B835, ignore_flag)</f>
        <v>zzz_ignore</v>
      </c>
      <c r="C840" s="19" t="str">
        <f>IF(AND(NOT(ISBLANK('Gen Master'!C835)),OR('Gen Master'!$AM835=TRUE,'Gen Master'!$AM835="Enabled?")),'Gen Master'!C835, ignore_flag)</f>
        <v>zzz_ignore</v>
      </c>
      <c r="D840" s="19" t="str">
        <f>IF(AND(NOT(ISBLANK('Gen Master'!D835)),OR('Gen Master'!$AM835=TRUE,'Gen Master'!$AM835="Enabled?")),'Gen Master'!D835, ignore_flag)</f>
        <v>zzz_ignore</v>
      </c>
      <c r="E840" s="19" t="str">
        <f>IF(AND(NOT(ISBLANK('Gen Master'!E835)),OR('Gen Master'!$AM835=TRUE,'Gen Master'!$AM835="Enabled?")),'Gen Master'!E835, ignore_flag)</f>
        <v>zzz_ignore</v>
      </c>
      <c r="F840" s="19" t="str">
        <f>IF(AND(NOT(ISBLANK('Gen Master'!F835)),OR('Gen Master'!$AM835=TRUE,'Gen Master'!$AM835="Enabled?")),'Gen Master'!F835, ignore_flag)</f>
        <v>zzz_ignore</v>
      </c>
      <c r="G840" s="19" t="str">
        <f>IF(AND(NOT(ISBLANK('Gen Master'!G835)),OR('Gen Master'!$AM835=TRUE,'Gen Master'!$AM835="Enabled?")),'Gen Master'!G835, ignore_flag)</f>
        <v>zzz_ignore</v>
      </c>
      <c r="H840" s="19" t="str">
        <f>IF(AND(NOT(ISBLANK('Gen Master'!H835)),OR('Gen Master'!$AM835=TRUE,'Gen Master'!$AM835="Enabled?")),'Gen Master'!H835, ignore_flag)</f>
        <v>zzz_ignore</v>
      </c>
      <c r="I840" s="19" t="str">
        <f>IF(AND(NOT(ISBLANK('Gen Master'!I835)),OR('Gen Master'!$AM835=TRUE,'Gen Master'!$AM835="Enabled?")),'Gen Master'!I835, ignore_flag)</f>
        <v>zzz_ignore</v>
      </c>
      <c r="J840" s="19" t="str">
        <f>IF(AND(NOT(ISBLANK('Gen Master'!J835)),OR('Gen Master'!$AM835=TRUE,'Gen Master'!$AM835="Enabled?")),'Gen Master'!J835, ignore_flag)</f>
        <v>zzz_ignore</v>
      </c>
      <c r="K840" s="19" t="str">
        <f>IF(AND(NOT(ISBLANK('Gen Master'!K835)),OR('Gen Master'!$AM835=TRUE,'Gen Master'!$AM835="Enabled?")),'Gen Master'!K835, ignore_flag)</f>
        <v>zzz_ignore</v>
      </c>
      <c r="L840" s="19" t="str">
        <f>IF(AND(NOT(ISBLANK('Gen Master'!L835)),OR('Gen Master'!$AM835=TRUE,'Gen Master'!$AM835="Enabled?")),'Gen Master'!L835, ignore_flag)</f>
        <v>zzz_ignore</v>
      </c>
      <c r="M840" s="19" t="str">
        <f>IF(AND(NOT(ISBLANK('Gen Master'!M835)),OR('Gen Master'!$AM835=TRUE,'Gen Master'!$AM835="Enabled?")),'Gen Master'!M835, ignore_flag)</f>
        <v>zzz_ignore</v>
      </c>
      <c r="N840" s="19" t="str">
        <f>IF(AND(NOT(ISBLANK('Gen Master'!N835)),OR('Gen Master'!$AM835=TRUE,'Gen Master'!$AM835="Enabled?")),'Gen Master'!N835, ignore_flag)</f>
        <v>zzz_ignore</v>
      </c>
      <c r="O840" s="19" t="str">
        <f>IF(AND(NOT(ISBLANK('Gen Master'!O835)),OR('Gen Master'!$AM835=TRUE,'Gen Master'!$AM835="Enabled?")),'Gen Master'!O835, ignore_flag)</f>
        <v>zzz_ignore</v>
      </c>
      <c r="P840" s="19" t="str">
        <f>IF(AND(NOT(ISBLANK('Gen Master'!P835)),OR('Gen Master'!$AM835=TRUE,'Gen Master'!$AM835="Enabled?")),'Gen Master'!P835, ignore_flag)</f>
        <v>zzz_ignore</v>
      </c>
      <c r="Q840" s="19" t="str">
        <f>IF(AND(NOT(ISBLANK('Gen Master'!Q835)),OR('Gen Master'!$AM835=TRUE,'Gen Master'!$AM835="Enabled?")),'Gen Master'!Q835, ignore_flag)</f>
        <v>zzz_ignore</v>
      </c>
      <c r="R840" s="19" t="str">
        <f>IF(AND(NOT(ISBLANK('Gen Master'!R835)),OR('Gen Master'!$AM835=TRUE,'Gen Master'!$AM835="Enabled?")),'Gen Master'!R835, ignore_flag)</f>
        <v>zzz_ignore</v>
      </c>
      <c r="S840" s="19" t="str">
        <f>IF(AND(NOT(ISBLANK('Gen Master'!S835)),OR('Gen Master'!$AM835=TRUE,'Gen Master'!$AM835="Enabled?")),'Gen Master'!S835, ignore_flag)</f>
        <v>zzz_ignore</v>
      </c>
      <c r="T840" s="19" t="str">
        <f>IF(AND(NOT(ISBLANK('Gen Master'!T835)),OR('Gen Master'!$AM835=TRUE,'Gen Master'!$AM835="Enabled?")),'Gen Master'!T835, ignore_flag)</f>
        <v>zzz_ignore</v>
      </c>
      <c r="U840" s="19" t="str">
        <f>IF(AND(NOT(ISBLANK('Gen Master'!U835)),OR('Gen Master'!$AM835=TRUE,'Gen Master'!$AM835="Enabled?")),'Gen Master'!U835, ignore_flag)</f>
        <v>zzz_ignore</v>
      </c>
      <c r="V840" s="19" t="str">
        <f ca="1">IF(AND(NOT(ISBLANK('Gen Master'!V835)),OR('Gen Master'!$AM835=TRUE,'Gen Master'!$AM835="Enabled?")),'Gen Master'!V835, ignore_flag)</f>
        <v>zzz_ignore</v>
      </c>
      <c r="W840" s="19" t="str">
        <f>IF(AND(NOT(ISBLANK('Gen Master'!W835)),OR('Gen Master'!$AM835=TRUE,'Gen Master'!$AM835="Enabled?")),'Gen Master'!W835, ignore_flag)</f>
        <v>zzz_ignore</v>
      </c>
      <c r="X840" s="19" t="str">
        <f>IF(AND(NOT(ISBLANK('Gen Master'!X835)),OR('Gen Master'!$AM835=TRUE,'Gen Master'!$AM835="Enabled?")),'Gen Master'!X835, ignore_flag)</f>
        <v>zzz_ignore</v>
      </c>
      <c r="Y840" s="19" t="str">
        <f>IF(AND(NOT(ISBLANK('Gen Master'!Y835)),OR('Gen Master'!$AM835=TRUE,'Gen Master'!$AM835="Enabled?")),'Gen Master'!Y835, ignore_flag)</f>
        <v>zzz_ignore</v>
      </c>
    </row>
    <row r="841" spans="1:25">
      <c r="A841" s="19">
        <f>'Gen Master'!A836</f>
        <v>805</v>
      </c>
      <c r="B841" s="19" t="str">
        <f>IF(AND(NOT(ISBLANK('Gen Master'!B836)),OR('Gen Master'!$AM836=TRUE,'Gen Master'!$AM836="Enabled?")),'Gen Master'!B836, ignore_flag)</f>
        <v>zzz_ignore</v>
      </c>
      <c r="C841" s="19" t="str">
        <f>IF(AND(NOT(ISBLANK('Gen Master'!C836)),OR('Gen Master'!$AM836=TRUE,'Gen Master'!$AM836="Enabled?")),'Gen Master'!C836, ignore_flag)</f>
        <v>zzz_ignore</v>
      </c>
      <c r="D841" s="19" t="str">
        <f>IF(AND(NOT(ISBLANK('Gen Master'!D836)),OR('Gen Master'!$AM836=TRUE,'Gen Master'!$AM836="Enabled?")),'Gen Master'!D836, ignore_flag)</f>
        <v>zzz_ignore</v>
      </c>
      <c r="E841" s="19" t="str">
        <f>IF(AND(NOT(ISBLANK('Gen Master'!E836)),OR('Gen Master'!$AM836=TRUE,'Gen Master'!$AM836="Enabled?")),'Gen Master'!E836, ignore_flag)</f>
        <v>zzz_ignore</v>
      </c>
      <c r="F841" s="19" t="str">
        <f>IF(AND(NOT(ISBLANK('Gen Master'!F836)),OR('Gen Master'!$AM836=TRUE,'Gen Master'!$AM836="Enabled?")),'Gen Master'!F836, ignore_flag)</f>
        <v>zzz_ignore</v>
      </c>
      <c r="G841" s="19" t="str">
        <f>IF(AND(NOT(ISBLANK('Gen Master'!G836)),OR('Gen Master'!$AM836=TRUE,'Gen Master'!$AM836="Enabled?")),'Gen Master'!G836, ignore_flag)</f>
        <v>zzz_ignore</v>
      </c>
      <c r="H841" s="19" t="str">
        <f>IF(AND(NOT(ISBLANK('Gen Master'!H836)),OR('Gen Master'!$AM836=TRUE,'Gen Master'!$AM836="Enabled?")),'Gen Master'!H836, ignore_flag)</f>
        <v>zzz_ignore</v>
      </c>
      <c r="I841" s="19" t="str">
        <f>IF(AND(NOT(ISBLANK('Gen Master'!I836)),OR('Gen Master'!$AM836=TRUE,'Gen Master'!$AM836="Enabled?")),'Gen Master'!I836, ignore_flag)</f>
        <v>zzz_ignore</v>
      </c>
      <c r="J841" s="19" t="str">
        <f>IF(AND(NOT(ISBLANK('Gen Master'!J836)),OR('Gen Master'!$AM836=TRUE,'Gen Master'!$AM836="Enabled?")),'Gen Master'!J836, ignore_flag)</f>
        <v>zzz_ignore</v>
      </c>
      <c r="K841" s="19" t="str">
        <f>IF(AND(NOT(ISBLANK('Gen Master'!K836)),OR('Gen Master'!$AM836=TRUE,'Gen Master'!$AM836="Enabled?")),'Gen Master'!K836, ignore_flag)</f>
        <v>zzz_ignore</v>
      </c>
      <c r="L841" s="19" t="str">
        <f>IF(AND(NOT(ISBLANK('Gen Master'!L836)),OR('Gen Master'!$AM836=TRUE,'Gen Master'!$AM836="Enabled?")),'Gen Master'!L836, ignore_flag)</f>
        <v>zzz_ignore</v>
      </c>
      <c r="M841" s="19" t="str">
        <f>IF(AND(NOT(ISBLANK('Gen Master'!M836)),OR('Gen Master'!$AM836=TRUE,'Gen Master'!$AM836="Enabled?")),'Gen Master'!M836, ignore_flag)</f>
        <v>zzz_ignore</v>
      </c>
      <c r="N841" s="19" t="str">
        <f>IF(AND(NOT(ISBLANK('Gen Master'!N836)),OR('Gen Master'!$AM836=TRUE,'Gen Master'!$AM836="Enabled?")),'Gen Master'!N836, ignore_flag)</f>
        <v>zzz_ignore</v>
      </c>
      <c r="O841" s="19" t="str">
        <f>IF(AND(NOT(ISBLANK('Gen Master'!O836)),OR('Gen Master'!$AM836=TRUE,'Gen Master'!$AM836="Enabled?")),'Gen Master'!O836, ignore_flag)</f>
        <v>zzz_ignore</v>
      </c>
      <c r="P841" s="19" t="str">
        <f>IF(AND(NOT(ISBLANK('Gen Master'!P836)),OR('Gen Master'!$AM836=TRUE,'Gen Master'!$AM836="Enabled?")),'Gen Master'!P836, ignore_flag)</f>
        <v>zzz_ignore</v>
      </c>
      <c r="Q841" s="19" t="str">
        <f>IF(AND(NOT(ISBLANK('Gen Master'!Q836)),OR('Gen Master'!$AM836=TRUE,'Gen Master'!$AM836="Enabled?")),'Gen Master'!Q836, ignore_flag)</f>
        <v>zzz_ignore</v>
      </c>
      <c r="R841" s="19" t="str">
        <f>IF(AND(NOT(ISBLANK('Gen Master'!R836)),OR('Gen Master'!$AM836=TRUE,'Gen Master'!$AM836="Enabled?")),'Gen Master'!R836, ignore_flag)</f>
        <v>zzz_ignore</v>
      </c>
      <c r="S841" s="19" t="str">
        <f>IF(AND(NOT(ISBLANK('Gen Master'!S836)),OR('Gen Master'!$AM836=TRUE,'Gen Master'!$AM836="Enabled?")),'Gen Master'!S836, ignore_flag)</f>
        <v>zzz_ignore</v>
      </c>
      <c r="T841" s="19" t="str">
        <f>IF(AND(NOT(ISBLANK('Gen Master'!T836)),OR('Gen Master'!$AM836=TRUE,'Gen Master'!$AM836="Enabled?")),'Gen Master'!T836, ignore_flag)</f>
        <v>zzz_ignore</v>
      </c>
      <c r="U841" s="19" t="str">
        <f>IF(AND(NOT(ISBLANK('Gen Master'!U836)),OR('Gen Master'!$AM836=TRUE,'Gen Master'!$AM836="Enabled?")),'Gen Master'!U836, ignore_flag)</f>
        <v>zzz_ignore</v>
      </c>
      <c r="V841" s="19" t="str">
        <f ca="1">IF(AND(NOT(ISBLANK('Gen Master'!V836)),OR('Gen Master'!$AM836=TRUE,'Gen Master'!$AM836="Enabled?")),'Gen Master'!V836, ignore_flag)</f>
        <v>zzz_ignore</v>
      </c>
      <c r="W841" s="19" t="str">
        <f>IF(AND(NOT(ISBLANK('Gen Master'!W836)),OR('Gen Master'!$AM836=TRUE,'Gen Master'!$AM836="Enabled?")),'Gen Master'!W836, ignore_flag)</f>
        <v>zzz_ignore</v>
      </c>
      <c r="X841" s="19" t="str">
        <f>IF(AND(NOT(ISBLANK('Gen Master'!X836)),OR('Gen Master'!$AM836=TRUE,'Gen Master'!$AM836="Enabled?")),'Gen Master'!X836, ignore_flag)</f>
        <v>zzz_ignore</v>
      </c>
      <c r="Y841" s="19" t="str">
        <f>IF(AND(NOT(ISBLANK('Gen Master'!Y836)),OR('Gen Master'!$AM836=TRUE,'Gen Master'!$AM836="Enabled?")),'Gen Master'!Y836, ignore_flag)</f>
        <v>zzz_ignore</v>
      </c>
    </row>
    <row r="842" spans="1:25">
      <c r="A842" s="19">
        <f>'Gen Master'!A837</f>
        <v>806</v>
      </c>
      <c r="B842" s="19" t="str">
        <f>IF(AND(NOT(ISBLANK('Gen Master'!B837)),OR('Gen Master'!$AM837=TRUE,'Gen Master'!$AM837="Enabled?")),'Gen Master'!B837, ignore_flag)</f>
        <v>zzz_ignore</v>
      </c>
      <c r="C842" s="19" t="str">
        <f>IF(AND(NOT(ISBLANK('Gen Master'!C837)),OR('Gen Master'!$AM837=TRUE,'Gen Master'!$AM837="Enabled?")),'Gen Master'!C837, ignore_flag)</f>
        <v>zzz_ignore</v>
      </c>
      <c r="D842" s="19" t="str">
        <f>IF(AND(NOT(ISBLANK('Gen Master'!D837)),OR('Gen Master'!$AM837=TRUE,'Gen Master'!$AM837="Enabled?")),'Gen Master'!D837, ignore_flag)</f>
        <v>zzz_ignore</v>
      </c>
      <c r="E842" s="19" t="str">
        <f>IF(AND(NOT(ISBLANK('Gen Master'!E837)),OR('Gen Master'!$AM837=TRUE,'Gen Master'!$AM837="Enabled?")),'Gen Master'!E837, ignore_flag)</f>
        <v>zzz_ignore</v>
      </c>
      <c r="F842" s="19" t="str">
        <f>IF(AND(NOT(ISBLANK('Gen Master'!F837)),OR('Gen Master'!$AM837=TRUE,'Gen Master'!$AM837="Enabled?")),'Gen Master'!F837, ignore_flag)</f>
        <v>zzz_ignore</v>
      </c>
      <c r="G842" s="19" t="str">
        <f>IF(AND(NOT(ISBLANK('Gen Master'!G837)),OR('Gen Master'!$AM837=TRUE,'Gen Master'!$AM837="Enabled?")),'Gen Master'!G837, ignore_flag)</f>
        <v>zzz_ignore</v>
      </c>
      <c r="H842" s="19" t="str">
        <f>IF(AND(NOT(ISBLANK('Gen Master'!H837)),OR('Gen Master'!$AM837=TRUE,'Gen Master'!$AM837="Enabled?")),'Gen Master'!H837, ignore_flag)</f>
        <v>zzz_ignore</v>
      </c>
      <c r="I842" s="19" t="str">
        <f>IF(AND(NOT(ISBLANK('Gen Master'!I837)),OR('Gen Master'!$AM837=TRUE,'Gen Master'!$AM837="Enabled?")),'Gen Master'!I837, ignore_flag)</f>
        <v>zzz_ignore</v>
      </c>
      <c r="J842" s="19" t="str">
        <f>IF(AND(NOT(ISBLANK('Gen Master'!J837)),OR('Gen Master'!$AM837=TRUE,'Gen Master'!$AM837="Enabled?")),'Gen Master'!J837, ignore_flag)</f>
        <v>zzz_ignore</v>
      </c>
      <c r="K842" s="19" t="str">
        <f>IF(AND(NOT(ISBLANK('Gen Master'!K837)),OR('Gen Master'!$AM837=TRUE,'Gen Master'!$AM837="Enabled?")),'Gen Master'!K837, ignore_flag)</f>
        <v>zzz_ignore</v>
      </c>
      <c r="L842" s="19" t="str">
        <f>IF(AND(NOT(ISBLANK('Gen Master'!L837)),OR('Gen Master'!$AM837=TRUE,'Gen Master'!$AM837="Enabled?")),'Gen Master'!L837, ignore_flag)</f>
        <v>zzz_ignore</v>
      </c>
      <c r="M842" s="19" t="str">
        <f>IF(AND(NOT(ISBLANK('Gen Master'!M837)),OR('Gen Master'!$AM837=TRUE,'Gen Master'!$AM837="Enabled?")),'Gen Master'!M837, ignore_flag)</f>
        <v>zzz_ignore</v>
      </c>
      <c r="N842" s="19" t="str">
        <f>IF(AND(NOT(ISBLANK('Gen Master'!N837)),OR('Gen Master'!$AM837=TRUE,'Gen Master'!$AM837="Enabled?")),'Gen Master'!N837, ignore_flag)</f>
        <v>zzz_ignore</v>
      </c>
      <c r="O842" s="19" t="str">
        <f>IF(AND(NOT(ISBLANK('Gen Master'!O837)),OR('Gen Master'!$AM837=TRUE,'Gen Master'!$AM837="Enabled?")),'Gen Master'!O837, ignore_flag)</f>
        <v>zzz_ignore</v>
      </c>
      <c r="P842" s="19" t="str">
        <f>IF(AND(NOT(ISBLANK('Gen Master'!P837)),OR('Gen Master'!$AM837=TRUE,'Gen Master'!$AM837="Enabled?")),'Gen Master'!P837, ignore_flag)</f>
        <v>zzz_ignore</v>
      </c>
      <c r="Q842" s="19" t="str">
        <f>IF(AND(NOT(ISBLANK('Gen Master'!Q837)),OR('Gen Master'!$AM837=TRUE,'Gen Master'!$AM837="Enabled?")),'Gen Master'!Q837, ignore_flag)</f>
        <v>zzz_ignore</v>
      </c>
      <c r="R842" s="19" t="str">
        <f>IF(AND(NOT(ISBLANK('Gen Master'!R837)),OR('Gen Master'!$AM837=TRUE,'Gen Master'!$AM837="Enabled?")),'Gen Master'!R837, ignore_flag)</f>
        <v>zzz_ignore</v>
      </c>
      <c r="S842" s="19" t="str">
        <f>IF(AND(NOT(ISBLANK('Gen Master'!S837)),OR('Gen Master'!$AM837=TRUE,'Gen Master'!$AM837="Enabled?")),'Gen Master'!S837, ignore_flag)</f>
        <v>zzz_ignore</v>
      </c>
      <c r="T842" s="19" t="str">
        <f>IF(AND(NOT(ISBLANK('Gen Master'!T837)),OR('Gen Master'!$AM837=TRUE,'Gen Master'!$AM837="Enabled?")),'Gen Master'!T837, ignore_flag)</f>
        <v>zzz_ignore</v>
      </c>
      <c r="U842" s="19" t="str">
        <f>IF(AND(NOT(ISBLANK('Gen Master'!U837)),OR('Gen Master'!$AM837=TRUE,'Gen Master'!$AM837="Enabled?")),'Gen Master'!U837, ignore_flag)</f>
        <v>zzz_ignore</v>
      </c>
      <c r="V842" s="19" t="str">
        <f ca="1">IF(AND(NOT(ISBLANK('Gen Master'!V837)),OR('Gen Master'!$AM837=TRUE,'Gen Master'!$AM837="Enabled?")),'Gen Master'!V837, ignore_flag)</f>
        <v>zzz_ignore</v>
      </c>
      <c r="W842" s="19" t="str">
        <f>IF(AND(NOT(ISBLANK('Gen Master'!W837)),OR('Gen Master'!$AM837=TRUE,'Gen Master'!$AM837="Enabled?")),'Gen Master'!W837, ignore_flag)</f>
        <v>zzz_ignore</v>
      </c>
      <c r="X842" s="19" t="str">
        <f>IF(AND(NOT(ISBLANK('Gen Master'!X837)),OR('Gen Master'!$AM837=TRUE,'Gen Master'!$AM837="Enabled?")),'Gen Master'!X837, ignore_flag)</f>
        <v>zzz_ignore</v>
      </c>
      <c r="Y842" s="19" t="str">
        <f>IF(AND(NOT(ISBLANK('Gen Master'!Y837)),OR('Gen Master'!$AM837=TRUE,'Gen Master'!$AM837="Enabled?")),'Gen Master'!Y837, ignore_flag)</f>
        <v>zzz_ignore</v>
      </c>
    </row>
    <row r="843" spans="1:25">
      <c r="A843" s="19">
        <f>'Gen Master'!A838</f>
        <v>807</v>
      </c>
      <c r="B843" s="19" t="str">
        <f>IF(AND(NOT(ISBLANK('Gen Master'!B838)),OR('Gen Master'!$AM838=TRUE,'Gen Master'!$AM838="Enabled?")),'Gen Master'!B838, ignore_flag)</f>
        <v>zzz_ignore</v>
      </c>
      <c r="C843" s="19" t="str">
        <f>IF(AND(NOT(ISBLANK('Gen Master'!C838)),OR('Gen Master'!$AM838=TRUE,'Gen Master'!$AM838="Enabled?")),'Gen Master'!C838, ignore_flag)</f>
        <v>zzz_ignore</v>
      </c>
      <c r="D843" s="19" t="str">
        <f>IF(AND(NOT(ISBLANK('Gen Master'!D838)),OR('Gen Master'!$AM838=TRUE,'Gen Master'!$AM838="Enabled?")),'Gen Master'!D838, ignore_flag)</f>
        <v>zzz_ignore</v>
      </c>
      <c r="E843" s="19" t="str">
        <f>IF(AND(NOT(ISBLANK('Gen Master'!E838)),OR('Gen Master'!$AM838=TRUE,'Gen Master'!$AM838="Enabled?")),'Gen Master'!E838, ignore_flag)</f>
        <v>zzz_ignore</v>
      </c>
      <c r="F843" s="19" t="str">
        <f>IF(AND(NOT(ISBLANK('Gen Master'!F838)),OR('Gen Master'!$AM838=TRUE,'Gen Master'!$AM838="Enabled?")),'Gen Master'!F838, ignore_flag)</f>
        <v>zzz_ignore</v>
      </c>
      <c r="G843" s="19" t="str">
        <f>IF(AND(NOT(ISBLANK('Gen Master'!G838)),OR('Gen Master'!$AM838=TRUE,'Gen Master'!$AM838="Enabled?")),'Gen Master'!G838, ignore_flag)</f>
        <v>zzz_ignore</v>
      </c>
      <c r="H843" s="19" t="str">
        <f>IF(AND(NOT(ISBLANK('Gen Master'!H838)),OR('Gen Master'!$AM838=TRUE,'Gen Master'!$AM838="Enabled?")),'Gen Master'!H838, ignore_flag)</f>
        <v>zzz_ignore</v>
      </c>
      <c r="I843" s="19" t="str">
        <f>IF(AND(NOT(ISBLANK('Gen Master'!I838)),OR('Gen Master'!$AM838=TRUE,'Gen Master'!$AM838="Enabled?")),'Gen Master'!I838, ignore_flag)</f>
        <v>zzz_ignore</v>
      </c>
      <c r="J843" s="19" t="str">
        <f>IF(AND(NOT(ISBLANK('Gen Master'!J838)),OR('Gen Master'!$AM838=TRUE,'Gen Master'!$AM838="Enabled?")),'Gen Master'!J838, ignore_flag)</f>
        <v>zzz_ignore</v>
      </c>
      <c r="K843" s="19" t="str">
        <f>IF(AND(NOT(ISBLANK('Gen Master'!K838)),OR('Gen Master'!$AM838=TRUE,'Gen Master'!$AM838="Enabled?")),'Gen Master'!K838, ignore_flag)</f>
        <v>zzz_ignore</v>
      </c>
      <c r="L843" s="19" t="str">
        <f>IF(AND(NOT(ISBLANK('Gen Master'!L838)),OR('Gen Master'!$AM838=TRUE,'Gen Master'!$AM838="Enabled?")),'Gen Master'!L838, ignore_flag)</f>
        <v>zzz_ignore</v>
      </c>
      <c r="M843" s="19" t="str">
        <f>IF(AND(NOT(ISBLANK('Gen Master'!M838)),OR('Gen Master'!$AM838=TRUE,'Gen Master'!$AM838="Enabled?")),'Gen Master'!M838, ignore_flag)</f>
        <v>zzz_ignore</v>
      </c>
      <c r="N843" s="19" t="str">
        <f>IF(AND(NOT(ISBLANK('Gen Master'!N838)),OR('Gen Master'!$AM838=TRUE,'Gen Master'!$AM838="Enabled?")),'Gen Master'!N838, ignore_flag)</f>
        <v>zzz_ignore</v>
      </c>
      <c r="O843" s="19" t="str">
        <f>IF(AND(NOT(ISBLANK('Gen Master'!O838)),OR('Gen Master'!$AM838=TRUE,'Gen Master'!$AM838="Enabled?")),'Gen Master'!O838, ignore_flag)</f>
        <v>zzz_ignore</v>
      </c>
      <c r="P843" s="19" t="str">
        <f>IF(AND(NOT(ISBLANK('Gen Master'!P838)),OR('Gen Master'!$AM838=TRUE,'Gen Master'!$AM838="Enabled?")),'Gen Master'!P838, ignore_flag)</f>
        <v>zzz_ignore</v>
      </c>
      <c r="Q843" s="19" t="str">
        <f>IF(AND(NOT(ISBLANK('Gen Master'!Q838)),OR('Gen Master'!$AM838=TRUE,'Gen Master'!$AM838="Enabled?")),'Gen Master'!Q838, ignore_flag)</f>
        <v>zzz_ignore</v>
      </c>
      <c r="R843" s="19" t="str">
        <f>IF(AND(NOT(ISBLANK('Gen Master'!R838)),OR('Gen Master'!$AM838=TRUE,'Gen Master'!$AM838="Enabled?")),'Gen Master'!R838, ignore_flag)</f>
        <v>zzz_ignore</v>
      </c>
      <c r="S843" s="19" t="str">
        <f>IF(AND(NOT(ISBLANK('Gen Master'!S838)),OR('Gen Master'!$AM838=TRUE,'Gen Master'!$AM838="Enabled?")),'Gen Master'!S838, ignore_flag)</f>
        <v>zzz_ignore</v>
      </c>
      <c r="T843" s="19" t="str">
        <f>IF(AND(NOT(ISBLANK('Gen Master'!T838)),OR('Gen Master'!$AM838=TRUE,'Gen Master'!$AM838="Enabled?")),'Gen Master'!T838, ignore_flag)</f>
        <v>zzz_ignore</v>
      </c>
      <c r="U843" s="19" t="str">
        <f>IF(AND(NOT(ISBLANK('Gen Master'!U838)),OR('Gen Master'!$AM838=TRUE,'Gen Master'!$AM838="Enabled?")),'Gen Master'!U838, ignore_flag)</f>
        <v>zzz_ignore</v>
      </c>
      <c r="V843" s="19" t="str">
        <f ca="1">IF(AND(NOT(ISBLANK('Gen Master'!V838)),OR('Gen Master'!$AM838=TRUE,'Gen Master'!$AM838="Enabled?")),'Gen Master'!V838, ignore_flag)</f>
        <v>zzz_ignore</v>
      </c>
      <c r="W843" s="19" t="str">
        <f>IF(AND(NOT(ISBLANK('Gen Master'!W838)),OR('Gen Master'!$AM838=TRUE,'Gen Master'!$AM838="Enabled?")),'Gen Master'!W838, ignore_flag)</f>
        <v>zzz_ignore</v>
      </c>
      <c r="X843" s="19" t="str">
        <f>IF(AND(NOT(ISBLANK('Gen Master'!X838)),OR('Gen Master'!$AM838=TRUE,'Gen Master'!$AM838="Enabled?")),'Gen Master'!X838, ignore_flag)</f>
        <v>zzz_ignore</v>
      </c>
      <c r="Y843" s="19" t="str">
        <f>IF(AND(NOT(ISBLANK('Gen Master'!Y838)),OR('Gen Master'!$AM838=TRUE,'Gen Master'!$AM838="Enabled?")),'Gen Master'!Y838, ignore_flag)</f>
        <v>zzz_ignore</v>
      </c>
    </row>
    <row r="844" spans="1:25">
      <c r="A844" s="19">
        <f>'Gen Master'!A839</f>
        <v>808</v>
      </c>
      <c r="B844" s="19" t="str">
        <f>IF(AND(NOT(ISBLANK('Gen Master'!B839)),OR('Gen Master'!$AM839=TRUE,'Gen Master'!$AM839="Enabled?")),'Gen Master'!B839, ignore_flag)</f>
        <v>zzz_ignore</v>
      </c>
      <c r="C844" s="19" t="str">
        <f>IF(AND(NOT(ISBLANK('Gen Master'!C839)),OR('Gen Master'!$AM839=TRUE,'Gen Master'!$AM839="Enabled?")),'Gen Master'!C839, ignore_flag)</f>
        <v>zzz_ignore</v>
      </c>
      <c r="D844" s="19" t="str">
        <f>IF(AND(NOT(ISBLANK('Gen Master'!D839)),OR('Gen Master'!$AM839=TRUE,'Gen Master'!$AM839="Enabled?")),'Gen Master'!D839, ignore_flag)</f>
        <v>zzz_ignore</v>
      </c>
      <c r="E844" s="19" t="str">
        <f>IF(AND(NOT(ISBLANK('Gen Master'!E839)),OR('Gen Master'!$AM839=TRUE,'Gen Master'!$AM839="Enabled?")),'Gen Master'!E839, ignore_flag)</f>
        <v>zzz_ignore</v>
      </c>
      <c r="F844" s="19" t="str">
        <f>IF(AND(NOT(ISBLANK('Gen Master'!F839)),OR('Gen Master'!$AM839=TRUE,'Gen Master'!$AM839="Enabled?")),'Gen Master'!F839, ignore_flag)</f>
        <v>zzz_ignore</v>
      </c>
      <c r="G844" s="19" t="str">
        <f>IF(AND(NOT(ISBLANK('Gen Master'!G839)),OR('Gen Master'!$AM839=TRUE,'Gen Master'!$AM839="Enabled?")),'Gen Master'!G839, ignore_flag)</f>
        <v>zzz_ignore</v>
      </c>
      <c r="H844" s="19" t="str">
        <f>IF(AND(NOT(ISBLANK('Gen Master'!H839)),OR('Gen Master'!$AM839=TRUE,'Gen Master'!$AM839="Enabled?")),'Gen Master'!H839, ignore_flag)</f>
        <v>zzz_ignore</v>
      </c>
      <c r="I844" s="19" t="str">
        <f>IF(AND(NOT(ISBLANK('Gen Master'!I839)),OR('Gen Master'!$AM839=TRUE,'Gen Master'!$AM839="Enabled?")),'Gen Master'!I839, ignore_flag)</f>
        <v>zzz_ignore</v>
      </c>
      <c r="J844" s="19" t="str">
        <f>IF(AND(NOT(ISBLANK('Gen Master'!J839)),OR('Gen Master'!$AM839=TRUE,'Gen Master'!$AM839="Enabled?")),'Gen Master'!J839, ignore_flag)</f>
        <v>zzz_ignore</v>
      </c>
      <c r="K844" s="19" t="str">
        <f>IF(AND(NOT(ISBLANK('Gen Master'!K839)),OR('Gen Master'!$AM839=TRUE,'Gen Master'!$AM839="Enabled?")),'Gen Master'!K839, ignore_flag)</f>
        <v>zzz_ignore</v>
      </c>
      <c r="L844" s="19" t="str">
        <f>IF(AND(NOT(ISBLANK('Gen Master'!L839)),OR('Gen Master'!$AM839=TRUE,'Gen Master'!$AM839="Enabled?")),'Gen Master'!L839, ignore_flag)</f>
        <v>zzz_ignore</v>
      </c>
      <c r="M844" s="19" t="str">
        <f>IF(AND(NOT(ISBLANK('Gen Master'!M839)),OR('Gen Master'!$AM839=TRUE,'Gen Master'!$AM839="Enabled?")),'Gen Master'!M839, ignore_flag)</f>
        <v>zzz_ignore</v>
      </c>
      <c r="N844" s="19" t="str">
        <f>IF(AND(NOT(ISBLANK('Gen Master'!N839)),OR('Gen Master'!$AM839=TRUE,'Gen Master'!$AM839="Enabled?")),'Gen Master'!N839, ignore_flag)</f>
        <v>zzz_ignore</v>
      </c>
      <c r="O844" s="19" t="str">
        <f>IF(AND(NOT(ISBLANK('Gen Master'!O839)),OR('Gen Master'!$AM839=TRUE,'Gen Master'!$AM839="Enabled?")),'Gen Master'!O839, ignore_flag)</f>
        <v>zzz_ignore</v>
      </c>
      <c r="P844" s="19" t="str">
        <f>IF(AND(NOT(ISBLANK('Gen Master'!P839)),OR('Gen Master'!$AM839=TRUE,'Gen Master'!$AM839="Enabled?")),'Gen Master'!P839, ignore_flag)</f>
        <v>zzz_ignore</v>
      </c>
      <c r="Q844" s="19" t="str">
        <f>IF(AND(NOT(ISBLANK('Gen Master'!Q839)),OR('Gen Master'!$AM839=TRUE,'Gen Master'!$AM839="Enabled?")),'Gen Master'!Q839, ignore_flag)</f>
        <v>zzz_ignore</v>
      </c>
      <c r="R844" s="19" t="str">
        <f>IF(AND(NOT(ISBLANK('Gen Master'!R839)),OR('Gen Master'!$AM839=TRUE,'Gen Master'!$AM839="Enabled?")),'Gen Master'!R839, ignore_flag)</f>
        <v>zzz_ignore</v>
      </c>
      <c r="S844" s="19" t="str">
        <f>IF(AND(NOT(ISBLANK('Gen Master'!S839)),OR('Gen Master'!$AM839=TRUE,'Gen Master'!$AM839="Enabled?")),'Gen Master'!S839, ignore_flag)</f>
        <v>zzz_ignore</v>
      </c>
      <c r="T844" s="19" t="str">
        <f>IF(AND(NOT(ISBLANK('Gen Master'!T839)),OR('Gen Master'!$AM839=TRUE,'Gen Master'!$AM839="Enabled?")),'Gen Master'!T839, ignore_flag)</f>
        <v>zzz_ignore</v>
      </c>
      <c r="U844" s="19" t="str">
        <f>IF(AND(NOT(ISBLANK('Gen Master'!U839)),OR('Gen Master'!$AM839=TRUE,'Gen Master'!$AM839="Enabled?")),'Gen Master'!U839, ignore_flag)</f>
        <v>zzz_ignore</v>
      </c>
      <c r="V844" s="19" t="str">
        <f ca="1">IF(AND(NOT(ISBLANK('Gen Master'!V839)),OR('Gen Master'!$AM839=TRUE,'Gen Master'!$AM839="Enabled?")),'Gen Master'!V839, ignore_flag)</f>
        <v>zzz_ignore</v>
      </c>
      <c r="W844" s="19" t="str">
        <f>IF(AND(NOT(ISBLANK('Gen Master'!W839)),OR('Gen Master'!$AM839=TRUE,'Gen Master'!$AM839="Enabled?")),'Gen Master'!W839, ignore_flag)</f>
        <v>zzz_ignore</v>
      </c>
      <c r="X844" s="19" t="str">
        <f>IF(AND(NOT(ISBLANK('Gen Master'!X839)),OR('Gen Master'!$AM839=TRUE,'Gen Master'!$AM839="Enabled?")),'Gen Master'!X839, ignore_flag)</f>
        <v>zzz_ignore</v>
      </c>
      <c r="Y844" s="19" t="str">
        <f>IF(AND(NOT(ISBLANK('Gen Master'!Y839)),OR('Gen Master'!$AM839=TRUE,'Gen Master'!$AM839="Enabled?")),'Gen Master'!Y839, ignore_flag)</f>
        <v>zzz_ignore</v>
      </c>
    </row>
    <row r="845" spans="1:25">
      <c r="A845" s="19">
        <f>'Gen Master'!A840</f>
        <v>809</v>
      </c>
      <c r="B845" s="19" t="str">
        <f>IF(AND(NOT(ISBLANK('Gen Master'!B840)),OR('Gen Master'!$AM840=TRUE,'Gen Master'!$AM840="Enabled?")),'Gen Master'!B840, ignore_flag)</f>
        <v>zzz_ignore</v>
      </c>
      <c r="C845" s="19" t="str">
        <f>IF(AND(NOT(ISBLANK('Gen Master'!C840)),OR('Gen Master'!$AM840=TRUE,'Gen Master'!$AM840="Enabled?")),'Gen Master'!C840, ignore_flag)</f>
        <v>zzz_ignore</v>
      </c>
      <c r="D845" s="19" t="str">
        <f>IF(AND(NOT(ISBLANK('Gen Master'!D840)),OR('Gen Master'!$AM840=TRUE,'Gen Master'!$AM840="Enabled?")),'Gen Master'!D840, ignore_flag)</f>
        <v>zzz_ignore</v>
      </c>
      <c r="E845" s="19" t="str">
        <f>IF(AND(NOT(ISBLANK('Gen Master'!E840)),OR('Gen Master'!$AM840=TRUE,'Gen Master'!$AM840="Enabled?")),'Gen Master'!E840, ignore_flag)</f>
        <v>zzz_ignore</v>
      </c>
      <c r="F845" s="19" t="str">
        <f>IF(AND(NOT(ISBLANK('Gen Master'!F840)),OR('Gen Master'!$AM840=TRUE,'Gen Master'!$AM840="Enabled?")),'Gen Master'!F840, ignore_flag)</f>
        <v>zzz_ignore</v>
      </c>
      <c r="G845" s="19" t="str">
        <f>IF(AND(NOT(ISBLANK('Gen Master'!G840)),OR('Gen Master'!$AM840=TRUE,'Gen Master'!$AM840="Enabled?")),'Gen Master'!G840, ignore_flag)</f>
        <v>zzz_ignore</v>
      </c>
      <c r="H845" s="19" t="str">
        <f>IF(AND(NOT(ISBLANK('Gen Master'!H840)),OR('Gen Master'!$AM840=TRUE,'Gen Master'!$AM840="Enabled?")),'Gen Master'!H840, ignore_flag)</f>
        <v>zzz_ignore</v>
      </c>
      <c r="I845" s="19" t="str">
        <f>IF(AND(NOT(ISBLANK('Gen Master'!I840)),OR('Gen Master'!$AM840=TRUE,'Gen Master'!$AM840="Enabled?")),'Gen Master'!I840, ignore_flag)</f>
        <v>zzz_ignore</v>
      </c>
      <c r="J845" s="19" t="str">
        <f>IF(AND(NOT(ISBLANK('Gen Master'!J840)),OR('Gen Master'!$AM840=TRUE,'Gen Master'!$AM840="Enabled?")),'Gen Master'!J840, ignore_flag)</f>
        <v>zzz_ignore</v>
      </c>
      <c r="K845" s="19" t="str">
        <f>IF(AND(NOT(ISBLANK('Gen Master'!K840)),OR('Gen Master'!$AM840=TRUE,'Gen Master'!$AM840="Enabled?")),'Gen Master'!K840, ignore_flag)</f>
        <v>zzz_ignore</v>
      </c>
      <c r="L845" s="19" t="str">
        <f>IF(AND(NOT(ISBLANK('Gen Master'!L840)),OR('Gen Master'!$AM840=TRUE,'Gen Master'!$AM840="Enabled?")),'Gen Master'!L840, ignore_flag)</f>
        <v>zzz_ignore</v>
      </c>
      <c r="M845" s="19" t="str">
        <f>IF(AND(NOT(ISBLANK('Gen Master'!M840)),OR('Gen Master'!$AM840=TRUE,'Gen Master'!$AM840="Enabled?")),'Gen Master'!M840, ignore_flag)</f>
        <v>zzz_ignore</v>
      </c>
      <c r="N845" s="19" t="str">
        <f>IF(AND(NOT(ISBLANK('Gen Master'!N840)),OR('Gen Master'!$AM840=TRUE,'Gen Master'!$AM840="Enabled?")),'Gen Master'!N840, ignore_flag)</f>
        <v>zzz_ignore</v>
      </c>
      <c r="O845" s="19" t="str">
        <f>IF(AND(NOT(ISBLANK('Gen Master'!O840)),OR('Gen Master'!$AM840=TRUE,'Gen Master'!$AM840="Enabled?")),'Gen Master'!O840, ignore_flag)</f>
        <v>zzz_ignore</v>
      </c>
      <c r="P845" s="19" t="str">
        <f>IF(AND(NOT(ISBLANK('Gen Master'!P840)),OR('Gen Master'!$AM840=TRUE,'Gen Master'!$AM840="Enabled?")),'Gen Master'!P840, ignore_flag)</f>
        <v>zzz_ignore</v>
      </c>
      <c r="Q845" s="19" t="str">
        <f>IF(AND(NOT(ISBLANK('Gen Master'!Q840)),OR('Gen Master'!$AM840=TRUE,'Gen Master'!$AM840="Enabled?")),'Gen Master'!Q840, ignore_flag)</f>
        <v>zzz_ignore</v>
      </c>
      <c r="R845" s="19" t="str">
        <f>IF(AND(NOT(ISBLANK('Gen Master'!R840)),OR('Gen Master'!$AM840=TRUE,'Gen Master'!$AM840="Enabled?")),'Gen Master'!R840, ignore_flag)</f>
        <v>zzz_ignore</v>
      </c>
      <c r="S845" s="19" t="str">
        <f>IF(AND(NOT(ISBLANK('Gen Master'!S840)),OR('Gen Master'!$AM840=TRUE,'Gen Master'!$AM840="Enabled?")),'Gen Master'!S840, ignore_flag)</f>
        <v>zzz_ignore</v>
      </c>
      <c r="T845" s="19" t="str">
        <f>IF(AND(NOT(ISBLANK('Gen Master'!T840)),OR('Gen Master'!$AM840=TRUE,'Gen Master'!$AM840="Enabled?")),'Gen Master'!T840, ignore_flag)</f>
        <v>zzz_ignore</v>
      </c>
      <c r="U845" s="19" t="str">
        <f>IF(AND(NOT(ISBLANK('Gen Master'!U840)),OR('Gen Master'!$AM840=TRUE,'Gen Master'!$AM840="Enabled?")),'Gen Master'!U840, ignore_flag)</f>
        <v>zzz_ignore</v>
      </c>
      <c r="V845" s="19" t="str">
        <f ca="1">IF(AND(NOT(ISBLANK('Gen Master'!V840)),OR('Gen Master'!$AM840=TRUE,'Gen Master'!$AM840="Enabled?")),'Gen Master'!V840, ignore_flag)</f>
        <v>zzz_ignore</v>
      </c>
      <c r="W845" s="19" t="str">
        <f>IF(AND(NOT(ISBLANK('Gen Master'!W840)),OR('Gen Master'!$AM840=TRUE,'Gen Master'!$AM840="Enabled?")),'Gen Master'!W840, ignore_flag)</f>
        <v>zzz_ignore</v>
      </c>
      <c r="X845" s="19" t="str">
        <f>IF(AND(NOT(ISBLANK('Gen Master'!X840)),OR('Gen Master'!$AM840=TRUE,'Gen Master'!$AM840="Enabled?")),'Gen Master'!X840, ignore_flag)</f>
        <v>zzz_ignore</v>
      </c>
      <c r="Y845" s="19" t="str">
        <f>IF(AND(NOT(ISBLANK('Gen Master'!Y840)),OR('Gen Master'!$AM840=TRUE,'Gen Master'!$AM840="Enabled?")),'Gen Master'!Y840, ignore_flag)</f>
        <v>zzz_ignore</v>
      </c>
    </row>
    <row r="846" spans="1:25">
      <c r="A846" s="19">
        <f>'Gen Master'!A841</f>
        <v>810</v>
      </c>
      <c r="B846" s="19" t="str">
        <f>IF(AND(NOT(ISBLANK('Gen Master'!B841)),OR('Gen Master'!$AM841=TRUE,'Gen Master'!$AM841="Enabled?")),'Gen Master'!B841, ignore_flag)</f>
        <v>zzz_ignore</v>
      </c>
      <c r="C846" s="19" t="str">
        <f>IF(AND(NOT(ISBLANK('Gen Master'!C841)),OR('Gen Master'!$AM841=TRUE,'Gen Master'!$AM841="Enabled?")),'Gen Master'!C841, ignore_flag)</f>
        <v>zzz_ignore</v>
      </c>
      <c r="D846" s="19" t="str">
        <f>IF(AND(NOT(ISBLANK('Gen Master'!D841)),OR('Gen Master'!$AM841=TRUE,'Gen Master'!$AM841="Enabled?")),'Gen Master'!D841, ignore_flag)</f>
        <v>zzz_ignore</v>
      </c>
      <c r="E846" s="19" t="str">
        <f>IF(AND(NOT(ISBLANK('Gen Master'!E841)),OR('Gen Master'!$AM841=TRUE,'Gen Master'!$AM841="Enabled?")),'Gen Master'!E841, ignore_flag)</f>
        <v>zzz_ignore</v>
      </c>
      <c r="F846" s="19" t="str">
        <f>IF(AND(NOT(ISBLANK('Gen Master'!F841)),OR('Gen Master'!$AM841=TRUE,'Gen Master'!$AM841="Enabled?")),'Gen Master'!F841, ignore_flag)</f>
        <v>zzz_ignore</v>
      </c>
      <c r="G846" s="19" t="str">
        <f>IF(AND(NOT(ISBLANK('Gen Master'!G841)),OR('Gen Master'!$AM841=TRUE,'Gen Master'!$AM841="Enabled?")),'Gen Master'!G841, ignore_flag)</f>
        <v>zzz_ignore</v>
      </c>
      <c r="H846" s="19" t="str">
        <f>IF(AND(NOT(ISBLANK('Gen Master'!H841)),OR('Gen Master'!$AM841=TRUE,'Gen Master'!$AM841="Enabled?")),'Gen Master'!H841, ignore_flag)</f>
        <v>zzz_ignore</v>
      </c>
      <c r="I846" s="19" t="str">
        <f>IF(AND(NOT(ISBLANK('Gen Master'!I841)),OR('Gen Master'!$AM841=TRUE,'Gen Master'!$AM841="Enabled?")),'Gen Master'!I841, ignore_flag)</f>
        <v>zzz_ignore</v>
      </c>
      <c r="J846" s="19" t="str">
        <f>IF(AND(NOT(ISBLANK('Gen Master'!J841)),OR('Gen Master'!$AM841=TRUE,'Gen Master'!$AM841="Enabled?")),'Gen Master'!J841, ignore_flag)</f>
        <v>zzz_ignore</v>
      </c>
      <c r="K846" s="19" t="str">
        <f>IF(AND(NOT(ISBLANK('Gen Master'!K841)),OR('Gen Master'!$AM841=TRUE,'Gen Master'!$AM841="Enabled?")),'Gen Master'!K841, ignore_flag)</f>
        <v>zzz_ignore</v>
      </c>
      <c r="L846" s="19" t="str">
        <f>IF(AND(NOT(ISBLANK('Gen Master'!L841)),OR('Gen Master'!$AM841=TRUE,'Gen Master'!$AM841="Enabled?")),'Gen Master'!L841, ignore_flag)</f>
        <v>zzz_ignore</v>
      </c>
      <c r="M846" s="19" t="str">
        <f>IF(AND(NOT(ISBLANK('Gen Master'!M841)),OR('Gen Master'!$AM841=TRUE,'Gen Master'!$AM841="Enabled?")),'Gen Master'!M841, ignore_flag)</f>
        <v>zzz_ignore</v>
      </c>
      <c r="N846" s="19" t="str">
        <f>IF(AND(NOT(ISBLANK('Gen Master'!N841)),OR('Gen Master'!$AM841=TRUE,'Gen Master'!$AM841="Enabled?")),'Gen Master'!N841, ignore_flag)</f>
        <v>zzz_ignore</v>
      </c>
      <c r="O846" s="19" t="str">
        <f>IF(AND(NOT(ISBLANK('Gen Master'!O841)),OR('Gen Master'!$AM841=TRUE,'Gen Master'!$AM841="Enabled?")),'Gen Master'!O841, ignore_flag)</f>
        <v>zzz_ignore</v>
      </c>
      <c r="P846" s="19" t="str">
        <f>IF(AND(NOT(ISBLANK('Gen Master'!P841)),OR('Gen Master'!$AM841=TRUE,'Gen Master'!$AM841="Enabled?")),'Gen Master'!P841, ignore_flag)</f>
        <v>zzz_ignore</v>
      </c>
      <c r="Q846" s="19" t="str">
        <f>IF(AND(NOT(ISBLANK('Gen Master'!Q841)),OR('Gen Master'!$AM841=TRUE,'Gen Master'!$AM841="Enabled?")),'Gen Master'!Q841, ignore_flag)</f>
        <v>zzz_ignore</v>
      </c>
      <c r="R846" s="19" t="str">
        <f>IF(AND(NOT(ISBLANK('Gen Master'!R841)),OR('Gen Master'!$AM841=TRUE,'Gen Master'!$AM841="Enabled?")),'Gen Master'!R841, ignore_flag)</f>
        <v>zzz_ignore</v>
      </c>
      <c r="S846" s="19" t="str">
        <f>IF(AND(NOT(ISBLANK('Gen Master'!S841)),OR('Gen Master'!$AM841=TRUE,'Gen Master'!$AM841="Enabled?")),'Gen Master'!S841, ignore_flag)</f>
        <v>zzz_ignore</v>
      </c>
      <c r="T846" s="19" t="str">
        <f>IF(AND(NOT(ISBLANK('Gen Master'!T841)),OR('Gen Master'!$AM841=TRUE,'Gen Master'!$AM841="Enabled?")),'Gen Master'!T841, ignore_flag)</f>
        <v>zzz_ignore</v>
      </c>
      <c r="U846" s="19" t="str">
        <f>IF(AND(NOT(ISBLANK('Gen Master'!U841)),OR('Gen Master'!$AM841=TRUE,'Gen Master'!$AM841="Enabled?")),'Gen Master'!U841, ignore_flag)</f>
        <v>zzz_ignore</v>
      </c>
      <c r="V846" s="19" t="str">
        <f ca="1">IF(AND(NOT(ISBLANK('Gen Master'!V841)),OR('Gen Master'!$AM841=TRUE,'Gen Master'!$AM841="Enabled?")),'Gen Master'!V841, ignore_flag)</f>
        <v>zzz_ignore</v>
      </c>
      <c r="W846" s="19" t="str">
        <f>IF(AND(NOT(ISBLANK('Gen Master'!W841)),OR('Gen Master'!$AM841=TRUE,'Gen Master'!$AM841="Enabled?")),'Gen Master'!W841, ignore_flag)</f>
        <v>zzz_ignore</v>
      </c>
      <c r="X846" s="19" t="str">
        <f>IF(AND(NOT(ISBLANK('Gen Master'!X841)),OR('Gen Master'!$AM841=TRUE,'Gen Master'!$AM841="Enabled?")),'Gen Master'!X841, ignore_flag)</f>
        <v>zzz_ignore</v>
      </c>
      <c r="Y846" s="19" t="str">
        <f>IF(AND(NOT(ISBLANK('Gen Master'!Y841)),OR('Gen Master'!$AM841=TRUE,'Gen Master'!$AM841="Enabled?")),'Gen Master'!Y841, ignore_flag)</f>
        <v>zzz_ignore</v>
      </c>
    </row>
    <row r="847" spans="1:25">
      <c r="A847" s="19">
        <f>'Gen Master'!A842</f>
        <v>811</v>
      </c>
      <c r="B847" s="19" t="str">
        <f>IF(AND(NOT(ISBLANK('Gen Master'!B842)),OR('Gen Master'!$AM842=TRUE,'Gen Master'!$AM842="Enabled?")),'Gen Master'!B842, ignore_flag)</f>
        <v>zzz_ignore</v>
      </c>
      <c r="C847" s="19" t="str">
        <f>IF(AND(NOT(ISBLANK('Gen Master'!C842)),OR('Gen Master'!$AM842=TRUE,'Gen Master'!$AM842="Enabled?")),'Gen Master'!C842, ignore_flag)</f>
        <v>zzz_ignore</v>
      </c>
      <c r="D847" s="19" t="str">
        <f>IF(AND(NOT(ISBLANK('Gen Master'!D842)),OR('Gen Master'!$AM842=TRUE,'Gen Master'!$AM842="Enabled?")),'Gen Master'!D842, ignore_flag)</f>
        <v>zzz_ignore</v>
      </c>
      <c r="E847" s="19" t="str">
        <f>IF(AND(NOT(ISBLANK('Gen Master'!E842)),OR('Gen Master'!$AM842=TRUE,'Gen Master'!$AM842="Enabled?")),'Gen Master'!E842, ignore_flag)</f>
        <v>zzz_ignore</v>
      </c>
      <c r="F847" s="19" t="str">
        <f>IF(AND(NOT(ISBLANK('Gen Master'!F842)),OR('Gen Master'!$AM842=TRUE,'Gen Master'!$AM842="Enabled?")),'Gen Master'!F842, ignore_flag)</f>
        <v>zzz_ignore</v>
      </c>
      <c r="G847" s="19" t="str">
        <f>IF(AND(NOT(ISBLANK('Gen Master'!G842)),OR('Gen Master'!$AM842=TRUE,'Gen Master'!$AM842="Enabled?")),'Gen Master'!G842, ignore_flag)</f>
        <v>zzz_ignore</v>
      </c>
      <c r="H847" s="19" t="str">
        <f>IF(AND(NOT(ISBLANK('Gen Master'!H842)),OR('Gen Master'!$AM842=TRUE,'Gen Master'!$AM842="Enabled?")),'Gen Master'!H842, ignore_flag)</f>
        <v>zzz_ignore</v>
      </c>
      <c r="I847" s="19" t="str">
        <f>IF(AND(NOT(ISBLANK('Gen Master'!I842)),OR('Gen Master'!$AM842=TRUE,'Gen Master'!$AM842="Enabled?")),'Gen Master'!I842, ignore_flag)</f>
        <v>zzz_ignore</v>
      </c>
      <c r="J847" s="19" t="str">
        <f>IF(AND(NOT(ISBLANK('Gen Master'!J842)),OR('Gen Master'!$AM842=TRUE,'Gen Master'!$AM842="Enabled?")),'Gen Master'!J842, ignore_flag)</f>
        <v>zzz_ignore</v>
      </c>
      <c r="K847" s="19" t="str">
        <f>IF(AND(NOT(ISBLANK('Gen Master'!K842)),OR('Gen Master'!$AM842=TRUE,'Gen Master'!$AM842="Enabled?")),'Gen Master'!K842, ignore_flag)</f>
        <v>zzz_ignore</v>
      </c>
      <c r="L847" s="19" t="str">
        <f>IF(AND(NOT(ISBLANK('Gen Master'!L842)),OR('Gen Master'!$AM842=TRUE,'Gen Master'!$AM842="Enabled?")),'Gen Master'!L842, ignore_flag)</f>
        <v>zzz_ignore</v>
      </c>
      <c r="M847" s="19" t="str">
        <f>IF(AND(NOT(ISBLANK('Gen Master'!M842)),OR('Gen Master'!$AM842=TRUE,'Gen Master'!$AM842="Enabled?")),'Gen Master'!M842, ignore_flag)</f>
        <v>zzz_ignore</v>
      </c>
      <c r="N847" s="19" t="str">
        <f>IF(AND(NOT(ISBLANK('Gen Master'!N842)),OR('Gen Master'!$AM842=TRUE,'Gen Master'!$AM842="Enabled?")),'Gen Master'!N842, ignore_flag)</f>
        <v>zzz_ignore</v>
      </c>
      <c r="O847" s="19" t="str">
        <f>IF(AND(NOT(ISBLANK('Gen Master'!O842)),OR('Gen Master'!$AM842=TRUE,'Gen Master'!$AM842="Enabled?")),'Gen Master'!O842, ignore_flag)</f>
        <v>zzz_ignore</v>
      </c>
      <c r="P847" s="19" t="str">
        <f>IF(AND(NOT(ISBLANK('Gen Master'!P842)),OR('Gen Master'!$AM842=TRUE,'Gen Master'!$AM842="Enabled?")),'Gen Master'!P842, ignore_flag)</f>
        <v>zzz_ignore</v>
      </c>
      <c r="Q847" s="19" t="str">
        <f>IF(AND(NOT(ISBLANK('Gen Master'!Q842)),OR('Gen Master'!$AM842=TRUE,'Gen Master'!$AM842="Enabled?")),'Gen Master'!Q842, ignore_flag)</f>
        <v>zzz_ignore</v>
      </c>
      <c r="R847" s="19" t="str">
        <f>IF(AND(NOT(ISBLANK('Gen Master'!R842)),OR('Gen Master'!$AM842=TRUE,'Gen Master'!$AM842="Enabled?")),'Gen Master'!R842, ignore_flag)</f>
        <v>zzz_ignore</v>
      </c>
      <c r="S847" s="19" t="str">
        <f>IF(AND(NOT(ISBLANK('Gen Master'!S842)),OR('Gen Master'!$AM842=TRUE,'Gen Master'!$AM842="Enabled?")),'Gen Master'!S842, ignore_flag)</f>
        <v>zzz_ignore</v>
      </c>
      <c r="T847" s="19" t="str">
        <f>IF(AND(NOT(ISBLANK('Gen Master'!T842)),OR('Gen Master'!$AM842=TRUE,'Gen Master'!$AM842="Enabled?")),'Gen Master'!T842, ignore_flag)</f>
        <v>zzz_ignore</v>
      </c>
      <c r="U847" s="19" t="str">
        <f>IF(AND(NOT(ISBLANK('Gen Master'!U842)),OR('Gen Master'!$AM842=TRUE,'Gen Master'!$AM842="Enabled?")),'Gen Master'!U842, ignore_flag)</f>
        <v>zzz_ignore</v>
      </c>
      <c r="V847" s="19" t="str">
        <f ca="1">IF(AND(NOT(ISBLANK('Gen Master'!V842)),OR('Gen Master'!$AM842=TRUE,'Gen Master'!$AM842="Enabled?")),'Gen Master'!V842, ignore_flag)</f>
        <v>zzz_ignore</v>
      </c>
      <c r="W847" s="19" t="str">
        <f>IF(AND(NOT(ISBLANK('Gen Master'!W842)),OR('Gen Master'!$AM842=TRUE,'Gen Master'!$AM842="Enabled?")),'Gen Master'!W842, ignore_flag)</f>
        <v>zzz_ignore</v>
      </c>
      <c r="X847" s="19" t="str">
        <f>IF(AND(NOT(ISBLANK('Gen Master'!X842)),OR('Gen Master'!$AM842=TRUE,'Gen Master'!$AM842="Enabled?")),'Gen Master'!X842, ignore_flag)</f>
        <v>zzz_ignore</v>
      </c>
      <c r="Y847" s="19" t="str">
        <f>IF(AND(NOT(ISBLANK('Gen Master'!Y842)),OR('Gen Master'!$AM842=TRUE,'Gen Master'!$AM842="Enabled?")),'Gen Master'!Y842, ignore_flag)</f>
        <v>zzz_ignore</v>
      </c>
    </row>
    <row r="848" spans="1:25">
      <c r="A848" s="19">
        <f>'Gen Master'!A843</f>
        <v>812</v>
      </c>
      <c r="B848" s="19" t="str">
        <f>IF(AND(NOT(ISBLANK('Gen Master'!B843)),OR('Gen Master'!$AM843=TRUE,'Gen Master'!$AM843="Enabled?")),'Gen Master'!B843, ignore_flag)</f>
        <v>zzz_ignore</v>
      </c>
      <c r="C848" s="19" t="str">
        <f>IF(AND(NOT(ISBLANK('Gen Master'!C843)),OR('Gen Master'!$AM843=TRUE,'Gen Master'!$AM843="Enabled?")),'Gen Master'!C843, ignore_flag)</f>
        <v>zzz_ignore</v>
      </c>
      <c r="D848" s="19" t="str">
        <f>IF(AND(NOT(ISBLANK('Gen Master'!D843)),OR('Gen Master'!$AM843=TRUE,'Gen Master'!$AM843="Enabled?")),'Gen Master'!D843, ignore_flag)</f>
        <v>zzz_ignore</v>
      </c>
      <c r="E848" s="19" t="str">
        <f>IF(AND(NOT(ISBLANK('Gen Master'!E843)),OR('Gen Master'!$AM843=TRUE,'Gen Master'!$AM843="Enabled?")),'Gen Master'!E843, ignore_flag)</f>
        <v>zzz_ignore</v>
      </c>
      <c r="F848" s="19" t="str">
        <f>IF(AND(NOT(ISBLANK('Gen Master'!F843)),OR('Gen Master'!$AM843=TRUE,'Gen Master'!$AM843="Enabled?")),'Gen Master'!F843, ignore_flag)</f>
        <v>zzz_ignore</v>
      </c>
      <c r="G848" s="19" t="str">
        <f>IF(AND(NOT(ISBLANK('Gen Master'!G843)),OR('Gen Master'!$AM843=TRUE,'Gen Master'!$AM843="Enabled?")),'Gen Master'!G843, ignore_flag)</f>
        <v>zzz_ignore</v>
      </c>
      <c r="H848" s="19" t="str">
        <f>IF(AND(NOT(ISBLANK('Gen Master'!H843)),OR('Gen Master'!$AM843=TRUE,'Gen Master'!$AM843="Enabled?")),'Gen Master'!H843, ignore_flag)</f>
        <v>zzz_ignore</v>
      </c>
      <c r="I848" s="19" t="str">
        <f>IF(AND(NOT(ISBLANK('Gen Master'!I843)),OR('Gen Master'!$AM843=TRUE,'Gen Master'!$AM843="Enabled?")),'Gen Master'!I843, ignore_flag)</f>
        <v>zzz_ignore</v>
      </c>
      <c r="J848" s="19" t="str">
        <f>IF(AND(NOT(ISBLANK('Gen Master'!J843)),OR('Gen Master'!$AM843=TRUE,'Gen Master'!$AM843="Enabled?")),'Gen Master'!J843, ignore_flag)</f>
        <v>zzz_ignore</v>
      </c>
      <c r="K848" s="19" t="str">
        <f>IF(AND(NOT(ISBLANK('Gen Master'!K843)),OR('Gen Master'!$AM843=TRUE,'Gen Master'!$AM843="Enabled?")),'Gen Master'!K843, ignore_flag)</f>
        <v>zzz_ignore</v>
      </c>
      <c r="L848" s="19" t="str">
        <f>IF(AND(NOT(ISBLANK('Gen Master'!L843)),OR('Gen Master'!$AM843=TRUE,'Gen Master'!$AM843="Enabled?")),'Gen Master'!L843, ignore_flag)</f>
        <v>zzz_ignore</v>
      </c>
      <c r="M848" s="19" t="str">
        <f>IF(AND(NOT(ISBLANK('Gen Master'!M843)),OR('Gen Master'!$AM843=TRUE,'Gen Master'!$AM843="Enabled?")),'Gen Master'!M843, ignore_flag)</f>
        <v>zzz_ignore</v>
      </c>
      <c r="N848" s="19" t="str">
        <f>IF(AND(NOT(ISBLANK('Gen Master'!N843)),OR('Gen Master'!$AM843=TRUE,'Gen Master'!$AM843="Enabled?")),'Gen Master'!N843, ignore_flag)</f>
        <v>zzz_ignore</v>
      </c>
      <c r="O848" s="19" t="str">
        <f>IF(AND(NOT(ISBLANK('Gen Master'!O843)),OR('Gen Master'!$AM843=TRUE,'Gen Master'!$AM843="Enabled?")),'Gen Master'!O843, ignore_flag)</f>
        <v>zzz_ignore</v>
      </c>
      <c r="P848" s="19" t="str">
        <f>IF(AND(NOT(ISBLANK('Gen Master'!P843)),OR('Gen Master'!$AM843=TRUE,'Gen Master'!$AM843="Enabled?")),'Gen Master'!P843, ignore_flag)</f>
        <v>zzz_ignore</v>
      </c>
      <c r="Q848" s="19" t="str">
        <f>IF(AND(NOT(ISBLANK('Gen Master'!Q843)),OR('Gen Master'!$AM843=TRUE,'Gen Master'!$AM843="Enabled?")),'Gen Master'!Q843, ignore_flag)</f>
        <v>zzz_ignore</v>
      </c>
      <c r="R848" s="19" t="str">
        <f>IF(AND(NOT(ISBLANK('Gen Master'!R843)),OR('Gen Master'!$AM843=TRUE,'Gen Master'!$AM843="Enabled?")),'Gen Master'!R843, ignore_flag)</f>
        <v>zzz_ignore</v>
      </c>
      <c r="S848" s="19" t="str">
        <f>IF(AND(NOT(ISBLANK('Gen Master'!S843)),OR('Gen Master'!$AM843=TRUE,'Gen Master'!$AM843="Enabled?")),'Gen Master'!S843, ignore_flag)</f>
        <v>zzz_ignore</v>
      </c>
      <c r="T848" s="19" t="str">
        <f>IF(AND(NOT(ISBLANK('Gen Master'!T843)),OR('Gen Master'!$AM843=TRUE,'Gen Master'!$AM843="Enabled?")),'Gen Master'!T843, ignore_flag)</f>
        <v>zzz_ignore</v>
      </c>
      <c r="U848" s="19" t="str">
        <f>IF(AND(NOT(ISBLANK('Gen Master'!U843)),OR('Gen Master'!$AM843=TRUE,'Gen Master'!$AM843="Enabled?")),'Gen Master'!U843, ignore_flag)</f>
        <v>zzz_ignore</v>
      </c>
      <c r="V848" s="19" t="str">
        <f ca="1">IF(AND(NOT(ISBLANK('Gen Master'!V843)),OR('Gen Master'!$AM843=TRUE,'Gen Master'!$AM843="Enabled?")),'Gen Master'!V843, ignore_flag)</f>
        <v>zzz_ignore</v>
      </c>
      <c r="W848" s="19" t="str">
        <f>IF(AND(NOT(ISBLANK('Gen Master'!W843)),OR('Gen Master'!$AM843=TRUE,'Gen Master'!$AM843="Enabled?")),'Gen Master'!W843, ignore_flag)</f>
        <v>zzz_ignore</v>
      </c>
      <c r="X848" s="19" t="str">
        <f>IF(AND(NOT(ISBLANK('Gen Master'!X843)),OR('Gen Master'!$AM843=TRUE,'Gen Master'!$AM843="Enabled?")),'Gen Master'!X843, ignore_flag)</f>
        <v>zzz_ignore</v>
      </c>
      <c r="Y848" s="19" t="str">
        <f>IF(AND(NOT(ISBLANK('Gen Master'!Y843)),OR('Gen Master'!$AM843=TRUE,'Gen Master'!$AM843="Enabled?")),'Gen Master'!Y843, ignore_flag)</f>
        <v>zzz_ignore</v>
      </c>
    </row>
    <row r="849" spans="1:25">
      <c r="A849" s="19">
        <f>'Gen Master'!A844</f>
        <v>813</v>
      </c>
      <c r="B849" s="19" t="str">
        <f>IF(AND(NOT(ISBLANK('Gen Master'!B844)),OR('Gen Master'!$AM844=TRUE,'Gen Master'!$AM844="Enabled?")),'Gen Master'!B844, ignore_flag)</f>
        <v>zzz_ignore</v>
      </c>
      <c r="C849" s="19" t="str">
        <f>IF(AND(NOT(ISBLANK('Gen Master'!C844)),OR('Gen Master'!$AM844=TRUE,'Gen Master'!$AM844="Enabled?")),'Gen Master'!C844, ignore_flag)</f>
        <v>zzz_ignore</v>
      </c>
      <c r="D849" s="19" t="str">
        <f>IF(AND(NOT(ISBLANK('Gen Master'!D844)),OR('Gen Master'!$AM844=TRUE,'Gen Master'!$AM844="Enabled?")),'Gen Master'!D844, ignore_flag)</f>
        <v>zzz_ignore</v>
      </c>
      <c r="E849" s="19" t="str">
        <f>IF(AND(NOT(ISBLANK('Gen Master'!E844)),OR('Gen Master'!$AM844=TRUE,'Gen Master'!$AM844="Enabled?")),'Gen Master'!E844, ignore_flag)</f>
        <v>zzz_ignore</v>
      </c>
      <c r="F849" s="19" t="str">
        <f>IF(AND(NOT(ISBLANK('Gen Master'!F844)),OR('Gen Master'!$AM844=TRUE,'Gen Master'!$AM844="Enabled?")),'Gen Master'!F844, ignore_flag)</f>
        <v>zzz_ignore</v>
      </c>
      <c r="G849" s="19" t="str">
        <f>IF(AND(NOT(ISBLANK('Gen Master'!G844)),OR('Gen Master'!$AM844=TRUE,'Gen Master'!$AM844="Enabled?")),'Gen Master'!G844, ignore_flag)</f>
        <v>zzz_ignore</v>
      </c>
      <c r="H849" s="19" t="str">
        <f>IF(AND(NOT(ISBLANK('Gen Master'!H844)),OR('Gen Master'!$AM844=TRUE,'Gen Master'!$AM844="Enabled?")),'Gen Master'!H844, ignore_flag)</f>
        <v>zzz_ignore</v>
      </c>
      <c r="I849" s="19" t="str">
        <f>IF(AND(NOT(ISBLANK('Gen Master'!I844)),OR('Gen Master'!$AM844=TRUE,'Gen Master'!$AM844="Enabled?")),'Gen Master'!I844, ignore_flag)</f>
        <v>zzz_ignore</v>
      </c>
      <c r="J849" s="19" t="str">
        <f>IF(AND(NOT(ISBLANK('Gen Master'!J844)),OR('Gen Master'!$AM844=TRUE,'Gen Master'!$AM844="Enabled?")),'Gen Master'!J844, ignore_flag)</f>
        <v>zzz_ignore</v>
      </c>
      <c r="K849" s="19" t="str">
        <f>IF(AND(NOT(ISBLANK('Gen Master'!K844)),OR('Gen Master'!$AM844=TRUE,'Gen Master'!$AM844="Enabled?")),'Gen Master'!K844, ignore_flag)</f>
        <v>zzz_ignore</v>
      </c>
      <c r="L849" s="19" t="str">
        <f>IF(AND(NOT(ISBLANK('Gen Master'!L844)),OR('Gen Master'!$AM844=TRUE,'Gen Master'!$AM844="Enabled?")),'Gen Master'!L844, ignore_flag)</f>
        <v>zzz_ignore</v>
      </c>
      <c r="M849" s="19" t="str">
        <f>IF(AND(NOT(ISBLANK('Gen Master'!M844)),OR('Gen Master'!$AM844=TRUE,'Gen Master'!$AM844="Enabled?")),'Gen Master'!M844, ignore_flag)</f>
        <v>zzz_ignore</v>
      </c>
      <c r="N849" s="19" t="str">
        <f>IF(AND(NOT(ISBLANK('Gen Master'!N844)),OR('Gen Master'!$AM844=TRUE,'Gen Master'!$AM844="Enabled?")),'Gen Master'!N844, ignore_flag)</f>
        <v>zzz_ignore</v>
      </c>
      <c r="O849" s="19" t="str">
        <f>IF(AND(NOT(ISBLANK('Gen Master'!O844)),OR('Gen Master'!$AM844=TRUE,'Gen Master'!$AM844="Enabled?")),'Gen Master'!O844, ignore_flag)</f>
        <v>zzz_ignore</v>
      </c>
      <c r="P849" s="19" t="str">
        <f>IF(AND(NOT(ISBLANK('Gen Master'!P844)),OR('Gen Master'!$AM844=TRUE,'Gen Master'!$AM844="Enabled?")),'Gen Master'!P844, ignore_flag)</f>
        <v>zzz_ignore</v>
      </c>
      <c r="Q849" s="19" t="str">
        <f>IF(AND(NOT(ISBLANK('Gen Master'!Q844)),OR('Gen Master'!$AM844=TRUE,'Gen Master'!$AM844="Enabled?")),'Gen Master'!Q844, ignore_flag)</f>
        <v>zzz_ignore</v>
      </c>
      <c r="R849" s="19" t="str">
        <f>IF(AND(NOT(ISBLANK('Gen Master'!R844)),OR('Gen Master'!$AM844=TRUE,'Gen Master'!$AM844="Enabled?")),'Gen Master'!R844, ignore_flag)</f>
        <v>zzz_ignore</v>
      </c>
      <c r="S849" s="19" t="str">
        <f>IF(AND(NOT(ISBLANK('Gen Master'!S844)),OR('Gen Master'!$AM844=TRUE,'Gen Master'!$AM844="Enabled?")),'Gen Master'!S844, ignore_flag)</f>
        <v>zzz_ignore</v>
      </c>
      <c r="T849" s="19" t="str">
        <f>IF(AND(NOT(ISBLANK('Gen Master'!T844)),OR('Gen Master'!$AM844=TRUE,'Gen Master'!$AM844="Enabled?")),'Gen Master'!T844, ignore_flag)</f>
        <v>zzz_ignore</v>
      </c>
      <c r="U849" s="19" t="str">
        <f>IF(AND(NOT(ISBLANK('Gen Master'!U844)),OR('Gen Master'!$AM844=TRUE,'Gen Master'!$AM844="Enabled?")),'Gen Master'!U844, ignore_flag)</f>
        <v>zzz_ignore</v>
      </c>
      <c r="V849" s="19" t="str">
        <f ca="1">IF(AND(NOT(ISBLANK('Gen Master'!V844)),OR('Gen Master'!$AM844=TRUE,'Gen Master'!$AM844="Enabled?")),'Gen Master'!V844, ignore_flag)</f>
        <v>zzz_ignore</v>
      </c>
      <c r="W849" s="19" t="str">
        <f>IF(AND(NOT(ISBLANK('Gen Master'!W844)),OR('Gen Master'!$AM844=TRUE,'Gen Master'!$AM844="Enabled?")),'Gen Master'!W844, ignore_flag)</f>
        <v>zzz_ignore</v>
      </c>
      <c r="X849" s="19" t="str">
        <f>IF(AND(NOT(ISBLANK('Gen Master'!X844)),OR('Gen Master'!$AM844=TRUE,'Gen Master'!$AM844="Enabled?")),'Gen Master'!X844, ignore_flag)</f>
        <v>zzz_ignore</v>
      </c>
      <c r="Y849" s="19" t="str">
        <f>IF(AND(NOT(ISBLANK('Gen Master'!Y844)),OR('Gen Master'!$AM844=TRUE,'Gen Master'!$AM844="Enabled?")),'Gen Master'!Y844, ignore_flag)</f>
        <v>zzz_ignore</v>
      </c>
    </row>
    <row r="850" spans="1:25">
      <c r="A850" s="19">
        <f>'Gen Master'!A845</f>
        <v>814</v>
      </c>
      <c r="B850" s="19" t="str">
        <f>IF(AND(NOT(ISBLANK('Gen Master'!B845)),OR('Gen Master'!$AM845=TRUE,'Gen Master'!$AM845="Enabled?")),'Gen Master'!B845, ignore_flag)</f>
        <v>zzz_ignore</v>
      </c>
      <c r="C850" s="19" t="str">
        <f>IF(AND(NOT(ISBLANK('Gen Master'!C845)),OR('Gen Master'!$AM845=TRUE,'Gen Master'!$AM845="Enabled?")),'Gen Master'!C845, ignore_flag)</f>
        <v>zzz_ignore</v>
      </c>
      <c r="D850" s="19" t="str">
        <f>IF(AND(NOT(ISBLANK('Gen Master'!D845)),OR('Gen Master'!$AM845=TRUE,'Gen Master'!$AM845="Enabled?")),'Gen Master'!D845, ignore_flag)</f>
        <v>zzz_ignore</v>
      </c>
      <c r="E850" s="19" t="str">
        <f>IF(AND(NOT(ISBLANK('Gen Master'!E845)),OR('Gen Master'!$AM845=TRUE,'Gen Master'!$AM845="Enabled?")),'Gen Master'!E845, ignore_flag)</f>
        <v>zzz_ignore</v>
      </c>
      <c r="F850" s="19" t="str">
        <f>IF(AND(NOT(ISBLANK('Gen Master'!F845)),OR('Gen Master'!$AM845=TRUE,'Gen Master'!$AM845="Enabled?")),'Gen Master'!F845, ignore_flag)</f>
        <v>zzz_ignore</v>
      </c>
      <c r="G850" s="19" t="str">
        <f>IF(AND(NOT(ISBLANK('Gen Master'!G845)),OR('Gen Master'!$AM845=TRUE,'Gen Master'!$AM845="Enabled?")),'Gen Master'!G845, ignore_flag)</f>
        <v>zzz_ignore</v>
      </c>
      <c r="H850" s="19" t="str">
        <f>IF(AND(NOT(ISBLANK('Gen Master'!H845)),OR('Gen Master'!$AM845=TRUE,'Gen Master'!$AM845="Enabled?")),'Gen Master'!H845, ignore_flag)</f>
        <v>zzz_ignore</v>
      </c>
      <c r="I850" s="19" t="str">
        <f>IF(AND(NOT(ISBLANK('Gen Master'!I845)),OR('Gen Master'!$AM845=TRUE,'Gen Master'!$AM845="Enabled?")),'Gen Master'!I845, ignore_flag)</f>
        <v>zzz_ignore</v>
      </c>
      <c r="J850" s="19" t="str">
        <f>IF(AND(NOT(ISBLANK('Gen Master'!J845)),OR('Gen Master'!$AM845=TRUE,'Gen Master'!$AM845="Enabled?")),'Gen Master'!J845, ignore_flag)</f>
        <v>zzz_ignore</v>
      </c>
      <c r="K850" s="19" t="str">
        <f>IF(AND(NOT(ISBLANK('Gen Master'!K845)),OR('Gen Master'!$AM845=TRUE,'Gen Master'!$AM845="Enabled?")),'Gen Master'!K845, ignore_flag)</f>
        <v>zzz_ignore</v>
      </c>
      <c r="L850" s="19" t="str">
        <f>IF(AND(NOT(ISBLANK('Gen Master'!L845)),OR('Gen Master'!$AM845=TRUE,'Gen Master'!$AM845="Enabled?")),'Gen Master'!L845, ignore_flag)</f>
        <v>zzz_ignore</v>
      </c>
      <c r="M850" s="19" t="str">
        <f>IF(AND(NOT(ISBLANK('Gen Master'!M845)),OR('Gen Master'!$AM845=TRUE,'Gen Master'!$AM845="Enabled?")),'Gen Master'!M845, ignore_flag)</f>
        <v>zzz_ignore</v>
      </c>
      <c r="N850" s="19" t="str">
        <f>IF(AND(NOT(ISBLANK('Gen Master'!N845)),OR('Gen Master'!$AM845=TRUE,'Gen Master'!$AM845="Enabled?")),'Gen Master'!N845, ignore_flag)</f>
        <v>zzz_ignore</v>
      </c>
      <c r="O850" s="19" t="str">
        <f>IF(AND(NOT(ISBLANK('Gen Master'!O845)),OR('Gen Master'!$AM845=TRUE,'Gen Master'!$AM845="Enabled?")),'Gen Master'!O845, ignore_flag)</f>
        <v>zzz_ignore</v>
      </c>
      <c r="P850" s="19" t="str">
        <f>IF(AND(NOT(ISBLANK('Gen Master'!P845)),OR('Gen Master'!$AM845=TRUE,'Gen Master'!$AM845="Enabled?")),'Gen Master'!P845, ignore_flag)</f>
        <v>zzz_ignore</v>
      </c>
      <c r="Q850" s="19" t="str">
        <f>IF(AND(NOT(ISBLANK('Gen Master'!Q845)),OR('Gen Master'!$AM845=TRUE,'Gen Master'!$AM845="Enabled?")),'Gen Master'!Q845, ignore_flag)</f>
        <v>zzz_ignore</v>
      </c>
      <c r="R850" s="19" t="str">
        <f>IF(AND(NOT(ISBLANK('Gen Master'!R845)),OR('Gen Master'!$AM845=TRUE,'Gen Master'!$AM845="Enabled?")),'Gen Master'!R845, ignore_flag)</f>
        <v>zzz_ignore</v>
      </c>
      <c r="S850" s="19" t="str">
        <f>IF(AND(NOT(ISBLANK('Gen Master'!S845)),OR('Gen Master'!$AM845=TRUE,'Gen Master'!$AM845="Enabled?")),'Gen Master'!S845, ignore_flag)</f>
        <v>zzz_ignore</v>
      </c>
      <c r="T850" s="19" t="str">
        <f>IF(AND(NOT(ISBLANK('Gen Master'!T845)),OR('Gen Master'!$AM845=TRUE,'Gen Master'!$AM845="Enabled?")),'Gen Master'!T845, ignore_flag)</f>
        <v>zzz_ignore</v>
      </c>
      <c r="U850" s="19" t="str">
        <f>IF(AND(NOT(ISBLANK('Gen Master'!U845)),OR('Gen Master'!$AM845=TRUE,'Gen Master'!$AM845="Enabled?")),'Gen Master'!U845, ignore_flag)</f>
        <v>zzz_ignore</v>
      </c>
      <c r="V850" s="19" t="str">
        <f ca="1">IF(AND(NOT(ISBLANK('Gen Master'!V845)),OR('Gen Master'!$AM845=TRUE,'Gen Master'!$AM845="Enabled?")),'Gen Master'!V845, ignore_flag)</f>
        <v>zzz_ignore</v>
      </c>
      <c r="W850" s="19" t="str">
        <f>IF(AND(NOT(ISBLANK('Gen Master'!W845)),OR('Gen Master'!$AM845=TRUE,'Gen Master'!$AM845="Enabled?")),'Gen Master'!W845, ignore_flag)</f>
        <v>zzz_ignore</v>
      </c>
      <c r="X850" s="19" t="str">
        <f>IF(AND(NOT(ISBLANK('Gen Master'!X845)),OR('Gen Master'!$AM845=TRUE,'Gen Master'!$AM845="Enabled?")),'Gen Master'!X845, ignore_flag)</f>
        <v>zzz_ignore</v>
      </c>
      <c r="Y850" s="19" t="str">
        <f>IF(AND(NOT(ISBLANK('Gen Master'!Y845)),OR('Gen Master'!$AM845=TRUE,'Gen Master'!$AM845="Enabled?")),'Gen Master'!Y845, ignore_flag)</f>
        <v>zzz_ignore</v>
      </c>
    </row>
    <row r="851" spans="1:25">
      <c r="A851" s="19">
        <f>'Gen Master'!A846</f>
        <v>815</v>
      </c>
      <c r="B851" s="19" t="str">
        <f>IF(AND(NOT(ISBLANK('Gen Master'!B846)),OR('Gen Master'!$AM846=TRUE,'Gen Master'!$AM846="Enabled?")),'Gen Master'!B846, ignore_flag)</f>
        <v>zzz_ignore</v>
      </c>
      <c r="C851" s="19" t="str">
        <f>IF(AND(NOT(ISBLANK('Gen Master'!C846)),OR('Gen Master'!$AM846=TRUE,'Gen Master'!$AM846="Enabled?")),'Gen Master'!C846, ignore_flag)</f>
        <v>zzz_ignore</v>
      </c>
      <c r="D851" s="19" t="str">
        <f>IF(AND(NOT(ISBLANK('Gen Master'!D846)),OR('Gen Master'!$AM846=TRUE,'Gen Master'!$AM846="Enabled?")),'Gen Master'!D846, ignore_flag)</f>
        <v>zzz_ignore</v>
      </c>
      <c r="E851" s="19" t="str">
        <f>IF(AND(NOT(ISBLANK('Gen Master'!E846)),OR('Gen Master'!$AM846=TRUE,'Gen Master'!$AM846="Enabled?")),'Gen Master'!E846, ignore_flag)</f>
        <v>zzz_ignore</v>
      </c>
      <c r="F851" s="19" t="str">
        <f>IF(AND(NOT(ISBLANK('Gen Master'!F846)),OR('Gen Master'!$AM846=TRUE,'Gen Master'!$AM846="Enabled?")),'Gen Master'!F846, ignore_flag)</f>
        <v>zzz_ignore</v>
      </c>
      <c r="G851" s="19" t="str">
        <f>IF(AND(NOT(ISBLANK('Gen Master'!G846)),OR('Gen Master'!$AM846=TRUE,'Gen Master'!$AM846="Enabled?")),'Gen Master'!G846, ignore_flag)</f>
        <v>zzz_ignore</v>
      </c>
      <c r="H851" s="19" t="str">
        <f>IF(AND(NOT(ISBLANK('Gen Master'!H846)),OR('Gen Master'!$AM846=TRUE,'Gen Master'!$AM846="Enabled?")),'Gen Master'!H846, ignore_flag)</f>
        <v>zzz_ignore</v>
      </c>
      <c r="I851" s="19" t="str">
        <f>IF(AND(NOT(ISBLANK('Gen Master'!I846)),OR('Gen Master'!$AM846=TRUE,'Gen Master'!$AM846="Enabled?")),'Gen Master'!I846, ignore_flag)</f>
        <v>zzz_ignore</v>
      </c>
      <c r="J851" s="19" t="str">
        <f>IF(AND(NOT(ISBLANK('Gen Master'!J846)),OR('Gen Master'!$AM846=TRUE,'Gen Master'!$AM846="Enabled?")),'Gen Master'!J846, ignore_flag)</f>
        <v>zzz_ignore</v>
      </c>
      <c r="K851" s="19" t="str">
        <f>IF(AND(NOT(ISBLANK('Gen Master'!K846)),OR('Gen Master'!$AM846=TRUE,'Gen Master'!$AM846="Enabled?")),'Gen Master'!K846, ignore_flag)</f>
        <v>zzz_ignore</v>
      </c>
      <c r="L851" s="19" t="str">
        <f>IF(AND(NOT(ISBLANK('Gen Master'!L846)),OR('Gen Master'!$AM846=TRUE,'Gen Master'!$AM846="Enabled?")),'Gen Master'!L846, ignore_flag)</f>
        <v>zzz_ignore</v>
      </c>
      <c r="M851" s="19" t="str">
        <f>IF(AND(NOT(ISBLANK('Gen Master'!M846)),OR('Gen Master'!$AM846=TRUE,'Gen Master'!$AM846="Enabled?")),'Gen Master'!M846, ignore_flag)</f>
        <v>zzz_ignore</v>
      </c>
      <c r="N851" s="19" t="str">
        <f>IF(AND(NOT(ISBLANK('Gen Master'!N846)),OR('Gen Master'!$AM846=TRUE,'Gen Master'!$AM846="Enabled?")),'Gen Master'!N846, ignore_flag)</f>
        <v>zzz_ignore</v>
      </c>
      <c r="O851" s="19" t="str">
        <f>IF(AND(NOT(ISBLANK('Gen Master'!O846)),OR('Gen Master'!$AM846=TRUE,'Gen Master'!$AM846="Enabled?")),'Gen Master'!O846, ignore_flag)</f>
        <v>zzz_ignore</v>
      </c>
      <c r="P851" s="19" t="str">
        <f>IF(AND(NOT(ISBLANK('Gen Master'!P846)),OR('Gen Master'!$AM846=TRUE,'Gen Master'!$AM846="Enabled?")),'Gen Master'!P846, ignore_flag)</f>
        <v>zzz_ignore</v>
      </c>
      <c r="Q851" s="19" t="str">
        <f>IF(AND(NOT(ISBLANK('Gen Master'!Q846)),OR('Gen Master'!$AM846=TRUE,'Gen Master'!$AM846="Enabled?")),'Gen Master'!Q846, ignore_flag)</f>
        <v>zzz_ignore</v>
      </c>
      <c r="R851" s="19" t="str">
        <f>IF(AND(NOT(ISBLANK('Gen Master'!R846)),OR('Gen Master'!$AM846=TRUE,'Gen Master'!$AM846="Enabled?")),'Gen Master'!R846, ignore_flag)</f>
        <v>zzz_ignore</v>
      </c>
      <c r="S851" s="19" t="str">
        <f>IF(AND(NOT(ISBLANK('Gen Master'!S846)),OR('Gen Master'!$AM846=TRUE,'Gen Master'!$AM846="Enabled?")),'Gen Master'!S846, ignore_flag)</f>
        <v>zzz_ignore</v>
      </c>
      <c r="T851" s="19" t="str">
        <f>IF(AND(NOT(ISBLANK('Gen Master'!T846)),OR('Gen Master'!$AM846=TRUE,'Gen Master'!$AM846="Enabled?")),'Gen Master'!T846, ignore_flag)</f>
        <v>zzz_ignore</v>
      </c>
      <c r="U851" s="19" t="str">
        <f>IF(AND(NOT(ISBLANK('Gen Master'!U846)),OR('Gen Master'!$AM846=TRUE,'Gen Master'!$AM846="Enabled?")),'Gen Master'!U846, ignore_flag)</f>
        <v>zzz_ignore</v>
      </c>
      <c r="V851" s="19" t="str">
        <f ca="1">IF(AND(NOT(ISBLANK('Gen Master'!V846)),OR('Gen Master'!$AM846=TRUE,'Gen Master'!$AM846="Enabled?")),'Gen Master'!V846, ignore_flag)</f>
        <v>zzz_ignore</v>
      </c>
      <c r="W851" s="19" t="str">
        <f>IF(AND(NOT(ISBLANK('Gen Master'!W846)),OR('Gen Master'!$AM846=TRUE,'Gen Master'!$AM846="Enabled?")),'Gen Master'!W846, ignore_flag)</f>
        <v>zzz_ignore</v>
      </c>
      <c r="X851" s="19" t="str">
        <f>IF(AND(NOT(ISBLANK('Gen Master'!X846)),OR('Gen Master'!$AM846=TRUE,'Gen Master'!$AM846="Enabled?")),'Gen Master'!X846, ignore_flag)</f>
        <v>zzz_ignore</v>
      </c>
      <c r="Y851" s="19" t="str">
        <f>IF(AND(NOT(ISBLANK('Gen Master'!Y846)),OR('Gen Master'!$AM846=TRUE,'Gen Master'!$AM846="Enabled?")),'Gen Master'!Y846, ignore_flag)</f>
        <v>zzz_ignore</v>
      </c>
    </row>
    <row r="852" spans="1:25">
      <c r="A852" s="19">
        <f>'Gen Master'!A847</f>
        <v>816</v>
      </c>
      <c r="B852" s="19" t="str">
        <f>IF(AND(NOT(ISBLANK('Gen Master'!B847)),OR('Gen Master'!$AM847=TRUE,'Gen Master'!$AM847="Enabled?")),'Gen Master'!B847, ignore_flag)</f>
        <v>zzz_ignore</v>
      </c>
      <c r="C852" s="19" t="str">
        <f>IF(AND(NOT(ISBLANK('Gen Master'!C847)),OR('Gen Master'!$AM847=TRUE,'Gen Master'!$AM847="Enabled?")),'Gen Master'!C847, ignore_flag)</f>
        <v>zzz_ignore</v>
      </c>
      <c r="D852" s="19" t="str">
        <f>IF(AND(NOT(ISBLANK('Gen Master'!D847)),OR('Gen Master'!$AM847=TRUE,'Gen Master'!$AM847="Enabled?")),'Gen Master'!D847, ignore_flag)</f>
        <v>zzz_ignore</v>
      </c>
      <c r="E852" s="19" t="str">
        <f>IF(AND(NOT(ISBLANK('Gen Master'!E847)),OR('Gen Master'!$AM847=TRUE,'Gen Master'!$AM847="Enabled?")),'Gen Master'!E847, ignore_flag)</f>
        <v>zzz_ignore</v>
      </c>
      <c r="F852" s="19" t="str">
        <f>IF(AND(NOT(ISBLANK('Gen Master'!F847)),OR('Gen Master'!$AM847=TRUE,'Gen Master'!$AM847="Enabled?")),'Gen Master'!F847, ignore_flag)</f>
        <v>zzz_ignore</v>
      </c>
      <c r="G852" s="19" t="str">
        <f>IF(AND(NOT(ISBLANK('Gen Master'!G847)),OR('Gen Master'!$AM847=TRUE,'Gen Master'!$AM847="Enabled?")),'Gen Master'!G847, ignore_flag)</f>
        <v>zzz_ignore</v>
      </c>
      <c r="H852" s="19" t="str">
        <f>IF(AND(NOT(ISBLANK('Gen Master'!H847)),OR('Gen Master'!$AM847=TRUE,'Gen Master'!$AM847="Enabled?")),'Gen Master'!H847, ignore_flag)</f>
        <v>zzz_ignore</v>
      </c>
      <c r="I852" s="19" t="str">
        <f>IF(AND(NOT(ISBLANK('Gen Master'!I847)),OR('Gen Master'!$AM847=TRUE,'Gen Master'!$AM847="Enabled?")),'Gen Master'!I847, ignore_flag)</f>
        <v>zzz_ignore</v>
      </c>
      <c r="J852" s="19" t="str">
        <f>IF(AND(NOT(ISBLANK('Gen Master'!J847)),OR('Gen Master'!$AM847=TRUE,'Gen Master'!$AM847="Enabled?")),'Gen Master'!J847, ignore_flag)</f>
        <v>zzz_ignore</v>
      </c>
      <c r="K852" s="19" t="str">
        <f>IF(AND(NOT(ISBLANK('Gen Master'!K847)),OR('Gen Master'!$AM847=TRUE,'Gen Master'!$AM847="Enabled?")),'Gen Master'!K847, ignore_flag)</f>
        <v>zzz_ignore</v>
      </c>
      <c r="L852" s="19" t="str">
        <f>IF(AND(NOT(ISBLANK('Gen Master'!L847)),OR('Gen Master'!$AM847=TRUE,'Gen Master'!$AM847="Enabled?")),'Gen Master'!L847, ignore_flag)</f>
        <v>zzz_ignore</v>
      </c>
      <c r="M852" s="19" t="str">
        <f>IF(AND(NOT(ISBLANK('Gen Master'!M847)),OR('Gen Master'!$AM847=TRUE,'Gen Master'!$AM847="Enabled?")),'Gen Master'!M847, ignore_flag)</f>
        <v>zzz_ignore</v>
      </c>
      <c r="N852" s="19" t="str">
        <f>IF(AND(NOT(ISBLANK('Gen Master'!N847)),OR('Gen Master'!$AM847=TRUE,'Gen Master'!$AM847="Enabled?")),'Gen Master'!N847, ignore_flag)</f>
        <v>zzz_ignore</v>
      </c>
      <c r="O852" s="19" t="str">
        <f>IF(AND(NOT(ISBLANK('Gen Master'!O847)),OR('Gen Master'!$AM847=TRUE,'Gen Master'!$AM847="Enabled?")),'Gen Master'!O847, ignore_flag)</f>
        <v>zzz_ignore</v>
      </c>
      <c r="P852" s="19" t="str">
        <f>IF(AND(NOT(ISBLANK('Gen Master'!P847)),OR('Gen Master'!$AM847=TRUE,'Gen Master'!$AM847="Enabled?")),'Gen Master'!P847, ignore_flag)</f>
        <v>zzz_ignore</v>
      </c>
      <c r="Q852" s="19" t="str">
        <f>IF(AND(NOT(ISBLANK('Gen Master'!Q847)),OR('Gen Master'!$AM847=TRUE,'Gen Master'!$AM847="Enabled?")),'Gen Master'!Q847, ignore_flag)</f>
        <v>zzz_ignore</v>
      </c>
      <c r="R852" s="19" t="str">
        <f>IF(AND(NOT(ISBLANK('Gen Master'!R847)),OR('Gen Master'!$AM847=TRUE,'Gen Master'!$AM847="Enabled?")),'Gen Master'!R847, ignore_flag)</f>
        <v>zzz_ignore</v>
      </c>
      <c r="S852" s="19" t="str">
        <f>IF(AND(NOT(ISBLANK('Gen Master'!S847)),OR('Gen Master'!$AM847=TRUE,'Gen Master'!$AM847="Enabled?")),'Gen Master'!S847, ignore_flag)</f>
        <v>zzz_ignore</v>
      </c>
      <c r="T852" s="19" t="str">
        <f>IF(AND(NOT(ISBLANK('Gen Master'!T847)),OR('Gen Master'!$AM847=TRUE,'Gen Master'!$AM847="Enabled?")),'Gen Master'!T847, ignore_flag)</f>
        <v>zzz_ignore</v>
      </c>
      <c r="U852" s="19" t="str">
        <f>IF(AND(NOT(ISBLANK('Gen Master'!U847)),OR('Gen Master'!$AM847=TRUE,'Gen Master'!$AM847="Enabled?")),'Gen Master'!U847, ignore_flag)</f>
        <v>zzz_ignore</v>
      </c>
      <c r="V852" s="19" t="str">
        <f ca="1">IF(AND(NOT(ISBLANK('Gen Master'!V847)),OR('Gen Master'!$AM847=TRUE,'Gen Master'!$AM847="Enabled?")),'Gen Master'!V847, ignore_flag)</f>
        <v>zzz_ignore</v>
      </c>
      <c r="W852" s="19" t="str">
        <f>IF(AND(NOT(ISBLANK('Gen Master'!W847)),OR('Gen Master'!$AM847=TRUE,'Gen Master'!$AM847="Enabled?")),'Gen Master'!W847, ignore_flag)</f>
        <v>zzz_ignore</v>
      </c>
      <c r="X852" s="19" t="str">
        <f>IF(AND(NOT(ISBLANK('Gen Master'!X847)),OR('Gen Master'!$AM847=TRUE,'Gen Master'!$AM847="Enabled?")),'Gen Master'!X847, ignore_flag)</f>
        <v>zzz_ignore</v>
      </c>
      <c r="Y852" s="19" t="str">
        <f>IF(AND(NOT(ISBLANK('Gen Master'!Y847)),OR('Gen Master'!$AM847=TRUE,'Gen Master'!$AM847="Enabled?")),'Gen Master'!Y847, ignore_flag)</f>
        <v>zzz_ignore</v>
      </c>
    </row>
    <row r="853" spans="1:25">
      <c r="A853" s="19">
        <f>'Gen Master'!A848</f>
        <v>817</v>
      </c>
      <c r="B853" s="19" t="str">
        <f>IF(AND(NOT(ISBLANK('Gen Master'!B848)),OR('Gen Master'!$AM848=TRUE,'Gen Master'!$AM848="Enabled?")),'Gen Master'!B848, ignore_flag)</f>
        <v>zzz_ignore</v>
      </c>
      <c r="C853" s="19" t="str">
        <f>IF(AND(NOT(ISBLANK('Gen Master'!C848)),OR('Gen Master'!$AM848=TRUE,'Gen Master'!$AM848="Enabled?")),'Gen Master'!C848, ignore_flag)</f>
        <v>zzz_ignore</v>
      </c>
      <c r="D853" s="19" t="str">
        <f>IF(AND(NOT(ISBLANK('Gen Master'!D848)),OR('Gen Master'!$AM848=TRUE,'Gen Master'!$AM848="Enabled?")),'Gen Master'!D848, ignore_flag)</f>
        <v>zzz_ignore</v>
      </c>
      <c r="E853" s="19" t="str">
        <f>IF(AND(NOT(ISBLANK('Gen Master'!E848)),OR('Gen Master'!$AM848=TRUE,'Gen Master'!$AM848="Enabled?")),'Gen Master'!E848, ignore_flag)</f>
        <v>zzz_ignore</v>
      </c>
      <c r="F853" s="19" t="str">
        <f>IF(AND(NOT(ISBLANK('Gen Master'!F848)),OR('Gen Master'!$AM848=TRUE,'Gen Master'!$AM848="Enabled?")),'Gen Master'!F848, ignore_flag)</f>
        <v>zzz_ignore</v>
      </c>
      <c r="G853" s="19" t="str">
        <f>IF(AND(NOT(ISBLANK('Gen Master'!G848)),OR('Gen Master'!$AM848=TRUE,'Gen Master'!$AM848="Enabled?")),'Gen Master'!G848, ignore_flag)</f>
        <v>zzz_ignore</v>
      </c>
      <c r="H853" s="19" t="str">
        <f>IF(AND(NOT(ISBLANK('Gen Master'!H848)),OR('Gen Master'!$AM848=TRUE,'Gen Master'!$AM848="Enabled?")),'Gen Master'!H848, ignore_flag)</f>
        <v>zzz_ignore</v>
      </c>
      <c r="I853" s="19" t="str">
        <f>IF(AND(NOT(ISBLANK('Gen Master'!I848)),OR('Gen Master'!$AM848=TRUE,'Gen Master'!$AM848="Enabled?")),'Gen Master'!I848, ignore_flag)</f>
        <v>zzz_ignore</v>
      </c>
      <c r="J853" s="19" t="str">
        <f>IF(AND(NOT(ISBLANK('Gen Master'!J848)),OR('Gen Master'!$AM848=TRUE,'Gen Master'!$AM848="Enabled?")),'Gen Master'!J848, ignore_flag)</f>
        <v>zzz_ignore</v>
      </c>
      <c r="K853" s="19" t="str">
        <f>IF(AND(NOT(ISBLANK('Gen Master'!K848)),OR('Gen Master'!$AM848=TRUE,'Gen Master'!$AM848="Enabled?")),'Gen Master'!K848, ignore_flag)</f>
        <v>zzz_ignore</v>
      </c>
      <c r="L853" s="19" t="str">
        <f>IF(AND(NOT(ISBLANK('Gen Master'!L848)),OR('Gen Master'!$AM848=TRUE,'Gen Master'!$AM848="Enabled?")),'Gen Master'!L848, ignore_flag)</f>
        <v>zzz_ignore</v>
      </c>
      <c r="M853" s="19" t="str">
        <f>IF(AND(NOT(ISBLANK('Gen Master'!M848)),OR('Gen Master'!$AM848=TRUE,'Gen Master'!$AM848="Enabled?")),'Gen Master'!M848, ignore_flag)</f>
        <v>zzz_ignore</v>
      </c>
      <c r="N853" s="19" t="str">
        <f>IF(AND(NOT(ISBLANK('Gen Master'!N848)),OR('Gen Master'!$AM848=TRUE,'Gen Master'!$AM848="Enabled?")),'Gen Master'!N848, ignore_flag)</f>
        <v>zzz_ignore</v>
      </c>
      <c r="O853" s="19" t="str">
        <f>IF(AND(NOT(ISBLANK('Gen Master'!O848)),OR('Gen Master'!$AM848=TRUE,'Gen Master'!$AM848="Enabled?")),'Gen Master'!O848, ignore_flag)</f>
        <v>zzz_ignore</v>
      </c>
      <c r="P853" s="19" t="str">
        <f>IF(AND(NOT(ISBLANK('Gen Master'!P848)),OR('Gen Master'!$AM848=TRUE,'Gen Master'!$AM848="Enabled?")),'Gen Master'!P848, ignore_flag)</f>
        <v>zzz_ignore</v>
      </c>
      <c r="Q853" s="19" t="str">
        <f>IF(AND(NOT(ISBLANK('Gen Master'!Q848)),OR('Gen Master'!$AM848=TRUE,'Gen Master'!$AM848="Enabled?")),'Gen Master'!Q848, ignore_flag)</f>
        <v>zzz_ignore</v>
      </c>
      <c r="R853" s="19" t="str">
        <f>IF(AND(NOT(ISBLANK('Gen Master'!R848)),OR('Gen Master'!$AM848=TRUE,'Gen Master'!$AM848="Enabled?")),'Gen Master'!R848, ignore_flag)</f>
        <v>zzz_ignore</v>
      </c>
      <c r="S853" s="19" t="str">
        <f>IF(AND(NOT(ISBLANK('Gen Master'!S848)),OR('Gen Master'!$AM848=TRUE,'Gen Master'!$AM848="Enabled?")),'Gen Master'!S848, ignore_flag)</f>
        <v>zzz_ignore</v>
      </c>
      <c r="T853" s="19" t="str">
        <f>IF(AND(NOT(ISBLANK('Gen Master'!T848)),OR('Gen Master'!$AM848=TRUE,'Gen Master'!$AM848="Enabled?")),'Gen Master'!T848, ignore_flag)</f>
        <v>zzz_ignore</v>
      </c>
      <c r="U853" s="19" t="str">
        <f>IF(AND(NOT(ISBLANK('Gen Master'!U848)),OR('Gen Master'!$AM848=TRUE,'Gen Master'!$AM848="Enabled?")),'Gen Master'!U848, ignore_flag)</f>
        <v>zzz_ignore</v>
      </c>
      <c r="V853" s="19" t="str">
        <f ca="1">IF(AND(NOT(ISBLANK('Gen Master'!V848)),OR('Gen Master'!$AM848=TRUE,'Gen Master'!$AM848="Enabled?")),'Gen Master'!V848, ignore_flag)</f>
        <v>zzz_ignore</v>
      </c>
      <c r="W853" s="19" t="str">
        <f>IF(AND(NOT(ISBLANK('Gen Master'!W848)),OR('Gen Master'!$AM848=TRUE,'Gen Master'!$AM848="Enabled?")),'Gen Master'!W848, ignore_flag)</f>
        <v>zzz_ignore</v>
      </c>
      <c r="X853" s="19" t="str">
        <f>IF(AND(NOT(ISBLANK('Gen Master'!X848)),OR('Gen Master'!$AM848=TRUE,'Gen Master'!$AM848="Enabled?")),'Gen Master'!X848, ignore_flag)</f>
        <v>zzz_ignore</v>
      </c>
      <c r="Y853" s="19" t="str">
        <f>IF(AND(NOT(ISBLANK('Gen Master'!Y848)),OR('Gen Master'!$AM848=TRUE,'Gen Master'!$AM848="Enabled?")),'Gen Master'!Y848, ignore_flag)</f>
        <v>zzz_ignore</v>
      </c>
    </row>
    <row r="854" spans="1:25">
      <c r="A854" s="19">
        <f>'Gen Master'!A849</f>
        <v>818</v>
      </c>
      <c r="B854" s="19" t="str">
        <f>IF(AND(NOT(ISBLANK('Gen Master'!B849)),OR('Gen Master'!$AM849=TRUE,'Gen Master'!$AM849="Enabled?")),'Gen Master'!B849, ignore_flag)</f>
        <v>zzz_ignore</v>
      </c>
      <c r="C854" s="19" t="str">
        <f>IF(AND(NOT(ISBLANK('Gen Master'!C849)),OR('Gen Master'!$AM849=TRUE,'Gen Master'!$AM849="Enabled?")),'Gen Master'!C849, ignore_flag)</f>
        <v>zzz_ignore</v>
      </c>
      <c r="D854" s="19" t="str">
        <f>IF(AND(NOT(ISBLANK('Gen Master'!D849)),OR('Gen Master'!$AM849=TRUE,'Gen Master'!$AM849="Enabled?")),'Gen Master'!D849, ignore_flag)</f>
        <v>zzz_ignore</v>
      </c>
      <c r="E854" s="19" t="str">
        <f>IF(AND(NOT(ISBLANK('Gen Master'!E849)),OR('Gen Master'!$AM849=TRUE,'Gen Master'!$AM849="Enabled?")),'Gen Master'!E849, ignore_flag)</f>
        <v>zzz_ignore</v>
      </c>
      <c r="F854" s="19" t="str">
        <f>IF(AND(NOT(ISBLANK('Gen Master'!F849)),OR('Gen Master'!$AM849=TRUE,'Gen Master'!$AM849="Enabled?")),'Gen Master'!F849, ignore_flag)</f>
        <v>zzz_ignore</v>
      </c>
      <c r="G854" s="19" t="str">
        <f>IF(AND(NOT(ISBLANK('Gen Master'!G849)),OR('Gen Master'!$AM849=TRUE,'Gen Master'!$AM849="Enabled?")),'Gen Master'!G849, ignore_flag)</f>
        <v>zzz_ignore</v>
      </c>
      <c r="H854" s="19" t="str">
        <f>IF(AND(NOT(ISBLANK('Gen Master'!H849)),OR('Gen Master'!$AM849=TRUE,'Gen Master'!$AM849="Enabled?")),'Gen Master'!H849, ignore_flag)</f>
        <v>zzz_ignore</v>
      </c>
      <c r="I854" s="19" t="str">
        <f>IF(AND(NOT(ISBLANK('Gen Master'!I849)),OR('Gen Master'!$AM849=TRUE,'Gen Master'!$AM849="Enabled?")),'Gen Master'!I849, ignore_flag)</f>
        <v>zzz_ignore</v>
      </c>
      <c r="J854" s="19" t="str">
        <f>IF(AND(NOT(ISBLANK('Gen Master'!J849)),OR('Gen Master'!$AM849=TRUE,'Gen Master'!$AM849="Enabled?")),'Gen Master'!J849, ignore_flag)</f>
        <v>zzz_ignore</v>
      </c>
      <c r="K854" s="19" t="str">
        <f>IF(AND(NOT(ISBLANK('Gen Master'!K849)),OR('Gen Master'!$AM849=TRUE,'Gen Master'!$AM849="Enabled?")),'Gen Master'!K849, ignore_flag)</f>
        <v>zzz_ignore</v>
      </c>
      <c r="L854" s="19" t="str">
        <f>IF(AND(NOT(ISBLANK('Gen Master'!L849)),OR('Gen Master'!$AM849=TRUE,'Gen Master'!$AM849="Enabled?")),'Gen Master'!L849, ignore_flag)</f>
        <v>zzz_ignore</v>
      </c>
      <c r="M854" s="19" t="str">
        <f>IF(AND(NOT(ISBLANK('Gen Master'!M849)),OR('Gen Master'!$AM849=TRUE,'Gen Master'!$AM849="Enabled?")),'Gen Master'!M849, ignore_flag)</f>
        <v>zzz_ignore</v>
      </c>
      <c r="N854" s="19" t="str">
        <f>IF(AND(NOT(ISBLANK('Gen Master'!N849)),OR('Gen Master'!$AM849=TRUE,'Gen Master'!$AM849="Enabled?")),'Gen Master'!N849, ignore_flag)</f>
        <v>zzz_ignore</v>
      </c>
      <c r="O854" s="19" t="str">
        <f>IF(AND(NOT(ISBLANK('Gen Master'!O849)),OR('Gen Master'!$AM849=TRUE,'Gen Master'!$AM849="Enabled?")),'Gen Master'!O849, ignore_flag)</f>
        <v>zzz_ignore</v>
      </c>
      <c r="P854" s="19" t="str">
        <f>IF(AND(NOT(ISBLANK('Gen Master'!P849)),OR('Gen Master'!$AM849=TRUE,'Gen Master'!$AM849="Enabled?")),'Gen Master'!P849, ignore_flag)</f>
        <v>zzz_ignore</v>
      </c>
      <c r="Q854" s="19" t="str">
        <f>IF(AND(NOT(ISBLANK('Gen Master'!Q849)),OR('Gen Master'!$AM849=TRUE,'Gen Master'!$AM849="Enabled?")),'Gen Master'!Q849, ignore_flag)</f>
        <v>zzz_ignore</v>
      </c>
      <c r="R854" s="19" t="str">
        <f>IF(AND(NOT(ISBLANK('Gen Master'!R849)),OR('Gen Master'!$AM849=TRUE,'Gen Master'!$AM849="Enabled?")),'Gen Master'!R849, ignore_flag)</f>
        <v>zzz_ignore</v>
      </c>
      <c r="S854" s="19" t="str">
        <f>IF(AND(NOT(ISBLANK('Gen Master'!S849)),OR('Gen Master'!$AM849=TRUE,'Gen Master'!$AM849="Enabled?")),'Gen Master'!S849, ignore_flag)</f>
        <v>zzz_ignore</v>
      </c>
      <c r="T854" s="19" t="str">
        <f>IF(AND(NOT(ISBLANK('Gen Master'!T849)),OR('Gen Master'!$AM849=TRUE,'Gen Master'!$AM849="Enabled?")),'Gen Master'!T849, ignore_flag)</f>
        <v>zzz_ignore</v>
      </c>
      <c r="U854" s="19" t="str">
        <f>IF(AND(NOT(ISBLANK('Gen Master'!U849)),OR('Gen Master'!$AM849=TRUE,'Gen Master'!$AM849="Enabled?")),'Gen Master'!U849, ignore_flag)</f>
        <v>zzz_ignore</v>
      </c>
      <c r="V854" s="19" t="str">
        <f ca="1">IF(AND(NOT(ISBLANK('Gen Master'!V849)),OR('Gen Master'!$AM849=TRUE,'Gen Master'!$AM849="Enabled?")),'Gen Master'!V849, ignore_flag)</f>
        <v>zzz_ignore</v>
      </c>
      <c r="W854" s="19" t="str">
        <f>IF(AND(NOT(ISBLANK('Gen Master'!W849)),OR('Gen Master'!$AM849=TRUE,'Gen Master'!$AM849="Enabled?")),'Gen Master'!W849, ignore_flag)</f>
        <v>zzz_ignore</v>
      </c>
      <c r="X854" s="19" t="str">
        <f>IF(AND(NOT(ISBLANK('Gen Master'!X849)),OR('Gen Master'!$AM849=TRUE,'Gen Master'!$AM849="Enabled?")),'Gen Master'!X849, ignore_flag)</f>
        <v>zzz_ignore</v>
      </c>
      <c r="Y854" s="19" t="str">
        <f>IF(AND(NOT(ISBLANK('Gen Master'!Y849)),OR('Gen Master'!$AM849=TRUE,'Gen Master'!$AM849="Enabled?")),'Gen Master'!Y849, ignore_flag)</f>
        <v>zzz_ignore</v>
      </c>
    </row>
    <row r="855" spans="1:25">
      <c r="A855" s="19">
        <f>'Gen Master'!A850</f>
        <v>819</v>
      </c>
      <c r="B855" s="19" t="str">
        <f>IF(AND(NOT(ISBLANK('Gen Master'!B850)),OR('Gen Master'!$AM850=TRUE,'Gen Master'!$AM850="Enabled?")),'Gen Master'!B850, ignore_flag)</f>
        <v>zzz_ignore</v>
      </c>
      <c r="C855" s="19" t="str">
        <f>IF(AND(NOT(ISBLANK('Gen Master'!C850)),OR('Gen Master'!$AM850=TRUE,'Gen Master'!$AM850="Enabled?")),'Gen Master'!C850, ignore_flag)</f>
        <v>zzz_ignore</v>
      </c>
      <c r="D855" s="19" t="str">
        <f>IF(AND(NOT(ISBLANK('Gen Master'!D850)),OR('Gen Master'!$AM850=TRUE,'Gen Master'!$AM850="Enabled?")),'Gen Master'!D850, ignore_flag)</f>
        <v>zzz_ignore</v>
      </c>
      <c r="E855" s="19" t="str">
        <f>IF(AND(NOT(ISBLANK('Gen Master'!E850)),OR('Gen Master'!$AM850=TRUE,'Gen Master'!$AM850="Enabled?")),'Gen Master'!E850, ignore_flag)</f>
        <v>zzz_ignore</v>
      </c>
      <c r="F855" s="19" t="str">
        <f>IF(AND(NOT(ISBLANK('Gen Master'!F850)),OR('Gen Master'!$AM850=TRUE,'Gen Master'!$AM850="Enabled?")),'Gen Master'!F850, ignore_flag)</f>
        <v>zzz_ignore</v>
      </c>
      <c r="G855" s="19" t="str">
        <f>IF(AND(NOT(ISBLANK('Gen Master'!G850)),OR('Gen Master'!$AM850=TRUE,'Gen Master'!$AM850="Enabled?")),'Gen Master'!G850, ignore_flag)</f>
        <v>zzz_ignore</v>
      </c>
      <c r="H855" s="19" t="str">
        <f>IF(AND(NOT(ISBLANK('Gen Master'!H850)),OR('Gen Master'!$AM850=TRUE,'Gen Master'!$AM850="Enabled?")),'Gen Master'!H850, ignore_flag)</f>
        <v>zzz_ignore</v>
      </c>
      <c r="I855" s="19" t="str">
        <f>IF(AND(NOT(ISBLANK('Gen Master'!I850)),OR('Gen Master'!$AM850=TRUE,'Gen Master'!$AM850="Enabled?")),'Gen Master'!I850, ignore_flag)</f>
        <v>zzz_ignore</v>
      </c>
      <c r="J855" s="19" t="str">
        <f>IF(AND(NOT(ISBLANK('Gen Master'!J850)),OR('Gen Master'!$AM850=TRUE,'Gen Master'!$AM850="Enabled?")),'Gen Master'!J850, ignore_flag)</f>
        <v>zzz_ignore</v>
      </c>
      <c r="K855" s="19" t="str">
        <f>IF(AND(NOT(ISBLANK('Gen Master'!K850)),OR('Gen Master'!$AM850=TRUE,'Gen Master'!$AM850="Enabled?")),'Gen Master'!K850, ignore_flag)</f>
        <v>zzz_ignore</v>
      </c>
      <c r="L855" s="19" t="str">
        <f>IF(AND(NOT(ISBLANK('Gen Master'!L850)),OR('Gen Master'!$AM850=TRUE,'Gen Master'!$AM850="Enabled?")),'Gen Master'!L850, ignore_flag)</f>
        <v>zzz_ignore</v>
      </c>
      <c r="M855" s="19" t="str">
        <f>IF(AND(NOT(ISBLANK('Gen Master'!M850)),OR('Gen Master'!$AM850=TRUE,'Gen Master'!$AM850="Enabled?")),'Gen Master'!M850, ignore_flag)</f>
        <v>zzz_ignore</v>
      </c>
      <c r="N855" s="19" t="str">
        <f>IF(AND(NOT(ISBLANK('Gen Master'!N850)),OR('Gen Master'!$AM850=TRUE,'Gen Master'!$AM850="Enabled?")),'Gen Master'!N850, ignore_flag)</f>
        <v>zzz_ignore</v>
      </c>
      <c r="O855" s="19" t="str">
        <f>IF(AND(NOT(ISBLANK('Gen Master'!O850)),OR('Gen Master'!$AM850=TRUE,'Gen Master'!$AM850="Enabled?")),'Gen Master'!O850, ignore_flag)</f>
        <v>zzz_ignore</v>
      </c>
      <c r="P855" s="19" t="str">
        <f>IF(AND(NOT(ISBLANK('Gen Master'!P850)),OR('Gen Master'!$AM850=TRUE,'Gen Master'!$AM850="Enabled?")),'Gen Master'!P850, ignore_flag)</f>
        <v>zzz_ignore</v>
      </c>
      <c r="Q855" s="19" t="str">
        <f>IF(AND(NOT(ISBLANK('Gen Master'!Q850)),OR('Gen Master'!$AM850=TRUE,'Gen Master'!$AM850="Enabled?")),'Gen Master'!Q850, ignore_flag)</f>
        <v>zzz_ignore</v>
      </c>
      <c r="R855" s="19" t="str">
        <f>IF(AND(NOT(ISBLANK('Gen Master'!R850)),OR('Gen Master'!$AM850=TRUE,'Gen Master'!$AM850="Enabled?")),'Gen Master'!R850, ignore_flag)</f>
        <v>zzz_ignore</v>
      </c>
      <c r="S855" s="19" t="str">
        <f>IF(AND(NOT(ISBLANK('Gen Master'!S850)),OR('Gen Master'!$AM850=TRUE,'Gen Master'!$AM850="Enabled?")),'Gen Master'!S850, ignore_flag)</f>
        <v>zzz_ignore</v>
      </c>
      <c r="T855" s="19" t="str">
        <f>IF(AND(NOT(ISBLANK('Gen Master'!T850)),OR('Gen Master'!$AM850=TRUE,'Gen Master'!$AM850="Enabled?")),'Gen Master'!T850, ignore_flag)</f>
        <v>zzz_ignore</v>
      </c>
      <c r="U855" s="19" t="str">
        <f>IF(AND(NOT(ISBLANK('Gen Master'!U850)),OR('Gen Master'!$AM850=TRUE,'Gen Master'!$AM850="Enabled?")),'Gen Master'!U850, ignore_flag)</f>
        <v>zzz_ignore</v>
      </c>
      <c r="V855" s="19" t="str">
        <f ca="1">IF(AND(NOT(ISBLANK('Gen Master'!V850)),OR('Gen Master'!$AM850=TRUE,'Gen Master'!$AM850="Enabled?")),'Gen Master'!V850, ignore_flag)</f>
        <v>zzz_ignore</v>
      </c>
      <c r="W855" s="19" t="str">
        <f>IF(AND(NOT(ISBLANK('Gen Master'!W850)),OR('Gen Master'!$AM850=TRUE,'Gen Master'!$AM850="Enabled?")),'Gen Master'!W850, ignore_flag)</f>
        <v>zzz_ignore</v>
      </c>
      <c r="X855" s="19" t="str">
        <f>IF(AND(NOT(ISBLANK('Gen Master'!X850)),OR('Gen Master'!$AM850=TRUE,'Gen Master'!$AM850="Enabled?")),'Gen Master'!X850, ignore_flag)</f>
        <v>zzz_ignore</v>
      </c>
      <c r="Y855" s="19" t="str">
        <f>IF(AND(NOT(ISBLANK('Gen Master'!Y850)),OR('Gen Master'!$AM850=TRUE,'Gen Master'!$AM850="Enabled?")),'Gen Master'!Y850, ignore_flag)</f>
        <v>zzz_ignore</v>
      </c>
    </row>
    <row r="856" spans="1:25">
      <c r="A856" s="19">
        <f>'Gen Master'!A851</f>
        <v>820</v>
      </c>
      <c r="B856" s="19" t="str">
        <f>IF(AND(NOT(ISBLANK('Gen Master'!B851)),OR('Gen Master'!$AM851=TRUE,'Gen Master'!$AM851="Enabled?")),'Gen Master'!B851, ignore_flag)</f>
        <v>zzz_ignore</v>
      </c>
      <c r="C856" s="19" t="str">
        <f>IF(AND(NOT(ISBLANK('Gen Master'!C851)),OR('Gen Master'!$AM851=TRUE,'Gen Master'!$AM851="Enabled?")),'Gen Master'!C851, ignore_flag)</f>
        <v>zzz_ignore</v>
      </c>
      <c r="D856" s="19" t="str">
        <f>IF(AND(NOT(ISBLANK('Gen Master'!D851)),OR('Gen Master'!$AM851=TRUE,'Gen Master'!$AM851="Enabled?")),'Gen Master'!D851, ignore_flag)</f>
        <v>zzz_ignore</v>
      </c>
      <c r="E856" s="19" t="str">
        <f>IF(AND(NOT(ISBLANK('Gen Master'!E851)),OR('Gen Master'!$AM851=TRUE,'Gen Master'!$AM851="Enabled?")),'Gen Master'!E851, ignore_flag)</f>
        <v>zzz_ignore</v>
      </c>
      <c r="F856" s="19" t="str">
        <f>IF(AND(NOT(ISBLANK('Gen Master'!F851)),OR('Gen Master'!$AM851=TRUE,'Gen Master'!$AM851="Enabled?")),'Gen Master'!F851, ignore_flag)</f>
        <v>zzz_ignore</v>
      </c>
      <c r="G856" s="19" t="str">
        <f>IF(AND(NOT(ISBLANK('Gen Master'!G851)),OR('Gen Master'!$AM851=TRUE,'Gen Master'!$AM851="Enabled?")),'Gen Master'!G851, ignore_flag)</f>
        <v>zzz_ignore</v>
      </c>
      <c r="H856" s="19" t="str">
        <f>IF(AND(NOT(ISBLANK('Gen Master'!H851)),OR('Gen Master'!$AM851=TRUE,'Gen Master'!$AM851="Enabled?")),'Gen Master'!H851, ignore_flag)</f>
        <v>zzz_ignore</v>
      </c>
      <c r="I856" s="19" t="str">
        <f>IF(AND(NOT(ISBLANK('Gen Master'!I851)),OR('Gen Master'!$AM851=TRUE,'Gen Master'!$AM851="Enabled?")),'Gen Master'!I851, ignore_flag)</f>
        <v>zzz_ignore</v>
      </c>
      <c r="J856" s="19" t="str">
        <f>IF(AND(NOT(ISBLANK('Gen Master'!J851)),OR('Gen Master'!$AM851=TRUE,'Gen Master'!$AM851="Enabled?")),'Gen Master'!J851, ignore_flag)</f>
        <v>zzz_ignore</v>
      </c>
      <c r="K856" s="19" t="str">
        <f>IF(AND(NOT(ISBLANK('Gen Master'!K851)),OR('Gen Master'!$AM851=TRUE,'Gen Master'!$AM851="Enabled?")),'Gen Master'!K851, ignore_flag)</f>
        <v>zzz_ignore</v>
      </c>
      <c r="L856" s="19" t="str">
        <f>IF(AND(NOT(ISBLANK('Gen Master'!L851)),OR('Gen Master'!$AM851=TRUE,'Gen Master'!$AM851="Enabled?")),'Gen Master'!L851, ignore_flag)</f>
        <v>zzz_ignore</v>
      </c>
      <c r="M856" s="19" t="str">
        <f>IF(AND(NOT(ISBLANK('Gen Master'!M851)),OR('Gen Master'!$AM851=TRUE,'Gen Master'!$AM851="Enabled?")),'Gen Master'!M851, ignore_flag)</f>
        <v>zzz_ignore</v>
      </c>
      <c r="N856" s="19" t="str">
        <f>IF(AND(NOT(ISBLANK('Gen Master'!N851)),OR('Gen Master'!$AM851=TRUE,'Gen Master'!$AM851="Enabled?")),'Gen Master'!N851, ignore_flag)</f>
        <v>zzz_ignore</v>
      </c>
      <c r="O856" s="19" t="str">
        <f>IF(AND(NOT(ISBLANK('Gen Master'!O851)),OR('Gen Master'!$AM851=TRUE,'Gen Master'!$AM851="Enabled?")),'Gen Master'!O851, ignore_flag)</f>
        <v>zzz_ignore</v>
      </c>
      <c r="P856" s="19" t="str">
        <f>IF(AND(NOT(ISBLANK('Gen Master'!P851)),OR('Gen Master'!$AM851=TRUE,'Gen Master'!$AM851="Enabled?")),'Gen Master'!P851, ignore_flag)</f>
        <v>zzz_ignore</v>
      </c>
      <c r="Q856" s="19" t="str">
        <f>IF(AND(NOT(ISBLANK('Gen Master'!Q851)),OR('Gen Master'!$AM851=TRUE,'Gen Master'!$AM851="Enabled?")),'Gen Master'!Q851, ignore_flag)</f>
        <v>zzz_ignore</v>
      </c>
      <c r="R856" s="19" t="str">
        <f>IF(AND(NOT(ISBLANK('Gen Master'!R851)),OR('Gen Master'!$AM851=TRUE,'Gen Master'!$AM851="Enabled?")),'Gen Master'!R851, ignore_flag)</f>
        <v>zzz_ignore</v>
      </c>
      <c r="S856" s="19" t="str">
        <f>IF(AND(NOT(ISBLANK('Gen Master'!S851)),OR('Gen Master'!$AM851=TRUE,'Gen Master'!$AM851="Enabled?")),'Gen Master'!S851, ignore_flag)</f>
        <v>zzz_ignore</v>
      </c>
      <c r="T856" s="19" t="str">
        <f>IF(AND(NOT(ISBLANK('Gen Master'!T851)),OR('Gen Master'!$AM851=TRUE,'Gen Master'!$AM851="Enabled?")),'Gen Master'!T851, ignore_flag)</f>
        <v>zzz_ignore</v>
      </c>
      <c r="U856" s="19" t="str">
        <f>IF(AND(NOT(ISBLANK('Gen Master'!U851)),OR('Gen Master'!$AM851=TRUE,'Gen Master'!$AM851="Enabled?")),'Gen Master'!U851, ignore_flag)</f>
        <v>zzz_ignore</v>
      </c>
      <c r="V856" s="19" t="str">
        <f ca="1">IF(AND(NOT(ISBLANK('Gen Master'!V851)),OR('Gen Master'!$AM851=TRUE,'Gen Master'!$AM851="Enabled?")),'Gen Master'!V851, ignore_flag)</f>
        <v>zzz_ignore</v>
      </c>
      <c r="W856" s="19" t="str">
        <f>IF(AND(NOT(ISBLANK('Gen Master'!W851)),OR('Gen Master'!$AM851=TRUE,'Gen Master'!$AM851="Enabled?")),'Gen Master'!W851, ignore_flag)</f>
        <v>zzz_ignore</v>
      </c>
      <c r="X856" s="19" t="str">
        <f>IF(AND(NOT(ISBLANK('Gen Master'!X851)),OR('Gen Master'!$AM851=TRUE,'Gen Master'!$AM851="Enabled?")),'Gen Master'!X851, ignore_flag)</f>
        <v>zzz_ignore</v>
      </c>
      <c r="Y856" s="19" t="str">
        <f>IF(AND(NOT(ISBLANK('Gen Master'!Y851)),OR('Gen Master'!$AM851=TRUE,'Gen Master'!$AM851="Enabled?")),'Gen Master'!Y851, ignore_flag)</f>
        <v>zzz_ignore</v>
      </c>
    </row>
    <row r="857" spans="1:25">
      <c r="A857" s="19">
        <f>'Gen Master'!A852</f>
        <v>821</v>
      </c>
      <c r="B857" s="19" t="str">
        <f>IF(AND(NOT(ISBLANK('Gen Master'!B852)),OR('Gen Master'!$AM852=TRUE,'Gen Master'!$AM852="Enabled?")),'Gen Master'!B852, ignore_flag)</f>
        <v>zzz_ignore</v>
      </c>
      <c r="C857" s="19" t="str">
        <f>IF(AND(NOT(ISBLANK('Gen Master'!C852)),OR('Gen Master'!$AM852=TRUE,'Gen Master'!$AM852="Enabled?")),'Gen Master'!C852, ignore_flag)</f>
        <v>zzz_ignore</v>
      </c>
      <c r="D857" s="19" t="str">
        <f>IF(AND(NOT(ISBLANK('Gen Master'!D852)),OR('Gen Master'!$AM852=TRUE,'Gen Master'!$AM852="Enabled?")),'Gen Master'!D852, ignore_flag)</f>
        <v>zzz_ignore</v>
      </c>
      <c r="E857" s="19" t="str">
        <f>IF(AND(NOT(ISBLANK('Gen Master'!E852)),OR('Gen Master'!$AM852=TRUE,'Gen Master'!$AM852="Enabled?")),'Gen Master'!E852, ignore_flag)</f>
        <v>zzz_ignore</v>
      </c>
      <c r="F857" s="19" t="str">
        <f>IF(AND(NOT(ISBLANK('Gen Master'!F852)),OR('Gen Master'!$AM852=TRUE,'Gen Master'!$AM852="Enabled?")),'Gen Master'!F852, ignore_flag)</f>
        <v>zzz_ignore</v>
      </c>
      <c r="G857" s="19" t="str">
        <f>IF(AND(NOT(ISBLANK('Gen Master'!G852)),OR('Gen Master'!$AM852=TRUE,'Gen Master'!$AM852="Enabled?")),'Gen Master'!G852, ignore_flag)</f>
        <v>zzz_ignore</v>
      </c>
      <c r="H857" s="19" t="str">
        <f>IF(AND(NOT(ISBLANK('Gen Master'!H852)),OR('Gen Master'!$AM852=TRUE,'Gen Master'!$AM852="Enabled?")),'Gen Master'!H852, ignore_flag)</f>
        <v>zzz_ignore</v>
      </c>
      <c r="I857" s="19" t="str">
        <f>IF(AND(NOT(ISBLANK('Gen Master'!I852)),OR('Gen Master'!$AM852=TRUE,'Gen Master'!$AM852="Enabled?")),'Gen Master'!I852, ignore_flag)</f>
        <v>zzz_ignore</v>
      </c>
      <c r="J857" s="19" t="str">
        <f>IF(AND(NOT(ISBLANK('Gen Master'!J852)),OR('Gen Master'!$AM852=TRUE,'Gen Master'!$AM852="Enabled?")),'Gen Master'!J852, ignore_flag)</f>
        <v>zzz_ignore</v>
      </c>
      <c r="K857" s="19" t="str">
        <f>IF(AND(NOT(ISBLANK('Gen Master'!K852)),OR('Gen Master'!$AM852=TRUE,'Gen Master'!$AM852="Enabled?")),'Gen Master'!K852, ignore_flag)</f>
        <v>zzz_ignore</v>
      </c>
      <c r="L857" s="19" t="str">
        <f>IF(AND(NOT(ISBLANK('Gen Master'!L852)),OR('Gen Master'!$AM852=TRUE,'Gen Master'!$AM852="Enabled?")),'Gen Master'!L852, ignore_flag)</f>
        <v>zzz_ignore</v>
      </c>
      <c r="M857" s="19" t="str">
        <f>IF(AND(NOT(ISBLANK('Gen Master'!M852)),OR('Gen Master'!$AM852=TRUE,'Gen Master'!$AM852="Enabled?")),'Gen Master'!M852, ignore_flag)</f>
        <v>zzz_ignore</v>
      </c>
      <c r="N857" s="19" t="str">
        <f>IF(AND(NOT(ISBLANK('Gen Master'!N852)),OR('Gen Master'!$AM852=TRUE,'Gen Master'!$AM852="Enabled?")),'Gen Master'!N852, ignore_flag)</f>
        <v>zzz_ignore</v>
      </c>
      <c r="O857" s="19" t="str">
        <f>IF(AND(NOT(ISBLANK('Gen Master'!O852)),OR('Gen Master'!$AM852=TRUE,'Gen Master'!$AM852="Enabled?")),'Gen Master'!O852, ignore_flag)</f>
        <v>zzz_ignore</v>
      </c>
      <c r="P857" s="19" t="str">
        <f>IF(AND(NOT(ISBLANK('Gen Master'!P852)),OR('Gen Master'!$AM852=TRUE,'Gen Master'!$AM852="Enabled?")),'Gen Master'!P852, ignore_flag)</f>
        <v>zzz_ignore</v>
      </c>
      <c r="Q857" s="19" t="str">
        <f>IF(AND(NOT(ISBLANK('Gen Master'!Q852)),OR('Gen Master'!$AM852=TRUE,'Gen Master'!$AM852="Enabled?")),'Gen Master'!Q852, ignore_flag)</f>
        <v>zzz_ignore</v>
      </c>
      <c r="R857" s="19" t="str">
        <f>IF(AND(NOT(ISBLANK('Gen Master'!R852)),OR('Gen Master'!$AM852=TRUE,'Gen Master'!$AM852="Enabled?")),'Gen Master'!R852, ignore_flag)</f>
        <v>zzz_ignore</v>
      </c>
      <c r="S857" s="19" t="str">
        <f>IF(AND(NOT(ISBLANK('Gen Master'!S852)),OR('Gen Master'!$AM852=TRUE,'Gen Master'!$AM852="Enabled?")),'Gen Master'!S852, ignore_flag)</f>
        <v>zzz_ignore</v>
      </c>
      <c r="T857" s="19" t="str">
        <f>IF(AND(NOT(ISBLANK('Gen Master'!T852)),OR('Gen Master'!$AM852=TRUE,'Gen Master'!$AM852="Enabled?")),'Gen Master'!T852, ignore_flag)</f>
        <v>zzz_ignore</v>
      </c>
      <c r="U857" s="19" t="str">
        <f>IF(AND(NOT(ISBLANK('Gen Master'!U852)),OR('Gen Master'!$AM852=TRUE,'Gen Master'!$AM852="Enabled?")),'Gen Master'!U852, ignore_flag)</f>
        <v>zzz_ignore</v>
      </c>
      <c r="V857" s="19" t="str">
        <f ca="1">IF(AND(NOT(ISBLANK('Gen Master'!V852)),OR('Gen Master'!$AM852=TRUE,'Gen Master'!$AM852="Enabled?")),'Gen Master'!V852, ignore_flag)</f>
        <v>zzz_ignore</v>
      </c>
      <c r="W857" s="19" t="str">
        <f>IF(AND(NOT(ISBLANK('Gen Master'!W852)),OR('Gen Master'!$AM852=TRUE,'Gen Master'!$AM852="Enabled?")),'Gen Master'!W852, ignore_flag)</f>
        <v>zzz_ignore</v>
      </c>
      <c r="X857" s="19" t="str">
        <f>IF(AND(NOT(ISBLANK('Gen Master'!X852)),OR('Gen Master'!$AM852=TRUE,'Gen Master'!$AM852="Enabled?")),'Gen Master'!X852, ignore_flag)</f>
        <v>zzz_ignore</v>
      </c>
      <c r="Y857" s="19" t="str">
        <f>IF(AND(NOT(ISBLANK('Gen Master'!Y852)),OR('Gen Master'!$AM852=TRUE,'Gen Master'!$AM852="Enabled?")),'Gen Master'!Y852, ignore_flag)</f>
        <v>zzz_ignore</v>
      </c>
    </row>
    <row r="858" spans="1:25">
      <c r="A858" s="19">
        <f>'Gen Master'!A856</f>
        <v>825</v>
      </c>
      <c r="B858" s="19" t="str">
        <f>IF(AND(NOT(ISBLANK('Gen Master'!B856)),OR('Gen Master'!$AM856=TRUE,'Gen Master'!$AM856="Enabled?")),'Gen Master'!B856, ignore_flag)</f>
        <v>zzz_ignore</v>
      </c>
      <c r="C858" s="19" t="str">
        <f>IF(AND(NOT(ISBLANK('Gen Master'!C856)),OR('Gen Master'!$AM856=TRUE,'Gen Master'!$AM856="Enabled?")),'Gen Master'!C856, ignore_flag)</f>
        <v>zzz_ignore</v>
      </c>
      <c r="D858" s="19" t="str">
        <f>IF(AND(NOT(ISBLANK('Gen Master'!D856)),OR('Gen Master'!$AM856=TRUE,'Gen Master'!$AM856="Enabled?")),'Gen Master'!D856, ignore_flag)</f>
        <v>zzz_ignore</v>
      </c>
      <c r="E858" s="19" t="str">
        <f>IF(AND(NOT(ISBLANK('Gen Master'!E856)),OR('Gen Master'!$AM856=TRUE,'Gen Master'!$AM856="Enabled?")),'Gen Master'!E856, ignore_flag)</f>
        <v>zzz_ignore</v>
      </c>
      <c r="F858" s="19" t="str">
        <f>IF(AND(NOT(ISBLANK('Gen Master'!F856)),OR('Gen Master'!$AM856=TRUE,'Gen Master'!$AM856="Enabled?")),'Gen Master'!F856, ignore_flag)</f>
        <v>zzz_ignore</v>
      </c>
      <c r="G858" s="19" t="str">
        <f>IF(AND(NOT(ISBLANK('Gen Master'!G856)),OR('Gen Master'!$AM856=TRUE,'Gen Master'!$AM856="Enabled?")),'Gen Master'!G856, ignore_flag)</f>
        <v>zzz_ignore</v>
      </c>
      <c r="H858" s="19" t="str">
        <f>IF(AND(NOT(ISBLANK('Gen Master'!H856)),OR('Gen Master'!$AM856=TRUE,'Gen Master'!$AM856="Enabled?")),'Gen Master'!H856, ignore_flag)</f>
        <v>zzz_ignore</v>
      </c>
      <c r="I858" s="19" t="str">
        <f>IF(AND(NOT(ISBLANK('Gen Master'!I856)),OR('Gen Master'!$AM856=TRUE,'Gen Master'!$AM856="Enabled?")),'Gen Master'!I856, ignore_flag)</f>
        <v>zzz_ignore</v>
      </c>
      <c r="J858" s="19" t="str">
        <f>IF(AND(NOT(ISBLANK('Gen Master'!J856)),OR('Gen Master'!$AM856=TRUE,'Gen Master'!$AM856="Enabled?")),'Gen Master'!J856, ignore_flag)</f>
        <v>zzz_ignore</v>
      </c>
      <c r="K858" s="19" t="str">
        <f>IF(AND(NOT(ISBLANK('Gen Master'!K856)),OR('Gen Master'!$AM856=TRUE,'Gen Master'!$AM856="Enabled?")),'Gen Master'!K856, ignore_flag)</f>
        <v>zzz_ignore</v>
      </c>
      <c r="L858" s="19" t="str">
        <f>IF(AND(NOT(ISBLANK('Gen Master'!L856)),OR('Gen Master'!$AM856=TRUE,'Gen Master'!$AM856="Enabled?")),'Gen Master'!L856, ignore_flag)</f>
        <v>zzz_ignore</v>
      </c>
      <c r="M858" s="19" t="str">
        <f>IF(AND(NOT(ISBLANK('Gen Master'!M856)),OR('Gen Master'!$AM856=TRUE,'Gen Master'!$AM856="Enabled?")),'Gen Master'!M856, ignore_flag)</f>
        <v>zzz_ignore</v>
      </c>
      <c r="N858" s="19" t="str">
        <f>IF(AND(NOT(ISBLANK('Gen Master'!N856)),OR('Gen Master'!$AM856=TRUE,'Gen Master'!$AM856="Enabled?")),'Gen Master'!N856, ignore_flag)</f>
        <v>zzz_ignore</v>
      </c>
      <c r="O858" s="19" t="str">
        <f>IF(AND(NOT(ISBLANK('Gen Master'!O856)),OR('Gen Master'!$AM856=TRUE,'Gen Master'!$AM856="Enabled?")),'Gen Master'!O856, ignore_flag)</f>
        <v>zzz_ignore</v>
      </c>
      <c r="P858" s="19" t="str">
        <f>IF(AND(NOT(ISBLANK('Gen Master'!P856)),OR('Gen Master'!$AM856=TRUE,'Gen Master'!$AM856="Enabled?")),'Gen Master'!P856, ignore_flag)</f>
        <v>zzz_ignore</v>
      </c>
      <c r="Q858" s="19" t="str">
        <f>IF(AND(NOT(ISBLANK('Gen Master'!Q856)),OR('Gen Master'!$AM856=TRUE,'Gen Master'!$AM856="Enabled?")),'Gen Master'!Q856, ignore_flag)</f>
        <v>zzz_ignore</v>
      </c>
      <c r="R858" s="19" t="str">
        <f>IF(AND(NOT(ISBLANK('Gen Master'!R856)),OR('Gen Master'!$AM856=TRUE,'Gen Master'!$AM856="Enabled?")),'Gen Master'!R856, ignore_flag)</f>
        <v>zzz_ignore</v>
      </c>
      <c r="S858" s="19" t="str">
        <f>IF(AND(NOT(ISBLANK('Gen Master'!S856)),OR('Gen Master'!$AM856=TRUE,'Gen Master'!$AM856="Enabled?")),'Gen Master'!S856, ignore_flag)</f>
        <v>zzz_ignore</v>
      </c>
      <c r="T858" s="19" t="str">
        <f>IF(AND(NOT(ISBLANK('Gen Master'!T856)),OR('Gen Master'!$AM856=TRUE,'Gen Master'!$AM856="Enabled?")),'Gen Master'!T856, ignore_flag)</f>
        <v>zzz_ignore</v>
      </c>
      <c r="U858" s="19" t="str">
        <f>IF(AND(NOT(ISBLANK('Gen Master'!U856)),OR('Gen Master'!$AM856=TRUE,'Gen Master'!$AM856="Enabled?")),'Gen Master'!U856, ignore_flag)</f>
        <v>zzz_ignore</v>
      </c>
      <c r="V858" s="19" t="str">
        <f ca="1">IF(AND(NOT(ISBLANK('Gen Master'!V856)),OR('Gen Master'!$AM856=TRUE,'Gen Master'!$AM856="Enabled?")),'Gen Master'!V856, ignore_flag)</f>
        <v>zzz_ignore</v>
      </c>
      <c r="W858" s="19" t="str">
        <f>IF(AND(NOT(ISBLANK('Gen Master'!W856)),OR('Gen Master'!$AM856=TRUE,'Gen Master'!$AM856="Enabled?")),'Gen Master'!W856, ignore_flag)</f>
        <v>zzz_ignore</v>
      </c>
      <c r="X858" s="19" t="str">
        <f>IF(AND(NOT(ISBLANK('Gen Master'!X856)),OR('Gen Master'!$AM856=TRUE,'Gen Master'!$AM856="Enabled?")),'Gen Master'!X856, ignore_flag)</f>
        <v>zzz_ignore</v>
      </c>
      <c r="Y858" s="19" t="str">
        <f>IF(AND(NOT(ISBLANK('Gen Master'!Y856)),OR('Gen Master'!$AM856=TRUE,'Gen Master'!$AM856="Enabled?")),'Gen Master'!Y856, ignore_flag)</f>
        <v>zzz_ignore</v>
      </c>
    </row>
    <row r="859" spans="1:25">
      <c r="A859" s="19">
        <f>'Gen Master'!A857</f>
        <v>826</v>
      </c>
      <c r="B859" s="19" t="str">
        <f>IF(AND(NOT(ISBLANK('Gen Master'!B857)),OR('Gen Master'!$AM857=TRUE,'Gen Master'!$AM857="Enabled?")),'Gen Master'!B857, ignore_flag)</f>
        <v>zzz_ignore</v>
      </c>
      <c r="C859" s="19" t="str">
        <f>IF(AND(NOT(ISBLANK('Gen Master'!C857)),OR('Gen Master'!$AM857=TRUE,'Gen Master'!$AM857="Enabled?")),'Gen Master'!C857, ignore_flag)</f>
        <v>zzz_ignore</v>
      </c>
      <c r="D859" s="19" t="str">
        <f>IF(AND(NOT(ISBLANK('Gen Master'!D857)),OR('Gen Master'!$AM857=TRUE,'Gen Master'!$AM857="Enabled?")),'Gen Master'!D857, ignore_flag)</f>
        <v>zzz_ignore</v>
      </c>
      <c r="E859" s="19" t="str">
        <f>IF(AND(NOT(ISBLANK('Gen Master'!E857)),OR('Gen Master'!$AM857=TRUE,'Gen Master'!$AM857="Enabled?")),'Gen Master'!E857, ignore_flag)</f>
        <v>zzz_ignore</v>
      </c>
      <c r="F859" s="19" t="str">
        <f>IF(AND(NOT(ISBLANK('Gen Master'!F857)),OR('Gen Master'!$AM857=TRUE,'Gen Master'!$AM857="Enabled?")),'Gen Master'!F857, ignore_flag)</f>
        <v>zzz_ignore</v>
      </c>
      <c r="G859" s="19" t="str">
        <f>IF(AND(NOT(ISBLANK('Gen Master'!G857)),OR('Gen Master'!$AM857=TRUE,'Gen Master'!$AM857="Enabled?")),'Gen Master'!G857, ignore_flag)</f>
        <v>zzz_ignore</v>
      </c>
      <c r="H859" s="19" t="str">
        <f>IF(AND(NOT(ISBLANK('Gen Master'!H857)),OR('Gen Master'!$AM857=TRUE,'Gen Master'!$AM857="Enabled?")),'Gen Master'!H857, ignore_flag)</f>
        <v>zzz_ignore</v>
      </c>
      <c r="I859" s="19" t="str">
        <f>IF(AND(NOT(ISBLANK('Gen Master'!I857)),OR('Gen Master'!$AM857=TRUE,'Gen Master'!$AM857="Enabled?")),'Gen Master'!I857, ignore_flag)</f>
        <v>zzz_ignore</v>
      </c>
      <c r="J859" s="19" t="str">
        <f>IF(AND(NOT(ISBLANK('Gen Master'!J857)),OR('Gen Master'!$AM857=TRUE,'Gen Master'!$AM857="Enabled?")),'Gen Master'!J857, ignore_flag)</f>
        <v>zzz_ignore</v>
      </c>
      <c r="K859" s="19" t="str">
        <f>IF(AND(NOT(ISBLANK('Gen Master'!K857)),OR('Gen Master'!$AM857=TRUE,'Gen Master'!$AM857="Enabled?")),'Gen Master'!K857, ignore_flag)</f>
        <v>zzz_ignore</v>
      </c>
      <c r="L859" s="19" t="str">
        <f>IF(AND(NOT(ISBLANK('Gen Master'!L857)),OR('Gen Master'!$AM857=TRUE,'Gen Master'!$AM857="Enabled?")),'Gen Master'!L857, ignore_flag)</f>
        <v>zzz_ignore</v>
      </c>
      <c r="M859" s="19" t="str">
        <f>IF(AND(NOT(ISBLANK('Gen Master'!M857)),OR('Gen Master'!$AM857=TRUE,'Gen Master'!$AM857="Enabled?")),'Gen Master'!M857, ignore_flag)</f>
        <v>zzz_ignore</v>
      </c>
      <c r="N859" s="19" t="str">
        <f>IF(AND(NOT(ISBLANK('Gen Master'!N857)),OR('Gen Master'!$AM857=TRUE,'Gen Master'!$AM857="Enabled?")),'Gen Master'!N857, ignore_flag)</f>
        <v>zzz_ignore</v>
      </c>
      <c r="O859" s="19" t="str">
        <f>IF(AND(NOT(ISBLANK('Gen Master'!O857)),OR('Gen Master'!$AM857=TRUE,'Gen Master'!$AM857="Enabled?")),'Gen Master'!O857, ignore_flag)</f>
        <v>zzz_ignore</v>
      </c>
      <c r="P859" s="19" t="str">
        <f>IF(AND(NOT(ISBLANK('Gen Master'!P857)),OR('Gen Master'!$AM857=TRUE,'Gen Master'!$AM857="Enabled?")),'Gen Master'!P857, ignore_flag)</f>
        <v>zzz_ignore</v>
      </c>
      <c r="Q859" s="19" t="str">
        <f>IF(AND(NOT(ISBLANK('Gen Master'!Q857)),OR('Gen Master'!$AM857=TRUE,'Gen Master'!$AM857="Enabled?")),'Gen Master'!Q857, ignore_flag)</f>
        <v>zzz_ignore</v>
      </c>
      <c r="R859" s="19" t="str">
        <f>IF(AND(NOT(ISBLANK('Gen Master'!R857)),OR('Gen Master'!$AM857=TRUE,'Gen Master'!$AM857="Enabled?")),'Gen Master'!R857, ignore_flag)</f>
        <v>zzz_ignore</v>
      </c>
      <c r="S859" s="19" t="str">
        <f>IF(AND(NOT(ISBLANK('Gen Master'!S857)),OR('Gen Master'!$AM857=TRUE,'Gen Master'!$AM857="Enabled?")),'Gen Master'!S857, ignore_flag)</f>
        <v>zzz_ignore</v>
      </c>
      <c r="T859" s="19" t="str">
        <f>IF(AND(NOT(ISBLANK('Gen Master'!T857)),OR('Gen Master'!$AM857=TRUE,'Gen Master'!$AM857="Enabled?")),'Gen Master'!T857, ignore_flag)</f>
        <v>zzz_ignore</v>
      </c>
      <c r="U859" s="19" t="str">
        <f>IF(AND(NOT(ISBLANK('Gen Master'!U857)),OR('Gen Master'!$AM857=TRUE,'Gen Master'!$AM857="Enabled?")),'Gen Master'!U857, ignore_flag)</f>
        <v>zzz_ignore</v>
      </c>
      <c r="V859" s="19" t="str">
        <f ca="1">IF(AND(NOT(ISBLANK('Gen Master'!V857)),OR('Gen Master'!$AM857=TRUE,'Gen Master'!$AM857="Enabled?")),'Gen Master'!V857, ignore_flag)</f>
        <v>zzz_ignore</v>
      </c>
      <c r="W859" s="19" t="str">
        <f>IF(AND(NOT(ISBLANK('Gen Master'!W857)),OR('Gen Master'!$AM857=TRUE,'Gen Master'!$AM857="Enabled?")),'Gen Master'!W857, ignore_flag)</f>
        <v>zzz_ignore</v>
      </c>
      <c r="X859" s="19" t="str">
        <f>IF(AND(NOT(ISBLANK('Gen Master'!X857)),OR('Gen Master'!$AM857=TRUE,'Gen Master'!$AM857="Enabled?")),'Gen Master'!X857, ignore_flag)</f>
        <v>zzz_ignore</v>
      </c>
      <c r="Y859" s="19" t="str">
        <f>IF(AND(NOT(ISBLANK('Gen Master'!Y857)),OR('Gen Master'!$AM857=TRUE,'Gen Master'!$AM857="Enabled?")),'Gen Master'!Y857, ignore_flag)</f>
        <v>zzz_ignore</v>
      </c>
    </row>
    <row r="860" spans="1:25">
      <c r="A860" s="19">
        <f>'Gen Master'!A858</f>
        <v>827</v>
      </c>
      <c r="B860" s="19" t="str">
        <f>IF(AND(NOT(ISBLANK('Gen Master'!B858)),OR('Gen Master'!$AM858=TRUE,'Gen Master'!$AM858="Enabled?")),'Gen Master'!B858, ignore_flag)</f>
        <v>zzz_ignore</v>
      </c>
      <c r="C860" s="19" t="str">
        <f>IF(AND(NOT(ISBLANK('Gen Master'!C858)),OR('Gen Master'!$AM858=TRUE,'Gen Master'!$AM858="Enabled?")),'Gen Master'!C858, ignore_flag)</f>
        <v>zzz_ignore</v>
      </c>
      <c r="D860" s="19" t="str">
        <f>IF(AND(NOT(ISBLANK('Gen Master'!D858)),OR('Gen Master'!$AM858=TRUE,'Gen Master'!$AM858="Enabled?")),'Gen Master'!D858, ignore_flag)</f>
        <v>zzz_ignore</v>
      </c>
      <c r="E860" s="19" t="str">
        <f>IF(AND(NOT(ISBLANK('Gen Master'!E858)),OR('Gen Master'!$AM858=TRUE,'Gen Master'!$AM858="Enabled?")),'Gen Master'!E858, ignore_flag)</f>
        <v>zzz_ignore</v>
      </c>
      <c r="F860" s="19" t="str">
        <f>IF(AND(NOT(ISBLANK('Gen Master'!F858)),OR('Gen Master'!$AM858=TRUE,'Gen Master'!$AM858="Enabled?")),'Gen Master'!F858, ignore_flag)</f>
        <v>zzz_ignore</v>
      </c>
      <c r="G860" s="19" t="str">
        <f>IF(AND(NOT(ISBLANK('Gen Master'!G858)),OR('Gen Master'!$AM858=TRUE,'Gen Master'!$AM858="Enabled?")),'Gen Master'!G858, ignore_flag)</f>
        <v>zzz_ignore</v>
      </c>
      <c r="H860" s="19" t="str">
        <f>IF(AND(NOT(ISBLANK('Gen Master'!H858)),OR('Gen Master'!$AM858=TRUE,'Gen Master'!$AM858="Enabled?")),'Gen Master'!H858, ignore_flag)</f>
        <v>zzz_ignore</v>
      </c>
      <c r="I860" s="19" t="str">
        <f>IF(AND(NOT(ISBLANK('Gen Master'!I858)),OR('Gen Master'!$AM858=TRUE,'Gen Master'!$AM858="Enabled?")),'Gen Master'!I858, ignore_flag)</f>
        <v>zzz_ignore</v>
      </c>
      <c r="J860" s="19" t="str">
        <f>IF(AND(NOT(ISBLANK('Gen Master'!J858)),OR('Gen Master'!$AM858=TRUE,'Gen Master'!$AM858="Enabled?")),'Gen Master'!J858, ignore_flag)</f>
        <v>zzz_ignore</v>
      </c>
      <c r="K860" s="19" t="str">
        <f>IF(AND(NOT(ISBLANK('Gen Master'!K858)),OR('Gen Master'!$AM858=TRUE,'Gen Master'!$AM858="Enabled?")),'Gen Master'!K858, ignore_flag)</f>
        <v>zzz_ignore</v>
      </c>
      <c r="L860" s="19" t="str">
        <f>IF(AND(NOT(ISBLANK('Gen Master'!L858)),OR('Gen Master'!$AM858=TRUE,'Gen Master'!$AM858="Enabled?")),'Gen Master'!L858, ignore_flag)</f>
        <v>zzz_ignore</v>
      </c>
      <c r="M860" s="19" t="str">
        <f>IF(AND(NOT(ISBLANK('Gen Master'!M858)),OR('Gen Master'!$AM858=TRUE,'Gen Master'!$AM858="Enabled?")),'Gen Master'!M858, ignore_flag)</f>
        <v>zzz_ignore</v>
      </c>
      <c r="N860" s="19" t="str">
        <f>IF(AND(NOT(ISBLANK('Gen Master'!N858)),OR('Gen Master'!$AM858=TRUE,'Gen Master'!$AM858="Enabled?")),'Gen Master'!N858, ignore_flag)</f>
        <v>zzz_ignore</v>
      </c>
      <c r="O860" s="19" t="str">
        <f>IF(AND(NOT(ISBLANK('Gen Master'!O858)),OR('Gen Master'!$AM858=TRUE,'Gen Master'!$AM858="Enabled?")),'Gen Master'!O858, ignore_flag)</f>
        <v>zzz_ignore</v>
      </c>
      <c r="P860" s="19" t="str">
        <f>IF(AND(NOT(ISBLANK('Gen Master'!P858)),OR('Gen Master'!$AM858=TRUE,'Gen Master'!$AM858="Enabled?")),'Gen Master'!P858, ignore_flag)</f>
        <v>zzz_ignore</v>
      </c>
      <c r="Q860" s="19" t="str">
        <f>IF(AND(NOT(ISBLANK('Gen Master'!Q858)),OR('Gen Master'!$AM858=TRUE,'Gen Master'!$AM858="Enabled?")),'Gen Master'!Q858, ignore_flag)</f>
        <v>zzz_ignore</v>
      </c>
      <c r="R860" s="19" t="str">
        <f>IF(AND(NOT(ISBLANK('Gen Master'!R858)),OR('Gen Master'!$AM858=TRUE,'Gen Master'!$AM858="Enabled?")),'Gen Master'!R858, ignore_flag)</f>
        <v>zzz_ignore</v>
      </c>
      <c r="S860" s="19" t="str">
        <f>IF(AND(NOT(ISBLANK('Gen Master'!S858)),OR('Gen Master'!$AM858=TRUE,'Gen Master'!$AM858="Enabled?")),'Gen Master'!S858, ignore_flag)</f>
        <v>zzz_ignore</v>
      </c>
      <c r="T860" s="19" t="str">
        <f>IF(AND(NOT(ISBLANK('Gen Master'!T858)),OR('Gen Master'!$AM858=TRUE,'Gen Master'!$AM858="Enabled?")),'Gen Master'!T858, ignore_flag)</f>
        <v>zzz_ignore</v>
      </c>
      <c r="U860" s="19" t="str">
        <f>IF(AND(NOT(ISBLANK('Gen Master'!U858)),OR('Gen Master'!$AM858=TRUE,'Gen Master'!$AM858="Enabled?")),'Gen Master'!U858, ignore_flag)</f>
        <v>zzz_ignore</v>
      </c>
      <c r="V860" s="19" t="str">
        <f ca="1">IF(AND(NOT(ISBLANK('Gen Master'!V858)),OR('Gen Master'!$AM858=TRUE,'Gen Master'!$AM858="Enabled?")),'Gen Master'!V858, ignore_flag)</f>
        <v>zzz_ignore</v>
      </c>
      <c r="W860" s="19" t="str">
        <f>IF(AND(NOT(ISBLANK('Gen Master'!W858)),OR('Gen Master'!$AM858=TRUE,'Gen Master'!$AM858="Enabled?")),'Gen Master'!W858, ignore_flag)</f>
        <v>zzz_ignore</v>
      </c>
      <c r="X860" s="19" t="str">
        <f>IF(AND(NOT(ISBLANK('Gen Master'!X858)),OR('Gen Master'!$AM858=TRUE,'Gen Master'!$AM858="Enabled?")),'Gen Master'!X858, ignore_flag)</f>
        <v>zzz_ignore</v>
      </c>
      <c r="Y860" s="19" t="str">
        <f>IF(AND(NOT(ISBLANK('Gen Master'!Y858)),OR('Gen Master'!$AM858=TRUE,'Gen Master'!$AM858="Enabled?")),'Gen Master'!Y858, ignore_flag)</f>
        <v>zzz_ignore</v>
      </c>
    </row>
    <row r="861" spans="1:25">
      <c r="A861" s="19">
        <f>'Gen Master'!A859</f>
        <v>828</v>
      </c>
      <c r="B861" s="19" t="str">
        <f>IF(AND(NOT(ISBLANK('Gen Master'!B859)),OR('Gen Master'!$AM859=TRUE,'Gen Master'!$AM859="Enabled?")),'Gen Master'!B859, ignore_flag)</f>
        <v>zzz_ignore</v>
      </c>
      <c r="C861" s="19" t="str">
        <f>IF(AND(NOT(ISBLANK('Gen Master'!C859)),OR('Gen Master'!$AM859=TRUE,'Gen Master'!$AM859="Enabled?")),'Gen Master'!C859, ignore_flag)</f>
        <v>zzz_ignore</v>
      </c>
      <c r="D861" s="19" t="str">
        <f>IF(AND(NOT(ISBLANK('Gen Master'!D859)),OR('Gen Master'!$AM859=TRUE,'Gen Master'!$AM859="Enabled?")),'Gen Master'!D859, ignore_flag)</f>
        <v>zzz_ignore</v>
      </c>
      <c r="E861" s="19" t="str">
        <f>IF(AND(NOT(ISBLANK('Gen Master'!E859)),OR('Gen Master'!$AM859=TRUE,'Gen Master'!$AM859="Enabled?")),'Gen Master'!E859, ignore_flag)</f>
        <v>zzz_ignore</v>
      </c>
      <c r="F861" s="19" t="str">
        <f>IF(AND(NOT(ISBLANK('Gen Master'!F859)),OR('Gen Master'!$AM859=TRUE,'Gen Master'!$AM859="Enabled?")),'Gen Master'!F859, ignore_flag)</f>
        <v>zzz_ignore</v>
      </c>
      <c r="G861" s="19" t="str">
        <f>IF(AND(NOT(ISBLANK('Gen Master'!G859)),OR('Gen Master'!$AM859=TRUE,'Gen Master'!$AM859="Enabled?")),'Gen Master'!G859, ignore_flag)</f>
        <v>zzz_ignore</v>
      </c>
      <c r="H861" s="19" t="str">
        <f>IF(AND(NOT(ISBLANK('Gen Master'!H859)),OR('Gen Master'!$AM859=TRUE,'Gen Master'!$AM859="Enabled?")),'Gen Master'!H859, ignore_flag)</f>
        <v>zzz_ignore</v>
      </c>
      <c r="I861" s="19" t="str">
        <f>IF(AND(NOT(ISBLANK('Gen Master'!I859)),OR('Gen Master'!$AM859=TRUE,'Gen Master'!$AM859="Enabled?")),'Gen Master'!I859, ignore_flag)</f>
        <v>zzz_ignore</v>
      </c>
      <c r="J861" s="19" t="str">
        <f>IF(AND(NOT(ISBLANK('Gen Master'!J859)),OR('Gen Master'!$AM859=TRUE,'Gen Master'!$AM859="Enabled?")),'Gen Master'!J859, ignore_flag)</f>
        <v>zzz_ignore</v>
      </c>
      <c r="K861" s="19" t="str">
        <f>IF(AND(NOT(ISBLANK('Gen Master'!K859)),OR('Gen Master'!$AM859=TRUE,'Gen Master'!$AM859="Enabled?")),'Gen Master'!K859, ignore_flag)</f>
        <v>zzz_ignore</v>
      </c>
      <c r="L861" s="19" t="str">
        <f>IF(AND(NOT(ISBLANK('Gen Master'!L859)),OR('Gen Master'!$AM859=TRUE,'Gen Master'!$AM859="Enabled?")),'Gen Master'!L859, ignore_flag)</f>
        <v>zzz_ignore</v>
      </c>
      <c r="M861" s="19" t="str">
        <f>IF(AND(NOT(ISBLANK('Gen Master'!M859)),OR('Gen Master'!$AM859=TRUE,'Gen Master'!$AM859="Enabled?")),'Gen Master'!M859, ignore_flag)</f>
        <v>zzz_ignore</v>
      </c>
      <c r="N861" s="19" t="str">
        <f>IF(AND(NOT(ISBLANK('Gen Master'!N859)),OR('Gen Master'!$AM859=TRUE,'Gen Master'!$AM859="Enabled?")),'Gen Master'!N859, ignore_flag)</f>
        <v>zzz_ignore</v>
      </c>
      <c r="O861" s="19" t="str">
        <f>IF(AND(NOT(ISBLANK('Gen Master'!O859)),OR('Gen Master'!$AM859=TRUE,'Gen Master'!$AM859="Enabled?")),'Gen Master'!O859, ignore_flag)</f>
        <v>zzz_ignore</v>
      </c>
      <c r="P861" s="19" t="str">
        <f>IF(AND(NOT(ISBLANK('Gen Master'!P859)),OR('Gen Master'!$AM859=TRUE,'Gen Master'!$AM859="Enabled?")),'Gen Master'!P859, ignore_flag)</f>
        <v>zzz_ignore</v>
      </c>
      <c r="Q861" s="19" t="str">
        <f>IF(AND(NOT(ISBLANK('Gen Master'!Q859)),OR('Gen Master'!$AM859=TRUE,'Gen Master'!$AM859="Enabled?")),'Gen Master'!Q859, ignore_flag)</f>
        <v>zzz_ignore</v>
      </c>
      <c r="R861" s="19" t="str">
        <f>IF(AND(NOT(ISBLANK('Gen Master'!R859)),OR('Gen Master'!$AM859=TRUE,'Gen Master'!$AM859="Enabled?")),'Gen Master'!R859, ignore_flag)</f>
        <v>zzz_ignore</v>
      </c>
      <c r="S861" s="19" t="str">
        <f>IF(AND(NOT(ISBLANK('Gen Master'!S859)),OR('Gen Master'!$AM859=TRUE,'Gen Master'!$AM859="Enabled?")),'Gen Master'!S859, ignore_flag)</f>
        <v>zzz_ignore</v>
      </c>
      <c r="T861" s="19" t="str">
        <f>IF(AND(NOT(ISBLANK('Gen Master'!T859)),OR('Gen Master'!$AM859=TRUE,'Gen Master'!$AM859="Enabled?")),'Gen Master'!T859, ignore_flag)</f>
        <v>zzz_ignore</v>
      </c>
      <c r="U861" s="19" t="str">
        <f>IF(AND(NOT(ISBLANK('Gen Master'!U859)),OR('Gen Master'!$AM859=TRUE,'Gen Master'!$AM859="Enabled?")),'Gen Master'!U859, ignore_flag)</f>
        <v>zzz_ignore</v>
      </c>
      <c r="V861" s="19" t="str">
        <f ca="1">IF(AND(NOT(ISBLANK('Gen Master'!V859)),OR('Gen Master'!$AM859=TRUE,'Gen Master'!$AM859="Enabled?")),'Gen Master'!V859, ignore_flag)</f>
        <v>zzz_ignore</v>
      </c>
      <c r="W861" s="19" t="str">
        <f>IF(AND(NOT(ISBLANK('Gen Master'!W859)),OR('Gen Master'!$AM859=TRUE,'Gen Master'!$AM859="Enabled?")),'Gen Master'!W859, ignore_flag)</f>
        <v>zzz_ignore</v>
      </c>
      <c r="X861" s="19" t="str">
        <f>IF(AND(NOT(ISBLANK('Gen Master'!X859)),OR('Gen Master'!$AM859=TRUE,'Gen Master'!$AM859="Enabled?")),'Gen Master'!X859, ignore_flag)</f>
        <v>zzz_ignore</v>
      </c>
      <c r="Y861" s="19" t="str">
        <f>IF(AND(NOT(ISBLANK('Gen Master'!Y859)),OR('Gen Master'!$AM859=TRUE,'Gen Master'!$AM859="Enabled?")),'Gen Master'!Y859, ignore_flag)</f>
        <v>zzz_ignore</v>
      </c>
    </row>
    <row r="862" spans="1:25">
      <c r="A862" s="19">
        <f>'Gen Master'!A860</f>
        <v>829</v>
      </c>
      <c r="B862" s="19" t="str">
        <f>IF(AND(NOT(ISBLANK('Gen Master'!B860)),OR('Gen Master'!$AM860=TRUE,'Gen Master'!$AM860="Enabled?")),'Gen Master'!B860, ignore_flag)</f>
        <v>zzz_ignore</v>
      </c>
      <c r="C862" s="19" t="str">
        <f>IF(AND(NOT(ISBLANK('Gen Master'!C860)),OR('Gen Master'!$AM860=TRUE,'Gen Master'!$AM860="Enabled?")),'Gen Master'!C860, ignore_flag)</f>
        <v>zzz_ignore</v>
      </c>
      <c r="D862" s="19" t="str">
        <f>IF(AND(NOT(ISBLANK('Gen Master'!D860)),OR('Gen Master'!$AM860=TRUE,'Gen Master'!$AM860="Enabled?")),'Gen Master'!D860, ignore_flag)</f>
        <v>zzz_ignore</v>
      </c>
      <c r="E862" s="19" t="str">
        <f>IF(AND(NOT(ISBLANK('Gen Master'!E860)),OR('Gen Master'!$AM860=TRUE,'Gen Master'!$AM860="Enabled?")),'Gen Master'!E860, ignore_flag)</f>
        <v>zzz_ignore</v>
      </c>
      <c r="F862" s="19" t="str">
        <f>IF(AND(NOT(ISBLANK('Gen Master'!F860)),OR('Gen Master'!$AM860=TRUE,'Gen Master'!$AM860="Enabled?")),'Gen Master'!F860, ignore_flag)</f>
        <v>zzz_ignore</v>
      </c>
      <c r="G862" s="19" t="str">
        <f>IF(AND(NOT(ISBLANK('Gen Master'!G860)),OR('Gen Master'!$AM860=TRUE,'Gen Master'!$AM860="Enabled?")),'Gen Master'!G860, ignore_flag)</f>
        <v>zzz_ignore</v>
      </c>
      <c r="H862" s="19" t="str">
        <f>IF(AND(NOT(ISBLANK('Gen Master'!H860)),OR('Gen Master'!$AM860=TRUE,'Gen Master'!$AM860="Enabled?")),'Gen Master'!H860, ignore_flag)</f>
        <v>zzz_ignore</v>
      </c>
      <c r="I862" s="19" t="str">
        <f>IF(AND(NOT(ISBLANK('Gen Master'!I860)),OR('Gen Master'!$AM860=TRUE,'Gen Master'!$AM860="Enabled?")),'Gen Master'!I860, ignore_flag)</f>
        <v>zzz_ignore</v>
      </c>
      <c r="J862" s="19" t="str">
        <f>IF(AND(NOT(ISBLANK('Gen Master'!J860)),OR('Gen Master'!$AM860=TRUE,'Gen Master'!$AM860="Enabled?")),'Gen Master'!J860, ignore_flag)</f>
        <v>zzz_ignore</v>
      </c>
      <c r="K862" s="19" t="str">
        <f>IF(AND(NOT(ISBLANK('Gen Master'!K860)),OR('Gen Master'!$AM860=TRUE,'Gen Master'!$AM860="Enabled?")),'Gen Master'!K860, ignore_flag)</f>
        <v>zzz_ignore</v>
      </c>
      <c r="L862" s="19" t="str">
        <f>IF(AND(NOT(ISBLANK('Gen Master'!L860)),OR('Gen Master'!$AM860=TRUE,'Gen Master'!$AM860="Enabled?")),'Gen Master'!L860, ignore_flag)</f>
        <v>zzz_ignore</v>
      </c>
      <c r="M862" s="19" t="str">
        <f>IF(AND(NOT(ISBLANK('Gen Master'!M860)),OR('Gen Master'!$AM860=TRUE,'Gen Master'!$AM860="Enabled?")),'Gen Master'!M860, ignore_flag)</f>
        <v>zzz_ignore</v>
      </c>
      <c r="N862" s="19" t="str">
        <f>IF(AND(NOT(ISBLANK('Gen Master'!N860)),OR('Gen Master'!$AM860=TRUE,'Gen Master'!$AM860="Enabled?")),'Gen Master'!N860, ignore_flag)</f>
        <v>zzz_ignore</v>
      </c>
      <c r="O862" s="19" t="str">
        <f>IF(AND(NOT(ISBLANK('Gen Master'!O860)),OR('Gen Master'!$AM860=TRUE,'Gen Master'!$AM860="Enabled?")),'Gen Master'!O860, ignore_flag)</f>
        <v>zzz_ignore</v>
      </c>
      <c r="P862" s="19" t="str">
        <f>IF(AND(NOT(ISBLANK('Gen Master'!P860)),OR('Gen Master'!$AM860=TRUE,'Gen Master'!$AM860="Enabled?")),'Gen Master'!P860, ignore_flag)</f>
        <v>zzz_ignore</v>
      </c>
      <c r="Q862" s="19" t="str">
        <f>IF(AND(NOT(ISBLANK('Gen Master'!Q860)),OR('Gen Master'!$AM860=TRUE,'Gen Master'!$AM860="Enabled?")),'Gen Master'!Q860, ignore_flag)</f>
        <v>zzz_ignore</v>
      </c>
      <c r="R862" s="19" t="str">
        <f>IF(AND(NOT(ISBLANK('Gen Master'!R860)),OR('Gen Master'!$AM860=TRUE,'Gen Master'!$AM860="Enabled?")),'Gen Master'!R860, ignore_flag)</f>
        <v>zzz_ignore</v>
      </c>
      <c r="S862" s="19" t="str">
        <f>IF(AND(NOT(ISBLANK('Gen Master'!S860)),OR('Gen Master'!$AM860=TRUE,'Gen Master'!$AM860="Enabled?")),'Gen Master'!S860, ignore_flag)</f>
        <v>zzz_ignore</v>
      </c>
      <c r="T862" s="19" t="str">
        <f>IF(AND(NOT(ISBLANK('Gen Master'!T860)),OR('Gen Master'!$AM860=TRUE,'Gen Master'!$AM860="Enabled?")),'Gen Master'!T860, ignore_flag)</f>
        <v>zzz_ignore</v>
      </c>
      <c r="U862" s="19" t="str">
        <f>IF(AND(NOT(ISBLANK('Gen Master'!U860)),OR('Gen Master'!$AM860=TRUE,'Gen Master'!$AM860="Enabled?")),'Gen Master'!U860, ignore_flag)</f>
        <v>zzz_ignore</v>
      </c>
      <c r="V862" s="19" t="str">
        <f ca="1">IF(AND(NOT(ISBLANK('Gen Master'!V860)),OR('Gen Master'!$AM860=TRUE,'Gen Master'!$AM860="Enabled?")),'Gen Master'!V860, ignore_flag)</f>
        <v>zzz_ignore</v>
      </c>
      <c r="W862" s="19" t="str">
        <f>IF(AND(NOT(ISBLANK('Gen Master'!W860)),OR('Gen Master'!$AM860=TRUE,'Gen Master'!$AM860="Enabled?")),'Gen Master'!W860, ignore_flag)</f>
        <v>zzz_ignore</v>
      </c>
      <c r="X862" s="19" t="str">
        <f>IF(AND(NOT(ISBLANK('Gen Master'!X860)),OR('Gen Master'!$AM860=TRUE,'Gen Master'!$AM860="Enabled?")),'Gen Master'!X860, ignore_flag)</f>
        <v>zzz_ignore</v>
      </c>
      <c r="Y862" s="19" t="str">
        <f>IF(AND(NOT(ISBLANK('Gen Master'!Y860)),OR('Gen Master'!$AM860=TRUE,'Gen Master'!$AM860="Enabled?")),'Gen Master'!Y860, ignore_flag)</f>
        <v>zzz_ignore</v>
      </c>
    </row>
    <row r="863" spans="1:25">
      <c r="A863" s="19">
        <f>'Gen Master'!A861</f>
        <v>830</v>
      </c>
      <c r="B863" s="19" t="str">
        <f>IF(AND(NOT(ISBLANK('Gen Master'!B861)),OR('Gen Master'!$AM861=TRUE,'Gen Master'!$AM861="Enabled?")),'Gen Master'!B861, ignore_flag)</f>
        <v>zzz_ignore</v>
      </c>
      <c r="C863" s="19" t="str">
        <f>IF(AND(NOT(ISBLANK('Gen Master'!C861)),OR('Gen Master'!$AM861=TRUE,'Gen Master'!$AM861="Enabled?")),'Gen Master'!C861, ignore_flag)</f>
        <v>zzz_ignore</v>
      </c>
      <c r="D863" s="19" t="str">
        <f>IF(AND(NOT(ISBLANK('Gen Master'!D861)),OR('Gen Master'!$AM861=TRUE,'Gen Master'!$AM861="Enabled?")),'Gen Master'!D861, ignore_flag)</f>
        <v>zzz_ignore</v>
      </c>
      <c r="E863" s="19" t="str">
        <f>IF(AND(NOT(ISBLANK('Gen Master'!E861)),OR('Gen Master'!$AM861=TRUE,'Gen Master'!$AM861="Enabled?")),'Gen Master'!E861, ignore_flag)</f>
        <v>zzz_ignore</v>
      </c>
      <c r="F863" s="19" t="str">
        <f>IF(AND(NOT(ISBLANK('Gen Master'!F861)),OR('Gen Master'!$AM861=TRUE,'Gen Master'!$AM861="Enabled?")),'Gen Master'!F861, ignore_flag)</f>
        <v>zzz_ignore</v>
      </c>
      <c r="G863" s="19" t="str">
        <f>IF(AND(NOT(ISBLANK('Gen Master'!G861)),OR('Gen Master'!$AM861=TRUE,'Gen Master'!$AM861="Enabled?")),'Gen Master'!G861, ignore_flag)</f>
        <v>zzz_ignore</v>
      </c>
      <c r="H863" s="19" t="str">
        <f>IF(AND(NOT(ISBLANK('Gen Master'!H861)),OR('Gen Master'!$AM861=TRUE,'Gen Master'!$AM861="Enabled?")),'Gen Master'!H861, ignore_flag)</f>
        <v>zzz_ignore</v>
      </c>
      <c r="I863" s="19" t="str">
        <f>IF(AND(NOT(ISBLANK('Gen Master'!I861)),OR('Gen Master'!$AM861=TRUE,'Gen Master'!$AM861="Enabled?")),'Gen Master'!I861, ignore_flag)</f>
        <v>zzz_ignore</v>
      </c>
      <c r="J863" s="19" t="str">
        <f>IF(AND(NOT(ISBLANK('Gen Master'!J861)),OR('Gen Master'!$AM861=TRUE,'Gen Master'!$AM861="Enabled?")),'Gen Master'!J861, ignore_flag)</f>
        <v>zzz_ignore</v>
      </c>
      <c r="K863" s="19" t="str">
        <f>IF(AND(NOT(ISBLANK('Gen Master'!K861)),OR('Gen Master'!$AM861=TRUE,'Gen Master'!$AM861="Enabled?")),'Gen Master'!K861, ignore_flag)</f>
        <v>zzz_ignore</v>
      </c>
      <c r="L863" s="19" t="str">
        <f>IF(AND(NOT(ISBLANK('Gen Master'!L861)),OR('Gen Master'!$AM861=TRUE,'Gen Master'!$AM861="Enabled?")),'Gen Master'!L861, ignore_flag)</f>
        <v>zzz_ignore</v>
      </c>
      <c r="M863" s="19" t="str">
        <f>IF(AND(NOT(ISBLANK('Gen Master'!M861)),OR('Gen Master'!$AM861=TRUE,'Gen Master'!$AM861="Enabled?")),'Gen Master'!M861, ignore_flag)</f>
        <v>zzz_ignore</v>
      </c>
      <c r="N863" s="19" t="str">
        <f>IF(AND(NOT(ISBLANK('Gen Master'!N861)),OR('Gen Master'!$AM861=TRUE,'Gen Master'!$AM861="Enabled?")),'Gen Master'!N861, ignore_flag)</f>
        <v>zzz_ignore</v>
      </c>
      <c r="O863" s="19" t="str">
        <f>IF(AND(NOT(ISBLANK('Gen Master'!O861)),OR('Gen Master'!$AM861=TRUE,'Gen Master'!$AM861="Enabled?")),'Gen Master'!O861, ignore_flag)</f>
        <v>zzz_ignore</v>
      </c>
      <c r="P863" s="19" t="str">
        <f>IF(AND(NOT(ISBLANK('Gen Master'!P861)),OR('Gen Master'!$AM861=TRUE,'Gen Master'!$AM861="Enabled?")),'Gen Master'!P861, ignore_flag)</f>
        <v>zzz_ignore</v>
      </c>
      <c r="Q863" s="19" t="str">
        <f>IF(AND(NOT(ISBLANK('Gen Master'!Q861)),OR('Gen Master'!$AM861=TRUE,'Gen Master'!$AM861="Enabled?")),'Gen Master'!Q861, ignore_flag)</f>
        <v>zzz_ignore</v>
      </c>
      <c r="R863" s="19" t="str">
        <f>IF(AND(NOT(ISBLANK('Gen Master'!R861)),OR('Gen Master'!$AM861=TRUE,'Gen Master'!$AM861="Enabled?")),'Gen Master'!R861, ignore_flag)</f>
        <v>zzz_ignore</v>
      </c>
      <c r="S863" s="19" t="str">
        <f>IF(AND(NOT(ISBLANK('Gen Master'!S861)),OR('Gen Master'!$AM861=TRUE,'Gen Master'!$AM861="Enabled?")),'Gen Master'!S861, ignore_flag)</f>
        <v>zzz_ignore</v>
      </c>
      <c r="T863" s="19" t="str">
        <f>IF(AND(NOT(ISBLANK('Gen Master'!T861)),OR('Gen Master'!$AM861=TRUE,'Gen Master'!$AM861="Enabled?")),'Gen Master'!T861, ignore_flag)</f>
        <v>zzz_ignore</v>
      </c>
      <c r="U863" s="19" t="str">
        <f>IF(AND(NOT(ISBLANK('Gen Master'!U861)),OR('Gen Master'!$AM861=TRUE,'Gen Master'!$AM861="Enabled?")),'Gen Master'!U861, ignore_flag)</f>
        <v>zzz_ignore</v>
      </c>
      <c r="V863" s="19" t="str">
        <f ca="1">IF(AND(NOT(ISBLANK('Gen Master'!V861)),OR('Gen Master'!$AM861=TRUE,'Gen Master'!$AM861="Enabled?")),'Gen Master'!V861, ignore_flag)</f>
        <v>zzz_ignore</v>
      </c>
      <c r="W863" s="19" t="str">
        <f>IF(AND(NOT(ISBLANK('Gen Master'!W861)),OR('Gen Master'!$AM861=TRUE,'Gen Master'!$AM861="Enabled?")),'Gen Master'!W861, ignore_flag)</f>
        <v>zzz_ignore</v>
      </c>
      <c r="X863" s="19" t="str">
        <f>IF(AND(NOT(ISBLANK('Gen Master'!X861)),OR('Gen Master'!$AM861=TRUE,'Gen Master'!$AM861="Enabled?")),'Gen Master'!X861, ignore_flag)</f>
        <v>zzz_ignore</v>
      </c>
      <c r="Y863" s="19" t="str">
        <f>IF(AND(NOT(ISBLANK('Gen Master'!Y861)),OR('Gen Master'!$AM861=TRUE,'Gen Master'!$AM861="Enabled?")),'Gen Master'!Y861, ignore_flag)</f>
        <v>zzz_ignore</v>
      </c>
    </row>
    <row r="864" spans="1:25">
      <c r="A864" s="19">
        <f>'Gen Master'!A865</f>
        <v>834</v>
      </c>
      <c r="B864" s="19" t="str">
        <f>IF(AND(NOT(ISBLANK('Gen Master'!B865)),OR('Gen Master'!$AM865=TRUE,'Gen Master'!$AM865="Enabled?")),'Gen Master'!B865, ignore_flag)</f>
        <v>zzz_ignore</v>
      </c>
      <c r="C864" s="19" t="str">
        <f>IF(AND(NOT(ISBLANK('Gen Master'!C865)),OR('Gen Master'!$AM865=TRUE,'Gen Master'!$AM865="Enabled?")),'Gen Master'!C865, ignore_flag)</f>
        <v>zzz_ignore</v>
      </c>
      <c r="D864" s="19" t="str">
        <f>IF(AND(NOT(ISBLANK('Gen Master'!D865)),OR('Gen Master'!$AM865=TRUE,'Gen Master'!$AM865="Enabled?")),'Gen Master'!D865, ignore_flag)</f>
        <v>zzz_ignore</v>
      </c>
      <c r="E864" s="19" t="str">
        <f>IF(AND(NOT(ISBLANK('Gen Master'!E865)),OR('Gen Master'!$AM865=TRUE,'Gen Master'!$AM865="Enabled?")),'Gen Master'!E865, ignore_flag)</f>
        <v>zzz_ignore</v>
      </c>
      <c r="F864" s="19" t="str">
        <f>IF(AND(NOT(ISBLANK('Gen Master'!F865)),OR('Gen Master'!$AM865=TRUE,'Gen Master'!$AM865="Enabled?")),'Gen Master'!F865, ignore_flag)</f>
        <v>zzz_ignore</v>
      </c>
      <c r="G864" s="19" t="str">
        <f>IF(AND(NOT(ISBLANK('Gen Master'!G865)),OR('Gen Master'!$AM865=TRUE,'Gen Master'!$AM865="Enabled?")),'Gen Master'!G865, ignore_flag)</f>
        <v>zzz_ignore</v>
      </c>
      <c r="H864" s="19" t="str">
        <f>IF(AND(NOT(ISBLANK('Gen Master'!H865)),OR('Gen Master'!$AM865=TRUE,'Gen Master'!$AM865="Enabled?")),'Gen Master'!H865, ignore_flag)</f>
        <v>zzz_ignore</v>
      </c>
      <c r="I864" s="19" t="str">
        <f>IF(AND(NOT(ISBLANK('Gen Master'!I865)),OR('Gen Master'!$AM865=TRUE,'Gen Master'!$AM865="Enabled?")),'Gen Master'!I865, ignore_flag)</f>
        <v>zzz_ignore</v>
      </c>
      <c r="J864" s="19" t="str">
        <f>IF(AND(NOT(ISBLANK('Gen Master'!J865)),OR('Gen Master'!$AM865=TRUE,'Gen Master'!$AM865="Enabled?")),'Gen Master'!J865, ignore_flag)</f>
        <v>zzz_ignore</v>
      </c>
      <c r="K864" s="19" t="str">
        <f>IF(AND(NOT(ISBLANK('Gen Master'!K865)),OR('Gen Master'!$AM865=TRUE,'Gen Master'!$AM865="Enabled?")),'Gen Master'!K865, ignore_flag)</f>
        <v>zzz_ignore</v>
      </c>
      <c r="L864" s="19" t="str">
        <f>IF(AND(NOT(ISBLANK('Gen Master'!L865)),OR('Gen Master'!$AM865=TRUE,'Gen Master'!$AM865="Enabled?")),'Gen Master'!L865, ignore_flag)</f>
        <v>zzz_ignore</v>
      </c>
      <c r="M864" s="19" t="str">
        <f>IF(AND(NOT(ISBLANK('Gen Master'!M865)),OR('Gen Master'!$AM865=TRUE,'Gen Master'!$AM865="Enabled?")),'Gen Master'!M865, ignore_flag)</f>
        <v>zzz_ignore</v>
      </c>
      <c r="N864" s="19" t="str">
        <f>IF(AND(NOT(ISBLANK('Gen Master'!N865)),OR('Gen Master'!$AM865=TRUE,'Gen Master'!$AM865="Enabled?")),'Gen Master'!N865, ignore_flag)</f>
        <v>zzz_ignore</v>
      </c>
      <c r="O864" s="19" t="str">
        <f>IF(AND(NOT(ISBLANK('Gen Master'!O865)),OR('Gen Master'!$AM865=TRUE,'Gen Master'!$AM865="Enabled?")),'Gen Master'!O865, ignore_flag)</f>
        <v>zzz_ignore</v>
      </c>
      <c r="P864" s="19" t="str">
        <f>IF(AND(NOT(ISBLANK('Gen Master'!P865)),OR('Gen Master'!$AM865=TRUE,'Gen Master'!$AM865="Enabled?")),'Gen Master'!P865, ignore_flag)</f>
        <v>zzz_ignore</v>
      </c>
      <c r="Q864" s="19" t="str">
        <f>IF(AND(NOT(ISBLANK('Gen Master'!Q865)),OR('Gen Master'!$AM865=TRUE,'Gen Master'!$AM865="Enabled?")),'Gen Master'!Q865, ignore_flag)</f>
        <v>zzz_ignore</v>
      </c>
      <c r="R864" s="19" t="str">
        <f>IF(AND(NOT(ISBLANK('Gen Master'!R865)),OR('Gen Master'!$AM865=TRUE,'Gen Master'!$AM865="Enabled?")),'Gen Master'!R865, ignore_flag)</f>
        <v>zzz_ignore</v>
      </c>
      <c r="S864" s="19" t="str">
        <f>IF(AND(NOT(ISBLANK('Gen Master'!S865)),OR('Gen Master'!$AM865=TRUE,'Gen Master'!$AM865="Enabled?")),'Gen Master'!S865, ignore_flag)</f>
        <v>zzz_ignore</v>
      </c>
      <c r="T864" s="19" t="str">
        <f>IF(AND(NOT(ISBLANK('Gen Master'!T865)),OR('Gen Master'!$AM865=TRUE,'Gen Master'!$AM865="Enabled?")),'Gen Master'!T865, ignore_flag)</f>
        <v>zzz_ignore</v>
      </c>
      <c r="U864" s="19" t="str">
        <f>IF(AND(NOT(ISBLANK('Gen Master'!U865)),OR('Gen Master'!$AM865=TRUE,'Gen Master'!$AM865="Enabled?")),'Gen Master'!U865, ignore_flag)</f>
        <v>zzz_ignore</v>
      </c>
      <c r="V864" s="19" t="str">
        <f ca="1">IF(AND(NOT(ISBLANK('Gen Master'!V865)),OR('Gen Master'!$AM865=TRUE,'Gen Master'!$AM865="Enabled?")),'Gen Master'!V865, ignore_flag)</f>
        <v>zzz_ignore</v>
      </c>
      <c r="W864" s="19" t="str">
        <f>IF(AND(NOT(ISBLANK('Gen Master'!W865)),OR('Gen Master'!$AM865=TRUE,'Gen Master'!$AM865="Enabled?")),'Gen Master'!W865, ignore_flag)</f>
        <v>zzz_ignore</v>
      </c>
      <c r="X864" s="19" t="str">
        <f>IF(AND(NOT(ISBLANK('Gen Master'!X865)),OR('Gen Master'!$AM865=TRUE,'Gen Master'!$AM865="Enabled?")),'Gen Master'!X865, ignore_flag)</f>
        <v>zzz_ignore</v>
      </c>
      <c r="Y864" s="19" t="str">
        <f>IF(AND(NOT(ISBLANK('Gen Master'!Y865)),OR('Gen Master'!$AM865=TRUE,'Gen Master'!$AM865="Enabled?")),'Gen Master'!Y865, ignore_flag)</f>
        <v>zzz_ignore</v>
      </c>
    </row>
    <row r="865" spans="1:25">
      <c r="A865" s="19">
        <f>'Gen Master'!A866</f>
        <v>835</v>
      </c>
      <c r="B865" s="19" t="str">
        <f>IF(AND(NOT(ISBLANK('Gen Master'!B866)),OR('Gen Master'!$AM866=TRUE,'Gen Master'!$AM866="Enabled?")),'Gen Master'!B866, ignore_flag)</f>
        <v>zzz_ignore</v>
      </c>
      <c r="C865" s="19" t="str">
        <f>IF(AND(NOT(ISBLANK('Gen Master'!C866)),OR('Gen Master'!$AM866=TRUE,'Gen Master'!$AM866="Enabled?")),'Gen Master'!C866, ignore_flag)</f>
        <v>zzz_ignore</v>
      </c>
      <c r="D865" s="19" t="str">
        <f>IF(AND(NOT(ISBLANK('Gen Master'!D866)),OR('Gen Master'!$AM866=TRUE,'Gen Master'!$AM866="Enabled?")),'Gen Master'!D866, ignore_flag)</f>
        <v>zzz_ignore</v>
      </c>
      <c r="E865" s="19" t="str">
        <f>IF(AND(NOT(ISBLANK('Gen Master'!E866)),OR('Gen Master'!$AM866=TRUE,'Gen Master'!$AM866="Enabled?")),'Gen Master'!E866, ignore_flag)</f>
        <v>zzz_ignore</v>
      </c>
      <c r="F865" s="19" t="str">
        <f>IF(AND(NOT(ISBLANK('Gen Master'!F866)),OR('Gen Master'!$AM866=TRUE,'Gen Master'!$AM866="Enabled?")),'Gen Master'!F866, ignore_flag)</f>
        <v>zzz_ignore</v>
      </c>
      <c r="G865" s="19" t="str">
        <f>IF(AND(NOT(ISBLANK('Gen Master'!G866)),OR('Gen Master'!$AM866=TRUE,'Gen Master'!$AM866="Enabled?")),'Gen Master'!G866, ignore_flag)</f>
        <v>zzz_ignore</v>
      </c>
      <c r="H865" s="19" t="str">
        <f>IF(AND(NOT(ISBLANK('Gen Master'!H866)),OR('Gen Master'!$AM866=TRUE,'Gen Master'!$AM866="Enabled?")),'Gen Master'!H866, ignore_flag)</f>
        <v>zzz_ignore</v>
      </c>
      <c r="I865" s="19" t="str">
        <f>IF(AND(NOT(ISBLANK('Gen Master'!I866)),OR('Gen Master'!$AM866=TRUE,'Gen Master'!$AM866="Enabled?")),'Gen Master'!I866, ignore_flag)</f>
        <v>zzz_ignore</v>
      </c>
      <c r="J865" s="19" t="str">
        <f>IF(AND(NOT(ISBLANK('Gen Master'!J866)),OR('Gen Master'!$AM866=TRUE,'Gen Master'!$AM866="Enabled?")),'Gen Master'!J866, ignore_flag)</f>
        <v>zzz_ignore</v>
      </c>
      <c r="K865" s="19" t="str">
        <f>IF(AND(NOT(ISBLANK('Gen Master'!K866)),OR('Gen Master'!$AM866=TRUE,'Gen Master'!$AM866="Enabled?")),'Gen Master'!K866, ignore_flag)</f>
        <v>zzz_ignore</v>
      </c>
      <c r="L865" s="19" t="str">
        <f>IF(AND(NOT(ISBLANK('Gen Master'!L866)),OR('Gen Master'!$AM866=TRUE,'Gen Master'!$AM866="Enabled?")),'Gen Master'!L866, ignore_flag)</f>
        <v>zzz_ignore</v>
      </c>
      <c r="M865" s="19" t="str">
        <f>IF(AND(NOT(ISBLANK('Gen Master'!M866)),OR('Gen Master'!$AM866=TRUE,'Gen Master'!$AM866="Enabled?")),'Gen Master'!M866, ignore_flag)</f>
        <v>zzz_ignore</v>
      </c>
      <c r="N865" s="19" t="str">
        <f>IF(AND(NOT(ISBLANK('Gen Master'!N866)),OR('Gen Master'!$AM866=TRUE,'Gen Master'!$AM866="Enabled?")),'Gen Master'!N866, ignore_flag)</f>
        <v>zzz_ignore</v>
      </c>
      <c r="O865" s="19" t="str">
        <f>IF(AND(NOT(ISBLANK('Gen Master'!O866)),OR('Gen Master'!$AM866=TRUE,'Gen Master'!$AM866="Enabled?")),'Gen Master'!O866, ignore_flag)</f>
        <v>zzz_ignore</v>
      </c>
      <c r="P865" s="19" t="str">
        <f>IF(AND(NOT(ISBLANK('Gen Master'!P866)),OR('Gen Master'!$AM866=TRUE,'Gen Master'!$AM866="Enabled?")),'Gen Master'!P866, ignore_flag)</f>
        <v>zzz_ignore</v>
      </c>
      <c r="Q865" s="19" t="str">
        <f>IF(AND(NOT(ISBLANK('Gen Master'!Q866)),OR('Gen Master'!$AM866=TRUE,'Gen Master'!$AM866="Enabled?")),'Gen Master'!Q866, ignore_flag)</f>
        <v>zzz_ignore</v>
      </c>
      <c r="R865" s="19" t="str">
        <f>IF(AND(NOT(ISBLANK('Gen Master'!R866)),OR('Gen Master'!$AM866=TRUE,'Gen Master'!$AM866="Enabled?")),'Gen Master'!R866, ignore_flag)</f>
        <v>zzz_ignore</v>
      </c>
      <c r="S865" s="19" t="str">
        <f>IF(AND(NOT(ISBLANK('Gen Master'!S866)),OR('Gen Master'!$AM866=TRUE,'Gen Master'!$AM866="Enabled?")),'Gen Master'!S866, ignore_flag)</f>
        <v>zzz_ignore</v>
      </c>
      <c r="T865" s="19" t="str">
        <f>IF(AND(NOT(ISBLANK('Gen Master'!T866)),OR('Gen Master'!$AM866=TRUE,'Gen Master'!$AM866="Enabled?")),'Gen Master'!T866, ignore_flag)</f>
        <v>zzz_ignore</v>
      </c>
      <c r="U865" s="19" t="str">
        <f>IF(AND(NOT(ISBLANK('Gen Master'!U866)),OR('Gen Master'!$AM866=TRUE,'Gen Master'!$AM866="Enabled?")),'Gen Master'!U866, ignore_flag)</f>
        <v>zzz_ignore</v>
      </c>
      <c r="V865" s="19" t="str">
        <f ca="1">IF(AND(NOT(ISBLANK('Gen Master'!V866)),OR('Gen Master'!$AM866=TRUE,'Gen Master'!$AM866="Enabled?")),'Gen Master'!V866, ignore_flag)</f>
        <v>zzz_ignore</v>
      </c>
      <c r="W865" s="19" t="str">
        <f>IF(AND(NOT(ISBLANK('Gen Master'!W866)),OR('Gen Master'!$AM866=TRUE,'Gen Master'!$AM866="Enabled?")),'Gen Master'!W866, ignore_flag)</f>
        <v>zzz_ignore</v>
      </c>
      <c r="X865" s="19" t="str">
        <f>IF(AND(NOT(ISBLANK('Gen Master'!X866)),OR('Gen Master'!$AM866=TRUE,'Gen Master'!$AM866="Enabled?")),'Gen Master'!X866, ignore_flag)</f>
        <v>zzz_ignore</v>
      </c>
      <c r="Y865" s="19" t="str">
        <f>IF(AND(NOT(ISBLANK('Gen Master'!Y866)),OR('Gen Master'!$AM866=TRUE,'Gen Master'!$AM866="Enabled?")),'Gen Master'!Y866, ignore_flag)</f>
        <v>zzz_ignore</v>
      </c>
    </row>
    <row r="866" spans="1:25">
      <c r="A866" s="19">
        <f>'Gen Master'!A867</f>
        <v>836</v>
      </c>
      <c r="B866" s="19" t="str">
        <f>IF(AND(NOT(ISBLANK('Gen Master'!B867)),OR('Gen Master'!$AM867=TRUE,'Gen Master'!$AM867="Enabled?")),'Gen Master'!B867, ignore_flag)</f>
        <v>zzz_ignore</v>
      </c>
      <c r="C866" s="19" t="str">
        <f>IF(AND(NOT(ISBLANK('Gen Master'!C867)),OR('Gen Master'!$AM867=TRUE,'Gen Master'!$AM867="Enabled?")),'Gen Master'!C867, ignore_flag)</f>
        <v>zzz_ignore</v>
      </c>
      <c r="D866" s="19" t="str">
        <f>IF(AND(NOT(ISBLANK('Gen Master'!D867)),OR('Gen Master'!$AM867=TRUE,'Gen Master'!$AM867="Enabled?")),'Gen Master'!D867, ignore_flag)</f>
        <v>zzz_ignore</v>
      </c>
      <c r="E866" s="19" t="str">
        <f>IF(AND(NOT(ISBLANK('Gen Master'!E867)),OR('Gen Master'!$AM867=TRUE,'Gen Master'!$AM867="Enabled?")),'Gen Master'!E867, ignore_flag)</f>
        <v>zzz_ignore</v>
      </c>
      <c r="F866" s="19" t="str">
        <f>IF(AND(NOT(ISBLANK('Gen Master'!F867)),OR('Gen Master'!$AM867=TRUE,'Gen Master'!$AM867="Enabled?")),'Gen Master'!F867, ignore_flag)</f>
        <v>zzz_ignore</v>
      </c>
      <c r="G866" s="19" t="str">
        <f>IF(AND(NOT(ISBLANK('Gen Master'!G867)),OR('Gen Master'!$AM867=TRUE,'Gen Master'!$AM867="Enabled?")),'Gen Master'!G867, ignore_flag)</f>
        <v>zzz_ignore</v>
      </c>
      <c r="H866" s="19" t="str">
        <f>IF(AND(NOT(ISBLANK('Gen Master'!H867)),OR('Gen Master'!$AM867=TRUE,'Gen Master'!$AM867="Enabled?")),'Gen Master'!H867, ignore_flag)</f>
        <v>zzz_ignore</v>
      </c>
      <c r="I866" s="19" t="str">
        <f>IF(AND(NOT(ISBLANK('Gen Master'!I867)),OR('Gen Master'!$AM867=TRUE,'Gen Master'!$AM867="Enabled?")),'Gen Master'!I867, ignore_flag)</f>
        <v>zzz_ignore</v>
      </c>
      <c r="J866" s="19" t="str">
        <f>IF(AND(NOT(ISBLANK('Gen Master'!J867)),OR('Gen Master'!$AM867=TRUE,'Gen Master'!$AM867="Enabled?")),'Gen Master'!J867, ignore_flag)</f>
        <v>zzz_ignore</v>
      </c>
      <c r="K866" s="19" t="str">
        <f>IF(AND(NOT(ISBLANK('Gen Master'!K867)),OR('Gen Master'!$AM867=TRUE,'Gen Master'!$AM867="Enabled?")),'Gen Master'!K867, ignore_flag)</f>
        <v>zzz_ignore</v>
      </c>
      <c r="L866" s="19" t="str">
        <f>IF(AND(NOT(ISBLANK('Gen Master'!L867)),OR('Gen Master'!$AM867=TRUE,'Gen Master'!$AM867="Enabled?")),'Gen Master'!L867, ignore_flag)</f>
        <v>zzz_ignore</v>
      </c>
      <c r="M866" s="19" t="str">
        <f>IF(AND(NOT(ISBLANK('Gen Master'!M867)),OR('Gen Master'!$AM867=TRUE,'Gen Master'!$AM867="Enabled?")),'Gen Master'!M867, ignore_flag)</f>
        <v>zzz_ignore</v>
      </c>
      <c r="N866" s="19" t="str">
        <f>IF(AND(NOT(ISBLANK('Gen Master'!N867)),OR('Gen Master'!$AM867=TRUE,'Gen Master'!$AM867="Enabled?")),'Gen Master'!N867, ignore_flag)</f>
        <v>zzz_ignore</v>
      </c>
      <c r="O866" s="19" t="str">
        <f>IF(AND(NOT(ISBLANK('Gen Master'!O867)),OR('Gen Master'!$AM867=TRUE,'Gen Master'!$AM867="Enabled?")),'Gen Master'!O867, ignore_flag)</f>
        <v>zzz_ignore</v>
      </c>
      <c r="P866" s="19" t="str">
        <f>IF(AND(NOT(ISBLANK('Gen Master'!P867)),OR('Gen Master'!$AM867=TRUE,'Gen Master'!$AM867="Enabled?")),'Gen Master'!P867, ignore_flag)</f>
        <v>zzz_ignore</v>
      </c>
      <c r="Q866" s="19" t="str">
        <f>IF(AND(NOT(ISBLANK('Gen Master'!Q867)),OR('Gen Master'!$AM867=TRUE,'Gen Master'!$AM867="Enabled?")),'Gen Master'!Q867, ignore_flag)</f>
        <v>zzz_ignore</v>
      </c>
      <c r="R866" s="19" t="str">
        <f>IF(AND(NOT(ISBLANK('Gen Master'!R867)),OR('Gen Master'!$AM867=TRUE,'Gen Master'!$AM867="Enabled?")),'Gen Master'!R867, ignore_flag)</f>
        <v>zzz_ignore</v>
      </c>
      <c r="S866" s="19" t="str">
        <f>IF(AND(NOT(ISBLANK('Gen Master'!S867)),OR('Gen Master'!$AM867=TRUE,'Gen Master'!$AM867="Enabled?")),'Gen Master'!S867, ignore_flag)</f>
        <v>zzz_ignore</v>
      </c>
      <c r="T866" s="19" t="str">
        <f>IF(AND(NOT(ISBLANK('Gen Master'!T867)),OR('Gen Master'!$AM867=TRUE,'Gen Master'!$AM867="Enabled?")),'Gen Master'!T867, ignore_flag)</f>
        <v>zzz_ignore</v>
      </c>
      <c r="U866" s="19" t="str">
        <f>IF(AND(NOT(ISBLANK('Gen Master'!U867)),OR('Gen Master'!$AM867=TRUE,'Gen Master'!$AM867="Enabled?")),'Gen Master'!U867, ignore_flag)</f>
        <v>zzz_ignore</v>
      </c>
      <c r="V866" s="19" t="str">
        <f ca="1">IF(AND(NOT(ISBLANK('Gen Master'!V867)),OR('Gen Master'!$AM867=TRUE,'Gen Master'!$AM867="Enabled?")),'Gen Master'!V867, ignore_flag)</f>
        <v>zzz_ignore</v>
      </c>
      <c r="W866" s="19" t="str">
        <f>IF(AND(NOT(ISBLANK('Gen Master'!W867)),OR('Gen Master'!$AM867=TRUE,'Gen Master'!$AM867="Enabled?")),'Gen Master'!W867, ignore_flag)</f>
        <v>zzz_ignore</v>
      </c>
      <c r="X866" s="19" t="str">
        <f>IF(AND(NOT(ISBLANK('Gen Master'!X867)),OR('Gen Master'!$AM867=TRUE,'Gen Master'!$AM867="Enabled?")),'Gen Master'!X867, ignore_flag)</f>
        <v>zzz_ignore</v>
      </c>
      <c r="Y866" s="19" t="str">
        <f>IF(AND(NOT(ISBLANK('Gen Master'!Y867)),OR('Gen Master'!$AM867=TRUE,'Gen Master'!$AM867="Enabled?")),'Gen Master'!Y867, ignore_flag)</f>
        <v>zzz_ignore</v>
      </c>
    </row>
    <row r="867" spans="1:25">
      <c r="A867" s="19">
        <f>'Gen Master'!A868</f>
        <v>837</v>
      </c>
      <c r="B867" s="19" t="str">
        <f>IF(AND(NOT(ISBLANK('Gen Master'!B868)),OR('Gen Master'!$AM868=TRUE,'Gen Master'!$AM868="Enabled?")),'Gen Master'!B868, ignore_flag)</f>
        <v>zzz_ignore</v>
      </c>
      <c r="C867" s="19" t="str">
        <f>IF(AND(NOT(ISBLANK('Gen Master'!C868)),OR('Gen Master'!$AM868=TRUE,'Gen Master'!$AM868="Enabled?")),'Gen Master'!C868, ignore_flag)</f>
        <v>zzz_ignore</v>
      </c>
      <c r="D867" s="19" t="str">
        <f>IF(AND(NOT(ISBLANK('Gen Master'!D868)),OR('Gen Master'!$AM868=TRUE,'Gen Master'!$AM868="Enabled?")),'Gen Master'!D868, ignore_flag)</f>
        <v>zzz_ignore</v>
      </c>
      <c r="E867" s="19" t="str">
        <f>IF(AND(NOT(ISBLANK('Gen Master'!E868)),OR('Gen Master'!$AM868=TRUE,'Gen Master'!$AM868="Enabled?")),'Gen Master'!E868, ignore_flag)</f>
        <v>zzz_ignore</v>
      </c>
      <c r="F867" s="19" t="str">
        <f>IF(AND(NOT(ISBLANK('Gen Master'!F868)),OR('Gen Master'!$AM868=TRUE,'Gen Master'!$AM868="Enabled?")),'Gen Master'!F868, ignore_flag)</f>
        <v>zzz_ignore</v>
      </c>
      <c r="G867" s="19" t="str">
        <f>IF(AND(NOT(ISBLANK('Gen Master'!G868)),OR('Gen Master'!$AM868=TRUE,'Gen Master'!$AM868="Enabled?")),'Gen Master'!G868, ignore_flag)</f>
        <v>zzz_ignore</v>
      </c>
      <c r="H867" s="19" t="str">
        <f>IF(AND(NOT(ISBLANK('Gen Master'!H868)),OR('Gen Master'!$AM868=TRUE,'Gen Master'!$AM868="Enabled?")),'Gen Master'!H868, ignore_flag)</f>
        <v>zzz_ignore</v>
      </c>
      <c r="I867" s="19" t="str">
        <f>IF(AND(NOT(ISBLANK('Gen Master'!I868)),OR('Gen Master'!$AM868=TRUE,'Gen Master'!$AM868="Enabled?")),'Gen Master'!I868, ignore_flag)</f>
        <v>zzz_ignore</v>
      </c>
      <c r="J867" s="19" t="str">
        <f>IF(AND(NOT(ISBLANK('Gen Master'!J868)),OR('Gen Master'!$AM868=TRUE,'Gen Master'!$AM868="Enabled?")),'Gen Master'!J868, ignore_flag)</f>
        <v>zzz_ignore</v>
      </c>
      <c r="K867" s="19" t="str">
        <f>IF(AND(NOT(ISBLANK('Gen Master'!K868)),OR('Gen Master'!$AM868=TRUE,'Gen Master'!$AM868="Enabled?")),'Gen Master'!K868, ignore_flag)</f>
        <v>zzz_ignore</v>
      </c>
      <c r="L867" s="19" t="str">
        <f>IF(AND(NOT(ISBLANK('Gen Master'!L868)),OR('Gen Master'!$AM868=TRUE,'Gen Master'!$AM868="Enabled?")),'Gen Master'!L868, ignore_flag)</f>
        <v>zzz_ignore</v>
      </c>
      <c r="M867" s="19" t="str">
        <f>IF(AND(NOT(ISBLANK('Gen Master'!M868)),OR('Gen Master'!$AM868=TRUE,'Gen Master'!$AM868="Enabled?")),'Gen Master'!M868, ignore_flag)</f>
        <v>zzz_ignore</v>
      </c>
      <c r="N867" s="19" t="str">
        <f>IF(AND(NOT(ISBLANK('Gen Master'!N868)),OR('Gen Master'!$AM868=TRUE,'Gen Master'!$AM868="Enabled?")),'Gen Master'!N868, ignore_flag)</f>
        <v>zzz_ignore</v>
      </c>
      <c r="O867" s="19" t="str">
        <f>IF(AND(NOT(ISBLANK('Gen Master'!O868)),OR('Gen Master'!$AM868=TRUE,'Gen Master'!$AM868="Enabled?")),'Gen Master'!O868, ignore_flag)</f>
        <v>zzz_ignore</v>
      </c>
      <c r="P867" s="19" t="str">
        <f>IF(AND(NOT(ISBLANK('Gen Master'!P868)),OR('Gen Master'!$AM868=TRUE,'Gen Master'!$AM868="Enabled?")),'Gen Master'!P868, ignore_flag)</f>
        <v>zzz_ignore</v>
      </c>
      <c r="Q867" s="19" t="str">
        <f>IF(AND(NOT(ISBLANK('Gen Master'!Q868)),OR('Gen Master'!$AM868=TRUE,'Gen Master'!$AM868="Enabled?")),'Gen Master'!Q868, ignore_flag)</f>
        <v>zzz_ignore</v>
      </c>
      <c r="R867" s="19" t="str">
        <f>IF(AND(NOT(ISBLANK('Gen Master'!R868)),OR('Gen Master'!$AM868=TRUE,'Gen Master'!$AM868="Enabled?")),'Gen Master'!R868, ignore_flag)</f>
        <v>zzz_ignore</v>
      </c>
      <c r="S867" s="19" t="str">
        <f>IF(AND(NOT(ISBLANK('Gen Master'!S868)),OR('Gen Master'!$AM868=TRUE,'Gen Master'!$AM868="Enabled?")),'Gen Master'!S868, ignore_flag)</f>
        <v>zzz_ignore</v>
      </c>
      <c r="T867" s="19" t="str">
        <f>IF(AND(NOT(ISBLANK('Gen Master'!T868)),OR('Gen Master'!$AM868=TRUE,'Gen Master'!$AM868="Enabled?")),'Gen Master'!T868, ignore_flag)</f>
        <v>zzz_ignore</v>
      </c>
      <c r="U867" s="19" t="str">
        <f>IF(AND(NOT(ISBLANK('Gen Master'!U868)),OR('Gen Master'!$AM868=TRUE,'Gen Master'!$AM868="Enabled?")),'Gen Master'!U868, ignore_flag)</f>
        <v>zzz_ignore</v>
      </c>
      <c r="V867" s="19" t="str">
        <f ca="1">IF(AND(NOT(ISBLANK('Gen Master'!V868)),OR('Gen Master'!$AM868=TRUE,'Gen Master'!$AM868="Enabled?")),'Gen Master'!V868, ignore_flag)</f>
        <v>zzz_ignore</v>
      </c>
      <c r="W867" s="19" t="str">
        <f>IF(AND(NOT(ISBLANK('Gen Master'!W868)),OR('Gen Master'!$AM868=TRUE,'Gen Master'!$AM868="Enabled?")),'Gen Master'!W868, ignore_flag)</f>
        <v>zzz_ignore</v>
      </c>
      <c r="X867" s="19" t="str">
        <f>IF(AND(NOT(ISBLANK('Gen Master'!X868)),OR('Gen Master'!$AM868=TRUE,'Gen Master'!$AM868="Enabled?")),'Gen Master'!X868, ignore_flag)</f>
        <v>zzz_ignore</v>
      </c>
      <c r="Y867" s="19" t="str">
        <f>IF(AND(NOT(ISBLANK('Gen Master'!Y868)),OR('Gen Master'!$AM868=TRUE,'Gen Master'!$AM868="Enabled?")),'Gen Master'!Y868, ignore_flag)</f>
        <v>zzz_ignore</v>
      </c>
    </row>
    <row r="868" spans="1:25">
      <c r="A868" s="19">
        <f>'Gen Master'!A869</f>
        <v>838</v>
      </c>
      <c r="B868" s="19" t="str">
        <f>IF(AND(NOT(ISBLANK('Gen Master'!B869)),OR('Gen Master'!$AM869=TRUE,'Gen Master'!$AM869="Enabled?")),'Gen Master'!B869, ignore_flag)</f>
        <v>zzz_ignore</v>
      </c>
      <c r="C868" s="19" t="str">
        <f>IF(AND(NOT(ISBLANK('Gen Master'!C869)),OR('Gen Master'!$AM869=TRUE,'Gen Master'!$AM869="Enabled?")),'Gen Master'!C869, ignore_flag)</f>
        <v>zzz_ignore</v>
      </c>
      <c r="D868" s="19" t="str">
        <f>IF(AND(NOT(ISBLANK('Gen Master'!D869)),OR('Gen Master'!$AM869=TRUE,'Gen Master'!$AM869="Enabled?")),'Gen Master'!D869, ignore_flag)</f>
        <v>zzz_ignore</v>
      </c>
      <c r="E868" s="19" t="str">
        <f>IF(AND(NOT(ISBLANK('Gen Master'!E869)),OR('Gen Master'!$AM869=TRUE,'Gen Master'!$AM869="Enabled?")),'Gen Master'!E869, ignore_flag)</f>
        <v>zzz_ignore</v>
      </c>
      <c r="F868" s="19" t="str">
        <f>IF(AND(NOT(ISBLANK('Gen Master'!F869)),OR('Gen Master'!$AM869=TRUE,'Gen Master'!$AM869="Enabled?")),'Gen Master'!F869, ignore_flag)</f>
        <v>zzz_ignore</v>
      </c>
      <c r="G868" s="19" t="str">
        <f>IF(AND(NOT(ISBLANK('Gen Master'!G869)),OR('Gen Master'!$AM869=TRUE,'Gen Master'!$AM869="Enabled?")),'Gen Master'!G869, ignore_flag)</f>
        <v>zzz_ignore</v>
      </c>
      <c r="H868" s="19" t="str">
        <f>IF(AND(NOT(ISBLANK('Gen Master'!H869)),OR('Gen Master'!$AM869=TRUE,'Gen Master'!$AM869="Enabled?")),'Gen Master'!H869, ignore_flag)</f>
        <v>zzz_ignore</v>
      </c>
      <c r="I868" s="19" t="str">
        <f>IF(AND(NOT(ISBLANK('Gen Master'!I869)),OR('Gen Master'!$AM869=TRUE,'Gen Master'!$AM869="Enabled?")),'Gen Master'!I869, ignore_flag)</f>
        <v>zzz_ignore</v>
      </c>
      <c r="J868" s="19" t="str">
        <f>IF(AND(NOT(ISBLANK('Gen Master'!J869)),OR('Gen Master'!$AM869=TRUE,'Gen Master'!$AM869="Enabled?")),'Gen Master'!J869, ignore_flag)</f>
        <v>zzz_ignore</v>
      </c>
      <c r="K868" s="19" t="str">
        <f>IF(AND(NOT(ISBLANK('Gen Master'!K869)),OR('Gen Master'!$AM869=TRUE,'Gen Master'!$AM869="Enabled?")),'Gen Master'!K869, ignore_flag)</f>
        <v>zzz_ignore</v>
      </c>
      <c r="L868" s="19" t="str">
        <f>IF(AND(NOT(ISBLANK('Gen Master'!L869)),OR('Gen Master'!$AM869=TRUE,'Gen Master'!$AM869="Enabled?")),'Gen Master'!L869, ignore_flag)</f>
        <v>zzz_ignore</v>
      </c>
      <c r="M868" s="19" t="str">
        <f>IF(AND(NOT(ISBLANK('Gen Master'!M869)),OR('Gen Master'!$AM869=TRUE,'Gen Master'!$AM869="Enabled?")),'Gen Master'!M869, ignore_flag)</f>
        <v>zzz_ignore</v>
      </c>
      <c r="N868" s="19" t="str">
        <f>IF(AND(NOT(ISBLANK('Gen Master'!N869)),OR('Gen Master'!$AM869=TRUE,'Gen Master'!$AM869="Enabled?")),'Gen Master'!N869, ignore_flag)</f>
        <v>zzz_ignore</v>
      </c>
      <c r="O868" s="19" t="str">
        <f>IF(AND(NOT(ISBLANK('Gen Master'!O869)),OR('Gen Master'!$AM869=TRUE,'Gen Master'!$AM869="Enabled?")),'Gen Master'!O869, ignore_flag)</f>
        <v>zzz_ignore</v>
      </c>
      <c r="P868" s="19" t="str">
        <f>IF(AND(NOT(ISBLANK('Gen Master'!P869)),OR('Gen Master'!$AM869=TRUE,'Gen Master'!$AM869="Enabled?")),'Gen Master'!P869, ignore_flag)</f>
        <v>zzz_ignore</v>
      </c>
      <c r="Q868" s="19" t="str">
        <f>IF(AND(NOT(ISBLANK('Gen Master'!Q869)),OR('Gen Master'!$AM869=TRUE,'Gen Master'!$AM869="Enabled?")),'Gen Master'!Q869, ignore_flag)</f>
        <v>zzz_ignore</v>
      </c>
      <c r="R868" s="19" t="str">
        <f>IF(AND(NOT(ISBLANK('Gen Master'!R869)),OR('Gen Master'!$AM869=TRUE,'Gen Master'!$AM869="Enabled?")),'Gen Master'!R869, ignore_flag)</f>
        <v>zzz_ignore</v>
      </c>
      <c r="S868" s="19" t="str">
        <f>IF(AND(NOT(ISBLANK('Gen Master'!S869)),OR('Gen Master'!$AM869=TRUE,'Gen Master'!$AM869="Enabled?")),'Gen Master'!S869, ignore_flag)</f>
        <v>zzz_ignore</v>
      </c>
      <c r="T868" s="19" t="str">
        <f>IF(AND(NOT(ISBLANK('Gen Master'!T869)),OR('Gen Master'!$AM869=TRUE,'Gen Master'!$AM869="Enabled?")),'Gen Master'!T869, ignore_flag)</f>
        <v>zzz_ignore</v>
      </c>
      <c r="U868" s="19" t="str">
        <f>IF(AND(NOT(ISBLANK('Gen Master'!U869)),OR('Gen Master'!$AM869=TRUE,'Gen Master'!$AM869="Enabled?")),'Gen Master'!U869, ignore_flag)</f>
        <v>zzz_ignore</v>
      </c>
      <c r="V868" s="19" t="str">
        <f ca="1">IF(AND(NOT(ISBLANK('Gen Master'!V869)),OR('Gen Master'!$AM869=TRUE,'Gen Master'!$AM869="Enabled?")),'Gen Master'!V869, ignore_flag)</f>
        <v>zzz_ignore</v>
      </c>
      <c r="W868" s="19" t="str">
        <f>IF(AND(NOT(ISBLANK('Gen Master'!W869)),OR('Gen Master'!$AM869=TRUE,'Gen Master'!$AM869="Enabled?")),'Gen Master'!W869, ignore_flag)</f>
        <v>zzz_ignore</v>
      </c>
      <c r="X868" s="19" t="str">
        <f>IF(AND(NOT(ISBLANK('Gen Master'!X869)),OR('Gen Master'!$AM869=TRUE,'Gen Master'!$AM869="Enabled?")),'Gen Master'!X869, ignore_flag)</f>
        <v>zzz_ignore</v>
      </c>
      <c r="Y868" s="19" t="str">
        <f>IF(AND(NOT(ISBLANK('Gen Master'!Y869)),OR('Gen Master'!$AM869=TRUE,'Gen Master'!$AM869="Enabled?")),'Gen Master'!Y869, ignore_flag)</f>
        <v>zzz_ignore</v>
      </c>
    </row>
    <row r="869" spans="1:25">
      <c r="A869" s="19">
        <f>'Gen Master'!A875</f>
        <v>844</v>
      </c>
      <c r="B869" s="19" t="str">
        <f>IF(AND(NOT(ISBLANK('Gen Master'!B875)),OR('Gen Master'!$AM875=TRUE,'Gen Master'!$AM875="Enabled?")),'Gen Master'!B875, ignore_flag)</f>
        <v>zzz_ignore</v>
      </c>
      <c r="C869" s="19" t="str">
        <f>IF(AND(NOT(ISBLANK('Gen Master'!C875)),OR('Gen Master'!$AM875=TRUE,'Gen Master'!$AM875="Enabled?")),'Gen Master'!C875, ignore_flag)</f>
        <v>zzz_ignore</v>
      </c>
      <c r="D869" s="19" t="str">
        <f>IF(AND(NOT(ISBLANK('Gen Master'!D875)),OR('Gen Master'!$AM875=TRUE,'Gen Master'!$AM875="Enabled?")),'Gen Master'!D875, ignore_flag)</f>
        <v>zzz_ignore</v>
      </c>
      <c r="E869" s="19" t="str">
        <f>IF(AND(NOT(ISBLANK('Gen Master'!E875)),OR('Gen Master'!$AM875=TRUE,'Gen Master'!$AM875="Enabled?")),'Gen Master'!E875, ignore_flag)</f>
        <v>zzz_ignore</v>
      </c>
      <c r="F869" s="19" t="str">
        <f>IF(AND(NOT(ISBLANK('Gen Master'!F875)),OR('Gen Master'!$AM875=TRUE,'Gen Master'!$AM875="Enabled?")),'Gen Master'!F875, ignore_flag)</f>
        <v>zzz_ignore</v>
      </c>
      <c r="G869" s="19" t="str">
        <f>IF(AND(NOT(ISBLANK('Gen Master'!G875)),OR('Gen Master'!$AM875=TRUE,'Gen Master'!$AM875="Enabled?")),'Gen Master'!G875, ignore_flag)</f>
        <v>zzz_ignore</v>
      </c>
      <c r="H869" s="19" t="str">
        <f>IF(AND(NOT(ISBLANK('Gen Master'!H875)),OR('Gen Master'!$AM875=TRUE,'Gen Master'!$AM875="Enabled?")),'Gen Master'!H875, ignore_flag)</f>
        <v>zzz_ignore</v>
      </c>
      <c r="I869" s="19" t="str">
        <f>IF(AND(NOT(ISBLANK('Gen Master'!I875)),OR('Gen Master'!$AM875=TRUE,'Gen Master'!$AM875="Enabled?")),'Gen Master'!I875, ignore_flag)</f>
        <v>zzz_ignore</v>
      </c>
      <c r="J869" s="19" t="str">
        <f>IF(AND(NOT(ISBLANK('Gen Master'!J875)),OR('Gen Master'!$AM875=TRUE,'Gen Master'!$AM875="Enabled?")),'Gen Master'!J875, ignore_flag)</f>
        <v>zzz_ignore</v>
      </c>
      <c r="K869" s="19" t="str">
        <f>IF(AND(NOT(ISBLANK('Gen Master'!K875)),OR('Gen Master'!$AM875=TRUE,'Gen Master'!$AM875="Enabled?")),'Gen Master'!K875, ignore_flag)</f>
        <v>zzz_ignore</v>
      </c>
      <c r="L869" s="19" t="str">
        <f>IF(AND(NOT(ISBLANK('Gen Master'!L875)),OR('Gen Master'!$AM875=TRUE,'Gen Master'!$AM875="Enabled?")),'Gen Master'!L875, ignore_flag)</f>
        <v>zzz_ignore</v>
      </c>
      <c r="M869" s="19" t="str">
        <f>IF(AND(NOT(ISBLANK('Gen Master'!M875)),OR('Gen Master'!$AM875=TRUE,'Gen Master'!$AM875="Enabled?")),'Gen Master'!M875, ignore_flag)</f>
        <v>zzz_ignore</v>
      </c>
      <c r="N869" s="19" t="str">
        <f>IF(AND(NOT(ISBLANK('Gen Master'!N875)),OR('Gen Master'!$AM875=TRUE,'Gen Master'!$AM875="Enabled?")),'Gen Master'!N875, ignore_flag)</f>
        <v>zzz_ignore</v>
      </c>
      <c r="O869" s="19" t="str">
        <f>IF(AND(NOT(ISBLANK('Gen Master'!O875)),OR('Gen Master'!$AM875=TRUE,'Gen Master'!$AM875="Enabled?")),'Gen Master'!O875, ignore_flag)</f>
        <v>zzz_ignore</v>
      </c>
      <c r="P869" s="19" t="str">
        <f>IF(AND(NOT(ISBLANK('Gen Master'!P875)),OR('Gen Master'!$AM875=TRUE,'Gen Master'!$AM875="Enabled?")),'Gen Master'!P875, ignore_flag)</f>
        <v>zzz_ignore</v>
      </c>
      <c r="Q869" s="19" t="str">
        <f>IF(AND(NOT(ISBLANK('Gen Master'!Q875)),OR('Gen Master'!$AM875=TRUE,'Gen Master'!$AM875="Enabled?")),'Gen Master'!Q875, ignore_flag)</f>
        <v>zzz_ignore</v>
      </c>
      <c r="R869" s="19" t="str">
        <f>IF(AND(NOT(ISBLANK('Gen Master'!R875)),OR('Gen Master'!$AM875=TRUE,'Gen Master'!$AM875="Enabled?")),'Gen Master'!R875, ignore_flag)</f>
        <v>zzz_ignore</v>
      </c>
      <c r="S869" s="19" t="str">
        <f>IF(AND(NOT(ISBLANK('Gen Master'!S875)),OR('Gen Master'!$AM875=TRUE,'Gen Master'!$AM875="Enabled?")),'Gen Master'!S875, ignore_flag)</f>
        <v>zzz_ignore</v>
      </c>
      <c r="T869" s="19" t="str">
        <f>IF(AND(NOT(ISBLANK('Gen Master'!T875)),OR('Gen Master'!$AM875=TRUE,'Gen Master'!$AM875="Enabled?")),'Gen Master'!T875, ignore_flag)</f>
        <v>zzz_ignore</v>
      </c>
      <c r="U869" s="19" t="str">
        <f>IF(AND(NOT(ISBLANK('Gen Master'!U875)),OR('Gen Master'!$AM875=TRUE,'Gen Master'!$AM875="Enabled?")),'Gen Master'!U875, ignore_flag)</f>
        <v>zzz_ignore</v>
      </c>
      <c r="V869" s="19" t="str">
        <f ca="1">IF(AND(NOT(ISBLANK('Gen Master'!V875)),OR('Gen Master'!$AM875=TRUE,'Gen Master'!$AM875="Enabled?")),'Gen Master'!V875, ignore_flag)</f>
        <v>zzz_ignore</v>
      </c>
      <c r="W869" s="19" t="str">
        <f>IF(AND(NOT(ISBLANK('Gen Master'!W875)),OR('Gen Master'!$AM875=TRUE,'Gen Master'!$AM875="Enabled?")),'Gen Master'!W875, ignore_flag)</f>
        <v>zzz_ignore</v>
      </c>
      <c r="X869" s="19" t="str">
        <f>IF(AND(NOT(ISBLANK('Gen Master'!X875)),OR('Gen Master'!$AM875=TRUE,'Gen Master'!$AM875="Enabled?")),'Gen Master'!X875, ignore_flag)</f>
        <v>zzz_ignore</v>
      </c>
      <c r="Y869" s="19" t="str">
        <f>IF(AND(NOT(ISBLANK('Gen Master'!Y875)),OR('Gen Master'!$AM875=TRUE,'Gen Master'!$AM875="Enabled?")),'Gen Master'!Y875, ignore_flag)</f>
        <v>zzz_ignore</v>
      </c>
    </row>
    <row r="870" spans="1:25">
      <c r="A870" s="19">
        <f>'Gen Master'!A881</f>
        <v>850</v>
      </c>
      <c r="B870" s="19" t="str">
        <f>IF(AND(NOT(ISBLANK('Gen Master'!B881)),OR('Gen Master'!$AM881=TRUE,'Gen Master'!$AM881="Enabled?")),'Gen Master'!B881, ignore_flag)</f>
        <v>zzz_ignore</v>
      </c>
      <c r="C870" s="19" t="str">
        <f>IF(AND(NOT(ISBLANK('Gen Master'!C881)),OR('Gen Master'!$AM881=TRUE,'Gen Master'!$AM881="Enabled?")),'Gen Master'!C881, ignore_flag)</f>
        <v>zzz_ignore</v>
      </c>
      <c r="D870" s="19" t="str">
        <f>IF(AND(NOT(ISBLANK('Gen Master'!D881)),OR('Gen Master'!$AM881=TRUE,'Gen Master'!$AM881="Enabled?")),'Gen Master'!D881, ignore_flag)</f>
        <v>zzz_ignore</v>
      </c>
      <c r="E870" s="19" t="str">
        <f>IF(AND(NOT(ISBLANK('Gen Master'!E881)),OR('Gen Master'!$AM881=TRUE,'Gen Master'!$AM881="Enabled?")),'Gen Master'!E881, ignore_flag)</f>
        <v>zzz_ignore</v>
      </c>
      <c r="F870" s="19" t="str">
        <f>IF(AND(NOT(ISBLANK('Gen Master'!F881)),OR('Gen Master'!$AM881=TRUE,'Gen Master'!$AM881="Enabled?")),'Gen Master'!F881, ignore_flag)</f>
        <v>zzz_ignore</v>
      </c>
      <c r="G870" s="19" t="str">
        <f>IF(AND(NOT(ISBLANK('Gen Master'!G881)),OR('Gen Master'!$AM881=TRUE,'Gen Master'!$AM881="Enabled?")),'Gen Master'!G881, ignore_flag)</f>
        <v>zzz_ignore</v>
      </c>
      <c r="H870" s="19" t="str">
        <f>IF(AND(NOT(ISBLANK('Gen Master'!H881)),OR('Gen Master'!$AM881=TRUE,'Gen Master'!$AM881="Enabled?")),'Gen Master'!H881, ignore_flag)</f>
        <v>zzz_ignore</v>
      </c>
      <c r="I870" s="19" t="str">
        <f>IF(AND(NOT(ISBLANK('Gen Master'!I881)),OR('Gen Master'!$AM881=TRUE,'Gen Master'!$AM881="Enabled?")),'Gen Master'!I881, ignore_flag)</f>
        <v>zzz_ignore</v>
      </c>
      <c r="J870" s="19" t="str">
        <f>IF(AND(NOT(ISBLANK('Gen Master'!J881)),OR('Gen Master'!$AM881=TRUE,'Gen Master'!$AM881="Enabled?")),'Gen Master'!J881, ignore_flag)</f>
        <v>zzz_ignore</v>
      </c>
      <c r="K870" s="19" t="str">
        <f>IF(AND(NOT(ISBLANK('Gen Master'!K881)),OR('Gen Master'!$AM881=TRUE,'Gen Master'!$AM881="Enabled?")),'Gen Master'!K881, ignore_flag)</f>
        <v>zzz_ignore</v>
      </c>
      <c r="L870" s="19" t="str">
        <f>IF(AND(NOT(ISBLANK('Gen Master'!L881)),OR('Gen Master'!$AM881=TRUE,'Gen Master'!$AM881="Enabled?")),'Gen Master'!L881, ignore_flag)</f>
        <v>zzz_ignore</v>
      </c>
      <c r="M870" s="19" t="str">
        <f>IF(AND(NOT(ISBLANK('Gen Master'!M881)),OR('Gen Master'!$AM881=TRUE,'Gen Master'!$AM881="Enabled?")),'Gen Master'!M881, ignore_flag)</f>
        <v>zzz_ignore</v>
      </c>
      <c r="N870" s="19" t="str">
        <f>IF(AND(NOT(ISBLANK('Gen Master'!N881)),OR('Gen Master'!$AM881=TRUE,'Gen Master'!$AM881="Enabled?")),'Gen Master'!N881, ignore_flag)</f>
        <v>zzz_ignore</v>
      </c>
      <c r="O870" s="19" t="str">
        <f>IF(AND(NOT(ISBLANK('Gen Master'!O881)),OR('Gen Master'!$AM881=TRUE,'Gen Master'!$AM881="Enabled?")),'Gen Master'!O881, ignore_flag)</f>
        <v>zzz_ignore</v>
      </c>
      <c r="P870" s="19" t="str">
        <f>IF(AND(NOT(ISBLANK('Gen Master'!P881)),OR('Gen Master'!$AM881=TRUE,'Gen Master'!$AM881="Enabled?")),'Gen Master'!P881, ignore_flag)</f>
        <v>zzz_ignore</v>
      </c>
      <c r="Q870" s="19" t="str">
        <f>IF(AND(NOT(ISBLANK('Gen Master'!Q881)),OR('Gen Master'!$AM881=TRUE,'Gen Master'!$AM881="Enabled?")),'Gen Master'!Q881, ignore_flag)</f>
        <v>zzz_ignore</v>
      </c>
      <c r="R870" s="19" t="str">
        <f>IF(AND(NOT(ISBLANK('Gen Master'!R881)),OR('Gen Master'!$AM881=TRUE,'Gen Master'!$AM881="Enabled?")),'Gen Master'!R881, ignore_flag)</f>
        <v>zzz_ignore</v>
      </c>
      <c r="S870" s="19" t="str">
        <f>IF(AND(NOT(ISBLANK('Gen Master'!S881)),OR('Gen Master'!$AM881=TRUE,'Gen Master'!$AM881="Enabled?")),'Gen Master'!S881, ignore_flag)</f>
        <v>zzz_ignore</v>
      </c>
      <c r="T870" s="19" t="str">
        <f>IF(AND(NOT(ISBLANK('Gen Master'!T881)),OR('Gen Master'!$AM881=TRUE,'Gen Master'!$AM881="Enabled?")),'Gen Master'!T881, ignore_flag)</f>
        <v>zzz_ignore</v>
      </c>
      <c r="U870" s="19" t="str">
        <f>IF(AND(NOT(ISBLANK('Gen Master'!U881)),OR('Gen Master'!$AM881=TRUE,'Gen Master'!$AM881="Enabled?")),'Gen Master'!U881, ignore_flag)</f>
        <v>zzz_ignore</v>
      </c>
      <c r="V870" s="19" t="str">
        <f ca="1">IF(AND(NOT(ISBLANK('Gen Master'!V881)),OR('Gen Master'!$AM881=TRUE,'Gen Master'!$AM881="Enabled?")),'Gen Master'!V881, ignore_flag)</f>
        <v>zzz_ignore</v>
      </c>
      <c r="W870" s="19" t="str">
        <f>IF(AND(NOT(ISBLANK('Gen Master'!W881)),OR('Gen Master'!$AM881=TRUE,'Gen Master'!$AM881="Enabled?")),'Gen Master'!W881, ignore_flag)</f>
        <v>zzz_ignore</v>
      </c>
      <c r="X870" s="19" t="str">
        <f>IF(AND(NOT(ISBLANK('Gen Master'!X881)),OR('Gen Master'!$AM881=TRUE,'Gen Master'!$AM881="Enabled?")),'Gen Master'!X881, ignore_flag)</f>
        <v>zzz_ignore</v>
      </c>
      <c r="Y870" s="19" t="str">
        <f>IF(AND(NOT(ISBLANK('Gen Master'!Y881)),OR('Gen Master'!$AM881=TRUE,'Gen Master'!$AM881="Enabled?")),'Gen Master'!Y881, ignore_flag)</f>
        <v>zzz_ignore</v>
      </c>
    </row>
    <row r="871" spans="1:25">
      <c r="A871" s="19">
        <f>'Gen Master'!A883</f>
        <v>852</v>
      </c>
      <c r="B871" s="19" t="str">
        <f>IF(AND(NOT(ISBLANK('Gen Master'!B883)),OR('Gen Master'!$AM883=TRUE,'Gen Master'!$AM883="Enabled?")),'Gen Master'!B883, ignore_flag)</f>
        <v>zzz_ignore</v>
      </c>
      <c r="C871" s="19" t="str">
        <f>IF(AND(NOT(ISBLANK('Gen Master'!C883)),OR('Gen Master'!$AM883=TRUE,'Gen Master'!$AM883="Enabled?")),'Gen Master'!C883, ignore_flag)</f>
        <v>zzz_ignore</v>
      </c>
      <c r="D871" s="19" t="str">
        <f>IF(AND(NOT(ISBLANK('Gen Master'!D883)),OR('Gen Master'!$AM883=TRUE,'Gen Master'!$AM883="Enabled?")),'Gen Master'!D883, ignore_flag)</f>
        <v>zzz_ignore</v>
      </c>
      <c r="E871" s="19" t="str">
        <f>IF(AND(NOT(ISBLANK('Gen Master'!E883)),OR('Gen Master'!$AM883=TRUE,'Gen Master'!$AM883="Enabled?")),'Gen Master'!E883, ignore_flag)</f>
        <v>zzz_ignore</v>
      </c>
      <c r="F871" s="19" t="str">
        <f>IF(AND(NOT(ISBLANK('Gen Master'!F883)),OR('Gen Master'!$AM883=TRUE,'Gen Master'!$AM883="Enabled?")),'Gen Master'!F883, ignore_flag)</f>
        <v>zzz_ignore</v>
      </c>
      <c r="G871" s="19" t="str">
        <f>IF(AND(NOT(ISBLANK('Gen Master'!G883)),OR('Gen Master'!$AM883=TRUE,'Gen Master'!$AM883="Enabled?")),'Gen Master'!G883, ignore_flag)</f>
        <v>zzz_ignore</v>
      </c>
      <c r="H871" s="19" t="str">
        <f>IF(AND(NOT(ISBLANK('Gen Master'!H883)),OR('Gen Master'!$AM883=TRUE,'Gen Master'!$AM883="Enabled?")),'Gen Master'!H883, ignore_flag)</f>
        <v>zzz_ignore</v>
      </c>
      <c r="I871" s="19" t="str">
        <f>IF(AND(NOT(ISBLANK('Gen Master'!I883)),OR('Gen Master'!$AM883=TRUE,'Gen Master'!$AM883="Enabled?")),'Gen Master'!I883, ignore_flag)</f>
        <v>zzz_ignore</v>
      </c>
      <c r="J871" s="19" t="str">
        <f>IF(AND(NOT(ISBLANK('Gen Master'!J883)),OR('Gen Master'!$AM883=TRUE,'Gen Master'!$AM883="Enabled?")),'Gen Master'!J883, ignore_flag)</f>
        <v>zzz_ignore</v>
      </c>
      <c r="K871" s="19" t="str">
        <f>IF(AND(NOT(ISBLANK('Gen Master'!K883)),OR('Gen Master'!$AM883=TRUE,'Gen Master'!$AM883="Enabled?")),'Gen Master'!K883, ignore_flag)</f>
        <v>zzz_ignore</v>
      </c>
      <c r="L871" s="19" t="str">
        <f>IF(AND(NOT(ISBLANK('Gen Master'!L883)),OR('Gen Master'!$AM883=TRUE,'Gen Master'!$AM883="Enabled?")),'Gen Master'!L883, ignore_flag)</f>
        <v>zzz_ignore</v>
      </c>
      <c r="M871" s="19" t="str">
        <f>IF(AND(NOT(ISBLANK('Gen Master'!M883)),OR('Gen Master'!$AM883=TRUE,'Gen Master'!$AM883="Enabled?")),'Gen Master'!M883, ignore_flag)</f>
        <v>zzz_ignore</v>
      </c>
      <c r="N871" s="19" t="str">
        <f>IF(AND(NOT(ISBLANK('Gen Master'!N883)),OR('Gen Master'!$AM883=TRUE,'Gen Master'!$AM883="Enabled?")),'Gen Master'!N883, ignore_flag)</f>
        <v>zzz_ignore</v>
      </c>
      <c r="O871" s="19" t="str">
        <f>IF(AND(NOT(ISBLANK('Gen Master'!O883)),OR('Gen Master'!$AM883=TRUE,'Gen Master'!$AM883="Enabled?")),'Gen Master'!O883, ignore_flag)</f>
        <v>zzz_ignore</v>
      </c>
      <c r="P871" s="19" t="str">
        <f>IF(AND(NOT(ISBLANK('Gen Master'!P883)),OR('Gen Master'!$AM883=TRUE,'Gen Master'!$AM883="Enabled?")),'Gen Master'!P883, ignore_flag)</f>
        <v>zzz_ignore</v>
      </c>
      <c r="Q871" s="19" t="str">
        <f>IF(AND(NOT(ISBLANK('Gen Master'!Q883)),OR('Gen Master'!$AM883=TRUE,'Gen Master'!$AM883="Enabled?")),'Gen Master'!Q883, ignore_flag)</f>
        <v>zzz_ignore</v>
      </c>
      <c r="R871" s="19" t="str">
        <f>IF(AND(NOT(ISBLANK('Gen Master'!R883)),OR('Gen Master'!$AM883=TRUE,'Gen Master'!$AM883="Enabled?")),'Gen Master'!R883, ignore_flag)</f>
        <v>zzz_ignore</v>
      </c>
      <c r="S871" s="19" t="str">
        <f>IF(AND(NOT(ISBLANK('Gen Master'!S883)),OR('Gen Master'!$AM883=TRUE,'Gen Master'!$AM883="Enabled?")),'Gen Master'!S883, ignore_flag)</f>
        <v>zzz_ignore</v>
      </c>
      <c r="T871" s="19" t="str">
        <f>IF(AND(NOT(ISBLANK('Gen Master'!T883)),OR('Gen Master'!$AM883=TRUE,'Gen Master'!$AM883="Enabled?")),'Gen Master'!T883, ignore_flag)</f>
        <v>zzz_ignore</v>
      </c>
      <c r="U871" s="19" t="str">
        <f>IF(AND(NOT(ISBLANK('Gen Master'!U883)),OR('Gen Master'!$AM883=TRUE,'Gen Master'!$AM883="Enabled?")),'Gen Master'!U883, ignore_flag)</f>
        <v>zzz_ignore</v>
      </c>
      <c r="V871" s="19" t="str">
        <f ca="1">IF(AND(NOT(ISBLANK('Gen Master'!V883)),OR('Gen Master'!$AM883=TRUE,'Gen Master'!$AM883="Enabled?")),'Gen Master'!V883, ignore_flag)</f>
        <v>zzz_ignore</v>
      </c>
      <c r="W871" s="19" t="str">
        <f>IF(AND(NOT(ISBLANK('Gen Master'!W883)),OR('Gen Master'!$AM883=TRUE,'Gen Master'!$AM883="Enabled?")),'Gen Master'!W883, ignore_flag)</f>
        <v>zzz_ignore</v>
      </c>
      <c r="X871" s="19" t="str">
        <f>IF(AND(NOT(ISBLANK('Gen Master'!X883)),OR('Gen Master'!$AM883=TRUE,'Gen Master'!$AM883="Enabled?")),'Gen Master'!X883, ignore_flag)</f>
        <v>zzz_ignore</v>
      </c>
      <c r="Y871" s="19" t="str">
        <f>IF(AND(NOT(ISBLANK('Gen Master'!Y883)),OR('Gen Master'!$AM883=TRUE,'Gen Master'!$AM883="Enabled?")),'Gen Master'!Y883, ignore_flag)</f>
        <v>zzz_ignore</v>
      </c>
    </row>
    <row r="872" spans="1:25">
      <c r="A872" s="19">
        <f>'Gen Master'!A884</f>
        <v>853</v>
      </c>
      <c r="B872" s="19" t="str">
        <f>IF(AND(NOT(ISBLANK('Gen Master'!B884)),OR('Gen Master'!$AM884=TRUE,'Gen Master'!$AM884="Enabled?")),'Gen Master'!B884, ignore_flag)</f>
        <v>zzz_ignore</v>
      </c>
      <c r="C872" s="19" t="str">
        <f>IF(AND(NOT(ISBLANK('Gen Master'!C884)),OR('Gen Master'!$AM884=TRUE,'Gen Master'!$AM884="Enabled?")),'Gen Master'!C884, ignore_flag)</f>
        <v>zzz_ignore</v>
      </c>
      <c r="D872" s="19" t="str">
        <f>IF(AND(NOT(ISBLANK('Gen Master'!D884)),OR('Gen Master'!$AM884=TRUE,'Gen Master'!$AM884="Enabled?")),'Gen Master'!D884, ignore_flag)</f>
        <v>zzz_ignore</v>
      </c>
      <c r="E872" s="19" t="str">
        <f>IF(AND(NOT(ISBLANK('Gen Master'!E884)),OR('Gen Master'!$AM884=TRUE,'Gen Master'!$AM884="Enabled?")),'Gen Master'!E884, ignore_flag)</f>
        <v>zzz_ignore</v>
      </c>
      <c r="F872" s="19" t="str">
        <f>IF(AND(NOT(ISBLANK('Gen Master'!F884)),OR('Gen Master'!$AM884=TRUE,'Gen Master'!$AM884="Enabled?")),'Gen Master'!F884, ignore_flag)</f>
        <v>zzz_ignore</v>
      </c>
      <c r="G872" s="19" t="str">
        <f>IF(AND(NOT(ISBLANK('Gen Master'!G884)),OR('Gen Master'!$AM884=TRUE,'Gen Master'!$AM884="Enabled?")),'Gen Master'!G884, ignore_flag)</f>
        <v>zzz_ignore</v>
      </c>
      <c r="H872" s="19" t="str">
        <f>IF(AND(NOT(ISBLANK('Gen Master'!H884)),OR('Gen Master'!$AM884=TRUE,'Gen Master'!$AM884="Enabled?")),'Gen Master'!H884, ignore_flag)</f>
        <v>zzz_ignore</v>
      </c>
      <c r="I872" s="19" t="str">
        <f>IF(AND(NOT(ISBLANK('Gen Master'!I884)),OR('Gen Master'!$AM884=TRUE,'Gen Master'!$AM884="Enabled?")),'Gen Master'!I884, ignore_flag)</f>
        <v>zzz_ignore</v>
      </c>
      <c r="J872" s="19" t="str">
        <f>IF(AND(NOT(ISBLANK('Gen Master'!J884)),OR('Gen Master'!$AM884=TRUE,'Gen Master'!$AM884="Enabled?")),'Gen Master'!J884, ignore_flag)</f>
        <v>zzz_ignore</v>
      </c>
      <c r="K872" s="19" t="str">
        <f>IF(AND(NOT(ISBLANK('Gen Master'!K884)),OR('Gen Master'!$AM884=TRUE,'Gen Master'!$AM884="Enabled?")),'Gen Master'!K884, ignore_flag)</f>
        <v>zzz_ignore</v>
      </c>
      <c r="L872" s="19" t="str">
        <f>IF(AND(NOT(ISBLANK('Gen Master'!L884)),OR('Gen Master'!$AM884=TRUE,'Gen Master'!$AM884="Enabled?")),'Gen Master'!L884, ignore_flag)</f>
        <v>zzz_ignore</v>
      </c>
      <c r="M872" s="19" t="str">
        <f>IF(AND(NOT(ISBLANK('Gen Master'!M884)),OR('Gen Master'!$AM884=TRUE,'Gen Master'!$AM884="Enabled?")),'Gen Master'!M884, ignore_flag)</f>
        <v>zzz_ignore</v>
      </c>
      <c r="N872" s="19" t="str">
        <f>IF(AND(NOT(ISBLANK('Gen Master'!N884)),OR('Gen Master'!$AM884=TRUE,'Gen Master'!$AM884="Enabled?")),'Gen Master'!N884, ignore_flag)</f>
        <v>zzz_ignore</v>
      </c>
      <c r="O872" s="19" t="str">
        <f>IF(AND(NOT(ISBLANK('Gen Master'!O884)),OR('Gen Master'!$AM884=TRUE,'Gen Master'!$AM884="Enabled?")),'Gen Master'!O884, ignore_flag)</f>
        <v>zzz_ignore</v>
      </c>
      <c r="P872" s="19" t="str">
        <f>IF(AND(NOT(ISBLANK('Gen Master'!P884)),OR('Gen Master'!$AM884=TRUE,'Gen Master'!$AM884="Enabled?")),'Gen Master'!P884, ignore_flag)</f>
        <v>zzz_ignore</v>
      </c>
      <c r="Q872" s="19" t="str">
        <f>IF(AND(NOT(ISBLANK('Gen Master'!Q884)),OR('Gen Master'!$AM884=TRUE,'Gen Master'!$AM884="Enabled?")),'Gen Master'!Q884, ignore_flag)</f>
        <v>zzz_ignore</v>
      </c>
      <c r="R872" s="19" t="str">
        <f>IF(AND(NOT(ISBLANK('Gen Master'!R884)),OR('Gen Master'!$AM884=TRUE,'Gen Master'!$AM884="Enabled?")),'Gen Master'!R884, ignore_flag)</f>
        <v>zzz_ignore</v>
      </c>
      <c r="S872" s="19" t="str">
        <f>IF(AND(NOT(ISBLANK('Gen Master'!S884)),OR('Gen Master'!$AM884=TRUE,'Gen Master'!$AM884="Enabled?")),'Gen Master'!S884, ignore_flag)</f>
        <v>zzz_ignore</v>
      </c>
      <c r="T872" s="19" t="str">
        <f>IF(AND(NOT(ISBLANK('Gen Master'!T884)),OR('Gen Master'!$AM884=TRUE,'Gen Master'!$AM884="Enabled?")),'Gen Master'!T884, ignore_flag)</f>
        <v>zzz_ignore</v>
      </c>
      <c r="U872" s="19" t="str">
        <f>IF(AND(NOT(ISBLANK('Gen Master'!U884)),OR('Gen Master'!$AM884=TRUE,'Gen Master'!$AM884="Enabled?")),'Gen Master'!U884, ignore_flag)</f>
        <v>zzz_ignore</v>
      </c>
      <c r="V872" s="19" t="str">
        <f ca="1">IF(AND(NOT(ISBLANK('Gen Master'!V884)),OR('Gen Master'!$AM884=TRUE,'Gen Master'!$AM884="Enabled?")),'Gen Master'!V884, ignore_flag)</f>
        <v>zzz_ignore</v>
      </c>
      <c r="W872" s="19" t="str">
        <f>IF(AND(NOT(ISBLANK('Gen Master'!W884)),OR('Gen Master'!$AM884=TRUE,'Gen Master'!$AM884="Enabled?")),'Gen Master'!W884, ignore_flag)</f>
        <v>zzz_ignore</v>
      </c>
      <c r="X872" s="19" t="str">
        <f>IF(AND(NOT(ISBLANK('Gen Master'!X884)),OR('Gen Master'!$AM884=TRUE,'Gen Master'!$AM884="Enabled?")),'Gen Master'!X884, ignore_flag)</f>
        <v>zzz_ignore</v>
      </c>
      <c r="Y872" s="19" t="str">
        <f>IF(AND(NOT(ISBLANK('Gen Master'!Y884)),OR('Gen Master'!$AM884=TRUE,'Gen Master'!$AM884="Enabled?")),'Gen Master'!Y884, ignore_flag)</f>
        <v>zzz_ignore</v>
      </c>
    </row>
    <row r="873" spans="1:25">
      <c r="A873" s="19">
        <f>'Gen Master'!A885</f>
        <v>854</v>
      </c>
      <c r="B873" s="19" t="str">
        <f>IF(AND(NOT(ISBLANK('Gen Master'!B885)),OR('Gen Master'!$AM885=TRUE,'Gen Master'!$AM885="Enabled?")),'Gen Master'!B885, ignore_flag)</f>
        <v>zzz_ignore</v>
      </c>
      <c r="C873" s="19" t="str">
        <f>IF(AND(NOT(ISBLANK('Gen Master'!C885)),OR('Gen Master'!$AM885=TRUE,'Gen Master'!$AM885="Enabled?")),'Gen Master'!C885, ignore_flag)</f>
        <v>zzz_ignore</v>
      </c>
      <c r="D873" s="19" t="str">
        <f>IF(AND(NOT(ISBLANK('Gen Master'!D885)),OR('Gen Master'!$AM885=TRUE,'Gen Master'!$AM885="Enabled?")),'Gen Master'!D885, ignore_flag)</f>
        <v>zzz_ignore</v>
      </c>
      <c r="E873" s="19" t="str">
        <f>IF(AND(NOT(ISBLANK('Gen Master'!E885)),OR('Gen Master'!$AM885=TRUE,'Gen Master'!$AM885="Enabled?")),'Gen Master'!E885, ignore_flag)</f>
        <v>zzz_ignore</v>
      </c>
      <c r="F873" s="19" t="str">
        <f>IF(AND(NOT(ISBLANK('Gen Master'!F885)),OR('Gen Master'!$AM885=TRUE,'Gen Master'!$AM885="Enabled?")),'Gen Master'!F885, ignore_flag)</f>
        <v>zzz_ignore</v>
      </c>
      <c r="G873" s="19" t="str">
        <f>IF(AND(NOT(ISBLANK('Gen Master'!G885)),OR('Gen Master'!$AM885=TRUE,'Gen Master'!$AM885="Enabled?")),'Gen Master'!G885, ignore_flag)</f>
        <v>zzz_ignore</v>
      </c>
      <c r="H873" s="19" t="str">
        <f>IF(AND(NOT(ISBLANK('Gen Master'!H885)),OR('Gen Master'!$AM885=TRUE,'Gen Master'!$AM885="Enabled?")),'Gen Master'!H885, ignore_flag)</f>
        <v>zzz_ignore</v>
      </c>
      <c r="I873" s="19" t="str">
        <f>IF(AND(NOT(ISBLANK('Gen Master'!I885)),OR('Gen Master'!$AM885=TRUE,'Gen Master'!$AM885="Enabled?")),'Gen Master'!I885, ignore_flag)</f>
        <v>zzz_ignore</v>
      </c>
      <c r="J873" s="19" t="str">
        <f>IF(AND(NOT(ISBLANK('Gen Master'!J885)),OR('Gen Master'!$AM885=TRUE,'Gen Master'!$AM885="Enabled?")),'Gen Master'!J885, ignore_flag)</f>
        <v>zzz_ignore</v>
      </c>
      <c r="K873" s="19" t="str">
        <f>IF(AND(NOT(ISBLANK('Gen Master'!K885)),OR('Gen Master'!$AM885=TRUE,'Gen Master'!$AM885="Enabled?")),'Gen Master'!K885, ignore_flag)</f>
        <v>zzz_ignore</v>
      </c>
      <c r="L873" s="19" t="str">
        <f>IF(AND(NOT(ISBLANK('Gen Master'!L885)),OR('Gen Master'!$AM885=TRUE,'Gen Master'!$AM885="Enabled?")),'Gen Master'!L885, ignore_flag)</f>
        <v>zzz_ignore</v>
      </c>
      <c r="M873" s="19" t="str">
        <f>IF(AND(NOT(ISBLANK('Gen Master'!M885)),OR('Gen Master'!$AM885=TRUE,'Gen Master'!$AM885="Enabled?")),'Gen Master'!M885, ignore_flag)</f>
        <v>zzz_ignore</v>
      </c>
      <c r="N873" s="19" t="str">
        <f>IF(AND(NOT(ISBLANK('Gen Master'!N885)),OR('Gen Master'!$AM885=TRUE,'Gen Master'!$AM885="Enabled?")),'Gen Master'!N885, ignore_flag)</f>
        <v>zzz_ignore</v>
      </c>
      <c r="O873" s="19" t="str">
        <f>IF(AND(NOT(ISBLANK('Gen Master'!O885)),OR('Gen Master'!$AM885=TRUE,'Gen Master'!$AM885="Enabled?")),'Gen Master'!O885, ignore_flag)</f>
        <v>zzz_ignore</v>
      </c>
      <c r="P873" s="19" t="str">
        <f>IF(AND(NOT(ISBLANK('Gen Master'!P885)),OR('Gen Master'!$AM885=TRUE,'Gen Master'!$AM885="Enabled?")),'Gen Master'!P885, ignore_flag)</f>
        <v>zzz_ignore</v>
      </c>
      <c r="Q873" s="19" t="str">
        <f>IF(AND(NOT(ISBLANK('Gen Master'!Q885)),OR('Gen Master'!$AM885=TRUE,'Gen Master'!$AM885="Enabled?")),'Gen Master'!Q885, ignore_flag)</f>
        <v>zzz_ignore</v>
      </c>
      <c r="R873" s="19" t="str">
        <f>IF(AND(NOT(ISBLANK('Gen Master'!R885)),OR('Gen Master'!$AM885=TRUE,'Gen Master'!$AM885="Enabled?")),'Gen Master'!R885, ignore_flag)</f>
        <v>zzz_ignore</v>
      </c>
      <c r="S873" s="19" t="str">
        <f>IF(AND(NOT(ISBLANK('Gen Master'!S885)),OR('Gen Master'!$AM885=TRUE,'Gen Master'!$AM885="Enabled?")),'Gen Master'!S885, ignore_flag)</f>
        <v>zzz_ignore</v>
      </c>
      <c r="T873" s="19" t="str">
        <f>IF(AND(NOT(ISBLANK('Gen Master'!T885)),OR('Gen Master'!$AM885=TRUE,'Gen Master'!$AM885="Enabled?")),'Gen Master'!T885, ignore_flag)</f>
        <v>zzz_ignore</v>
      </c>
      <c r="U873" s="19" t="str">
        <f>IF(AND(NOT(ISBLANK('Gen Master'!U885)),OR('Gen Master'!$AM885=TRUE,'Gen Master'!$AM885="Enabled?")),'Gen Master'!U885, ignore_flag)</f>
        <v>zzz_ignore</v>
      </c>
      <c r="V873" s="19" t="str">
        <f ca="1">IF(AND(NOT(ISBLANK('Gen Master'!V885)),OR('Gen Master'!$AM885=TRUE,'Gen Master'!$AM885="Enabled?")),'Gen Master'!V885, ignore_flag)</f>
        <v>zzz_ignore</v>
      </c>
      <c r="W873" s="19" t="str">
        <f>IF(AND(NOT(ISBLANK('Gen Master'!W885)),OR('Gen Master'!$AM885=TRUE,'Gen Master'!$AM885="Enabled?")),'Gen Master'!W885, ignore_flag)</f>
        <v>zzz_ignore</v>
      </c>
      <c r="X873" s="19" t="str">
        <f>IF(AND(NOT(ISBLANK('Gen Master'!X885)),OR('Gen Master'!$AM885=TRUE,'Gen Master'!$AM885="Enabled?")),'Gen Master'!X885, ignore_flag)</f>
        <v>zzz_ignore</v>
      </c>
      <c r="Y873" s="19" t="str">
        <f>IF(AND(NOT(ISBLANK('Gen Master'!Y885)),OR('Gen Master'!$AM885=TRUE,'Gen Master'!$AM885="Enabled?")),'Gen Master'!Y885, ignore_flag)</f>
        <v>zzz_ignore</v>
      </c>
    </row>
    <row r="874" spans="1:25">
      <c r="A874" s="19">
        <f>'Gen Master'!A886</f>
        <v>855</v>
      </c>
      <c r="B874" s="19" t="str">
        <f>IF(AND(NOT(ISBLANK('Gen Master'!B886)),OR('Gen Master'!$AM886=TRUE,'Gen Master'!$AM886="Enabled?")),'Gen Master'!B886, ignore_flag)</f>
        <v>zzz_ignore</v>
      </c>
      <c r="C874" s="19" t="str">
        <f>IF(AND(NOT(ISBLANK('Gen Master'!C886)),OR('Gen Master'!$AM886=TRUE,'Gen Master'!$AM886="Enabled?")),'Gen Master'!C886, ignore_flag)</f>
        <v>zzz_ignore</v>
      </c>
      <c r="D874" s="19" t="str">
        <f>IF(AND(NOT(ISBLANK('Gen Master'!D886)),OR('Gen Master'!$AM886=TRUE,'Gen Master'!$AM886="Enabled?")),'Gen Master'!D886, ignore_flag)</f>
        <v>zzz_ignore</v>
      </c>
      <c r="E874" s="19" t="str">
        <f>IF(AND(NOT(ISBLANK('Gen Master'!E886)),OR('Gen Master'!$AM886=TRUE,'Gen Master'!$AM886="Enabled?")),'Gen Master'!E886, ignore_flag)</f>
        <v>zzz_ignore</v>
      </c>
      <c r="F874" s="19" t="str">
        <f>IF(AND(NOT(ISBLANK('Gen Master'!F886)),OR('Gen Master'!$AM886=TRUE,'Gen Master'!$AM886="Enabled?")),'Gen Master'!F886, ignore_flag)</f>
        <v>zzz_ignore</v>
      </c>
      <c r="G874" s="19" t="str">
        <f>IF(AND(NOT(ISBLANK('Gen Master'!G886)),OR('Gen Master'!$AM886=TRUE,'Gen Master'!$AM886="Enabled?")),'Gen Master'!G886, ignore_flag)</f>
        <v>zzz_ignore</v>
      </c>
      <c r="H874" s="19" t="str">
        <f>IF(AND(NOT(ISBLANK('Gen Master'!H886)),OR('Gen Master'!$AM886=TRUE,'Gen Master'!$AM886="Enabled?")),'Gen Master'!H886, ignore_flag)</f>
        <v>zzz_ignore</v>
      </c>
      <c r="I874" s="19" t="str">
        <f>IF(AND(NOT(ISBLANK('Gen Master'!I886)),OR('Gen Master'!$AM886=TRUE,'Gen Master'!$AM886="Enabled?")),'Gen Master'!I886, ignore_flag)</f>
        <v>zzz_ignore</v>
      </c>
      <c r="J874" s="19" t="str">
        <f>IF(AND(NOT(ISBLANK('Gen Master'!J886)),OR('Gen Master'!$AM886=TRUE,'Gen Master'!$AM886="Enabled?")),'Gen Master'!J886, ignore_flag)</f>
        <v>zzz_ignore</v>
      </c>
      <c r="K874" s="19" t="str">
        <f>IF(AND(NOT(ISBLANK('Gen Master'!K886)),OR('Gen Master'!$AM886=TRUE,'Gen Master'!$AM886="Enabled?")),'Gen Master'!K886, ignore_flag)</f>
        <v>zzz_ignore</v>
      </c>
      <c r="L874" s="19" t="str">
        <f>IF(AND(NOT(ISBLANK('Gen Master'!L886)),OR('Gen Master'!$AM886=TRUE,'Gen Master'!$AM886="Enabled?")),'Gen Master'!L886, ignore_flag)</f>
        <v>zzz_ignore</v>
      </c>
      <c r="M874" s="19" t="str">
        <f>IF(AND(NOT(ISBLANK('Gen Master'!M886)),OR('Gen Master'!$AM886=TRUE,'Gen Master'!$AM886="Enabled?")),'Gen Master'!M886, ignore_flag)</f>
        <v>zzz_ignore</v>
      </c>
      <c r="N874" s="19" t="str">
        <f>IF(AND(NOT(ISBLANK('Gen Master'!N886)),OR('Gen Master'!$AM886=TRUE,'Gen Master'!$AM886="Enabled?")),'Gen Master'!N886, ignore_flag)</f>
        <v>zzz_ignore</v>
      </c>
      <c r="O874" s="19" t="str">
        <f>IF(AND(NOT(ISBLANK('Gen Master'!O886)),OR('Gen Master'!$AM886=TRUE,'Gen Master'!$AM886="Enabled?")),'Gen Master'!O886, ignore_flag)</f>
        <v>zzz_ignore</v>
      </c>
      <c r="P874" s="19" t="str">
        <f>IF(AND(NOT(ISBLANK('Gen Master'!P886)),OR('Gen Master'!$AM886=TRUE,'Gen Master'!$AM886="Enabled?")),'Gen Master'!P886, ignore_flag)</f>
        <v>zzz_ignore</v>
      </c>
      <c r="Q874" s="19" t="str">
        <f>IF(AND(NOT(ISBLANK('Gen Master'!Q886)),OR('Gen Master'!$AM886=TRUE,'Gen Master'!$AM886="Enabled?")),'Gen Master'!Q886, ignore_flag)</f>
        <v>zzz_ignore</v>
      </c>
      <c r="R874" s="19" t="str">
        <f>IF(AND(NOT(ISBLANK('Gen Master'!R886)),OR('Gen Master'!$AM886=TRUE,'Gen Master'!$AM886="Enabled?")),'Gen Master'!R886, ignore_flag)</f>
        <v>zzz_ignore</v>
      </c>
      <c r="S874" s="19" t="str">
        <f>IF(AND(NOT(ISBLANK('Gen Master'!S886)),OR('Gen Master'!$AM886=TRUE,'Gen Master'!$AM886="Enabled?")),'Gen Master'!S886, ignore_flag)</f>
        <v>zzz_ignore</v>
      </c>
      <c r="T874" s="19" t="str">
        <f>IF(AND(NOT(ISBLANK('Gen Master'!T886)),OR('Gen Master'!$AM886=TRUE,'Gen Master'!$AM886="Enabled?")),'Gen Master'!T886, ignore_flag)</f>
        <v>zzz_ignore</v>
      </c>
      <c r="U874" s="19" t="str">
        <f>IF(AND(NOT(ISBLANK('Gen Master'!U886)),OR('Gen Master'!$AM886=TRUE,'Gen Master'!$AM886="Enabled?")),'Gen Master'!U886, ignore_flag)</f>
        <v>zzz_ignore</v>
      </c>
      <c r="V874" s="19" t="str">
        <f ca="1">IF(AND(NOT(ISBLANK('Gen Master'!V886)),OR('Gen Master'!$AM886=TRUE,'Gen Master'!$AM886="Enabled?")),'Gen Master'!V886, ignore_flag)</f>
        <v>zzz_ignore</v>
      </c>
      <c r="W874" s="19" t="str">
        <f>IF(AND(NOT(ISBLANK('Gen Master'!W886)),OR('Gen Master'!$AM886=TRUE,'Gen Master'!$AM886="Enabled?")),'Gen Master'!W886, ignore_flag)</f>
        <v>zzz_ignore</v>
      </c>
      <c r="X874" s="19" t="str">
        <f>IF(AND(NOT(ISBLANK('Gen Master'!X886)),OR('Gen Master'!$AM886=TRUE,'Gen Master'!$AM886="Enabled?")),'Gen Master'!X886, ignore_flag)</f>
        <v>zzz_ignore</v>
      </c>
      <c r="Y874" s="19" t="str">
        <f>IF(AND(NOT(ISBLANK('Gen Master'!Y886)),OR('Gen Master'!$AM886=TRUE,'Gen Master'!$AM886="Enabled?")),'Gen Master'!Y886, ignore_flag)</f>
        <v>zzz_ignore</v>
      </c>
    </row>
    <row r="875" spans="1:25">
      <c r="A875" s="19">
        <f>'Gen Master'!A887</f>
        <v>856</v>
      </c>
      <c r="B875" s="19" t="str">
        <f>IF(AND(NOT(ISBLANK('Gen Master'!B887)),OR('Gen Master'!$AM887=TRUE,'Gen Master'!$AM887="Enabled?")),'Gen Master'!B887, ignore_flag)</f>
        <v>zzz_ignore</v>
      </c>
      <c r="C875" s="19" t="str">
        <f>IF(AND(NOT(ISBLANK('Gen Master'!C887)),OR('Gen Master'!$AM887=TRUE,'Gen Master'!$AM887="Enabled?")),'Gen Master'!C887, ignore_flag)</f>
        <v>zzz_ignore</v>
      </c>
      <c r="D875" s="19" t="str">
        <f>IF(AND(NOT(ISBLANK('Gen Master'!D887)),OR('Gen Master'!$AM887=TRUE,'Gen Master'!$AM887="Enabled?")),'Gen Master'!D887, ignore_flag)</f>
        <v>zzz_ignore</v>
      </c>
      <c r="E875" s="19" t="str">
        <f>IF(AND(NOT(ISBLANK('Gen Master'!E887)),OR('Gen Master'!$AM887=TRUE,'Gen Master'!$AM887="Enabled?")),'Gen Master'!E887, ignore_flag)</f>
        <v>zzz_ignore</v>
      </c>
      <c r="F875" s="19" t="str">
        <f>IF(AND(NOT(ISBLANK('Gen Master'!F887)),OR('Gen Master'!$AM887=TRUE,'Gen Master'!$AM887="Enabled?")),'Gen Master'!F887, ignore_flag)</f>
        <v>zzz_ignore</v>
      </c>
      <c r="G875" s="19" t="str">
        <f>IF(AND(NOT(ISBLANK('Gen Master'!G887)),OR('Gen Master'!$AM887=TRUE,'Gen Master'!$AM887="Enabled?")),'Gen Master'!G887, ignore_flag)</f>
        <v>zzz_ignore</v>
      </c>
      <c r="H875" s="19" t="str">
        <f>IF(AND(NOT(ISBLANK('Gen Master'!H887)),OR('Gen Master'!$AM887=TRUE,'Gen Master'!$AM887="Enabled?")),'Gen Master'!H887, ignore_flag)</f>
        <v>zzz_ignore</v>
      </c>
      <c r="I875" s="19" t="str">
        <f>IF(AND(NOT(ISBLANK('Gen Master'!I887)),OR('Gen Master'!$AM887=TRUE,'Gen Master'!$AM887="Enabled?")),'Gen Master'!I887, ignore_flag)</f>
        <v>zzz_ignore</v>
      </c>
      <c r="J875" s="19" t="str">
        <f>IF(AND(NOT(ISBLANK('Gen Master'!J887)),OR('Gen Master'!$AM887=TRUE,'Gen Master'!$AM887="Enabled?")),'Gen Master'!J887, ignore_flag)</f>
        <v>zzz_ignore</v>
      </c>
      <c r="K875" s="19" t="str">
        <f>IF(AND(NOT(ISBLANK('Gen Master'!K887)),OR('Gen Master'!$AM887=TRUE,'Gen Master'!$AM887="Enabled?")),'Gen Master'!K887, ignore_flag)</f>
        <v>zzz_ignore</v>
      </c>
      <c r="L875" s="19" t="str">
        <f>IF(AND(NOT(ISBLANK('Gen Master'!L887)),OR('Gen Master'!$AM887=TRUE,'Gen Master'!$AM887="Enabled?")),'Gen Master'!L887, ignore_flag)</f>
        <v>zzz_ignore</v>
      </c>
      <c r="M875" s="19" t="str">
        <f>IF(AND(NOT(ISBLANK('Gen Master'!M887)),OR('Gen Master'!$AM887=TRUE,'Gen Master'!$AM887="Enabled?")),'Gen Master'!M887, ignore_flag)</f>
        <v>zzz_ignore</v>
      </c>
      <c r="N875" s="19" t="str">
        <f>IF(AND(NOT(ISBLANK('Gen Master'!N887)),OR('Gen Master'!$AM887=TRUE,'Gen Master'!$AM887="Enabled?")),'Gen Master'!N887, ignore_flag)</f>
        <v>zzz_ignore</v>
      </c>
      <c r="O875" s="19" t="str">
        <f>IF(AND(NOT(ISBLANK('Gen Master'!O887)),OR('Gen Master'!$AM887=TRUE,'Gen Master'!$AM887="Enabled?")),'Gen Master'!O887, ignore_flag)</f>
        <v>zzz_ignore</v>
      </c>
      <c r="P875" s="19" t="str">
        <f>IF(AND(NOT(ISBLANK('Gen Master'!P887)),OR('Gen Master'!$AM887=TRUE,'Gen Master'!$AM887="Enabled?")),'Gen Master'!P887, ignore_flag)</f>
        <v>zzz_ignore</v>
      </c>
      <c r="Q875" s="19" t="str">
        <f>IF(AND(NOT(ISBLANK('Gen Master'!Q887)),OR('Gen Master'!$AM887=TRUE,'Gen Master'!$AM887="Enabled?")),'Gen Master'!Q887, ignore_flag)</f>
        <v>zzz_ignore</v>
      </c>
      <c r="R875" s="19" t="str">
        <f>IF(AND(NOT(ISBLANK('Gen Master'!R887)),OR('Gen Master'!$AM887=TRUE,'Gen Master'!$AM887="Enabled?")),'Gen Master'!R887, ignore_flag)</f>
        <v>zzz_ignore</v>
      </c>
      <c r="S875" s="19" t="str">
        <f>IF(AND(NOT(ISBLANK('Gen Master'!S887)),OR('Gen Master'!$AM887=TRUE,'Gen Master'!$AM887="Enabled?")),'Gen Master'!S887, ignore_flag)</f>
        <v>zzz_ignore</v>
      </c>
      <c r="T875" s="19" t="str">
        <f>IF(AND(NOT(ISBLANK('Gen Master'!T887)),OR('Gen Master'!$AM887=TRUE,'Gen Master'!$AM887="Enabled?")),'Gen Master'!T887, ignore_flag)</f>
        <v>zzz_ignore</v>
      </c>
      <c r="U875" s="19" t="str">
        <f>IF(AND(NOT(ISBLANK('Gen Master'!U887)),OR('Gen Master'!$AM887=TRUE,'Gen Master'!$AM887="Enabled?")),'Gen Master'!U887, ignore_flag)</f>
        <v>zzz_ignore</v>
      </c>
      <c r="V875" s="19" t="str">
        <f ca="1">IF(AND(NOT(ISBLANK('Gen Master'!V887)),OR('Gen Master'!$AM887=TRUE,'Gen Master'!$AM887="Enabled?")),'Gen Master'!V887, ignore_flag)</f>
        <v>zzz_ignore</v>
      </c>
      <c r="W875" s="19" t="str">
        <f>IF(AND(NOT(ISBLANK('Gen Master'!W887)),OR('Gen Master'!$AM887=TRUE,'Gen Master'!$AM887="Enabled?")),'Gen Master'!W887, ignore_flag)</f>
        <v>zzz_ignore</v>
      </c>
      <c r="X875" s="19" t="str">
        <f>IF(AND(NOT(ISBLANK('Gen Master'!X887)),OR('Gen Master'!$AM887=TRUE,'Gen Master'!$AM887="Enabled?")),'Gen Master'!X887, ignore_flag)</f>
        <v>zzz_ignore</v>
      </c>
      <c r="Y875" s="19" t="str">
        <f>IF(AND(NOT(ISBLANK('Gen Master'!Y887)),OR('Gen Master'!$AM887=TRUE,'Gen Master'!$AM887="Enabled?")),'Gen Master'!Y887, ignore_flag)</f>
        <v>zzz_ignore</v>
      </c>
    </row>
    <row r="876" spans="1:25">
      <c r="A876" s="19">
        <f>'Gen Master'!A888</f>
        <v>857</v>
      </c>
      <c r="B876" s="19" t="str">
        <f>IF(AND(NOT(ISBLANK('Gen Master'!B888)),OR('Gen Master'!$AM888=TRUE,'Gen Master'!$AM888="Enabled?")),'Gen Master'!B888, ignore_flag)</f>
        <v>zzz_ignore</v>
      </c>
      <c r="C876" s="19" t="str">
        <f>IF(AND(NOT(ISBLANK('Gen Master'!C888)),OR('Gen Master'!$AM888=TRUE,'Gen Master'!$AM888="Enabled?")),'Gen Master'!C888, ignore_flag)</f>
        <v>zzz_ignore</v>
      </c>
      <c r="D876" s="19" t="str">
        <f>IF(AND(NOT(ISBLANK('Gen Master'!D888)),OR('Gen Master'!$AM888=TRUE,'Gen Master'!$AM888="Enabled?")),'Gen Master'!D888, ignore_flag)</f>
        <v>zzz_ignore</v>
      </c>
      <c r="E876" s="19" t="str">
        <f>IF(AND(NOT(ISBLANK('Gen Master'!E888)),OR('Gen Master'!$AM888=TRUE,'Gen Master'!$AM888="Enabled?")),'Gen Master'!E888, ignore_flag)</f>
        <v>zzz_ignore</v>
      </c>
      <c r="F876" s="19" t="str">
        <f>IF(AND(NOT(ISBLANK('Gen Master'!F888)),OR('Gen Master'!$AM888=TRUE,'Gen Master'!$AM888="Enabled?")),'Gen Master'!F888, ignore_flag)</f>
        <v>zzz_ignore</v>
      </c>
      <c r="G876" s="19" t="str">
        <f>IF(AND(NOT(ISBLANK('Gen Master'!G888)),OR('Gen Master'!$AM888=TRUE,'Gen Master'!$AM888="Enabled?")),'Gen Master'!G888, ignore_flag)</f>
        <v>zzz_ignore</v>
      </c>
      <c r="H876" s="19" t="str">
        <f>IF(AND(NOT(ISBLANK('Gen Master'!H888)),OR('Gen Master'!$AM888=TRUE,'Gen Master'!$AM888="Enabled?")),'Gen Master'!H888, ignore_flag)</f>
        <v>zzz_ignore</v>
      </c>
      <c r="I876" s="19" t="str">
        <f>IF(AND(NOT(ISBLANK('Gen Master'!I888)),OR('Gen Master'!$AM888=TRUE,'Gen Master'!$AM888="Enabled?")),'Gen Master'!I888, ignore_flag)</f>
        <v>zzz_ignore</v>
      </c>
      <c r="J876" s="19" t="str">
        <f>IF(AND(NOT(ISBLANK('Gen Master'!J888)),OR('Gen Master'!$AM888=TRUE,'Gen Master'!$AM888="Enabled?")),'Gen Master'!J888, ignore_flag)</f>
        <v>zzz_ignore</v>
      </c>
      <c r="K876" s="19" t="str">
        <f>IF(AND(NOT(ISBLANK('Gen Master'!K888)),OR('Gen Master'!$AM888=TRUE,'Gen Master'!$AM888="Enabled?")),'Gen Master'!K888, ignore_flag)</f>
        <v>zzz_ignore</v>
      </c>
      <c r="L876" s="19" t="str">
        <f>IF(AND(NOT(ISBLANK('Gen Master'!L888)),OR('Gen Master'!$AM888=TRUE,'Gen Master'!$AM888="Enabled?")),'Gen Master'!L888, ignore_flag)</f>
        <v>zzz_ignore</v>
      </c>
      <c r="M876" s="19" t="str">
        <f>IF(AND(NOT(ISBLANK('Gen Master'!M888)),OR('Gen Master'!$AM888=TRUE,'Gen Master'!$AM888="Enabled?")),'Gen Master'!M888, ignore_flag)</f>
        <v>zzz_ignore</v>
      </c>
      <c r="N876" s="19" t="str">
        <f>IF(AND(NOT(ISBLANK('Gen Master'!N888)),OR('Gen Master'!$AM888=TRUE,'Gen Master'!$AM888="Enabled?")),'Gen Master'!N888, ignore_flag)</f>
        <v>zzz_ignore</v>
      </c>
      <c r="O876" s="19" t="str">
        <f>IF(AND(NOT(ISBLANK('Gen Master'!O888)),OR('Gen Master'!$AM888=TRUE,'Gen Master'!$AM888="Enabled?")),'Gen Master'!O888, ignore_flag)</f>
        <v>zzz_ignore</v>
      </c>
      <c r="P876" s="19" t="str">
        <f>IF(AND(NOT(ISBLANK('Gen Master'!P888)),OR('Gen Master'!$AM888=TRUE,'Gen Master'!$AM888="Enabled?")),'Gen Master'!P888, ignore_flag)</f>
        <v>zzz_ignore</v>
      </c>
      <c r="Q876" s="19" t="str">
        <f>IF(AND(NOT(ISBLANK('Gen Master'!Q888)),OR('Gen Master'!$AM888=TRUE,'Gen Master'!$AM888="Enabled?")),'Gen Master'!Q888, ignore_flag)</f>
        <v>zzz_ignore</v>
      </c>
      <c r="R876" s="19" t="str">
        <f>IF(AND(NOT(ISBLANK('Gen Master'!R888)),OR('Gen Master'!$AM888=TRUE,'Gen Master'!$AM888="Enabled?")),'Gen Master'!R888, ignore_flag)</f>
        <v>zzz_ignore</v>
      </c>
      <c r="S876" s="19" t="str">
        <f>IF(AND(NOT(ISBLANK('Gen Master'!S888)),OR('Gen Master'!$AM888=TRUE,'Gen Master'!$AM888="Enabled?")),'Gen Master'!S888, ignore_flag)</f>
        <v>zzz_ignore</v>
      </c>
      <c r="T876" s="19" t="str">
        <f>IF(AND(NOT(ISBLANK('Gen Master'!T888)),OR('Gen Master'!$AM888=TRUE,'Gen Master'!$AM888="Enabled?")),'Gen Master'!T888, ignore_flag)</f>
        <v>zzz_ignore</v>
      </c>
      <c r="U876" s="19" t="str">
        <f>IF(AND(NOT(ISBLANK('Gen Master'!U888)),OR('Gen Master'!$AM888=TRUE,'Gen Master'!$AM888="Enabled?")),'Gen Master'!U888, ignore_flag)</f>
        <v>zzz_ignore</v>
      </c>
      <c r="V876" s="19" t="str">
        <f ca="1">IF(AND(NOT(ISBLANK('Gen Master'!V888)),OR('Gen Master'!$AM888=TRUE,'Gen Master'!$AM888="Enabled?")),'Gen Master'!V888, ignore_flag)</f>
        <v>zzz_ignore</v>
      </c>
      <c r="W876" s="19" t="str">
        <f>IF(AND(NOT(ISBLANK('Gen Master'!W888)),OR('Gen Master'!$AM888=TRUE,'Gen Master'!$AM888="Enabled?")),'Gen Master'!W888, ignore_flag)</f>
        <v>zzz_ignore</v>
      </c>
      <c r="X876" s="19" t="str">
        <f>IF(AND(NOT(ISBLANK('Gen Master'!X888)),OR('Gen Master'!$AM888=TRUE,'Gen Master'!$AM888="Enabled?")),'Gen Master'!X888, ignore_flag)</f>
        <v>zzz_ignore</v>
      </c>
      <c r="Y876" s="19" t="str">
        <f>IF(AND(NOT(ISBLANK('Gen Master'!Y888)),OR('Gen Master'!$AM888=TRUE,'Gen Master'!$AM888="Enabled?")),'Gen Master'!Y888, ignore_flag)</f>
        <v>zzz_ignore</v>
      </c>
    </row>
    <row r="877" spans="1:25">
      <c r="A877" s="19">
        <f>'Gen Master'!A889</f>
        <v>858</v>
      </c>
      <c r="B877" s="19" t="str">
        <f>IF(AND(NOT(ISBLANK('Gen Master'!B889)),OR('Gen Master'!$AM889=TRUE,'Gen Master'!$AM889="Enabled?")),'Gen Master'!B889, ignore_flag)</f>
        <v>zzz_ignore</v>
      </c>
      <c r="C877" s="19" t="str">
        <f>IF(AND(NOT(ISBLANK('Gen Master'!C889)),OR('Gen Master'!$AM889=TRUE,'Gen Master'!$AM889="Enabled?")),'Gen Master'!C889, ignore_flag)</f>
        <v>zzz_ignore</v>
      </c>
      <c r="D877" s="19" t="str">
        <f>IF(AND(NOT(ISBLANK('Gen Master'!D889)),OR('Gen Master'!$AM889=TRUE,'Gen Master'!$AM889="Enabled?")),'Gen Master'!D889, ignore_flag)</f>
        <v>zzz_ignore</v>
      </c>
      <c r="E877" s="19" t="str">
        <f>IF(AND(NOT(ISBLANK('Gen Master'!E889)),OR('Gen Master'!$AM889=TRUE,'Gen Master'!$AM889="Enabled?")),'Gen Master'!E889, ignore_flag)</f>
        <v>zzz_ignore</v>
      </c>
      <c r="F877" s="19" t="str">
        <f>IF(AND(NOT(ISBLANK('Gen Master'!F889)),OR('Gen Master'!$AM889=TRUE,'Gen Master'!$AM889="Enabled?")),'Gen Master'!F889, ignore_flag)</f>
        <v>zzz_ignore</v>
      </c>
      <c r="G877" s="19" t="str">
        <f>IF(AND(NOT(ISBLANK('Gen Master'!G889)),OR('Gen Master'!$AM889=TRUE,'Gen Master'!$AM889="Enabled?")),'Gen Master'!G889, ignore_flag)</f>
        <v>zzz_ignore</v>
      </c>
      <c r="H877" s="19" t="str">
        <f>IF(AND(NOT(ISBLANK('Gen Master'!H889)),OR('Gen Master'!$AM889=TRUE,'Gen Master'!$AM889="Enabled?")),'Gen Master'!H889, ignore_flag)</f>
        <v>zzz_ignore</v>
      </c>
      <c r="I877" s="19" t="str">
        <f>IF(AND(NOT(ISBLANK('Gen Master'!I889)),OR('Gen Master'!$AM889=TRUE,'Gen Master'!$AM889="Enabled?")),'Gen Master'!I889, ignore_flag)</f>
        <v>zzz_ignore</v>
      </c>
      <c r="J877" s="19" t="str">
        <f>IF(AND(NOT(ISBLANK('Gen Master'!J889)),OR('Gen Master'!$AM889=TRUE,'Gen Master'!$AM889="Enabled?")),'Gen Master'!J889, ignore_flag)</f>
        <v>zzz_ignore</v>
      </c>
      <c r="K877" s="19" t="str">
        <f>IF(AND(NOT(ISBLANK('Gen Master'!K889)),OR('Gen Master'!$AM889=TRUE,'Gen Master'!$AM889="Enabled?")),'Gen Master'!K889, ignore_flag)</f>
        <v>zzz_ignore</v>
      </c>
      <c r="L877" s="19" t="str">
        <f>IF(AND(NOT(ISBLANK('Gen Master'!L889)),OR('Gen Master'!$AM889=TRUE,'Gen Master'!$AM889="Enabled?")),'Gen Master'!L889, ignore_flag)</f>
        <v>zzz_ignore</v>
      </c>
      <c r="M877" s="19" t="str">
        <f>IF(AND(NOT(ISBLANK('Gen Master'!M889)),OR('Gen Master'!$AM889=TRUE,'Gen Master'!$AM889="Enabled?")),'Gen Master'!M889, ignore_flag)</f>
        <v>zzz_ignore</v>
      </c>
      <c r="N877" s="19" t="str">
        <f>IF(AND(NOT(ISBLANK('Gen Master'!N889)),OR('Gen Master'!$AM889=TRUE,'Gen Master'!$AM889="Enabled?")),'Gen Master'!N889, ignore_flag)</f>
        <v>zzz_ignore</v>
      </c>
      <c r="O877" s="19" t="str">
        <f>IF(AND(NOT(ISBLANK('Gen Master'!O889)),OR('Gen Master'!$AM889=TRUE,'Gen Master'!$AM889="Enabled?")),'Gen Master'!O889, ignore_flag)</f>
        <v>zzz_ignore</v>
      </c>
      <c r="P877" s="19" t="str">
        <f>IF(AND(NOT(ISBLANK('Gen Master'!P889)),OR('Gen Master'!$AM889=TRUE,'Gen Master'!$AM889="Enabled?")),'Gen Master'!P889, ignore_flag)</f>
        <v>zzz_ignore</v>
      </c>
      <c r="Q877" s="19" t="str">
        <f>IF(AND(NOT(ISBLANK('Gen Master'!Q889)),OR('Gen Master'!$AM889=TRUE,'Gen Master'!$AM889="Enabled?")),'Gen Master'!Q889, ignore_flag)</f>
        <v>zzz_ignore</v>
      </c>
      <c r="R877" s="19" t="str">
        <f>IF(AND(NOT(ISBLANK('Gen Master'!R889)),OR('Gen Master'!$AM889=TRUE,'Gen Master'!$AM889="Enabled?")),'Gen Master'!R889, ignore_flag)</f>
        <v>zzz_ignore</v>
      </c>
      <c r="S877" s="19" t="str">
        <f>IF(AND(NOT(ISBLANK('Gen Master'!S889)),OR('Gen Master'!$AM889=TRUE,'Gen Master'!$AM889="Enabled?")),'Gen Master'!S889, ignore_flag)</f>
        <v>zzz_ignore</v>
      </c>
      <c r="T877" s="19" t="str">
        <f>IF(AND(NOT(ISBLANK('Gen Master'!T889)),OR('Gen Master'!$AM889=TRUE,'Gen Master'!$AM889="Enabled?")),'Gen Master'!T889, ignore_flag)</f>
        <v>zzz_ignore</v>
      </c>
      <c r="U877" s="19" t="str">
        <f>IF(AND(NOT(ISBLANK('Gen Master'!U889)),OR('Gen Master'!$AM889=TRUE,'Gen Master'!$AM889="Enabled?")),'Gen Master'!U889, ignore_flag)</f>
        <v>zzz_ignore</v>
      </c>
      <c r="V877" s="19" t="str">
        <f ca="1">IF(AND(NOT(ISBLANK('Gen Master'!V889)),OR('Gen Master'!$AM889=TRUE,'Gen Master'!$AM889="Enabled?")),'Gen Master'!V889, ignore_flag)</f>
        <v>zzz_ignore</v>
      </c>
      <c r="W877" s="19" t="str">
        <f>IF(AND(NOT(ISBLANK('Gen Master'!W889)),OR('Gen Master'!$AM889=TRUE,'Gen Master'!$AM889="Enabled?")),'Gen Master'!W889, ignore_flag)</f>
        <v>zzz_ignore</v>
      </c>
      <c r="X877" s="19" t="str">
        <f>IF(AND(NOT(ISBLANK('Gen Master'!X889)),OR('Gen Master'!$AM889=TRUE,'Gen Master'!$AM889="Enabled?")),'Gen Master'!X889, ignore_flag)</f>
        <v>zzz_ignore</v>
      </c>
      <c r="Y877" s="19" t="str">
        <f>IF(AND(NOT(ISBLANK('Gen Master'!Y889)),OR('Gen Master'!$AM889=TRUE,'Gen Master'!$AM889="Enabled?")),'Gen Master'!Y889, ignore_flag)</f>
        <v>zzz_ignore</v>
      </c>
    </row>
    <row r="878" spans="1:25">
      <c r="A878" s="19">
        <f>'Gen Master'!A890</f>
        <v>859</v>
      </c>
      <c r="B878" s="19" t="str">
        <f>IF(AND(NOT(ISBLANK('Gen Master'!B890)),OR('Gen Master'!$AM890=TRUE,'Gen Master'!$AM890="Enabled?")),'Gen Master'!B890, ignore_flag)</f>
        <v>zzz_ignore</v>
      </c>
      <c r="C878" s="19" t="str">
        <f>IF(AND(NOT(ISBLANK('Gen Master'!C890)),OR('Gen Master'!$AM890=TRUE,'Gen Master'!$AM890="Enabled?")),'Gen Master'!C890, ignore_flag)</f>
        <v>zzz_ignore</v>
      </c>
      <c r="D878" s="19" t="str">
        <f>IF(AND(NOT(ISBLANK('Gen Master'!D890)),OR('Gen Master'!$AM890=TRUE,'Gen Master'!$AM890="Enabled?")),'Gen Master'!D890, ignore_flag)</f>
        <v>zzz_ignore</v>
      </c>
      <c r="E878" s="19" t="str">
        <f>IF(AND(NOT(ISBLANK('Gen Master'!E890)),OR('Gen Master'!$AM890=TRUE,'Gen Master'!$AM890="Enabled?")),'Gen Master'!E890, ignore_flag)</f>
        <v>zzz_ignore</v>
      </c>
      <c r="F878" s="19" t="str">
        <f>IF(AND(NOT(ISBLANK('Gen Master'!F890)),OR('Gen Master'!$AM890=TRUE,'Gen Master'!$AM890="Enabled?")),'Gen Master'!F890, ignore_flag)</f>
        <v>zzz_ignore</v>
      </c>
      <c r="G878" s="19" t="str">
        <f>IF(AND(NOT(ISBLANK('Gen Master'!G890)),OR('Gen Master'!$AM890=TRUE,'Gen Master'!$AM890="Enabled?")),'Gen Master'!G890, ignore_flag)</f>
        <v>zzz_ignore</v>
      </c>
      <c r="H878" s="19" t="str">
        <f>IF(AND(NOT(ISBLANK('Gen Master'!H890)),OR('Gen Master'!$AM890=TRUE,'Gen Master'!$AM890="Enabled?")),'Gen Master'!H890, ignore_flag)</f>
        <v>zzz_ignore</v>
      </c>
      <c r="I878" s="19" t="str">
        <f>IF(AND(NOT(ISBLANK('Gen Master'!I890)),OR('Gen Master'!$AM890=TRUE,'Gen Master'!$AM890="Enabled?")),'Gen Master'!I890, ignore_flag)</f>
        <v>zzz_ignore</v>
      </c>
      <c r="J878" s="19" t="str">
        <f>IF(AND(NOT(ISBLANK('Gen Master'!J890)),OR('Gen Master'!$AM890=TRUE,'Gen Master'!$AM890="Enabled?")),'Gen Master'!J890, ignore_flag)</f>
        <v>zzz_ignore</v>
      </c>
      <c r="K878" s="19" t="str">
        <f>IF(AND(NOT(ISBLANK('Gen Master'!K890)),OR('Gen Master'!$AM890=TRUE,'Gen Master'!$AM890="Enabled?")),'Gen Master'!K890, ignore_flag)</f>
        <v>zzz_ignore</v>
      </c>
      <c r="L878" s="19" t="str">
        <f>IF(AND(NOT(ISBLANK('Gen Master'!L890)),OR('Gen Master'!$AM890=TRUE,'Gen Master'!$AM890="Enabled?")),'Gen Master'!L890, ignore_flag)</f>
        <v>zzz_ignore</v>
      </c>
      <c r="M878" s="19" t="str">
        <f>IF(AND(NOT(ISBLANK('Gen Master'!M890)),OR('Gen Master'!$AM890=TRUE,'Gen Master'!$AM890="Enabled?")),'Gen Master'!M890, ignore_flag)</f>
        <v>zzz_ignore</v>
      </c>
      <c r="N878" s="19" t="str">
        <f>IF(AND(NOT(ISBLANK('Gen Master'!N890)),OR('Gen Master'!$AM890=TRUE,'Gen Master'!$AM890="Enabled?")),'Gen Master'!N890, ignore_flag)</f>
        <v>zzz_ignore</v>
      </c>
      <c r="O878" s="19" t="str">
        <f>IF(AND(NOT(ISBLANK('Gen Master'!O890)),OR('Gen Master'!$AM890=TRUE,'Gen Master'!$AM890="Enabled?")),'Gen Master'!O890, ignore_flag)</f>
        <v>zzz_ignore</v>
      </c>
      <c r="P878" s="19" t="str">
        <f>IF(AND(NOT(ISBLANK('Gen Master'!P890)),OR('Gen Master'!$AM890=TRUE,'Gen Master'!$AM890="Enabled?")),'Gen Master'!P890, ignore_flag)</f>
        <v>zzz_ignore</v>
      </c>
      <c r="Q878" s="19" t="str">
        <f>IF(AND(NOT(ISBLANK('Gen Master'!Q890)),OR('Gen Master'!$AM890=TRUE,'Gen Master'!$AM890="Enabled?")),'Gen Master'!Q890, ignore_flag)</f>
        <v>zzz_ignore</v>
      </c>
      <c r="R878" s="19" t="str">
        <f>IF(AND(NOT(ISBLANK('Gen Master'!R890)),OR('Gen Master'!$AM890=TRUE,'Gen Master'!$AM890="Enabled?")),'Gen Master'!R890, ignore_flag)</f>
        <v>zzz_ignore</v>
      </c>
      <c r="S878" s="19" t="str">
        <f>IF(AND(NOT(ISBLANK('Gen Master'!S890)),OR('Gen Master'!$AM890=TRUE,'Gen Master'!$AM890="Enabled?")),'Gen Master'!S890, ignore_flag)</f>
        <v>zzz_ignore</v>
      </c>
      <c r="T878" s="19" t="str">
        <f>IF(AND(NOT(ISBLANK('Gen Master'!T890)),OR('Gen Master'!$AM890=TRUE,'Gen Master'!$AM890="Enabled?")),'Gen Master'!T890, ignore_flag)</f>
        <v>zzz_ignore</v>
      </c>
      <c r="U878" s="19" t="str">
        <f>IF(AND(NOT(ISBLANK('Gen Master'!U890)),OR('Gen Master'!$AM890=TRUE,'Gen Master'!$AM890="Enabled?")),'Gen Master'!U890, ignore_flag)</f>
        <v>zzz_ignore</v>
      </c>
      <c r="V878" s="19" t="str">
        <f ca="1">IF(AND(NOT(ISBLANK('Gen Master'!V890)),OR('Gen Master'!$AM890=TRUE,'Gen Master'!$AM890="Enabled?")),'Gen Master'!V890, ignore_flag)</f>
        <v>zzz_ignore</v>
      </c>
      <c r="W878" s="19" t="str">
        <f>IF(AND(NOT(ISBLANK('Gen Master'!W890)),OR('Gen Master'!$AM890=TRUE,'Gen Master'!$AM890="Enabled?")),'Gen Master'!W890, ignore_flag)</f>
        <v>zzz_ignore</v>
      </c>
      <c r="X878" s="19" t="str">
        <f>IF(AND(NOT(ISBLANK('Gen Master'!X890)),OR('Gen Master'!$AM890=TRUE,'Gen Master'!$AM890="Enabled?")),'Gen Master'!X890, ignore_flag)</f>
        <v>zzz_ignore</v>
      </c>
      <c r="Y878" s="19" t="str">
        <f>IF(AND(NOT(ISBLANK('Gen Master'!Y890)),OR('Gen Master'!$AM890=TRUE,'Gen Master'!$AM890="Enabled?")),'Gen Master'!Y890, ignore_flag)</f>
        <v>zzz_ignore</v>
      </c>
    </row>
    <row r="879" spans="1:25">
      <c r="A879" s="19">
        <f>'Gen Master'!A891</f>
        <v>860</v>
      </c>
      <c r="B879" s="19" t="str">
        <f>IF(AND(NOT(ISBLANK('Gen Master'!B891)),OR('Gen Master'!$AM891=TRUE,'Gen Master'!$AM891="Enabled?")),'Gen Master'!B891, ignore_flag)</f>
        <v>zzz_ignore</v>
      </c>
      <c r="C879" s="19" t="str">
        <f>IF(AND(NOT(ISBLANK('Gen Master'!C891)),OR('Gen Master'!$AM891=TRUE,'Gen Master'!$AM891="Enabled?")),'Gen Master'!C891, ignore_flag)</f>
        <v>zzz_ignore</v>
      </c>
      <c r="D879" s="19" t="str">
        <f>IF(AND(NOT(ISBLANK('Gen Master'!D891)),OR('Gen Master'!$AM891=TRUE,'Gen Master'!$AM891="Enabled?")),'Gen Master'!D891, ignore_flag)</f>
        <v>zzz_ignore</v>
      </c>
      <c r="E879" s="19" t="str">
        <f>IF(AND(NOT(ISBLANK('Gen Master'!E891)),OR('Gen Master'!$AM891=TRUE,'Gen Master'!$AM891="Enabled?")),'Gen Master'!E891, ignore_flag)</f>
        <v>zzz_ignore</v>
      </c>
      <c r="F879" s="19" t="str">
        <f>IF(AND(NOT(ISBLANK('Gen Master'!F891)),OR('Gen Master'!$AM891=TRUE,'Gen Master'!$AM891="Enabled?")),'Gen Master'!F891, ignore_flag)</f>
        <v>zzz_ignore</v>
      </c>
      <c r="G879" s="19" t="str">
        <f>IF(AND(NOT(ISBLANK('Gen Master'!G891)),OR('Gen Master'!$AM891=TRUE,'Gen Master'!$AM891="Enabled?")),'Gen Master'!G891, ignore_flag)</f>
        <v>zzz_ignore</v>
      </c>
      <c r="H879" s="19" t="str">
        <f>IF(AND(NOT(ISBLANK('Gen Master'!H891)),OR('Gen Master'!$AM891=TRUE,'Gen Master'!$AM891="Enabled?")),'Gen Master'!H891, ignore_flag)</f>
        <v>zzz_ignore</v>
      </c>
      <c r="I879" s="19" t="str">
        <f>IF(AND(NOT(ISBLANK('Gen Master'!I891)),OR('Gen Master'!$AM891=TRUE,'Gen Master'!$AM891="Enabled?")),'Gen Master'!I891, ignore_flag)</f>
        <v>zzz_ignore</v>
      </c>
      <c r="J879" s="19" t="str">
        <f>IF(AND(NOT(ISBLANK('Gen Master'!J891)),OR('Gen Master'!$AM891=TRUE,'Gen Master'!$AM891="Enabled?")),'Gen Master'!J891, ignore_flag)</f>
        <v>zzz_ignore</v>
      </c>
      <c r="K879" s="19" t="str">
        <f>IF(AND(NOT(ISBLANK('Gen Master'!K891)),OR('Gen Master'!$AM891=TRUE,'Gen Master'!$AM891="Enabled?")),'Gen Master'!K891, ignore_flag)</f>
        <v>zzz_ignore</v>
      </c>
      <c r="L879" s="19" t="str">
        <f>IF(AND(NOT(ISBLANK('Gen Master'!L891)),OR('Gen Master'!$AM891=TRUE,'Gen Master'!$AM891="Enabled?")),'Gen Master'!L891, ignore_flag)</f>
        <v>zzz_ignore</v>
      </c>
      <c r="M879" s="19" t="str">
        <f>IF(AND(NOT(ISBLANK('Gen Master'!M891)),OR('Gen Master'!$AM891=TRUE,'Gen Master'!$AM891="Enabled?")),'Gen Master'!M891, ignore_flag)</f>
        <v>zzz_ignore</v>
      </c>
      <c r="N879" s="19" t="str">
        <f>IF(AND(NOT(ISBLANK('Gen Master'!N891)),OR('Gen Master'!$AM891=TRUE,'Gen Master'!$AM891="Enabled?")),'Gen Master'!N891, ignore_flag)</f>
        <v>zzz_ignore</v>
      </c>
      <c r="O879" s="19" t="str">
        <f>IF(AND(NOT(ISBLANK('Gen Master'!O891)),OR('Gen Master'!$AM891=TRUE,'Gen Master'!$AM891="Enabled?")),'Gen Master'!O891, ignore_flag)</f>
        <v>zzz_ignore</v>
      </c>
      <c r="P879" s="19" t="str">
        <f>IF(AND(NOT(ISBLANK('Gen Master'!P891)),OR('Gen Master'!$AM891=TRUE,'Gen Master'!$AM891="Enabled?")),'Gen Master'!P891, ignore_flag)</f>
        <v>zzz_ignore</v>
      </c>
      <c r="Q879" s="19" t="str">
        <f>IF(AND(NOT(ISBLANK('Gen Master'!Q891)),OR('Gen Master'!$AM891=TRUE,'Gen Master'!$AM891="Enabled?")),'Gen Master'!Q891, ignore_flag)</f>
        <v>zzz_ignore</v>
      </c>
      <c r="R879" s="19" t="str">
        <f>IF(AND(NOT(ISBLANK('Gen Master'!R891)),OR('Gen Master'!$AM891=TRUE,'Gen Master'!$AM891="Enabled?")),'Gen Master'!R891, ignore_flag)</f>
        <v>zzz_ignore</v>
      </c>
      <c r="S879" s="19" t="str">
        <f>IF(AND(NOT(ISBLANK('Gen Master'!S891)),OR('Gen Master'!$AM891=TRUE,'Gen Master'!$AM891="Enabled?")),'Gen Master'!S891, ignore_flag)</f>
        <v>zzz_ignore</v>
      </c>
      <c r="T879" s="19" t="str">
        <f>IF(AND(NOT(ISBLANK('Gen Master'!T891)),OR('Gen Master'!$AM891=TRUE,'Gen Master'!$AM891="Enabled?")),'Gen Master'!T891, ignore_flag)</f>
        <v>zzz_ignore</v>
      </c>
      <c r="U879" s="19" t="str">
        <f>IF(AND(NOT(ISBLANK('Gen Master'!U891)),OR('Gen Master'!$AM891=TRUE,'Gen Master'!$AM891="Enabled?")),'Gen Master'!U891, ignore_flag)</f>
        <v>zzz_ignore</v>
      </c>
      <c r="V879" s="19" t="str">
        <f ca="1">IF(AND(NOT(ISBLANK('Gen Master'!V891)),OR('Gen Master'!$AM891=TRUE,'Gen Master'!$AM891="Enabled?")),'Gen Master'!V891, ignore_flag)</f>
        <v>zzz_ignore</v>
      </c>
      <c r="W879" s="19" t="str">
        <f>IF(AND(NOT(ISBLANK('Gen Master'!W891)),OR('Gen Master'!$AM891=TRUE,'Gen Master'!$AM891="Enabled?")),'Gen Master'!W891, ignore_flag)</f>
        <v>zzz_ignore</v>
      </c>
      <c r="X879" s="19" t="str">
        <f>IF(AND(NOT(ISBLANK('Gen Master'!X891)),OR('Gen Master'!$AM891=TRUE,'Gen Master'!$AM891="Enabled?")),'Gen Master'!X891, ignore_flag)</f>
        <v>zzz_ignore</v>
      </c>
      <c r="Y879" s="19" t="str">
        <f>IF(AND(NOT(ISBLANK('Gen Master'!Y891)),OR('Gen Master'!$AM891=TRUE,'Gen Master'!$AM891="Enabled?")),'Gen Master'!Y891, ignore_flag)</f>
        <v>zzz_ignore</v>
      </c>
    </row>
    <row r="880" spans="1:25">
      <c r="A880" s="19">
        <f>'Gen Master'!A892</f>
        <v>861</v>
      </c>
      <c r="B880" s="19" t="str">
        <f>IF(AND(NOT(ISBLANK('Gen Master'!B892)),OR('Gen Master'!$AM892=TRUE,'Gen Master'!$AM892="Enabled?")),'Gen Master'!B892, ignore_flag)</f>
        <v>zzz_ignore</v>
      </c>
      <c r="C880" s="19" t="str">
        <f>IF(AND(NOT(ISBLANK('Gen Master'!C892)),OR('Gen Master'!$AM892=TRUE,'Gen Master'!$AM892="Enabled?")),'Gen Master'!C892, ignore_flag)</f>
        <v>zzz_ignore</v>
      </c>
      <c r="D880" s="19" t="str">
        <f>IF(AND(NOT(ISBLANK('Gen Master'!D892)),OR('Gen Master'!$AM892=TRUE,'Gen Master'!$AM892="Enabled?")),'Gen Master'!D892, ignore_flag)</f>
        <v>zzz_ignore</v>
      </c>
      <c r="E880" s="19" t="str">
        <f>IF(AND(NOT(ISBLANK('Gen Master'!E892)),OR('Gen Master'!$AM892=TRUE,'Gen Master'!$AM892="Enabled?")),'Gen Master'!E892, ignore_flag)</f>
        <v>zzz_ignore</v>
      </c>
      <c r="F880" s="19" t="str">
        <f>IF(AND(NOT(ISBLANK('Gen Master'!F892)),OR('Gen Master'!$AM892=TRUE,'Gen Master'!$AM892="Enabled?")),'Gen Master'!F892, ignore_flag)</f>
        <v>zzz_ignore</v>
      </c>
      <c r="G880" s="19" t="str">
        <f>IF(AND(NOT(ISBLANK('Gen Master'!G892)),OR('Gen Master'!$AM892=TRUE,'Gen Master'!$AM892="Enabled?")),'Gen Master'!G892, ignore_flag)</f>
        <v>zzz_ignore</v>
      </c>
      <c r="H880" s="19" t="str">
        <f>IF(AND(NOT(ISBLANK('Gen Master'!H892)),OR('Gen Master'!$AM892=TRUE,'Gen Master'!$AM892="Enabled?")),'Gen Master'!H892, ignore_flag)</f>
        <v>zzz_ignore</v>
      </c>
      <c r="I880" s="19" t="str">
        <f>IF(AND(NOT(ISBLANK('Gen Master'!I892)),OR('Gen Master'!$AM892=TRUE,'Gen Master'!$AM892="Enabled?")),'Gen Master'!I892, ignore_flag)</f>
        <v>zzz_ignore</v>
      </c>
      <c r="J880" s="19" t="str">
        <f>IF(AND(NOT(ISBLANK('Gen Master'!J892)),OR('Gen Master'!$AM892=TRUE,'Gen Master'!$AM892="Enabled?")),'Gen Master'!J892, ignore_flag)</f>
        <v>zzz_ignore</v>
      </c>
      <c r="K880" s="19" t="str">
        <f>IF(AND(NOT(ISBLANK('Gen Master'!K892)),OR('Gen Master'!$AM892=TRUE,'Gen Master'!$AM892="Enabled?")),'Gen Master'!K892, ignore_flag)</f>
        <v>zzz_ignore</v>
      </c>
      <c r="L880" s="19" t="str">
        <f>IF(AND(NOT(ISBLANK('Gen Master'!L892)),OR('Gen Master'!$AM892=TRUE,'Gen Master'!$AM892="Enabled?")),'Gen Master'!L892, ignore_flag)</f>
        <v>zzz_ignore</v>
      </c>
      <c r="M880" s="19" t="str">
        <f>IF(AND(NOT(ISBLANK('Gen Master'!M892)),OR('Gen Master'!$AM892=TRUE,'Gen Master'!$AM892="Enabled?")),'Gen Master'!M892, ignore_flag)</f>
        <v>zzz_ignore</v>
      </c>
      <c r="N880" s="19" t="str">
        <f>IF(AND(NOT(ISBLANK('Gen Master'!N892)),OR('Gen Master'!$AM892=TRUE,'Gen Master'!$AM892="Enabled?")),'Gen Master'!N892, ignore_flag)</f>
        <v>zzz_ignore</v>
      </c>
      <c r="O880" s="19" t="str">
        <f>IF(AND(NOT(ISBLANK('Gen Master'!O892)),OR('Gen Master'!$AM892=TRUE,'Gen Master'!$AM892="Enabled?")),'Gen Master'!O892, ignore_flag)</f>
        <v>zzz_ignore</v>
      </c>
      <c r="P880" s="19" t="str">
        <f>IF(AND(NOT(ISBLANK('Gen Master'!P892)),OR('Gen Master'!$AM892=TRUE,'Gen Master'!$AM892="Enabled?")),'Gen Master'!P892, ignore_flag)</f>
        <v>zzz_ignore</v>
      </c>
      <c r="Q880" s="19" t="str">
        <f>IF(AND(NOT(ISBLANK('Gen Master'!Q892)),OR('Gen Master'!$AM892=TRUE,'Gen Master'!$AM892="Enabled?")),'Gen Master'!Q892, ignore_flag)</f>
        <v>zzz_ignore</v>
      </c>
      <c r="R880" s="19" t="str">
        <f>IF(AND(NOT(ISBLANK('Gen Master'!R892)),OR('Gen Master'!$AM892=TRUE,'Gen Master'!$AM892="Enabled?")),'Gen Master'!R892, ignore_flag)</f>
        <v>zzz_ignore</v>
      </c>
      <c r="S880" s="19" t="str">
        <f>IF(AND(NOT(ISBLANK('Gen Master'!S892)),OR('Gen Master'!$AM892=TRUE,'Gen Master'!$AM892="Enabled?")),'Gen Master'!S892, ignore_flag)</f>
        <v>zzz_ignore</v>
      </c>
      <c r="T880" s="19" t="str">
        <f>IF(AND(NOT(ISBLANK('Gen Master'!T892)),OR('Gen Master'!$AM892=TRUE,'Gen Master'!$AM892="Enabled?")),'Gen Master'!T892, ignore_flag)</f>
        <v>zzz_ignore</v>
      </c>
      <c r="U880" s="19" t="str">
        <f>IF(AND(NOT(ISBLANK('Gen Master'!U892)),OR('Gen Master'!$AM892=TRUE,'Gen Master'!$AM892="Enabled?")),'Gen Master'!U892, ignore_flag)</f>
        <v>zzz_ignore</v>
      </c>
      <c r="V880" s="19" t="str">
        <f ca="1">IF(AND(NOT(ISBLANK('Gen Master'!V892)),OR('Gen Master'!$AM892=TRUE,'Gen Master'!$AM892="Enabled?")),'Gen Master'!V892, ignore_flag)</f>
        <v>zzz_ignore</v>
      </c>
      <c r="W880" s="19" t="str">
        <f>IF(AND(NOT(ISBLANK('Gen Master'!W892)),OR('Gen Master'!$AM892=TRUE,'Gen Master'!$AM892="Enabled?")),'Gen Master'!W892, ignore_flag)</f>
        <v>zzz_ignore</v>
      </c>
      <c r="X880" s="19" t="str">
        <f>IF(AND(NOT(ISBLANK('Gen Master'!X892)),OR('Gen Master'!$AM892=TRUE,'Gen Master'!$AM892="Enabled?")),'Gen Master'!X892, ignore_flag)</f>
        <v>zzz_ignore</v>
      </c>
      <c r="Y880" s="19" t="str">
        <f>IF(AND(NOT(ISBLANK('Gen Master'!Y892)),OR('Gen Master'!$AM892=TRUE,'Gen Master'!$AM892="Enabled?")),'Gen Master'!Y892, ignore_flag)</f>
        <v>zzz_ignore</v>
      </c>
    </row>
    <row r="881" spans="1:25">
      <c r="A881" s="19">
        <f>'Gen Master'!A893</f>
        <v>862</v>
      </c>
      <c r="B881" s="19" t="str">
        <f>IF(AND(NOT(ISBLANK('Gen Master'!B893)),OR('Gen Master'!$AM893=TRUE,'Gen Master'!$AM893="Enabled?")),'Gen Master'!B893, ignore_flag)</f>
        <v>zzz_ignore</v>
      </c>
      <c r="C881" s="19" t="str">
        <f>IF(AND(NOT(ISBLANK('Gen Master'!C893)),OR('Gen Master'!$AM893=TRUE,'Gen Master'!$AM893="Enabled?")),'Gen Master'!C893, ignore_flag)</f>
        <v>zzz_ignore</v>
      </c>
      <c r="D881" s="19" t="str">
        <f>IF(AND(NOT(ISBLANK('Gen Master'!D893)),OR('Gen Master'!$AM893=TRUE,'Gen Master'!$AM893="Enabled?")),'Gen Master'!D893, ignore_flag)</f>
        <v>zzz_ignore</v>
      </c>
      <c r="E881" s="19" t="str">
        <f>IF(AND(NOT(ISBLANK('Gen Master'!E893)),OR('Gen Master'!$AM893=TRUE,'Gen Master'!$AM893="Enabled?")),'Gen Master'!E893, ignore_flag)</f>
        <v>zzz_ignore</v>
      </c>
      <c r="F881" s="19" t="str">
        <f>IF(AND(NOT(ISBLANK('Gen Master'!F893)),OR('Gen Master'!$AM893=TRUE,'Gen Master'!$AM893="Enabled?")),'Gen Master'!F893, ignore_flag)</f>
        <v>zzz_ignore</v>
      </c>
      <c r="G881" s="19" t="str">
        <f>IF(AND(NOT(ISBLANK('Gen Master'!G893)),OR('Gen Master'!$AM893=TRUE,'Gen Master'!$AM893="Enabled?")),'Gen Master'!G893, ignore_flag)</f>
        <v>zzz_ignore</v>
      </c>
      <c r="H881" s="19" t="str">
        <f>IF(AND(NOT(ISBLANK('Gen Master'!H893)),OR('Gen Master'!$AM893=TRUE,'Gen Master'!$AM893="Enabled?")),'Gen Master'!H893, ignore_flag)</f>
        <v>zzz_ignore</v>
      </c>
      <c r="I881" s="19" t="str">
        <f>IF(AND(NOT(ISBLANK('Gen Master'!I893)),OR('Gen Master'!$AM893=TRUE,'Gen Master'!$AM893="Enabled?")),'Gen Master'!I893, ignore_flag)</f>
        <v>zzz_ignore</v>
      </c>
      <c r="J881" s="19" t="str">
        <f>IF(AND(NOT(ISBLANK('Gen Master'!J893)),OR('Gen Master'!$AM893=TRUE,'Gen Master'!$AM893="Enabled?")),'Gen Master'!J893, ignore_flag)</f>
        <v>zzz_ignore</v>
      </c>
      <c r="K881" s="19" t="str">
        <f>IF(AND(NOT(ISBLANK('Gen Master'!K893)),OR('Gen Master'!$AM893=TRUE,'Gen Master'!$AM893="Enabled?")),'Gen Master'!K893, ignore_flag)</f>
        <v>zzz_ignore</v>
      </c>
      <c r="L881" s="19" t="str">
        <f>IF(AND(NOT(ISBLANK('Gen Master'!L893)),OR('Gen Master'!$AM893=TRUE,'Gen Master'!$AM893="Enabled?")),'Gen Master'!L893, ignore_flag)</f>
        <v>zzz_ignore</v>
      </c>
      <c r="M881" s="19" t="str">
        <f>IF(AND(NOT(ISBLANK('Gen Master'!M893)),OR('Gen Master'!$AM893=TRUE,'Gen Master'!$AM893="Enabled?")),'Gen Master'!M893, ignore_flag)</f>
        <v>zzz_ignore</v>
      </c>
      <c r="N881" s="19" t="str">
        <f>IF(AND(NOT(ISBLANK('Gen Master'!N893)),OR('Gen Master'!$AM893=TRUE,'Gen Master'!$AM893="Enabled?")),'Gen Master'!N893, ignore_flag)</f>
        <v>zzz_ignore</v>
      </c>
      <c r="O881" s="19" t="str">
        <f>IF(AND(NOT(ISBLANK('Gen Master'!O893)),OR('Gen Master'!$AM893=TRUE,'Gen Master'!$AM893="Enabled?")),'Gen Master'!O893, ignore_flag)</f>
        <v>zzz_ignore</v>
      </c>
      <c r="P881" s="19" t="str">
        <f>IF(AND(NOT(ISBLANK('Gen Master'!P893)),OR('Gen Master'!$AM893=TRUE,'Gen Master'!$AM893="Enabled?")),'Gen Master'!P893, ignore_flag)</f>
        <v>zzz_ignore</v>
      </c>
      <c r="Q881" s="19" t="str">
        <f>IF(AND(NOT(ISBLANK('Gen Master'!Q893)),OR('Gen Master'!$AM893=TRUE,'Gen Master'!$AM893="Enabled?")),'Gen Master'!Q893, ignore_flag)</f>
        <v>zzz_ignore</v>
      </c>
      <c r="R881" s="19" t="str">
        <f>IF(AND(NOT(ISBLANK('Gen Master'!R893)),OR('Gen Master'!$AM893=TRUE,'Gen Master'!$AM893="Enabled?")),'Gen Master'!R893, ignore_flag)</f>
        <v>zzz_ignore</v>
      </c>
      <c r="S881" s="19" t="str">
        <f>IF(AND(NOT(ISBLANK('Gen Master'!S893)),OR('Gen Master'!$AM893=TRUE,'Gen Master'!$AM893="Enabled?")),'Gen Master'!S893, ignore_flag)</f>
        <v>zzz_ignore</v>
      </c>
      <c r="T881" s="19" t="str">
        <f>IF(AND(NOT(ISBLANK('Gen Master'!T893)),OR('Gen Master'!$AM893=TRUE,'Gen Master'!$AM893="Enabled?")),'Gen Master'!T893, ignore_flag)</f>
        <v>zzz_ignore</v>
      </c>
      <c r="U881" s="19" t="str">
        <f>IF(AND(NOT(ISBLANK('Gen Master'!U893)),OR('Gen Master'!$AM893=TRUE,'Gen Master'!$AM893="Enabled?")),'Gen Master'!U893, ignore_flag)</f>
        <v>zzz_ignore</v>
      </c>
      <c r="V881" s="19" t="str">
        <f ca="1">IF(AND(NOT(ISBLANK('Gen Master'!V893)),OR('Gen Master'!$AM893=TRUE,'Gen Master'!$AM893="Enabled?")),'Gen Master'!V893, ignore_flag)</f>
        <v>zzz_ignore</v>
      </c>
      <c r="W881" s="19" t="str">
        <f>IF(AND(NOT(ISBLANK('Gen Master'!W893)),OR('Gen Master'!$AM893=TRUE,'Gen Master'!$AM893="Enabled?")),'Gen Master'!W893, ignore_flag)</f>
        <v>zzz_ignore</v>
      </c>
      <c r="X881" s="19" t="str">
        <f>IF(AND(NOT(ISBLANK('Gen Master'!X893)),OR('Gen Master'!$AM893=TRUE,'Gen Master'!$AM893="Enabled?")),'Gen Master'!X893, ignore_flag)</f>
        <v>zzz_ignore</v>
      </c>
      <c r="Y881" s="19" t="str">
        <f>IF(AND(NOT(ISBLANK('Gen Master'!Y893)),OR('Gen Master'!$AM893=TRUE,'Gen Master'!$AM893="Enabled?")),'Gen Master'!Y893, ignore_flag)</f>
        <v>zzz_ignore</v>
      </c>
    </row>
    <row r="882" spans="1:25">
      <c r="A882" s="19">
        <f>'Gen Master'!A894</f>
        <v>863</v>
      </c>
      <c r="B882" s="19" t="str">
        <f>IF(AND(NOT(ISBLANK('Gen Master'!B894)),OR('Gen Master'!$AM894=TRUE,'Gen Master'!$AM894="Enabled?")),'Gen Master'!B894, ignore_flag)</f>
        <v>zzz_ignore</v>
      </c>
      <c r="C882" s="19" t="str">
        <f>IF(AND(NOT(ISBLANK('Gen Master'!C894)),OR('Gen Master'!$AM894=TRUE,'Gen Master'!$AM894="Enabled?")),'Gen Master'!C894, ignore_flag)</f>
        <v>zzz_ignore</v>
      </c>
      <c r="D882" s="19" t="str">
        <f>IF(AND(NOT(ISBLANK('Gen Master'!D894)),OR('Gen Master'!$AM894=TRUE,'Gen Master'!$AM894="Enabled?")),'Gen Master'!D894, ignore_flag)</f>
        <v>zzz_ignore</v>
      </c>
      <c r="E882" s="19" t="str">
        <f>IF(AND(NOT(ISBLANK('Gen Master'!E894)),OR('Gen Master'!$AM894=TRUE,'Gen Master'!$AM894="Enabled?")),'Gen Master'!E894, ignore_flag)</f>
        <v>zzz_ignore</v>
      </c>
      <c r="F882" s="19" t="str">
        <f>IF(AND(NOT(ISBLANK('Gen Master'!F894)),OR('Gen Master'!$AM894=TRUE,'Gen Master'!$AM894="Enabled?")),'Gen Master'!F894, ignore_flag)</f>
        <v>zzz_ignore</v>
      </c>
      <c r="G882" s="19" t="str">
        <f>IF(AND(NOT(ISBLANK('Gen Master'!G894)),OR('Gen Master'!$AM894=TRUE,'Gen Master'!$AM894="Enabled?")),'Gen Master'!G894, ignore_flag)</f>
        <v>zzz_ignore</v>
      </c>
      <c r="H882" s="19" t="str">
        <f>IF(AND(NOT(ISBLANK('Gen Master'!H894)),OR('Gen Master'!$AM894=TRUE,'Gen Master'!$AM894="Enabled?")),'Gen Master'!H894, ignore_flag)</f>
        <v>zzz_ignore</v>
      </c>
      <c r="I882" s="19" t="str">
        <f>IF(AND(NOT(ISBLANK('Gen Master'!I894)),OR('Gen Master'!$AM894=TRUE,'Gen Master'!$AM894="Enabled?")),'Gen Master'!I894, ignore_flag)</f>
        <v>zzz_ignore</v>
      </c>
      <c r="J882" s="19" t="str">
        <f>IF(AND(NOT(ISBLANK('Gen Master'!J894)),OR('Gen Master'!$AM894=TRUE,'Gen Master'!$AM894="Enabled?")),'Gen Master'!J894, ignore_flag)</f>
        <v>zzz_ignore</v>
      </c>
      <c r="K882" s="19" t="str">
        <f>IF(AND(NOT(ISBLANK('Gen Master'!K894)),OR('Gen Master'!$AM894=TRUE,'Gen Master'!$AM894="Enabled?")),'Gen Master'!K894, ignore_flag)</f>
        <v>zzz_ignore</v>
      </c>
      <c r="L882" s="19" t="str">
        <f>IF(AND(NOT(ISBLANK('Gen Master'!L894)),OR('Gen Master'!$AM894=TRUE,'Gen Master'!$AM894="Enabled?")),'Gen Master'!L894, ignore_flag)</f>
        <v>zzz_ignore</v>
      </c>
      <c r="M882" s="19" t="str">
        <f>IF(AND(NOT(ISBLANK('Gen Master'!M894)),OR('Gen Master'!$AM894=TRUE,'Gen Master'!$AM894="Enabled?")),'Gen Master'!M894, ignore_flag)</f>
        <v>zzz_ignore</v>
      </c>
      <c r="N882" s="19" t="str">
        <f>IF(AND(NOT(ISBLANK('Gen Master'!N894)),OR('Gen Master'!$AM894=TRUE,'Gen Master'!$AM894="Enabled?")),'Gen Master'!N894, ignore_flag)</f>
        <v>zzz_ignore</v>
      </c>
      <c r="O882" s="19" t="str">
        <f>IF(AND(NOT(ISBLANK('Gen Master'!O894)),OR('Gen Master'!$AM894=TRUE,'Gen Master'!$AM894="Enabled?")),'Gen Master'!O894, ignore_flag)</f>
        <v>zzz_ignore</v>
      </c>
      <c r="P882" s="19" t="str">
        <f>IF(AND(NOT(ISBLANK('Gen Master'!P894)),OR('Gen Master'!$AM894=TRUE,'Gen Master'!$AM894="Enabled?")),'Gen Master'!P894, ignore_flag)</f>
        <v>zzz_ignore</v>
      </c>
      <c r="Q882" s="19" t="str">
        <f>IF(AND(NOT(ISBLANK('Gen Master'!Q894)),OR('Gen Master'!$AM894=TRUE,'Gen Master'!$AM894="Enabled?")),'Gen Master'!Q894, ignore_flag)</f>
        <v>zzz_ignore</v>
      </c>
      <c r="R882" s="19" t="str">
        <f>IF(AND(NOT(ISBLANK('Gen Master'!R894)),OR('Gen Master'!$AM894=TRUE,'Gen Master'!$AM894="Enabled?")),'Gen Master'!R894, ignore_flag)</f>
        <v>zzz_ignore</v>
      </c>
      <c r="S882" s="19" t="str">
        <f>IF(AND(NOT(ISBLANK('Gen Master'!S894)),OR('Gen Master'!$AM894=TRUE,'Gen Master'!$AM894="Enabled?")),'Gen Master'!S894, ignore_flag)</f>
        <v>zzz_ignore</v>
      </c>
      <c r="T882" s="19" t="str">
        <f>IF(AND(NOT(ISBLANK('Gen Master'!T894)),OR('Gen Master'!$AM894=TRUE,'Gen Master'!$AM894="Enabled?")),'Gen Master'!T894, ignore_flag)</f>
        <v>zzz_ignore</v>
      </c>
      <c r="U882" s="19" t="str">
        <f>IF(AND(NOT(ISBLANK('Gen Master'!U894)),OR('Gen Master'!$AM894=TRUE,'Gen Master'!$AM894="Enabled?")),'Gen Master'!U894, ignore_flag)</f>
        <v>zzz_ignore</v>
      </c>
      <c r="V882" s="19" t="str">
        <f ca="1">IF(AND(NOT(ISBLANK('Gen Master'!V894)),OR('Gen Master'!$AM894=TRUE,'Gen Master'!$AM894="Enabled?")),'Gen Master'!V894, ignore_flag)</f>
        <v>zzz_ignore</v>
      </c>
      <c r="W882" s="19" t="str">
        <f>IF(AND(NOT(ISBLANK('Gen Master'!W894)),OR('Gen Master'!$AM894=TRUE,'Gen Master'!$AM894="Enabled?")),'Gen Master'!W894, ignore_flag)</f>
        <v>zzz_ignore</v>
      </c>
      <c r="X882" s="19" t="str">
        <f>IF(AND(NOT(ISBLANK('Gen Master'!X894)),OR('Gen Master'!$AM894=TRUE,'Gen Master'!$AM894="Enabled?")),'Gen Master'!X894, ignore_flag)</f>
        <v>zzz_ignore</v>
      </c>
      <c r="Y882" s="19" t="str">
        <f>IF(AND(NOT(ISBLANK('Gen Master'!Y894)),OR('Gen Master'!$AM894=TRUE,'Gen Master'!$AM894="Enabled?")),'Gen Master'!Y894, ignore_flag)</f>
        <v>zzz_ignore</v>
      </c>
    </row>
    <row r="883" spans="1:25">
      <c r="A883" s="19">
        <f>'Gen Master'!A895</f>
        <v>864</v>
      </c>
      <c r="B883" s="19" t="str">
        <f>IF(AND(NOT(ISBLANK('Gen Master'!B895)),OR('Gen Master'!$AM895=TRUE,'Gen Master'!$AM895="Enabled?")),'Gen Master'!B895, ignore_flag)</f>
        <v>zzz_ignore</v>
      </c>
      <c r="C883" s="19" t="str">
        <f>IF(AND(NOT(ISBLANK('Gen Master'!C895)),OR('Gen Master'!$AM895=TRUE,'Gen Master'!$AM895="Enabled?")),'Gen Master'!C895, ignore_flag)</f>
        <v>zzz_ignore</v>
      </c>
      <c r="D883" s="19" t="str">
        <f>IF(AND(NOT(ISBLANK('Gen Master'!D895)),OR('Gen Master'!$AM895=TRUE,'Gen Master'!$AM895="Enabled?")),'Gen Master'!D895, ignore_flag)</f>
        <v>zzz_ignore</v>
      </c>
      <c r="E883" s="19" t="str">
        <f>IF(AND(NOT(ISBLANK('Gen Master'!E895)),OR('Gen Master'!$AM895=TRUE,'Gen Master'!$AM895="Enabled?")),'Gen Master'!E895, ignore_flag)</f>
        <v>zzz_ignore</v>
      </c>
      <c r="F883" s="19" t="str">
        <f>IF(AND(NOT(ISBLANK('Gen Master'!F895)),OR('Gen Master'!$AM895=TRUE,'Gen Master'!$AM895="Enabled?")),'Gen Master'!F895, ignore_flag)</f>
        <v>zzz_ignore</v>
      </c>
      <c r="G883" s="19" t="str">
        <f>IF(AND(NOT(ISBLANK('Gen Master'!G895)),OR('Gen Master'!$AM895=TRUE,'Gen Master'!$AM895="Enabled?")),'Gen Master'!G895, ignore_flag)</f>
        <v>zzz_ignore</v>
      </c>
      <c r="H883" s="19" t="str">
        <f>IF(AND(NOT(ISBLANK('Gen Master'!H895)),OR('Gen Master'!$AM895=TRUE,'Gen Master'!$AM895="Enabled?")),'Gen Master'!H895, ignore_flag)</f>
        <v>zzz_ignore</v>
      </c>
      <c r="I883" s="19" t="str">
        <f>IF(AND(NOT(ISBLANK('Gen Master'!I895)),OR('Gen Master'!$AM895=TRUE,'Gen Master'!$AM895="Enabled?")),'Gen Master'!I895, ignore_flag)</f>
        <v>zzz_ignore</v>
      </c>
      <c r="J883" s="19" t="str">
        <f>IF(AND(NOT(ISBLANK('Gen Master'!J895)),OR('Gen Master'!$AM895=TRUE,'Gen Master'!$AM895="Enabled?")),'Gen Master'!J895, ignore_flag)</f>
        <v>zzz_ignore</v>
      </c>
      <c r="K883" s="19" t="str">
        <f>IF(AND(NOT(ISBLANK('Gen Master'!K895)),OR('Gen Master'!$AM895=TRUE,'Gen Master'!$AM895="Enabled?")),'Gen Master'!K895, ignore_flag)</f>
        <v>zzz_ignore</v>
      </c>
      <c r="L883" s="19" t="str">
        <f>IF(AND(NOT(ISBLANK('Gen Master'!L895)),OR('Gen Master'!$AM895=TRUE,'Gen Master'!$AM895="Enabled?")),'Gen Master'!L895, ignore_flag)</f>
        <v>zzz_ignore</v>
      </c>
      <c r="M883" s="19" t="str">
        <f>IF(AND(NOT(ISBLANK('Gen Master'!M895)),OR('Gen Master'!$AM895=TRUE,'Gen Master'!$AM895="Enabled?")),'Gen Master'!M895, ignore_flag)</f>
        <v>zzz_ignore</v>
      </c>
      <c r="N883" s="19" t="str">
        <f>IF(AND(NOT(ISBLANK('Gen Master'!N895)),OR('Gen Master'!$AM895=TRUE,'Gen Master'!$AM895="Enabled?")),'Gen Master'!N895, ignore_flag)</f>
        <v>zzz_ignore</v>
      </c>
      <c r="O883" s="19" t="str">
        <f>IF(AND(NOT(ISBLANK('Gen Master'!O895)),OR('Gen Master'!$AM895=TRUE,'Gen Master'!$AM895="Enabled?")),'Gen Master'!O895, ignore_flag)</f>
        <v>zzz_ignore</v>
      </c>
      <c r="P883" s="19" t="str">
        <f>IF(AND(NOT(ISBLANK('Gen Master'!P895)),OR('Gen Master'!$AM895=TRUE,'Gen Master'!$AM895="Enabled?")),'Gen Master'!P895, ignore_flag)</f>
        <v>zzz_ignore</v>
      </c>
      <c r="Q883" s="19" t="str">
        <f>IF(AND(NOT(ISBLANK('Gen Master'!Q895)),OR('Gen Master'!$AM895=TRUE,'Gen Master'!$AM895="Enabled?")),'Gen Master'!Q895, ignore_flag)</f>
        <v>zzz_ignore</v>
      </c>
      <c r="R883" s="19" t="str">
        <f>IF(AND(NOT(ISBLANK('Gen Master'!R895)),OR('Gen Master'!$AM895=TRUE,'Gen Master'!$AM895="Enabled?")),'Gen Master'!R895, ignore_flag)</f>
        <v>zzz_ignore</v>
      </c>
      <c r="S883" s="19" t="str">
        <f>IF(AND(NOT(ISBLANK('Gen Master'!S895)),OR('Gen Master'!$AM895=TRUE,'Gen Master'!$AM895="Enabled?")),'Gen Master'!S895, ignore_flag)</f>
        <v>zzz_ignore</v>
      </c>
      <c r="T883" s="19" t="str">
        <f>IF(AND(NOT(ISBLANK('Gen Master'!T895)),OR('Gen Master'!$AM895=TRUE,'Gen Master'!$AM895="Enabled?")),'Gen Master'!T895, ignore_flag)</f>
        <v>zzz_ignore</v>
      </c>
      <c r="U883" s="19" t="str">
        <f>IF(AND(NOT(ISBLANK('Gen Master'!U895)),OR('Gen Master'!$AM895=TRUE,'Gen Master'!$AM895="Enabled?")),'Gen Master'!U895, ignore_flag)</f>
        <v>zzz_ignore</v>
      </c>
      <c r="V883" s="19" t="str">
        <f ca="1">IF(AND(NOT(ISBLANK('Gen Master'!V895)),OR('Gen Master'!$AM895=TRUE,'Gen Master'!$AM895="Enabled?")),'Gen Master'!V895, ignore_flag)</f>
        <v>zzz_ignore</v>
      </c>
      <c r="W883" s="19" t="str">
        <f>IF(AND(NOT(ISBLANK('Gen Master'!W895)),OR('Gen Master'!$AM895=TRUE,'Gen Master'!$AM895="Enabled?")),'Gen Master'!W895, ignore_flag)</f>
        <v>zzz_ignore</v>
      </c>
      <c r="X883" s="19" t="str">
        <f>IF(AND(NOT(ISBLANK('Gen Master'!X895)),OR('Gen Master'!$AM895=TRUE,'Gen Master'!$AM895="Enabled?")),'Gen Master'!X895, ignore_flag)</f>
        <v>zzz_ignore</v>
      </c>
      <c r="Y883" s="19" t="str">
        <f>IF(AND(NOT(ISBLANK('Gen Master'!Y895)),OR('Gen Master'!$AM895=TRUE,'Gen Master'!$AM895="Enabled?")),'Gen Master'!Y895, ignore_flag)</f>
        <v>zzz_ignore</v>
      </c>
    </row>
    <row r="884" spans="1:25">
      <c r="A884" s="19">
        <f>'Gen Master'!A896</f>
        <v>865</v>
      </c>
      <c r="B884" s="19" t="str">
        <f>IF(AND(NOT(ISBLANK('Gen Master'!B896)),OR('Gen Master'!$AM896=TRUE,'Gen Master'!$AM896="Enabled?")),'Gen Master'!B896, ignore_flag)</f>
        <v>zzz_ignore</v>
      </c>
      <c r="C884" s="19" t="str">
        <f>IF(AND(NOT(ISBLANK('Gen Master'!C896)),OR('Gen Master'!$AM896=TRUE,'Gen Master'!$AM896="Enabled?")),'Gen Master'!C896, ignore_flag)</f>
        <v>zzz_ignore</v>
      </c>
      <c r="D884" s="19" t="str">
        <f>IF(AND(NOT(ISBLANK('Gen Master'!D896)),OR('Gen Master'!$AM896=TRUE,'Gen Master'!$AM896="Enabled?")),'Gen Master'!D896, ignore_flag)</f>
        <v>zzz_ignore</v>
      </c>
      <c r="E884" s="19" t="str">
        <f>IF(AND(NOT(ISBLANK('Gen Master'!E896)),OR('Gen Master'!$AM896=TRUE,'Gen Master'!$AM896="Enabled?")),'Gen Master'!E896, ignore_flag)</f>
        <v>zzz_ignore</v>
      </c>
      <c r="F884" s="19" t="str">
        <f>IF(AND(NOT(ISBLANK('Gen Master'!F896)),OR('Gen Master'!$AM896=TRUE,'Gen Master'!$AM896="Enabled?")),'Gen Master'!F896, ignore_flag)</f>
        <v>zzz_ignore</v>
      </c>
      <c r="G884" s="19" t="str">
        <f>IF(AND(NOT(ISBLANK('Gen Master'!G896)),OR('Gen Master'!$AM896=TRUE,'Gen Master'!$AM896="Enabled?")),'Gen Master'!G896, ignore_flag)</f>
        <v>zzz_ignore</v>
      </c>
      <c r="H884" s="19" t="str">
        <f>IF(AND(NOT(ISBLANK('Gen Master'!H896)),OR('Gen Master'!$AM896=TRUE,'Gen Master'!$AM896="Enabled?")),'Gen Master'!H896, ignore_flag)</f>
        <v>zzz_ignore</v>
      </c>
      <c r="I884" s="19" t="str">
        <f>IF(AND(NOT(ISBLANK('Gen Master'!I896)),OR('Gen Master'!$AM896=TRUE,'Gen Master'!$AM896="Enabled?")),'Gen Master'!I896, ignore_flag)</f>
        <v>zzz_ignore</v>
      </c>
      <c r="J884" s="19" t="str">
        <f>IF(AND(NOT(ISBLANK('Gen Master'!J896)),OR('Gen Master'!$AM896=TRUE,'Gen Master'!$AM896="Enabled?")),'Gen Master'!J896, ignore_flag)</f>
        <v>zzz_ignore</v>
      </c>
      <c r="K884" s="19" t="str">
        <f>IF(AND(NOT(ISBLANK('Gen Master'!K896)),OR('Gen Master'!$AM896=TRUE,'Gen Master'!$AM896="Enabled?")),'Gen Master'!K896, ignore_flag)</f>
        <v>zzz_ignore</v>
      </c>
      <c r="L884" s="19" t="str">
        <f>IF(AND(NOT(ISBLANK('Gen Master'!L896)),OR('Gen Master'!$AM896=TRUE,'Gen Master'!$AM896="Enabled?")),'Gen Master'!L896, ignore_flag)</f>
        <v>zzz_ignore</v>
      </c>
      <c r="M884" s="19" t="str">
        <f>IF(AND(NOT(ISBLANK('Gen Master'!M896)),OR('Gen Master'!$AM896=TRUE,'Gen Master'!$AM896="Enabled?")),'Gen Master'!M896, ignore_flag)</f>
        <v>zzz_ignore</v>
      </c>
      <c r="N884" s="19" t="str">
        <f>IF(AND(NOT(ISBLANK('Gen Master'!N896)),OR('Gen Master'!$AM896=TRUE,'Gen Master'!$AM896="Enabled?")),'Gen Master'!N896, ignore_flag)</f>
        <v>zzz_ignore</v>
      </c>
      <c r="O884" s="19" t="str">
        <f>IF(AND(NOT(ISBLANK('Gen Master'!O896)),OR('Gen Master'!$AM896=TRUE,'Gen Master'!$AM896="Enabled?")),'Gen Master'!O896, ignore_flag)</f>
        <v>zzz_ignore</v>
      </c>
      <c r="P884" s="19" t="str">
        <f>IF(AND(NOT(ISBLANK('Gen Master'!P896)),OR('Gen Master'!$AM896=TRUE,'Gen Master'!$AM896="Enabled?")),'Gen Master'!P896, ignore_flag)</f>
        <v>zzz_ignore</v>
      </c>
      <c r="Q884" s="19" t="str">
        <f>IF(AND(NOT(ISBLANK('Gen Master'!Q896)),OR('Gen Master'!$AM896=TRUE,'Gen Master'!$AM896="Enabled?")),'Gen Master'!Q896, ignore_flag)</f>
        <v>zzz_ignore</v>
      </c>
      <c r="R884" s="19" t="str">
        <f>IF(AND(NOT(ISBLANK('Gen Master'!R896)),OR('Gen Master'!$AM896=TRUE,'Gen Master'!$AM896="Enabled?")),'Gen Master'!R896, ignore_flag)</f>
        <v>zzz_ignore</v>
      </c>
      <c r="S884" s="19" t="str">
        <f>IF(AND(NOT(ISBLANK('Gen Master'!S896)),OR('Gen Master'!$AM896=TRUE,'Gen Master'!$AM896="Enabled?")),'Gen Master'!S896, ignore_flag)</f>
        <v>zzz_ignore</v>
      </c>
      <c r="T884" s="19" t="str">
        <f>IF(AND(NOT(ISBLANK('Gen Master'!T896)),OR('Gen Master'!$AM896=TRUE,'Gen Master'!$AM896="Enabled?")),'Gen Master'!T896, ignore_flag)</f>
        <v>zzz_ignore</v>
      </c>
      <c r="U884" s="19" t="str">
        <f>IF(AND(NOT(ISBLANK('Gen Master'!U896)),OR('Gen Master'!$AM896=TRUE,'Gen Master'!$AM896="Enabled?")),'Gen Master'!U896, ignore_flag)</f>
        <v>zzz_ignore</v>
      </c>
      <c r="V884" s="19" t="str">
        <f ca="1">IF(AND(NOT(ISBLANK('Gen Master'!V896)),OR('Gen Master'!$AM896=TRUE,'Gen Master'!$AM896="Enabled?")),'Gen Master'!V896, ignore_flag)</f>
        <v>zzz_ignore</v>
      </c>
      <c r="W884" s="19" t="str">
        <f>IF(AND(NOT(ISBLANK('Gen Master'!W896)),OR('Gen Master'!$AM896=TRUE,'Gen Master'!$AM896="Enabled?")),'Gen Master'!W896, ignore_flag)</f>
        <v>zzz_ignore</v>
      </c>
      <c r="X884" s="19" t="str">
        <f>IF(AND(NOT(ISBLANK('Gen Master'!X896)),OR('Gen Master'!$AM896=TRUE,'Gen Master'!$AM896="Enabled?")),'Gen Master'!X896, ignore_flag)</f>
        <v>zzz_ignore</v>
      </c>
      <c r="Y884" s="19" t="str">
        <f>IF(AND(NOT(ISBLANK('Gen Master'!Y896)),OR('Gen Master'!$AM896=TRUE,'Gen Master'!$AM896="Enabled?")),'Gen Master'!Y896, ignore_flag)</f>
        <v>zzz_ignore</v>
      </c>
    </row>
    <row r="885" spans="1:25">
      <c r="A885" s="19">
        <f>'Gen Master'!A897</f>
        <v>866</v>
      </c>
      <c r="B885" s="19" t="str">
        <f>IF(AND(NOT(ISBLANK('Gen Master'!B897)),OR('Gen Master'!$AM897=TRUE,'Gen Master'!$AM897="Enabled?")),'Gen Master'!B897, ignore_flag)</f>
        <v>zzz_ignore</v>
      </c>
      <c r="C885" s="19" t="str">
        <f>IF(AND(NOT(ISBLANK('Gen Master'!C897)),OR('Gen Master'!$AM897=TRUE,'Gen Master'!$AM897="Enabled?")),'Gen Master'!C897, ignore_flag)</f>
        <v>zzz_ignore</v>
      </c>
      <c r="D885" s="19" t="str">
        <f>IF(AND(NOT(ISBLANK('Gen Master'!D897)),OR('Gen Master'!$AM897=TRUE,'Gen Master'!$AM897="Enabled?")),'Gen Master'!D897, ignore_flag)</f>
        <v>zzz_ignore</v>
      </c>
      <c r="E885" s="19" t="str">
        <f>IF(AND(NOT(ISBLANK('Gen Master'!E897)),OR('Gen Master'!$AM897=TRUE,'Gen Master'!$AM897="Enabled?")),'Gen Master'!E897, ignore_flag)</f>
        <v>zzz_ignore</v>
      </c>
      <c r="F885" s="19" t="str">
        <f>IF(AND(NOT(ISBLANK('Gen Master'!F897)),OR('Gen Master'!$AM897=TRUE,'Gen Master'!$AM897="Enabled?")),'Gen Master'!F897, ignore_flag)</f>
        <v>zzz_ignore</v>
      </c>
      <c r="G885" s="19" t="str">
        <f>IF(AND(NOT(ISBLANK('Gen Master'!G897)),OR('Gen Master'!$AM897=TRUE,'Gen Master'!$AM897="Enabled?")),'Gen Master'!G897, ignore_flag)</f>
        <v>zzz_ignore</v>
      </c>
      <c r="H885" s="19" t="str">
        <f>IF(AND(NOT(ISBLANK('Gen Master'!H897)),OR('Gen Master'!$AM897=TRUE,'Gen Master'!$AM897="Enabled?")),'Gen Master'!H897, ignore_flag)</f>
        <v>zzz_ignore</v>
      </c>
      <c r="I885" s="19" t="str">
        <f>IF(AND(NOT(ISBLANK('Gen Master'!I897)),OR('Gen Master'!$AM897=TRUE,'Gen Master'!$AM897="Enabled?")),'Gen Master'!I897, ignore_flag)</f>
        <v>zzz_ignore</v>
      </c>
      <c r="J885" s="19" t="str">
        <f>IF(AND(NOT(ISBLANK('Gen Master'!J897)),OR('Gen Master'!$AM897=TRUE,'Gen Master'!$AM897="Enabled?")),'Gen Master'!J897, ignore_flag)</f>
        <v>zzz_ignore</v>
      </c>
      <c r="K885" s="19" t="str">
        <f>IF(AND(NOT(ISBLANK('Gen Master'!K897)),OR('Gen Master'!$AM897=TRUE,'Gen Master'!$AM897="Enabled?")),'Gen Master'!K897, ignore_flag)</f>
        <v>zzz_ignore</v>
      </c>
      <c r="L885" s="19" t="str">
        <f>IF(AND(NOT(ISBLANK('Gen Master'!L897)),OR('Gen Master'!$AM897=TRUE,'Gen Master'!$AM897="Enabled?")),'Gen Master'!L897, ignore_flag)</f>
        <v>zzz_ignore</v>
      </c>
      <c r="M885" s="19" t="str">
        <f>IF(AND(NOT(ISBLANK('Gen Master'!M897)),OR('Gen Master'!$AM897=TRUE,'Gen Master'!$AM897="Enabled?")),'Gen Master'!M897, ignore_flag)</f>
        <v>zzz_ignore</v>
      </c>
      <c r="N885" s="19" t="str">
        <f>IF(AND(NOT(ISBLANK('Gen Master'!N897)),OR('Gen Master'!$AM897=TRUE,'Gen Master'!$AM897="Enabled?")),'Gen Master'!N897, ignore_flag)</f>
        <v>zzz_ignore</v>
      </c>
      <c r="O885" s="19" t="str">
        <f>IF(AND(NOT(ISBLANK('Gen Master'!O897)),OR('Gen Master'!$AM897=TRUE,'Gen Master'!$AM897="Enabled?")),'Gen Master'!O897, ignore_flag)</f>
        <v>zzz_ignore</v>
      </c>
      <c r="P885" s="19" t="str">
        <f>IF(AND(NOT(ISBLANK('Gen Master'!P897)),OR('Gen Master'!$AM897=TRUE,'Gen Master'!$AM897="Enabled?")),'Gen Master'!P897, ignore_flag)</f>
        <v>zzz_ignore</v>
      </c>
      <c r="Q885" s="19" t="str">
        <f>IF(AND(NOT(ISBLANK('Gen Master'!Q897)),OR('Gen Master'!$AM897=TRUE,'Gen Master'!$AM897="Enabled?")),'Gen Master'!Q897, ignore_flag)</f>
        <v>zzz_ignore</v>
      </c>
      <c r="R885" s="19" t="str">
        <f>IF(AND(NOT(ISBLANK('Gen Master'!R897)),OR('Gen Master'!$AM897=TRUE,'Gen Master'!$AM897="Enabled?")),'Gen Master'!R897, ignore_flag)</f>
        <v>zzz_ignore</v>
      </c>
      <c r="S885" s="19" t="str">
        <f>IF(AND(NOT(ISBLANK('Gen Master'!S897)),OR('Gen Master'!$AM897=TRUE,'Gen Master'!$AM897="Enabled?")),'Gen Master'!S897, ignore_flag)</f>
        <v>zzz_ignore</v>
      </c>
      <c r="T885" s="19" t="str">
        <f>IF(AND(NOT(ISBLANK('Gen Master'!T897)),OR('Gen Master'!$AM897=TRUE,'Gen Master'!$AM897="Enabled?")),'Gen Master'!T897, ignore_flag)</f>
        <v>zzz_ignore</v>
      </c>
      <c r="U885" s="19" t="str">
        <f>IF(AND(NOT(ISBLANK('Gen Master'!U897)),OR('Gen Master'!$AM897=TRUE,'Gen Master'!$AM897="Enabled?")),'Gen Master'!U897, ignore_flag)</f>
        <v>zzz_ignore</v>
      </c>
      <c r="V885" s="19" t="str">
        <f ca="1">IF(AND(NOT(ISBLANK('Gen Master'!V897)),OR('Gen Master'!$AM897=TRUE,'Gen Master'!$AM897="Enabled?")),'Gen Master'!V897, ignore_flag)</f>
        <v>zzz_ignore</v>
      </c>
      <c r="W885" s="19" t="str">
        <f>IF(AND(NOT(ISBLANK('Gen Master'!W897)),OR('Gen Master'!$AM897=TRUE,'Gen Master'!$AM897="Enabled?")),'Gen Master'!W897, ignore_flag)</f>
        <v>zzz_ignore</v>
      </c>
      <c r="X885" s="19" t="str">
        <f>IF(AND(NOT(ISBLANK('Gen Master'!X897)),OR('Gen Master'!$AM897=TRUE,'Gen Master'!$AM897="Enabled?")),'Gen Master'!X897, ignore_flag)</f>
        <v>zzz_ignore</v>
      </c>
      <c r="Y885" s="19" t="str">
        <f>IF(AND(NOT(ISBLANK('Gen Master'!Y897)),OR('Gen Master'!$AM897=TRUE,'Gen Master'!$AM897="Enabled?")),'Gen Master'!Y897, ignore_flag)</f>
        <v>zzz_ignore</v>
      </c>
    </row>
    <row r="886" spans="1:25">
      <c r="A886" s="19">
        <f>'Gen Master'!A899</f>
        <v>868</v>
      </c>
      <c r="B886" s="19" t="str">
        <f>IF(AND(NOT(ISBLANK('Gen Master'!B899)),OR('Gen Master'!$AM899=TRUE,'Gen Master'!$AM899="Enabled?")),'Gen Master'!B899, ignore_flag)</f>
        <v>zzz_ignore</v>
      </c>
      <c r="C886" s="19" t="str">
        <f>IF(AND(NOT(ISBLANK('Gen Master'!C899)),OR('Gen Master'!$AM899=TRUE,'Gen Master'!$AM899="Enabled?")),'Gen Master'!C899, ignore_flag)</f>
        <v>zzz_ignore</v>
      </c>
      <c r="D886" s="19" t="str">
        <f>IF(AND(NOT(ISBLANK('Gen Master'!D899)),OR('Gen Master'!$AM899=TRUE,'Gen Master'!$AM899="Enabled?")),'Gen Master'!D899, ignore_flag)</f>
        <v>zzz_ignore</v>
      </c>
      <c r="E886" s="19" t="str">
        <f>IF(AND(NOT(ISBLANK('Gen Master'!E899)),OR('Gen Master'!$AM899=TRUE,'Gen Master'!$AM899="Enabled?")),'Gen Master'!E899, ignore_flag)</f>
        <v>zzz_ignore</v>
      </c>
      <c r="F886" s="19" t="str">
        <f>IF(AND(NOT(ISBLANK('Gen Master'!F899)),OR('Gen Master'!$AM899=TRUE,'Gen Master'!$AM899="Enabled?")),'Gen Master'!F899, ignore_flag)</f>
        <v>zzz_ignore</v>
      </c>
      <c r="G886" s="19" t="str">
        <f>IF(AND(NOT(ISBLANK('Gen Master'!G899)),OR('Gen Master'!$AM899=TRUE,'Gen Master'!$AM899="Enabled?")),'Gen Master'!G899, ignore_flag)</f>
        <v>zzz_ignore</v>
      </c>
      <c r="H886" s="19" t="str">
        <f>IF(AND(NOT(ISBLANK('Gen Master'!H899)),OR('Gen Master'!$AM899=TRUE,'Gen Master'!$AM899="Enabled?")),'Gen Master'!H899, ignore_flag)</f>
        <v>zzz_ignore</v>
      </c>
      <c r="I886" s="19" t="str">
        <f>IF(AND(NOT(ISBLANK('Gen Master'!I899)),OR('Gen Master'!$AM899=TRUE,'Gen Master'!$AM899="Enabled?")),'Gen Master'!I899, ignore_flag)</f>
        <v>zzz_ignore</v>
      </c>
      <c r="J886" s="19" t="str">
        <f>IF(AND(NOT(ISBLANK('Gen Master'!J899)),OR('Gen Master'!$AM899=TRUE,'Gen Master'!$AM899="Enabled?")),'Gen Master'!J899, ignore_flag)</f>
        <v>zzz_ignore</v>
      </c>
      <c r="K886" s="19" t="str">
        <f>IF(AND(NOT(ISBLANK('Gen Master'!K899)),OR('Gen Master'!$AM899=TRUE,'Gen Master'!$AM899="Enabled?")),'Gen Master'!K899, ignore_flag)</f>
        <v>zzz_ignore</v>
      </c>
      <c r="L886" s="19" t="str">
        <f>IF(AND(NOT(ISBLANK('Gen Master'!L899)),OR('Gen Master'!$AM899=TRUE,'Gen Master'!$AM899="Enabled?")),'Gen Master'!L899, ignore_flag)</f>
        <v>zzz_ignore</v>
      </c>
      <c r="M886" s="19" t="str">
        <f>IF(AND(NOT(ISBLANK('Gen Master'!M899)),OR('Gen Master'!$AM899=TRUE,'Gen Master'!$AM899="Enabled?")),'Gen Master'!M899, ignore_flag)</f>
        <v>zzz_ignore</v>
      </c>
      <c r="N886" s="19" t="str">
        <f>IF(AND(NOT(ISBLANK('Gen Master'!N899)),OR('Gen Master'!$AM899=TRUE,'Gen Master'!$AM899="Enabled?")),'Gen Master'!N899, ignore_flag)</f>
        <v>zzz_ignore</v>
      </c>
      <c r="O886" s="19" t="str">
        <f>IF(AND(NOT(ISBLANK('Gen Master'!O899)),OR('Gen Master'!$AM899=TRUE,'Gen Master'!$AM899="Enabled?")),'Gen Master'!O899, ignore_flag)</f>
        <v>zzz_ignore</v>
      </c>
      <c r="P886" s="19" t="str">
        <f>IF(AND(NOT(ISBLANK('Gen Master'!P899)),OR('Gen Master'!$AM899=TRUE,'Gen Master'!$AM899="Enabled?")),'Gen Master'!P899, ignore_flag)</f>
        <v>zzz_ignore</v>
      </c>
      <c r="Q886" s="19" t="str">
        <f>IF(AND(NOT(ISBLANK('Gen Master'!Q899)),OR('Gen Master'!$AM899=TRUE,'Gen Master'!$AM899="Enabled?")),'Gen Master'!Q899, ignore_flag)</f>
        <v>zzz_ignore</v>
      </c>
      <c r="R886" s="19" t="str">
        <f>IF(AND(NOT(ISBLANK('Gen Master'!R899)),OR('Gen Master'!$AM899=TRUE,'Gen Master'!$AM899="Enabled?")),'Gen Master'!R899, ignore_flag)</f>
        <v>zzz_ignore</v>
      </c>
      <c r="S886" s="19" t="str">
        <f>IF(AND(NOT(ISBLANK('Gen Master'!S899)),OR('Gen Master'!$AM899=TRUE,'Gen Master'!$AM899="Enabled?")),'Gen Master'!S899, ignore_flag)</f>
        <v>zzz_ignore</v>
      </c>
      <c r="T886" s="19" t="str">
        <f>IF(AND(NOT(ISBLANK('Gen Master'!T899)),OR('Gen Master'!$AM899=TRUE,'Gen Master'!$AM899="Enabled?")),'Gen Master'!T899, ignore_flag)</f>
        <v>zzz_ignore</v>
      </c>
      <c r="U886" s="19" t="str">
        <f>IF(AND(NOT(ISBLANK('Gen Master'!U899)),OR('Gen Master'!$AM899=TRUE,'Gen Master'!$AM899="Enabled?")),'Gen Master'!U899, ignore_flag)</f>
        <v>zzz_ignore</v>
      </c>
      <c r="V886" s="19" t="str">
        <f ca="1">IF(AND(NOT(ISBLANK('Gen Master'!V899)),OR('Gen Master'!$AM899=TRUE,'Gen Master'!$AM899="Enabled?")),'Gen Master'!V899, ignore_flag)</f>
        <v>zzz_ignore</v>
      </c>
      <c r="W886" s="19" t="str">
        <f>IF(AND(NOT(ISBLANK('Gen Master'!W899)),OR('Gen Master'!$AM899=TRUE,'Gen Master'!$AM899="Enabled?")),'Gen Master'!W899, ignore_flag)</f>
        <v>zzz_ignore</v>
      </c>
      <c r="X886" s="19" t="str">
        <f>IF(AND(NOT(ISBLANK('Gen Master'!X899)),OR('Gen Master'!$AM899=TRUE,'Gen Master'!$AM899="Enabled?")),'Gen Master'!X899, ignore_flag)</f>
        <v>zzz_ignore</v>
      </c>
      <c r="Y886" s="19" t="str">
        <f>IF(AND(NOT(ISBLANK('Gen Master'!Y899)),OR('Gen Master'!$AM899=TRUE,'Gen Master'!$AM899="Enabled?")),'Gen Master'!Y899, ignore_flag)</f>
        <v>zzz_ignore</v>
      </c>
    </row>
    <row r="887" spans="1:25">
      <c r="A887" s="19">
        <f>'Gen Master'!A900</f>
        <v>869</v>
      </c>
      <c r="B887" s="19" t="str">
        <f>IF(AND(NOT(ISBLANK('Gen Master'!B900)),OR('Gen Master'!$AM900=TRUE,'Gen Master'!$AM900="Enabled?")),'Gen Master'!B900, ignore_flag)</f>
        <v>zzz_ignore</v>
      </c>
      <c r="C887" s="19" t="str">
        <f>IF(AND(NOT(ISBLANK('Gen Master'!C900)),OR('Gen Master'!$AM900=TRUE,'Gen Master'!$AM900="Enabled?")),'Gen Master'!C900, ignore_flag)</f>
        <v>zzz_ignore</v>
      </c>
      <c r="D887" s="19" t="str">
        <f>IF(AND(NOT(ISBLANK('Gen Master'!D900)),OR('Gen Master'!$AM900=TRUE,'Gen Master'!$AM900="Enabled?")),'Gen Master'!D900, ignore_flag)</f>
        <v>zzz_ignore</v>
      </c>
      <c r="E887" s="19" t="str">
        <f>IF(AND(NOT(ISBLANK('Gen Master'!E900)),OR('Gen Master'!$AM900=TRUE,'Gen Master'!$AM900="Enabled?")),'Gen Master'!E900, ignore_flag)</f>
        <v>zzz_ignore</v>
      </c>
      <c r="F887" s="19" t="str">
        <f>IF(AND(NOT(ISBLANK('Gen Master'!F900)),OR('Gen Master'!$AM900=TRUE,'Gen Master'!$AM900="Enabled?")),'Gen Master'!F900, ignore_flag)</f>
        <v>zzz_ignore</v>
      </c>
      <c r="G887" s="19" t="str">
        <f>IF(AND(NOT(ISBLANK('Gen Master'!G900)),OR('Gen Master'!$AM900=TRUE,'Gen Master'!$AM900="Enabled?")),'Gen Master'!G900, ignore_flag)</f>
        <v>zzz_ignore</v>
      </c>
      <c r="H887" s="19" t="str">
        <f>IF(AND(NOT(ISBLANK('Gen Master'!H900)),OR('Gen Master'!$AM900=TRUE,'Gen Master'!$AM900="Enabled?")),'Gen Master'!H900, ignore_flag)</f>
        <v>zzz_ignore</v>
      </c>
      <c r="I887" s="19" t="str">
        <f>IF(AND(NOT(ISBLANK('Gen Master'!I900)),OR('Gen Master'!$AM900=TRUE,'Gen Master'!$AM900="Enabled?")),'Gen Master'!I900, ignore_flag)</f>
        <v>zzz_ignore</v>
      </c>
      <c r="J887" s="19" t="str">
        <f>IF(AND(NOT(ISBLANK('Gen Master'!J900)),OR('Gen Master'!$AM900=TRUE,'Gen Master'!$AM900="Enabled?")),'Gen Master'!J900, ignore_flag)</f>
        <v>zzz_ignore</v>
      </c>
      <c r="K887" s="19" t="str">
        <f>IF(AND(NOT(ISBLANK('Gen Master'!K900)),OR('Gen Master'!$AM900=TRUE,'Gen Master'!$AM900="Enabled?")),'Gen Master'!K900, ignore_flag)</f>
        <v>zzz_ignore</v>
      </c>
      <c r="L887" s="19" t="str">
        <f>IF(AND(NOT(ISBLANK('Gen Master'!L900)),OR('Gen Master'!$AM900=TRUE,'Gen Master'!$AM900="Enabled?")),'Gen Master'!L900, ignore_flag)</f>
        <v>zzz_ignore</v>
      </c>
      <c r="M887" s="19" t="str">
        <f>IF(AND(NOT(ISBLANK('Gen Master'!M900)),OR('Gen Master'!$AM900=TRUE,'Gen Master'!$AM900="Enabled?")),'Gen Master'!M900, ignore_flag)</f>
        <v>zzz_ignore</v>
      </c>
      <c r="N887" s="19" t="str">
        <f>IF(AND(NOT(ISBLANK('Gen Master'!N900)),OR('Gen Master'!$AM900=TRUE,'Gen Master'!$AM900="Enabled?")),'Gen Master'!N900, ignore_flag)</f>
        <v>zzz_ignore</v>
      </c>
      <c r="O887" s="19" t="str">
        <f>IF(AND(NOT(ISBLANK('Gen Master'!O900)),OR('Gen Master'!$AM900=TRUE,'Gen Master'!$AM900="Enabled?")),'Gen Master'!O900, ignore_flag)</f>
        <v>zzz_ignore</v>
      </c>
      <c r="P887" s="19" t="str">
        <f>IF(AND(NOT(ISBLANK('Gen Master'!P900)),OR('Gen Master'!$AM900=TRUE,'Gen Master'!$AM900="Enabled?")),'Gen Master'!P900, ignore_flag)</f>
        <v>zzz_ignore</v>
      </c>
      <c r="Q887" s="19" t="str">
        <f>IF(AND(NOT(ISBLANK('Gen Master'!Q900)),OR('Gen Master'!$AM900=TRUE,'Gen Master'!$AM900="Enabled?")),'Gen Master'!Q900, ignore_flag)</f>
        <v>zzz_ignore</v>
      </c>
      <c r="R887" s="19" t="str">
        <f>IF(AND(NOT(ISBLANK('Gen Master'!R900)),OR('Gen Master'!$AM900=TRUE,'Gen Master'!$AM900="Enabled?")),'Gen Master'!R900, ignore_flag)</f>
        <v>zzz_ignore</v>
      </c>
      <c r="S887" s="19" t="str">
        <f>IF(AND(NOT(ISBLANK('Gen Master'!S900)),OR('Gen Master'!$AM900=TRUE,'Gen Master'!$AM900="Enabled?")),'Gen Master'!S900, ignore_flag)</f>
        <v>zzz_ignore</v>
      </c>
      <c r="T887" s="19" t="str">
        <f>IF(AND(NOT(ISBLANK('Gen Master'!T900)),OR('Gen Master'!$AM900=TRUE,'Gen Master'!$AM900="Enabled?")),'Gen Master'!T900, ignore_flag)</f>
        <v>zzz_ignore</v>
      </c>
      <c r="U887" s="19" t="str">
        <f>IF(AND(NOT(ISBLANK('Gen Master'!U900)),OR('Gen Master'!$AM900=TRUE,'Gen Master'!$AM900="Enabled?")),'Gen Master'!U900, ignore_flag)</f>
        <v>zzz_ignore</v>
      </c>
      <c r="V887" s="19" t="str">
        <f ca="1">IF(AND(NOT(ISBLANK('Gen Master'!V900)),OR('Gen Master'!$AM900=TRUE,'Gen Master'!$AM900="Enabled?")),'Gen Master'!V900, ignore_flag)</f>
        <v>zzz_ignore</v>
      </c>
      <c r="W887" s="19" t="str">
        <f>IF(AND(NOT(ISBLANK('Gen Master'!W900)),OR('Gen Master'!$AM900=TRUE,'Gen Master'!$AM900="Enabled?")),'Gen Master'!W900, ignore_flag)</f>
        <v>zzz_ignore</v>
      </c>
      <c r="X887" s="19" t="str">
        <f>IF(AND(NOT(ISBLANK('Gen Master'!X900)),OR('Gen Master'!$AM900=TRUE,'Gen Master'!$AM900="Enabled?")),'Gen Master'!X900, ignore_flag)</f>
        <v>zzz_ignore</v>
      </c>
      <c r="Y887" s="19" t="str">
        <f>IF(AND(NOT(ISBLANK('Gen Master'!Y900)),OR('Gen Master'!$AM900=TRUE,'Gen Master'!$AM900="Enabled?")),'Gen Master'!Y900, ignore_flag)</f>
        <v>zzz_ignore</v>
      </c>
    </row>
    <row r="888" spans="1:25">
      <c r="A888" s="19">
        <f>'Gen Master'!A901</f>
        <v>870</v>
      </c>
      <c r="B888" s="19" t="str">
        <f>IF(AND(NOT(ISBLANK('Gen Master'!B901)),OR('Gen Master'!$AM901=TRUE,'Gen Master'!$AM901="Enabled?")),'Gen Master'!B901, ignore_flag)</f>
        <v>zzz_ignore</v>
      </c>
      <c r="C888" s="19" t="str">
        <f>IF(AND(NOT(ISBLANK('Gen Master'!C901)),OR('Gen Master'!$AM901=TRUE,'Gen Master'!$AM901="Enabled?")),'Gen Master'!C901, ignore_flag)</f>
        <v>zzz_ignore</v>
      </c>
      <c r="D888" s="19" t="str">
        <f>IF(AND(NOT(ISBLANK('Gen Master'!D901)),OR('Gen Master'!$AM901=TRUE,'Gen Master'!$AM901="Enabled?")),'Gen Master'!D901, ignore_flag)</f>
        <v>zzz_ignore</v>
      </c>
      <c r="E888" s="19" t="str">
        <f>IF(AND(NOT(ISBLANK('Gen Master'!E901)),OR('Gen Master'!$AM901=TRUE,'Gen Master'!$AM901="Enabled?")),'Gen Master'!E901, ignore_flag)</f>
        <v>zzz_ignore</v>
      </c>
      <c r="F888" s="19" t="str">
        <f>IF(AND(NOT(ISBLANK('Gen Master'!F901)),OR('Gen Master'!$AM901=TRUE,'Gen Master'!$AM901="Enabled?")),'Gen Master'!F901, ignore_flag)</f>
        <v>zzz_ignore</v>
      </c>
      <c r="G888" s="19" t="str">
        <f>IF(AND(NOT(ISBLANK('Gen Master'!G901)),OR('Gen Master'!$AM901=TRUE,'Gen Master'!$AM901="Enabled?")),'Gen Master'!G901, ignore_flag)</f>
        <v>zzz_ignore</v>
      </c>
      <c r="H888" s="19" t="str">
        <f>IF(AND(NOT(ISBLANK('Gen Master'!H901)),OR('Gen Master'!$AM901=TRUE,'Gen Master'!$AM901="Enabled?")),'Gen Master'!H901, ignore_flag)</f>
        <v>zzz_ignore</v>
      </c>
      <c r="I888" s="19" t="str">
        <f>IF(AND(NOT(ISBLANK('Gen Master'!I901)),OR('Gen Master'!$AM901=TRUE,'Gen Master'!$AM901="Enabled?")),'Gen Master'!I901, ignore_flag)</f>
        <v>zzz_ignore</v>
      </c>
      <c r="J888" s="19" t="str">
        <f>IF(AND(NOT(ISBLANK('Gen Master'!J901)),OR('Gen Master'!$AM901=TRUE,'Gen Master'!$AM901="Enabled?")),'Gen Master'!J901, ignore_flag)</f>
        <v>zzz_ignore</v>
      </c>
      <c r="K888" s="19" t="str">
        <f>IF(AND(NOT(ISBLANK('Gen Master'!K901)),OR('Gen Master'!$AM901=TRUE,'Gen Master'!$AM901="Enabled?")),'Gen Master'!K901, ignore_flag)</f>
        <v>zzz_ignore</v>
      </c>
      <c r="L888" s="19" t="str">
        <f>IF(AND(NOT(ISBLANK('Gen Master'!L901)),OR('Gen Master'!$AM901=TRUE,'Gen Master'!$AM901="Enabled?")),'Gen Master'!L901, ignore_flag)</f>
        <v>zzz_ignore</v>
      </c>
      <c r="M888" s="19" t="str">
        <f>IF(AND(NOT(ISBLANK('Gen Master'!M901)),OR('Gen Master'!$AM901=TRUE,'Gen Master'!$AM901="Enabled?")),'Gen Master'!M901, ignore_flag)</f>
        <v>zzz_ignore</v>
      </c>
      <c r="N888" s="19" t="str">
        <f>IF(AND(NOT(ISBLANK('Gen Master'!N901)),OR('Gen Master'!$AM901=TRUE,'Gen Master'!$AM901="Enabled?")),'Gen Master'!N901, ignore_flag)</f>
        <v>zzz_ignore</v>
      </c>
      <c r="O888" s="19" t="str">
        <f>IF(AND(NOT(ISBLANK('Gen Master'!O901)),OR('Gen Master'!$AM901=TRUE,'Gen Master'!$AM901="Enabled?")),'Gen Master'!O901, ignore_flag)</f>
        <v>zzz_ignore</v>
      </c>
      <c r="P888" s="19" t="str">
        <f>IF(AND(NOT(ISBLANK('Gen Master'!P901)),OR('Gen Master'!$AM901=TRUE,'Gen Master'!$AM901="Enabled?")),'Gen Master'!P901, ignore_flag)</f>
        <v>zzz_ignore</v>
      </c>
      <c r="Q888" s="19" t="str">
        <f>IF(AND(NOT(ISBLANK('Gen Master'!Q901)),OR('Gen Master'!$AM901=TRUE,'Gen Master'!$AM901="Enabled?")),'Gen Master'!Q901, ignore_flag)</f>
        <v>zzz_ignore</v>
      </c>
      <c r="R888" s="19" t="str">
        <f>IF(AND(NOT(ISBLANK('Gen Master'!R901)),OR('Gen Master'!$AM901=TRUE,'Gen Master'!$AM901="Enabled?")),'Gen Master'!R901, ignore_flag)</f>
        <v>zzz_ignore</v>
      </c>
      <c r="S888" s="19" t="str">
        <f>IF(AND(NOT(ISBLANK('Gen Master'!S901)),OR('Gen Master'!$AM901=TRUE,'Gen Master'!$AM901="Enabled?")),'Gen Master'!S901, ignore_flag)</f>
        <v>zzz_ignore</v>
      </c>
      <c r="T888" s="19" t="str">
        <f>IF(AND(NOT(ISBLANK('Gen Master'!T901)),OR('Gen Master'!$AM901=TRUE,'Gen Master'!$AM901="Enabled?")),'Gen Master'!T901, ignore_flag)</f>
        <v>zzz_ignore</v>
      </c>
      <c r="U888" s="19" t="str">
        <f>IF(AND(NOT(ISBLANK('Gen Master'!U901)),OR('Gen Master'!$AM901=TRUE,'Gen Master'!$AM901="Enabled?")),'Gen Master'!U901, ignore_flag)</f>
        <v>zzz_ignore</v>
      </c>
      <c r="V888" s="19" t="str">
        <f ca="1">IF(AND(NOT(ISBLANK('Gen Master'!V901)),OR('Gen Master'!$AM901=TRUE,'Gen Master'!$AM901="Enabled?")),'Gen Master'!V901, ignore_flag)</f>
        <v>zzz_ignore</v>
      </c>
      <c r="W888" s="19" t="str">
        <f>IF(AND(NOT(ISBLANK('Gen Master'!W901)),OR('Gen Master'!$AM901=TRUE,'Gen Master'!$AM901="Enabled?")),'Gen Master'!W901, ignore_flag)</f>
        <v>zzz_ignore</v>
      </c>
      <c r="X888" s="19" t="str">
        <f>IF(AND(NOT(ISBLANK('Gen Master'!X901)),OR('Gen Master'!$AM901=TRUE,'Gen Master'!$AM901="Enabled?")),'Gen Master'!X901, ignore_flag)</f>
        <v>zzz_ignore</v>
      </c>
      <c r="Y888" s="19" t="str">
        <f>IF(AND(NOT(ISBLANK('Gen Master'!Y901)),OR('Gen Master'!$AM901=TRUE,'Gen Master'!$AM901="Enabled?")),'Gen Master'!Y901, ignore_flag)</f>
        <v>zzz_ignore</v>
      </c>
    </row>
    <row r="889" spans="1:25">
      <c r="A889" s="19">
        <f>'Gen Master'!A903</f>
        <v>872</v>
      </c>
      <c r="B889" s="19" t="str">
        <f>IF(AND(NOT(ISBLANK('Gen Master'!B903)),OR('Gen Master'!$AM903=TRUE,'Gen Master'!$AM903="Enabled?")),'Gen Master'!B903, ignore_flag)</f>
        <v>zzz_ignore</v>
      </c>
      <c r="C889" s="19" t="str">
        <f>IF(AND(NOT(ISBLANK('Gen Master'!C903)),OR('Gen Master'!$AM903=TRUE,'Gen Master'!$AM903="Enabled?")),'Gen Master'!C903, ignore_flag)</f>
        <v>zzz_ignore</v>
      </c>
      <c r="D889" s="19" t="str">
        <f>IF(AND(NOT(ISBLANK('Gen Master'!D903)),OR('Gen Master'!$AM903=TRUE,'Gen Master'!$AM903="Enabled?")),'Gen Master'!D903, ignore_flag)</f>
        <v>zzz_ignore</v>
      </c>
      <c r="E889" s="19" t="str">
        <f>IF(AND(NOT(ISBLANK('Gen Master'!E903)),OR('Gen Master'!$AM903=TRUE,'Gen Master'!$AM903="Enabled?")),'Gen Master'!E903, ignore_flag)</f>
        <v>zzz_ignore</v>
      </c>
      <c r="F889" s="19" t="str">
        <f>IF(AND(NOT(ISBLANK('Gen Master'!F903)),OR('Gen Master'!$AM903=TRUE,'Gen Master'!$AM903="Enabled?")),'Gen Master'!F903, ignore_flag)</f>
        <v>zzz_ignore</v>
      </c>
      <c r="G889" s="19" t="str">
        <f>IF(AND(NOT(ISBLANK('Gen Master'!G903)),OR('Gen Master'!$AM903=TRUE,'Gen Master'!$AM903="Enabled?")),'Gen Master'!G903, ignore_flag)</f>
        <v>zzz_ignore</v>
      </c>
      <c r="H889" s="19" t="str">
        <f>IF(AND(NOT(ISBLANK('Gen Master'!H903)),OR('Gen Master'!$AM903=TRUE,'Gen Master'!$AM903="Enabled?")),'Gen Master'!H903, ignore_flag)</f>
        <v>zzz_ignore</v>
      </c>
      <c r="I889" s="19" t="str">
        <f>IF(AND(NOT(ISBLANK('Gen Master'!I903)),OR('Gen Master'!$AM903=TRUE,'Gen Master'!$AM903="Enabled?")),'Gen Master'!I903, ignore_flag)</f>
        <v>zzz_ignore</v>
      </c>
      <c r="J889" s="19" t="str">
        <f>IF(AND(NOT(ISBLANK('Gen Master'!J903)),OR('Gen Master'!$AM903=TRUE,'Gen Master'!$AM903="Enabled?")),'Gen Master'!J903, ignore_flag)</f>
        <v>zzz_ignore</v>
      </c>
      <c r="K889" s="19" t="str">
        <f>IF(AND(NOT(ISBLANK('Gen Master'!K903)),OR('Gen Master'!$AM903=TRUE,'Gen Master'!$AM903="Enabled?")),'Gen Master'!K903, ignore_flag)</f>
        <v>zzz_ignore</v>
      </c>
      <c r="L889" s="19" t="str">
        <f>IF(AND(NOT(ISBLANK('Gen Master'!L903)),OR('Gen Master'!$AM903=TRUE,'Gen Master'!$AM903="Enabled?")),'Gen Master'!L903, ignore_flag)</f>
        <v>zzz_ignore</v>
      </c>
      <c r="M889" s="19" t="str">
        <f>IF(AND(NOT(ISBLANK('Gen Master'!M903)),OR('Gen Master'!$AM903=TRUE,'Gen Master'!$AM903="Enabled?")),'Gen Master'!M903, ignore_flag)</f>
        <v>zzz_ignore</v>
      </c>
      <c r="N889" s="19" t="str">
        <f>IF(AND(NOT(ISBLANK('Gen Master'!N903)),OR('Gen Master'!$AM903=TRUE,'Gen Master'!$AM903="Enabled?")),'Gen Master'!N903, ignore_flag)</f>
        <v>zzz_ignore</v>
      </c>
      <c r="O889" s="19" t="str">
        <f>IF(AND(NOT(ISBLANK('Gen Master'!O903)),OR('Gen Master'!$AM903=TRUE,'Gen Master'!$AM903="Enabled?")),'Gen Master'!O903, ignore_flag)</f>
        <v>zzz_ignore</v>
      </c>
      <c r="P889" s="19" t="str">
        <f>IF(AND(NOT(ISBLANK('Gen Master'!P903)),OR('Gen Master'!$AM903=TRUE,'Gen Master'!$AM903="Enabled?")),'Gen Master'!P903, ignore_flag)</f>
        <v>zzz_ignore</v>
      </c>
      <c r="Q889" s="19" t="str">
        <f>IF(AND(NOT(ISBLANK('Gen Master'!Q903)),OR('Gen Master'!$AM903=TRUE,'Gen Master'!$AM903="Enabled?")),'Gen Master'!Q903, ignore_flag)</f>
        <v>zzz_ignore</v>
      </c>
      <c r="R889" s="19" t="str">
        <f>IF(AND(NOT(ISBLANK('Gen Master'!R903)),OR('Gen Master'!$AM903=TRUE,'Gen Master'!$AM903="Enabled?")),'Gen Master'!R903, ignore_flag)</f>
        <v>zzz_ignore</v>
      </c>
      <c r="S889" s="19" t="str">
        <f>IF(AND(NOT(ISBLANK('Gen Master'!S903)),OR('Gen Master'!$AM903=TRUE,'Gen Master'!$AM903="Enabled?")),'Gen Master'!S903, ignore_flag)</f>
        <v>zzz_ignore</v>
      </c>
      <c r="T889" s="19" t="str">
        <f>IF(AND(NOT(ISBLANK('Gen Master'!T903)),OR('Gen Master'!$AM903=TRUE,'Gen Master'!$AM903="Enabled?")),'Gen Master'!T903, ignore_flag)</f>
        <v>zzz_ignore</v>
      </c>
      <c r="U889" s="19" t="str">
        <f>IF(AND(NOT(ISBLANK('Gen Master'!U903)),OR('Gen Master'!$AM903=TRUE,'Gen Master'!$AM903="Enabled?")),'Gen Master'!U903, ignore_flag)</f>
        <v>zzz_ignore</v>
      </c>
      <c r="V889" s="19" t="str">
        <f ca="1">IF(AND(NOT(ISBLANK('Gen Master'!V903)),OR('Gen Master'!$AM903=TRUE,'Gen Master'!$AM903="Enabled?")),'Gen Master'!V903, ignore_flag)</f>
        <v>zzz_ignore</v>
      </c>
      <c r="W889" s="19" t="str">
        <f>IF(AND(NOT(ISBLANK('Gen Master'!W903)),OR('Gen Master'!$AM903=TRUE,'Gen Master'!$AM903="Enabled?")),'Gen Master'!W903, ignore_flag)</f>
        <v>zzz_ignore</v>
      </c>
      <c r="X889" s="19" t="str">
        <f>IF(AND(NOT(ISBLANK('Gen Master'!X903)),OR('Gen Master'!$AM903=TRUE,'Gen Master'!$AM903="Enabled?")),'Gen Master'!X903, ignore_flag)</f>
        <v>zzz_ignore</v>
      </c>
      <c r="Y889" s="19" t="str">
        <f>IF(AND(NOT(ISBLANK('Gen Master'!Y903)),OR('Gen Master'!$AM903=TRUE,'Gen Master'!$AM903="Enabled?")),'Gen Master'!Y903, ignore_flag)</f>
        <v>zzz_ignore</v>
      </c>
    </row>
    <row r="890" spans="1:25">
      <c r="A890" s="19">
        <f>'Gen Master'!A904</f>
        <v>873</v>
      </c>
      <c r="B890" s="19" t="str">
        <f>IF(AND(NOT(ISBLANK('Gen Master'!B904)),OR('Gen Master'!$AM904=TRUE,'Gen Master'!$AM904="Enabled?")),'Gen Master'!B904, ignore_flag)</f>
        <v>zzz_ignore</v>
      </c>
      <c r="C890" s="19" t="str">
        <f>IF(AND(NOT(ISBLANK('Gen Master'!C904)),OR('Gen Master'!$AM904=TRUE,'Gen Master'!$AM904="Enabled?")),'Gen Master'!C904, ignore_flag)</f>
        <v>zzz_ignore</v>
      </c>
      <c r="D890" s="19" t="str">
        <f>IF(AND(NOT(ISBLANK('Gen Master'!D904)),OR('Gen Master'!$AM904=TRUE,'Gen Master'!$AM904="Enabled?")),'Gen Master'!D904, ignore_flag)</f>
        <v>zzz_ignore</v>
      </c>
      <c r="E890" s="19" t="str">
        <f>IF(AND(NOT(ISBLANK('Gen Master'!E904)),OR('Gen Master'!$AM904=TRUE,'Gen Master'!$AM904="Enabled?")),'Gen Master'!E904, ignore_flag)</f>
        <v>zzz_ignore</v>
      </c>
      <c r="F890" s="19" t="str">
        <f>IF(AND(NOT(ISBLANK('Gen Master'!F904)),OR('Gen Master'!$AM904=TRUE,'Gen Master'!$AM904="Enabled?")),'Gen Master'!F904, ignore_flag)</f>
        <v>zzz_ignore</v>
      </c>
      <c r="G890" s="19" t="str">
        <f>IF(AND(NOT(ISBLANK('Gen Master'!G904)),OR('Gen Master'!$AM904=TRUE,'Gen Master'!$AM904="Enabled?")),'Gen Master'!G904, ignore_flag)</f>
        <v>zzz_ignore</v>
      </c>
      <c r="H890" s="19" t="str">
        <f>IF(AND(NOT(ISBLANK('Gen Master'!H904)),OR('Gen Master'!$AM904=TRUE,'Gen Master'!$AM904="Enabled?")),'Gen Master'!H904, ignore_flag)</f>
        <v>zzz_ignore</v>
      </c>
      <c r="I890" s="19" t="str">
        <f>IF(AND(NOT(ISBLANK('Gen Master'!I904)),OR('Gen Master'!$AM904=TRUE,'Gen Master'!$AM904="Enabled?")),'Gen Master'!I904, ignore_flag)</f>
        <v>zzz_ignore</v>
      </c>
      <c r="J890" s="19" t="str">
        <f>IF(AND(NOT(ISBLANK('Gen Master'!J904)),OR('Gen Master'!$AM904=TRUE,'Gen Master'!$AM904="Enabled?")),'Gen Master'!J904, ignore_flag)</f>
        <v>zzz_ignore</v>
      </c>
      <c r="K890" s="19" t="str">
        <f>IF(AND(NOT(ISBLANK('Gen Master'!K904)),OR('Gen Master'!$AM904=TRUE,'Gen Master'!$AM904="Enabled?")),'Gen Master'!K904, ignore_flag)</f>
        <v>zzz_ignore</v>
      </c>
      <c r="L890" s="19" t="str">
        <f>IF(AND(NOT(ISBLANK('Gen Master'!L904)),OR('Gen Master'!$AM904=TRUE,'Gen Master'!$AM904="Enabled?")),'Gen Master'!L904, ignore_flag)</f>
        <v>zzz_ignore</v>
      </c>
      <c r="M890" s="19" t="str">
        <f>IF(AND(NOT(ISBLANK('Gen Master'!M904)),OR('Gen Master'!$AM904=TRUE,'Gen Master'!$AM904="Enabled?")),'Gen Master'!M904, ignore_flag)</f>
        <v>zzz_ignore</v>
      </c>
      <c r="N890" s="19" t="str">
        <f>IF(AND(NOT(ISBLANK('Gen Master'!N904)),OR('Gen Master'!$AM904=TRUE,'Gen Master'!$AM904="Enabled?")),'Gen Master'!N904, ignore_flag)</f>
        <v>zzz_ignore</v>
      </c>
      <c r="O890" s="19" t="str">
        <f>IF(AND(NOT(ISBLANK('Gen Master'!O904)),OR('Gen Master'!$AM904=TRUE,'Gen Master'!$AM904="Enabled?")),'Gen Master'!O904, ignore_flag)</f>
        <v>zzz_ignore</v>
      </c>
      <c r="P890" s="19" t="str">
        <f>IF(AND(NOT(ISBLANK('Gen Master'!P904)),OR('Gen Master'!$AM904=TRUE,'Gen Master'!$AM904="Enabled?")),'Gen Master'!P904, ignore_flag)</f>
        <v>zzz_ignore</v>
      </c>
      <c r="Q890" s="19" t="str">
        <f>IF(AND(NOT(ISBLANK('Gen Master'!Q904)),OR('Gen Master'!$AM904=TRUE,'Gen Master'!$AM904="Enabled?")),'Gen Master'!Q904, ignore_flag)</f>
        <v>zzz_ignore</v>
      </c>
      <c r="R890" s="19" t="str">
        <f>IF(AND(NOT(ISBLANK('Gen Master'!R904)),OR('Gen Master'!$AM904=TRUE,'Gen Master'!$AM904="Enabled?")),'Gen Master'!R904, ignore_flag)</f>
        <v>zzz_ignore</v>
      </c>
      <c r="S890" s="19" t="str">
        <f>IF(AND(NOT(ISBLANK('Gen Master'!S904)),OR('Gen Master'!$AM904=TRUE,'Gen Master'!$AM904="Enabled?")),'Gen Master'!S904, ignore_flag)</f>
        <v>zzz_ignore</v>
      </c>
      <c r="T890" s="19" t="str">
        <f>IF(AND(NOT(ISBLANK('Gen Master'!T904)),OR('Gen Master'!$AM904=TRUE,'Gen Master'!$AM904="Enabled?")),'Gen Master'!T904, ignore_flag)</f>
        <v>zzz_ignore</v>
      </c>
      <c r="U890" s="19" t="str">
        <f>IF(AND(NOT(ISBLANK('Gen Master'!U904)),OR('Gen Master'!$AM904=TRUE,'Gen Master'!$AM904="Enabled?")),'Gen Master'!U904, ignore_flag)</f>
        <v>zzz_ignore</v>
      </c>
      <c r="V890" s="19" t="str">
        <f ca="1">IF(AND(NOT(ISBLANK('Gen Master'!V904)),OR('Gen Master'!$AM904=TRUE,'Gen Master'!$AM904="Enabled?")),'Gen Master'!V904, ignore_flag)</f>
        <v>zzz_ignore</v>
      </c>
      <c r="W890" s="19" t="str">
        <f>IF(AND(NOT(ISBLANK('Gen Master'!W904)),OR('Gen Master'!$AM904=TRUE,'Gen Master'!$AM904="Enabled?")),'Gen Master'!W904, ignore_flag)</f>
        <v>zzz_ignore</v>
      </c>
      <c r="X890" s="19" t="str">
        <f>IF(AND(NOT(ISBLANK('Gen Master'!X904)),OR('Gen Master'!$AM904=TRUE,'Gen Master'!$AM904="Enabled?")),'Gen Master'!X904, ignore_flag)</f>
        <v>zzz_ignore</v>
      </c>
      <c r="Y890" s="19" t="str">
        <f>IF(AND(NOT(ISBLANK('Gen Master'!Y904)),OR('Gen Master'!$AM904=TRUE,'Gen Master'!$AM904="Enabled?")),'Gen Master'!Y904, ignore_flag)</f>
        <v>zzz_ignore</v>
      </c>
    </row>
    <row r="891" spans="1:25">
      <c r="A891" s="19">
        <f>'Gen Master'!A905</f>
        <v>874</v>
      </c>
      <c r="B891" s="19" t="str">
        <f>IF(AND(NOT(ISBLANK('Gen Master'!B905)),OR('Gen Master'!$AM905=TRUE,'Gen Master'!$AM905="Enabled?")),'Gen Master'!B905, ignore_flag)</f>
        <v>zzz_ignore</v>
      </c>
      <c r="C891" s="19" t="str">
        <f>IF(AND(NOT(ISBLANK('Gen Master'!C905)),OR('Gen Master'!$AM905=TRUE,'Gen Master'!$AM905="Enabled?")),'Gen Master'!C905, ignore_flag)</f>
        <v>zzz_ignore</v>
      </c>
      <c r="D891" s="19" t="str">
        <f>IF(AND(NOT(ISBLANK('Gen Master'!D905)),OR('Gen Master'!$AM905=TRUE,'Gen Master'!$AM905="Enabled?")),'Gen Master'!D905, ignore_flag)</f>
        <v>zzz_ignore</v>
      </c>
      <c r="E891" s="19" t="str">
        <f>IF(AND(NOT(ISBLANK('Gen Master'!E905)),OR('Gen Master'!$AM905=TRUE,'Gen Master'!$AM905="Enabled?")),'Gen Master'!E905, ignore_flag)</f>
        <v>zzz_ignore</v>
      </c>
      <c r="F891" s="19" t="str">
        <f>IF(AND(NOT(ISBLANK('Gen Master'!F905)),OR('Gen Master'!$AM905=TRUE,'Gen Master'!$AM905="Enabled?")),'Gen Master'!F905, ignore_flag)</f>
        <v>zzz_ignore</v>
      </c>
      <c r="G891" s="19" t="str">
        <f>IF(AND(NOT(ISBLANK('Gen Master'!G905)),OR('Gen Master'!$AM905=TRUE,'Gen Master'!$AM905="Enabled?")),'Gen Master'!G905, ignore_flag)</f>
        <v>zzz_ignore</v>
      </c>
      <c r="H891" s="19" t="str">
        <f>IF(AND(NOT(ISBLANK('Gen Master'!H905)),OR('Gen Master'!$AM905=TRUE,'Gen Master'!$AM905="Enabled?")),'Gen Master'!H905, ignore_flag)</f>
        <v>zzz_ignore</v>
      </c>
      <c r="I891" s="19" t="str">
        <f>IF(AND(NOT(ISBLANK('Gen Master'!I905)),OR('Gen Master'!$AM905=TRUE,'Gen Master'!$AM905="Enabled?")),'Gen Master'!I905, ignore_flag)</f>
        <v>zzz_ignore</v>
      </c>
      <c r="J891" s="19" t="str">
        <f>IF(AND(NOT(ISBLANK('Gen Master'!J905)),OR('Gen Master'!$AM905=TRUE,'Gen Master'!$AM905="Enabled?")),'Gen Master'!J905, ignore_flag)</f>
        <v>zzz_ignore</v>
      </c>
      <c r="K891" s="19" t="str">
        <f>IF(AND(NOT(ISBLANK('Gen Master'!K905)),OR('Gen Master'!$AM905=TRUE,'Gen Master'!$AM905="Enabled?")),'Gen Master'!K905, ignore_flag)</f>
        <v>zzz_ignore</v>
      </c>
      <c r="L891" s="19" t="str">
        <f>IF(AND(NOT(ISBLANK('Gen Master'!L905)),OR('Gen Master'!$AM905=TRUE,'Gen Master'!$AM905="Enabled?")),'Gen Master'!L905, ignore_flag)</f>
        <v>zzz_ignore</v>
      </c>
      <c r="M891" s="19" t="str">
        <f>IF(AND(NOT(ISBLANK('Gen Master'!M905)),OR('Gen Master'!$AM905=TRUE,'Gen Master'!$AM905="Enabled?")),'Gen Master'!M905, ignore_flag)</f>
        <v>zzz_ignore</v>
      </c>
      <c r="N891" s="19" t="str">
        <f>IF(AND(NOT(ISBLANK('Gen Master'!N905)),OR('Gen Master'!$AM905=TRUE,'Gen Master'!$AM905="Enabled?")),'Gen Master'!N905, ignore_flag)</f>
        <v>zzz_ignore</v>
      </c>
      <c r="O891" s="19" t="str">
        <f>IF(AND(NOT(ISBLANK('Gen Master'!O905)),OR('Gen Master'!$AM905=TRUE,'Gen Master'!$AM905="Enabled?")),'Gen Master'!O905, ignore_flag)</f>
        <v>zzz_ignore</v>
      </c>
      <c r="P891" s="19" t="str">
        <f>IF(AND(NOT(ISBLANK('Gen Master'!P905)),OR('Gen Master'!$AM905=TRUE,'Gen Master'!$AM905="Enabled?")),'Gen Master'!P905, ignore_flag)</f>
        <v>zzz_ignore</v>
      </c>
      <c r="Q891" s="19" t="str">
        <f>IF(AND(NOT(ISBLANK('Gen Master'!Q905)),OR('Gen Master'!$AM905=TRUE,'Gen Master'!$AM905="Enabled?")),'Gen Master'!Q905, ignore_flag)</f>
        <v>zzz_ignore</v>
      </c>
      <c r="R891" s="19" t="str">
        <f>IF(AND(NOT(ISBLANK('Gen Master'!R905)),OR('Gen Master'!$AM905=TRUE,'Gen Master'!$AM905="Enabled?")),'Gen Master'!R905, ignore_flag)</f>
        <v>zzz_ignore</v>
      </c>
      <c r="S891" s="19" t="str">
        <f>IF(AND(NOT(ISBLANK('Gen Master'!S905)),OR('Gen Master'!$AM905=TRUE,'Gen Master'!$AM905="Enabled?")),'Gen Master'!S905, ignore_flag)</f>
        <v>zzz_ignore</v>
      </c>
      <c r="T891" s="19" t="str">
        <f>IF(AND(NOT(ISBLANK('Gen Master'!T905)),OR('Gen Master'!$AM905=TRUE,'Gen Master'!$AM905="Enabled?")),'Gen Master'!T905, ignore_flag)</f>
        <v>zzz_ignore</v>
      </c>
      <c r="U891" s="19" t="str">
        <f>IF(AND(NOT(ISBLANK('Gen Master'!U905)),OR('Gen Master'!$AM905=TRUE,'Gen Master'!$AM905="Enabled?")),'Gen Master'!U905, ignore_flag)</f>
        <v>zzz_ignore</v>
      </c>
      <c r="V891" s="19" t="str">
        <f ca="1">IF(AND(NOT(ISBLANK('Gen Master'!V905)),OR('Gen Master'!$AM905=TRUE,'Gen Master'!$AM905="Enabled?")),'Gen Master'!V905, ignore_flag)</f>
        <v>zzz_ignore</v>
      </c>
      <c r="W891" s="19" t="str">
        <f>IF(AND(NOT(ISBLANK('Gen Master'!W905)),OR('Gen Master'!$AM905=TRUE,'Gen Master'!$AM905="Enabled?")),'Gen Master'!W905, ignore_flag)</f>
        <v>zzz_ignore</v>
      </c>
      <c r="X891" s="19" t="str">
        <f>IF(AND(NOT(ISBLANK('Gen Master'!X905)),OR('Gen Master'!$AM905=TRUE,'Gen Master'!$AM905="Enabled?")),'Gen Master'!X905, ignore_flag)</f>
        <v>zzz_ignore</v>
      </c>
      <c r="Y891" s="19" t="str">
        <f>IF(AND(NOT(ISBLANK('Gen Master'!Y905)),OR('Gen Master'!$AM905=TRUE,'Gen Master'!$AM905="Enabled?")),'Gen Master'!Y905, ignore_flag)</f>
        <v>zzz_ignore</v>
      </c>
    </row>
    <row r="892" spans="1:25">
      <c r="A892" s="19">
        <f>'Gen Master'!A906</f>
        <v>875</v>
      </c>
      <c r="B892" s="19" t="str">
        <f>IF(AND(NOT(ISBLANK('Gen Master'!B906)),OR('Gen Master'!$AM906=TRUE,'Gen Master'!$AM906="Enabled?")),'Gen Master'!B906, ignore_flag)</f>
        <v>zzz_ignore</v>
      </c>
      <c r="C892" s="19" t="str">
        <f>IF(AND(NOT(ISBLANK('Gen Master'!C906)),OR('Gen Master'!$AM906=TRUE,'Gen Master'!$AM906="Enabled?")),'Gen Master'!C906, ignore_flag)</f>
        <v>zzz_ignore</v>
      </c>
      <c r="D892" s="19" t="str">
        <f>IF(AND(NOT(ISBLANK('Gen Master'!D906)),OR('Gen Master'!$AM906=TRUE,'Gen Master'!$AM906="Enabled?")),'Gen Master'!D906, ignore_flag)</f>
        <v>zzz_ignore</v>
      </c>
      <c r="E892" s="19" t="str">
        <f>IF(AND(NOT(ISBLANK('Gen Master'!E906)),OR('Gen Master'!$AM906=TRUE,'Gen Master'!$AM906="Enabled?")),'Gen Master'!E906, ignore_flag)</f>
        <v>zzz_ignore</v>
      </c>
      <c r="F892" s="19" t="str">
        <f>IF(AND(NOT(ISBLANK('Gen Master'!F906)),OR('Gen Master'!$AM906=TRUE,'Gen Master'!$AM906="Enabled?")),'Gen Master'!F906, ignore_flag)</f>
        <v>zzz_ignore</v>
      </c>
      <c r="G892" s="19" t="str">
        <f>IF(AND(NOT(ISBLANK('Gen Master'!G906)),OR('Gen Master'!$AM906=TRUE,'Gen Master'!$AM906="Enabled?")),'Gen Master'!G906, ignore_flag)</f>
        <v>zzz_ignore</v>
      </c>
      <c r="H892" s="19" t="str">
        <f>IF(AND(NOT(ISBLANK('Gen Master'!H906)),OR('Gen Master'!$AM906=TRUE,'Gen Master'!$AM906="Enabled?")),'Gen Master'!H906, ignore_flag)</f>
        <v>zzz_ignore</v>
      </c>
      <c r="I892" s="19" t="str">
        <f>IF(AND(NOT(ISBLANK('Gen Master'!I906)),OR('Gen Master'!$AM906=TRUE,'Gen Master'!$AM906="Enabled?")),'Gen Master'!I906, ignore_flag)</f>
        <v>zzz_ignore</v>
      </c>
      <c r="J892" s="19" t="str">
        <f>IF(AND(NOT(ISBLANK('Gen Master'!J906)),OR('Gen Master'!$AM906=TRUE,'Gen Master'!$AM906="Enabled?")),'Gen Master'!J906, ignore_flag)</f>
        <v>zzz_ignore</v>
      </c>
      <c r="K892" s="19" t="str">
        <f>IF(AND(NOT(ISBLANK('Gen Master'!K906)),OR('Gen Master'!$AM906=TRUE,'Gen Master'!$AM906="Enabled?")),'Gen Master'!K906, ignore_flag)</f>
        <v>zzz_ignore</v>
      </c>
      <c r="L892" s="19" t="str">
        <f>IF(AND(NOT(ISBLANK('Gen Master'!L906)),OR('Gen Master'!$AM906=TRUE,'Gen Master'!$AM906="Enabled?")),'Gen Master'!L906, ignore_flag)</f>
        <v>zzz_ignore</v>
      </c>
      <c r="M892" s="19" t="str">
        <f>IF(AND(NOT(ISBLANK('Gen Master'!M906)),OR('Gen Master'!$AM906=TRUE,'Gen Master'!$AM906="Enabled?")),'Gen Master'!M906, ignore_flag)</f>
        <v>zzz_ignore</v>
      </c>
      <c r="N892" s="19" t="str">
        <f>IF(AND(NOT(ISBLANK('Gen Master'!N906)),OR('Gen Master'!$AM906=TRUE,'Gen Master'!$AM906="Enabled?")),'Gen Master'!N906, ignore_flag)</f>
        <v>zzz_ignore</v>
      </c>
      <c r="O892" s="19" t="str">
        <f>IF(AND(NOT(ISBLANK('Gen Master'!O906)),OR('Gen Master'!$AM906=TRUE,'Gen Master'!$AM906="Enabled?")),'Gen Master'!O906, ignore_flag)</f>
        <v>zzz_ignore</v>
      </c>
      <c r="P892" s="19" t="str">
        <f>IF(AND(NOT(ISBLANK('Gen Master'!P906)),OR('Gen Master'!$AM906=TRUE,'Gen Master'!$AM906="Enabled?")),'Gen Master'!P906, ignore_flag)</f>
        <v>zzz_ignore</v>
      </c>
      <c r="Q892" s="19" t="str">
        <f>IF(AND(NOT(ISBLANK('Gen Master'!Q906)),OR('Gen Master'!$AM906=TRUE,'Gen Master'!$AM906="Enabled?")),'Gen Master'!Q906, ignore_flag)</f>
        <v>zzz_ignore</v>
      </c>
      <c r="R892" s="19" t="str">
        <f>IF(AND(NOT(ISBLANK('Gen Master'!R906)),OR('Gen Master'!$AM906=TRUE,'Gen Master'!$AM906="Enabled?")),'Gen Master'!R906, ignore_flag)</f>
        <v>zzz_ignore</v>
      </c>
      <c r="S892" s="19" t="str">
        <f>IF(AND(NOT(ISBLANK('Gen Master'!S906)),OR('Gen Master'!$AM906=TRUE,'Gen Master'!$AM906="Enabled?")),'Gen Master'!S906, ignore_flag)</f>
        <v>zzz_ignore</v>
      </c>
      <c r="T892" s="19" t="str">
        <f>IF(AND(NOT(ISBLANK('Gen Master'!T906)),OR('Gen Master'!$AM906=TRUE,'Gen Master'!$AM906="Enabled?")),'Gen Master'!T906, ignore_flag)</f>
        <v>zzz_ignore</v>
      </c>
      <c r="U892" s="19" t="str">
        <f>IF(AND(NOT(ISBLANK('Gen Master'!U906)),OR('Gen Master'!$AM906=TRUE,'Gen Master'!$AM906="Enabled?")),'Gen Master'!U906, ignore_flag)</f>
        <v>zzz_ignore</v>
      </c>
      <c r="V892" s="19" t="str">
        <f ca="1">IF(AND(NOT(ISBLANK('Gen Master'!V906)),OR('Gen Master'!$AM906=TRUE,'Gen Master'!$AM906="Enabled?")),'Gen Master'!V906, ignore_flag)</f>
        <v>zzz_ignore</v>
      </c>
      <c r="W892" s="19" t="str">
        <f>IF(AND(NOT(ISBLANK('Gen Master'!W906)),OR('Gen Master'!$AM906=TRUE,'Gen Master'!$AM906="Enabled?")),'Gen Master'!W906, ignore_flag)</f>
        <v>zzz_ignore</v>
      </c>
      <c r="X892" s="19" t="str">
        <f>IF(AND(NOT(ISBLANK('Gen Master'!X906)),OR('Gen Master'!$AM906=TRUE,'Gen Master'!$AM906="Enabled?")),'Gen Master'!X906, ignore_flag)</f>
        <v>zzz_ignore</v>
      </c>
      <c r="Y892" s="19" t="str">
        <f>IF(AND(NOT(ISBLANK('Gen Master'!Y906)),OR('Gen Master'!$AM906=TRUE,'Gen Master'!$AM906="Enabled?")),'Gen Master'!Y906, ignore_flag)</f>
        <v>zzz_ignore</v>
      </c>
    </row>
    <row r="893" spans="1:25">
      <c r="A893" s="19">
        <f>'Gen Master'!A907</f>
        <v>876</v>
      </c>
      <c r="B893" s="19" t="str">
        <f>IF(AND(NOT(ISBLANK('Gen Master'!B907)),OR('Gen Master'!$AM907=TRUE,'Gen Master'!$AM907="Enabled?")),'Gen Master'!B907, ignore_flag)</f>
        <v>zzz_ignore</v>
      </c>
      <c r="C893" s="19" t="str">
        <f>IF(AND(NOT(ISBLANK('Gen Master'!C907)),OR('Gen Master'!$AM907=TRUE,'Gen Master'!$AM907="Enabled?")),'Gen Master'!C907, ignore_flag)</f>
        <v>zzz_ignore</v>
      </c>
      <c r="D893" s="19" t="str">
        <f>IF(AND(NOT(ISBLANK('Gen Master'!D907)),OR('Gen Master'!$AM907=TRUE,'Gen Master'!$AM907="Enabled?")),'Gen Master'!D907, ignore_flag)</f>
        <v>zzz_ignore</v>
      </c>
      <c r="E893" s="19" t="str">
        <f>IF(AND(NOT(ISBLANK('Gen Master'!E907)),OR('Gen Master'!$AM907=TRUE,'Gen Master'!$AM907="Enabled?")),'Gen Master'!E907, ignore_flag)</f>
        <v>zzz_ignore</v>
      </c>
      <c r="F893" s="19" t="str">
        <f>IF(AND(NOT(ISBLANK('Gen Master'!F907)),OR('Gen Master'!$AM907=TRUE,'Gen Master'!$AM907="Enabled?")),'Gen Master'!F907, ignore_flag)</f>
        <v>zzz_ignore</v>
      </c>
      <c r="G893" s="19" t="str">
        <f>IF(AND(NOT(ISBLANK('Gen Master'!G907)),OR('Gen Master'!$AM907=TRUE,'Gen Master'!$AM907="Enabled?")),'Gen Master'!G907, ignore_flag)</f>
        <v>zzz_ignore</v>
      </c>
      <c r="H893" s="19" t="str">
        <f>IF(AND(NOT(ISBLANK('Gen Master'!H907)),OR('Gen Master'!$AM907=TRUE,'Gen Master'!$AM907="Enabled?")),'Gen Master'!H907, ignore_flag)</f>
        <v>zzz_ignore</v>
      </c>
      <c r="I893" s="19" t="str">
        <f>IF(AND(NOT(ISBLANK('Gen Master'!I907)),OR('Gen Master'!$AM907=TRUE,'Gen Master'!$AM907="Enabled?")),'Gen Master'!I907, ignore_flag)</f>
        <v>zzz_ignore</v>
      </c>
      <c r="J893" s="19" t="str">
        <f>IF(AND(NOT(ISBLANK('Gen Master'!J907)),OR('Gen Master'!$AM907=TRUE,'Gen Master'!$AM907="Enabled?")),'Gen Master'!J907, ignore_flag)</f>
        <v>zzz_ignore</v>
      </c>
      <c r="K893" s="19" t="str">
        <f>IF(AND(NOT(ISBLANK('Gen Master'!K907)),OR('Gen Master'!$AM907=TRUE,'Gen Master'!$AM907="Enabled?")),'Gen Master'!K907, ignore_flag)</f>
        <v>zzz_ignore</v>
      </c>
      <c r="L893" s="19" t="str">
        <f>IF(AND(NOT(ISBLANK('Gen Master'!L907)),OR('Gen Master'!$AM907=TRUE,'Gen Master'!$AM907="Enabled?")),'Gen Master'!L907, ignore_flag)</f>
        <v>zzz_ignore</v>
      </c>
      <c r="M893" s="19" t="str">
        <f>IF(AND(NOT(ISBLANK('Gen Master'!M907)),OR('Gen Master'!$AM907=TRUE,'Gen Master'!$AM907="Enabled?")),'Gen Master'!M907, ignore_flag)</f>
        <v>zzz_ignore</v>
      </c>
      <c r="N893" s="19" t="str">
        <f>IF(AND(NOT(ISBLANK('Gen Master'!N907)),OR('Gen Master'!$AM907=TRUE,'Gen Master'!$AM907="Enabled?")),'Gen Master'!N907, ignore_flag)</f>
        <v>zzz_ignore</v>
      </c>
      <c r="O893" s="19" t="str">
        <f>IF(AND(NOT(ISBLANK('Gen Master'!O907)),OR('Gen Master'!$AM907=TRUE,'Gen Master'!$AM907="Enabled?")),'Gen Master'!O907, ignore_flag)</f>
        <v>zzz_ignore</v>
      </c>
      <c r="P893" s="19" t="str">
        <f>IF(AND(NOT(ISBLANK('Gen Master'!P907)),OR('Gen Master'!$AM907=TRUE,'Gen Master'!$AM907="Enabled?")),'Gen Master'!P907, ignore_flag)</f>
        <v>zzz_ignore</v>
      </c>
      <c r="Q893" s="19" t="str">
        <f>IF(AND(NOT(ISBLANK('Gen Master'!Q907)),OR('Gen Master'!$AM907=TRUE,'Gen Master'!$AM907="Enabled?")),'Gen Master'!Q907, ignore_flag)</f>
        <v>zzz_ignore</v>
      </c>
      <c r="R893" s="19" t="str">
        <f>IF(AND(NOT(ISBLANK('Gen Master'!R907)),OR('Gen Master'!$AM907=TRUE,'Gen Master'!$AM907="Enabled?")),'Gen Master'!R907, ignore_flag)</f>
        <v>zzz_ignore</v>
      </c>
      <c r="S893" s="19" t="str">
        <f>IF(AND(NOT(ISBLANK('Gen Master'!S907)),OR('Gen Master'!$AM907=TRUE,'Gen Master'!$AM907="Enabled?")),'Gen Master'!S907, ignore_flag)</f>
        <v>zzz_ignore</v>
      </c>
      <c r="T893" s="19" t="str">
        <f>IF(AND(NOT(ISBLANK('Gen Master'!T907)),OR('Gen Master'!$AM907=TRUE,'Gen Master'!$AM907="Enabled?")),'Gen Master'!T907, ignore_flag)</f>
        <v>zzz_ignore</v>
      </c>
      <c r="U893" s="19" t="str">
        <f>IF(AND(NOT(ISBLANK('Gen Master'!U907)),OR('Gen Master'!$AM907=TRUE,'Gen Master'!$AM907="Enabled?")),'Gen Master'!U907, ignore_flag)</f>
        <v>zzz_ignore</v>
      </c>
      <c r="V893" s="19" t="str">
        <f ca="1">IF(AND(NOT(ISBLANK('Gen Master'!V907)),OR('Gen Master'!$AM907=TRUE,'Gen Master'!$AM907="Enabled?")),'Gen Master'!V907, ignore_flag)</f>
        <v>zzz_ignore</v>
      </c>
      <c r="W893" s="19" t="str">
        <f>IF(AND(NOT(ISBLANK('Gen Master'!W907)),OR('Gen Master'!$AM907=TRUE,'Gen Master'!$AM907="Enabled?")),'Gen Master'!W907, ignore_flag)</f>
        <v>zzz_ignore</v>
      </c>
      <c r="X893" s="19" t="str">
        <f>IF(AND(NOT(ISBLANK('Gen Master'!X907)),OR('Gen Master'!$AM907=TRUE,'Gen Master'!$AM907="Enabled?")),'Gen Master'!X907, ignore_flag)</f>
        <v>zzz_ignore</v>
      </c>
      <c r="Y893" s="19" t="str">
        <f>IF(AND(NOT(ISBLANK('Gen Master'!Y907)),OR('Gen Master'!$AM907=TRUE,'Gen Master'!$AM907="Enabled?")),'Gen Master'!Y907, ignore_flag)</f>
        <v>zzz_ignore</v>
      </c>
    </row>
    <row r="894" spans="1:25">
      <c r="A894" s="19">
        <f>'Gen Master'!A908</f>
        <v>877</v>
      </c>
      <c r="B894" s="19" t="str">
        <f>IF(AND(NOT(ISBLANK('Gen Master'!B908)),OR('Gen Master'!$AM908=TRUE,'Gen Master'!$AM908="Enabled?")),'Gen Master'!B908, ignore_flag)</f>
        <v>zzz_ignore</v>
      </c>
      <c r="C894" s="19" t="str">
        <f>IF(AND(NOT(ISBLANK('Gen Master'!C908)),OR('Gen Master'!$AM908=TRUE,'Gen Master'!$AM908="Enabled?")),'Gen Master'!C908, ignore_flag)</f>
        <v>zzz_ignore</v>
      </c>
      <c r="D894" s="19" t="str">
        <f>IF(AND(NOT(ISBLANK('Gen Master'!D908)),OR('Gen Master'!$AM908=TRUE,'Gen Master'!$AM908="Enabled?")),'Gen Master'!D908, ignore_flag)</f>
        <v>zzz_ignore</v>
      </c>
      <c r="E894" s="19" t="str">
        <f>IF(AND(NOT(ISBLANK('Gen Master'!E908)),OR('Gen Master'!$AM908=TRUE,'Gen Master'!$AM908="Enabled?")),'Gen Master'!E908, ignore_flag)</f>
        <v>zzz_ignore</v>
      </c>
      <c r="F894" s="19" t="str">
        <f>IF(AND(NOT(ISBLANK('Gen Master'!F908)),OR('Gen Master'!$AM908=TRUE,'Gen Master'!$AM908="Enabled?")),'Gen Master'!F908, ignore_flag)</f>
        <v>zzz_ignore</v>
      </c>
      <c r="G894" s="19" t="str">
        <f>IF(AND(NOT(ISBLANK('Gen Master'!G908)),OR('Gen Master'!$AM908=TRUE,'Gen Master'!$AM908="Enabled?")),'Gen Master'!G908, ignore_flag)</f>
        <v>zzz_ignore</v>
      </c>
      <c r="H894" s="19" t="str">
        <f>IF(AND(NOT(ISBLANK('Gen Master'!H908)),OR('Gen Master'!$AM908=TRUE,'Gen Master'!$AM908="Enabled?")),'Gen Master'!H908, ignore_flag)</f>
        <v>zzz_ignore</v>
      </c>
      <c r="I894" s="19" t="str">
        <f>IF(AND(NOT(ISBLANK('Gen Master'!I908)),OR('Gen Master'!$AM908=TRUE,'Gen Master'!$AM908="Enabled?")),'Gen Master'!I908, ignore_flag)</f>
        <v>zzz_ignore</v>
      </c>
      <c r="J894" s="19" t="str">
        <f>IF(AND(NOT(ISBLANK('Gen Master'!J908)),OR('Gen Master'!$AM908=TRUE,'Gen Master'!$AM908="Enabled?")),'Gen Master'!J908, ignore_flag)</f>
        <v>zzz_ignore</v>
      </c>
      <c r="K894" s="19" t="str">
        <f>IF(AND(NOT(ISBLANK('Gen Master'!K908)),OR('Gen Master'!$AM908=TRUE,'Gen Master'!$AM908="Enabled?")),'Gen Master'!K908, ignore_flag)</f>
        <v>zzz_ignore</v>
      </c>
      <c r="L894" s="19" t="str">
        <f>IF(AND(NOT(ISBLANK('Gen Master'!L908)),OR('Gen Master'!$AM908=TRUE,'Gen Master'!$AM908="Enabled?")),'Gen Master'!L908, ignore_flag)</f>
        <v>zzz_ignore</v>
      </c>
      <c r="M894" s="19" t="str">
        <f>IF(AND(NOT(ISBLANK('Gen Master'!M908)),OR('Gen Master'!$AM908=TRUE,'Gen Master'!$AM908="Enabled?")),'Gen Master'!M908, ignore_flag)</f>
        <v>zzz_ignore</v>
      </c>
      <c r="N894" s="19" t="str">
        <f>IF(AND(NOT(ISBLANK('Gen Master'!N908)),OR('Gen Master'!$AM908=TRUE,'Gen Master'!$AM908="Enabled?")),'Gen Master'!N908, ignore_flag)</f>
        <v>zzz_ignore</v>
      </c>
      <c r="O894" s="19" t="str">
        <f>IF(AND(NOT(ISBLANK('Gen Master'!O908)),OR('Gen Master'!$AM908=TRUE,'Gen Master'!$AM908="Enabled?")),'Gen Master'!O908, ignore_flag)</f>
        <v>zzz_ignore</v>
      </c>
      <c r="P894" s="19" t="str">
        <f>IF(AND(NOT(ISBLANK('Gen Master'!P908)),OR('Gen Master'!$AM908=TRUE,'Gen Master'!$AM908="Enabled?")),'Gen Master'!P908, ignore_flag)</f>
        <v>zzz_ignore</v>
      </c>
      <c r="Q894" s="19" t="str">
        <f>IF(AND(NOT(ISBLANK('Gen Master'!Q908)),OR('Gen Master'!$AM908=TRUE,'Gen Master'!$AM908="Enabled?")),'Gen Master'!Q908, ignore_flag)</f>
        <v>zzz_ignore</v>
      </c>
      <c r="R894" s="19" t="str">
        <f>IF(AND(NOT(ISBLANK('Gen Master'!R908)),OR('Gen Master'!$AM908=TRUE,'Gen Master'!$AM908="Enabled?")),'Gen Master'!R908, ignore_flag)</f>
        <v>zzz_ignore</v>
      </c>
      <c r="S894" s="19" t="str">
        <f>IF(AND(NOT(ISBLANK('Gen Master'!S908)),OR('Gen Master'!$AM908=TRUE,'Gen Master'!$AM908="Enabled?")),'Gen Master'!S908, ignore_flag)</f>
        <v>zzz_ignore</v>
      </c>
      <c r="T894" s="19" t="str">
        <f>IF(AND(NOT(ISBLANK('Gen Master'!T908)),OR('Gen Master'!$AM908=TRUE,'Gen Master'!$AM908="Enabled?")),'Gen Master'!T908, ignore_flag)</f>
        <v>zzz_ignore</v>
      </c>
      <c r="U894" s="19" t="str">
        <f>IF(AND(NOT(ISBLANK('Gen Master'!U908)),OR('Gen Master'!$AM908=TRUE,'Gen Master'!$AM908="Enabled?")),'Gen Master'!U908, ignore_flag)</f>
        <v>zzz_ignore</v>
      </c>
      <c r="V894" s="19" t="str">
        <f ca="1">IF(AND(NOT(ISBLANK('Gen Master'!V908)),OR('Gen Master'!$AM908=TRUE,'Gen Master'!$AM908="Enabled?")),'Gen Master'!V908, ignore_flag)</f>
        <v>zzz_ignore</v>
      </c>
      <c r="W894" s="19" t="str">
        <f>IF(AND(NOT(ISBLANK('Gen Master'!W908)),OR('Gen Master'!$AM908=TRUE,'Gen Master'!$AM908="Enabled?")),'Gen Master'!W908, ignore_flag)</f>
        <v>zzz_ignore</v>
      </c>
      <c r="X894" s="19" t="str">
        <f>IF(AND(NOT(ISBLANK('Gen Master'!X908)),OR('Gen Master'!$AM908=TRUE,'Gen Master'!$AM908="Enabled?")),'Gen Master'!X908, ignore_flag)</f>
        <v>zzz_ignore</v>
      </c>
      <c r="Y894" s="19" t="str">
        <f>IF(AND(NOT(ISBLANK('Gen Master'!Y908)),OR('Gen Master'!$AM908=TRUE,'Gen Master'!$AM908="Enabled?")),'Gen Master'!Y908, ignore_flag)</f>
        <v>zzz_ignore</v>
      </c>
    </row>
    <row r="895" spans="1:25">
      <c r="A895" s="19">
        <f>'Gen Master'!A909</f>
        <v>878</v>
      </c>
      <c r="B895" s="19" t="str">
        <f>IF(AND(NOT(ISBLANK('Gen Master'!B909)),OR('Gen Master'!$AM909=TRUE,'Gen Master'!$AM909="Enabled?")),'Gen Master'!B909, ignore_flag)</f>
        <v>zzz_ignore</v>
      </c>
      <c r="C895" s="19" t="str">
        <f>IF(AND(NOT(ISBLANK('Gen Master'!C909)),OR('Gen Master'!$AM909=TRUE,'Gen Master'!$AM909="Enabled?")),'Gen Master'!C909, ignore_flag)</f>
        <v>zzz_ignore</v>
      </c>
      <c r="D895" s="19" t="str">
        <f>IF(AND(NOT(ISBLANK('Gen Master'!D909)),OR('Gen Master'!$AM909=TRUE,'Gen Master'!$AM909="Enabled?")),'Gen Master'!D909, ignore_flag)</f>
        <v>zzz_ignore</v>
      </c>
      <c r="E895" s="19" t="str">
        <f>IF(AND(NOT(ISBLANK('Gen Master'!E909)),OR('Gen Master'!$AM909=TRUE,'Gen Master'!$AM909="Enabled?")),'Gen Master'!E909, ignore_flag)</f>
        <v>zzz_ignore</v>
      </c>
      <c r="F895" s="19" t="str">
        <f>IF(AND(NOT(ISBLANK('Gen Master'!F909)),OR('Gen Master'!$AM909=TRUE,'Gen Master'!$AM909="Enabled?")),'Gen Master'!F909, ignore_flag)</f>
        <v>zzz_ignore</v>
      </c>
      <c r="G895" s="19" t="str">
        <f>IF(AND(NOT(ISBLANK('Gen Master'!G909)),OR('Gen Master'!$AM909=TRUE,'Gen Master'!$AM909="Enabled?")),'Gen Master'!G909, ignore_flag)</f>
        <v>zzz_ignore</v>
      </c>
      <c r="H895" s="19" t="str">
        <f>IF(AND(NOT(ISBLANK('Gen Master'!H909)),OR('Gen Master'!$AM909=TRUE,'Gen Master'!$AM909="Enabled?")),'Gen Master'!H909, ignore_flag)</f>
        <v>zzz_ignore</v>
      </c>
      <c r="I895" s="19" t="str">
        <f>IF(AND(NOT(ISBLANK('Gen Master'!I909)),OR('Gen Master'!$AM909=TRUE,'Gen Master'!$AM909="Enabled?")),'Gen Master'!I909, ignore_flag)</f>
        <v>zzz_ignore</v>
      </c>
      <c r="J895" s="19" t="str">
        <f>IF(AND(NOT(ISBLANK('Gen Master'!J909)),OR('Gen Master'!$AM909=TRUE,'Gen Master'!$AM909="Enabled?")),'Gen Master'!J909, ignore_flag)</f>
        <v>zzz_ignore</v>
      </c>
      <c r="K895" s="19" t="str">
        <f>IF(AND(NOT(ISBLANK('Gen Master'!K909)),OR('Gen Master'!$AM909=TRUE,'Gen Master'!$AM909="Enabled?")),'Gen Master'!K909, ignore_flag)</f>
        <v>zzz_ignore</v>
      </c>
      <c r="L895" s="19" t="str">
        <f>IF(AND(NOT(ISBLANK('Gen Master'!L909)),OR('Gen Master'!$AM909=TRUE,'Gen Master'!$AM909="Enabled?")),'Gen Master'!L909, ignore_flag)</f>
        <v>zzz_ignore</v>
      </c>
      <c r="M895" s="19" t="str">
        <f>IF(AND(NOT(ISBLANK('Gen Master'!M909)),OR('Gen Master'!$AM909=TRUE,'Gen Master'!$AM909="Enabled?")),'Gen Master'!M909, ignore_flag)</f>
        <v>zzz_ignore</v>
      </c>
      <c r="N895" s="19" t="str">
        <f>IF(AND(NOT(ISBLANK('Gen Master'!N909)),OR('Gen Master'!$AM909=TRUE,'Gen Master'!$AM909="Enabled?")),'Gen Master'!N909, ignore_flag)</f>
        <v>zzz_ignore</v>
      </c>
      <c r="O895" s="19" t="str">
        <f>IF(AND(NOT(ISBLANK('Gen Master'!O909)),OR('Gen Master'!$AM909=TRUE,'Gen Master'!$AM909="Enabled?")),'Gen Master'!O909, ignore_flag)</f>
        <v>zzz_ignore</v>
      </c>
      <c r="P895" s="19" t="str">
        <f>IF(AND(NOT(ISBLANK('Gen Master'!P909)),OR('Gen Master'!$AM909=TRUE,'Gen Master'!$AM909="Enabled?")),'Gen Master'!P909, ignore_flag)</f>
        <v>zzz_ignore</v>
      </c>
      <c r="Q895" s="19" t="str">
        <f>IF(AND(NOT(ISBLANK('Gen Master'!Q909)),OR('Gen Master'!$AM909=TRUE,'Gen Master'!$AM909="Enabled?")),'Gen Master'!Q909, ignore_flag)</f>
        <v>zzz_ignore</v>
      </c>
      <c r="R895" s="19" t="str">
        <f>IF(AND(NOT(ISBLANK('Gen Master'!R909)),OR('Gen Master'!$AM909=TRUE,'Gen Master'!$AM909="Enabled?")),'Gen Master'!R909, ignore_flag)</f>
        <v>zzz_ignore</v>
      </c>
      <c r="S895" s="19" t="str">
        <f>IF(AND(NOT(ISBLANK('Gen Master'!S909)),OR('Gen Master'!$AM909=TRUE,'Gen Master'!$AM909="Enabled?")),'Gen Master'!S909, ignore_flag)</f>
        <v>zzz_ignore</v>
      </c>
      <c r="T895" s="19" t="str">
        <f>IF(AND(NOT(ISBLANK('Gen Master'!T909)),OR('Gen Master'!$AM909=TRUE,'Gen Master'!$AM909="Enabled?")),'Gen Master'!T909, ignore_flag)</f>
        <v>zzz_ignore</v>
      </c>
      <c r="U895" s="19" t="str">
        <f>IF(AND(NOT(ISBLANK('Gen Master'!U909)),OR('Gen Master'!$AM909=TRUE,'Gen Master'!$AM909="Enabled?")),'Gen Master'!U909, ignore_flag)</f>
        <v>zzz_ignore</v>
      </c>
      <c r="V895" s="19" t="str">
        <f ca="1">IF(AND(NOT(ISBLANK('Gen Master'!V909)),OR('Gen Master'!$AM909=TRUE,'Gen Master'!$AM909="Enabled?")),'Gen Master'!V909, ignore_flag)</f>
        <v>zzz_ignore</v>
      </c>
      <c r="W895" s="19" t="str">
        <f>IF(AND(NOT(ISBLANK('Gen Master'!W909)),OR('Gen Master'!$AM909=TRUE,'Gen Master'!$AM909="Enabled?")),'Gen Master'!W909, ignore_flag)</f>
        <v>zzz_ignore</v>
      </c>
      <c r="X895" s="19" t="str">
        <f>IF(AND(NOT(ISBLANK('Gen Master'!X909)),OR('Gen Master'!$AM909=TRUE,'Gen Master'!$AM909="Enabled?")),'Gen Master'!X909, ignore_flag)</f>
        <v>zzz_ignore</v>
      </c>
      <c r="Y895" s="19" t="str">
        <f>IF(AND(NOT(ISBLANK('Gen Master'!Y909)),OR('Gen Master'!$AM909=TRUE,'Gen Master'!$AM909="Enabled?")),'Gen Master'!Y909, ignore_flag)</f>
        <v>zzz_ignore</v>
      </c>
    </row>
    <row r="896" spans="1:25">
      <c r="A896" s="19">
        <f>'Gen Master'!A912</f>
        <v>881</v>
      </c>
      <c r="B896" s="19" t="str">
        <f>IF(AND(NOT(ISBLANK('Gen Master'!B912)),OR('Gen Master'!$AM912=TRUE,'Gen Master'!$AM912="Enabled?")),'Gen Master'!B912, ignore_flag)</f>
        <v>zzz_ignore</v>
      </c>
      <c r="C896" s="19" t="str">
        <f>IF(AND(NOT(ISBLANK('Gen Master'!C912)),OR('Gen Master'!$AM912=TRUE,'Gen Master'!$AM912="Enabled?")),'Gen Master'!C912, ignore_flag)</f>
        <v>zzz_ignore</v>
      </c>
      <c r="D896" s="19" t="str">
        <f>IF(AND(NOT(ISBLANK('Gen Master'!D912)),OR('Gen Master'!$AM912=TRUE,'Gen Master'!$AM912="Enabled?")),'Gen Master'!D912, ignore_flag)</f>
        <v>zzz_ignore</v>
      </c>
      <c r="E896" s="19" t="str">
        <f>IF(AND(NOT(ISBLANK('Gen Master'!E912)),OR('Gen Master'!$AM912=TRUE,'Gen Master'!$AM912="Enabled?")),'Gen Master'!E912, ignore_flag)</f>
        <v>zzz_ignore</v>
      </c>
      <c r="F896" s="19" t="str">
        <f>IF(AND(NOT(ISBLANK('Gen Master'!F912)),OR('Gen Master'!$AM912=TRUE,'Gen Master'!$AM912="Enabled?")),'Gen Master'!F912, ignore_flag)</f>
        <v>zzz_ignore</v>
      </c>
      <c r="G896" s="19" t="str">
        <f>IF(AND(NOT(ISBLANK('Gen Master'!G912)),OR('Gen Master'!$AM912=TRUE,'Gen Master'!$AM912="Enabled?")),'Gen Master'!G912, ignore_flag)</f>
        <v>zzz_ignore</v>
      </c>
      <c r="H896" s="19" t="str">
        <f>IF(AND(NOT(ISBLANK('Gen Master'!H912)),OR('Gen Master'!$AM912=TRUE,'Gen Master'!$AM912="Enabled?")),'Gen Master'!H912, ignore_flag)</f>
        <v>zzz_ignore</v>
      </c>
      <c r="I896" s="19" t="str">
        <f>IF(AND(NOT(ISBLANK('Gen Master'!I912)),OR('Gen Master'!$AM912=TRUE,'Gen Master'!$AM912="Enabled?")),'Gen Master'!I912, ignore_flag)</f>
        <v>zzz_ignore</v>
      </c>
      <c r="J896" s="19" t="str">
        <f>IF(AND(NOT(ISBLANK('Gen Master'!J912)),OR('Gen Master'!$AM912=TRUE,'Gen Master'!$AM912="Enabled?")),'Gen Master'!J912, ignore_flag)</f>
        <v>zzz_ignore</v>
      </c>
      <c r="K896" s="19" t="str">
        <f>IF(AND(NOT(ISBLANK('Gen Master'!K912)),OR('Gen Master'!$AM912=TRUE,'Gen Master'!$AM912="Enabled?")),'Gen Master'!K912, ignore_flag)</f>
        <v>zzz_ignore</v>
      </c>
      <c r="L896" s="19" t="str">
        <f>IF(AND(NOT(ISBLANK('Gen Master'!L912)),OR('Gen Master'!$AM912=TRUE,'Gen Master'!$AM912="Enabled?")),'Gen Master'!L912, ignore_flag)</f>
        <v>zzz_ignore</v>
      </c>
      <c r="M896" s="19" t="str">
        <f>IF(AND(NOT(ISBLANK('Gen Master'!M912)),OR('Gen Master'!$AM912=TRUE,'Gen Master'!$AM912="Enabled?")),'Gen Master'!M912, ignore_flag)</f>
        <v>zzz_ignore</v>
      </c>
      <c r="N896" s="19" t="str">
        <f>IF(AND(NOT(ISBLANK('Gen Master'!N912)),OR('Gen Master'!$AM912=TRUE,'Gen Master'!$AM912="Enabled?")),'Gen Master'!N912, ignore_flag)</f>
        <v>zzz_ignore</v>
      </c>
      <c r="O896" s="19" t="str">
        <f>IF(AND(NOT(ISBLANK('Gen Master'!O912)),OR('Gen Master'!$AM912=TRUE,'Gen Master'!$AM912="Enabled?")),'Gen Master'!O912, ignore_flag)</f>
        <v>zzz_ignore</v>
      </c>
      <c r="P896" s="19" t="str">
        <f>IF(AND(NOT(ISBLANK('Gen Master'!P912)),OR('Gen Master'!$AM912=TRUE,'Gen Master'!$AM912="Enabled?")),'Gen Master'!P912, ignore_flag)</f>
        <v>zzz_ignore</v>
      </c>
      <c r="Q896" s="19" t="str">
        <f>IF(AND(NOT(ISBLANK('Gen Master'!Q912)),OR('Gen Master'!$AM912=TRUE,'Gen Master'!$AM912="Enabled?")),'Gen Master'!Q912, ignore_flag)</f>
        <v>zzz_ignore</v>
      </c>
      <c r="R896" s="19" t="str">
        <f>IF(AND(NOT(ISBLANK('Gen Master'!R912)),OR('Gen Master'!$AM912=TRUE,'Gen Master'!$AM912="Enabled?")),'Gen Master'!R912, ignore_flag)</f>
        <v>zzz_ignore</v>
      </c>
      <c r="S896" s="19" t="str">
        <f>IF(AND(NOT(ISBLANK('Gen Master'!S912)),OR('Gen Master'!$AM912=TRUE,'Gen Master'!$AM912="Enabled?")),'Gen Master'!S912, ignore_flag)</f>
        <v>zzz_ignore</v>
      </c>
      <c r="T896" s="19" t="str">
        <f>IF(AND(NOT(ISBLANK('Gen Master'!T912)),OR('Gen Master'!$AM912=TRUE,'Gen Master'!$AM912="Enabled?")),'Gen Master'!T912, ignore_flag)</f>
        <v>zzz_ignore</v>
      </c>
      <c r="U896" s="19" t="str">
        <f>IF(AND(NOT(ISBLANK('Gen Master'!U912)),OR('Gen Master'!$AM912=TRUE,'Gen Master'!$AM912="Enabled?")),'Gen Master'!U912, ignore_flag)</f>
        <v>zzz_ignore</v>
      </c>
      <c r="V896" s="19" t="str">
        <f ca="1">IF(AND(NOT(ISBLANK('Gen Master'!V912)),OR('Gen Master'!$AM912=TRUE,'Gen Master'!$AM912="Enabled?")),'Gen Master'!V912, ignore_flag)</f>
        <v>zzz_ignore</v>
      </c>
      <c r="W896" s="19" t="str">
        <f>IF(AND(NOT(ISBLANK('Gen Master'!W912)),OR('Gen Master'!$AM912=TRUE,'Gen Master'!$AM912="Enabled?")),'Gen Master'!W912, ignore_flag)</f>
        <v>zzz_ignore</v>
      </c>
      <c r="X896" s="19" t="str">
        <f>IF(AND(NOT(ISBLANK('Gen Master'!X912)),OR('Gen Master'!$AM912=TRUE,'Gen Master'!$AM912="Enabled?")),'Gen Master'!X912, ignore_flag)</f>
        <v>zzz_ignore</v>
      </c>
      <c r="Y896" s="19" t="str">
        <f>IF(AND(NOT(ISBLANK('Gen Master'!Y912)),OR('Gen Master'!$AM912=TRUE,'Gen Master'!$AM912="Enabled?")),'Gen Master'!Y912, ignore_flag)</f>
        <v>zzz_ignore</v>
      </c>
    </row>
    <row r="897" spans="1:25">
      <c r="A897" s="19">
        <f>'Gen Master'!A913</f>
        <v>882</v>
      </c>
      <c r="B897" s="19" t="str">
        <f>IF(AND(NOT(ISBLANK('Gen Master'!B913)),OR('Gen Master'!$AM913=TRUE,'Gen Master'!$AM913="Enabled?")),'Gen Master'!B913, ignore_flag)</f>
        <v>zzz_ignore</v>
      </c>
      <c r="C897" s="19" t="str">
        <f>IF(AND(NOT(ISBLANK('Gen Master'!C913)),OR('Gen Master'!$AM913=TRUE,'Gen Master'!$AM913="Enabled?")),'Gen Master'!C913, ignore_flag)</f>
        <v>zzz_ignore</v>
      </c>
      <c r="D897" s="19" t="str">
        <f>IF(AND(NOT(ISBLANK('Gen Master'!D913)),OR('Gen Master'!$AM913=TRUE,'Gen Master'!$AM913="Enabled?")),'Gen Master'!D913, ignore_flag)</f>
        <v>zzz_ignore</v>
      </c>
      <c r="E897" s="19" t="str">
        <f>IF(AND(NOT(ISBLANK('Gen Master'!E913)),OR('Gen Master'!$AM913=TRUE,'Gen Master'!$AM913="Enabled?")),'Gen Master'!E913, ignore_flag)</f>
        <v>zzz_ignore</v>
      </c>
      <c r="F897" s="19" t="str">
        <f>IF(AND(NOT(ISBLANK('Gen Master'!F913)),OR('Gen Master'!$AM913=TRUE,'Gen Master'!$AM913="Enabled?")),'Gen Master'!F913, ignore_flag)</f>
        <v>zzz_ignore</v>
      </c>
      <c r="G897" s="19" t="str">
        <f>IF(AND(NOT(ISBLANK('Gen Master'!G913)),OR('Gen Master'!$AM913=TRUE,'Gen Master'!$AM913="Enabled?")),'Gen Master'!G913, ignore_flag)</f>
        <v>zzz_ignore</v>
      </c>
      <c r="H897" s="19" t="str">
        <f>IF(AND(NOT(ISBLANK('Gen Master'!H913)),OR('Gen Master'!$AM913=TRUE,'Gen Master'!$AM913="Enabled?")),'Gen Master'!H913, ignore_flag)</f>
        <v>zzz_ignore</v>
      </c>
      <c r="I897" s="19" t="str">
        <f>IF(AND(NOT(ISBLANK('Gen Master'!I913)),OR('Gen Master'!$AM913=TRUE,'Gen Master'!$AM913="Enabled?")),'Gen Master'!I913, ignore_flag)</f>
        <v>zzz_ignore</v>
      </c>
      <c r="J897" s="19" t="str">
        <f>IF(AND(NOT(ISBLANK('Gen Master'!J913)),OR('Gen Master'!$AM913=TRUE,'Gen Master'!$AM913="Enabled?")),'Gen Master'!J913, ignore_flag)</f>
        <v>zzz_ignore</v>
      </c>
      <c r="K897" s="19" t="str">
        <f>IF(AND(NOT(ISBLANK('Gen Master'!K913)),OR('Gen Master'!$AM913=TRUE,'Gen Master'!$AM913="Enabled?")),'Gen Master'!K913, ignore_flag)</f>
        <v>zzz_ignore</v>
      </c>
      <c r="L897" s="19" t="str">
        <f>IF(AND(NOT(ISBLANK('Gen Master'!L913)),OR('Gen Master'!$AM913=TRUE,'Gen Master'!$AM913="Enabled?")),'Gen Master'!L913, ignore_flag)</f>
        <v>zzz_ignore</v>
      </c>
      <c r="M897" s="19" t="str">
        <f>IF(AND(NOT(ISBLANK('Gen Master'!M913)),OR('Gen Master'!$AM913=TRUE,'Gen Master'!$AM913="Enabled?")),'Gen Master'!M913, ignore_flag)</f>
        <v>zzz_ignore</v>
      </c>
      <c r="N897" s="19" t="str">
        <f>IF(AND(NOT(ISBLANK('Gen Master'!N913)),OR('Gen Master'!$AM913=TRUE,'Gen Master'!$AM913="Enabled?")),'Gen Master'!N913, ignore_flag)</f>
        <v>zzz_ignore</v>
      </c>
      <c r="O897" s="19" t="str">
        <f>IF(AND(NOT(ISBLANK('Gen Master'!O913)),OR('Gen Master'!$AM913=TRUE,'Gen Master'!$AM913="Enabled?")),'Gen Master'!O913, ignore_flag)</f>
        <v>zzz_ignore</v>
      </c>
      <c r="P897" s="19" t="str">
        <f>IF(AND(NOT(ISBLANK('Gen Master'!P913)),OR('Gen Master'!$AM913=TRUE,'Gen Master'!$AM913="Enabled?")),'Gen Master'!P913, ignore_flag)</f>
        <v>zzz_ignore</v>
      </c>
      <c r="Q897" s="19" t="str">
        <f>IF(AND(NOT(ISBLANK('Gen Master'!Q913)),OR('Gen Master'!$AM913=TRUE,'Gen Master'!$AM913="Enabled?")),'Gen Master'!Q913, ignore_flag)</f>
        <v>zzz_ignore</v>
      </c>
      <c r="R897" s="19" t="str">
        <f>IF(AND(NOT(ISBLANK('Gen Master'!R913)),OR('Gen Master'!$AM913=TRUE,'Gen Master'!$AM913="Enabled?")),'Gen Master'!R913, ignore_flag)</f>
        <v>zzz_ignore</v>
      </c>
      <c r="S897" s="19" t="str">
        <f>IF(AND(NOT(ISBLANK('Gen Master'!S913)),OR('Gen Master'!$AM913=TRUE,'Gen Master'!$AM913="Enabled?")),'Gen Master'!S913, ignore_flag)</f>
        <v>zzz_ignore</v>
      </c>
      <c r="T897" s="19" t="str">
        <f>IF(AND(NOT(ISBLANK('Gen Master'!T913)),OR('Gen Master'!$AM913=TRUE,'Gen Master'!$AM913="Enabled?")),'Gen Master'!T913, ignore_flag)</f>
        <v>zzz_ignore</v>
      </c>
      <c r="U897" s="19" t="str">
        <f>IF(AND(NOT(ISBLANK('Gen Master'!U913)),OR('Gen Master'!$AM913=TRUE,'Gen Master'!$AM913="Enabled?")),'Gen Master'!U913, ignore_flag)</f>
        <v>zzz_ignore</v>
      </c>
      <c r="V897" s="19" t="str">
        <f ca="1">IF(AND(NOT(ISBLANK('Gen Master'!V913)),OR('Gen Master'!$AM913=TRUE,'Gen Master'!$AM913="Enabled?")),'Gen Master'!V913, ignore_flag)</f>
        <v>zzz_ignore</v>
      </c>
      <c r="W897" s="19" t="str">
        <f>IF(AND(NOT(ISBLANK('Gen Master'!W913)),OR('Gen Master'!$AM913=TRUE,'Gen Master'!$AM913="Enabled?")),'Gen Master'!W913, ignore_flag)</f>
        <v>zzz_ignore</v>
      </c>
      <c r="X897" s="19" t="str">
        <f>IF(AND(NOT(ISBLANK('Gen Master'!X913)),OR('Gen Master'!$AM913=TRUE,'Gen Master'!$AM913="Enabled?")),'Gen Master'!X913, ignore_flag)</f>
        <v>zzz_ignore</v>
      </c>
      <c r="Y897" s="19" t="str">
        <f>IF(AND(NOT(ISBLANK('Gen Master'!Y913)),OR('Gen Master'!$AM913=TRUE,'Gen Master'!$AM913="Enabled?")),'Gen Master'!Y913, ignore_flag)</f>
        <v>zzz_ignore</v>
      </c>
    </row>
    <row r="898" spans="1:25">
      <c r="A898" s="19">
        <f>'Gen Master'!A914</f>
        <v>883</v>
      </c>
      <c r="B898" s="19" t="str">
        <f>IF(AND(NOT(ISBLANK('Gen Master'!B914)),OR('Gen Master'!$AM914=TRUE,'Gen Master'!$AM914="Enabled?")),'Gen Master'!B914, ignore_flag)</f>
        <v>zzz_ignore</v>
      </c>
      <c r="C898" s="19" t="str">
        <f>IF(AND(NOT(ISBLANK('Gen Master'!C914)),OR('Gen Master'!$AM914=TRUE,'Gen Master'!$AM914="Enabled?")),'Gen Master'!C914, ignore_flag)</f>
        <v>zzz_ignore</v>
      </c>
      <c r="D898" s="19" t="str">
        <f>IF(AND(NOT(ISBLANK('Gen Master'!D914)),OR('Gen Master'!$AM914=TRUE,'Gen Master'!$AM914="Enabled?")),'Gen Master'!D914, ignore_flag)</f>
        <v>zzz_ignore</v>
      </c>
      <c r="E898" s="19" t="str">
        <f>IF(AND(NOT(ISBLANK('Gen Master'!E914)),OR('Gen Master'!$AM914=TRUE,'Gen Master'!$AM914="Enabled?")),'Gen Master'!E914, ignore_flag)</f>
        <v>zzz_ignore</v>
      </c>
      <c r="F898" s="19" t="str">
        <f>IF(AND(NOT(ISBLANK('Gen Master'!F914)),OR('Gen Master'!$AM914=TRUE,'Gen Master'!$AM914="Enabled?")),'Gen Master'!F914, ignore_flag)</f>
        <v>zzz_ignore</v>
      </c>
      <c r="G898" s="19" t="str">
        <f>IF(AND(NOT(ISBLANK('Gen Master'!G914)),OR('Gen Master'!$AM914=TRUE,'Gen Master'!$AM914="Enabled?")),'Gen Master'!G914, ignore_flag)</f>
        <v>zzz_ignore</v>
      </c>
      <c r="H898" s="19" t="str">
        <f>IF(AND(NOT(ISBLANK('Gen Master'!H914)),OR('Gen Master'!$AM914=TRUE,'Gen Master'!$AM914="Enabled?")),'Gen Master'!H914, ignore_flag)</f>
        <v>zzz_ignore</v>
      </c>
      <c r="I898" s="19" t="str">
        <f>IF(AND(NOT(ISBLANK('Gen Master'!I914)),OR('Gen Master'!$AM914=TRUE,'Gen Master'!$AM914="Enabled?")),'Gen Master'!I914, ignore_flag)</f>
        <v>zzz_ignore</v>
      </c>
      <c r="J898" s="19" t="str">
        <f>IF(AND(NOT(ISBLANK('Gen Master'!J914)),OR('Gen Master'!$AM914=TRUE,'Gen Master'!$AM914="Enabled?")),'Gen Master'!J914, ignore_flag)</f>
        <v>zzz_ignore</v>
      </c>
      <c r="K898" s="19" t="str">
        <f>IF(AND(NOT(ISBLANK('Gen Master'!K914)),OR('Gen Master'!$AM914=TRUE,'Gen Master'!$AM914="Enabled?")),'Gen Master'!K914, ignore_flag)</f>
        <v>zzz_ignore</v>
      </c>
      <c r="L898" s="19" t="str">
        <f>IF(AND(NOT(ISBLANK('Gen Master'!L914)),OR('Gen Master'!$AM914=TRUE,'Gen Master'!$AM914="Enabled?")),'Gen Master'!L914, ignore_flag)</f>
        <v>zzz_ignore</v>
      </c>
      <c r="M898" s="19" t="str">
        <f>IF(AND(NOT(ISBLANK('Gen Master'!M914)),OR('Gen Master'!$AM914=TRUE,'Gen Master'!$AM914="Enabled?")),'Gen Master'!M914, ignore_flag)</f>
        <v>zzz_ignore</v>
      </c>
      <c r="N898" s="19" t="str">
        <f>IF(AND(NOT(ISBLANK('Gen Master'!N914)),OR('Gen Master'!$AM914=TRUE,'Gen Master'!$AM914="Enabled?")),'Gen Master'!N914, ignore_flag)</f>
        <v>zzz_ignore</v>
      </c>
      <c r="O898" s="19" t="str">
        <f>IF(AND(NOT(ISBLANK('Gen Master'!O914)),OR('Gen Master'!$AM914=TRUE,'Gen Master'!$AM914="Enabled?")),'Gen Master'!O914, ignore_flag)</f>
        <v>zzz_ignore</v>
      </c>
      <c r="P898" s="19" t="str">
        <f>IF(AND(NOT(ISBLANK('Gen Master'!P914)),OR('Gen Master'!$AM914=TRUE,'Gen Master'!$AM914="Enabled?")),'Gen Master'!P914, ignore_flag)</f>
        <v>zzz_ignore</v>
      </c>
      <c r="Q898" s="19" t="str">
        <f>IF(AND(NOT(ISBLANK('Gen Master'!Q914)),OR('Gen Master'!$AM914=TRUE,'Gen Master'!$AM914="Enabled?")),'Gen Master'!Q914, ignore_flag)</f>
        <v>zzz_ignore</v>
      </c>
      <c r="R898" s="19" t="str">
        <f>IF(AND(NOT(ISBLANK('Gen Master'!R914)),OR('Gen Master'!$AM914=TRUE,'Gen Master'!$AM914="Enabled?")),'Gen Master'!R914, ignore_flag)</f>
        <v>zzz_ignore</v>
      </c>
      <c r="S898" s="19" t="str">
        <f>IF(AND(NOT(ISBLANK('Gen Master'!S914)),OR('Gen Master'!$AM914=TRUE,'Gen Master'!$AM914="Enabled?")),'Gen Master'!S914, ignore_flag)</f>
        <v>zzz_ignore</v>
      </c>
      <c r="T898" s="19" t="str">
        <f>IF(AND(NOT(ISBLANK('Gen Master'!T914)),OR('Gen Master'!$AM914=TRUE,'Gen Master'!$AM914="Enabled?")),'Gen Master'!T914, ignore_flag)</f>
        <v>zzz_ignore</v>
      </c>
      <c r="U898" s="19" t="str">
        <f>IF(AND(NOT(ISBLANK('Gen Master'!U914)),OR('Gen Master'!$AM914=TRUE,'Gen Master'!$AM914="Enabled?")),'Gen Master'!U914, ignore_flag)</f>
        <v>zzz_ignore</v>
      </c>
      <c r="V898" s="19" t="str">
        <f ca="1">IF(AND(NOT(ISBLANK('Gen Master'!V914)),OR('Gen Master'!$AM914=TRUE,'Gen Master'!$AM914="Enabled?")),'Gen Master'!V914, ignore_flag)</f>
        <v>zzz_ignore</v>
      </c>
      <c r="W898" s="19" t="str">
        <f>IF(AND(NOT(ISBLANK('Gen Master'!W914)),OR('Gen Master'!$AM914=TRUE,'Gen Master'!$AM914="Enabled?")),'Gen Master'!W914, ignore_flag)</f>
        <v>zzz_ignore</v>
      </c>
      <c r="X898" s="19" t="str">
        <f>IF(AND(NOT(ISBLANK('Gen Master'!X914)),OR('Gen Master'!$AM914=TRUE,'Gen Master'!$AM914="Enabled?")),'Gen Master'!X914, ignore_flag)</f>
        <v>zzz_ignore</v>
      </c>
      <c r="Y898" s="19" t="str">
        <f>IF(AND(NOT(ISBLANK('Gen Master'!Y914)),OR('Gen Master'!$AM914=TRUE,'Gen Master'!$AM914="Enabled?")),'Gen Master'!Y914, ignore_flag)</f>
        <v>zzz_ignore</v>
      </c>
    </row>
    <row r="899" spans="1:25">
      <c r="A899" s="19">
        <f>'Gen Master'!A915</f>
        <v>884</v>
      </c>
      <c r="B899" s="19" t="str">
        <f>IF(AND(NOT(ISBLANK('Gen Master'!B915)),OR('Gen Master'!$AM915=TRUE,'Gen Master'!$AM915="Enabled?")),'Gen Master'!B915, ignore_flag)</f>
        <v>zzz_ignore</v>
      </c>
      <c r="C899" s="19" t="str">
        <f>IF(AND(NOT(ISBLANK('Gen Master'!C915)),OR('Gen Master'!$AM915=TRUE,'Gen Master'!$AM915="Enabled?")),'Gen Master'!C915, ignore_flag)</f>
        <v>zzz_ignore</v>
      </c>
      <c r="D899" s="19" t="str">
        <f>IF(AND(NOT(ISBLANK('Gen Master'!D915)),OR('Gen Master'!$AM915=TRUE,'Gen Master'!$AM915="Enabled?")),'Gen Master'!D915, ignore_flag)</f>
        <v>zzz_ignore</v>
      </c>
      <c r="E899" s="19" t="str">
        <f>IF(AND(NOT(ISBLANK('Gen Master'!E915)),OR('Gen Master'!$AM915=TRUE,'Gen Master'!$AM915="Enabled?")),'Gen Master'!E915, ignore_flag)</f>
        <v>zzz_ignore</v>
      </c>
      <c r="F899" s="19" t="str">
        <f>IF(AND(NOT(ISBLANK('Gen Master'!F915)),OR('Gen Master'!$AM915=TRUE,'Gen Master'!$AM915="Enabled?")),'Gen Master'!F915, ignore_flag)</f>
        <v>zzz_ignore</v>
      </c>
      <c r="G899" s="19" t="str">
        <f>IF(AND(NOT(ISBLANK('Gen Master'!G915)),OR('Gen Master'!$AM915=TRUE,'Gen Master'!$AM915="Enabled?")),'Gen Master'!G915, ignore_flag)</f>
        <v>zzz_ignore</v>
      </c>
      <c r="H899" s="19" t="str">
        <f>IF(AND(NOT(ISBLANK('Gen Master'!H915)),OR('Gen Master'!$AM915=TRUE,'Gen Master'!$AM915="Enabled?")),'Gen Master'!H915, ignore_flag)</f>
        <v>zzz_ignore</v>
      </c>
      <c r="I899" s="19" t="str">
        <f>IF(AND(NOT(ISBLANK('Gen Master'!I915)),OR('Gen Master'!$AM915=TRUE,'Gen Master'!$AM915="Enabled?")),'Gen Master'!I915, ignore_flag)</f>
        <v>zzz_ignore</v>
      </c>
      <c r="J899" s="19" t="str">
        <f>IF(AND(NOT(ISBLANK('Gen Master'!J915)),OR('Gen Master'!$AM915=TRUE,'Gen Master'!$AM915="Enabled?")),'Gen Master'!J915, ignore_flag)</f>
        <v>zzz_ignore</v>
      </c>
      <c r="K899" s="19" t="str">
        <f>IF(AND(NOT(ISBLANK('Gen Master'!K915)),OR('Gen Master'!$AM915=TRUE,'Gen Master'!$AM915="Enabled?")),'Gen Master'!K915, ignore_flag)</f>
        <v>zzz_ignore</v>
      </c>
      <c r="L899" s="19" t="str">
        <f>IF(AND(NOT(ISBLANK('Gen Master'!L915)),OR('Gen Master'!$AM915=TRUE,'Gen Master'!$AM915="Enabled?")),'Gen Master'!L915, ignore_flag)</f>
        <v>zzz_ignore</v>
      </c>
      <c r="M899" s="19" t="str">
        <f>IF(AND(NOT(ISBLANK('Gen Master'!M915)),OR('Gen Master'!$AM915=TRUE,'Gen Master'!$AM915="Enabled?")),'Gen Master'!M915, ignore_flag)</f>
        <v>zzz_ignore</v>
      </c>
      <c r="N899" s="19" t="str">
        <f>IF(AND(NOT(ISBLANK('Gen Master'!N915)),OR('Gen Master'!$AM915=TRUE,'Gen Master'!$AM915="Enabled?")),'Gen Master'!N915, ignore_flag)</f>
        <v>zzz_ignore</v>
      </c>
      <c r="O899" s="19" t="str">
        <f>IF(AND(NOT(ISBLANK('Gen Master'!O915)),OR('Gen Master'!$AM915=TRUE,'Gen Master'!$AM915="Enabled?")),'Gen Master'!O915, ignore_flag)</f>
        <v>zzz_ignore</v>
      </c>
      <c r="P899" s="19" t="str">
        <f>IF(AND(NOT(ISBLANK('Gen Master'!P915)),OR('Gen Master'!$AM915=TRUE,'Gen Master'!$AM915="Enabled?")),'Gen Master'!P915, ignore_flag)</f>
        <v>zzz_ignore</v>
      </c>
      <c r="Q899" s="19" t="str">
        <f>IF(AND(NOT(ISBLANK('Gen Master'!Q915)),OR('Gen Master'!$AM915=TRUE,'Gen Master'!$AM915="Enabled?")),'Gen Master'!Q915, ignore_flag)</f>
        <v>zzz_ignore</v>
      </c>
      <c r="R899" s="19" t="str">
        <f>IF(AND(NOT(ISBLANK('Gen Master'!R915)),OR('Gen Master'!$AM915=TRUE,'Gen Master'!$AM915="Enabled?")),'Gen Master'!R915, ignore_flag)</f>
        <v>zzz_ignore</v>
      </c>
      <c r="S899" s="19" t="str">
        <f>IF(AND(NOT(ISBLANK('Gen Master'!S915)),OR('Gen Master'!$AM915=TRUE,'Gen Master'!$AM915="Enabled?")),'Gen Master'!S915, ignore_flag)</f>
        <v>zzz_ignore</v>
      </c>
      <c r="T899" s="19" t="str">
        <f>IF(AND(NOT(ISBLANK('Gen Master'!T915)),OR('Gen Master'!$AM915=TRUE,'Gen Master'!$AM915="Enabled?")),'Gen Master'!T915, ignore_flag)</f>
        <v>zzz_ignore</v>
      </c>
      <c r="U899" s="19" t="str">
        <f>IF(AND(NOT(ISBLANK('Gen Master'!U915)),OR('Gen Master'!$AM915=TRUE,'Gen Master'!$AM915="Enabled?")),'Gen Master'!U915, ignore_flag)</f>
        <v>zzz_ignore</v>
      </c>
      <c r="V899" s="19" t="str">
        <f ca="1">IF(AND(NOT(ISBLANK('Gen Master'!V915)),OR('Gen Master'!$AM915=TRUE,'Gen Master'!$AM915="Enabled?")),'Gen Master'!V915, ignore_flag)</f>
        <v>zzz_ignore</v>
      </c>
      <c r="W899" s="19" t="str">
        <f>IF(AND(NOT(ISBLANK('Gen Master'!W915)),OR('Gen Master'!$AM915=TRUE,'Gen Master'!$AM915="Enabled?")),'Gen Master'!W915, ignore_flag)</f>
        <v>zzz_ignore</v>
      </c>
      <c r="X899" s="19" t="str">
        <f>IF(AND(NOT(ISBLANK('Gen Master'!X915)),OR('Gen Master'!$AM915=TRUE,'Gen Master'!$AM915="Enabled?")),'Gen Master'!X915, ignore_flag)</f>
        <v>zzz_ignore</v>
      </c>
      <c r="Y899" s="19" t="str">
        <f>IF(AND(NOT(ISBLANK('Gen Master'!Y915)),OR('Gen Master'!$AM915=TRUE,'Gen Master'!$AM915="Enabled?")),'Gen Master'!Y915, ignore_flag)</f>
        <v>zzz_ignore</v>
      </c>
    </row>
    <row r="900" spans="1:25">
      <c r="A900" s="19">
        <f>'Gen Master'!A916</f>
        <v>885</v>
      </c>
      <c r="B900" s="19" t="str">
        <f>IF(AND(NOT(ISBLANK('Gen Master'!B916)),OR('Gen Master'!$AM916=TRUE,'Gen Master'!$AM916="Enabled?")),'Gen Master'!B916, ignore_flag)</f>
        <v>zzz_ignore</v>
      </c>
      <c r="C900" s="19" t="str">
        <f>IF(AND(NOT(ISBLANK('Gen Master'!C916)),OR('Gen Master'!$AM916=TRUE,'Gen Master'!$AM916="Enabled?")),'Gen Master'!C916, ignore_flag)</f>
        <v>zzz_ignore</v>
      </c>
      <c r="D900" s="19" t="str">
        <f>IF(AND(NOT(ISBLANK('Gen Master'!D916)),OR('Gen Master'!$AM916=TRUE,'Gen Master'!$AM916="Enabled?")),'Gen Master'!D916, ignore_flag)</f>
        <v>zzz_ignore</v>
      </c>
      <c r="E900" s="19" t="str">
        <f>IF(AND(NOT(ISBLANK('Gen Master'!E916)),OR('Gen Master'!$AM916=TRUE,'Gen Master'!$AM916="Enabled?")),'Gen Master'!E916, ignore_flag)</f>
        <v>zzz_ignore</v>
      </c>
      <c r="F900" s="19" t="str">
        <f>IF(AND(NOT(ISBLANK('Gen Master'!F916)),OR('Gen Master'!$AM916=TRUE,'Gen Master'!$AM916="Enabled?")),'Gen Master'!F916, ignore_flag)</f>
        <v>zzz_ignore</v>
      </c>
      <c r="G900" s="19" t="str">
        <f>IF(AND(NOT(ISBLANK('Gen Master'!G916)),OR('Gen Master'!$AM916=TRUE,'Gen Master'!$AM916="Enabled?")),'Gen Master'!G916, ignore_flag)</f>
        <v>zzz_ignore</v>
      </c>
      <c r="H900" s="19" t="str">
        <f>IF(AND(NOT(ISBLANK('Gen Master'!H916)),OR('Gen Master'!$AM916=TRUE,'Gen Master'!$AM916="Enabled?")),'Gen Master'!H916, ignore_flag)</f>
        <v>zzz_ignore</v>
      </c>
      <c r="I900" s="19" t="str">
        <f>IF(AND(NOT(ISBLANK('Gen Master'!I916)),OR('Gen Master'!$AM916=TRUE,'Gen Master'!$AM916="Enabled?")),'Gen Master'!I916, ignore_flag)</f>
        <v>zzz_ignore</v>
      </c>
      <c r="J900" s="19" t="str">
        <f>IF(AND(NOT(ISBLANK('Gen Master'!J916)),OR('Gen Master'!$AM916=TRUE,'Gen Master'!$AM916="Enabled?")),'Gen Master'!J916, ignore_flag)</f>
        <v>zzz_ignore</v>
      </c>
      <c r="K900" s="19" t="str">
        <f>IF(AND(NOT(ISBLANK('Gen Master'!K916)),OR('Gen Master'!$AM916=TRUE,'Gen Master'!$AM916="Enabled?")),'Gen Master'!K916, ignore_flag)</f>
        <v>zzz_ignore</v>
      </c>
      <c r="L900" s="19" t="str">
        <f>IF(AND(NOT(ISBLANK('Gen Master'!L916)),OR('Gen Master'!$AM916=TRUE,'Gen Master'!$AM916="Enabled?")),'Gen Master'!L916, ignore_flag)</f>
        <v>zzz_ignore</v>
      </c>
      <c r="M900" s="19" t="str">
        <f>IF(AND(NOT(ISBLANK('Gen Master'!M916)),OR('Gen Master'!$AM916=TRUE,'Gen Master'!$AM916="Enabled?")),'Gen Master'!M916, ignore_flag)</f>
        <v>zzz_ignore</v>
      </c>
      <c r="N900" s="19" t="str">
        <f>IF(AND(NOT(ISBLANK('Gen Master'!N916)),OR('Gen Master'!$AM916=TRUE,'Gen Master'!$AM916="Enabled?")),'Gen Master'!N916, ignore_flag)</f>
        <v>zzz_ignore</v>
      </c>
      <c r="O900" s="19" t="str">
        <f>IF(AND(NOT(ISBLANK('Gen Master'!O916)),OR('Gen Master'!$AM916=TRUE,'Gen Master'!$AM916="Enabled?")),'Gen Master'!O916, ignore_flag)</f>
        <v>zzz_ignore</v>
      </c>
      <c r="P900" s="19" t="str">
        <f>IF(AND(NOT(ISBLANK('Gen Master'!P916)),OR('Gen Master'!$AM916=TRUE,'Gen Master'!$AM916="Enabled?")),'Gen Master'!P916, ignore_flag)</f>
        <v>zzz_ignore</v>
      </c>
      <c r="Q900" s="19" t="str">
        <f>IF(AND(NOT(ISBLANK('Gen Master'!Q916)),OR('Gen Master'!$AM916=TRUE,'Gen Master'!$AM916="Enabled?")),'Gen Master'!Q916, ignore_flag)</f>
        <v>zzz_ignore</v>
      </c>
      <c r="R900" s="19" t="str">
        <f>IF(AND(NOT(ISBLANK('Gen Master'!R916)),OR('Gen Master'!$AM916=TRUE,'Gen Master'!$AM916="Enabled?")),'Gen Master'!R916, ignore_flag)</f>
        <v>zzz_ignore</v>
      </c>
      <c r="S900" s="19" t="str">
        <f>IF(AND(NOT(ISBLANK('Gen Master'!S916)),OR('Gen Master'!$AM916=TRUE,'Gen Master'!$AM916="Enabled?")),'Gen Master'!S916, ignore_flag)</f>
        <v>zzz_ignore</v>
      </c>
      <c r="T900" s="19" t="str">
        <f>IF(AND(NOT(ISBLANK('Gen Master'!T916)),OR('Gen Master'!$AM916=TRUE,'Gen Master'!$AM916="Enabled?")),'Gen Master'!T916, ignore_flag)</f>
        <v>zzz_ignore</v>
      </c>
      <c r="U900" s="19" t="str">
        <f>IF(AND(NOT(ISBLANK('Gen Master'!U916)),OR('Gen Master'!$AM916=TRUE,'Gen Master'!$AM916="Enabled?")),'Gen Master'!U916, ignore_flag)</f>
        <v>zzz_ignore</v>
      </c>
      <c r="V900" s="19" t="str">
        <f ca="1">IF(AND(NOT(ISBLANK('Gen Master'!V916)),OR('Gen Master'!$AM916=TRUE,'Gen Master'!$AM916="Enabled?")),'Gen Master'!V916, ignore_flag)</f>
        <v>zzz_ignore</v>
      </c>
      <c r="W900" s="19" t="str">
        <f>IF(AND(NOT(ISBLANK('Gen Master'!W916)),OR('Gen Master'!$AM916=TRUE,'Gen Master'!$AM916="Enabled?")),'Gen Master'!W916, ignore_flag)</f>
        <v>zzz_ignore</v>
      </c>
      <c r="X900" s="19" t="str">
        <f>IF(AND(NOT(ISBLANK('Gen Master'!X916)),OR('Gen Master'!$AM916=TRUE,'Gen Master'!$AM916="Enabled?")),'Gen Master'!X916, ignore_flag)</f>
        <v>zzz_ignore</v>
      </c>
      <c r="Y900" s="19" t="str">
        <f>IF(AND(NOT(ISBLANK('Gen Master'!Y916)),OR('Gen Master'!$AM916=TRUE,'Gen Master'!$AM916="Enabled?")),'Gen Master'!Y916, ignore_flag)</f>
        <v>zzz_ignore</v>
      </c>
    </row>
    <row r="901" spans="1:25">
      <c r="A901" s="19">
        <f>'Gen Master'!A917</f>
        <v>886</v>
      </c>
      <c r="B901" s="19" t="str">
        <f>IF(AND(NOT(ISBLANK('Gen Master'!B917)),OR('Gen Master'!$AM917=TRUE,'Gen Master'!$AM917="Enabled?")),'Gen Master'!B917, ignore_flag)</f>
        <v>zzz_ignore</v>
      </c>
      <c r="C901" s="19" t="str">
        <f>IF(AND(NOT(ISBLANK('Gen Master'!C917)),OR('Gen Master'!$AM917=TRUE,'Gen Master'!$AM917="Enabled?")),'Gen Master'!C917, ignore_flag)</f>
        <v>zzz_ignore</v>
      </c>
      <c r="D901" s="19" t="str">
        <f>IF(AND(NOT(ISBLANK('Gen Master'!D917)),OR('Gen Master'!$AM917=TRUE,'Gen Master'!$AM917="Enabled?")),'Gen Master'!D917, ignore_flag)</f>
        <v>zzz_ignore</v>
      </c>
      <c r="E901" s="19" t="str">
        <f>IF(AND(NOT(ISBLANK('Gen Master'!E917)),OR('Gen Master'!$AM917=TRUE,'Gen Master'!$AM917="Enabled?")),'Gen Master'!E917, ignore_flag)</f>
        <v>zzz_ignore</v>
      </c>
      <c r="F901" s="19" t="str">
        <f>IF(AND(NOT(ISBLANK('Gen Master'!F917)),OR('Gen Master'!$AM917=TRUE,'Gen Master'!$AM917="Enabled?")),'Gen Master'!F917, ignore_flag)</f>
        <v>zzz_ignore</v>
      </c>
      <c r="G901" s="19" t="str">
        <f>IF(AND(NOT(ISBLANK('Gen Master'!G917)),OR('Gen Master'!$AM917=TRUE,'Gen Master'!$AM917="Enabled?")),'Gen Master'!G917, ignore_flag)</f>
        <v>zzz_ignore</v>
      </c>
      <c r="H901" s="19" t="str">
        <f>IF(AND(NOT(ISBLANK('Gen Master'!H917)),OR('Gen Master'!$AM917=TRUE,'Gen Master'!$AM917="Enabled?")),'Gen Master'!H917, ignore_flag)</f>
        <v>zzz_ignore</v>
      </c>
      <c r="I901" s="19" t="str">
        <f>IF(AND(NOT(ISBLANK('Gen Master'!I917)),OR('Gen Master'!$AM917=TRUE,'Gen Master'!$AM917="Enabled?")),'Gen Master'!I917, ignore_flag)</f>
        <v>zzz_ignore</v>
      </c>
      <c r="J901" s="19" t="str">
        <f>IF(AND(NOT(ISBLANK('Gen Master'!J917)),OR('Gen Master'!$AM917=TRUE,'Gen Master'!$AM917="Enabled?")),'Gen Master'!J917, ignore_flag)</f>
        <v>zzz_ignore</v>
      </c>
      <c r="K901" s="19" t="str">
        <f>IF(AND(NOT(ISBLANK('Gen Master'!K917)),OR('Gen Master'!$AM917=TRUE,'Gen Master'!$AM917="Enabled?")),'Gen Master'!K917, ignore_flag)</f>
        <v>zzz_ignore</v>
      </c>
      <c r="L901" s="19" t="str">
        <f>IF(AND(NOT(ISBLANK('Gen Master'!L917)),OR('Gen Master'!$AM917=TRUE,'Gen Master'!$AM917="Enabled?")),'Gen Master'!L917, ignore_flag)</f>
        <v>zzz_ignore</v>
      </c>
      <c r="M901" s="19" t="str">
        <f>IF(AND(NOT(ISBLANK('Gen Master'!M917)),OR('Gen Master'!$AM917=TRUE,'Gen Master'!$AM917="Enabled?")),'Gen Master'!M917, ignore_flag)</f>
        <v>zzz_ignore</v>
      </c>
      <c r="N901" s="19" t="str">
        <f>IF(AND(NOT(ISBLANK('Gen Master'!N917)),OR('Gen Master'!$AM917=TRUE,'Gen Master'!$AM917="Enabled?")),'Gen Master'!N917, ignore_flag)</f>
        <v>zzz_ignore</v>
      </c>
      <c r="O901" s="19" t="str">
        <f>IF(AND(NOT(ISBLANK('Gen Master'!O917)),OR('Gen Master'!$AM917=TRUE,'Gen Master'!$AM917="Enabled?")),'Gen Master'!O917, ignore_flag)</f>
        <v>zzz_ignore</v>
      </c>
      <c r="P901" s="19" t="str">
        <f>IF(AND(NOT(ISBLANK('Gen Master'!P917)),OR('Gen Master'!$AM917=TRUE,'Gen Master'!$AM917="Enabled?")),'Gen Master'!P917, ignore_flag)</f>
        <v>zzz_ignore</v>
      </c>
      <c r="Q901" s="19" t="str">
        <f>IF(AND(NOT(ISBLANK('Gen Master'!Q917)),OR('Gen Master'!$AM917=TRUE,'Gen Master'!$AM917="Enabled?")),'Gen Master'!Q917, ignore_flag)</f>
        <v>zzz_ignore</v>
      </c>
      <c r="R901" s="19" t="str">
        <f>IF(AND(NOT(ISBLANK('Gen Master'!R917)),OR('Gen Master'!$AM917=TRUE,'Gen Master'!$AM917="Enabled?")),'Gen Master'!R917, ignore_flag)</f>
        <v>zzz_ignore</v>
      </c>
      <c r="S901" s="19" t="str">
        <f>IF(AND(NOT(ISBLANK('Gen Master'!S917)),OR('Gen Master'!$AM917=TRUE,'Gen Master'!$AM917="Enabled?")),'Gen Master'!S917, ignore_flag)</f>
        <v>zzz_ignore</v>
      </c>
      <c r="T901" s="19" t="str">
        <f>IF(AND(NOT(ISBLANK('Gen Master'!T917)),OR('Gen Master'!$AM917=TRUE,'Gen Master'!$AM917="Enabled?")),'Gen Master'!T917, ignore_flag)</f>
        <v>zzz_ignore</v>
      </c>
      <c r="U901" s="19" t="str">
        <f>IF(AND(NOT(ISBLANK('Gen Master'!U917)),OR('Gen Master'!$AM917=TRUE,'Gen Master'!$AM917="Enabled?")),'Gen Master'!U917, ignore_flag)</f>
        <v>zzz_ignore</v>
      </c>
      <c r="V901" s="19" t="str">
        <f ca="1">IF(AND(NOT(ISBLANK('Gen Master'!V917)),OR('Gen Master'!$AM917=TRUE,'Gen Master'!$AM917="Enabled?")),'Gen Master'!V917, ignore_flag)</f>
        <v>zzz_ignore</v>
      </c>
      <c r="W901" s="19" t="str">
        <f>IF(AND(NOT(ISBLANK('Gen Master'!W917)),OR('Gen Master'!$AM917=TRUE,'Gen Master'!$AM917="Enabled?")),'Gen Master'!W917, ignore_flag)</f>
        <v>zzz_ignore</v>
      </c>
      <c r="X901" s="19" t="str">
        <f>IF(AND(NOT(ISBLANK('Gen Master'!X917)),OR('Gen Master'!$AM917=TRUE,'Gen Master'!$AM917="Enabled?")),'Gen Master'!X917, ignore_flag)</f>
        <v>zzz_ignore</v>
      </c>
      <c r="Y901" s="19" t="str">
        <f>IF(AND(NOT(ISBLANK('Gen Master'!Y917)),OR('Gen Master'!$AM917=TRUE,'Gen Master'!$AM917="Enabled?")),'Gen Master'!Y917, ignore_flag)</f>
        <v>zzz_ignore</v>
      </c>
    </row>
    <row r="902" spans="1:25">
      <c r="A902" s="19">
        <f>'Gen Master'!A918</f>
        <v>887</v>
      </c>
      <c r="B902" s="19" t="str">
        <f>IF(AND(NOT(ISBLANK('Gen Master'!B918)),OR('Gen Master'!$AM918=TRUE,'Gen Master'!$AM918="Enabled?")),'Gen Master'!B918, ignore_flag)</f>
        <v>zzz_ignore</v>
      </c>
      <c r="C902" s="19" t="str">
        <f>IF(AND(NOT(ISBLANK('Gen Master'!C918)),OR('Gen Master'!$AM918=TRUE,'Gen Master'!$AM918="Enabled?")),'Gen Master'!C918, ignore_flag)</f>
        <v>zzz_ignore</v>
      </c>
      <c r="D902" s="19" t="str">
        <f>IF(AND(NOT(ISBLANK('Gen Master'!D918)),OR('Gen Master'!$AM918=TRUE,'Gen Master'!$AM918="Enabled?")),'Gen Master'!D918, ignore_flag)</f>
        <v>zzz_ignore</v>
      </c>
      <c r="E902" s="19" t="str">
        <f>IF(AND(NOT(ISBLANK('Gen Master'!E918)),OR('Gen Master'!$AM918=TRUE,'Gen Master'!$AM918="Enabled?")),'Gen Master'!E918, ignore_flag)</f>
        <v>zzz_ignore</v>
      </c>
      <c r="F902" s="19" t="str">
        <f>IF(AND(NOT(ISBLANK('Gen Master'!F918)),OR('Gen Master'!$AM918=TRUE,'Gen Master'!$AM918="Enabled?")),'Gen Master'!F918, ignore_flag)</f>
        <v>zzz_ignore</v>
      </c>
      <c r="G902" s="19" t="str">
        <f>IF(AND(NOT(ISBLANK('Gen Master'!G918)),OR('Gen Master'!$AM918=TRUE,'Gen Master'!$AM918="Enabled?")),'Gen Master'!G918, ignore_flag)</f>
        <v>zzz_ignore</v>
      </c>
      <c r="H902" s="19" t="str">
        <f>IF(AND(NOT(ISBLANK('Gen Master'!H918)),OR('Gen Master'!$AM918=TRUE,'Gen Master'!$AM918="Enabled?")),'Gen Master'!H918, ignore_flag)</f>
        <v>zzz_ignore</v>
      </c>
      <c r="I902" s="19" t="str">
        <f>IF(AND(NOT(ISBLANK('Gen Master'!I918)),OR('Gen Master'!$AM918=TRUE,'Gen Master'!$AM918="Enabled?")),'Gen Master'!I918, ignore_flag)</f>
        <v>zzz_ignore</v>
      </c>
      <c r="J902" s="19" t="str">
        <f>IF(AND(NOT(ISBLANK('Gen Master'!J918)),OR('Gen Master'!$AM918=TRUE,'Gen Master'!$AM918="Enabled?")),'Gen Master'!J918, ignore_flag)</f>
        <v>zzz_ignore</v>
      </c>
      <c r="K902" s="19" t="str">
        <f>IF(AND(NOT(ISBLANK('Gen Master'!K918)),OR('Gen Master'!$AM918=TRUE,'Gen Master'!$AM918="Enabled?")),'Gen Master'!K918, ignore_flag)</f>
        <v>zzz_ignore</v>
      </c>
      <c r="L902" s="19" t="str">
        <f>IF(AND(NOT(ISBLANK('Gen Master'!L918)),OR('Gen Master'!$AM918=TRUE,'Gen Master'!$AM918="Enabled?")),'Gen Master'!L918, ignore_flag)</f>
        <v>zzz_ignore</v>
      </c>
      <c r="M902" s="19" t="str">
        <f>IF(AND(NOT(ISBLANK('Gen Master'!M918)),OR('Gen Master'!$AM918=TRUE,'Gen Master'!$AM918="Enabled?")),'Gen Master'!M918, ignore_flag)</f>
        <v>zzz_ignore</v>
      </c>
      <c r="N902" s="19" t="str">
        <f>IF(AND(NOT(ISBLANK('Gen Master'!N918)),OR('Gen Master'!$AM918=TRUE,'Gen Master'!$AM918="Enabled?")),'Gen Master'!N918, ignore_flag)</f>
        <v>zzz_ignore</v>
      </c>
      <c r="O902" s="19" t="str">
        <f>IF(AND(NOT(ISBLANK('Gen Master'!O918)),OR('Gen Master'!$AM918=TRUE,'Gen Master'!$AM918="Enabled?")),'Gen Master'!O918, ignore_flag)</f>
        <v>zzz_ignore</v>
      </c>
      <c r="P902" s="19" t="str">
        <f>IF(AND(NOT(ISBLANK('Gen Master'!P918)),OR('Gen Master'!$AM918=TRUE,'Gen Master'!$AM918="Enabled?")),'Gen Master'!P918, ignore_flag)</f>
        <v>zzz_ignore</v>
      </c>
      <c r="Q902" s="19" t="str">
        <f>IF(AND(NOT(ISBLANK('Gen Master'!Q918)),OR('Gen Master'!$AM918=TRUE,'Gen Master'!$AM918="Enabled?")),'Gen Master'!Q918, ignore_flag)</f>
        <v>zzz_ignore</v>
      </c>
      <c r="R902" s="19" t="str">
        <f>IF(AND(NOT(ISBLANK('Gen Master'!R918)),OR('Gen Master'!$AM918=TRUE,'Gen Master'!$AM918="Enabled?")),'Gen Master'!R918, ignore_flag)</f>
        <v>zzz_ignore</v>
      </c>
      <c r="S902" s="19" t="str">
        <f>IF(AND(NOT(ISBLANK('Gen Master'!S918)),OR('Gen Master'!$AM918=TRUE,'Gen Master'!$AM918="Enabled?")),'Gen Master'!S918, ignore_flag)</f>
        <v>zzz_ignore</v>
      </c>
      <c r="T902" s="19" t="str">
        <f>IF(AND(NOT(ISBLANK('Gen Master'!T918)),OR('Gen Master'!$AM918=TRUE,'Gen Master'!$AM918="Enabled?")),'Gen Master'!T918, ignore_flag)</f>
        <v>zzz_ignore</v>
      </c>
      <c r="U902" s="19" t="str">
        <f>IF(AND(NOT(ISBLANK('Gen Master'!U918)),OR('Gen Master'!$AM918=TRUE,'Gen Master'!$AM918="Enabled?")),'Gen Master'!U918, ignore_flag)</f>
        <v>zzz_ignore</v>
      </c>
      <c r="V902" s="19" t="str">
        <f>IF(AND(NOT(ISBLANK('Gen Master'!V918)),OR('Gen Master'!$AM918=TRUE,'Gen Master'!$AM918="Enabled?")),'Gen Master'!V918, ignore_flag)</f>
        <v>zzz_ignore</v>
      </c>
      <c r="W902" s="19" t="str">
        <f>IF(AND(NOT(ISBLANK('Gen Master'!W918)),OR('Gen Master'!$AM918=TRUE,'Gen Master'!$AM918="Enabled?")),'Gen Master'!W918, ignore_flag)</f>
        <v>zzz_ignore</v>
      </c>
      <c r="X902" s="19" t="str">
        <f>IF(AND(NOT(ISBLANK('Gen Master'!X918)),OR('Gen Master'!$AM918=TRUE,'Gen Master'!$AM918="Enabled?")),'Gen Master'!X918, ignore_flag)</f>
        <v>zzz_ignore</v>
      </c>
      <c r="Y902" s="19" t="str">
        <f>IF(AND(NOT(ISBLANK('Gen Master'!Y918)),OR('Gen Master'!$AM918=TRUE,'Gen Master'!$AM918="Enabled?")),'Gen Master'!Y918, ignore_flag)</f>
        <v>zzz_ignore</v>
      </c>
    </row>
    <row r="903" spans="1:25">
      <c r="A903" s="19"/>
    </row>
  </sheetData>
  <autoFilter ref="A15:Y15">
    <sortState ref="A16:Y902">
      <sortCondition ref="B15:B902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Q77"/>
  <sheetViews>
    <sheetView workbookViewId="0">
      <pane ySplit="14" topLeftCell="A19" activePane="bottomLeft" state="frozenSplit"/>
      <selection activeCell="A12" sqref="A12:XFD13"/>
      <selection pane="bottomLeft" activeCell="L27" sqref="L27"/>
    </sheetView>
  </sheetViews>
  <sheetFormatPr baseColWidth="10" defaultRowHeight="15" outlineLevelCol="1" x14ac:dyDescent="0"/>
  <cols>
    <col min="1" max="1" width="20.5" customWidth="1"/>
    <col min="2" max="2" width="15.5" customWidth="1"/>
    <col min="3" max="3" width="13" bestFit="1" customWidth="1"/>
    <col min="4" max="4" width="13" customWidth="1"/>
    <col min="7" max="7" width="21.6640625" style="23" bestFit="1" customWidth="1"/>
    <col min="8" max="8" width="8.33203125" style="23" customWidth="1"/>
    <col min="9" max="10" width="10.83203125" customWidth="1" outlineLevel="1"/>
    <col min="11" max="11" width="16.1640625" style="23" customWidth="1"/>
    <col min="12" max="12" width="10.83203125" style="23"/>
    <col min="13" max="13" width="12" style="23" customWidth="1"/>
  </cols>
  <sheetData>
    <row r="1" spans="1:1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 s="23">
        <v>6</v>
      </c>
      <c r="H1" s="23">
        <v>7</v>
      </c>
      <c r="I1">
        <v>8</v>
      </c>
      <c r="J1">
        <v>9</v>
      </c>
      <c r="K1" s="23">
        <v>10</v>
      </c>
      <c r="L1" s="23">
        <v>11</v>
      </c>
      <c r="M1" s="23">
        <v>12</v>
      </c>
    </row>
    <row r="3" spans="1:17">
      <c r="A3" s="2" t="s">
        <v>906</v>
      </c>
      <c r="B3" s="2"/>
    </row>
    <row r="4" spans="1:17">
      <c r="A4" s="124"/>
      <c r="B4" s="124"/>
      <c r="C4" s="124"/>
      <c r="D4" s="125" t="s">
        <v>867</v>
      </c>
      <c r="E4" s="125"/>
      <c r="F4" s="125"/>
      <c r="G4" s="175" t="s">
        <v>1060</v>
      </c>
      <c r="H4" s="175"/>
      <c r="I4" s="175"/>
      <c r="J4" s="175" t="s">
        <v>872</v>
      </c>
      <c r="K4" s="175"/>
      <c r="L4" s="175"/>
      <c r="M4" s="129"/>
    </row>
    <row r="5" spans="1:17">
      <c r="A5" s="124" t="s">
        <v>871</v>
      </c>
      <c r="B5" s="124" t="s">
        <v>917</v>
      </c>
      <c r="C5" s="124" t="s">
        <v>912</v>
      </c>
      <c r="D5" s="126" t="s">
        <v>865</v>
      </c>
      <c r="E5" s="126" t="s">
        <v>876</v>
      </c>
      <c r="F5" s="126" t="s">
        <v>866</v>
      </c>
      <c r="G5" s="167" t="s">
        <v>868</v>
      </c>
      <c r="H5" s="167" t="s">
        <v>869</v>
      </c>
      <c r="I5" s="126" t="s">
        <v>870</v>
      </c>
      <c r="J5" s="126" t="s">
        <v>873</v>
      </c>
      <c r="K5" s="167" t="s">
        <v>874</v>
      </c>
      <c r="L5" s="167" t="s">
        <v>875</v>
      </c>
      <c r="M5" s="129" t="s">
        <v>609</v>
      </c>
    </row>
    <row r="6" spans="1:17">
      <c r="A6" s="123" t="s">
        <v>877</v>
      </c>
      <c r="B6" s="123" t="s">
        <v>601</v>
      </c>
      <c r="C6" s="123" t="b">
        <v>1</v>
      </c>
      <c r="D6" s="128">
        <v>0</v>
      </c>
      <c r="E6" s="128">
        <v>1975</v>
      </c>
      <c r="F6" s="128">
        <v>1985</v>
      </c>
      <c r="G6" s="128">
        <v>0</v>
      </c>
      <c r="H6" s="128">
        <v>0.5</v>
      </c>
      <c r="I6" s="128">
        <v>0.65</v>
      </c>
      <c r="J6" s="128">
        <v>0</v>
      </c>
      <c r="K6" s="128">
        <v>10.5</v>
      </c>
      <c r="L6" s="128">
        <v>12</v>
      </c>
      <c r="M6" s="129"/>
    </row>
    <row r="7" spans="1:17">
      <c r="A7" s="123" t="s">
        <v>878</v>
      </c>
      <c r="B7" s="123" t="s">
        <v>598</v>
      </c>
      <c r="C7" s="123" t="b">
        <v>1</v>
      </c>
      <c r="D7" s="128">
        <v>0</v>
      </c>
      <c r="E7" s="128">
        <v>1980</v>
      </c>
      <c r="F7" s="128">
        <v>1985</v>
      </c>
      <c r="G7" s="128">
        <v>0</v>
      </c>
      <c r="H7" s="128">
        <v>0.5</v>
      </c>
      <c r="I7" s="128">
        <v>0.65</v>
      </c>
      <c r="J7" s="128">
        <v>0</v>
      </c>
      <c r="K7" s="128">
        <v>10.199999999999999</v>
      </c>
      <c r="L7" s="128">
        <v>12</v>
      </c>
      <c r="M7" s="129"/>
    </row>
    <row r="8" spans="1:17">
      <c r="A8" s="123" t="s">
        <v>879</v>
      </c>
      <c r="B8" s="123" t="s">
        <v>602</v>
      </c>
      <c r="C8" s="123" t="b">
        <v>1</v>
      </c>
      <c r="D8" s="128">
        <v>0</v>
      </c>
      <c r="E8" s="128">
        <v>2000</v>
      </c>
      <c r="F8" s="128">
        <v>2005</v>
      </c>
      <c r="G8" s="128">
        <v>0</v>
      </c>
      <c r="H8" s="128">
        <v>0.3</v>
      </c>
      <c r="I8" s="128">
        <v>0.6</v>
      </c>
      <c r="J8" s="128">
        <v>0</v>
      </c>
      <c r="K8" s="128">
        <v>7.5</v>
      </c>
      <c r="L8" s="128">
        <v>9</v>
      </c>
      <c r="M8" s="129"/>
    </row>
    <row r="9" spans="1:17">
      <c r="A9" s="123" t="s">
        <v>880</v>
      </c>
      <c r="B9" s="123" t="s">
        <v>602</v>
      </c>
      <c r="C9" s="123" t="b">
        <v>1</v>
      </c>
      <c r="D9" s="128">
        <v>0</v>
      </c>
      <c r="E9" s="128">
        <v>1980</v>
      </c>
      <c r="F9" s="128">
        <v>2000</v>
      </c>
      <c r="G9" s="128">
        <v>0</v>
      </c>
      <c r="H9" s="128">
        <v>7.4999999999999997E-2</v>
      </c>
      <c r="I9" s="128">
        <v>0.1</v>
      </c>
      <c r="J9" s="128">
        <v>0</v>
      </c>
      <c r="K9" s="128">
        <v>10</v>
      </c>
      <c r="L9" s="128">
        <v>13</v>
      </c>
      <c r="M9" s="129"/>
    </row>
    <row r="10" spans="1:17">
      <c r="A10" s="123" t="s">
        <v>881</v>
      </c>
      <c r="B10" s="123" t="s">
        <v>602</v>
      </c>
      <c r="C10" s="123" t="b">
        <v>1</v>
      </c>
      <c r="D10" s="128">
        <v>0</v>
      </c>
      <c r="E10" s="128">
        <v>1960</v>
      </c>
      <c r="F10" s="128">
        <v>1970</v>
      </c>
      <c r="G10" s="128">
        <v>0</v>
      </c>
      <c r="H10" s="128">
        <v>0.15</v>
      </c>
      <c r="I10" s="128">
        <v>0.3</v>
      </c>
      <c r="J10" s="128">
        <v>0</v>
      </c>
      <c r="K10" s="128">
        <v>11.5</v>
      </c>
      <c r="L10" s="128">
        <v>13</v>
      </c>
      <c r="M10" s="129"/>
    </row>
    <row r="11" spans="1:17">
      <c r="A11" s="123" t="s">
        <v>882</v>
      </c>
      <c r="B11" s="123" t="s">
        <v>603</v>
      </c>
      <c r="C11" s="123" t="b">
        <v>0</v>
      </c>
      <c r="D11" s="128"/>
      <c r="E11" s="128"/>
      <c r="F11" s="128"/>
      <c r="G11" s="128"/>
      <c r="H11" s="128"/>
      <c r="I11" s="128"/>
      <c r="J11" s="128"/>
      <c r="K11" s="128"/>
      <c r="L11" s="128"/>
      <c r="M11" s="129"/>
    </row>
    <row r="12" spans="1:17">
      <c r="A12" s="123" t="s">
        <v>595</v>
      </c>
      <c r="B12" s="123" t="s">
        <v>595</v>
      </c>
      <c r="C12" s="123" t="b">
        <v>0</v>
      </c>
      <c r="D12" s="128"/>
      <c r="E12" s="128"/>
      <c r="F12" s="128"/>
      <c r="G12" s="128"/>
      <c r="H12" s="128"/>
      <c r="I12" s="128"/>
      <c r="J12" s="128"/>
      <c r="K12" s="128"/>
      <c r="L12" s="128"/>
      <c r="M12" s="129"/>
    </row>
    <row r="13" spans="1:17" s="4" customFormat="1">
      <c r="A13" s="4" t="s">
        <v>904</v>
      </c>
      <c r="D13" s="129"/>
      <c r="F13" s="129"/>
      <c r="G13" s="129"/>
      <c r="H13" s="129"/>
      <c r="I13" s="129"/>
      <c r="J13" s="129"/>
      <c r="K13" s="129"/>
      <c r="L13" s="129"/>
      <c r="M13" s="129"/>
    </row>
    <row r="14" spans="1:17" ht="60">
      <c r="A14" s="127" t="s">
        <v>850</v>
      </c>
      <c r="B14" s="127" t="s">
        <v>917</v>
      </c>
      <c r="C14" s="127" t="s">
        <v>905</v>
      </c>
      <c r="D14" s="127" t="s">
        <v>891</v>
      </c>
      <c r="E14" s="127" t="s">
        <v>915</v>
      </c>
      <c r="F14" s="127" t="s">
        <v>885</v>
      </c>
      <c r="G14" s="170" t="s">
        <v>1064</v>
      </c>
      <c r="H14" s="170" t="s">
        <v>890</v>
      </c>
      <c r="I14" s="127" t="s">
        <v>1058</v>
      </c>
      <c r="J14" s="138" t="s">
        <v>1059</v>
      </c>
      <c r="K14" s="170" t="s">
        <v>1065</v>
      </c>
      <c r="L14" s="170" t="s">
        <v>1066</v>
      </c>
      <c r="M14" s="170" t="s">
        <v>1067</v>
      </c>
      <c r="N14" s="131" t="s">
        <v>609</v>
      </c>
      <c r="O14" s="132"/>
      <c r="P14" s="133"/>
      <c r="Q14" s="48"/>
    </row>
    <row r="15" spans="1:17">
      <c r="A15" t="s">
        <v>877</v>
      </c>
      <c r="B15" t="s">
        <v>601</v>
      </c>
      <c r="C15" t="s">
        <v>886</v>
      </c>
      <c r="D15" t="s">
        <v>892</v>
      </c>
      <c r="E15" t="s">
        <v>865</v>
      </c>
      <c r="F15">
        <f t="shared" ref="F15:F29" si="0">INDEX(cluster_params,MATCH(A15,hdr_cluster_gen_type,0),MATCH(E15,hdr_cluster_set,0))</f>
        <v>0</v>
      </c>
      <c r="G15" s="128" t="str">
        <f t="shared" ref="G15:G46" si="1">A15&amp;IF(E15&lt;&gt;"","_"&amp;E15,"")</f>
        <v>coal_lig_st_old</v>
      </c>
      <c r="H15" s="23">
        <f t="shared" ref="H15:H31" ca="1" si="2">COUNTIFS(master_type,$A15,is_enabled, TRUE, INDIRECT($D15),"&gt;="&amp;$F15,INDIRECT($D15),"&lt;"&amp;IF(AND($C15=$C16,$A15=$A16),$F16,10000000000))</f>
        <v>0</v>
      </c>
      <c r="I15" s="101" t="str">
        <f t="shared" ref="I15:I31" ca="1" si="3">IF($H15&gt;0,SUMIFS(cap_MW,master_type,$A15,is_enabled, TRUE, INDIRECT($D15),"&gt;="&amp;$F15,INDIRECT($D15),"&lt;"&amp;IF(AND($C15=$C16,$A15=$A16),$F16,10000000000)),"")</f>
        <v/>
      </c>
      <c r="J15" s="101" t="str">
        <f t="shared" ref="J15:J46" ca="1" si="4">IF($H15&gt;0,I15/H15,"")</f>
        <v/>
      </c>
      <c r="K15" s="171" t="str">
        <f t="shared" ref="K15:K31" ca="1" si="5">IF($H15&gt;0,SUMIFS(master_hr_times_cap,master_type,$A15,is_enabled, TRUE, INDIRECT($D15),"&gt;="&amp;$F15,INDIRECT($D15),"&lt;"&amp;IF(AND($C15=$C16,$A15=$A16),$F16,1000000000000000))/($H15*$J15),"")</f>
        <v/>
      </c>
      <c r="L15" s="172" t="e">
        <f ca="1">ROUND(J15,5)</f>
        <v>#VALUE!</v>
      </c>
      <c r="M15" s="172" t="e">
        <f ca="1">H15*L15</f>
        <v>#VALUE!</v>
      </c>
      <c r="N15" s="4"/>
    </row>
    <row r="16" spans="1:17">
      <c r="A16" t="s">
        <v>877</v>
      </c>
      <c r="B16" t="s">
        <v>601</v>
      </c>
      <c r="C16" t="s">
        <v>886</v>
      </c>
      <c r="D16" t="s">
        <v>892</v>
      </c>
      <c r="E16" t="s">
        <v>876</v>
      </c>
      <c r="F16">
        <f t="shared" si="0"/>
        <v>1975</v>
      </c>
      <c r="G16" s="128" t="str">
        <f t="shared" si="1"/>
        <v>coal_lig_st_midAge</v>
      </c>
      <c r="H16" s="23">
        <f t="shared" ca="1" si="2"/>
        <v>0</v>
      </c>
      <c r="I16" s="101" t="str">
        <f t="shared" ca="1" si="3"/>
        <v/>
      </c>
      <c r="J16" s="101" t="str">
        <f t="shared" ca="1" si="4"/>
        <v/>
      </c>
      <c r="K16" s="171" t="str">
        <f t="shared" ca="1" si="5"/>
        <v/>
      </c>
      <c r="L16" s="172" t="e">
        <f t="shared" ref="L16:L72" ca="1" si="6">ROUND(J16,5)</f>
        <v>#VALUE!</v>
      </c>
      <c r="M16" s="172" t="e">
        <f t="shared" ref="M16:M72" ca="1" si="7">H16*L16</f>
        <v>#VALUE!</v>
      </c>
      <c r="N16" s="4"/>
    </row>
    <row r="17" spans="1:14">
      <c r="A17" t="s">
        <v>877</v>
      </c>
      <c r="B17" t="s">
        <v>601</v>
      </c>
      <c r="C17" t="s">
        <v>886</v>
      </c>
      <c r="D17" t="s">
        <v>892</v>
      </c>
      <c r="E17" t="s">
        <v>866</v>
      </c>
      <c r="F17">
        <f t="shared" si="0"/>
        <v>1985</v>
      </c>
      <c r="G17" s="128" t="str">
        <f t="shared" si="1"/>
        <v>coal_lig_st_new</v>
      </c>
      <c r="H17" s="23">
        <f t="shared" ca="1" si="2"/>
        <v>0</v>
      </c>
      <c r="I17" s="101" t="str">
        <f t="shared" ca="1" si="3"/>
        <v/>
      </c>
      <c r="J17" s="101" t="str">
        <f t="shared" ca="1" si="4"/>
        <v/>
      </c>
      <c r="K17" s="171" t="str">
        <f t="shared" ca="1" si="5"/>
        <v/>
      </c>
      <c r="L17" s="172" t="e">
        <f t="shared" ca="1" si="6"/>
        <v>#VALUE!</v>
      </c>
      <c r="M17" s="172" t="e">
        <f t="shared" ca="1" si="7"/>
        <v>#VALUE!</v>
      </c>
      <c r="N17" s="4"/>
    </row>
    <row r="18" spans="1:14">
      <c r="A18" t="s">
        <v>878</v>
      </c>
      <c r="B18" t="s">
        <v>598</v>
      </c>
      <c r="C18" t="s">
        <v>886</v>
      </c>
      <c r="D18" t="s">
        <v>892</v>
      </c>
      <c r="E18" t="s">
        <v>865</v>
      </c>
      <c r="F18">
        <f t="shared" si="0"/>
        <v>0</v>
      </c>
      <c r="G18" s="128" t="str">
        <f t="shared" si="1"/>
        <v>coal_sub_st_old</v>
      </c>
      <c r="H18" s="23">
        <f t="shared" ca="1" si="2"/>
        <v>1</v>
      </c>
      <c r="I18" s="101">
        <f t="shared" ca="1" si="3"/>
        <v>0.61499999999999999</v>
      </c>
      <c r="J18" s="101">
        <f t="shared" ca="1" si="4"/>
        <v>0.61499999999999999</v>
      </c>
      <c r="K18" s="171">
        <f t="shared" ca="1" si="5"/>
        <v>10.678880400000001</v>
      </c>
      <c r="L18" s="172">
        <f t="shared" ca="1" si="6"/>
        <v>0.61499999999999999</v>
      </c>
      <c r="M18" s="172">
        <f t="shared" ca="1" si="7"/>
        <v>0.61499999999999999</v>
      </c>
      <c r="N18" s="4"/>
    </row>
    <row r="19" spans="1:14">
      <c r="A19" t="s">
        <v>878</v>
      </c>
      <c r="B19" t="s">
        <v>598</v>
      </c>
      <c r="C19" t="s">
        <v>886</v>
      </c>
      <c r="D19" t="s">
        <v>892</v>
      </c>
      <c r="E19" t="s">
        <v>876</v>
      </c>
      <c r="F19">
        <f t="shared" si="0"/>
        <v>1980</v>
      </c>
      <c r="G19" s="128" t="str">
        <f t="shared" si="1"/>
        <v>coal_sub_st_midAge</v>
      </c>
      <c r="H19" s="23">
        <f t="shared" ca="1" si="2"/>
        <v>2</v>
      </c>
      <c r="I19" s="101">
        <f t="shared" ca="1" si="3"/>
        <v>1.2153999999999998</v>
      </c>
      <c r="J19" s="101">
        <f t="shared" ca="1" si="4"/>
        <v>0.60769999999999991</v>
      </c>
      <c r="K19" s="171">
        <f t="shared" ca="1" si="5"/>
        <v>10.409118318709892</v>
      </c>
      <c r="L19" s="172">
        <f t="shared" ca="1" si="6"/>
        <v>0.60770000000000002</v>
      </c>
      <c r="M19" s="172">
        <f t="shared" ca="1" si="7"/>
        <v>1.2154</v>
      </c>
      <c r="N19" s="4"/>
    </row>
    <row r="20" spans="1:14">
      <c r="A20" t="s">
        <v>878</v>
      </c>
      <c r="B20" t="s">
        <v>598</v>
      </c>
      <c r="C20" t="s">
        <v>886</v>
      </c>
      <c r="D20" t="s">
        <v>892</v>
      </c>
      <c r="E20" t="s">
        <v>866</v>
      </c>
      <c r="F20">
        <f t="shared" si="0"/>
        <v>1985</v>
      </c>
      <c r="G20" s="128" t="str">
        <f t="shared" si="1"/>
        <v>coal_sub_st_new</v>
      </c>
      <c r="H20" s="23">
        <f t="shared" ca="1" si="2"/>
        <v>1</v>
      </c>
      <c r="I20" s="101">
        <f t="shared" ca="1" si="3"/>
        <v>0.46</v>
      </c>
      <c r="J20" s="101">
        <f t="shared" ca="1" si="4"/>
        <v>0.46</v>
      </c>
      <c r="K20" s="171">
        <f t="shared" ca="1" si="5"/>
        <v>10.678880400000001</v>
      </c>
      <c r="L20" s="172">
        <f t="shared" ca="1" si="6"/>
        <v>0.46</v>
      </c>
      <c r="M20" s="172">
        <f t="shared" ca="1" si="7"/>
        <v>0.46</v>
      </c>
      <c r="N20" s="4"/>
    </row>
    <row r="21" spans="1:14">
      <c r="A21" t="s">
        <v>879</v>
      </c>
      <c r="B21" t="s">
        <v>602</v>
      </c>
      <c r="C21" t="s">
        <v>886</v>
      </c>
      <c r="D21" t="s">
        <v>892</v>
      </c>
      <c r="E21" t="s">
        <v>865</v>
      </c>
      <c r="F21">
        <f t="shared" si="0"/>
        <v>0</v>
      </c>
      <c r="G21" s="128" t="str">
        <f t="shared" si="1"/>
        <v>ng_cc_old</v>
      </c>
      <c r="H21" s="23">
        <f t="shared" ca="1" si="2"/>
        <v>0</v>
      </c>
      <c r="I21" s="101" t="str">
        <f t="shared" ca="1" si="3"/>
        <v/>
      </c>
      <c r="J21" s="101" t="str">
        <f t="shared" ca="1" si="4"/>
        <v/>
      </c>
      <c r="K21" s="171" t="str">
        <f t="shared" ca="1" si="5"/>
        <v/>
      </c>
      <c r="L21" s="172" t="e">
        <f t="shared" ca="1" si="6"/>
        <v>#VALUE!</v>
      </c>
      <c r="M21" s="172" t="e">
        <f t="shared" ca="1" si="7"/>
        <v>#VALUE!</v>
      </c>
      <c r="N21" s="4"/>
    </row>
    <row r="22" spans="1:14">
      <c r="A22" t="s">
        <v>879</v>
      </c>
      <c r="B22" t="s">
        <v>602</v>
      </c>
      <c r="C22" t="s">
        <v>886</v>
      </c>
      <c r="D22" t="s">
        <v>892</v>
      </c>
      <c r="E22" t="s">
        <v>876</v>
      </c>
      <c r="F22">
        <f t="shared" si="0"/>
        <v>2000</v>
      </c>
      <c r="G22" s="128" t="str">
        <f t="shared" si="1"/>
        <v>ng_cc_midAge</v>
      </c>
      <c r="H22" s="23">
        <f t="shared" ca="1" si="2"/>
        <v>5</v>
      </c>
      <c r="I22" s="101">
        <f t="shared" ca="1" si="3"/>
        <v>2.8704000000000001</v>
      </c>
      <c r="J22" s="101">
        <f t="shared" ca="1" si="4"/>
        <v>0.57408000000000003</v>
      </c>
      <c r="K22" s="171">
        <f t="shared" ca="1" si="5"/>
        <v>7.5822327446697324</v>
      </c>
      <c r="L22" s="172">
        <f t="shared" ca="1" si="6"/>
        <v>0.57408000000000003</v>
      </c>
      <c r="M22" s="172">
        <f t="shared" ca="1" si="7"/>
        <v>2.8704000000000001</v>
      </c>
      <c r="N22" s="4"/>
    </row>
    <row r="23" spans="1:14">
      <c r="A23" t="s">
        <v>879</v>
      </c>
      <c r="B23" t="s">
        <v>602</v>
      </c>
      <c r="C23" t="s">
        <v>886</v>
      </c>
      <c r="D23" t="s">
        <v>892</v>
      </c>
      <c r="E23" t="s">
        <v>866</v>
      </c>
      <c r="F23">
        <f t="shared" si="0"/>
        <v>2005</v>
      </c>
      <c r="G23" s="128" t="str">
        <f t="shared" si="1"/>
        <v>ng_cc_new</v>
      </c>
      <c r="H23" s="23">
        <f t="shared" ca="1" si="2"/>
        <v>2</v>
      </c>
      <c r="I23" s="101">
        <f t="shared" ca="1" si="3"/>
        <v>0.55620000000000003</v>
      </c>
      <c r="J23" s="101">
        <f t="shared" ca="1" si="4"/>
        <v>0.27810000000000001</v>
      </c>
      <c r="K23" s="171">
        <f t="shared" ca="1" si="5"/>
        <v>7.3855686999999985</v>
      </c>
      <c r="L23" s="172">
        <f t="shared" ca="1" si="6"/>
        <v>0.27810000000000001</v>
      </c>
      <c r="M23" s="172">
        <f t="shared" ca="1" si="7"/>
        <v>0.55620000000000003</v>
      </c>
      <c r="N23" s="130"/>
    </row>
    <row r="24" spans="1:14">
      <c r="A24" t="s">
        <v>880</v>
      </c>
      <c r="B24" t="s">
        <v>602</v>
      </c>
      <c r="C24" t="s">
        <v>886</v>
      </c>
      <c r="D24" t="s">
        <v>892</v>
      </c>
      <c r="E24" t="s">
        <v>865</v>
      </c>
      <c r="F24">
        <f t="shared" si="0"/>
        <v>0</v>
      </c>
      <c r="G24" s="128" t="str">
        <f t="shared" si="1"/>
        <v>ng_gt_old</v>
      </c>
      <c r="H24" s="23">
        <f t="shared" ca="1" si="2"/>
        <v>0</v>
      </c>
      <c r="I24" s="101" t="str">
        <f t="shared" ca="1" si="3"/>
        <v/>
      </c>
      <c r="J24" s="101" t="str">
        <f t="shared" ca="1" si="4"/>
        <v/>
      </c>
      <c r="K24" s="171" t="str">
        <f t="shared" ca="1" si="5"/>
        <v/>
      </c>
      <c r="L24" s="172" t="e">
        <f t="shared" ca="1" si="6"/>
        <v>#VALUE!</v>
      </c>
      <c r="M24" s="172" t="e">
        <f t="shared" ca="1" si="7"/>
        <v>#VALUE!</v>
      </c>
      <c r="N24" s="4"/>
    </row>
    <row r="25" spans="1:14">
      <c r="A25" t="s">
        <v>880</v>
      </c>
      <c r="B25" t="s">
        <v>602</v>
      </c>
      <c r="C25" t="s">
        <v>886</v>
      </c>
      <c r="D25" t="s">
        <v>892</v>
      </c>
      <c r="E25" t="s">
        <v>876</v>
      </c>
      <c r="F25">
        <f t="shared" si="0"/>
        <v>1980</v>
      </c>
      <c r="G25" s="128" t="str">
        <f t="shared" si="1"/>
        <v>ng_gt_midAge</v>
      </c>
      <c r="H25" s="23">
        <f t="shared" ca="1" si="2"/>
        <v>7</v>
      </c>
      <c r="I25" s="101">
        <f t="shared" ca="1" si="3"/>
        <v>0.68220000000000014</v>
      </c>
      <c r="J25" s="101">
        <f t="shared" ca="1" si="4"/>
        <v>9.7457142857142881E-2</v>
      </c>
      <c r="K25" s="171">
        <f t="shared" ca="1" si="5"/>
        <v>13.101703107299908</v>
      </c>
      <c r="L25" s="172">
        <f t="shared" ca="1" si="6"/>
        <v>9.7460000000000005E-2</v>
      </c>
      <c r="M25" s="172">
        <f t="shared" ca="1" si="7"/>
        <v>0.68222000000000005</v>
      </c>
      <c r="N25" s="4"/>
    </row>
    <row r="26" spans="1:14">
      <c r="A26" t="s">
        <v>880</v>
      </c>
      <c r="B26" t="s">
        <v>602</v>
      </c>
      <c r="C26" t="s">
        <v>886</v>
      </c>
      <c r="D26" t="s">
        <v>892</v>
      </c>
      <c r="E26" t="s">
        <v>866</v>
      </c>
      <c r="F26">
        <f t="shared" si="0"/>
        <v>2000</v>
      </c>
      <c r="G26" s="128" t="str">
        <f t="shared" si="1"/>
        <v>ng_gt_new</v>
      </c>
      <c r="H26" s="23">
        <f t="shared" ca="1" si="2"/>
        <v>2</v>
      </c>
      <c r="I26" s="101">
        <f t="shared" ca="1" si="3"/>
        <v>0.308</v>
      </c>
      <c r="J26" s="101">
        <f t="shared" ca="1" si="4"/>
        <v>0.154</v>
      </c>
      <c r="K26" s="171">
        <f t="shared" ca="1" si="5"/>
        <v>7.6393871999999998</v>
      </c>
      <c r="L26" s="172">
        <f t="shared" ca="1" si="6"/>
        <v>0.154</v>
      </c>
      <c r="M26" s="172">
        <f t="shared" ca="1" si="7"/>
        <v>0.308</v>
      </c>
      <c r="N26" s="4"/>
    </row>
    <row r="27" spans="1:14">
      <c r="A27" t="s">
        <v>881</v>
      </c>
      <c r="B27" t="s">
        <v>602</v>
      </c>
      <c r="C27" t="s">
        <v>886</v>
      </c>
      <c r="D27" t="s">
        <v>892</v>
      </c>
      <c r="E27" t="s">
        <v>865</v>
      </c>
      <c r="F27">
        <f t="shared" si="0"/>
        <v>0</v>
      </c>
      <c r="G27" s="128" t="str">
        <f t="shared" si="1"/>
        <v>ng_st_old</v>
      </c>
      <c r="H27" s="23">
        <f t="shared" ca="1" si="2"/>
        <v>0</v>
      </c>
      <c r="I27" s="101" t="str">
        <f t="shared" ca="1" si="3"/>
        <v/>
      </c>
      <c r="J27" s="101" t="str">
        <f t="shared" ca="1" si="4"/>
        <v/>
      </c>
      <c r="K27" s="171" t="str">
        <f t="shared" ca="1" si="5"/>
        <v/>
      </c>
      <c r="L27" s="172" t="e">
        <f t="shared" ca="1" si="6"/>
        <v>#VALUE!</v>
      </c>
      <c r="M27" s="172" t="e">
        <f t="shared" ca="1" si="7"/>
        <v>#VALUE!</v>
      </c>
      <c r="N27" s="4"/>
    </row>
    <row r="28" spans="1:14">
      <c r="A28" t="s">
        <v>881</v>
      </c>
      <c r="B28" t="s">
        <v>602</v>
      </c>
      <c r="C28" t="s">
        <v>886</v>
      </c>
      <c r="D28" t="s">
        <v>892</v>
      </c>
      <c r="E28" t="s">
        <v>876</v>
      </c>
      <c r="F28">
        <f t="shared" si="0"/>
        <v>1960</v>
      </c>
      <c r="G28" s="128" t="str">
        <f t="shared" si="1"/>
        <v>ng_st_midAge</v>
      </c>
      <c r="H28" s="23">
        <f t="shared" ca="1" si="2"/>
        <v>0</v>
      </c>
      <c r="I28" s="101" t="str">
        <f t="shared" ca="1" si="3"/>
        <v/>
      </c>
      <c r="J28" s="101" t="str">
        <f t="shared" ca="1" si="4"/>
        <v/>
      </c>
      <c r="K28" s="171" t="str">
        <f t="shared" ca="1" si="5"/>
        <v/>
      </c>
      <c r="L28" s="172" t="e">
        <f t="shared" ca="1" si="6"/>
        <v>#VALUE!</v>
      </c>
      <c r="M28" s="172" t="e">
        <f t="shared" ca="1" si="7"/>
        <v>#VALUE!</v>
      </c>
      <c r="N28" s="4"/>
    </row>
    <row r="29" spans="1:14">
      <c r="A29" t="s">
        <v>881</v>
      </c>
      <c r="B29" t="s">
        <v>602</v>
      </c>
      <c r="C29" t="s">
        <v>886</v>
      </c>
      <c r="D29" t="s">
        <v>892</v>
      </c>
      <c r="E29" t="s">
        <v>866</v>
      </c>
      <c r="F29">
        <f t="shared" si="0"/>
        <v>1970</v>
      </c>
      <c r="G29" s="128" t="str">
        <f t="shared" si="1"/>
        <v>ng_st_new</v>
      </c>
      <c r="H29" s="23">
        <f t="shared" ca="1" si="2"/>
        <v>0</v>
      </c>
      <c r="I29" s="101" t="str">
        <f t="shared" ca="1" si="3"/>
        <v/>
      </c>
      <c r="J29" s="101" t="str">
        <f t="shared" ca="1" si="4"/>
        <v/>
      </c>
      <c r="K29" s="171" t="str">
        <f t="shared" ca="1" si="5"/>
        <v/>
      </c>
      <c r="L29" s="172" t="e">
        <f t="shared" ca="1" si="6"/>
        <v>#VALUE!</v>
      </c>
      <c r="M29" s="172" t="e">
        <f t="shared" ca="1" si="7"/>
        <v>#VALUE!</v>
      </c>
      <c r="N29" s="4"/>
    </row>
    <row r="30" spans="1:14">
      <c r="A30" t="s">
        <v>882</v>
      </c>
      <c r="B30" t="s">
        <v>603</v>
      </c>
      <c r="C30" t="s">
        <v>886</v>
      </c>
      <c r="D30" t="s">
        <v>893</v>
      </c>
      <c r="F30">
        <v>0</v>
      </c>
      <c r="G30" s="128" t="str">
        <f t="shared" si="1"/>
        <v>u235_st</v>
      </c>
      <c r="H30" s="23">
        <f t="shared" ca="1" si="2"/>
        <v>0</v>
      </c>
      <c r="I30" s="101" t="str">
        <f t="shared" ca="1" si="3"/>
        <v/>
      </c>
      <c r="J30" s="101" t="str">
        <f t="shared" ca="1" si="4"/>
        <v/>
      </c>
      <c r="K30" s="171" t="str">
        <f t="shared" ca="1" si="5"/>
        <v/>
      </c>
      <c r="L30" s="172" t="e">
        <f t="shared" ca="1" si="6"/>
        <v>#VALUE!</v>
      </c>
      <c r="M30" s="172" t="e">
        <f t="shared" ca="1" si="7"/>
        <v>#VALUE!</v>
      </c>
      <c r="N30" s="4"/>
    </row>
    <row r="31" spans="1:14">
      <c r="A31" t="s">
        <v>595</v>
      </c>
      <c r="B31" t="s">
        <v>595</v>
      </c>
      <c r="C31" t="s">
        <v>886</v>
      </c>
      <c r="D31" t="s">
        <v>893</v>
      </c>
      <c r="F31">
        <v>0</v>
      </c>
      <c r="G31" s="128" t="str">
        <f t="shared" si="1"/>
        <v>wind</v>
      </c>
      <c r="H31" s="23">
        <f t="shared" ca="1" si="2"/>
        <v>1</v>
      </c>
      <c r="I31" s="101">
        <f t="shared" ca="1" si="3"/>
        <v>0.5</v>
      </c>
      <c r="J31" s="101">
        <f t="shared" ca="1" si="4"/>
        <v>0.5</v>
      </c>
      <c r="K31" s="171">
        <f t="shared" ca="1" si="5"/>
        <v>1</v>
      </c>
      <c r="L31" s="172">
        <f t="shared" ca="1" si="6"/>
        <v>0.5</v>
      </c>
      <c r="M31" s="172">
        <f t="shared" ca="1" si="7"/>
        <v>0.5</v>
      </c>
      <c r="N31" s="4"/>
    </row>
    <row r="32" spans="1:14">
      <c r="A32" t="s">
        <v>877</v>
      </c>
      <c r="B32" t="s">
        <v>601</v>
      </c>
      <c r="C32" t="s">
        <v>889</v>
      </c>
      <c r="D32" t="s">
        <v>893</v>
      </c>
      <c r="F32">
        <v>0</v>
      </c>
      <c r="G32" s="128" t="str">
        <f t="shared" si="1"/>
        <v>coal_lig_st</v>
      </c>
      <c r="H32" s="23">
        <f t="shared" ref="H32:H38" ca="1" si="8">COUNTIFS(master_type,$A32,is_enabled, TRUE, INDIRECT($D32),"&gt;="&amp;$F32,INDIRECT($D32),"&lt;"&amp;IF(AND($C32=$C40,$A32=$A40),$F40,10000000000))</f>
        <v>0</v>
      </c>
      <c r="I32" s="101" t="str">
        <f ca="1">IF($H32&gt;0,SUMIFS(cap_MW,master_type,$A32,is_enabled, TRUE, INDIRECT($D32),"&gt;="&amp;$F32,INDIRECT($D32),"&lt;"&amp;IF(AND($C32=$C40,$A32=$A40),$F40,10000000000)),"")</f>
        <v/>
      </c>
      <c r="J32" s="101" t="str">
        <f t="shared" ca="1" si="4"/>
        <v/>
      </c>
      <c r="K32" s="171" t="str">
        <f t="shared" ref="K32:K38" ca="1" si="9">IF($H32&gt;0,SUMIFS(master_hr_times_cap,master_type,$A32,is_enabled, TRUE, INDIRECT($D32),"&gt;="&amp;$F32,INDIRECT($D32),"&lt;"&amp;IF(AND($C32=$C40,$A32=$A40),$F40,1000000000000000))/($H32*$J32),"")</f>
        <v/>
      </c>
      <c r="L32" s="172" t="e">
        <f t="shared" ca="1" si="6"/>
        <v>#VALUE!</v>
      </c>
      <c r="M32" s="172" t="e">
        <f t="shared" ca="1" si="7"/>
        <v>#VALUE!</v>
      </c>
      <c r="N32" s="4"/>
    </row>
    <row r="33" spans="1:14">
      <c r="A33" t="s">
        <v>878</v>
      </c>
      <c r="B33" t="s">
        <v>598</v>
      </c>
      <c r="C33" t="s">
        <v>889</v>
      </c>
      <c r="D33" t="s">
        <v>893</v>
      </c>
      <c r="F33">
        <v>0</v>
      </c>
      <c r="G33" s="128" t="str">
        <f t="shared" si="1"/>
        <v>coal_sub_st</v>
      </c>
      <c r="H33" s="23">
        <f t="shared" ca="1" si="8"/>
        <v>4</v>
      </c>
      <c r="I33" s="101">
        <f t="shared" ref="I32:I38" ca="1" si="10">IF($H33&gt;0,SUMIFS(cap_MW,master_type,$A33,is_enabled, TRUE, INDIRECT($D33),"&gt;="&amp;$F33,INDIRECT($D33),"&lt;"&amp;IF(AND($C33=$C41,$A33=$A41),$F41,10000000000)),"")</f>
        <v>2.2904</v>
      </c>
      <c r="J33" s="101">
        <f t="shared" ca="1" si="4"/>
        <v>0.5726</v>
      </c>
      <c r="K33" s="171">
        <f t="shared" ca="1" si="9"/>
        <v>10.535731241075796</v>
      </c>
      <c r="L33" s="172">
        <f t="shared" ca="1" si="6"/>
        <v>0.5726</v>
      </c>
      <c r="M33" s="172">
        <f t="shared" ca="1" si="7"/>
        <v>2.2904</v>
      </c>
      <c r="N33" s="130"/>
    </row>
    <row r="34" spans="1:14">
      <c r="A34" t="s">
        <v>879</v>
      </c>
      <c r="B34" t="s">
        <v>602</v>
      </c>
      <c r="C34" t="s">
        <v>889</v>
      </c>
      <c r="D34" t="s">
        <v>893</v>
      </c>
      <c r="F34">
        <v>0</v>
      </c>
      <c r="G34" s="128" t="str">
        <f t="shared" si="1"/>
        <v>ng_cc</v>
      </c>
      <c r="H34" s="23">
        <f t="shared" ca="1" si="8"/>
        <v>7</v>
      </c>
      <c r="I34" s="101">
        <f t="shared" ca="1" si="10"/>
        <v>3.4266000000000005</v>
      </c>
      <c r="J34" s="101">
        <f t="shared" ca="1" si="4"/>
        <v>0.48951428571428579</v>
      </c>
      <c r="K34" s="171">
        <f t="shared" ca="1" si="9"/>
        <v>7.5503105647697417</v>
      </c>
      <c r="L34" s="172">
        <f t="shared" ca="1" si="6"/>
        <v>0.48951</v>
      </c>
      <c r="M34" s="172">
        <f t="shared" ca="1" si="7"/>
        <v>3.4265699999999999</v>
      </c>
      <c r="N34" s="4"/>
    </row>
    <row r="35" spans="1:14">
      <c r="A35" t="s">
        <v>880</v>
      </c>
      <c r="B35" t="s">
        <v>602</v>
      </c>
      <c r="C35" t="s">
        <v>889</v>
      </c>
      <c r="D35" t="s">
        <v>893</v>
      </c>
      <c r="F35">
        <v>0</v>
      </c>
      <c r="G35" s="128" t="str">
        <f t="shared" si="1"/>
        <v>ng_gt</v>
      </c>
      <c r="H35" s="23">
        <f t="shared" ca="1" si="8"/>
        <v>9</v>
      </c>
      <c r="I35" s="101">
        <f t="shared" ca="1" si="10"/>
        <v>0.99020000000000019</v>
      </c>
      <c r="J35" s="101">
        <f t="shared" ca="1" si="4"/>
        <v>0.11002222222222224</v>
      </c>
      <c r="K35" s="171">
        <f t="shared" ca="1" si="9"/>
        <v>11.40265917733791</v>
      </c>
      <c r="L35" s="172">
        <f t="shared" ca="1" si="6"/>
        <v>0.11002000000000001</v>
      </c>
      <c r="M35" s="172">
        <f t="shared" ca="1" si="7"/>
        <v>0.99018000000000006</v>
      </c>
      <c r="N35" s="4"/>
    </row>
    <row r="36" spans="1:14">
      <c r="A36" t="s">
        <v>881</v>
      </c>
      <c r="B36" t="s">
        <v>602</v>
      </c>
      <c r="C36" t="s">
        <v>889</v>
      </c>
      <c r="D36" t="s">
        <v>893</v>
      </c>
      <c r="F36">
        <v>0</v>
      </c>
      <c r="G36" s="128" t="str">
        <f t="shared" si="1"/>
        <v>ng_st</v>
      </c>
      <c r="H36" s="23">
        <f t="shared" ca="1" si="8"/>
        <v>0</v>
      </c>
      <c r="I36" s="101" t="str">
        <f t="shared" ca="1" si="10"/>
        <v/>
      </c>
      <c r="J36" s="101" t="str">
        <f t="shared" ca="1" si="4"/>
        <v/>
      </c>
      <c r="K36" s="171" t="str">
        <f t="shared" ca="1" si="9"/>
        <v/>
      </c>
      <c r="L36" s="172" t="e">
        <f t="shared" ca="1" si="6"/>
        <v>#VALUE!</v>
      </c>
      <c r="M36" s="172" t="e">
        <f t="shared" ca="1" si="7"/>
        <v>#VALUE!</v>
      </c>
      <c r="N36" s="4"/>
    </row>
    <row r="37" spans="1:14">
      <c r="A37" t="s">
        <v>882</v>
      </c>
      <c r="B37" t="s">
        <v>603</v>
      </c>
      <c r="C37" t="s">
        <v>889</v>
      </c>
      <c r="D37" t="s">
        <v>893</v>
      </c>
      <c r="F37">
        <v>0</v>
      </c>
      <c r="G37" s="128" t="str">
        <f t="shared" si="1"/>
        <v>u235_st</v>
      </c>
      <c r="H37" s="23">
        <f t="shared" ca="1" si="8"/>
        <v>0</v>
      </c>
      <c r="I37" s="101" t="str">
        <f t="shared" ca="1" si="10"/>
        <v/>
      </c>
      <c r="J37" s="101" t="str">
        <f t="shared" ca="1" si="4"/>
        <v/>
      </c>
      <c r="K37" s="171" t="str">
        <f t="shared" ca="1" si="9"/>
        <v/>
      </c>
      <c r="L37" s="172" t="e">
        <f t="shared" ca="1" si="6"/>
        <v>#VALUE!</v>
      </c>
      <c r="M37" s="172" t="e">
        <f t="shared" ca="1" si="7"/>
        <v>#VALUE!</v>
      </c>
      <c r="N37" s="4"/>
    </row>
    <row r="38" spans="1:14">
      <c r="A38" t="s">
        <v>595</v>
      </c>
      <c r="B38" t="s">
        <v>595</v>
      </c>
      <c r="C38" t="s">
        <v>889</v>
      </c>
      <c r="D38" t="s">
        <v>893</v>
      </c>
      <c r="F38">
        <v>0</v>
      </c>
      <c r="G38" s="128" t="str">
        <f t="shared" si="1"/>
        <v>wind</v>
      </c>
      <c r="H38" s="23">
        <f t="shared" ca="1" si="8"/>
        <v>1</v>
      </c>
      <c r="I38" s="101">
        <f t="shared" ca="1" si="10"/>
        <v>0.5</v>
      </c>
      <c r="J38" s="101">
        <f t="shared" ca="1" si="4"/>
        <v>0.5</v>
      </c>
      <c r="K38" s="171">
        <f t="shared" ca="1" si="9"/>
        <v>1</v>
      </c>
      <c r="L38" s="172">
        <f t="shared" ca="1" si="6"/>
        <v>0.5</v>
      </c>
      <c r="M38" s="172">
        <f t="shared" ca="1" si="7"/>
        <v>0.5</v>
      </c>
      <c r="N38" s="4"/>
    </row>
    <row r="39" spans="1:14">
      <c r="A39" t="s">
        <v>877</v>
      </c>
      <c r="B39" t="s">
        <v>601</v>
      </c>
      <c r="C39" t="s">
        <v>888</v>
      </c>
      <c r="D39" t="s">
        <v>894</v>
      </c>
      <c r="E39" t="s">
        <v>873</v>
      </c>
      <c r="F39">
        <f t="shared" ref="F39:F53" si="11">INDEX(cluster_params,MATCH(A39,hdr_cluster_gen_type,0),MATCH(E39,hdr_cluster_set,0))</f>
        <v>0</v>
      </c>
      <c r="G39" s="128" t="str">
        <f t="shared" si="1"/>
        <v>coal_lig_st_hiEff</v>
      </c>
      <c r="H39" s="23">
        <f t="shared" ref="H39:H71" ca="1" si="12">COUNTIFS(master_type,$A39,is_enabled, TRUE, INDIRECT($D39),"&gt;="&amp;$F39,INDIRECT($D39),"&lt;"&amp;IF(AND($C39=$C40,$A39=$A40),$F40,10000000000))</f>
        <v>0</v>
      </c>
      <c r="I39" s="101" t="str">
        <f t="shared" ref="I39:I71" ca="1" si="13">IF($H39&gt;0,SUMIFS(cap_MW,master_type,$A39,is_enabled, TRUE, INDIRECT($D39),"&gt;="&amp;$F39,INDIRECT($D39),"&lt;"&amp;IF(AND($C39=$C40,$A39=$A40),$F40,10000000000)),"")</f>
        <v/>
      </c>
      <c r="J39" s="101" t="str">
        <f t="shared" ca="1" si="4"/>
        <v/>
      </c>
      <c r="K39" s="171" t="str">
        <f t="shared" ref="K39:K71" ca="1" si="14">IF($H39&gt;0,SUMIFS(master_hr_times_cap,master_type,$A39,is_enabled, TRUE, INDIRECT($D39),"&gt;="&amp;$F39,INDIRECT($D39),"&lt;"&amp;IF(AND($C39=$C40,$A39=$A40),$F40,1000000000000000))/($H39*$J39),"")</f>
        <v/>
      </c>
      <c r="L39" s="172" t="e">
        <f t="shared" ca="1" si="6"/>
        <v>#VALUE!</v>
      </c>
      <c r="M39" s="172" t="e">
        <f t="shared" ca="1" si="7"/>
        <v>#VALUE!</v>
      </c>
      <c r="N39" s="4"/>
    </row>
    <row r="40" spans="1:14">
      <c r="A40" t="s">
        <v>877</v>
      </c>
      <c r="B40" t="s">
        <v>601</v>
      </c>
      <c r="C40" t="s">
        <v>888</v>
      </c>
      <c r="D40" t="s">
        <v>894</v>
      </c>
      <c r="E40" t="s">
        <v>874</v>
      </c>
      <c r="F40">
        <f t="shared" si="11"/>
        <v>10.5</v>
      </c>
      <c r="G40" s="128" t="str">
        <f t="shared" si="1"/>
        <v>coal_lig_st_avgEff</v>
      </c>
      <c r="H40" s="23">
        <f t="shared" ca="1" si="12"/>
        <v>0</v>
      </c>
      <c r="I40" s="101" t="str">
        <f t="shared" ca="1" si="13"/>
        <v/>
      </c>
      <c r="J40" s="101" t="str">
        <f t="shared" ca="1" si="4"/>
        <v/>
      </c>
      <c r="K40" s="171" t="str">
        <f t="shared" ca="1" si="14"/>
        <v/>
      </c>
      <c r="L40" s="172" t="e">
        <f t="shared" ca="1" si="6"/>
        <v>#VALUE!</v>
      </c>
      <c r="M40" s="172" t="e">
        <f t="shared" ca="1" si="7"/>
        <v>#VALUE!</v>
      </c>
      <c r="N40" s="4"/>
    </row>
    <row r="41" spans="1:14">
      <c r="A41" t="s">
        <v>877</v>
      </c>
      <c r="B41" t="s">
        <v>601</v>
      </c>
      <c r="C41" t="s">
        <v>888</v>
      </c>
      <c r="D41" t="s">
        <v>894</v>
      </c>
      <c r="E41" s="45" t="s">
        <v>875</v>
      </c>
      <c r="F41">
        <f t="shared" si="11"/>
        <v>12</v>
      </c>
      <c r="G41" s="128" t="str">
        <f t="shared" si="1"/>
        <v>coal_lig_st_loEff</v>
      </c>
      <c r="H41" s="23">
        <f t="shared" ca="1" si="12"/>
        <v>0</v>
      </c>
      <c r="I41" s="101" t="str">
        <f t="shared" ca="1" si="13"/>
        <v/>
      </c>
      <c r="J41" s="101" t="str">
        <f t="shared" ca="1" si="4"/>
        <v/>
      </c>
      <c r="K41" s="171" t="str">
        <f t="shared" ca="1" si="14"/>
        <v/>
      </c>
      <c r="L41" s="172" t="e">
        <f t="shared" ca="1" si="6"/>
        <v>#VALUE!</v>
      </c>
      <c r="M41" s="172" t="e">
        <f t="shared" ca="1" si="7"/>
        <v>#VALUE!</v>
      </c>
      <c r="N41" s="4"/>
    </row>
    <row r="42" spans="1:14">
      <c r="A42" t="s">
        <v>878</v>
      </c>
      <c r="B42" t="s">
        <v>598</v>
      </c>
      <c r="C42" t="s">
        <v>888</v>
      </c>
      <c r="D42" t="s">
        <v>894</v>
      </c>
      <c r="E42" t="s">
        <v>873</v>
      </c>
      <c r="F42">
        <f t="shared" si="11"/>
        <v>0</v>
      </c>
      <c r="G42" s="128" t="str">
        <f t="shared" si="1"/>
        <v>coal_sub_st_hiEff</v>
      </c>
      <c r="H42" s="23">
        <f t="shared" ca="1" si="12"/>
        <v>1</v>
      </c>
      <c r="I42" s="101">
        <f t="shared" ca="1" si="13"/>
        <v>0.60039999999999993</v>
      </c>
      <c r="J42" s="101">
        <f t="shared" ca="1" si="4"/>
        <v>0.60039999999999993</v>
      </c>
      <c r="K42" s="171">
        <f t="shared" ca="1" si="14"/>
        <v>10.1327964</v>
      </c>
      <c r="L42" s="172">
        <f t="shared" ca="1" si="6"/>
        <v>0.60040000000000004</v>
      </c>
      <c r="M42" s="172">
        <f t="shared" ca="1" si="7"/>
        <v>0.60040000000000004</v>
      </c>
      <c r="N42" s="4"/>
    </row>
    <row r="43" spans="1:14">
      <c r="A43" t="s">
        <v>878</v>
      </c>
      <c r="B43" t="s">
        <v>598</v>
      </c>
      <c r="C43" t="s">
        <v>888</v>
      </c>
      <c r="D43" t="s">
        <v>894</v>
      </c>
      <c r="E43" t="s">
        <v>874</v>
      </c>
      <c r="F43">
        <f t="shared" si="11"/>
        <v>10.199999999999999</v>
      </c>
      <c r="G43" s="128" t="str">
        <f t="shared" si="1"/>
        <v>coal_sub_st_avgEff</v>
      </c>
      <c r="H43" s="23">
        <f t="shared" ca="1" si="12"/>
        <v>3</v>
      </c>
      <c r="I43" s="101">
        <f t="shared" ca="1" si="13"/>
        <v>1.69</v>
      </c>
      <c r="J43" s="101">
        <f t="shared" ca="1" si="4"/>
        <v>0.56333333333333335</v>
      </c>
      <c r="K43" s="171">
        <f t="shared" ca="1" si="14"/>
        <v>10.678880400000001</v>
      </c>
      <c r="L43" s="172">
        <f t="shared" ca="1" si="6"/>
        <v>0.56333</v>
      </c>
      <c r="M43" s="172">
        <f t="shared" ca="1" si="7"/>
        <v>1.6899899999999999</v>
      </c>
      <c r="N43" s="130"/>
    </row>
    <row r="44" spans="1:14">
      <c r="A44" t="s">
        <v>878</v>
      </c>
      <c r="B44" t="s">
        <v>598</v>
      </c>
      <c r="C44" t="s">
        <v>888</v>
      </c>
      <c r="D44" t="s">
        <v>894</v>
      </c>
      <c r="E44" s="45" t="s">
        <v>875</v>
      </c>
      <c r="F44">
        <f t="shared" si="11"/>
        <v>12</v>
      </c>
      <c r="G44" s="128" t="str">
        <f t="shared" si="1"/>
        <v>coal_sub_st_loEff</v>
      </c>
      <c r="H44" s="23">
        <f t="shared" ca="1" si="12"/>
        <v>0</v>
      </c>
      <c r="I44" s="101" t="str">
        <f t="shared" ca="1" si="13"/>
        <v/>
      </c>
      <c r="J44" s="101" t="str">
        <f t="shared" ca="1" si="4"/>
        <v/>
      </c>
      <c r="K44" s="171" t="str">
        <f t="shared" ca="1" si="14"/>
        <v/>
      </c>
      <c r="L44" s="172" t="e">
        <f t="shared" ca="1" si="6"/>
        <v>#VALUE!</v>
      </c>
      <c r="M44" s="172" t="e">
        <f t="shared" ca="1" si="7"/>
        <v>#VALUE!</v>
      </c>
      <c r="N44" s="4"/>
    </row>
    <row r="45" spans="1:14">
      <c r="A45" t="s">
        <v>879</v>
      </c>
      <c r="B45" t="s">
        <v>602</v>
      </c>
      <c r="C45" t="s">
        <v>888</v>
      </c>
      <c r="D45" t="s">
        <v>894</v>
      </c>
      <c r="E45" t="s">
        <v>873</v>
      </c>
      <c r="F45">
        <f t="shared" si="11"/>
        <v>0</v>
      </c>
      <c r="G45" s="128" t="str">
        <f t="shared" si="1"/>
        <v>ng_cc_hiEff</v>
      </c>
      <c r="H45" s="23">
        <f t="shared" ca="1" si="12"/>
        <v>5</v>
      </c>
      <c r="I45" s="101">
        <f t="shared" ca="1" si="13"/>
        <v>2.1998000000000002</v>
      </c>
      <c r="J45" s="101">
        <f t="shared" ca="1" si="4"/>
        <v>0.43996000000000002</v>
      </c>
      <c r="K45" s="171">
        <f t="shared" ca="1" si="14"/>
        <v>7.4326282482134731</v>
      </c>
      <c r="L45" s="172">
        <f t="shared" ca="1" si="6"/>
        <v>0.43996000000000002</v>
      </c>
      <c r="M45" s="172">
        <f t="shared" ca="1" si="7"/>
        <v>2.1998000000000002</v>
      </c>
      <c r="N45" s="4"/>
    </row>
    <row r="46" spans="1:14">
      <c r="A46" t="s">
        <v>879</v>
      </c>
      <c r="B46" t="s">
        <v>602</v>
      </c>
      <c r="C46" t="s">
        <v>888</v>
      </c>
      <c r="D46" t="s">
        <v>894</v>
      </c>
      <c r="E46" t="s">
        <v>874</v>
      </c>
      <c r="F46">
        <f t="shared" si="11"/>
        <v>7.5</v>
      </c>
      <c r="G46" s="128" t="str">
        <f t="shared" si="1"/>
        <v>ng_cc_avgEff</v>
      </c>
      <c r="H46" s="23">
        <f t="shared" ca="1" si="12"/>
        <v>2</v>
      </c>
      <c r="I46" s="101">
        <f t="shared" ca="1" si="13"/>
        <v>1.2267999999999999</v>
      </c>
      <c r="J46" s="101">
        <f t="shared" ca="1" si="4"/>
        <v>0.61339999999999995</v>
      </c>
      <c r="K46" s="171">
        <f t="shared" ca="1" si="14"/>
        <v>7.7613291170687981</v>
      </c>
      <c r="L46" s="172">
        <f t="shared" ca="1" si="6"/>
        <v>0.61339999999999995</v>
      </c>
      <c r="M46" s="172">
        <f t="shared" ca="1" si="7"/>
        <v>1.2267999999999999</v>
      </c>
      <c r="N46" s="4"/>
    </row>
    <row r="47" spans="1:14">
      <c r="A47" t="s">
        <v>879</v>
      </c>
      <c r="B47" t="s">
        <v>602</v>
      </c>
      <c r="C47" t="s">
        <v>888</v>
      </c>
      <c r="D47" t="s">
        <v>894</v>
      </c>
      <c r="E47" s="45" t="s">
        <v>875</v>
      </c>
      <c r="F47">
        <f t="shared" si="11"/>
        <v>9</v>
      </c>
      <c r="G47" s="128" t="str">
        <f t="shared" ref="G47:G72" si="15">A47&amp;IF(E47&lt;&gt;"","_"&amp;E47,"")</f>
        <v>ng_cc_loEff</v>
      </c>
      <c r="H47" s="23">
        <f t="shared" ca="1" si="12"/>
        <v>0</v>
      </c>
      <c r="I47" s="101" t="str">
        <f t="shared" ca="1" si="13"/>
        <v/>
      </c>
      <c r="J47" s="101" t="str">
        <f t="shared" ref="J47:J72" ca="1" si="16">IF($H47&gt;0,I47/H47,"")</f>
        <v/>
      </c>
      <c r="K47" s="171" t="str">
        <f t="shared" ca="1" si="14"/>
        <v/>
      </c>
      <c r="L47" s="172" t="e">
        <f t="shared" ca="1" si="6"/>
        <v>#VALUE!</v>
      </c>
      <c r="M47" s="172" t="e">
        <f t="shared" ca="1" si="7"/>
        <v>#VALUE!</v>
      </c>
      <c r="N47" s="4"/>
    </row>
    <row r="48" spans="1:14">
      <c r="A48" t="s">
        <v>880</v>
      </c>
      <c r="B48" t="s">
        <v>602</v>
      </c>
      <c r="C48" t="s">
        <v>888</v>
      </c>
      <c r="D48" t="s">
        <v>894</v>
      </c>
      <c r="E48" t="s">
        <v>873</v>
      </c>
      <c r="F48">
        <f t="shared" si="11"/>
        <v>0</v>
      </c>
      <c r="G48" s="128" t="str">
        <f t="shared" si="15"/>
        <v>ng_gt_hiEff</v>
      </c>
      <c r="H48" s="23">
        <f t="shared" ca="1" si="12"/>
        <v>2</v>
      </c>
      <c r="I48" s="101">
        <f t="shared" ca="1" si="13"/>
        <v>0.308</v>
      </c>
      <c r="J48" s="101">
        <f t="shared" ca="1" si="16"/>
        <v>0.154</v>
      </c>
      <c r="K48" s="171">
        <f t="shared" ca="1" si="14"/>
        <v>7.6393871999999998</v>
      </c>
      <c r="L48" s="172">
        <f t="shared" ca="1" si="6"/>
        <v>0.154</v>
      </c>
      <c r="M48" s="172">
        <f t="shared" ca="1" si="7"/>
        <v>0.308</v>
      </c>
      <c r="N48" s="4"/>
    </row>
    <row r="49" spans="1:14">
      <c r="A49" t="s">
        <v>880</v>
      </c>
      <c r="B49" t="s">
        <v>602</v>
      </c>
      <c r="C49" t="s">
        <v>888</v>
      </c>
      <c r="D49" t="s">
        <v>894</v>
      </c>
      <c r="E49" t="s">
        <v>874</v>
      </c>
      <c r="F49">
        <f t="shared" si="11"/>
        <v>10</v>
      </c>
      <c r="G49" s="128" t="str">
        <f t="shared" si="15"/>
        <v>ng_gt_avgEff</v>
      </c>
      <c r="H49" s="23">
        <f t="shared" ca="1" si="12"/>
        <v>3</v>
      </c>
      <c r="I49" s="101">
        <f t="shared" ca="1" si="13"/>
        <v>0.32700000000000001</v>
      </c>
      <c r="J49" s="101">
        <f t="shared" ca="1" si="16"/>
        <v>0.109</v>
      </c>
      <c r="K49" s="171">
        <f t="shared" ca="1" si="14"/>
        <v>12.52413722972477</v>
      </c>
      <c r="L49" s="172">
        <f t="shared" ca="1" si="6"/>
        <v>0.109</v>
      </c>
      <c r="M49" s="172">
        <f t="shared" ca="1" si="7"/>
        <v>0.32700000000000001</v>
      </c>
      <c r="N49" s="4"/>
    </row>
    <row r="50" spans="1:14">
      <c r="A50" t="s">
        <v>880</v>
      </c>
      <c r="B50" t="s">
        <v>602</v>
      </c>
      <c r="C50" t="s">
        <v>888</v>
      </c>
      <c r="D50" t="s">
        <v>894</v>
      </c>
      <c r="E50" s="45" t="s">
        <v>875</v>
      </c>
      <c r="F50">
        <f t="shared" si="11"/>
        <v>13</v>
      </c>
      <c r="G50" s="128" t="str">
        <f t="shared" si="15"/>
        <v>ng_gt_loEff</v>
      </c>
      <c r="H50" s="23">
        <f t="shared" ca="1" si="12"/>
        <v>4</v>
      </c>
      <c r="I50" s="101">
        <f t="shared" ca="1" si="13"/>
        <v>0.35520000000000002</v>
      </c>
      <c r="J50" s="101">
        <f t="shared" ca="1" si="16"/>
        <v>8.8800000000000004E-2</v>
      </c>
      <c r="K50" s="171">
        <f t="shared" ca="1" si="14"/>
        <v>13.633414937162161</v>
      </c>
      <c r="L50" s="172">
        <f t="shared" ca="1" si="6"/>
        <v>8.8800000000000004E-2</v>
      </c>
      <c r="M50" s="172">
        <f t="shared" ca="1" si="7"/>
        <v>0.35520000000000002</v>
      </c>
      <c r="N50" s="4"/>
    </row>
    <row r="51" spans="1:14">
      <c r="A51" t="s">
        <v>881</v>
      </c>
      <c r="B51" t="s">
        <v>602</v>
      </c>
      <c r="C51" t="s">
        <v>888</v>
      </c>
      <c r="D51" t="s">
        <v>894</v>
      </c>
      <c r="E51" t="s">
        <v>873</v>
      </c>
      <c r="F51">
        <f t="shared" si="11"/>
        <v>0</v>
      </c>
      <c r="G51" s="128" t="str">
        <f t="shared" si="15"/>
        <v>ng_st_hiEff</v>
      </c>
      <c r="H51" s="23">
        <f t="shared" ca="1" si="12"/>
        <v>0</v>
      </c>
      <c r="I51" s="101" t="str">
        <f t="shared" ca="1" si="13"/>
        <v/>
      </c>
      <c r="J51" s="101" t="str">
        <f t="shared" ca="1" si="16"/>
        <v/>
      </c>
      <c r="K51" s="171" t="str">
        <f t="shared" ca="1" si="14"/>
        <v/>
      </c>
      <c r="L51" s="172" t="e">
        <f t="shared" ca="1" si="6"/>
        <v>#VALUE!</v>
      </c>
      <c r="M51" s="172" t="e">
        <f t="shared" ca="1" si="7"/>
        <v>#VALUE!</v>
      </c>
      <c r="N51" s="4"/>
    </row>
    <row r="52" spans="1:14">
      <c r="A52" t="s">
        <v>881</v>
      </c>
      <c r="B52" t="s">
        <v>602</v>
      </c>
      <c r="C52" t="s">
        <v>888</v>
      </c>
      <c r="D52" t="s">
        <v>894</v>
      </c>
      <c r="E52" t="s">
        <v>874</v>
      </c>
      <c r="F52">
        <f t="shared" si="11"/>
        <v>11.5</v>
      </c>
      <c r="G52" s="128" t="str">
        <f t="shared" si="15"/>
        <v>ng_st_avgEff</v>
      </c>
      <c r="H52" s="23">
        <f t="shared" ca="1" si="12"/>
        <v>0</v>
      </c>
      <c r="I52" s="101" t="str">
        <f t="shared" ca="1" si="13"/>
        <v/>
      </c>
      <c r="J52" s="101" t="str">
        <f t="shared" ca="1" si="16"/>
        <v/>
      </c>
      <c r="K52" s="171" t="str">
        <f t="shared" ca="1" si="14"/>
        <v/>
      </c>
      <c r="L52" s="172" t="e">
        <f t="shared" ca="1" si="6"/>
        <v>#VALUE!</v>
      </c>
      <c r="M52" s="172" t="e">
        <f t="shared" ca="1" si="7"/>
        <v>#VALUE!</v>
      </c>
      <c r="N52" s="4"/>
    </row>
    <row r="53" spans="1:14">
      <c r="A53" t="s">
        <v>881</v>
      </c>
      <c r="B53" t="s">
        <v>602</v>
      </c>
      <c r="C53" t="s">
        <v>888</v>
      </c>
      <c r="D53" t="s">
        <v>894</v>
      </c>
      <c r="E53" s="45" t="s">
        <v>875</v>
      </c>
      <c r="F53">
        <f t="shared" si="11"/>
        <v>13</v>
      </c>
      <c r="G53" s="128" t="str">
        <f t="shared" si="15"/>
        <v>ng_st_loEff</v>
      </c>
      <c r="H53" s="23">
        <f t="shared" ca="1" si="12"/>
        <v>0</v>
      </c>
      <c r="I53" s="101" t="str">
        <f t="shared" ca="1" si="13"/>
        <v/>
      </c>
      <c r="J53" s="101" t="str">
        <f t="shared" ca="1" si="16"/>
        <v/>
      </c>
      <c r="K53" s="171" t="str">
        <f t="shared" ca="1" si="14"/>
        <v/>
      </c>
      <c r="L53" s="172" t="e">
        <f t="shared" ca="1" si="6"/>
        <v>#VALUE!</v>
      </c>
      <c r="M53" s="172" t="e">
        <f t="shared" ca="1" si="7"/>
        <v>#VALUE!</v>
      </c>
      <c r="N53" s="4"/>
    </row>
    <row r="54" spans="1:14">
      <c r="A54" t="s">
        <v>882</v>
      </c>
      <c r="B54" t="s">
        <v>603</v>
      </c>
      <c r="C54" t="s">
        <v>888</v>
      </c>
      <c r="D54" t="s">
        <v>893</v>
      </c>
      <c r="F54">
        <v>0</v>
      </c>
      <c r="G54" s="128" t="str">
        <f t="shared" si="15"/>
        <v>u235_st</v>
      </c>
      <c r="H54" s="23">
        <f t="shared" ca="1" si="12"/>
        <v>0</v>
      </c>
      <c r="I54" s="101" t="str">
        <f t="shared" ca="1" si="13"/>
        <v/>
      </c>
      <c r="J54" s="101" t="str">
        <f t="shared" ca="1" si="16"/>
        <v/>
      </c>
      <c r="K54" s="171" t="str">
        <f t="shared" ca="1" si="14"/>
        <v/>
      </c>
      <c r="L54" s="172" t="e">
        <f t="shared" ca="1" si="6"/>
        <v>#VALUE!</v>
      </c>
      <c r="M54" s="172" t="e">
        <f t="shared" ca="1" si="7"/>
        <v>#VALUE!</v>
      </c>
      <c r="N54" s="4"/>
    </row>
    <row r="55" spans="1:14">
      <c r="A55" t="s">
        <v>595</v>
      </c>
      <c r="B55" t="s">
        <v>595</v>
      </c>
      <c r="C55" t="s">
        <v>888</v>
      </c>
      <c r="D55" t="s">
        <v>893</v>
      </c>
      <c r="F55">
        <v>0</v>
      </c>
      <c r="G55" s="128" t="str">
        <f t="shared" si="15"/>
        <v>wind</v>
      </c>
      <c r="H55" s="23">
        <f t="shared" ca="1" si="12"/>
        <v>1</v>
      </c>
      <c r="I55" s="101">
        <f t="shared" ca="1" si="13"/>
        <v>0.5</v>
      </c>
      <c r="J55" s="101">
        <f t="shared" ca="1" si="16"/>
        <v>0.5</v>
      </c>
      <c r="K55" s="171">
        <f t="shared" ca="1" si="14"/>
        <v>1</v>
      </c>
      <c r="L55" s="172">
        <f t="shared" ca="1" si="6"/>
        <v>0.5</v>
      </c>
      <c r="M55" s="172">
        <f t="shared" ca="1" si="7"/>
        <v>0.5</v>
      </c>
      <c r="N55" s="4"/>
    </row>
    <row r="56" spans="1:14">
      <c r="A56" t="s">
        <v>877</v>
      </c>
      <c r="B56" t="s">
        <v>601</v>
      </c>
      <c r="C56" t="s">
        <v>887</v>
      </c>
      <c r="D56" t="s">
        <v>893</v>
      </c>
      <c r="E56" t="s">
        <v>868</v>
      </c>
      <c r="F56">
        <f t="shared" ref="F56:F70" si="17">INDEX(cluster_params,MATCH(A56,hdr_cluster_gen_type,0),MATCH(E56,hdr_cluster_set,0))</f>
        <v>0</v>
      </c>
      <c r="G56" s="128" t="str">
        <f t="shared" si="15"/>
        <v>coal_lig_st_small</v>
      </c>
      <c r="H56" s="23">
        <f t="shared" ca="1" si="12"/>
        <v>0</v>
      </c>
      <c r="I56" s="101" t="str">
        <f t="shared" ca="1" si="13"/>
        <v/>
      </c>
      <c r="J56" s="101" t="str">
        <f t="shared" ca="1" si="16"/>
        <v/>
      </c>
      <c r="K56" s="171" t="str">
        <f t="shared" ca="1" si="14"/>
        <v/>
      </c>
      <c r="L56" s="172" t="e">
        <f t="shared" ca="1" si="6"/>
        <v>#VALUE!</v>
      </c>
      <c r="M56" s="172" t="e">
        <f t="shared" ca="1" si="7"/>
        <v>#VALUE!</v>
      </c>
      <c r="N56" s="4"/>
    </row>
    <row r="57" spans="1:14">
      <c r="A57" t="s">
        <v>877</v>
      </c>
      <c r="B57" t="s">
        <v>601</v>
      </c>
      <c r="C57" t="s">
        <v>887</v>
      </c>
      <c r="D57" t="s">
        <v>893</v>
      </c>
      <c r="E57" t="s">
        <v>869</v>
      </c>
      <c r="F57">
        <f t="shared" si="17"/>
        <v>0.5</v>
      </c>
      <c r="G57" s="128" t="str">
        <f t="shared" si="15"/>
        <v>coal_lig_st_med</v>
      </c>
      <c r="H57" s="23">
        <f t="shared" ca="1" si="12"/>
        <v>0</v>
      </c>
      <c r="I57" s="101" t="str">
        <f t="shared" ca="1" si="13"/>
        <v/>
      </c>
      <c r="J57" s="101" t="str">
        <f t="shared" ca="1" si="16"/>
        <v/>
      </c>
      <c r="K57" s="171" t="str">
        <f t="shared" ca="1" si="14"/>
        <v/>
      </c>
      <c r="L57" s="172" t="e">
        <f t="shared" ca="1" si="6"/>
        <v>#VALUE!</v>
      </c>
      <c r="M57" s="172" t="e">
        <f t="shared" ca="1" si="7"/>
        <v>#VALUE!</v>
      </c>
      <c r="N57" s="4"/>
    </row>
    <row r="58" spans="1:14">
      <c r="A58" t="s">
        <v>877</v>
      </c>
      <c r="B58" t="s">
        <v>601</v>
      </c>
      <c r="C58" t="s">
        <v>887</v>
      </c>
      <c r="D58" t="s">
        <v>893</v>
      </c>
      <c r="E58" t="s">
        <v>870</v>
      </c>
      <c r="F58">
        <f t="shared" si="17"/>
        <v>0.65</v>
      </c>
      <c r="G58" s="128" t="str">
        <f t="shared" si="15"/>
        <v>coal_lig_st_large</v>
      </c>
      <c r="H58" s="23">
        <f t="shared" ca="1" si="12"/>
        <v>0</v>
      </c>
      <c r="I58" s="101" t="str">
        <f t="shared" ca="1" si="13"/>
        <v/>
      </c>
      <c r="J58" s="101" t="str">
        <f t="shared" ca="1" si="16"/>
        <v/>
      </c>
      <c r="K58" s="171" t="str">
        <f t="shared" ca="1" si="14"/>
        <v/>
      </c>
      <c r="L58" s="172" t="e">
        <f t="shared" ca="1" si="6"/>
        <v>#VALUE!</v>
      </c>
      <c r="M58" s="172" t="e">
        <f t="shared" ca="1" si="7"/>
        <v>#VALUE!</v>
      </c>
      <c r="N58" s="4"/>
    </row>
    <row r="59" spans="1:14">
      <c r="A59" t="s">
        <v>878</v>
      </c>
      <c r="B59" t="s">
        <v>598</v>
      </c>
      <c r="C59" t="s">
        <v>887</v>
      </c>
      <c r="D59" t="s">
        <v>893</v>
      </c>
      <c r="E59" t="s">
        <v>868</v>
      </c>
      <c r="F59">
        <f t="shared" si="17"/>
        <v>0</v>
      </c>
      <c r="G59" s="128" t="str">
        <f t="shared" si="15"/>
        <v>coal_sub_st_small</v>
      </c>
      <c r="H59" s="23">
        <f t="shared" ca="1" si="12"/>
        <v>1</v>
      </c>
      <c r="I59" s="101">
        <f t="shared" ca="1" si="13"/>
        <v>0.46</v>
      </c>
      <c r="J59" s="101">
        <f t="shared" ca="1" si="16"/>
        <v>0.46</v>
      </c>
      <c r="K59" s="171">
        <f t="shared" ca="1" si="14"/>
        <v>10.678880400000001</v>
      </c>
      <c r="L59" s="172">
        <f t="shared" ca="1" si="6"/>
        <v>0.46</v>
      </c>
      <c r="M59" s="172">
        <f t="shared" ca="1" si="7"/>
        <v>0.46</v>
      </c>
      <c r="N59" s="4"/>
    </row>
    <row r="60" spans="1:14">
      <c r="A60" t="s">
        <v>878</v>
      </c>
      <c r="B60" t="s">
        <v>598</v>
      </c>
      <c r="C60" t="s">
        <v>887</v>
      </c>
      <c r="D60" t="s">
        <v>893</v>
      </c>
      <c r="E60" t="s">
        <v>869</v>
      </c>
      <c r="F60">
        <f t="shared" si="17"/>
        <v>0.5</v>
      </c>
      <c r="G60" s="128" t="str">
        <f t="shared" si="15"/>
        <v>coal_sub_st_med</v>
      </c>
      <c r="H60" s="23">
        <f t="shared" ca="1" si="12"/>
        <v>3</v>
      </c>
      <c r="I60" s="101">
        <f t="shared" ca="1" si="13"/>
        <v>1.8303999999999998</v>
      </c>
      <c r="J60" s="101">
        <f t="shared" ca="1" si="16"/>
        <v>0.61013333333333331</v>
      </c>
      <c r="K60" s="171">
        <f t="shared" ca="1" si="14"/>
        <v>10.499756255769229</v>
      </c>
      <c r="L60" s="172">
        <f t="shared" ca="1" si="6"/>
        <v>0.61012999999999995</v>
      </c>
      <c r="M60" s="172">
        <f t="shared" ca="1" si="7"/>
        <v>1.83039</v>
      </c>
      <c r="N60" s="4"/>
    </row>
    <row r="61" spans="1:14">
      <c r="A61" t="s">
        <v>878</v>
      </c>
      <c r="B61" t="s">
        <v>598</v>
      </c>
      <c r="C61" t="s">
        <v>887</v>
      </c>
      <c r="D61" t="s">
        <v>893</v>
      </c>
      <c r="E61" t="s">
        <v>870</v>
      </c>
      <c r="F61">
        <f t="shared" si="17"/>
        <v>0.65</v>
      </c>
      <c r="G61" s="128" t="str">
        <f t="shared" si="15"/>
        <v>coal_sub_st_large</v>
      </c>
      <c r="H61" s="23">
        <f t="shared" ca="1" si="12"/>
        <v>0</v>
      </c>
      <c r="I61" s="101" t="str">
        <f t="shared" ca="1" si="13"/>
        <v/>
      </c>
      <c r="J61" s="101" t="str">
        <f t="shared" ca="1" si="16"/>
        <v/>
      </c>
      <c r="K61" s="171" t="str">
        <f t="shared" ca="1" si="14"/>
        <v/>
      </c>
      <c r="L61" s="172" t="e">
        <f t="shared" ca="1" si="6"/>
        <v>#VALUE!</v>
      </c>
      <c r="M61" s="172" t="e">
        <f t="shared" ca="1" si="7"/>
        <v>#VALUE!</v>
      </c>
      <c r="N61" s="4"/>
    </row>
    <row r="62" spans="1:14">
      <c r="A62" t="s">
        <v>879</v>
      </c>
      <c r="B62" t="s">
        <v>602</v>
      </c>
      <c r="C62" t="s">
        <v>887</v>
      </c>
      <c r="D62" t="s">
        <v>893</v>
      </c>
      <c r="E62" t="s">
        <v>868</v>
      </c>
      <c r="F62">
        <f t="shared" si="17"/>
        <v>0</v>
      </c>
      <c r="G62" s="128" t="str">
        <f t="shared" si="15"/>
        <v>ng_cc_small</v>
      </c>
      <c r="H62" s="23">
        <f t="shared" ca="1" si="12"/>
        <v>2</v>
      </c>
      <c r="I62" s="101">
        <f t="shared" ca="1" si="13"/>
        <v>0.55620000000000003</v>
      </c>
      <c r="J62" s="101">
        <f t="shared" ca="1" si="16"/>
        <v>0.27810000000000001</v>
      </c>
      <c r="K62" s="171">
        <f t="shared" ca="1" si="14"/>
        <v>7.3855686999999985</v>
      </c>
      <c r="L62" s="172">
        <f t="shared" ca="1" si="6"/>
        <v>0.27810000000000001</v>
      </c>
      <c r="M62" s="172">
        <f t="shared" ca="1" si="7"/>
        <v>0.55620000000000003</v>
      </c>
      <c r="N62" s="4"/>
    </row>
    <row r="63" spans="1:14">
      <c r="A63" t="s">
        <v>879</v>
      </c>
      <c r="B63" t="s">
        <v>602</v>
      </c>
      <c r="C63" t="s">
        <v>887</v>
      </c>
      <c r="D63" t="s">
        <v>893</v>
      </c>
      <c r="E63" t="s">
        <v>869</v>
      </c>
      <c r="F63">
        <f t="shared" si="17"/>
        <v>0.3</v>
      </c>
      <c r="G63" s="128" t="str">
        <f t="shared" si="15"/>
        <v>ng_cc_med</v>
      </c>
      <c r="H63" s="23">
        <f t="shared" ca="1" si="12"/>
        <v>3</v>
      </c>
      <c r="I63" s="101">
        <f t="shared" ca="1" si="13"/>
        <v>1.4669999999999999</v>
      </c>
      <c r="J63" s="101">
        <f t="shared" ca="1" si="16"/>
        <v>0.48899999999999993</v>
      </c>
      <c r="K63" s="171">
        <f t="shared" ca="1" si="14"/>
        <v>7.5074092944785296</v>
      </c>
      <c r="L63" s="172">
        <f t="shared" ca="1" si="6"/>
        <v>0.48899999999999999</v>
      </c>
      <c r="M63" s="172">
        <f t="shared" ca="1" si="7"/>
        <v>1.4670000000000001</v>
      </c>
      <c r="N63" s="4"/>
    </row>
    <row r="64" spans="1:14">
      <c r="A64" t="s">
        <v>879</v>
      </c>
      <c r="B64" t="s">
        <v>602</v>
      </c>
      <c r="C64" t="s">
        <v>887</v>
      </c>
      <c r="D64" t="s">
        <v>893</v>
      </c>
      <c r="E64" t="s">
        <v>870</v>
      </c>
      <c r="F64">
        <f t="shared" si="17"/>
        <v>0.6</v>
      </c>
      <c r="G64" s="128" t="str">
        <f t="shared" si="15"/>
        <v>ng_cc_large</v>
      </c>
      <c r="H64" s="23">
        <f t="shared" ca="1" si="12"/>
        <v>2</v>
      </c>
      <c r="I64" s="101">
        <f t="shared" ca="1" si="13"/>
        <v>1.4034</v>
      </c>
      <c r="J64" s="101">
        <f t="shared" ca="1" si="16"/>
        <v>0.70169999999999999</v>
      </c>
      <c r="K64" s="171">
        <f t="shared" ca="1" si="14"/>
        <v>7.6604470823001289</v>
      </c>
      <c r="L64" s="172">
        <f t="shared" ca="1" si="6"/>
        <v>0.70169999999999999</v>
      </c>
      <c r="M64" s="172">
        <f t="shared" ca="1" si="7"/>
        <v>1.4034</v>
      </c>
      <c r="N64" s="4"/>
    </row>
    <row r="65" spans="1:14">
      <c r="A65" t="s">
        <v>880</v>
      </c>
      <c r="B65" t="s">
        <v>602</v>
      </c>
      <c r="C65" t="s">
        <v>887</v>
      </c>
      <c r="D65" t="s">
        <v>893</v>
      </c>
      <c r="E65" t="s">
        <v>868</v>
      </c>
      <c r="F65">
        <f t="shared" si="17"/>
        <v>0</v>
      </c>
      <c r="G65" s="128" t="str">
        <f t="shared" si="15"/>
        <v>ng_gt_small</v>
      </c>
      <c r="H65" s="23">
        <f t="shared" ca="1" si="12"/>
        <v>0</v>
      </c>
      <c r="I65" s="101" t="str">
        <f t="shared" ca="1" si="13"/>
        <v/>
      </c>
      <c r="J65" s="101" t="str">
        <f t="shared" ca="1" si="16"/>
        <v/>
      </c>
      <c r="K65" s="171" t="str">
        <f t="shared" ca="1" si="14"/>
        <v/>
      </c>
      <c r="L65" s="172" t="e">
        <f t="shared" ca="1" si="6"/>
        <v>#VALUE!</v>
      </c>
      <c r="M65" s="172" t="e">
        <f t="shared" ca="1" si="7"/>
        <v>#VALUE!</v>
      </c>
      <c r="N65" s="4"/>
    </row>
    <row r="66" spans="1:14">
      <c r="A66" t="s">
        <v>880</v>
      </c>
      <c r="B66" t="s">
        <v>602</v>
      </c>
      <c r="C66" t="s">
        <v>887</v>
      </c>
      <c r="D66" t="s">
        <v>893</v>
      </c>
      <c r="E66" t="s">
        <v>869</v>
      </c>
      <c r="F66">
        <f t="shared" si="17"/>
        <v>7.4999999999999997E-2</v>
      </c>
      <c r="G66" s="128" t="str">
        <f t="shared" si="15"/>
        <v>ng_gt_med</v>
      </c>
      <c r="H66" s="23">
        <f t="shared" ca="1" si="12"/>
        <v>5</v>
      </c>
      <c r="I66" s="101">
        <f t="shared" ca="1" si="13"/>
        <v>0.4446</v>
      </c>
      <c r="J66" s="101">
        <f t="shared" ca="1" si="16"/>
        <v>8.8919999999999999E-2</v>
      </c>
      <c r="K66" s="171">
        <f t="shared" ca="1" si="14"/>
        <v>13.334471323346829</v>
      </c>
      <c r="L66" s="172">
        <f t="shared" ca="1" si="6"/>
        <v>8.8919999999999999E-2</v>
      </c>
      <c r="M66" s="172">
        <f t="shared" ca="1" si="7"/>
        <v>0.4446</v>
      </c>
      <c r="N66" s="4"/>
    </row>
    <row r="67" spans="1:14">
      <c r="A67" t="s">
        <v>880</v>
      </c>
      <c r="B67" t="s">
        <v>602</v>
      </c>
      <c r="C67" t="s">
        <v>887</v>
      </c>
      <c r="D67" t="s">
        <v>893</v>
      </c>
      <c r="E67" t="s">
        <v>870</v>
      </c>
      <c r="F67">
        <f t="shared" si="17"/>
        <v>0.1</v>
      </c>
      <c r="G67" s="128" t="str">
        <f t="shared" si="15"/>
        <v>ng_gt_large</v>
      </c>
      <c r="H67" s="23">
        <f t="shared" ca="1" si="12"/>
        <v>4</v>
      </c>
      <c r="I67" s="101">
        <f t="shared" ca="1" si="13"/>
        <v>0.54559999999999997</v>
      </c>
      <c r="J67" s="101">
        <f t="shared" ca="1" si="16"/>
        <v>0.13639999999999999</v>
      </c>
      <c r="K67" s="171">
        <f t="shared" ca="1" si="14"/>
        <v>9.828458883870967</v>
      </c>
      <c r="L67" s="172">
        <f t="shared" ca="1" si="6"/>
        <v>0.13639999999999999</v>
      </c>
      <c r="M67" s="172">
        <f t="shared" ca="1" si="7"/>
        <v>0.54559999999999997</v>
      </c>
      <c r="N67" s="4"/>
    </row>
    <row r="68" spans="1:14">
      <c r="A68" t="s">
        <v>881</v>
      </c>
      <c r="B68" t="s">
        <v>602</v>
      </c>
      <c r="C68" t="s">
        <v>887</v>
      </c>
      <c r="D68" t="s">
        <v>893</v>
      </c>
      <c r="E68" t="s">
        <v>868</v>
      </c>
      <c r="F68">
        <f t="shared" si="17"/>
        <v>0</v>
      </c>
      <c r="G68" s="128" t="str">
        <f t="shared" si="15"/>
        <v>ng_st_small</v>
      </c>
      <c r="H68" s="23">
        <f t="shared" ca="1" si="12"/>
        <v>0</v>
      </c>
      <c r="I68" s="101" t="str">
        <f t="shared" ca="1" si="13"/>
        <v/>
      </c>
      <c r="J68" s="101" t="str">
        <f t="shared" ca="1" si="16"/>
        <v/>
      </c>
      <c r="K68" s="171" t="str">
        <f t="shared" ca="1" si="14"/>
        <v/>
      </c>
      <c r="L68" s="172" t="e">
        <f t="shared" ca="1" si="6"/>
        <v>#VALUE!</v>
      </c>
      <c r="M68" s="172" t="e">
        <f t="shared" ca="1" si="7"/>
        <v>#VALUE!</v>
      </c>
      <c r="N68" s="4"/>
    </row>
    <row r="69" spans="1:14">
      <c r="A69" t="s">
        <v>881</v>
      </c>
      <c r="B69" t="s">
        <v>602</v>
      </c>
      <c r="C69" t="s">
        <v>887</v>
      </c>
      <c r="D69" t="s">
        <v>893</v>
      </c>
      <c r="E69" t="s">
        <v>869</v>
      </c>
      <c r="F69">
        <f t="shared" si="17"/>
        <v>0.15</v>
      </c>
      <c r="G69" s="128" t="str">
        <f t="shared" si="15"/>
        <v>ng_st_med</v>
      </c>
      <c r="H69" s="23">
        <f t="shared" ca="1" si="12"/>
        <v>0</v>
      </c>
      <c r="I69" s="101" t="str">
        <f t="shared" ca="1" si="13"/>
        <v/>
      </c>
      <c r="J69" s="101" t="str">
        <f t="shared" ca="1" si="16"/>
        <v/>
      </c>
      <c r="K69" s="171" t="str">
        <f t="shared" ca="1" si="14"/>
        <v/>
      </c>
      <c r="L69" s="172" t="e">
        <f t="shared" ca="1" si="6"/>
        <v>#VALUE!</v>
      </c>
      <c r="M69" s="172" t="e">
        <f t="shared" ca="1" si="7"/>
        <v>#VALUE!</v>
      </c>
      <c r="N69" s="4"/>
    </row>
    <row r="70" spans="1:14">
      <c r="A70" t="s">
        <v>881</v>
      </c>
      <c r="B70" t="s">
        <v>602</v>
      </c>
      <c r="C70" t="s">
        <v>887</v>
      </c>
      <c r="D70" t="s">
        <v>893</v>
      </c>
      <c r="E70" t="s">
        <v>870</v>
      </c>
      <c r="F70">
        <f t="shared" si="17"/>
        <v>0.3</v>
      </c>
      <c r="G70" s="128" t="str">
        <f t="shared" si="15"/>
        <v>ng_st_large</v>
      </c>
      <c r="H70" s="23">
        <f t="shared" ca="1" si="12"/>
        <v>0</v>
      </c>
      <c r="I70" s="101" t="str">
        <f t="shared" ca="1" si="13"/>
        <v/>
      </c>
      <c r="J70" s="101" t="str">
        <f t="shared" ca="1" si="16"/>
        <v/>
      </c>
      <c r="K70" s="171" t="str">
        <f t="shared" ca="1" si="14"/>
        <v/>
      </c>
      <c r="L70" s="172" t="e">
        <f t="shared" ca="1" si="6"/>
        <v>#VALUE!</v>
      </c>
      <c r="M70" s="172" t="e">
        <f t="shared" ca="1" si="7"/>
        <v>#VALUE!</v>
      </c>
      <c r="N70" s="4"/>
    </row>
    <row r="71" spans="1:14">
      <c r="A71" t="s">
        <v>882</v>
      </c>
      <c r="B71" t="s">
        <v>603</v>
      </c>
      <c r="C71" t="s">
        <v>887</v>
      </c>
      <c r="D71" t="s">
        <v>893</v>
      </c>
      <c r="F71">
        <v>0</v>
      </c>
      <c r="G71" s="128" t="str">
        <f t="shared" si="15"/>
        <v>u235_st</v>
      </c>
      <c r="H71" s="23">
        <f t="shared" ca="1" si="12"/>
        <v>0</v>
      </c>
      <c r="I71" s="101" t="str">
        <f t="shared" ca="1" si="13"/>
        <v/>
      </c>
      <c r="J71" s="101" t="str">
        <f t="shared" ca="1" si="16"/>
        <v/>
      </c>
      <c r="K71" s="171" t="str">
        <f t="shared" ca="1" si="14"/>
        <v/>
      </c>
      <c r="L71" s="172" t="e">
        <f t="shared" ca="1" si="6"/>
        <v>#VALUE!</v>
      </c>
      <c r="M71" s="172" t="e">
        <f t="shared" ca="1" si="7"/>
        <v>#VALUE!</v>
      </c>
      <c r="N71" s="4"/>
    </row>
    <row r="72" spans="1:14">
      <c r="A72" t="s">
        <v>595</v>
      </c>
      <c r="B72" t="s">
        <v>595</v>
      </c>
      <c r="C72" t="s">
        <v>887</v>
      </c>
      <c r="D72" t="s">
        <v>893</v>
      </c>
      <c r="F72">
        <v>0</v>
      </c>
      <c r="G72" s="128" t="str">
        <f t="shared" si="15"/>
        <v>wind</v>
      </c>
      <c r="H72" s="23">
        <f ca="1">COUNTIFS(master_type,$A72,is_enabled, TRUE, INDIRECT($D72),"&gt;="&amp;$F72,INDIRECT($D72),"&lt;"&amp;IF(AND($C72=$C80,$A72=$A80),$F80,10000000000))</f>
        <v>1</v>
      </c>
      <c r="I72" s="101">
        <f ca="1">IF($H72&gt;0,SUMIFS(cap_MW,master_type,$A72,is_enabled, TRUE, INDIRECT($D72),"&gt;="&amp;$F72,INDIRECT($D72),"&lt;"&amp;IF(AND($C72=$C80,$A72=$A80),$F80,10000000000)),"")</f>
        <v>0.5</v>
      </c>
      <c r="J72" s="101">
        <f t="shared" ca="1" si="16"/>
        <v>0.5</v>
      </c>
      <c r="K72" s="171">
        <f ca="1">IF($H72&gt;0,SUMIFS(master_hr_times_cap,master_type,$A72,is_enabled, TRUE, INDIRECT($D72),"&gt;="&amp;$F72,INDIRECT($D72),"&lt;"&amp;IF(AND($C72=$C80,$A72=$A80),$F80,1000000000000000))/($H72*$J72),"")</f>
        <v>1</v>
      </c>
      <c r="L72" s="172">
        <f t="shared" ca="1" si="6"/>
        <v>0.5</v>
      </c>
      <c r="M72" s="172">
        <f t="shared" ca="1" si="7"/>
        <v>0.5</v>
      </c>
      <c r="N72" s="4"/>
    </row>
    <row r="73" spans="1:14" s="4" customFormat="1">
      <c r="G73" s="129"/>
      <c r="H73" s="129"/>
      <c r="J73" s="139"/>
      <c r="K73" s="129"/>
      <c r="L73" s="129"/>
      <c r="M73" s="129"/>
    </row>
    <row r="74" spans="1:14" s="4" customFormat="1">
      <c r="A74" s="4" t="s">
        <v>903</v>
      </c>
      <c r="G74" s="129"/>
      <c r="H74" s="129"/>
      <c r="J74" s="139"/>
      <c r="K74" s="129"/>
      <c r="L74" s="129"/>
      <c r="M74" s="129"/>
    </row>
    <row r="77" spans="1:14">
      <c r="E77" s="45"/>
    </row>
  </sheetData>
  <autoFilter ref="A14:F72"/>
  <mergeCells count="2">
    <mergeCell ref="G4:I4"/>
    <mergeCell ref="J4:L4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8000"/>
  </sheetPr>
  <dimension ref="A1:Q900"/>
  <sheetViews>
    <sheetView tabSelected="1" topLeftCell="A10" workbookViewId="0">
      <pane ySplit="8660" topLeftCell="A901"/>
      <selection activeCell="C12" sqref="C12:C162"/>
      <selection pane="bottomLeft" activeCell="C214" sqref="C214"/>
    </sheetView>
  </sheetViews>
  <sheetFormatPr baseColWidth="10" defaultRowHeight="15" outlineLevelRow="1" x14ac:dyDescent="0"/>
  <cols>
    <col min="1" max="1" width="10.83203125" style="106"/>
    <col min="2" max="2" width="7.5" style="106" customWidth="1"/>
    <col min="3" max="3" width="41.83203125" style="106" bestFit="1" customWidth="1"/>
    <col min="4" max="4" width="13.1640625" style="106" customWidth="1"/>
    <col min="5" max="7" width="10.83203125" style="106"/>
    <col min="8" max="8" width="10.83203125" style="107"/>
    <col min="9" max="9" width="10.83203125" style="106"/>
    <col min="10" max="10" width="28.5" style="106" bestFit="1" customWidth="1"/>
    <col min="11" max="13" width="10.83203125" style="119"/>
    <col min="14" max="14" width="15.5" style="119" customWidth="1"/>
    <col min="15" max="15" width="10.83203125" style="119"/>
    <col min="16" max="16" width="7.6640625" style="119" customWidth="1"/>
    <col min="17" max="16384" width="10.83203125" style="106"/>
  </cols>
  <sheetData>
    <row r="1" spans="1:17">
      <c r="A1" s="106" t="s">
        <v>695</v>
      </c>
      <c r="B1" s="106" t="s">
        <v>667</v>
      </c>
      <c r="C1" s="106" t="s">
        <v>667</v>
      </c>
      <c r="D1" s="106" t="s">
        <v>850</v>
      </c>
      <c r="E1" s="106" t="s">
        <v>1048</v>
      </c>
      <c r="F1" s="106" t="s">
        <v>1048</v>
      </c>
      <c r="G1" s="106" t="s">
        <v>666</v>
      </c>
      <c r="H1" s="107" t="s">
        <v>668</v>
      </c>
      <c r="I1" s="106" t="s">
        <v>1048</v>
      </c>
      <c r="O1" s="119" t="s">
        <v>858</v>
      </c>
      <c r="P1" s="119" t="s">
        <v>862</v>
      </c>
    </row>
    <row r="2" spans="1:17">
      <c r="A2" s="106" t="s">
        <v>696</v>
      </c>
      <c r="B2" s="106">
        <f t="shared" ref="B2:I2" si="0">MATCH(B1,hdr_gen_sort,0)-1</f>
        <v>1</v>
      </c>
      <c r="C2" s="106">
        <f t="shared" si="0"/>
        <v>1</v>
      </c>
      <c r="D2" s="106">
        <f t="shared" si="0"/>
        <v>5</v>
      </c>
      <c r="E2" s="106">
        <f t="shared" si="0"/>
        <v>2</v>
      </c>
      <c r="F2" s="106">
        <f t="shared" si="0"/>
        <v>2</v>
      </c>
      <c r="G2" s="106">
        <f t="shared" si="0"/>
        <v>3</v>
      </c>
      <c r="H2" s="108">
        <f t="shared" si="0"/>
        <v>6</v>
      </c>
      <c r="I2" s="106">
        <f t="shared" si="0"/>
        <v>2</v>
      </c>
      <c r="O2" s="119">
        <f>MATCH(O1,hdr_gen_sort,0)-1</f>
        <v>7</v>
      </c>
      <c r="P2" s="119">
        <f>MATCH(P1,hdr_gen_sort,0)-1</f>
        <v>21</v>
      </c>
    </row>
    <row r="3" spans="1:17">
      <c r="A3" s="106" t="s">
        <v>697</v>
      </c>
      <c r="B3" s="106" t="str">
        <f t="shared" ref="B3:I3" ca="1" si="1">OFFSET(gen_sort_ul,0,B2)</f>
        <v>Generator Unit Name (Plant &amp; unit ID)</v>
      </c>
      <c r="C3" s="106" t="str">
        <f t="shared" ca="1" si="1"/>
        <v>Generator Unit Name (Plant &amp; unit ID)</v>
      </c>
      <c r="D3" s="106" t="str">
        <f t="shared" ca="1" si="1"/>
        <v>Type Code</v>
      </c>
      <c r="E3" s="106" t="str">
        <f t="shared" ca="1" si="1"/>
        <v>Capacity (GW)</v>
      </c>
      <c r="F3" s="106" t="str">
        <f t="shared" ca="1" si="1"/>
        <v>Capacity (GW)</v>
      </c>
      <c r="G3" s="106" t="str">
        <f t="shared" ca="1" si="1"/>
        <v>Fuel (Name from Fuels tab)</v>
      </c>
      <c r="H3" s="107" t="str">
        <f t="shared" ca="1" si="1"/>
        <v>eGrid Heatrate for PLANT (not gen specific)_x000D_MMBTU/MWh</v>
      </c>
      <c r="I3" s="106" t="str">
        <f t="shared" ca="1" si="1"/>
        <v>Capacity (GW)</v>
      </c>
      <c r="O3" s="119" t="str">
        <f ca="1">OFFSET(gen_sort_ul,0,O2)</f>
        <v>Year On-line</v>
      </c>
      <c r="P3" s="119" t="str">
        <f ca="1">OFFSET(gen_sort_ul,0,P2)</f>
        <v>Mixed Plant?</v>
      </c>
    </row>
    <row r="6" spans="1:17">
      <c r="C6" s="109" t="s">
        <v>855</v>
      </c>
      <c r="D6" s="106">
        <f ca="1">COUNTIF(B:B,"OK")</f>
        <v>21</v>
      </c>
    </row>
    <row r="7" spans="1:17" outlineLevel="1">
      <c r="C7" s="109"/>
      <c r="K7" s="118"/>
      <c r="L7" s="118" t="s">
        <v>886</v>
      </c>
      <c r="M7" s="118" t="s">
        <v>887</v>
      </c>
      <c r="N7" s="118" t="s">
        <v>888</v>
      </c>
      <c r="O7" s="118" t="s">
        <v>909</v>
      </c>
    </row>
    <row r="8" spans="1:17" outlineLevel="1">
      <c r="C8" s="109"/>
      <c r="K8" s="118"/>
      <c r="L8" s="118">
        <v>3</v>
      </c>
      <c r="M8" s="118">
        <v>6</v>
      </c>
      <c r="N8" s="118">
        <v>9</v>
      </c>
      <c r="O8" s="118" t="s">
        <v>910</v>
      </c>
    </row>
    <row r="9" spans="1:17" outlineLevel="1">
      <c r="K9" s="118"/>
      <c r="L9" s="118">
        <v>3</v>
      </c>
      <c r="M9" s="118">
        <v>3</v>
      </c>
      <c r="N9" s="118">
        <v>3</v>
      </c>
      <c r="O9" s="118" t="s">
        <v>908</v>
      </c>
    </row>
    <row r="10" spans="1:17" s="110" customFormat="1" ht="69" customHeight="1">
      <c r="A10" s="110" t="s">
        <v>694</v>
      </c>
      <c r="B10" s="111" t="s">
        <v>852</v>
      </c>
      <c r="C10" s="113"/>
      <c r="D10" s="113" t="s">
        <v>733</v>
      </c>
      <c r="E10" s="113" t="s">
        <v>687</v>
      </c>
      <c r="F10" s="113" t="s">
        <v>688</v>
      </c>
      <c r="G10" s="113" t="s">
        <v>618</v>
      </c>
      <c r="H10" s="114" t="s">
        <v>689</v>
      </c>
      <c r="I10" s="113" t="s">
        <v>916</v>
      </c>
      <c r="J10" s="113" t="s">
        <v>911</v>
      </c>
      <c r="K10" s="120" t="s">
        <v>914</v>
      </c>
      <c r="L10" s="120" t="str">
        <f>L7&amp;"_clust"</f>
        <v>age_clust</v>
      </c>
      <c r="M10" s="120" t="str">
        <f>M7&amp;"_clust"</f>
        <v>size_clust</v>
      </c>
      <c r="N10" s="120" t="str">
        <f>N7&amp;"_clust"</f>
        <v>efficiency_clust</v>
      </c>
      <c r="O10" s="120" t="s">
        <v>856</v>
      </c>
      <c r="P10" s="120" t="s">
        <v>884</v>
      </c>
      <c r="Q10" s="110" t="s">
        <v>907</v>
      </c>
    </row>
    <row r="11" spans="1:17">
      <c r="C11" s="115" t="s">
        <v>690</v>
      </c>
      <c r="D11" s="115" t="s">
        <v>734</v>
      </c>
      <c r="E11" s="115" t="s">
        <v>1061</v>
      </c>
      <c r="F11" s="115" t="s">
        <v>1061</v>
      </c>
      <c r="G11" s="115" t="s">
        <v>692</v>
      </c>
      <c r="H11" s="116" t="s">
        <v>693</v>
      </c>
      <c r="I11" s="115" t="s">
        <v>1061</v>
      </c>
      <c r="J11" s="115" t="s">
        <v>734</v>
      </c>
      <c r="K11" s="121" t="s">
        <v>913</v>
      </c>
      <c r="L11" s="121" t="s">
        <v>734</v>
      </c>
      <c r="M11" s="121" t="s">
        <v>734</v>
      </c>
      <c r="N11" s="121" t="s">
        <v>734</v>
      </c>
      <c r="O11" s="121" t="s">
        <v>857</v>
      </c>
      <c r="P11" s="121" t="s">
        <v>883</v>
      </c>
    </row>
    <row r="12" spans="1:17">
      <c r="A12" s="106">
        <f t="shared" ref="A12:A75" si="2">ROW(C12)-ROW(C$11)</f>
        <v>1</v>
      </c>
      <c r="B12" s="106" t="str">
        <f ca="1">IF(OFFSET(gen_sort_ul,$A12,0)&gt;0,IF(OFFSET(gen_sort_ul,$A12,B$2)=ignore_flag,"N","OK"),"Too long")</f>
        <v>OK</v>
      </c>
      <c r="C12" s="106" t="str">
        <f t="shared" ref="C12:I21" ca="1" si="3">IF($B12="OK",OFFSET(gen_sort_ul,$A12,C$2),"-")</f>
        <v>Arthur_Von_Rosenberg_Combined</v>
      </c>
      <c r="D12" s="106" t="str">
        <f t="shared" ca="1" si="3"/>
        <v>ng_cc</v>
      </c>
      <c r="E12" s="106">
        <f t="shared" ca="1" si="3"/>
        <v>0.55000000000000004</v>
      </c>
      <c r="F12" s="106">
        <f t="shared" ca="1" si="3"/>
        <v>0.55000000000000004</v>
      </c>
      <c r="G12" s="106" t="str">
        <f t="shared" ca="1" si="3"/>
        <v>ng</v>
      </c>
      <c r="H12" s="112">
        <f t="shared" ca="1" si="3"/>
        <v>7.4991319999999995</v>
      </c>
      <c r="I12" s="106">
        <f t="shared" ca="1" si="3"/>
        <v>0.55000000000000004</v>
      </c>
      <c r="J12" s="106" t="str">
        <f ca="1">D12&amp;IF(K12,"_"&amp;L12&amp;"_"&amp;M12&amp;"_"&amp;N12,"")</f>
        <v>ng_cc_midAge_med_hiEff</v>
      </c>
      <c r="K12" s="119" t="b">
        <f t="shared" ref="K12:K75" ca="1" si="4">INDEX(cluster_flag,MATCH(D12, hdr_cluster_gen_type,0))</f>
        <v>1</v>
      </c>
      <c r="L12" s="119" t="str">
        <f t="shared" ref="L12:L75" ca="1" si="5">IF($K12,INDEX(hdr_cluster_set,MATCH(O12,OFFSET(cluster_params_ul,$Q12-1,L$8-1,1,L$9))+L$8-1),"-")</f>
        <v>midAge</v>
      </c>
      <c r="M12" s="119" t="str">
        <f t="shared" ref="M12:M75" ca="1" si="6">IF($K12,INDEX(hdr_cluster_set,MATCH(E12,OFFSET(cluster_params_ul,$Q12-1,M$8-1,1,M$9))+M$8-1),"-")</f>
        <v>med</v>
      </c>
      <c r="N12" s="119" t="str">
        <f t="shared" ref="N12:N75" ca="1" si="7">IF($K12,INDEX(hdr_cluster_set,MATCH(H12,OFFSET(cluster_params_ul,$Q12-1,N$8-1,1,N$9))+N$8-1),"-")</f>
        <v>hiEff</v>
      </c>
      <c r="O12" s="119">
        <f t="shared" ref="O12:P17" ca="1" si="8">IF($B12="OK",OFFSET(gen_sort_ul,$A12,O$2),"-")</f>
        <v>2000</v>
      </c>
      <c r="P12" s="119" t="str">
        <f t="shared" ca="1" si="8"/>
        <v/>
      </c>
      <c r="Q12" s="106">
        <f t="shared" ref="Q12:Q75" ca="1" si="9">MATCH(D12,hdr_cluster_gen_type,0)</f>
        <v>4</v>
      </c>
    </row>
    <row r="13" spans="1:17" hidden="1">
      <c r="A13" s="106">
        <f t="shared" si="2"/>
        <v>2</v>
      </c>
      <c r="B13" s="106" t="str">
        <f t="shared" ref="B12:B75" ca="1" si="10">IF(OFFSET(gen_sort_ul,$A13,0)&gt;0,IF(OFFSET(gen_sort_ul,$A13,B$2)=ignore_flag,"N","OK"),"Too long")</f>
        <v>N</v>
      </c>
      <c r="C13" s="106" t="str">
        <f t="shared" ca="1" si="3"/>
        <v>-</v>
      </c>
      <c r="D13" s="106" t="str">
        <f t="shared" ca="1" si="3"/>
        <v>-</v>
      </c>
      <c r="E13" s="106" t="str">
        <f t="shared" ca="1" si="3"/>
        <v>-</v>
      </c>
      <c r="F13" s="106" t="str">
        <f t="shared" ca="1" si="3"/>
        <v>-</v>
      </c>
      <c r="G13" s="106" t="str">
        <f t="shared" ca="1" si="3"/>
        <v>-</v>
      </c>
      <c r="H13" s="112" t="str">
        <f t="shared" ca="1" si="3"/>
        <v>-</v>
      </c>
      <c r="I13" s="106" t="str">
        <f t="shared" ca="1" si="3"/>
        <v>-</v>
      </c>
      <c r="J13" s="106" t="e">
        <f t="shared" ref="J13:J76" ca="1" si="11">D13&amp;IF(K13,"_"&amp;L13&amp;"_"&amp;M13&amp;"_"&amp;N13,"")</f>
        <v>#N/A</v>
      </c>
      <c r="K13" s="119" t="e">
        <f t="shared" ca="1" si="4"/>
        <v>#N/A</v>
      </c>
      <c r="L13" s="119" t="e">
        <f t="shared" ca="1" si="5"/>
        <v>#N/A</v>
      </c>
      <c r="M13" s="119" t="e">
        <f t="shared" ca="1" si="6"/>
        <v>#N/A</v>
      </c>
      <c r="N13" s="119" t="e">
        <f t="shared" ca="1" si="7"/>
        <v>#N/A</v>
      </c>
      <c r="O13" s="119" t="str">
        <f t="shared" ca="1" si="8"/>
        <v>-</v>
      </c>
      <c r="P13" s="119" t="str">
        <f t="shared" ca="1" si="8"/>
        <v>-</v>
      </c>
      <c r="Q13" s="106" t="e">
        <f t="shared" ca="1" si="9"/>
        <v>#N/A</v>
      </c>
    </row>
    <row r="14" spans="1:17" hidden="1">
      <c r="A14" s="106">
        <f t="shared" si="2"/>
        <v>3</v>
      </c>
      <c r="B14" s="106" t="str">
        <f t="shared" ca="1" si="10"/>
        <v>N</v>
      </c>
      <c r="C14" s="106" t="str">
        <f t="shared" ca="1" si="3"/>
        <v>-</v>
      </c>
      <c r="D14" s="106" t="str">
        <f t="shared" ca="1" si="3"/>
        <v>-</v>
      </c>
      <c r="E14" s="106" t="str">
        <f t="shared" ca="1" si="3"/>
        <v>-</v>
      </c>
      <c r="F14" s="106" t="str">
        <f t="shared" ca="1" si="3"/>
        <v>-</v>
      </c>
      <c r="G14" s="106" t="str">
        <f t="shared" ca="1" si="3"/>
        <v>-</v>
      </c>
      <c r="H14" s="112" t="str">
        <f t="shared" ca="1" si="3"/>
        <v>-</v>
      </c>
      <c r="I14" s="106" t="str">
        <f t="shared" ca="1" si="3"/>
        <v>-</v>
      </c>
      <c r="J14" s="106" t="e">
        <f t="shared" ca="1" si="11"/>
        <v>#N/A</v>
      </c>
      <c r="K14" s="119" t="e">
        <f t="shared" ca="1" si="4"/>
        <v>#N/A</v>
      </c>
      <c r="L14" s="119" t="e">
        <f t="shared" ca="1" si="5"/>
        <v>#N/A</v>
      </c>
      <c r="M14" s="119" t="e">
        <f t="shared" ca="1" si="6"/>
        <v>#N/A</v>
      </c>
      <c r="N14" s="119" t="e">
        <f t="shared" ca="1" si="7"/>
        <v>#N/A</v>
      </c>
      <c r="O14" s="119" t="str">
        <f t="shared" ca="1" si="8"/>
        <v>-</v>
      </c>
      <c r="P14" s="119" t="str">
        <f t="shared" ca="1" si="8"/>
        <v>-</v>
      </c>
      <c r="Q14" s="106" t="e">
        <f t="shared" ca="1" si="9"/>
        <v>#N/A</v>
      </c>
    </row>
    <row r="15" spans="1:17">
      <c r="A15" s="106">
        <f t="shared" si="2"/>
        <v>4</v>
      </c>
      <c r="B15" s="106" t="str">
        <f t="shared" ca="1" si="10"/>
        <v>OK</v>
      </c>
      <c r="C15" s="106" t="str">
        <f t="shared" ca="1" si="3"/>
        <v>Bastrop_Combined</v>
      </c>
      <c r="D15" s="106" t="str">
        <f t="shared" ca="1" si="3"/>
        <v>ng_cc</v>
      </c>
      <c r="E15" s="106">
        <f t="shared" ca="1" si="3"/>
        <v>0.7278</v>
      </c>
      <c r="F15" s="106">
        <f t="shared" ca="1" si="3"/>
        <v>0.7278</v>
      </c>
      <c r="G15" s="106" t="str">
        <f t="shared" ca="1" si="3"/>
        <v>ng</v>
      </c>
      <c r="H15" s="112">
        <f t="shared" ca="1" si="3"/>
        <v>7.8449359000000003</v>
      </c>
      <c r="I15" s="106">
        <f t="shared" ca="1" si="3"/>
        <v>0.7278</v>
      </c>
      <c r="J15" s="106" t="str">
        <f t="shared" ca="1" si="11"/>
        <v>ng_cc_midAge_med_avgEff</v>
      </c>
      <c r="K15" s="119" t="b">
        <f t="shared" ca="1" si="4"/>
        <v>1</v>
      </c>
      <c r="L15" s="119" t="str">
        <f t="shared" ca="1" si="5"/>
        <v>midAge</v>
      </c>
      <c r="M15" s="119" t="str">
        <f t="shared" ca="1" si="6"/>
        <v>med</v>
      </c>
      <c r="N15" s="119" t="str">
        <f t="shared" ca="1" si="7"/>
        <v>avgEff</v>
      </c>
      <c r="O15" s="119">
        <f t="shared" ca="1" si="8"/>
        <v>2002</v>
      </c>
      <c r="P15" s="119" t="str">
        <f t="shared" ca="1" si="8"/>
        <v/>
      </c>
      <c r="Q15" s="106">
        <f t="shared" ca="1" si="9"/>
        <v>4</v>
      </c>
    </row>
    <row r="16" spans="1:17" hidden="1">
      <c r="A16" s="106">
        <f t="shared" si="2"/>
        <v>5</v>
      </c>
      <c r="B16" s="106" t="str">
        <f t="shared" ca="1" si="10"/>
        <v>N</v>
      </c>
      <c r="C16" s="106" t="str">
        <f t="shared" ca="1" si="3"/>
        <v>-</v>
      </c>
      <c r="D16" s="106" t="str">
        <f t="shared" ca="1" si="3"/>
        <v>-</v>
      </c>
      <c r="E16" s="106" t="str">
        <f t="shared" ca="1" si="3"/>
        <v>-</v>
      </c>
      <c r="F16" s="106" t="str">
        <f t="shared" ca="1" si="3"/>
        <v>-</v>
      </c>
      <c r="G16" s="106" t="str">
        <f t="shared" ca="1" si="3"/>
        <v>-</v>
      </c>
      <c r="H16" s="112" t="str">
        <f t="shared" ca="1" si="3"/>
        <v>-</v>
      </c>
      <c r="I16" s="106" t="str">
        <f t="shared" ca="1" si="3"/>
        <v>-</v>
      </c>
      <c r="J16" s="106" t="e">
        <f t="shared" ca="1" si="11"/>
        <v>#N/A</v>
      </c>
      <c r="K16" s="119" t="e">
        <f t="shared" ca="1" si="4"/>
        <v>#N/A</v>
      </c>
      <c r="L16" s="119" t="e">
        <f t="shared" ca="1" si="5"/>
        <v>#N/A</v>
      </c>
      <c r="M16" s="119" t="e">
        <f t="shared" ca="1" si="6"/>
        <v>#N/A</v>
      </c>
      <c r="N16" s="119" t="e">
        <f t="shared" ca="1" si="7"/>
        <v>#N/A</v>
      </c>
      <c r="O16" s="119" t="str">
        <f t="shared" ca="1" si="8"/>
        <v>-</v>
      </c>
      <c r="P16" s="119" t="str">
        <f t="shared" ca="1" si="8"/>
        <v>-</v>
      </c>
      <c r="Q16" s="106" t="e">
        <f t="shared" ca="1" si="9"/>
        <v>#N/A</v>
      </c>
    </row>
    <row r="17" spans="1:17" hidden="1">
      <c r="A17" s="106">
        <f t="shared" si="2"/>
        <v>6</v>
      </c>
      <c r="B17" s="106" t="str">
        <f t="shared" ca="1" si="10"/>
        <v>N</v>
      </c>
      <c r="C17" s="106" t="str">
        <f t="shared" ca="1" si="3"/>
        <v>-</v>
      </c>
      <c r="D17" s="106" t="str">
        <f t="shared" ca="1" si="3"/>
        <v>-</v>
      </c>
      <c r="E17" s="106" t="str">
        <f t="shared" ca="1" si="3"/>
        <v>-</v>
      </c>
      <c r="F17" s="106" t="str">
        <f t="shared" ca="1" si="3"/>
        <v>-</v>
      </c>
      <c r="G17" s="106" t="str">
        <f t="shared" ca="1" si="3"/>
        <v>-</v>
      </c>
      <c r="H17" s="112" t="str">
        <f t="shared" ca="1" si="3"/>
        <v>-</v>
      </c>
      <c r="I17" s="106" t="str">
        <f t="shared" ca="1" si="3"/>
        <v>-</v>
      </c>
      <c r="J17" s="106" t="e">
        <f t="shared" ca="1" si="11"/>
        <v>#N/A</v>
      </c>
      <c r="K17" s="119" t="e">
        <f t="shared" ca="1" si="4"/>
        <v>#N/A</v>
      </c>
      <c r="L17" s="119" t="e">
        <f t="shared" ca="1" si="5"/>
        <v>#N/A</v>
      </c>
      <c r="M17" s="119" t="e">
        <f t="shared" ca="1" si="6"/>
        <v>#N/A</v>
      </c>
      <c r="N17" s="119" t="e">
        <f t="shared" ca="1" si="7"/>
        <v>#N/A</v>
      </c>
      <c r="O17" s="119" t="str">
        <f t="shared" ca="1" si="8"/>
        <v>-</v>
      </c>
      <c r="P17" s="119" t="str">
        <f t="shared" ca="1" si="8"/>
        <v>-</v>
      </c>
      <c r="Q17" s="106" t="e">
        <f t="shared" ca="1" si="9"/>
        <v>#N/A</v>
      </c>
    </row>
    <row r="18" spans="1:17">
      <c r="A18" s="106">
        <f t="shared" si="2"/>
        <v>7</v>
      </c>
      <c r="B18" s="106" t="str">
        <f t="shared" ca="1" si="10"/>
        <v>OK</v>
      </c>
      <c r="C18" s="106" t="str">
        <f t="shared" ca="1" si="3"/>
        <v>Bosque_County_Peaking_GT_1</v>
      </c>
      <c r="D18" s="106" t="str">
        <f t="shared" ca="1" si="3"/>
        <v>ng_gt</v>
      </c>
      <c r="E18" s="106">
        <f t="shared" ca="1" si="3"/>
        <v>0.154</v>
      </c>
      <c r="F18" s="106">
        <f t="shared" ca="1" si="3"/>
        <v>0.154</v>
      </c>
      <c r="G18" s="106" t="str">
        <f t="shared" ca="1" si="3"/>
        <v>ng</v>
      </c>
      <c r="H18" s="112">
        <f t="shared" ca="1" si="3"/>
        <v>7.6393871999999998</v>
      </c>
      <c r="I18" s="106">
        <f t="shared" ca="1" si="3"/>
        <v>0.154</v>
      </c>
      <c r="J18" s="106" t="str">
        <f t="shared" ca="1" si="11"/>
        <v>ng_gt_midAge_med_hiEff</v>
      </c>
      <c r="K18" s="119" t="b">
        <f t="shared" ca="1" si="4"/>
        <v>1</v>
      </c>
      <c r="L18" s="119" t="str">
        <f t="shared" ca="1" si="5"/>
        <v>midAge</v>
      </c>
      <c r="M18" s="119" t="str">
        <f t="shared" ca="1" si="6"/>
        <v>med</v>
      </c>
      <c r="N18" s="119" t="str">
        <f t="shared" ca="1" si="7"/>
        <v>hiEff</v>
      </c>
      <c r="O18" s="119">
        <v>1980</v>
      </c>
      <c r="P18" s="119" t="str">
        <f t="shared" ref="P18:P81" ca="1" si="12">IF($B18="OK",OFFSET(gen_sort_ul,$A18,P$2),"-")</f>
        <v>Y</v>
      </c>
      <c r="Q18" s="106">
        <f t="shared" ca="1" si="9"/>
        <v>5</v>
      </c>
    </row>
    <row r="19" spans="1:17">
      <c r="A19" s="106">
        <f t="shared" si="2"/>
        <v>8</v>
      </c>
      <c r="B19" s="106" t="str">
        <f t="shared" ca="1" si="10"/>
        <v>OK</v>
      </c>
      <c r="C19" s="106" t="str">
        <f t="shared" ca="1" si="3"/>
        <v>Bosque_County_Peaking_GT_2</v>
      </c>
      <c r="D19" s="106" t="str">
        <f t="shared" ca="1" si="3"/>
        <v>ng_gt</v>
      </c>
      <c r="E19" s="106">
        <f t="shared" ca="1" si="3"/>
        <v>0.154</v>
      </c>
      <c r="F19" s="106">
        <f t="shared" ca="1" si="3"/>
        <v>0.154</v>
      </c>
      <c r="G19" s="106" t="str">
        <f t="shared" ca="1" si="3"/>
        <v>ng</v>
      </c>
      <c r="H19" s="112">
        <f t="shared" ca="1" si="3"/>
        <v>7.6393871999999998</v>
      </c>
      <c r="I19" s="106">
        <f t="shared" ca="1" si="3"/>
        <v>0.154</v>
      </c>
      <c r="J19" s="106" t="str">
        <f t="shared" ca="1" si="11"/>
        <v>ng_gt_midAge_med_hiEff</v>
      </c>
      <c r="K19" s="119" t="b">
        <f t="shared" ca="1" si="4"/>
        <v>1</v>
      </c>
      <c r="L19" s="119" t="str">
        <f t="shared" ca="1" si="5"/>
        <v>midAge</v>
      </c>
      <c r="M19" s="119" t="str">
        <f t="shared" ca="1" si="6"/>
        <v>med</v>
      </c>
      <c r="N19" s="119" t="str">
        <f t="shared" ca="1" si="7"/>
        <v>hiEff</v>
      </c>
      <c r="O19" s="119">
        <f t="shared" ref="O19:O82" ca="1" si="13">IF($B19="OK",OFFSET(gen_sort_ul,$A19,O$2),"-")</f>
        <v>2000</v>
      </c>
      <c r="P19" s="119" t="str">
        <f t="shared" ca="1" si="12"/>
        <v>Y</v>
      </c>
      <c r="Q19" s="106">
        <f t="shared" ca="1" si="9"/>
        <v>5</v>
      </c>
    </row>
    <row r="20" spans="1:17">
      <c r="A20" s="106">
        <f t="shared" si="2"/>
        <v>9</v>
      </c>
      <c r="B20" s="106" t="str">
        <f t="shared" ca="1" si="10"/>
        <v>OK</v>
      </c>
      <c r="C20" s="106" t="str">
        <f t="shared" ca="1" si="3"/>
        <v>Bosque_County_Peaking_Units3to5_Combined</v>
      </c>
      <c r="D20" s="106" t="str">
        <f t="shared" ca="1" si="3"/>
        <v>ng_cc</v>
      </c>
      <c r="E20" s="106">
        <f t="shared" ca="1" si="3"/>
        <v>0.499</v>
      </c>
      <c r="F20" s="106">
        <f t="shared" ca="1" si="3"/>
        <v>0.499</v>
      </c>
      <c r="G20" s="106" t="str">
        <f t="shared" ca="1" si="3"/>
        <v>ng</v>
      </c>
      <c r="H20" s="112">
        <f t="shared" ca="1" si="3"/>
        <v>7.6393871999999998</v>
      </c>
      <c r="I20" s="106">
        <f t="shared" ca="1" si="3"/>
        <v>0.499</v>
      </c>
      <c r="J20" s="106" t="str">
        <f t="shared" ca="1" si="11"/>
        <v>ng_cc_midAge_med_avgEff</v>
      </c>
      <c r="K20" s="119" t="b">
        <f t="shared" ca="1" si="4"/>
        <v>1</v>
      </c>
      <c r="L20" s="119" t="str">
        <f t="shared" ca="1" si="5"/>
        <v>midAge</v>
      </c>
      <c r="M20" s="119" t="str">
        <f t="shared" ca="1" si="6"/>
        <v>med</v>
      </c>
      <c r="N20" s="119" t="str">
        <f t="shared" ca="1" si="7"/>
        <v>avgEff</v>
      </c>
      <c r="O20" s="119">
        <f t="shared" ca="1" si="13"/>
        <v>2001</v>
      </c>
      <c r="P20" s="119" t="str">
        <f t="shared" ca="1" si="12"/>
        <v/>
      </c>
      <c r="Q20" s="106">
        <f t="shared" ca="1" si="9"/>
        <v>4</v>
      </c>
    </row>
    <row r="21" spans="1:17">
      <c r="A21" s="106">
        <f t="shared" si="2"/>
        <v>10</v>
      </c>
      <c r="B21" s="106" t="str">
        <f t="shared" ca="1" si="10"/>
        <v>OK</v>
      </c>
      <c r="C21" s="106" t="str">
        <f t="shared" ca="1" si="3"/>
        <v>Brazoz_Valley_Generating_Facility_Combined</v>
      </c>
      <c r="D21" s="106" t="str">
        <f t="shared" ca="1" si="3"/>
        <v>ng_cc</v>
      </c>
      <c r="E21" s="106">
        <f t="shared" ca="1" si="3"/>
        <v>0.67559999999999998</v>
      </c>
      <c r="F21" s="106">
        <f t="shared" ca="1" si="3"/>
        <v>0.67559999999999998</v>
      </c>
      <c r="G21" s="106" t="str">
        <f t="shared" ca="1" si="3"/>
        <v>ng</v>
      </c>
      <c r="H21" s="112">
        <f t="shared" ca="1" si="3"/>
        <v>7.4617038000000004</v>
      </c>
      <c r="I21" s="106">
        <f t="shared" ca="1" si="3"/>
        <v>0.67559999999999998</v>
      </c>
      <c r="J21" s="106" t="str">
        <f t="shared" ca="1" si="11"/>
        <v>ng_cc_midAge_med_hiEff</v>
      </c>
      <c r="K21" s="119" t="b">
        <f t="shared" ca="1" si="4"/>
        <v>1</v>
      </c>
      <c r="L21" s="119" t="str">
        <f t="shared" ca="1" si="5"/>
        <v>midAge</v>
      </c>
      <c r="M21" s="119" t="str">
        <f t="shared" ca="1" si="6"/>
        <v>med</v>
      </c>
      <c r="N21" s="119" t="str">
        <f t="shared" ca="1" si="7"/>
        <v>hiEff</v>
      </c>
      <c r="O21" s="119">
        <f t="shared" ca="1" si="13"/>
        <v>2003</v>
      </c>
      <c r="P21" s="119" t="str">
        <f t="shared" ca="1" si="12"/>
        <v/>
      </c>
      <c r="Q21" s="106">
        <f t="shared" ca="1" si="9"/>
        <v>4</v>
      </c>
    </row>
    <row r="22" spans="1:17" hidden="1">
      <c r="A22" s="106">
        <f t="shared" si="2"/>
        <v>11</v>
      </c>
      <c r="B22" s="106" t="str">
        <f t="shared" ca="1" si="10"/>
        <v>N</v>
      </c>
      <c r="C22" s="106" t="str">
        <f t="shared" ref="C22:I31" ca="1" si="14">IF($B22="OK",OFFSET(gen_sort_ul,$A22,C$2),"-")</f>
        <v>-</v>
      </c>
      <c r="D22" s="106" t="str">
        <f t="shared" ca="1" si="14"/>
        <v>-</v>
      </c>
      <c r="E22" s="106" t="str">
        <f t="shared" ca="1" si="14"/>
        <v>-</v>
      </c>
      <c r="F22" s="106" t="str">
        <f t="shared" ca="1" si="14"/>
        <v>-</v>
      </c>
      <c r="G22" s="106" t="str">
        <f t="shared" ca="1" si="14"/>
        <v>-</v>
      </c>
      <c r="H22" s="112" t="str">
        <f t="shared" ca="1" si="14"/>
        <v>-</v>
      </c>
      <c r="I22" s="106" t="str">
        <f t="shared" ca="1" si="14"/>
        <v>-</v>
      </c>
      <c r="J22" s="106" t="e">
        <f t="shared" ca="1" si="11"/>
        <v>#N/A</v>
      </c>
      <c r="K22" s="119" t="e">
        <f t="shared" ca="1" si="4"/>
        <v>#N/A</v>
      </c>
      <c r="L22" s="119" t="e">
        <f t="shared" ca="1" si="5"/>
        <v>#N/A</v>
      </c>
      <c r="M22" s="119" t="e">
        <f t="shared" ca="1" si="6"/>
        <v>#N/A</v>
      </c>
      <c r="N22" s="119" t="e">
        <f t="shared" ca="1" si="7"/>
        <v>#N/A</v>
      </c>
      <c r="O22" s="119" t="str">
        <f t="shared" ca="1" si="13"/>
        <v>-</v>
      </c>
      <c r="P22" s="119" t="str">
        <f t="shared" ca="1" si="12"/>
        <v>-</v>
      </c>
      <c r="Q22" s="106" t="e">
        <f t="shared" ca="1" si="9"/>
        <v>#N/A</v>
      </c>
    </row>
    <row r="23" spans="1:17" hidden="1">
      <c r="A23" s="106">
        <f t="shared" si="2"/>
        <v>12</v>
      </c>
      <c r="B23" s="106" t="str">
        <f t="shared" ca="1" si="10"/>
        <v>N</v>
      </c>
      <c r="C23" s="106" t="str">
        <f t="shared" ca="1" si="14"/>
        <v>-</v>
      </c>
      <c r="D23" s="106" t="str">
        <f t="shared" ca="1" si="14"/>
        <v>-</v>
      </c>
      <c r="E23" s="106" t="str">
        <f t="shared" ca="1" si="14"/>
        <v>-</v>
      </c>
      <c r="F23" s="106" t="str">
        <f t="shared" ca="1" si="14"/>
        <v>-</v>
      </c>
      <c r="G23" s="106" t="str">
        <f t="shared" ca="1" si="14"/>
        <v>-</v>
      </c>
      <c r="H23" s="112" t="str">
        <f t="shared" ca="1" si="14"/>
        <v>-</v>
      </c>
      <c r="I23" s="106" t="str">
        <f t="shared" ca="1" si="14"/>
        <v>-</v>
      </c>
      <c r="J23" s="106" t="e">
        <f t="shared" ca="1" si="11"/>
        <v>#N/A</v>
      </c>
      <c r="K23" s="119" t="e">
        <f t="shared" ca="1" si="4"/>
        <v>#N/A</v>
      </c>
      <c r="L23" s="119" t="e">
        <f t="shared" ca="1" si="5"/>
        <v>#N/A</v>
      </c>
      <c r="M23" s="119" t="e">
        <f t="shared" ca="1" si="6"/>
        <v>#N/A</v>
      </c>
      <c r="N23" s="119" t="e">
        <f t="shared" ca="1" si="7"/>
        <v>#N/A</v>
      </c>
      <c r="O23" s="119" t="str">
        <f t="shared" ca="1" si="13"/>
        <v>-</v>
      </c>
      <c r="P23" s="119" t="str">
        <f t="shared" ca="1" si="12"/>
        <v>-</v>
      </c>
      <c r="Q23" s="106" t="e">
        <f t="shared" ca="1" si="9"/>
        <v>#N/A</v>
      </c>
    </row>
    <row r="24" spans="1:17" hidden="1">
      <c r="A24" s="106">
        <f t="shared" si="2"/>
        <v>13</v>
      </c>
      <c r="B24" s="106" t="str">
        <f t="shared" ca="1" si="10"/>
        <v>N</v>
      </c>
      <c r="C24" s="106" t="str">
        <f t="shared" ca="1" si="14"/>
        <v>-</v>
      </c>
      <c r="D24" s="106" t="str">
        <f t="shared" ca="1" si="14"/>
        <v>-</v>
      </c>
      <c r="E24" s="106" t="str">
        <f t="shared" ca="1" si="14"/>
        <v>-</v>
      </c>
      <c r="F24" s="106" t="str">
        <f t="shared" ca="1" si="14"/>
        <v>-</v>
      </c>
      <c r="G24" s="106" t="str">
        <f t="shared" ca="1" si="14"/>
        <v>-</v>
      </c>
      <c r="H24" s="112" t="str">
        <f t="shared" ca="1" si="14"/>
        <v>-</v>
      </c>
      <c r="I24" s="106" t="str">
        <f t="shared" ca="1" si="14"/>
        <v>-</v>
      </c>
      <c r="J24" s="106" t="e">
        <f t="shared" ca="1" si="11"/>
        <v>#N/A</v>
      </c>
      <c r="K24" s="119" t="e">
        <f t="shared" ca="1" si="4"/>
        <v>#N/A</v>
      </c>
      <c r="L24" s="119" t="e">
        <f t="shared" ca="1" si="5"/>
        <v>#N/A</v>
      </c>
      <c r="M24" s="119" t="e">
        <f t="shared" ca="1" si="6"/>
        <v>#N/A</v>
      </c>
      <c r="N24" s="119" t="e">
        <f t="shared" ca="1" si="7"/>
        <v>#N/A</v>
      </c>
      <c r="O24" s="119" t="str">
        <f t="shared" ca="1" si="13"/>
        <v>-</v>
      </c>
      <c r="P24" s="119" t="str">
        <f t="shared" ca="1" si="12"/>
        <v>-</v>
      </c>
      <c r="Q24" s="106" t="e">
        <f t="shared" ca="1" si="9"/>
        <v>#N/A</v>
      </c>
    </row>
    <row r="25" spans="1:17">
      <c r="A25" s="106">
        <f t="shared" si="2"/>
        <v>14</v>
      </c>
      <c r="B25" s="106" t="str">
        <f t="shared" ca="1" si="10"/>
        <v>OK</v>
      </c>
      <c r="C25" s="106" t="str">
        <f t="shared" ca="1" si="14"/>
        <v>Coleto_Creek_1</v>
      </c>
      <c r="D25" s="106" t="str">
        <f t="shared" ca="1" si="14"/>
        <v>coal_sub_st</v>
      </c>
      <c r="E25" s="106">
        <f t="shared" ca="1" si="14"/>
        <v>0.60039999999999993</v>
      </c>
      <c r="F25" s="106">
        <f t="shared" ca="1" si="14"/>
        <v>0.60039999999999993</v>
      </c>
      <c r="G25" s="106" t="str">
        <f t="shared" ca="1" si="14"/>
        <v>coal_sub</v>
      </c>
      <c r="H25" s="112">
        <f t="shared" ca="1" si="14"/>
        <v>10.1327964</v>
      </c>
      <c r="I25" s="106">
        <f t="shared" ca="1" si="14"/>
        <v>0.60039999999999993</v>
      </c>
      <c r="J25" s="106" t="str">
        <f t="shared" ca="1" si="11"/>
        <v>coal_sub_st_midAge_med_hiEff</v>
      </c>
      <c r="K25" s="119" t="b">
        <f t="shared" ca="1" si="4"/>
        <v>1</v>
      </c>
      <c r="L25" s="119" t="str">
        <f t="shared" ca="1" si="5"/>
        <v>midAge</v>
      </c>
      <c r="M25" s="119" t="str">
        <f t="shared" ca="1" si="6"/>
        <v>med</v>
      </c>
      <c r="N25" s="119" t="str">
        <f t="shared" ca="1" si="7"/>
        <v>hiEff</v>
      </c>
      <c r="O25" s="119">
        <f t="shared" ca="1" si="13"/>
        <v>1980</v>
      </c>
      <c r="P25" s="119" t="str">
        <f t="shared" ca="1" si="12"/>
        <v>N</v>
      </c>
      <c r="Q25" s="106">
        <f t="shared" ca="1" si="9"/>
        <v>3</v>
      </c>
    </row>
    <row r="26" spans="1:17">
      <c r="A26" s="106">
        <f t="shared" si="2"/>
        <v>15</v>
      </c>
      <c r="B26" s="106" t="str">
        <f t="shared" ca="1" si="10"/>
        <v>OK</v>
      </c>
      <c r="C26" s="106" t="str">
        <f t="shared" ca="1" si="14"/>
        <v>Colorado_Bend_Energy_Center_Combined_1</v>
      </c>
      <c r="D26" s="106" t="str">
        <f t="shared" ca="1" si="14"/>
        <v>ng_cc</v>
      </c>
      <c r="E26" s="106">
        <f t="shared" ca="1" si="14"/>
        <v>0.27810000000000001</v>
      </c>
      <c r="F26" s="106">
        <f t="shared" ca="1" si="14"/>
        <v>0.27810000000000001</v>
      </c>
      <c r="G26" s="106" t="str">
        <f t="shared" ca="1" si="14"/>
        <v>ng</v>
      </c>
      <c r="H26" s="112">
        <f t="shared" ca="1" si="14"/>
        <v>7.3855686999999994</v>
      </c>
      <c r="I26" s="106">
        <f t="shared" ca="1" si="14"/>
        <v>0.27810000000000001</v>
      </c>
      <c r="J26" s="106" t="str">
        <f t="shared" ca="1" si="11"/>
        <v>ng_cc_midAge_small_hiEff</v>
      </c>
      <c r="K26" s="119" t="b">
        <f t="shared" ca="1" si="4"/>
        <v>1</v>
      </c>
      <c r="L26" s="119" t="str">
        <f t="shared" ca="1" si="5"/>
        <v>midAge</v>
      </c>
      <c r="M26" s="119" t="str">
        <f t="shared" ca="1" si="6"/>
        <v>small</v>
      </c>
      <c r="N26" s="119" t="str">
        <f t="shared" ca="1" si="7"/>
        <v>hiEff</v>
      </c>
      <c r="O26" s="119">
        <f t="shared" ca="1" si="13"/>
        <v>2007</v>
      </c>
      <c r="P26" s="119" t="str">
        <f t="shared" ca="1" si="12"/>
        <v/>
      </c>
      <c r="Q26" s="106">
        <f t="shared" ca="1" si="9"/>
        <v>4</v>
      </c>
    </row>
    <row r="27" spans="1:17">
      <c r="A27" s="106">
        <f t="shared" si="2"/>
        <v>16</v>
      </c>
      <c r="B27" s="106" t="str">
        <f t="shared" ca="1" si="10"/>
        <v>OK</v>
      </c>
      <c r="C27" s="106" t="str">
        <f t="shared" ca="1" si="14"/>
        <v>Colorado_Bend_Energy_Center_Combined_2</v>
      </c>
      <c r="D27" s="106" t="str">
        <f t="shared" ca="1" si="14"/>
        <v>ng_cc</v>
      </c>
      <c r="E27" s="106">
        <f t="shared" ca="1" si="14"/>
        <v>0.27810000000000001</v>
      </c>
      <c r="F27" s="106">
        <f t="shared" ca="1" si="14"/>
        <v>0.27810000000000001</v>
      </c>
      <c r="G27" s="106" t="str">
        <f t="shared" ca="1" si="14"/>
        <v>ng</v>
      </c>
      <c r="H27" s="112">
        <f t="shared" ca="1" si="14"/>
        <v>7.3855686999999994</v>
      </c>
      <c r="I27" s="106">
        <f t="shared" ca="1" si="14"/>
        <v>0.27810000000000001</v>
      </c>
      <c r="J27" s="106" t="str">
        <f t="shared" ca="1" si="11"/>
        <v>ng_cc_midAge_small_hiEff</v>
      </c>
      <c r="K27" s="119" t="b">
        <f t="shared" ca="1" si="4"/>
        <v>1</v>
      </c>
      <c r="L27" s="119" t="str">
        <f t="shared" ca="1" si="5"/>
        <v>midAge</v>
      </c>
      <c r="M27" s="119" t="str">
        <f t="shared" ca="1" si="6"/>
        <v>small</v>
      </c>
      <c r="N27" s="119" t="str">
        <f t="shared" ca="1" si="7"/>
        <v>hiEff</v>
      </c>
      <c r="O27" s="119">
        <f t="shared" ca="1" si="13"/>
        <v>2008</v>
      </c>
      <c r="P27" s="119" t="str">
        <f t="shared" ca="1" si="12"/>
        <v/>
      </c>
      <c r="Q27" s="106">
        <f t="shared" ca="1" si="9"/>
        <v>4</v>
      </c>
    </row>
    <row r="28" spans="1:17" hidden="1">
      <c r="A28" s="106">
        <f t="shared" si="2"/>
        <v>17</v>
      </c>
      <c r="B28" s="106" t="str">
        <f t="shared" ca="1" si="10"/>
        <v>N</v>
      </c>
      <c r="C28" s="106" t="str">
        <f t="shared" ca="1" si="14"/>
        <v>-</v>
      </c>
      <c r="D28" s="106" t="str">
        <f t="shared" ca="1" si="14"/>
        <v>-</v>
      </c>
      <c r="E28" s="106" t="str">
        <f t="shared" ca="1" si="14"/>
        <v>-</v>
      </c>
      <c r="F28" s="106" t="str">
        <f t="shared" ca="1" si="14"/>
        <v>-</v>
      </c>
      <c r="G28" s="106" t="str">
        <f t="shared" ca="1" si="14"/>
        <v>-</v>
      </c>
      <c r="H28" s="112" t="str">
        <f t="shared" ca="1" si="14"/>
        <v>-</v>
      </c>
      <c r="I28" s="106" t="str">
        <f t="shared" ca="1" si="14"/>
        <v>-</v>
      </c>
      <c r="J28" s="106" t="e">
        <f t="shared" ca="1" si="11"/>
        <v>#N/A</v>
      </c>
      <c r="K28" s="119" t="e">
        <f t="shared" ca="1" si="4"/>
        <v>#N/A</v>
      </c>
      <c r="L28" s="119" t="e">
        <f t="shared" ca="1" si="5"/>
        <v>#N/A</v>
      </c>
      <c r="M28" s="119" t="e">
        <f t="shared" ca="1" si="6"/>
        <v>#N/A</v>
      </c>
      <c r="N28" s="119" t="e">
        <f t="shared" ca="1" si="7"/>
        <v>#N/A</v>
      </c>
      <c r="O28" s="119" t="str">
        <f t="shared" ca="1" si="13"/>
        <v>-</v>
      </c>
      <c r="P28" s="119" t="str">
        <f t="shared" ca="1" si="12"/>
        <v>-</v>
      </c>
      <c r="Q28" s="106" t="e">
        <f t="shared" ca="1" si="9"/>
        <v>#N/A</v>
      </c>
    </row>
    <row r="29" spans="1:17" hidden="1">
      <c r="A29" s="106">
        <f t="shared" si="2"/>
        <v>18</v>
      </c>
      <c r="B29" s="106" t="str">
        <f t="shared" ca="1" si="10"/>
        <v>N</v>
      </c>
      <c r="C29" s="106" t="str">
        <f t="shared" ca="1" si="14"/>
        <v>-</v>
      </c>
      <c r="D29" s="106" t="str">
        <f t="shared" ca="1" si="14"/>
        <v>-</v>
      </c>
      <c r="E29" s="106" t="str">
        <f t="shared" ca="1" si="14"/>
        <v>-</v>
      </c>
      <c r="F29" s="106" t="str">
        <f t="shared" ca="1" si="14"/>
        <v>-</v>
      </c>
      <c r="G29" s="106" t="str">
        <f t="shared" ca="1" si="14"/>
        <v>-</v>
      </c>
      <c r="H29" s="112" t="str">
        <f t="shared" ca="1" si="14"/>
        <v>-</v>
      </c>
      <c r="I29" s="106" t="str">
        <f t="shared" ca="1" si="14"/>
        <v>-</v>
      </c>
      <c r="J29" s="106" t="e">
        <f t="shared" ca="1" si="11"/>
        <v>#N/A</v>
      </c>
      <c r="K29" s="119" t="e">
        <f t="shared" ca="1" si="4"/>
        <v>#N/A</v>
      </c>
      <c r="L29" s="119" t="e">
        <f t="shared" ca="1" si="5"/>
        <v>#N/A</v>
      </c>
      <c r="M29" s="119" t="e">
        <f t="shared" ca="1" si="6"/>
        <v>#N/A</v>
      </c>
      <c r="N29" s="119" t="e">
        <f t="shared" ca="1" si="7"/>
        <v>#N/A</v>
      </c>
      <c r="O29" s="119" t="str">
        <f t="shared" ca="1" si="13"/>
        <v>-</v>
      </c>
      <c r="P29" s="119" t="str">
        <f t="shared" ca="1" si="12"/>
        <v>-</v>
      </c>
      <c r="Q29" s="106" t="e">
        <f t="shared" ca="1" si="9"/>
        <v>#N/A</v>
      </c>
    </row>
    <row r="30" spans="1:17" hidden="1">
      <c r="A30" s="106">
        <f t="shared" si="2"/>
        <v>19</v>
      </c>
      <c r="B30" s="106" t="str">
        <f t="shared" ca="1" si="10"/>
        <v>N</v>
      </c>
      <c r="C30" s="106" t="str">
        <f t="shared" ca="1" si="14"/>
        <v>-</v>
      </c>
      <c r="D30" s="106" t="str">
        <f t="shared" ca="1" si="14"/>
        <v>-</v>
      </c>
      <c r="E30" s="106" t="str">
        <f t="shared" ca="1" si="14"/>
        <v>-</v>
      </c>
      <c r="F30" s="106" t="str">
        <f t="shared" ca="1" si="14"/>
        <v>-</v>
      </c>
      <c r="G30" s="106" t="str">
        <f t="shared" ca="1" si="14"/>
        <v>-</v>
      </c>
      <c r="H30" s="112" t="str">
        <f t="shared" ca="1" si="14"/>
        <v>-</v>
      </c>
      <c r="I30" s="106" t="str">
        <f t="shared" ca="1" si="14"/>
        <v>-</v>
      </c>
      <c r="J30" s="106" t="e">
        <f t="shared" ca="1" si="11"/>
        <v>#N/A</v>
      </c>
      <c r="K30" s="119" t="e">
        <f t="shared" ca="1" si="4"/>
        <v>#N/A</v>
      </c>
      <c r="L30" s="119" t="e">
        <f t="shared" ca="1" si="5"/>
        <v>#N/A</v>
      </c>
      <c r="M30" s="119" t="e">
        <f t="shared" ca="1" si="6"/>
        <v>#N/A</v>
      </c>
      <c r="N30" s="119" t="e">
        <f t="shared" ca="1" si="7"/>
        <v>#N/A</v>
      </c>
      <c r="O30" s="119" t="str">
        <f t="shared" ca="1" si="13"/>
        <v>-</v>
      </c>
      <c r="P30" s="119" t="str">
        <f t="shared" ca="1" si="12"/>
        <v>-</v>
      </c>
      <c r="Q30" s="106" t="e">
        <f t="shared" ca="1" si="9"/>
        <v>#N/A</v>
      </c>
    </row>
    <row r="31" spans="1:17" hidden="1">
      <c r="A31" s="106">
        <f t="shared" si="2"/>
        <v>20</v>
      </c>
      <c r="B31" s="106" t="str">
        <f t="shared" ca="1" si="10"/>
        <v>N</v>
      </c>
      <c r="C31" s="106" t="str">
        <f t="shared" ca="1" si="14"/>
        <v>-</v>
      </c>
      <c r="D31" s="106" t="str">
        <f t="shared" ca="1" si="14"/>
        <v>-</v>
      </c>
      <c r="E31" s="106" t="str">
        <f t="shared" ca="1" si="14"/>
        <v>-</v>
      </c>
      <c r="F31" s="106" t="str">
        <f t="shared" ca="1" si="14"/>
        <v>-</v>
      </c>
      <c r="G31" s="106" t="str">
        <f t="shared" ca="1" si="14"/>
        <v>-</v>
      </c>
      <c r="H31" s="112" t="str">
        <f t="shared" ca="1" si="14"/>
        <v>-</v>
      </c>
      <c r="I31" s="106" t="str">
        <f t="shared" ca="1" si="14"/>
        <v>-</v>
      </c>
      <c r="J31" s="106" t="e">
        <f t="shared" ca="1" si="11"/>
        <v>#N/A</v>
      </c>
      <c r="K31" s="119" t="e">
        <f t="shared" ca="1" si="4"/>
        <v>#N/A</v>
      </c>
      <c r="L31" s="119" t="e">
        <f t="shared" ca="1" si="5"/>
        <v>#N/A</v>
      </c>
      <c r="M31" s="119" t="e">
        <f t="shared" ca="1" si="6"/>
        <v>#N/A</v>
      </c>
      <c r="N31" s="119" t="e">
        <f t="shared" ca="1" si="7"/>
        <v>#N/A</v>
      </c>
      <c r="O31" s="119" t="str">
        <f t="shared" ca="1" si="13"/>
        <v>-</v>
      </c>
      <c r="P31" s="119" t="str">
        <f t="shared" ca="1" si="12"/>
        <v>-</v>
      </c>
      <c r="Q31" s="106" t="e">
        <f t="shared" ca="1" si="9"/>
        <v>#N/A</v>
      </c>
    </row>
    <row r="32" spans="1:17" hidden="1">
      <c r="A32" s="106">
        <f t="shared" si="2"/>
        <v>21</v>
      </c>
      <c r="B32" s="106" t="str">
        <f t="shared" ca="1" si="10"/>
        <v>N</v>
      </c>
      <c r="C32" s="106" t="str">
        <f t="shared" ref="C32:I41" ca="1" si="15">IF($B32="OK",OFFSET(gen_sort_ul,$A32,C$2),"-")</f>
        <v>-</v>
      </c>
      <c r="D32" s="106" t="str">
        <f t="shared" ca="1" si="15"/>
        <v>-</v>
      </c>
      <c r="E32" s="106" t="str">
        <f t="shared" ca="1" si="15"/>
        <v>-</v>
      </c>
      <c r="F32" s="106" t="str">
        <f t="shared" ca="1" si="15"/>
        <v>-</v>
      </c>
      <c r="G32" s="106" t="str">
        <f t="shared" ca="1" si="15"/>
        <v>-</v>
      </c>
      <c r="H32" s="112" t="str">
        <f t="shared" ca="1" si="15"/>
        <v>-</v>
      </c>
      <c r="I32" s="106" t="str">
        <f t="shared" ca="1" si="15"/>
        <v>-</v>
      </c>
      <c r="J32" s="106" t="e">
        <f t="shared" ca="1" si="11"/>
        <v>#N/A</v>
      </c>
      <c r="K32" s="119" t="e">
        <f t="shared" ca="1" si="4"/>
        <v>#N/A</v>
      </c>
      <c r="L32" s="119" t="e">
        <f t="shared" ca="1" si="5"/>
        <v>#N/A</v>
      </c>
      <c r="M32" s="119" t="e">
        <f t="shared" ca="1" si="6"/>
        <v>#N/A</v>
      </c>
      <c r="N32" s="119" t="e">
        <f t="shared" ca="1" si="7"/>
        <v>#N/A</v>
      </c>
      <c r="O32" s="119" t="str">
        <f t="shared" ca="1" si="13"/>
        <v>-</v>
      </c>
      <c r="P32" s="119" t="str">
        <f t="shared" ca="1" si="12"/>
        <v>-</v>
      </c>
      <c r="Q32" s="106" t="e">
        <f t="shared" ca="1" si="9"/>
        <v>#N/A</v>
      </c>
    </row>
    <row r="33" spans="1:17" hidden="1">
      <c r="A33" s="106">
        <f t="shared" si="2"/>
        <v>22</v>
      </c>
      <c r="B33" s="106" t="str">
        <f t="shared" ca="1" si="10"/>
        <v>N</v>
      </c>
      <c r="C33" s="106" t="str">
        <f t="shared" ca="1" si="15"/>
        <v>-</v>
      </c>
      <c r="D33" s="106" t="str">
        <f t="shared" ca="1" si="15"/>
        <v>-</v>
      </c>
      <c r="E33" s="106" t="str">
        <f t="shared" ca="1" si="15"/>
        <v>-</v>
      </c>
      <c r="F33" s="106" t="str">
        <f t="shared" ca="1" si="15"/>
        <v>-</v>
      </c>
      <c r="G33" s="106" t="str">
        <f t="shared" ca="1" si="15"/>
        <v>-</v>
      </c>
      <c r="H33" s="112" t="str">
        <f t="shared" ca="1" si="15"/>
        <v>-</v>
      </c>
      <c r="I33" s="106" t="str">
        <f t="shared" ca="1" si="15"/>
        <v>-</v>
      </c>
      <c r="J33" s="106" t="e">
        <f t="shared" ca="1" si="11"/>
        <v>#N/A</v>
      </c>
      <c r="K33" s="119" t="e">
        <f t="shared" ca="1" si="4"/>
        <v>#N/A</v>
      </c>
      <c r="L33" s="119" t="e">
        <f t="shared" ca="1" si="5"/>
        <v>#N/A</v>
      </c>
      <c r="M33" s="119" t="e">
        <f t="shared" ca="1" si="6"/>
        <v>#N/A</v>
      </c>
      <c r="N33" s="119" t="e">
        <f t="shared" ca="1" si="7"/>
        <v>#N/A</v>
      </c>
      <c r="O33" s="119" t="str">
        <f t="shared" ca="1" si="13"/>
        <v>-</v>
      </c>
      <c r="P33" s="119" t="str">
        <f t="shared" ca="1" si="12"/>
        <v>-</v>
      </c>
      <c r="Q33" s="106" t="e">
        <f t="shared" ca="1" si="9"/>
        <v>#N/A</v>
      </c>
    </row>
    <row r="34" spans="1:17" hidden="1">
      <c r="A34" s="106">
        <f t="shared" si="2"/>
        <v>23</v>
      </c>
      <c r="B34" s="106" t="str">
        <f t="shared" ca="1" si="10"/>
        <v>N</v>
      </c>
      <c r="C34" s="106" t="str">
        <f t="shared" ca="1" si="15"/>
        <v>-</v>
      </c>
      <c r="D34" s="106" t="str">
        <f t="shared" ca="1" si="15"/>
        <v>-</v>
      </c>
      <c r="E34" s="106" t="str">
        <f t="shared" ca="1" si="15"/>
        <v>-</v>
      </c>
      <c r="F34" s="106" t="str">
        <f t="shared" ca="1" si="15"/>
        <v>-</v>
      </c>
      <c r="G34" s="106" t="str">
        <f t="shared" ca="1" si="15"/>
        <v>-</v>
      </c>
      <c r="H34" s="112" t="str">
        <f t="shared" ca="1" si="15"/>
        <v>-</v>
      </c>
      <c r="I34" s="106" t="str">
        <f t="shared" ca="1" si="15"/>
        <v>-</v>
      </c>
      <c r="J34" s="106" t="e">
        <f t="shared" ca="1" si="11"/>
        <v>#N/A</v>
      </c>
      <c r="K34" s="119" t="e">
        <f t="shared" ca="1" si="4"/>
        <v>#N/A</v>
      </c>
      <c r="L34" s="119" t="e">
        <f t="shared" ca="1" si="5"/>
        <v>#N/A</v>
      </c>
      <c r="M34" s="119" t="e">
        <f t="shared" ca="1" si="6"/>
        <v>#N/A</v>
      </c>
      <c r="N34" s="119" t="e">
        <f t="shared" ca="1" si="7"/>
        <v>#N/A</v>
      </c>
      <c r="O34" s="119" t="str">
        <f t="shared" ca="1" si="13"/>
        <v>-</v>
      </c>
      <c r="P34" s="119" t="str">
        <f t="shared" ca="1" si="12"/>
        <v>-</v>
      </c>
      <c r="Q34" s="106" t="e">
        <f t="shared" ca="1" si="9"/>
        <v>#N/A</v>
      </c>
    </row>
    <row r="35" spans="1:17" hidden="1">
      <c r="A35" s="106">
        <f t="shared" si="2"/>
        <v>24</v>
      </c>
      <c r="B35" s="106" t="str">
        <f t="shared" ca="1" si="10"/>
        <v>N</v>
      </c>
      <c r="C35" s="106" t="str">
        <f t="shared" ca="1" si="15"/>
        <v>-</v>
      </c>
      <c r="D35" s="106" t="str">
        <f t="shared" ca="1" si="15"/>
        <v>-</v>
      </c>
      <c r="E35" s="106" t="str">
        <f t="shared" ca="1" si="15"/>
        <v>-</v>
      </c>
      <c r="F35" s="106" t="str">
        <f t="shared" ca="1" si="15"/>
        <v>-</v>
      </c>
      <c r="G35" s="106" t="str">
        <f t="shared" ca="1" si="15"/>
        <v>-</v>
      </c>
      <c r="H35" s="112" t="str">
        <f t="shared" ca="1" si="15"/>
        <v>-</v>
      </c>
      <c r="I35" s="106" t="str">
        <f t="shared" ca="1" si="15"/>
        <v>-</v>
      </c>
      <c r="J35" s="106" t="e">
        <f t="shared" ca="1" si="11"/>
        <v>#N/A</v>
      </c>
      <c r="K35" s="119" t="e">
        <f t="shared" ca="1" si="4"/>
        <v>#N/A</v>
      </c>
      <c r="L35" s="119" t="e">
        <f t="shared" ca="1" si="5"/>
        <v>#N/A</v>
      </c>
      <c r="M35" s="119" t="e">
        <f t="shared" ca="1" si="6"/>
        <v>#N/A</v>
      </c>
      <c r="N35" s="119" t="e">
        <f t="shared" ca="1" si="7"/>
        <v>#N/A</v>
      </c>
      <c r="O35" s="119" t="str">
        <f t="shared" ca="1" si="13"/>
        <v>-</v>
      </c>
      <c r="P35" s="119" t="str">
        <f t="shared" ca="1" si="12"/>
        <v>-</v>
      </c>
      <c r="Q35" s="106" t="e">
        <f t="shared" ca="1" si="9"/>
        <v>#N/A</v>
      </c>
    </row>
    <row r="36" spans="1:17" hidden="1">
      <c r="A36" s="106">
        <f t="shared" si="2"/>
        <v>25</v>
      </c>
      <c r="B36" s="106" t="str">
        <f t="shared" ca="1" si="10"/>
        <v>N</v>
      </c>
      <c r="C36" s="106" t="str">
        <f t="shared" ca="1" si="15"/>
        <v>-</v>
      </c>
      <c r="D36" s="106" t="str">
        <f t="shared" ca="1" si="15"/>
        <v>-</v>
      </c>
      <c r="E36" s="106" t="str">
        <f t="shared" ca="1" si="15"/>
        <v>-</v>
      </c>
      <c r="F36" s="106" t="str">
        <f t="shared" ca="1" si="15"/>
        <v>-</v>
      </c>
      <c r="G36" s="106" t="str">
        <f t="shared" ca="1" si="15"/>
        <v>-</v>
      </c>
      <c r="H36" s="112" t="str">
        <f t="shared" ca="1" si="15"/>
        <v>-</v>
      </c>
      <c r="I36" s="106" t="str">
        <f t="shared" ca="1" si="15"/>
        <v>-</v>
      </c>
      <c r="J36" s="106" t="e">
        <f t="shared" ca="1" si="11"/>
        <v>#N/A</v>
      </c>
      <c r="K36" s="119" t="e">
        <f t="shared" ca="1" si="4"/>
        <v>#N/A</v>
      </c>
      <c r="L36" s="119" t="e">
        <f t="shared" ca="1" si="5"/>
        <v>#N/A</v>
      </c>
      <c r="M36" s="119" t="e">
        <f t="shared" ca="1" si="6"/>
        <v>#N/A</v>
      </c>
      <c r="N36" s="119" t="e">
        <f t="shared" ca="1" si="7"/>
        <v>#N/A</v>
      </c>
      <c r="O36" s="119" t="str">
        <f t="shared" ca="1" si="13"/>
        <v>-</v>
      </c>
      <c r="P36" s="119" t="str">
        <f t="shared" ca="1" si="12"/>
        <v>-</v>
      </c>
      <c r="Q36" s="106" t="e">
        <f t="shared" ca="1" si="9"/>
        <v>#N/A</v>
      </c>
    </row>
    <row r="37" spans="1:17" hidden="1">
      <c r="A37" s="106">
        <f t="shared" si="2"/>
        <v>26</v>
      </c>
      <c r="B37" s="106" t="str">
        <f t="shared" ca="1" si="10"/>
        <v>N</v>
      </c>
      <c r="C37" s="106" t="str">
        <f t="shared" ca="1" si="15"/>
        <v>-</v>
      </c>
      <c r="D37" s="106" t="str">
        <f t="shared" ca="1" si="15"/>
        <v>-</v>
      </c>
      <c r="E37" s="106" t="str">
        <f t="shared" ca="1" si="15"/>
        <v>-</v>
      </c>
      <c r="F37" s="106" t="str">
        <f t="shared" ca="1" si="15"/>
        <v>-</v>
      </c>
      <c r="G37" s="106" t="str">
        <f t="shared" ca="1" si="15"/>
        <v>-</v>
      </c>
      <c r="H37" s="112" t="str">
        <f t="shared" ca="1" si="15"/>
        <v>-</v>
      </c>
      <c r="I37" s="106" t="str">
        <f t="shared" ca="1" si="15"/>
        <v>-</v>
      </c>
      <c r="J37" s="106" t="e">
        <f t="shared" ca="1" si="11"/>
        <v>#N/A</v>
      </c>
      <c r="K37" s="119" t="e">
        <f t="shared" ca="1" si="4"/>
        <v>#N/A</v>
      </c>
      <c r="L37" s="119" t="e">
        <f t="shared" ca="1" si="5"/>
        <v>#N/A</v>
      </c>
      <c r="M37" s="119" t="e">
        <f t="shared" ca="1" si="6"/>
        <v>#N/A</v>
      </c>
      <c r="N37" s="119" t="e">
        <f t="shared" ca="1" si="7"/>
        <v>#N/A</v>
      </c>
      <c r="O37" s="119" t="str">
        <f t="shared" ca="1" si="13"/>
        <v>-</v>
      </c>
      <c r="P37" s="119" t="str">
        <f t="shared" ca="1" si="12"/>
        <v>-</v>
      </c>
      <c r="Q37" s="106" t="e">
        <f t="shared" ca="1" si="9"/>
        <v>#N/A</v>
      </c>
    </row>
    <row r="38" spans="1:17" hidden="1">
      <c r="A38" s="106">
        <f t="shared" si="2"/>
        <v>27</v>
      </c>
      <c r="B38" s="106" t="str">
        <f t="shared" ca="1" si="10"/>
        <v>N</v>
      </c>
      <c r="C38" s="106" t="str">
        <f t="shared" ca="1" si="15"/>
        <v>-</v>
      </c>
      <c r="D38" s="106" t="str">
        <f t="shared" ca="1" si="15"/>
        <v>-</v>
      </c>
      <c r="E38" s="106" t="str">
        <f t="shared" ca="1" si="15"/>
        <v>-</v>
      </c>
      <c r="F38" s="106" t="str">
        <f t="shared" ca="1" si="15"/>
        <v>-</v>
      </c>
      <c r="G38" s="106" t="str">
        <f t="shared" ca="1" si="15"/>
        <v>-</v>
      </c>
      <c r="H38" s="112" t="str">
        <f t="shared" ca="1" si="15"/>
        <v>-</v>
      </c>
      <c r="I38" s="106" t="str">
        <f t="shared" ca="1" si="15"/>
        <v>-</v>
      </c>
      <c r="J38" s="106" t="e">
        <f t="shared" ca="1" si="11"/>
        <v>#N/A</v>
      </c>
      <c r="K38" s="119" t="e">
        <f t="shared" ca="1" si="4"/>
        <v>#N/A</v>
      </c>
      <c r="L38" s="119" t="e">
        <f t="shared" ca="1" si="5"/>
        <v>#N/A</v>
      </c>
      <c r="M38" s="119" t="e">
        <f t="shared" ca="1" si="6"/>
        <v>#N/A</v>
      </c>
      <c r="N38" s="119" t="e">
        <f t="shared" ca="1" si="7"/>
        <v>#N/A</v>
      </c>
      <c r="O38" s="119" t="str">
        <f t="shared" ca="1" si="13"/>
        <v>-</v>
      </c>
      <c r="P38" s="119" t="str">
        <f t="shared" ca="1" si="12"/>
        <v>-</v>
      </c>
      <c r="Q38" s="106" t="e">
        <f t="shared" ca="1" si="9"/>
        <v>#N/A</v>
      </c>
    </row>
    <row r="39" spans="1:17" hidden="1">
      <c r="A39" s="106">
        <f t="shared" si="2"/>
        <v>28</v>
      </c>
      <c r="B39" s="106" t="str">
        <f t="shared" ca="1" si="10"/>
        <v>N</v>
      </c>
      <c r="C39" s="106" t="str">
        <f t="shared" ca="1" si="15"/>
        <v>-</v>
      </c>
      <c r="D39" s="106" t="str">
        <f t="shared" ca="1" si="15"/>
        <v>-</v>
      </c>
      <c r="E39" s="106" t="str">
        <f t="shared" ca="1" si="15"/>
        <v>-</v>
      </c>
      <c r="F39" s="106" t="str">
        <f t="shared" ca="1" si="15"/>
        <v>-</v>
      </c>
      <c r="G39" s="106" t="str">
        <f t="shared" ca="1" si="15"/>
        <v>-</v>
      </c>
      <c r="H39" s="112" t="str">
        <f t="shared" ca="1" si="15"/>
        <v>-</v>
      </c>
      <c r="I39" s="106" t="str">
        <f t="shared" ca="1" si="15"/>
        <v>-</v>
      </c>
      <c r="J39" s="106" t="e">
        <f t="shared" ca="1" si="11"/>
        <v>#N/A</v>
      </c>
      <c r="K39" s="119" t="e">
        <f t="shared" ca="1" si="4"/>
        <v>#N/A</v>
      </c>
      <c r="L39" s="119" t="e">
        <f t="shared" ca="1" si="5"/>
        <v>#N/A</v>
      </c>
      <c r="M39" s="119" t="e">
        <f t="shared" ca="1" si="6"/>
        <v>#N/A</v>
      </c>
      <c r="N39" s="119" t="e">
        <f t="shared" ca="1" si="7"/>
        <v>#N/A</v>
      </c>
      <c r="O39" s="119" t="str">
        <f t="shared" ca="1" si="13"/>
        <v>-</v>
      </c>
      <c r="P39" s="119" t="str">
        <f t="shared" ca="1" si="12"/>
        <v>-</v>
      </c>
      <c r="Q39" s="106" t="e">
        <f t="shared" ca="1" si="9"/>
        <v>#N/A</v>
      </c>
    </row>
    <row r="40" spans="1:17" hidden="1">
      <c r="A40" s="106">
        <f t="shared" si="2"/>
        <v>29</v>
      </c>
      <c r="B40" s="106" t="str">
        <f t="shared" ca="1" si="10"/>
        <v>N</v>
      </c>
      <c r="C40" s="106" t="str">
        <f t="shared" ca="1" si="15"/>
        <v>-</v>
      </c>
      <c r="D40" s="106" t="str">
        <f t="shared" ca="1" si="15"/>
        <v>-</v>
      </c>
      <c r="E40" s="106" t="str">
        <f t="shared" ca="1" si="15"/>
        <v>-</v>
      </c>
      <c r="F40" s="106" t="str">
        <f t="shared" ca="1" si="15"/>
        <v>-</v>
      </c>
      <c r="G40" s="106" t="str">
        <f t="shared" ca="1" si="15"/>
        <v>-</v>
      </c>
      <c r="H40" s="112" t="str">
        <f t="shared" ca="1" si="15"/>
        <v>-</v>
      </c>
      <c r="I40" s="106" t="str">
        <f t="shared" ca="1" si="15"/>
        <v>-</v>
      </c>
      <c r="J40" s="106" t="e">
        <f t="shared" ca="1" si="11"/>
        <v>#N/A</v>
      </c>
      <c r="K40" s="119" t="e">
        <f t="shared" ca="1" si="4"/>
        <v>#N/A</v>
      </c>
      <c r="L40" s="119" t="e">
        <f t="shared" ca="1" si="5"/>
        <v>#N/A</v>
      </c>
      <c r="M40" s="119" t="e">
        <f t="shared" ca="1" si="6"/>
        <v>#N/A</v>
      </c>
      <c r="N40" s="119" t="e">
        <f t="shared" ca="1" si="7"/>
        <v>#N/A</v>
      </c>
      <c r="O40" s="119" t="str">
        <f t="shared" ca="1" si="13"/>
        <v>-</v>
      </c>
      <c r="P40" s="119" t="str">
        <f t="shared" ca="1" si="12"/>
        <v>-</v>
      </c>
      <c r="Q40" s="106" t="e">
        <f t="shared" ca="1" si="9"/>
        <v>#N/A</v>
      </c>
    </row>
    <row r="41" spans="1:17">
      <c r="A41" s="106">
        <f t="shared" si="2"/>
        <v>30</v>
      </c>
      <c r="B41" s="106" t="str">
        <f t="shared" ca="1" si="10"/>
        <v>OK</v>
      </c>
      <c r="C41" s="106" t="str">
        <f t="shared" ca="1" si="15"/>
        <v>DeCordova_Steam_Electric_Station_CT4</v>
      </c>
      <c r="D41" s="106" t="str">
        <f t="shared" ca="1" si="15"/>
        <v>ng_gt</v>
      </c>
      <c r="E41" s="106">
        <f t="shared" ca="1" si="15"/>
        <v>8.9400000000000007E-2</v>
      </c>
      <c r="F41" s="106">
        <f t="shared" ca="1" si="15"/>
        <v>8.9400000000000007E-2</v>
      </c>
      <c r="G41" s="106" t="str">
        <f t="shared" ca="1" si="15"/>
        <v>ng</v>
      </c>
      <c r="H41" s="112">
        <f t="shared" ca="1" si="15"/>
        <v>12.146722200000001</v>
      </c>
      <c r="I41" s="106">
        <f t="shared" ca="1" si="15"/>
        <v>8.9400000000000007E-2</v>
      </c>
      <c r="J41" s="106" t="str">
        <f t="shared" ca="1" si="11"/>
        <v>ng_gt_midAge_med_avgEff</v>
      </c>
      <c r="K41" s="119" t="b">
        <f t="shared" ca="1" si="4"/>
        <v>1</v>
      </c>
      <c r="L41" s="119" t="str">
        <f t="shared" ca="1" si="5"/>
        <v>midAge</v>
      </c>
      <c r="M41" s="119" t="str">
        <f t="shared" ca="1" si="6"/>
        <v>med</v>
      </c>
      <c r="N41" s="119" t="str">
        <f t="shared" ca="1" si="7"/>
        <v>avgEff</v>
      </c>
      <c r="O41" s="119">
        <f t="shared" ca="1" si="13"/>
        <v>1990</v>
      </c>
      <c r="P41" s="119" t="str">
        <f t="shared" ca="1" si="12"/>
        <v>Y</v>
      </c>
      <c r="Q41" s="106">
        <f t="shared" ca="1" si="9"/>
        <v>5</v>
      </c>
    </row>
    <row r="42" spans="1:17">
      <c r="A42" s="106">
        <f t="shared" si="2"/>
        <v>31</v>
      </c>
      <c r="B42" s="106" t="str">
        <f t="shared" ca="1" si="10"/>
        <v>OK</v>
      </c>
      <c r="C42" s="106" t="str">
        <f t="shared" ref="C42:I51" ca="1" si="16">IF($B42="OK",OFFSET(gen_sort_ul,$A42,C$2),"-")</f>
        <v>Ennis_Power_Company_Combined</v>
      </c>
      <c r="D42" s="106" t="str">
        <f t="shared" ca="1" si="16"/>
        <v>ng_cc</v>
      </c>
      <c r="E42" s="106">
        <f t="shared" ca="1" si="16"/>
        <v>0.41799999999999998</v>
      </c>
      <c r="F42" s="106">
        <f t="shared" ca="1" si="16"/>
        <v>0.41799999999999998</v>
      </c>
      <c r="G42" s="106" t="str">
        <f t="shared" ca="1" si="16"/>
        <v>ng</v>
      </c>
      <c r="H42" s="112">
        <f t="shared" ca="1" si="16"/>
        <v>7.3607479000000007</v>
      </c>
      <c r="I42" s="106">
        <f t="shared" ca="1" si="16"/>
        <v>0.41799999999999998</v>
      </c>
      <c r="J42" s="106" t="str">
        <f t="shared" ca="1" si="11"/>
        <v>ng_cc_midAge_med_hiEff</v>
      </c>
      <c r="K42" s="119" t="b">
        <f t="shared" ca="1" si="4"/>
        <v>1</v>
      </c>
      <c r="L42" s="119" t="str">
        <f t="shared" ca="1" si="5"/>
        <v>midAge</v>
      </c>
      <c r="M42" s="119" t="str">
        <f t="shared" ca="1" si="6"/>
        <v>med</v>
      </c>
      <c r="N42" s="119" t="str">
        <f t="shared" ca="1" si="7"/>
        <v>hiEff</v>
      </c>
      <c r="O42" s="119">
        <f t="shared" ca="1" si="13"/>
        <v>2002</v>
      </c>
      <c r="P42" s="119" t="str">
        <f t="shared" ca="1" si="12"/>
        <v/>
      </c>
      <c r="Q42" s="106">
        <f t="shared" ca="1" si="9"/>
        <v>4</v>
      </c>
    </row>
    <row r="43" spans="1:17" hidden="1">
      <c r="A43" s="106">
        <f t="shared" si="2"/>
        <v>32</v>
      </c>
      <c r="B43" s="106" t="str">
        <f t="shared" ca="1" si="10"/>
        <v>N</v>
      </c>
      <c r="C43" s="106" t="str">
        <f t="shared" ca="1" si="16"/>
        <v>-</v>
      </c>
      <c r="D43" s="106" t="str">
        <f t="shared" ca="1" si="16"/>
        <v>-</v>
      </c>
      <c r="E43" s="106" t="str">
        <f t="shared" ca="1" si="16"/>
        <v>-</v>
      </c>
      <c r="F43" s="106" t="str">
        <f t="shared" ca="1" si="16"/>
        <v>-</v>
      </c>
      <c r="G43" s="106" t="str">
        <f t="shared" ca="1" si="16"/>
        <v>-</v>
      </c>
      <c r="H43" s="112" t="str">
        <f t="shared" ca="1" si="16"/>
        <v>-</v>
      </c>
      <c r="I43" s="106" t="str">
        <f t="shared" ca="1" si="16"/>
        <v>-</v>
      </c>
      <c r="J43" s="106" t="e">
        <f t="shared" ca="1" si="11"/>
        <v>#N/A</v>
      </c>
      <c r="K43" s="119" t="e">
        <f t="shared" ca="1" si="4"/>
        <v>#N/A</v>
      </c>
      <c r="L43" s="119" t="e">
        <f t="shared" ca="1" si="5"/>
        <v>#N/A</v>
      </c>
      <c r="M43" s="119" t="e">
        <f t="shared" ca="1" si="6"/>
        <v>#N/A</v>
      </c>
      <c r="N43" s="119" t="e">
        <f t="shared" ca="1" si="7"/>
        <v>#N/A</v>
      </c>
      <c r="O43" s="119" t="str">
        <f t="shared" ca="1" si="13"/>
        <v>-</v>
      </c>
      <c r="P43" s="119" t="str">
        <f t="shared" ca="1" si="12"/>
        <v>-</v>
      </c>
      <c r="Q43" s="106" t="e">
        <f t="shared" ca="1" si="9"/>
        <v>#N/A</v>
      </c>
    </row>
    <row r="44" spans="1:17" hidden="1">
      <c r="A44" s="106">
        <f t="shared" si="2"/>
        <v>33</v>
      </c>
      <c r="B44" s="106" t="str">
        <f t="shared" ca="1" si="10"/>
        <v>N</v>
      </c>
      <c r="C44" s="106" t="str">
        <f t="shared" ca="1" si="16"/>
        <v>-</v>
      </c>
      <c r="D44" s="106" t="str">
        <f t="shared" ca="1" si="16"/>
        <v>-</v>
      </c>
      <c r="E44" s="106" t="str">
        <f t="shared" ca="1" si="16"/>
        <v>-</v>
      </c>
      <c r="F44" s="106" t="str">
        <f t="shared" ca="1" si="16"/>
        <v>-</v>
      </c>
      <c r="G44" s="106" t="str">
        <f t="shared" ca="1" si="16"/>
        <v>-</v>
      </c>
      <c r="H44" s="112" t="str">
        <f t="shared" ca="1" si="16"/>
        <v>-</v>
      </c>
      <c r="I44" s="106" t="str">
        <f t="shared" ca="1" si="16"/>
        <v>-</v>
      </c>
      <c r="J44" s="106" t="e">
        <f t="shared" ca="1" si="11"/>
        <v>#N/A</v>
      </c>
      <c r="K44" s="119" t="e">
        <f t="shared" ca="1" si="4"/>
        <v>#N/A</v>
      </c>
      <c r="L44" s="119" t="e">
        <f t="shared" ca="1" si="5"/>
        <v>#N/A</v>
      </c>
      <c r="M44" s="119" t="e">
        <f t="shared" ca="1" si="6"/>
        <v>#N/A</v>
      </c>
      <c r="N44" s="119" t="e">
        <f t="shared" ca="1" si="7"/>
        <v>#N/A</v>
      </c>
      <c r="O44" s="119" t="str">
        <f t="shared" ca="1" si="13"/>
        <v>-</v>
      </c>
      <c r="P44" s="119" t="str">
        <f t="shared" ca="1" si="12"/>
        <v>-</v>
      </c>
      <c r="Q44" s="106" t="e">
        <f t="shared" ca="1" si="9"/>
        <v>#N/A</v>
      </c>
    </row>
    <row r="45" spans="1:17" hidden="1">
      <c r="A45" s="106">
        <f t="shared" si="2"/>
        <v>34</v>
      </c>
      <c r="B45" s="106" t="str">
        <f t="shared" ca="1" si="10"/>
        <v>N</v>
      </c>
      <c r="C45" s="106" t="str">
        <f t="shared" ca="1" si="16"/>
        <v>-</v>
      </c>
      <c r="D45" s="106" t="str">
        <f t="shared" ca="1" si="16"/>
        <v>-</v>
      </c>
      <c r="E45" s="106" t="str">
        <f t="shared" ca="1" si="16"/>
        <v>-</v>
      </c>
      <c r="F45" s="106" t="str">
        <f t="shared" ca="1" si="16"/>
        <v>-</v>
      </c>
      <c r="G45" s="106" t="str">
        <f t="shared" ca="1" si="16"/>
        <v>-</v>
      </c>
      <c r="H45" s="112" t="str">
        <f t="shared" ca="1" si="16"/>
        <v>-</v>
      </c>
      <c r="I45" s="106" t="str">
        <f t="shared" ca="1" si="16"/>
        <v>-</v>
      </c>
      <c r="J45" s="106" t="e">
        <f t="shared" ca="1" si="11"/>
        <v>#N/A</v>
      </c>
      <c r="K45" s="119" t="e">
        <f t="shared" ca="1" si="4"/>
        <v>#N/A</v>
      </c>
      <c r="L45" s="119" t="e">
        <f t="shared" ca="1" si="5"/>
        <v>#N/A</v>
      </c>
      <c r="M45" s="119" t="e">
        <f t="shared" ca="1" si="6"/>
        <v>#N/A</v>
      </c>
      <c r="N45" s="119" t="e">
        <f t="shared" ca="1" si="7"/>
        <v>#N/A</v>
      </c>
      <c r="O45" s="119" t="str">
        <f t="shared" ca="1" si="13"/>
        <v>-</v>
      </c>
      <c r="P45" s="119" t="str">
        <f t="shared" ca="1" si="12"/>
        <v>-</v>
      </c>
      <c r="Q45" s="106" t="e">
        <f t="shared" ca="1" si="9"/>
        <v>#N/A</v>
      </c>
    </row>
    <row r="46" spans="1:17" hidden="1">
      <c r="A46" s="106">
        <f t="shared" si="2"/>
        <v>35</v>
      </c>
      <c r="B46" s="106" t="str">
        <f t="shared" ca="1" si="10"/>
        <v>N</v>
      </c>
      <c r="C46" s="106" t="str">
        <f t="shared" ca="1" si="16"/>
        <v>-</v>
      </c>
      <c r="D46" s="106" t="str">
        <f t="shared" ca="1" si="16"/>
        <v>-</v>
      </c>
      <c r="E46" s="106" t="str">
        <f t="shared" ca="1" si="16"/>
        <v>-</v>
      </c>
      <c r="F46" s="106" t="str">
        <f t="shared" ca="1" si="16"/>
        <v>-</v>
      </c>
      <c r="G46" s="106" t="str">
        <f t="shared" ca="1" si="16"/>
        <v>-</v>
      </c>
      <c r="H46" s="112" t="str">
        <f t="shared" ca="1" si="16"/>
        <v>-</v>
      </c>
      <c r="I46" s="106" t="str">
        <f t="shared" ca="1" si="16"/>
        <v>-</v>
      </c>
      <c r="J46" s="106" t="e">
        <f t="shared" ca="1" si="11"/>
        <v>#N/A</v>
      </c>
      <c r="K46" s="119" t="e">
        <f t="shared" ca="1" si="4"/>
        <v>#N/A</v>
      </c>
      <c r="L46" s="119" t="e">
        <f t="shared" ca="1" si="5"/>
        <v>#N/A</v>
      </c>
      <c r="M46" s="119" t="e">
        <f t="shared" ca="1" si="6"/>
        <v>#N/A</v>
      </c>
      <c r="N46" s="119" t="e">
        <f t="shared" ca="1" si="7"/>
        <v>#N/A</v>
      </c>
      <c r="O46" s="119" t="str">
        <f t="shared" ca="1" si="13"/>
        <v>-</v>
      </c>
      <c r="P46" s="119" t="str">
        <f t="shared" ca="1" si="12"/>
        <v>-</v>
      </c>
      <c r="Q46" s="106" t="e">
        <f t="shared" ca="1" si="9"/>
        <v>#N/A</v>
      </c>
    </row>
    <row r="47" spans="1:17">
      <c r="A47" s="106">
        <f t="shared" si="2"/>
        <v>36</v>
      </c>
      <c r="B47" s="106" t="str">
        <f t="shared" ca="1" si="10"/>
        <v>OK</v>
      </c>
      <c r="C47" s="106" t="str">
        <f t="shared" ca="1" si="16"/>
        <v>Fayette_Power_Project_1</v>
      </c>
      <c r="D47" s="106" t="str">
        <f t="shared" ca="1" si="16"/>
        <v>coal_sub_st</v>
      </c>
      <c r="E47" s="106">
        <f t="shared" ca="1" si="16"/>
        <v>0.61499999999999999</v>
      </c>
      <c r="F47" s="106">
        <f t="shared" ca="1" si="16"/>
        <v>0.61499999999999999</v>
      </c>
      <c r="G47" s="106" t="str">
        <f t="shared" ca="1" si="16"/>
        <v>coal_sub</v>
      </c>
      <c r="H47" s="112">
        <f t="shared" ca="1" si="16"/>
        <v>10.678880400000001</v>
      </c>
      <c r="I47" s="106">
        <f t="shared" ca="1" si="16"/>
        <v>0.61499999999999999</v>
      </c>
      <c r="J47" s="106" t="str">
        <f t="shared" ca="1" si="11"/>
        <v>coal_sub_st_old_med_avgEff</v>
      </c>
      <c r="K47" s="119" t="b">
        <f t="shared" ca="1" si="4"/>
        <v>1</v>
      </c>
      <c r="L47" s="119" t="str">
        <f t="shared" ca="1" si="5"/>
        <v>old</v>
      </c>
      <c r="M47" s="119" t="str">
        <f t="shared" ca="1" si="6"/>
        <v>med</v>
      </c>
      <c r="N47" s="119" t="str">
        <f t="shared" ca="1" si="7"/>
        <v>avgEff</v>
      </c>
      <c r="O47" s="119">
        <f t="shared" ca="1" si="13"/>
        <v>1979</v>
      </c>
      <c r="P47" s="119" t="str">
        <f t="shared" ca="1" si="12"/>
        <v>N</v>
      </c>
      <c r="Q47" s="106">
        <f t="shared" ca="1" si="9"/>
        <v>3</v>
      </c>
    </row>
    <row r="48" spans="1:17">
      <c r="A48" s="106">
        <f t="shared" si="2"/>
        <v>37</v>
      </c>
      <c r="B48" s="106" t="str">
        <f t="shared" ca="1" si="10"/>
        <v>OK</v>
      </c>
      <c r="C48" s="106" t="str">
        <f t="shared" ca="1" si="16"/>
        <v>Fayette_Power_Project_2</v>
      </c>
      <c r="D48" s="106" t="str">
        <f t="shared" ca="1" si="16"/>
        <v>coal_sub_st</v>
      </c>
      <c r="E48" s="106">
        <f t="shared" ca="1" si="16"/>
        <v>0.61499999999999999</v>
      </c>
      <c r="F48" s="106">
        <f t="shared" ca="1" si="16"/>
        <v>0.61499999999999999</v>
      </c>
      <c r="G48" s="106" t="str">
        <f t="shared" ca="1" si="16"/>
        <v>coal_sub</v>
      </c>
      <c r="H48" s="112">
        <f t="shared" ca="1" si="16"/>
        <v>10.678880400000001</v>
      </c>
      <c r="I48" s="106">
        <f t="shared" ca="1" si="16"/>
        <v>0.61499999999999999</v>
      </c>
      <c r="J48" s="106" t="str">
        <f t="shared" ca="1" si="11"/>
        <v>coal_sub_st_midAge_med_avgEff</v>
      </c>
      <c r="K48" s="119" t="b">
        <f t="shared" ca="1" si="4"/>
        <v>1</v>
      </c>
      <c r="L48" s="119" t="str">
        <f t="shared" ca="1" si="5"/>
        <v>midAge</v>
      </c>
      <c r="M48" s="119" t="str">
        <f t="shared" ca="1" si="6"/>
        <v>med</v>
      </c>
      <c r="N48" s="119" t="str">
        <f t="shared" ca="1" si="7"/>
        <v>avgEff</v>
      </c>
      <c r="O48" s="119">
        <f t="shared" ca="1" si="13"/>
        <v>1980</v>
      </c>
      <c r="P48" s="119" t="str">
        <f t="shared" ca="1" si="12"/>
        <v>N</v>
      </c>
      <c r="Q48" s="106">
        <f t="shared" ca="1" si="9"/>
        <v>3</v>
      </c>
    </row>
    <row r="49" spans="1:17">
      <c r="A49" s="106">
        <f t="shared" si="2"/>
        <v>38</v>
      </c>
      <c r="B49" s="106" t="str">
        <f t="shared" ca="1" si="10"/>
        <v>OK</v>
      </c>
      <c r="C49" s="106" t="str">
        <f t="shared" ca="1" si="16"/>
        <v>Fayette_Power_Project_3</v>
      </c>
      <c r="D49" s="106" t="str">
        <f t="shared" ca="1" si="16"/>
        <v>coal_sub_st</v>
      </c>
      <c r="E49" s="106">
        <f t="shared" ca="1" si="16"/>
        <v>0.46</v>
      </c>
      <c r="F49" s="106">
        <f t="shared" ca="1" si="16"/>
        <v>0.46</v>
      </c>
      <c r="G49" s="106" t="str">
        <f t="shared" ca="1" si="16"/>
        <v>coal_sub</v>
      </c>
      <c r="H49" s="112">
        <f t="shared" ca="1" si="16"/>
        <v>10.678880400000001</v>
      </c>
      <c r="I49" s="106">
        <f t="shared" ca="1" si="16"/>
        <v>0.46</v>
      </c>
      <c r="J49" s="106" t="str">
        <f t="shared" ca="1" si="11"/>
        <v>coal_sub_st_midAge_small_avgEff</v>
      </c>
      <c r="K49" s="119" t="b">
        <f t="shared" ca="1" si="4"/>
        <v>1</v>
      </c>
      <c r="L49" s="119" t="str">
        <f t="shared" ca="1" si="5"/>
        <v>midAge</v>
      </c>
      <c r="M49" s="119" t="str">
        <f t="shared" ca="1" si="6"/>
        <v>small</v>
      </c>
      <c r="N49" s="119" t="str">
        <f t="shared" ca="1" si="7"/>
        <v>avgEff</v>
      </c>
      <c r="O49" s="119">
        <f t="shared" ca="1" si="13"/>
        <v>1988</v>
      </c>
      <c r="P49" s="119" t="str">
        <f t="shared" ca="1" si="12"/>
        <v>N</v>
      </c>
      <c r="Q49" s="106">
        <f t="shared" ca="1" si="9"/>
        <v>3</v>
      </c>
    </row>
    <row r="50" spans="1:17" hidden="1">
      <c r="A50" s="106">
        <f t="shared" si="2"/>
        <v>39</v>
      </c>
      <c r="B50" s="106" t="str">
        <f t="shared" ca="1" si="10"/>
        <v>N</v>
      </c>
      <c r="C50" s="106" t="str">
        <f t="shared" ca="1" si="16"/>
        <v>-</v>
      </c>
      <c r="D50" s="106" t="str">
        <f t="shared" ca="1" si="16"/>
        <v>-</v>
      </c>
      <c r="E50" s="106" t="str">
        <f t="shared" ca="1" si="16"/>
        <v>-</v>
      </c>
      <c r="F50" s="106" t="str">
        <f t="shared" ca="1" si="16"/>
        <v>-</v>
      </c>
      <c r="G50" s="106" t="str">
        <f t="shared" ca="1" si="16"/>
        <v>-</v>
      </c>
      <c r="H50" s="112" t="str">
        <f t="shared" ca="1" si="16"/>
        <v>-</v>
      </c>
      <c r="I50" s="106" t="str">
        <f t="shared" ca="1" si="16"/>
        <v>-</v>
      </c>
      <c r="J50" s="106" t="e">
        <f t="shared" ca="1" si="11"/>
        <v>#N/A</v>
      </c>
      <c r="K50" s="119" t="e">
        <f t="shared" ca="1" si="4"/>
        <v>#N/A</v>
      </c>
      <c r="L50" s="119" t="e">
        <f t="shared" ca="1" si="5"/>
        <v>#N/A</v>
      </c>
      <c r="M50" s="119" t="e">
        <f t="shared" ca="1" si="6"/>
        <v>#N/A</v>
      </c>
      <c r="N50" s="119" t="e">
        <f t="shared" ca="1" si="7"/>
        <v>#N/A</v>
      </c>
      <c r="O50" s="119" t="str">
        <f t="shared" ca="1" si="13"/>
        <v>-</v>
      </c>
      <c r="P50" s="119" t="str">
        <f t="shared" ca="1" si="12"/>
        <v>-</v>
      </c>
      <c r="Q50" s="106" t="e">
        <f t="shared" ca="1" si="9"/>
        <v>#N/A</v>
      </c>
    </row>
    <row r="51" spans="1:17" hidden="1">
      <c r="A51" s="106">
        <f t="shared" si="2"/>
        <v>40</v>
      </c>
      <c r="B51" s="106" t="str">
        <f t="shared" ca="1" si="10"/>
        <v>N</v>
      </c>
      <c r="C51" s="106" t="str">
        <f t="shared" ca="1" si="16"/>
        <v>-</v>
      </c>
      <c r="D51" s="106" t="str">
        <f t="shared" ca="1" si="16"/>
        <v>-</v>
      </c>
      <c r="E51" s="106" t="str">
        <f t="shared" ca="1" si="16"/>
        <v>-</v>
      </c>
      <c r="F51" s="106" t="str">
        <f t="shared" ca="1" si="16"/>
        <v>-</v>
      </c>
      <c r="G51" s="106" t="str">
        <f t="shared" ca="1" si="16"/>
        <v>-</v>
      </c>
      <c r="H51" s="112" t="str">
        <f t="shared" ca="1" si="16"/>
        <v>-</v>
      </c>
      <c r="I51" s="106" t="str">
        <f t="shared" ca="1" si="16"/>
        <v>-</v>
      </c>
      <c r="J51" s="106" t="e">
        <f t="shared" ca="1" si="11"/>
        <v>#N/A</v>
      </c>
      <c r="K51" s="119" t="e">
        <f t="shared" ca="1" si="4"/>
        <v>#N/A</v>
      </c>
      <c r="L51" s="119" t="e">
        <f t="shared" ca="1" si="5"/>
        <v>#N/A</v>
      </c>
      <c r="M51" s="119" t="e">
        <f t="shared" ca="1" si="6"/>
        <v>#N/A</v>
      </c>
      <c r="N51" s="119" t="e">
        <f t="shared" ca="1" si="7"/>
        <v>#N/A</v>
      </c>
      <c r="O51" s="119" t="str">
        <f t="shared" ca="1" si="13"/>
        <v>-</v>
      </c>
      <c r="P51" s="119" t="str">
        <f t="shared" ca="1" si="12"/>
        <v>-</v>
      </c>
      <c r="Q51" s="106" t="e">
        <f t="shared" ca="1" si="9"/>
        <v>#N/A</v>
      </c>
    </row>
    <row r="52" spans="1:17" hidden="1">
      <c r="A52" s="106">
        <f t="shared" si="2"/>
        <v>41</v>
      </c>
      <c r="B52" s="106" t="str">
        <f t="shared" ca="1" si="10"/>
        <v>N</v>
      </c>
      <c r="C52" s="106" t="str">
        <f t="shared" ref="C52:I61" ca="1" si="17">IF($B52="OK",OFFSET(gen_sort_ul,$A52,C$2),"-")</f>
        <v>-</v>
      </c>
      <c r="D52" s="106" t="str">
        <f t="shared" ca="1" si="17"/>
        <v>-</v>
      </c>
      <c r="E52" s="106" t="str">
        <f t="shared" ca="1" si="17"/>
        <v>-</v>
      </c>
      <c r="F52" s="106" t="str">
        <f t="shared" ca="1" si="17"/>
        <v>-</v>
      </c>
      <c r="G52" s="106" t="str">
        <f t="shared" ca="1" si="17"/>
        <v>-</v>
      </c>
      <c r="H52" s="112" t="str">
        <f t="shared" ca="1" si="17"/>
        <v>-</v>
      </c>
      <c r="I52" s="106" t="str">
        <f t="shared" ca="1" si="17"/>
        <v>-</v>
      </c>
      <c r="J52" s="106" t="e">
        <f t="shared" ca="1" si="11"/>
        <v>#N/A</v>
      </c>
      <c r="K52" s="119" t="e">
        <f t="shared" ca="1" si="4"/>
        <v>#N/A</v>
      </c>
      <c r="L52" s="119" t="e">
        <f t="shared" ca="1" si="5"/>
        <v>#N/A</v>
      </c>
      <c r="M52" s="119" t="e">
        <f t="shared" ca="1" si="6"/>
        <v>#N/A</v>
      </c>
      <c r="N52" s="119" t="e">
        <f t="shared" ca="1" si="7"/>
        <v>#N/A</v>
      </c>
      <c r="O52" s="119" t="str">
        <f t="shared" ca="1" si="13"/>
        <v>-</v>
      </c>
      <c r="P52" s="119" t="str">
        <f t="shared" ca="1" si="12"/>
        <v>-</v>
      </c>
      <c r="Q52" s="106" t="e">
        <f t="shared" ca="1" si="9"/>
        <v>#N/A</v>
      </c>
    </row>
    <row r="53" spans="1:17" hidden="1">
      <c r="A53" s="106">
        <f t="shared" si="2"/>
        <v>42</v>
      </c>
      <c r="B53" s="106" t="str">
        <f t="shared" ca="1" si="10"/>
        <v>N</v>
      </c>
      <c r="C53" s="106" t="str">
        <f t="shared" ca="1" si="17"/>
        <v>-</v>
      </c>
      <c r="D53" s="106" t="str">
        <f t="shared" ca="1" si="17"/>
        <v>-</v>
      </c>
      <c r="E53" s="106" t="str">
        <f t="shared" ca="1" si="17"/>
        <v>-</v>
      </c>
      <c r="F53" s="106" t="str">
        <f t="shared" ca="1" si="17"/>
        <v>-</v>
      </c>
      <c r="G53" s="106" t="str">
        <f t="shared" ca="1" si="17"/>
        <v>-</v>
      </c>
      <c r="H53" s="112" t="str">
        <f t="shared" ca="1" si="17"/>
        <v>-</v>
      </c>
      <c r="I53" s="106" t="str">
        <f t="shared" ca="1" si="17"/>
        <v>-</v>
      </c>
      <c r="J53" s="106" t="e">
        <f t="shared" ca="1" si="11"/>
        <v>#N/A</v>
      </c>
      <c r="K53" s="119" t="e">
        <f t="shared" ca="1" si="4"/>
        <v>#N/A</v>
      </c>
      <c r="L53" s="119" t="e">
        <f t="shared" ca="1" si="5"/>
        <v>#N/A</v>
      </c>
      <c r="M53" s="119" t="e">
        <f t="shared" ca="1" si="6"/>
        <v>#N/A</v>
      </c>
      <c r="N53" s="119" t="e">
        <f t="shared" ca="1" si="7"/>
        <v>#N/A</v>
      </c>
      <c r="O53" s="119" t="str">
        <f t="shared" ca="1" si="13"/>
        <v>-</v>
      </c>
      <c r="P53" s="119" t="str">
        <f t="shared" ca="1" si="12"/>
        <v>-</v>
      </c>
      <c r="Q53" s="106" t="e">
        <f t="shared" ca="1" si="9"/>
        <v>#N/A</v>
      </c>
    </row>
    <row r="54" spans="1:17" hidden="1">
      <c r="A54" s="106">
        <f t="shared" si="2"/>
        <v>43</v>
      </c>
      <c r="B54" s="106" t="str">
        <f t="shared" ca="1" si="10"/>
        <v>N</v>
      </c>
      <c r="C54" s="106" t="str">
        <f t="shared" ca="1" si="17"/>
        <v>-</v>
      </c>
      <c r="D54" s="106" t="str">
        <f t="shared" ca="1" si="17"/>
        <v>-</v>
      </c>
      <c r="E54" s="106" t="str">
        <f t="shared" ca="1" si="17"/>
        <v>-</v>
      </c>
      <c r="F54" s="106" t="str">
        <f t="shared" ca="1" si="17"/>
        <v>-</v>
      </c>
      <c r="G54" s="106" t="str">
        <f t="shared" ca="1" si="17"/>
        <v>-</v>
      </c>
      <c r="H54" s="112" t="str">
        <f t="shared" ca="1" si="17"/>
        <v>-</v>
      </c>
      <c r="I54" s="106" t="str">
        <f t="shared" ca="1" si="17"/>
        <v>-</v>
      </c>
      <c r="J54" s="106" t="e">
        <f t="shared" ca="1" si="11"/>
        <v>#N/A</v>
      </c>
      <c r="K54" s="119" t="e">
        <f t="shared" ca="1" si="4"/>
        <v>#N/A</v>
      </c>
      <c r="L54" s="119" t="e">
        <f t="shared" ca="1" si="5"/>
        <v>#N/A</v>
      </c>
      <c r="M54" s="119" t="e">
        <f t="shared" ca="1" si="6"/>
        <v>#N/A</v>
      </c>
      <c r="N54" s="119" t="e">
        <f t="shared" ca="1" si="7"/>
        <v>#N/A</v>
      </c>
      <c r="O54" s="119" t="str">
        <f t="shared" ca="1" si="13"/>
        <v>-</v>
      </c>
      <c r="P54" s="119" t="str">
        <f t="shared" ca="1" si="12"/>
        <v>-</v>
      </c>
      <c r="Q54" s="106" t="e">
        <f t="shared" ca="1" si="9"/>
        <v>#N/A</v>
      </c>
    </row>
    <row r="55" spans="1:17" hidden="1">
      <c r="A55" s="106">
        <f t="shared" si="2"/>
        <v>44</v>
      </c>
      <c r="B55" s="106" t="str">
        <f t="shared" ca="1" si="10"/>
        <v>N</v>
      </c>
      <c r="C55" s="106" t="str">
        <f t="shared" ca="1" si="17"/>
        <v>-</v>
      </c>
      <c r="D55" s="106" t="str">
        <f t="shared" ca="1" si="17"/>
        <v>-</v>
      </c>
      <c r="E55" s="106" t="str">
        <f t="shared" ca="1" si="17"/>
        <v>-</v>
      </c>
      <c r="F55" s="106" t="str">
        <f t="shared" ca="1" si="17"/>
        <v>-</v>
      </c>
      <c r="G55" s="106" t="str">
        <f t="shared" ca="1" si="17"/>
        <v>-</v>
      </c>
      <c r="H55" s="112" t="str">
        <f t="shared" ca="1" si="17"/>
        <v>-</v>
      </c>
      <c r="I55" s="106" t="str">
        <f t="shared" ca="1" si="17"/>
        <v>-</v>
      </c>
      <c r="J55" s="106" t="e">
        <f t="shared" ca="1" si="11"/>
        <v>#N/A</v>
      </c>
      <c r="K55" s="119" t="e">
        <f t="shared" ca="1" si="4"/>
        <v>#N/A</v>
      </c>
      <c r="L55" s="119" t="e">
        <f t="shared" ca="1" si="5"/>
        <v>#N/A</v>
      </c>
      <c r="M55" s="119" t="e">
        <f t="shared" ca="1" si="6"/>
        <v>#N/A</v>
      </c>
      <c r="N55" s="119" t="e">
        <f t="shared" ca="1" si="7"/>
        <v>#N/A</v>
      </c>
      <c r="O55" s="119" t="str">
        <f t="shared" ca="1" si="13"/>
        <v>-</v>
      </c>
      <c r="P55" s="119" t="str">
        <f t="shared" ca="1" si="12"/>
        <v>-</v>
      </c>
      <c r="Q55" s="106" t="e">
        <f t="shared" ca="1" si="9"/>
        <v>#N/A</v>
      </c>
    </row>
    <row r="56" spans="1:17" hidden="1">
      <c r="A56" s="106">
        <f t="shared" si="2"/>
        <v>45</v>
      </c>
      <c r="B56" s="106" t="str">
        <f t="shared" ca="1" si="10"/>
        <v>N</v>
      </c>
      <c r="C56" s="106" t="str">
        <f t="shared" ca="1" si="17"/>
        <v>-</v>
      </c>
      <c r="D56" s="106" t="str">
        <f t="shared" ca="1" si="17"/>
        <v>-</v>
      </c>
      <c r="E56" s="106" t="str">
        <f t="shared" ca="1" si="17"/>
        <v>-</v>
      </c>
      <c r="F56" s="106" t="str">
        <f t="shared" ca="1" si="17"/>
        <v>-</v>
      </c>
      <c r="G56" s="106" t="str">
        <f t="shared" ca="1" si="17"/>
        <v>-</v>
      </c>
      <c r="H56" s="112" t="str">
        <f t="shared" ca="1" si="17"/>
        <v>-</v>
      </c>
      <c r="I56" s="106" t="str">
        <f t="shared" ca="1" si="17"/>
        <v>-</v>
      </c>
      <c r="J56" s="106" t="e">
        <f t="shared" ca="1" si="11"/>
        <v>#N/A</v>
      </c>
      <c r="K56" s="119" t="e">
        <f t="shared" ca="1" si="4"/>
        <v>#N/A</v>
      </c>
      <c r="L56" s="119" t="e">
        <f t="shared" ca="1" si="5"/>
        <v>#N/A</v>
      </c>
      <c r="M56" s="119" t="e">
        <f t="shared" ca="1" si="6"/>
        <v>#N/A</v>
      </c>
      <c r="N56" s="119" t="e">
        <f t="shared" ca="1" si="7"/>
        <v>#N/A</v>
      </c>
      <c r="O56" s="119" t="str">
        <f t="shared" ca="1" si="13"/>
        <v>-</v>
      </c>
      <c r="P56" s="119" t="str">
        <f t="shared" ca="1" si="12"/>
        <v>-</v>
      </c>
      <c r="Q56" s="106" t="e">
        <f t="shared" ca="1" si="9"/>
        <v>#N/A</v>
      </c>
    </row>
    <row r="57" spans="1:17" hidden="1">
      <c r="A57" s="106">
        <f t="shared" si="2"/>
        <v>46</v>
      </c>
      <c r="B57" s="106" t="str">
        <f t="shared" ca="1" si="10"/>
        <v>N</v>
      </c>
      <c r="C57" s="106" t="str">
        <f t="shared" ca="1" si="17"/>
        <v>-</v>
      </c>
      <c r="D57" s="106" t="str">
        <f t="shared" ca="1" si="17"/>
        <v>-</v>
      </c>
      <c r="E57" s="106" t="str">
        <f t="shared" ca="1" si="17"/>
        <v>-</v>
      </c>
      <c r="F57" s="106" t="str">
        <f t="shared" ca="1" si="17"/>
        <v>-</v>
      </c>
      <c r="G57" s="106" t="str">
        <f t="shared" ca="1" si="17"/>
        <v>-</v>
      </c>
      <c r="H57" s="112" t="str">
        <f t="shared" ca="1" si="17"/>
        <v>-</v>
      </c>
      <c r="I57" s="106" t="str">
        <f t="shared" ca="1" si="17"/>
        <v>-</v>
      </c>
      <c r="J57" s="106" t="e">
        <f t="shared" ca="1" si="11"/>
        <v>#N/A</v>
      </c>
      <c r="K57" s="119" t="e">
        <f t="shared" ca="1" si="4"/>
        <v>#N/A</v>
      </c>
      <c r="L57" s="119" t="e">
        <f t="shared" ca="1" si="5"/>
        <v>#N/A</v>
      </c>
      <c r="M57" s="119" t="e">
        <f t="shared" ca="1" si="6"/>
        <v>#N/A</v>
      </c>
      <c r="N57" s="119" t="e">
        <f t="shared" ca="1" si="7"/>
        <v>#N/A</v>
      </c>
      <c r="O57" s="119" t="str">
        <f t="shared" ca="1" si="13"/>
        <v>-</v>
      </c>
      <c r="P57" s="119" t="str">
        <f t="shared" ca="1" si="12"/>
        <v>-</v>
      </c>
      <c r="Q57" s="106" t="e">
        <f t="shared" ca="1" si="9"/>
        <v>#N/A</v>
      </c>
    </row>
    <row r="58" spans="1:17" hidden="1">
      <c r="A58" s="106">
        <f t="shared" si="2"/>
        <v>47</v>
      </c>
      <c r="B58" s="106" t="str">
        <f t="shared" ca="1" si="10"/>
        <v>N</v>
      </c>
      <c r="C58" s="106" t="str">
        <f t="shared" ca="1" si="17"/>
        <v>-</v>
      </c>
      <c r="D58" s="106" t="str">
        <f t="shared" ca="1" si="17"/>
        <v>-</v>
      </c>
      <c r="E58" s="106" t="str">
        <f t="shared" ca="1" si="17"/>
        <v>-</v>
      </c>
      <c r="F58" s="106" t="str">
        <f t="shared" ca="1" si="17"/>
        <v>-</v>
      </c>
      <c r="G58" s="106" t="str">
        <f t="shared" ca="1" si="17"/>
        <v>-</v>
      </c>
      <c r="H58" s="112" t="str">
        <f t="shared" ca="1" si="17"/>
        <v>-</v>
      </c>
      <c r="I58" s="106" t="str">
        <f t="shared" ca="1" si="17"/>
        <v>-</v>
      </c>
      <c r="J58" s="106" t="e">
        <f t="shared" ca="1" si="11"/>
        <v>#N/A</v>
      </c>
      <c r="K58" s="119" t="e">
        <f t="shared" ca="1" si="4"/>
        <v>#N/A</v>
      </c>
      <c r="L58" s="119" t="e">
        <f t="shared" ca="1" si="5"/>
        <v>#N/A</v>
      </c>
      <c r="M58" s="119" t="e">
        <f t="shared" ca="1" si="6"/>
        <v>#N/A</v>
      </c>
      <c r="N58" s="119" t="e">
        <f t="shared" ca="1" si="7"/>
        <v>#N/A</v>
      </c>
      <c r="O58" s="119" t="str">
        <f t="shared" ca="1" si="13"/>
        <v>-</v>
      </c>
      <c r="P58" s="119" t="str">
        <f t="shared" ca="1" si="12"/>
        <v>-</v>
      </c>
      <c r="Q58" s="106" t="e">
        <f t="shared" ca="1" si="9"/>
        <v>#N/A</v>
      </c>
    </row>
    <row r="59" spans="1:17" hidden="1">
      <c r="A59" s="106">
        <f t="shared" si="2"/>
        <v>48</v>
      </c>
      <c r="B59" s="106" t="str">
        <f t="shared" ca="1" si="10"/>
        <v>N</v>
      </c>
      <c r="C59" s="106" t="str">
        <f t="shared" ca="1" si="17"/>
        <v>-</v>
      </c>
      <c r="D59" s="106" t="str">
        <f t="shared" ca="1" si="17"/>
        <v>-</v>
      </c>
      <c r="E59" s="106" t="str">
        <f t="shared" ca="1" si="17"/>
        <v>-</v>
      </c>
      <c r="F59" s="106" t="str">
        <f t="shared" ca="1" si="17"/>
        <v>-</v>
      </c>
      <c r="G59" s="106" t="str">
        <f t="shared" ca="1" si="17"/>
        <v>-</v>
      </c>
      <c r="H59" s="112" t="str">
        <f t="shared" ca="1" si="17"/>
        <v>-</v>
      </c>
      <c r="I59" s="106" t="str">
        <f t="shared" ca="1" si="17"/>
        <v>-</v>
      </c>
      <c r="J59" s="106" t="e">
        <f t="shared" ca="1" si="11"/>
        <v>#N/A</v>
      </c>
      <c r="K59" s="119" t="e">
        <f t="shared" ca="1" si="4"/>
        <v>#N/A</v>
      </c>
      <c r="L59" s="119" t="e">
        <f t="shared" ca="1" si="5"/>
        <v>#N/A</v>
      </c>
      <c r="M59" s="119" t="e">
        <f t="shared" ca="1" si="6"/>
        <v>#N/A</v>
      </c>
      <c r="N59" s="119" t="e">
        <f t="shared" ca="1" si="7"/>
        <v>#N/A</v>
      </c>
      <c r="O59" s="119" t="str">
        <f t="shared" ca="1" si="13"/>
        <v>-</v>
      </c>
      <c r="P59" s="119" t="str">
        <f t="shared" ca="1" si="12"/>
        <v>-</v>
      </c>
      <c r="Q59" s="106" t="e">
        <f t="shared" ca="1" si="9"/>
        <v>#N/A</v>
      </c>
    </row>
    <row r="60" spans="1:17" hidden="1">
      <c r="A60" s="106">
        <f t="shared" si="2"/>
        <v>49</v>
      </c>
      <c r="B60" s="106" t="str">
        <f t="shared" ca="1" si="10"/>
        <v>N</v>
      </c>
      <c r="C60" s="106" t="str">
        <f t="shared" ca="1" si="17"/>
        <v>-</v>
      </c>
      <c r="D60" s="106" t="str">
        <f t="shared" ca="1" si="17"/>
        <v>-</v>
      </c>
      <c r="E60" s="106" t="str">
        <f t="shared" ca="1" si="17"/>
        <v>-</v>
      </c>
      <c r="F60" s="106" t="str">
        <f t="shared" ca="1" si="17"/>
        <v>-</v>
      </c>
      <c r="G60" s="106" t="str">
        <f t="shared" ca="1" si="17"/>
        <v>-</v>
      </c>
      <c r="H60" s="112" t="str">
        <f t="shared" ca="1" si="17"/>
        <v>-</v>
      </c>
      <c r="I60" s="106" t="str">
        <f t="shared" ca="1" si="17"/>
        <v>-</v>
      </c>
      <c r="J60" s="106" t="e">
        <f t="shared" ca="1" si="11"/>
        <v>#N/A</v>
      </c>
      <c r="K60" s="119" t="e">
        <f t="shared" ca="1" si="4"/>
        <v>#N/A</v>
      </c>
      <c r="L60" s="119" t="e">
        <f t="shared" ca="1" si="5"/>
        <v>#N/A</v>
      </c>
      <c r="M60" s="119" t="e">
        <f t="shared" ca="1" si="6"/>
        <v>#N/A</v>
      </c>
      <c r="N60" s="119" t="e">
        <f t="shared" ca="1" si="7"/>
        <v>#N/A</v>
      </c>
      <c r="O60" s="119" t="str">
        <f t="shared" ca="1" si="13"/>
        <v>-</v>
      </c>
      <c r="P60" s="119" t="str">
        <f t="shared" ca="1" si="12"/>
        <v>-</v>
      </c>
      <c r="Q60" s="106" t="e">
        <f t="shared" ca="1" si="9"/>
        <v>#N/A</v>
      </c>
    </row>
    <row r="61" spans="1:17" hidden="1">
      <c r="A61" s="106">
        <f t="shared" si="2"/>
        <v>50</v>
      </c>
      <c r="B61" s="106" t="str">
        <f t="shared" ca="1" si="10"/>
        <v>N</v>
      </c>
      <c r="C61" s="106" t="str">
        <f t="shared" ca="1" si="17"/>
        <v>-</v>
      </c>
      <c r="D61" s="106" t="str">
        <f t="shared" ca="1" si="17"/>
        <v>-</v>
      </c>
      <c r="E61" s="106" t="str">
        <f t="shared" ca="1" si="17"/>
        <v>-</v>
      </c>
      <c r="F61" s="106" t="str">
        <f t="shared" ca="1" si="17"/>
        <v>-</v>
      </c>
      <c r="G61" s="106" t="str">
        <f t="shared" ca="1" si="17"/>
        <v>-</v>
      </c>
      <c r="H61" s="112" t="str">
        <f t="shared" ca="1" si="17"/>
        <v>-</v>
      </c>
      <c r="I61" s="106" t="str">
        <f t="shared" ca="1" si="17"/>
        <v>-</v>
      </c>
      <c r="J61" s="106" t="e">
        <f t="shared" ca="1" si="11"/>
        <v>#N/A</v>
      </c>
      <c r="K61" s="119" t="e">
        <f t="shared" ca="1" si="4"/>
        <v>#N/A</v>
      </c>
      <c r="L61" s="119" t="e">
        <f t="shared" ca="1" si="5"/>
        <v>#N/A</v>
      </c>
      <c r="M61" s="119" t="e">
        <f t="shared" ca="1" si="6"/>
        <v>#N/A</v>
      </c>
      <c r="N61" s="119" t="e">
        <f t="shared" ca="1" si="7"/>
        <v>#N/A</v>
      </c>
      <c r="O61" s="119" t="str">
        <f t="shared" ca="1" si="13"/>
        <v>-</v>
      </c>
      <c r="P61" s="119" t="str">
        <f t="shared" ca="1" si="12"/>
        <v>-</v>
      </c>
      <c r="Q61" s="106" t="e">
        <f t="shared" ca="1" si="9"/>
        <v>#N/A</v>
      </c>
    </row>
    <row r="62" spans="1:17" hidden="1">
      <c r="A62" s="106">
        <f t="shared" si="2"/>
        <v>51</v>
      </c>
      <c r="B62" s="106" t="str">
        <f t="shared" ca="1" si="10"/>
        <v>N</v>
      </c>
      <c r="C62" s="106" t="str">
        <f t="shared" ref="C62:I71" ca="1" si="18">IF($B62="OK",OFFSET(gen_sort_ul,$A62,C$2),"-")</f>
        <v>-</v>
      </c>
      <c r="D62" s="106" t="str">
        <f t="shared" ca="1" si="18"/>
        <v>-</v>
      </c>
      <c r="E62" s="106" t="str">
        <f t="shared" ca="1" si="18"/>
        <v>-</v>
      </c>
      <c r="F62" s="106" t="str">
        <f t="shared" ca="1" si="18"/>
        <v>-</v>
      </c>
      <c r="G62" s="106" t="str">
        <f t="shared" ca="1" si="18"/>
        <v>-</v>
      </c>
      <c r="H62" s="112" t="str">
        <f t="shared" ca="1" si="18"/>
        <v>-</v>
      </c>
      <c r="I62" s="106" t="str">
        <f t="shared" ca="1" si="18"/>
        <v>-</v>
      </c>
      <c r="J62" s="106" t="e">
        <f t="shared" ca="1" si="11"/>
        <v>#N/A</v>
      </c>
      <c r="K62" s="119" t="e">
        <f t="shared" ca="1" si="4"/>
        <v>#N/A</v>
      </c>
      <c r="L62" s="119" t="e">
        <f t="shared" ca="1" si="5"/>
        <v>#N/A</v>
      </c>
      <c r="M62" s="119" t="e">
        <f t="shared" ca="1" si="6"/>
        <v>#N/A</v>
      </c>
      <c r="N62" s="119" t="e">
        <f t="shared" ca="1" si="7"/>
        <v>#N/A</v>
      </c>
      <c r="O62" s="119" t="str">
        <f t="shared" ca="1" si="13"/>
        <v>-</v>
      </c>
      <c r="P62" s="119" t="str">
        <f t="shared" ca="1" si="12"/>
        <v>-</v>
      </c>
      <c r="Q62" s="106" t="e">
        <f t="shared" ca="1" si="9"/>
        <v>#N/A</v>
      </c>
    </row>
    <row r="63" spans="1:17" hidden="1">
      <c r="A63" s="106">
        <f t="shared" si="2"/>
        <v>52</v>
      </c>
      <c r="B63" s="106" t="str">
        <f t="shared" ca="1" si="10"/>
        <v>N</v>
      </c>
      <c r="C63" s="106" t="str">
        <f t="shared" ca="1" si="18"/>
        <v>-</v>
      </c>
      <c r="D63" s="106" t="str">
        <f t="shared" ca="1" si="18"/>
        <v>-</v>
      </c>
      <c r="E63" s="106" t="str">
        <f t="shared" ca="1" si="18"/>
        <v>-</v>
      </c>
      <c r="F63" s="106" t="str">
        <f t="shared" ca="1" si="18"/>
        <v>-</v>
      </c>
      <c r="G63" s="106" t="str">
        <f t="shared" ca="1" si="18"/>
        <v>-</v>
      </c>
      <c r="H63" s="112" t="str">
        <f t="shared" ca="1" si="18"/>
        <v>-</v>
      </c>
      <c r="I63" s="106" t="str">
        <f t="shared" ca="1" si="18"/>
        <v>-</v>
      </c>
      <c r="J63" s="106" t="e">
        <f t="shared" ca="1" si="11"/>
        <v>#N/A</v>
      </c>
      <c r="K63" s="119" t="e">
        <f t="shared" ca="1" si="4"/>
        <v>#N/A</v>
      </c>
      <c r="L63" s="119" t="e">
        <f t="shared" ca="1" si="5"/>
        <v>#N/A</v>
      </c>
      <c r="M63" s="119" t="e">
        <f t="shared" ca="1" si="6"/>
        <v>#N/A</v>
      </c>
      <c r="N63" s="119" t="e">
        <f t="shared" ca="1" si="7"/>
        <v>#N/A</v>
      </c>
      <c r="O63" s="119" t="str">
        <f t="shared" ca="1" si="13"/>
        <v>-</v>
      </c>
      <c r="P63" s="119" t="str">
        <f t="shared" ca="1" si="12"/>
        <v>-</v>
      </c>
      <c r="Q63" s="106" t="e">
        <f t="shared" ca="1" si="9"/>
        <v>#N/A</v>
      </c>
    </row>
    <row r="64" spans="1:17" hidden="1">
      <c r="A64" s="106">
        <f t="shared" si="2"/>
        <v>53</v>
      </c>
      <c r="B64" s="106" t="str">
        <f t="shared" ca="1" si="10"/>
        <v>N</v>
      </c>
      <c r="C64" s="106" t="str">
        <f t="shared" ca="1" si="18"/>
        <v>-</v>
      </c>
      <c r="D64" s="106" t="str">
        <f t="shared" ca="1" si="18"/>
        <v>-</v>
      </c>
      <c r="E64" s="106" t="str">
        <f t="shared" ca="1" si="18"/>
        <v>-</v>
      </c>
      <c r="F64" s="106" t="str">
        <f t="shared" ca="1" si="18"/>
        <v>-</v>
      </c>
      <c r="G64" s="106" t="str">
        <f t="shared" ca="1" si="18"/>
        <v>-</v>
      </c>
      <c r="H64" s="112" t="str">
        <f t="shared" ca="1" si="18"/>
        <v>-</v>
      </c>
      <c r="I64" s="106" t="str">
        <f t="shared" ca="1" si="18"/>
        <v>-</v>
      </c>
      <c r="J64" s="106" t="e">
        <f t="shared" ca="1" si="11"/>
        <v>#N/A</v>
      </c>
      <c r="K64" s="119" t="e">
        <f t="shared" ca="1" si="4"/>
        <v>#N/A</v>
      </c>
      <c r="L64" s="119" t="e">
        <f t="shared" ca="1" si="5"/>
        <v>#N/A</v>
      </c>
      <c r="M64" s="119" t="e">
        <f t="shared" ca="1" si="6"/>
        <v>#N/A</v>
      </c>
      <c r="N64" s="119" t="e">
        <f t="shared" ca="1" si="7"/>
        <v>#N/A</v>
      </c>
      <c r="O64" s="119" t="str">
        <f t="shared" ca="1" si="13"/>
        <v>-</v>
      </c>
      <c r="P64" s="119" t="str">
        <f t="shared" ca="1" si="12"/>
        <v>-</v>
      </c>
      <c r="Q64" s="106" t="e">
        <f t="shared" ca="1" si="9"/>
        <v>#N/A</v>
      </c>
    </row>
    <row r="65" spans="1:17" hidden="1">
      <c r="A65" s="106">
        <f t="shared" si="2"/>
        <v>54</v>
      </c>
      <c r="B65" s="106" t="str">
        <f t="shared" ca="1" si="10"/>
        <v>N</v>
      </c>
      <c r="C65" s="106" t="str">
        <f t="shared" ca="1" si="18"/>
        <v>-</v>
      </c>
      <c r="D65" s="106" t="str">
        <f t="shared" ca="1" si="18"/>
        <v>-</v>
      </c>
      <c r="E65" s="106" t="str">
        <f t="shared" ca="1" si="18"/>
        <v>-</v>
      </c>
      <c r="F65" s="106" t="str">
        <f t="shared" ca="1" si="18"/>
        <v>-</v>
      </c>
      <c r="G65" s="106" t="str">
        <f t="shared" ca="1" si="18"/>
        <v>-</v>
      </c>
      <c r="H65" s="112" t="str">
        <f t="shared" ca="1" si="18"/>
        <v>-</v>
      </c>
      <c r="I65" s="106" t="str">
        <f t="shared" ca="1" si="18"/>
        <v>-</v>
      </c>
      <c r="J65" s="106" t="e">
        <f t="shared" ca="1" si="11"/>
        <v>#N/A</v>
      </c>
      <c r="K65" s="119" t="e">
        <f t="shared" ca="1" si="4"/>
        <v>#N/A</v>
      </c>
      <c r="L65" s="119" t="e">
        <f t="shared" ca="1" si="5"/>
        <v>#N/A</v>
      </c>
      <c r="M65" s="119" t="e">
        <f t="shared" ca="1" si="6"/>
        <v>#N/A</v>
      </c>
      <c r="N65" s="119" t="e">
        <f t="shared" ca="1" si="7"/>
        <v>#N/A</v>
      </c>
      <c r="O65" s="119" t="str">
        <f t="shared" ca="1" si="13"/>
        <v>-</v>
      </c>
      <c r="P65" s="119" t="str">
        <f t="shared" ca="1" si="12"/>
        <v>-</v>
      </c>
      <c r="Q65" s="106" t="e">
        <f t="shared" ca="1" si="9"/>
        <v>#N/A</v>
      </c>
    </row>
    <row r="66" spans="1:17" hidden="1">
      <c r="A66" s="106">
        <f t="shared" si="2"/>
        <v>55</v>
      </c>
      <c r="B66" s="106" t="str">
        <f t="shared" ca="1" si="10"/>
        <v>N</v>
      </c>
      <c r="C66" s="106" t="str">
        <f t="shared" ca="1" si="18"/>
        <v>-</v>
      </c>
      <c r="D66" s="106" t="str">
        <f t="shared" ca="1" si="18"/>
        <v>-</v>
      </c>
      <c r="E66" s="106" t="str">
        <f t="shared" ca="1" si="18"/>
        <v>-</v>
      </c>
      <c r="F66" s="106" t="str">
        <f t="shared" ca="1" si="18"/>
        <v>-</v>
      </c>
      <c r="G66" s="106" t="str">
        <f t="shared" ca="1" si="18"/>
        <v>-</v>
      </c>
      <c r="H66" s="112" t="str">
        <f t="shared" ca="1" si="18"/>
        <v>-</v>
      </c>
      <c r="I66" s="106" t="str">
        <f t="shared" ca="1" si="18"/>
        <v>-</v>
      </c>
      <c r="J66" s="106" t="e">
        <f t="shared" ca="1" si="11"/>
        <v>#N/A</v>
      </c>
      <c r="K66" s="119" t="e">
        <f t="shared" ca="1" si="4"/>
        <v>#N/A</v>
      </c>
      <c r="L66" s="119" t="e">
        <f t="shared" ca="1" si="5"/>
        <v>#N/A</v>
      </c>
      <c r="M66" s="119" t="e">
        <f t="shared" ca="1" si="6"/>
        <v>#N/A</v>
      </c>
      <c r="N66" s="119" t="e">
        <f t="shared" ca="1" si="7"/>
        <v>#N/A</v>
      </c>
      <c r="O66" s="119" t="str">
        <f t="shared" ca="1" si="13"/>
        <v>-</v>
      </c>
      <c r="P66" s="119" t="str">
        <f t="shared" ca="1" si="12"/>
        <v>-</v>
      </c>
      <c r="Q66" s="106" t="e">
        <f t="shared" ca="1" si="9"/>
        <v>#N/A</v>
      </c>
    </row>
    <row r="67" spans="1:17" hidden="1">
      <c r="A67" s="106">
        <f t="shared" si="2"/>
        <v>56</v>
      </c>
      <c r="B67" s="106" t="str">
        <f t="shared" ca="1" si="10"/>
        <v>N</v>
      </c>
      <c r="C67" s="106" t="str">
        <f t="shared" ca="1" si="18"/>
        <v>-</v>
      </c>
      <c r="D67" s="106" t="str">
        <f t="shared" ca="1" si="18"/>
        <v>-</v>
      </c>
      <c r="E67" s="106" t="str">
        <f t="shared" ca="1" si="18"/>
        <v>-</v>
      </c>
      <c r="F67" s="106" t="str">
        <f t="shared" ca="1" si="18"/>
        <v>-</v>
      </c>
      <c r="G67" s="106" t="str">
        <f t="shared" ca="1" si="18"/>
        <v>-</v>
      </c>
      <c r="H67" s="112" t="str">
        <f t="shared" ca="1" si="18"/>
        <v>-</v>
      </c>
      <c r="I67" s="106" t="str">
        <f t="shared" ca="1" si="18"/>
        <v>-</v>
      </c>
      <c r="J67" s="106" t="e">
        <f t="shared" ca="1" si="11"/>
        <v>#N/A</v>
      </c>
      <c r="K67" s="119" t="e">
        <f t="shared" ca="1" si="4"/>
        <v>#N/A</v>
      </c>
      <c r="L67" s="119" t="e">
        <f t="shared" ca="1" si="5"/>
        <v>#N/A</v>
      </c>
      <c r="M67" s="119" t="e">
        <f t="shared" ca="1" si="6"/>
        <v>#N/A</v>
      </c>
      <c r="N67" s="119" t="e">
        <f t="shared" ca="1" si="7"/>
        <v>#N/A</v>
      </c>
      <c r="O67" s="119" t="str">
        <f t="shared" ca="1" si="13"/>
        <v>-</v>
      </c>
      <c r="P67" s="119" t="str">
        <f t="shared" ca="1" si="12"/>
        <v>-</v>
      </c>
      <c r="Q67" s="106" t="e">
        <f t="shared" ca="1" si="9"/>
        <v>#N/A</v>
      </c>
    </row>
    <row r="68" spans="1:17" hidden="1">
      <c r="A68" s="106">
        <f t="shared" si="2"/>
        <v>57</v>
      </c>
      <c r="B68" s="106" t="str">
        <f t="shared" ca="1" si="10"/>
        <v>N</v>
      </c>
      <c r="C68" s="106" t="str">
        <f t="shared" ca="1" si="18"/>
        <v>-</v>
      </c>
      <c r="D68" s="106" t="str">
        <f t="shared" ca="1" si="18"/>
        <v>-</v>
      </c>
      <c r="E68" s="106" t="str">
        <f t="shared" ca="1" si="18"/>
        <v>-</v>
      </c>
      <c r="F68" s="106" t="str">
        <f t="shared" ca="1" si="18"/>
        <v>-</v>
      </c>
      <c r="G68" s="106" t="str">
        <f t="shared" ca="1" si="18"/>
        <v>-</v>
      </c>
      <c r="H68" s="112" t="str">
        <f t="shared" ca="1" si="18"/>
        <v>-</v>
      </c>
      <c r="I68" s="106" t="str">
        <f t="shared" ca="1" si="18"/>
        <v>-</v>
      </c>
      <c r="J68" s="106" t="e">
        <f t="shared" ca="1" si="11"/>
        <v>#N/A</v>
      </c>
      <c r="K68" s="119" t="e">
        <f t="shared" ca="1" si="4"/>
        <v>#N/A</v>
      </c>
      <c r="L68" s="119" t="e">
        <f t="shared" ca="1" si="5"/>
        <v>#N/A</v>
      </c>
      <c r="M68" s="119" t="e">
        <f t="shared" ca="1" si="6"/>
        <v>#N/A</v>
      </c>
      <c r="N68" s="119" t="e">
        <f t="shared" ca="1" si="7"/>
        <v>#N/A</v>
      </c>
      <c r="O68" s="119" t="str">
        <f t="shared" ca="1" si="13"/>
        <v>-</v>
      </c>
      <c r="P68" s="119" t="str">
        <f t="shared" ca="1" si="12"/>
        <v>-</v>
      </c>
      <c r="Q68" s="106" t="e">
        <f t="shared" ca="1" si="9"/>
        <v>#N/A</v>
      </c>
    </row>
    <row r="69" spans="1:17" hidden="1">
      <c r="A69" s="106">
        <f t="shared" si="2"/>
        <v>58</v>
      </c>
      <c r="B69" s="106" t="str">
        <f t="shared" ca="1" si="10"/>
        <v>N</v>
      </c>
      <c r="C69" s="106" t="str">
        <f t="shared" ca="1" si="18"/>
        <v>-</v>
      </c>
      <c r="D69" s="106" t="str">
        <f t="shared" ca="1" si="18"/>
        <v>-</v>
      </c>
      <c r="E69" s="106" t="str">
        <f t="shared" ca="1" si="18"/>
        <v>-</v>
      </c>
      <c r="F69" s="106" t="str">
        <f t="shared" ca="1" si="18"/>
        <v>-</v>
      </c>
      <c r="G69" s="106" t="str">
        <f t="shared" ca="1" si="18"/>
        <v>-</v>
      </c>
      <c r="H69" s="112" t="str">
        <f t="shared" ca="1" si="18"/>
        <v>-</v>
      </c>
      <c r="I69" s="106" t="str">
        <f t="shared" ca="1" si="18"/>
        <v>-</v>
      </c>
      <c r="J69" s="106" t="e">
        <f t="shared" ca="1" si="11"/>
        <v>#N/A</v>
      </c>
      <c r="K69" s="119" t="e">
        <f t="shared" ca="1" si="4"/>
        <v>#N/A</v>
      </c>
      <c r="L69" s="119" t="e">
        <f t="shared" ca="1" si="5"/>
        <v>#N/A</v>
      </c>
      <c r="M69" s="119" t="e">
        <f t="shared" ca="1" si="6"/>
        <v>#N/A</v>
      </c>
      <c r="N69" s="119" t="e">
        <f t="shared" ca="1" si="7"/>
        <v>#N/A</v>
      </c>
      <c r="O69" s="119" t="str">
        <f t="shared" ca="1" si="13"/>
        <v>-</v>
      </c>
      <c r="P69" s="119" t="str">
        <f t="shared" ca="1" si="12"/>
        <v>-</v>
      </c>
      <c r="Q69" s="106" t="e">
        <f t="shared" ca="1" si="9"/>
        <v>#N/A</v>
      </c>
    </row>
    <row r="70" spans="1:17" hidden="1">
      <c r="A70" s="106">
        <f t="shared" si="2"/>
        <v>59</v>
      </c>
      <c r="B70" s="106" t="str">
        <f t="shared" ca="1" si="10"/>
        <v>N</v>
      </c>
      <c r="C70" s="106" t="str">
        <f t="shared" ca="1" si="18"/>
        <v>-</v>
      </c>
      <c r="D70" s="106" t="str">
        <f t="shared" ca="1" si="18"/>
        <v>-</v>
      </c>
      <c r="E70" s="106" t="str">
        <f t="shared" ca="1" si="18"/>
        <v>-</v>
      </c>
      <c r="F70" s="106" t="str">
        <f t="shared" ca="1" si="18"/>
        <v>-</v>
      </c>
      <c r="G70" s="106" t="str">
        <f t="shared" ca="1" si="18"/>
        <v>-</v>
      </c>
      <c r="H70" s="112" t="str">
        <f t="shared" ca="1" si="18"/>
        <v>-</v>
      </c>
      <c r="I70" s="106" t="str">
        <f t="shared" ca="1" si="18"/>
        <v>-</v>
      </c>
      <c r="J70" s="106" t="e">
        <f t="shared" ca="1" si="11"/>
        <v>#N/A</v>
      </c>
      <c r="K70" s="119" t="e">
        <f t="shared" ca="1" si="4"/>
        <v>#N/A</v>
      </c>
      <c r="L70" s="119" t="e">
        <f t="shared" ca="1" si="5"/>
        <v>#N/A</v>
      </c>
      <c r="M70" s="119" t="e">
        <f t="shared" ca="1" si="6"/>
        <v>#N/A</v>
      </c>
      <c r="N70" s="119" t="e">
        <f t="shared" ca="1" si="7"/>
        <v>#N/A</v>
      </c>
      <c r="O70" s="119" t="str">
        <f t="shared" ca="1" si="13"/>
        <v>-</v>
      </c>
      <c r="P70" s="119" t="str">
        <f t="shared" ca="1" si="12"/>
        <v>-</v>
      </c>
      <c r="Q70" s="106" t="e">
        <f t="shared" ca="1" si="9"/>
        <v>#N/A</v>
      </c>
    </row>
    <row r="71" spans="1:17" hidden="1">
      <c r="A71" s="106">
        <f t="shared" si="2"/>
        <v>60</v>
      </c>
      <c r="B71" s="106" t="str">
        <f t="shared" ca="1" si="10"/>
        <v>N</v>
      </c>
      <c r="C71" s="106" t="str">
        <f t="shared" ca="1" si="18"/>
        <v>-</v>
      </c>
      <c r="D71" s="106" t="str">
        <f t="shared" ca="1" si="18"/>
        <v>-</v>
      </c>
      <c r="E71" s="106" t="str">
        <f t="shared" ca="1" si="18"/>
        <v>-</v>
      </c>
      <c r="F71" s="106" t="str">
        <f t="shared" ca="1" si="18"/>
        <v>-</v>
      </c>
      <c r="G71" s="106" t="str">
        <f t="shared" ca="1" si="18"/>
        <v>-</v>
      </c>
      <c r="H71" s="112" t="str">
        <f t="shared" ca="1" si="18"/>
        <v>-</v>
      </c>
      <c r="I71" s="106" t="str">
        <f t="shared" ca="1" si="18"/>
        <v>-</v>
      </c>
      <c r="J71" s="106" t="e">
        <f t="shared" ca="1" si="11"/>
        <v>#N/A</v>
      </c>
      <c r="K71" s="119" t="e">
        <f t="shared" ca="1" si="4"/>
        <v>#N/A</v>
      </c>
      <c r="L71" s="119" t="e">
        <f t="shared" ca="1" si="5"/>
        <v>#N/A</v>
      </c>
      <c r="M71" s="119" t="e">
        <f t="shared" ca="1" si="6"/>
        <v>#N/A</v>
      </c>
      <c r="N71" s="119" t="e">
        <f t="shared" ca="1" si="7"/>
        <v>#N/A</v>
      </c>
      <c r="O71" s="119" t="str">
        <f t="shared" ca="1" si="13"/>
        <v>-</v>
      </c>
      <c r="P71" s="119" t="str">
        <f t="shared" ca="1" si="12"/>
        <v>-</v>
      </c>
      <c r="Q71" s="106" t="e">
        <f t="shared" ca="1" si="9"/>
        <v>#N/A</v>
      </c>
    </row>
    <row r="72" spans="1:17" hidden="1">
      <c r="A72" s="106">
        <f t="shared" si="2"/>
        <v>61</v>
      </c>
      <c r="B72" s="106" t="str">
        <f t="shared" ca="1" si="10"/>
        <v>N</v>
      </c>
      <c r="C72" s="106" t="str">
        <f t="shared" ref="C72:I81" ca="1" si="19">IF($B72="OK",OFFSET(gen_sort_ul,$A72,C$2),"-")</f>
        <v>-</v>
      </c>
      <c r="D72" s="106" t="str">
        <f t="shared" ca="1" si="19"/>
        <v>-</v>
      </c>
      <c r="E72" s="106" t="str">
        <f t="shared" ca="1" si="19"/>
        <v>-</v>
      </c>
      <c r="F72" s="106" t="str">
        <f t="shared" ca="1" si="19"/>
        <v>-</v>
      </c>
      <c r="G72" s="106" t="str">
        <f t="shared" ca="1" si="19"/>
        <v>-</v>
      </c>
      <c r="H72" s="112" t="str">
        <f t="shared" ca="1" si="19"/>
        <v>-</v>
      </c>
      <c r="I72" s="106" t="str">
        <f t="shared" ca="1" si="19"/>
        <v>-</v>
      </c>
      <c r="J72" s="106" t="e">
        <f t="shared" ca="1" si="11"/>
        <v>#N/A</v>
      </c>
      <c r="K72" s="119" t="e">
        <f t="shared" ca="1" si="4"/>
        <v>#N/A</v>
      </c>
      <c r="L72" s="119" t="e">
        <f t="shared" ca="1" si="5"/>
        <v>#N/A</v>
      </c>
      <c r="M72" s="119" t="e">
        <f t="shared" ca="1" si="6"/>
        <v>#N/A</v>
      </c>
      <c r="N72" s="119" t="e">
        <f t="shared" ca="1" si="7"/>
        <v>#N/A</v>
      </c>
      <c r="O72" s="119" t="str">
        <f t="shared" ca="1" si="13"/>
        <v>-</v>
      </c>
      <c r="P72" s="119" t="str">
        <f t="shared" ca="1" si="12"/>
        <v>-</v>
      </c>
      <c r="Q72" s="106" t="e">
        <f t="shared" ca="1" si="9"/>
        <v>#N/A</v>
      </c>
    </row>
    <row r="73" spans="1:17" hidden="1">
      <c r="A73" s="106">
        <f t="shared" si="2"/>
        <v>62</v>
      </c>
      <c r="B73" s="106" t="str">
        <f t="shared" ca="1" si="10"/>
        <v>N</v>
      </c>
      <c r="C73" s="106" t="str">
        <f t="shared" ca="1" si="19"/>
        <v>-</v>
      </c>
      <c r="D73" s="106" t="str">
        <f t="shared" ca="1" si="19"/>
        <v>-</v>
      </c>
      <c r="E73" s="106" t="str">
        <f t="shared" ca="1" si="19"/>
        <v>-</v>
      </c>
      <c r="F73" s="106" t="str">
        <f t="shared" ca="1" si="19"/>
        <v>-</v>
      </c>
      <c r="G73" s="106" t="str">
        <f t="shared" ca="1" si="19"/>
        <v>-</v>
      </c>
      <c r="H73" s="112" t="str">
        <f t="shared" ca="1" si="19"/>
        <v>-</v>
      </c>
      <c r="I73" s="106" t="str">
        <f t="shared" ca="1" si="19"/>
        <v>-</v>
      </c>
      <c r="J73" s="106" t="e">
        <f t="shared" ca="1" si="11"/>
        <v>#N/A</v>
      </c>
      <c r="K73" s="119" t="e">
        <f t="shared" ca="1" si="4"/>
        <v>#N/A</v>
      </c>
      <c r="L73" s="119" t="e">
        <f t="shared" ca="1" si="5"/>
        <v>#N/A</v>
      </c>
      <c r="M73" s="119" t="e">
        <f t="shared" ca="1" si="6"/>
        <v>#N/A</v>
      </c>
      <c r="N73" s="119" t="e">
        <f t="shared" ca="1" si="7"/>
        <v>#N/A</v>
      </c>
      <c r="O73" s="119" t="str">
        <f t="shared" ca="1" si="13"/>
        <v>-</v>
      </c>
      <c r="P73" s="119" t="str">
        <f t="shared" ca="1" si="12"/>
        <v>-</v>
      </c>
      <c r="Q73" s="106" t="e">
        <f t="shared" ca="1" si="9"/>
        <v>#N/A</v>
      </c>
    </row>
    <row r="74" spans="1:17" hidden="1">
      <c r="A74" s="106">
        <f t="shared" si="2"/>
        <v>63</v>
      </c>
      <c r="B74" s="106" t="str">
        <f t="shared" ca="1" si="10"/>
        <v>N</v>
      </c>
      <c r="C74" s="106" t="str">
        <f t="shared" ca="1" si="19"/>
        <v>-</v>
      </c>
      <c r="D74" s="106" t="str">
        <f t="shared" ca="1" si="19"/>
        <v>-</v>
      </c>
      <c r="E74" s="106" t="str">
        <f t="shared" ca="1" si="19"/>
        <v>-</v>
      </c>
      <c r="F74" s="106" t="str">
        <f t="shared" ca="1" si="19"/>
        <v>-</v>
      </c>
      <c r="G74" s="106" t="str">
        <f t="shared" ca="1" si="19"/>
        <v>-</v>
      </c>
      <c r="H74" s="112" t="str">
        <f t="shared" ca="1" si="19"/>
        <v>-</v>
      </c>
      <c r="I74" s="106" t="str">
        <f t="shared" ca="1" si="19"/>
        <v>-</v>
      </c>
      <c r="J74" s="106" t="e">
        <f t="shared" ca="1" si="11"/>
        <v>#N/A</v>
      </c>
      <c r="K74" s="119" t="e">
        <f t="shared" ca="1" si="4"/>
        <v>#N/A</v>
      </c>
      <c r="L74" s="119" t="e">
        <f t="shared" ca="1" si="5"/>
        <v>#N/A</v>
      </c>
      <c r="M74" s="119" t="e">
        <f t="shared" ca="1" si="6"/>
        <v>#N/A</v>
      </c>
      <c r="N74" s="119" t="e">
        <f t="shared" ca="1" si="7"/>
        <v>#N/A</v>
      </c>
      <c r="O74" s="119" t="str">
        <f t="shared" ca="1" si="13"/>
        <v>-</v>
      </c>
      <c r="P74" s="119" t="str">
        <f t="shared" ca="1" si="12"/>
        <v>-</v>
      </c>
      <c r="Q74" s="106" t="e">
        <f t="shared" ca="1" si="9"/>
        <v>#N/A</v>
      </c>
    </row>
    <row r="75" spans="1:17" hidden="1">
      <c r="A75" s="106">
        <f t="shared" si="2"/>
        <v>64</v>
      </c>
      <c r="B75" s="106" t="str">
        <f t="shared" ca="1" si="10"/>
        <v>N</v>
      </c>
      <c r="C75" s="106" t="str">
        <f t="shared" ca="1" si="19"/>
        <v>-</v>
      </c>
      <c r="D75" s="106" t="str">
        <f t="shared" ca="1" si="19"/>
        <v>-</v>
      </c>
      <c r="E75" s="106" t="str">
        <f t="shared" ca="1" si="19"/>
        <v>-</v>
      </c>
      <c r="F75" s="106" t="str">
        <f t="shared" ca="1" si="19"/>
        <v>-</v>
      </c>
      <c r="G75" s="106" t="str">
        <f t="shared" ca="1" si="19"/>
        <v>-</v>
      </c>
      <c r="H75" s="112" t="str">
        <f t="shared" ca="1" si="19"/>
        <v>-</v>
      </c>
      <c r="I75" s="106" t="str">
        <f t="shared" ca="1" si="19"/>
        <v>-</v>
      </c>
      <c r="J75" s="106" t="e">
        <f t="shared" ca="1" si="11"/>
        <v>#N/A</v>
      </c>
      <c r="K75" s="119" t="e">
        <f t="shared" ca="1" si="4"/>
        <v>#N/A</v>
      </c>
      <c r="L75" s="119" t="e">
        <f t="shared" ca="1" si="5"/>
        <v>#N/A</v>
      </c>
      <c r="M75" s="119" t="e">
        <f t="shared" ca="1" si="6"/>
        <v>#N/A</v>
      </c>
      <c r="N75" s="119" t="e">
        <f t="shared" ca="1" si="7"/>
        <v>#N/A</v>
      </c>
      <c r="O75" s="119" t="str">
        <f t="shared" ca="1" si="13"/>
        <v>-</v>
      </c>
      <c r="P75" s="119" t="str">
        <f t="shared" ca="1" si="12"/>
        <v>-</v>
      </c>
      <c r="Q75" s="106" t="e">
        <f t="shared" ca="1" si="9"/>
        <v>#N/A</v>
      </c>
    </row>
    <row r="76" spans="1:17" hidden="1">
      <c r="A76" s="106">
        <f t="shared" ref="A76:A139" si="20">ROW(C76)-ROW(C$11)</f>
        <v>65</v>
      </c>
      <c r="B76" s="106" t="str">
        <f t="shared" ref="B76:B139" ca="1" si="21">IF(OFFSET(gen_sort_ul,$A76,0)&gt;0,IF(OFFSET(gen_sort_ul,$A76,B$2)=ignore_flag,"N","OK"),"Too long")</f>
        <v>N</v>
      </c>
      <c r="C76" s="106" t="str">
        <f t="shared" ca="1" si="19"/>
        <v>-</v>
      </c>
      <c r="D76" s="106" t="str">
        <f t="shared" ca="1" si="19"/>
        <v>-</v>
      </c>
      <c r="E76" s="106" t="str">
        <f t="shared" ca="1" si="19"/>
        <v>-</v>
      </c>
      <c r="F76" s="106" t="str">
        <f t="shared" ca="1" si="19"/>
        <v>-</v>
      </c>
      <c r="G76" s="106" t="str">
        <f t="shared" ca="1" si="19"/>
        <v>-</v>
      </c>
      <c r="H76" s="112" t="str">
        <f t="shared" ca="1" si="19"/>
        <v>-</v>
      </c>
      <c r="I76" s="106" t="str">
        <f t="shared" ca="1" si="19"/>
        <v>-</v>
      </c>
      <c r="J76" s="106" t="e">
        <f t="shared" ca="1" si="11"/>
        <v>#N/A</v>
      </c>
      <c r="K76" s="119" t="e">
        <f t="shared" ref="K76:K139" ca="1" si="22">INDEX(cluster_flag,MATCH(D76, hdr_cluster_gen_type,0))</f>
        <v>#N/A</v>
      </c>
      <c r="L76" s="119" t="e">
        <f t="shared" ref="L76:L139" ca="1" si="23">IF($K76,INDEX(hdr_cluster_set,MATCH(O76,OFFSET(cluster_params_ul,$Q76-1,L$8-1,1,L$9))+L$8-1),"-")</f>
        <v>#N/A</v>
      </c>
      <c r="M76" s="119" t="e">
        <f t="shared" ref="M76:M139" ca="1" si="24">IF($K76,INDEX(hdr_cluster_set,MATCH(E76,OFFSET(cluster_params_ul,$Q76-1,M$8-1,1,M$9))+M$8-1),"-")</f>
        <v>#N/A</v>
      </c>
      <c r="N76" s="119" t="e">
        <f t="shared" ref="N76:N139" ca="1" si="25">IF($K76,INDEX(hdr_cluster_set,MATCH(H76,OFFSET(cluster_params_ul,$Q76-1,N$8-1,1,N$9))+N$8-1),"-")</f>
        <v>#N/A</v>
      </c>
      <c r="O76" s="119" t="str">
        <f t="shared" ca="1" si="13"/>
        <v>-</v>
      </c>
      <c r="P76" s="119" t="str">
        <f t="shared" ca="1" si="12"/>
        <v>-</v>
      </c>
      <c r="Q76" s="106" t="e">
        <f t="shared" ref="Q76:Q139" ca="1" si="26">MATCH(D76,hdr_cluster_gen_type,0)</f>
        <v>#N/A</v>
      </c>
    </row>
    <row r="77" spans="1:17" hidden="1">
      <c r="A77" s="106">
        <f t="shared" si="20"/>
        <v>66</v>
      </c>
      <c r="B77" s="106" t="str">
        <f t="shared" ca="1" si="21"/>
        <v>N</v>
      </c>
      <c r="C77" s="106" t="str">
        <f t="shared" ca="1" si="19"/>
        <v>-</v>
      </c>
      <c r="D77" s="106" t="str">
        <f t="shared" ca="1" si="19"/>
        <v>-</v>
      </c>
      <c r="E77" s="106" t="str">
        <f t="shared" ca="1" si="19"/>
        <v>-</v>
      </c>
      <c r="F77" s="106" t="str">
        <f t="shared" ca="1" si="19"/>
        <v>-</v>
      </c>
      <c r="G77" s="106" t="str">
        <f t="shared" ca="1" si="19"/>
        <v>-</v>
      </c>
      <c r="H77" s="112" t="str">
        <f t="shared" ca="1" si="19"/>
        <v>-</v>
      </c>
      <c r="I77" s="106" t="str">
        <f t="shared" ca="1" si="19"/>
        <v>-</v>
      </c>
      <c r="J77" s="106" t="e">
        <f t="shared" ref="J77:J140" ca="1" si="27">D77&amp;IF(K77,"_"&amp;L77&amp;"_"&amp;M77&amp;"_"&amp;N77,"")</f>
        <v>#N/A</v>
      </c>
      <c r="K77" s="119" t="e">
        <f t="shared" ca="1" si="22"/>
        <v>#N/A</v>
      </c>
      <c r="L77" s="119" t="e">
        <f t="shared" ca="1" si="23"/>
        <v>#N/A</v>
      </c>
      <c r="M77" s="119" t="e">
        <f t="shared" ca="1" si="24"/>
        <v>#N/A</v>
      </c>
      <c r="N77" s="119" t="e">
        <f t="shared" ca="1" si="25"/>
        <v>#N/A</v>
      </c>
      <c r="O77" s="119" t="str">
        <f t="shared" ca="1" si="13"/>
        <v>-</v>
      </c>
      <c r="P77" s="119" t="str">
        <f t="shared" ca="1" si="12"/>
        <v>-</v>
      </c>
      <c r="Q77" s="106" t="e">
        <f t="shared" ca="1" si="26"/>
        <v>#N/A</v>
      </c>
    </row>
    <row r="78" spans="1:17" hidden="1">
      <c r="A78" s="106">
        <f t="shared" si="20"/>
        <v>67</v>
      </c>
      <c r="B78" s="106" t="str">
        <f t="shared" ca="1" si="21"/>
        <v>N</v>
      </c>
      <c r="C78" s="106" t="str">
        <f t="shared" ca="1" si="19"/>
        <v>-</v>
      </c>
      <c r="D78" s="106" t="str">
        <f t="shared" ca="1" si="19"/>
        <v>-</v>
      </c>
      <c r="E78" s="106" t="str">
        <f t="shared" ca="1" si="19"/>
        <v>-</v>
      </c>
      <c r="F78" s="106" t="str">
        <f t="shared" ca="1" si="19"/>
        <v>-</v>
      </c>
      <c r="G78" s="106" t="str">
        <f t="shared" ca="1" si="19"/>
        <v>-</v>
      </c>
      <c r="H78" s="112" t="str">
        <f t="shared" ca="1" si="19"/>
        <v>-</v>
      </c>
      <c r="I78" s="106" t="str">
        <f t="shared" ca="1" si="19"/>
        <v>-</v>
      </c>
      <c r="J78" s="106" t="e">
        <f t="shared" ca="1" si="27"/>
        <v>#N/A</v>
      </c>
      <c r="K78" s="119" t="e">
        <f t="shared" ca="1" si="22"/>
        <v>#N/A</v>
      </c>
      <c r="L78" s="119" t="e">
        <f t="shared" ca="1" si="23"/>
        <v>#N/A</v>
      </c>
      <c r="M78" s="119" t="e">
        <f t="shared" ca="1" si="24"/>
        <v>#N/A</v>
      </c>
      <c r="N78" s="119" t="e">
        <f t="shared" ca="1" si="25"/>
        <v>#N/A</v>
      </c>
      <c r="O78" s="119" t="str">
        <f t="shared" ca="1" si="13"/>
        <v>-</v>
      </c>
      <c r="P78" s="119" t="str">
        <f t="shared" ca="1" si="12"/>
        <v>-</v>
      </c>
      <c r="Q78" s="106" t="e">
        <f t="shared" ca="1" si="26"/>
        <v>#N/A</v>
      </c>
    </row>
    <row r="79" spans="1:17" hidden="1">
      <c r="A79" s="106">
        <f t="shared" si="20"/>
        <v>68</v>
      </c>
      <c r="B79" s="106" t="str">
        <f t="shared" ca="1" si="21"/>
        <v>N</v>
      </c>
      <c r="C79" s="106" t="str">
        <f t="shared" ca="1" si="19"/>
        <v>-</v>
      </c>
      <c r="D79" s="106" t="str">
        <f t="shared" ca="1" si="19"/>
        <v>-</v>
      </c>
      <c r="E79" s="106" t="str">
        <f t="shared" ca="1" si="19"/>
        <v>-</v>
      </c>
      <c r="F79" s="106" t="str">
        <f t="shared" ca="1" si="19"/>
        <v>-</v>
      </c>
      <c r="G79" s="106" t="str">
        <f t="shared" ca="1" si="19"/>
        <v>-</v>
      </c>
      <c r="H79" s="112" t="str">
        <f t="shared" ca="1" si="19"/>
        <v>-</v>
      </c>
      <c r="I79" s="106" t="str">
        <f t="shared" ca="1" si="19"/>
        <v>-</v>
      </c>
      <c r="J79" s="106" t="e">
        <f t="shared" ca="1" si="27"/>
        <v>#N/A</v>
      </c>
      <c r="K79" s="119" t="e">
        <f t="shared" ca="1" si="22"/>
        <v>#N/A</v>
      </c>
      <c r="L79" s="119" t="e">
        <f t="shared" ca="1" si="23"/>
        <v>#N/A</v>
      </c>
      <c r="M79" s="119" t="e">
        <f t="shared" ca="1" si="24"/>
        <v>#N/A</v>
      </c>
      <c r="N79" s="119" t="e">
        <f t="shared" ca="1" si="25"/>
        <v>#N/A</v>
      </c>
      <c r="O79" s="119" t="str">
        <f t="shared" ca="1" si="13"/>
        <v>-</v>
      </c>
      <c r="P79" s="119" t="str">
        <f t="shared" ca="1" si="12"/>
        <v>-</v>
      </c>
      <c r="Q79" s="106" t="e">
        <f t="shared" ca="1" si="26"/>
        <v>#N/A</v>
      </c>
    </row>
    <row r="80" spans="1:17" hidden="1">
      <c r="A80" s="106">
        <f t="shared" si="20"/>
        <v>69</v>
      </c>
      <c r="B80" s="106" t="str">
        <f t="shared" ca="1" si="21"/>
        <v>N</v>
      </c>
      <c r="C80" s="106" t="str">
        <f t="shared" ca="1" si="19"/>
        <v>-</v>
      </c>
      <c r="D80" s="106" t="str">
        <f t="shared" ca="1" si="19"/>
        <v>-</v>
      </c>
      <c r="E80" s="106" t="str">
        <f t="shared" ca="1" si="19"/>
        <v>-</v>
      </c>
      <c r="F80" s="106" t="str">
        <f t="shared" ca="1" si="19"/>
        <v>-</v>
      </c>
      <c r="G80" s="106" t="str">
        <f t="shared" ca="1" si="19"/>
        <v>-</v>
      </c>
      <c r="H80" s="112" t="str">
        <f t="shared" ca="1" si="19"/>
        <v>-</v>
      </c>
      <c r="I80" s="106" t="str">
        <f t="shared" ca="1" si="19"/>
        <v>-</v>
      </c>
      <c r="J80" s="106" t="e">
        <f t="shared" ca="1" si="27"/>
        <v>#N/A</v>
      </c>
      <c r="K80" s="119" t="e">
        <f t="shared" ca="1" si="22"/>
        <v>#N/A</v>
      </c>
      <c r="L80" s="119" t="e">
        <f t="shared" ca="1" si="23"/>
        <v>#N/A</v>
      </c>
      <c r="M80" s="119" t="e">
        <f t="shared" ca="1" si="24"/>
        <v>#N/A</v>
      </c>
      <c r="N80" s="119" t="e">
        <f t="shared" ca="1" si="25"/>
        <v>#N/A</v>
      </c>
      <c r="O80" s="119" t="str">
        <f t="shared" ca="1" si="13"/>
        <v>-</v>
      </c>
      <c r="P80" s="119" t="str">
        <f t="shared" ca="1" si="12"/>
        <v>-</v>
      </c>
      <c r="Q80" s="106" t="e">
        <f t="shared" ca="1" si="26"/>
        <v>#N/A</v>
      </c>
    </row>
    <row r="81" spans="1:17" hidden="1">
      <c r="A81" s="106">
        <f t="shared" si="20"/>
        <v>70</v>
      </c>
      <c r="B81" s="106" t="str">
        <f t="shared" ca="1" si="21"/>
        <v>N</v>
      </c>
      <c r="C81" s="106" t="str">
        <f t="shared" ca="1" si="19"/>
        <v>-</v>
      </c>
      <c r="D81" s="106" t="str">
        <f t="shared" ca="1" si="19"/>
        <v>-</v>
      </c>
      <c r="E81" s="106" t="str">
        <f t="shared" ca="1" si="19"/>
        <v>-</v>
      </c>
      <c r="F81" s="106" t="str">
        <f t="shared" ca="1" si="19"/>
        <v>-</v>
      </c>
      <c r="G81" s="106" t="str">
        <f t="shared" ca="1" si="19"/>
        <v>-</v>
      </c>
      <c r="H81" s="112" t="str">
        <f t="shared" ca="1" si="19"/>
        <v>-</v>
      </c>
      <c r="I81" s="106" t="str">
        <f t="shared" ca="1" si="19"/>
        <v>-</v>
      </c>
      <c r="J81" s="106" t="e">
        <f t="shared" ca="1" si="27"/>
        <v>#N/A</v>
      </c>
      <c r="K81" s="119" t="e">
        <f t="shared" ca="1" si="22"/>
        <v>#N/A</v>
      </c>
      <c r="L81" s="119" t="e">
        <f t="shared" ca="1" si="23"/>
        <v>#N/A</v>
      </c>
      <c r="M81" s="119" t="e">
        <f t="shared" ca="1" si="24"/>
        <v>#N/A</v>
      </c>
      <c r="N81" s="119" t="e">
        <f t="shared" ca="1" si="25"/>
        <v>#N/A</v>
      </c>
      <c r="O81" s="119" t="str">
        <f t="shared" ca="1" si="13"/>
        <v>-</v>
      </c>
      <c r="P81" s="119" t="str">
        <f t="shared" ca="1" si="12"/>
        <v>-</v>
      </c>
      <c r="Q81" s="106" t="e">
        <f t="shared" ca="1" si="26"/>
        <v>#N/A</v>
      </c>
    </row>
    <row r="82" spans="1:17" hidden="1">
      <c r="A82" s="106">
        <f t="shared" si="20"/>
        <v>71</v>
      </c>
      <c r="B82" s="106" t="str">
        <f t="shared" ca="1" si="21"/>
        <v>N</v>
      </c>
      <c r="C82" s="106" t="str">
        <f t="shared" ref="C82:I91" ca="1" si="28">IF($B82="OK",OFFSET(gen_sort_ul,$A82,C$2),"-")</f>
        <v>-</v>
      </c>
      <c r="D82" s="106" t="str">
        <f t="shared" ca="1" si="28"/>
        <v>-</v>
      </c>
      <c r="E82" s="106" t="str">
        <f t="shared" ca="1" si="28"/>
        <v>-</v>
      </c>
      <c r="F82" s="106" t="str">
        <f t="shared" ca="1" si="28"/>
        <v>-</v>
      </c>
      <c r="G82" s="106" t="str">
        <f t="shared" ca="1" si="28"/>
        <v>-</v>
      </c>
      <c r="H82" s="112" t="str">
        <f t="shared" ca="1" si="28"/>
        <v>-</v>
      </c>
      <c r="I82" s="106" t="str">
        <f t="shared" ca="1" si="28"/>
        <v>-</v>
      </c>
      <c r="J82" s="106" t="e">
        <f t="shared" ca="1" si="27"/>
        <v>#N/A</v>
      </c>
      <c r="K82" s="119" t="e">
        <f t="shared" ca="1" si="22"/>
        <v>#N/A</v>
      </c>
      <c r="L82" s="119" t="e">
        <f t="shared" ca="1" si="23"/>
        <v>#N/A</v>
      </c>
      <c r="M82" s="119" t="e">
        <f t="shared" ca="1" si="24"/>
        <v>#N/A</v>
      </c>
      <c r="N82" s="119" t="e">
        <f t="shared" ca="1" si="25"/>
        <v>#N/A</v>
      </c>
      <c r="O82" s="119" t="str">
        <f t="shared" ca="1" si="13"/>
        <v>-</v>
      </c>
      <c r="P82" s="119" t="str">
        <f t="shared" ref="P82:P145" ca="1" si="29">IF($B82="OK",OFFSET(gen_sort_ul,$A82,P$2),"-")</f>
        <v>-</v>
      </c>
      <c r="Q82" s="106" t="e">
        <f t="shared" ca="1" si="26"/>
        <v>#N/A</v>
      </c>
    </row>
    <row r="83" spans="1:17" hidden="1">
      <c r="A83" s="106">
        <f t="shared" si="20"/>
        <v>72</v>
      </c>
      <c r="B83" s="106" t="str">
        <f t="shared" ca="1" si="21"/>
        <v>N</v>
      </c>
      <c r="C83" s="106" t="str">
        <f t="shared" ca="1" si="28"/>
        <v>-</v>
      </c>
      <c r="D83" s="106" t="str">
        <f t="shared" ca="1" si="28"/>
        <v>-</v>
      </c>
      <c r="E83" s="106" t="str">
        <f t="shared" ca="1" si="28"/>
        <v>-</v>
      </c>
      <c r="F83" s="106" t="str">
        <f t="shared" ca="1" si="28"/>
        <v>-</v>
      </c>
      <c r="G83" s="106" t="str">
        <f t="shared" ca="1" si="28"/>
        <v>-</v>
      </c>
      <c r="H83" s="112" t="str">
        <f t="shared" ca="1" si="28"/>
        <v>-</v>
      </c>
      <c r="I83" s="106" t="str">
        <f t="shared" ca="1" si="28"/>
        <v>-</v>
      </c>
      <c r="J83" s="106" t="e">
        <f t="shared" ca="1" si="27"/>
        <v>#N/A</v>
      </c>
      <c r="K83" s="119" t="e">
        <f t="shared" ca="1" si="22"/>
        <v>#N/A</v>
      </c>
      <c r="L83" s="119" t="e">
        <f t="shared" ca="1" si="23"/>
        <v>#N/A</v>
      </c>
      <c r="M83" s="119" t="e">
        <f t="shared" ca="1" si="24"/>
        <v>#N/A</v>
      </c>
      <c r="N83" s="119" t="e">
        <f t="shared" ca="1" si="25"/>
        <v>#N/A</v>
      </c>
      <c r="O83" s="119" t="str">
        <f t="shared" ref="O83:O146" ca="1" si="30">IF($B83="OK",OFFSET(gen_sort_ul,$A83,O$2),"-")</f>
        <v>-</v>
      </c>
      <c r="P83" s="119" t="str">
        <f t="shared" ca="1" si="29"/>
        <v>-</v>
      </c>
      <c r="Q83" s="106" t="e">
        <f t="shared" ca="1" si="26"/>
        <v>#N/A</v>
      </c>
    </row>
    <row r="84" spans="1:17" hidden="1">
      <c r="A84" s="106">
        <f t="shared" si="20"/>
        <v>73</v>
      </c>
      <c r="B84" s="106" t="str">
        <f t="shared" ca="1" si="21"/>
        <v>N</v>
      </c>
      <c r="C84" s="106" t="str">
        <f t="shared" ca="1" si="28"/>
        <v>-</v>
      </c>
      <c r="D84" s="106" t="str">
        <f t="shared" ca="1" si="28"/>
        <v>-</v>
      </c>
      <c r="E84" s="106" t="str">
        <f t="shared" ca="1" si="28"/>
        <v>-</v>
      </c>
      <c r="F84" s="106" t="str">
        <f t="shared" ca="1" si="28"/>
        <v>-</v>
      </c>
      <c r="G84" s="106" t="str">
        <f t="shared" ca="1" si="28"/>
        <v>-</v>
      </c>
      <c r="H84" s="112" t="str">
        <f t="shared" ca="1" si="28"/>
        <v>-</v>
      </c>
      <c r="I84" s="106" t="str">
        <f t="shared" ca="1" si="28"/>
        <v>-</v>
      </c>
      <c r="J84" s="106" t="e">
        <f t="shared" ca="1" si="27"/>
        <v>#N/A</v>
      </c>
      <c r="K84" s="119" t="e">
        <f t="shared" ca="1" si="22"/>
        <v>#N/A</v>
      </c>
      <c r="L84" s="119" t="e">
        <f t="shared" ca="1" si="23"/>
        <v>#N/A</v>
      </c>
      <c r="M84" s="119" t="e">
        <f t="shared" ca="1" si="24"/>
        <v>#N/A</v>
      </c>
      <c r="N84" s="119" t="e">
        <f t="shared" ca="1" si="25"/>
        <v>#N/A</v>
      </c>
      <c r="O84" s="119" t="str">
        <f t="shared" ca="1" si="30"/>
        <v>-</v>
      </c>
      <c r="P84" s="119" t="str">
        <f t="shared" ca="1" si="29"/>
        <v>-</v>
      </c>
      <c r="Q84" s="106" t="e">
        <f t="shared" ca="1" si="26"/>
        <v>#N/A</v>
      </c>
    </row>
    <row r="85" spans="1:17" hidden="1">
      <c r="A85" s="106">
        <f t="shared" si="20"/>
        <v>74</v>
      </c>
      <c r="B85" s="106" t="str">
        <f t="shared" ca="1" si="21"/>
        <v>N</v>
      </c>
      <c r="C85" s="106" t="str">
        <f t="shared" ca="1" si="28"/>
        <v>-</v>
      </c>
      <c r="D85" s="106" t="str">
        <f t="shared" ca="1" si="28"/>
        <v>-</v>
      </c>
      <c r="E85" s="106" t="str">
        <f t="shared" ca="1" si="28"/>
        <v>-</v>
      </c>
      <c r="F85" s="106" t="str">
        <f t="shared" ca="1" si="28"/>
        <v>-</v>
      </c>
      <c r="G85" s="106" t="str">
        <f t="shared" ca="1" si="28"/>
        <v>-</v>
      </c>
      <c r="H85" s="112" t="str">
        <f t="shared" ca="1" si="28"/>
        <v>-</v>
      </c>
      <c r="I85" s="106" t="str">
        <f t="shared" ca="1" si="28"/>
        <v>-</v>
      </c>
      <c r="J85" s="106" t="e">
        <f t="shared" ca="1" si="27"/>
        <v>#N/A</v>
      </c>
      <c r="K85" s="119" t="e">
        <f t="shared" ca="1" si="22"/>
        <v>#N/A</v>
      </c>
      <c r="L85" s="119" t="e">
        <f t="shared" ca="1" si="23"/>
        <v>#N/A</v>
      </c>
      <c r="M85" s="119" t="e">
        <f t="shared" ca="1" si="24"/>
        <v>#N/A</v>
      </c>
      <c r="N85" s="119" t="e">
        <f t="shared" ca="1" si="25"/>
        <v>#N/A</v>
      </c>
      <c r="O85" s="119" t="str">
        <f t="shared" ca="1" si="30"/>
        <v>-</v>
      </c>
      <c r="P85" s="119" t="str">
        <f t="shared" ca="1" si="29"/>
        <v>-</v>
      </c>
      <c r="Q85" s="106" t="e">
        <f t="shared" ca="1" si="26"/>
        <v>#N/A</v>
      </c>
    </row>
    <row r="86" spans="1:17" hidden="1">
      <c r="A86" s="106">
        <f t="shared" si="20"/>
        <v>75</v>
      </c>
      <c r="B86" s="106" t="str">
        <f t="shared" ca="1" si="21"/>
        <v>N</v>
      </c>
      <c r="C86" s="106" t="str">
        <f t="shared" ca="1" si="28"/>
        <v>-</v>
      </c>
      <c r="D86" s="106" t="str">
        <f t="shared" ca="1" si="28"/>
        <v>-</v>
      </c>
      <c r="E86" s="106" t="str">
        <f t="shared" ca="1" si="28"/>
        <v>-</v>
      </c>
      <c r="F86" s="106" t="str">
        <f t="shared" ca="1" si="28"/>
        <v>-</v>
      </c>
      <c r="G86" s="106" t="str">
        <f t="shared" ca="1" si="28"/>
        <v>-</v>
      </c>
      <c r="H86" s="112" t="str">
        <f t="shared" ca="1" si="28"/>
        <v>-</v>
      </c>
      <c r="I86" s="106" t="str">
        <f t="shared" ca="1" si="28"/>
        <v>-</v>
      </c>
      <c r="J86" s="106" t="e">
        <f t="shared" ca="1" si="27"/>
        <v>#N/A</v>
      </c>
      <c r="K86" s="119" t="e">
        <f t="shared" ca="1" si="22"/>
        <v>#N/A</v>
      </c>
      <c r="L86" s="119" t="e">
        <f t="shared" ca="1" si="23"/>
        <v>#N/A</v>
      </c>
      <c r="M86" s="119" t="e">
        <f t="shared" ca="1" si="24"/>
        <v>#N/A</v>
      </c>
      <c r="N86" s="119" t="e">
        <f t="shared" ca="1" si="25"/>
        <v>#N/A</v>
      </c>
      <c r="O86" s="119" t="str">
        <f t="shared" ca="1" si="30"/>
        <v>-</v>
      </c>
      <c r="P86" s="119" t="str">
        <f t="shared" ca="1" si="29"/>
        <v>-</v>
      </c>
      <c r="Q86" s="106" t="e">
        <f t="shared" ca="1" si="26"/>
        <v>#N/A</v>
      </c>
    </row>
    <row r="87" spans="1:17" hidden="1">
      <c r="A87" s="106">
        <f t="shared" si="20"/>
        <v>76</v>
      </c>
      <c r="B87" s="106" t="str">
        <f t="shared" ca="1" si="21"/>
        <v>N</v>
      </c>
      <c r="C87" s="106" t="str">
        <f t="shared" ca="1" si="28"/>
        <v>-</v>
      </c>
      <c r="D87" s="106" t="str">
        <f t="shared" ca="1" si="28"/>
        <v>-</v>
      </c>
      <c r="E87" s="106" t="str">
        <f t="shared" ca="1" si="28"/>
        <v>-</v>
      </c>
      <c r="F87" s="106" t="str">
        <f t="shared" ca="1" si="28"/>
        <v>-</v>
      </c>
      <c r="G87" s="106" t="str">
        <f t="shared" ca="1" si="28"/>
        <v>-</v>
      </c>
      <c r="H87" s="112" t="str">
        <f t="shared" ca="1" si="28"/>
        <v>-</v>
      </c>
      <c r="I87" s="106" t="str">
        <f t="shared" ca="1" si="28"/>
        <v>-</v>
      </c>
      <c r="J87" s="106" t="e">
        <f t="shared" ca="1" si="27"/>
        <v>#N/A</v>
      </c>
      <c r="K87" s="119" t="e">
        <f t="shared" ca="1" si="22"/>
        <v>#N/A</v>
      </c>
      <c r="L87" s="119" t="e">
        <f t="shared" ca="1" si="23"/>
        <v>#N/A</v>
      </c>
      <c r="M87" s="119" t="e">
        <f t="shared" ca="1" si="24"/>
        <v>#N/A</v>
      </c>
      <c r="N87" s="119" t="e">
        <f t="shared" ca="1" si="25"/>
        <v>#N/A</v>
      </c>
      <c r="O87" s="119" t="str">
        <f t="shared" ca="1" si="30"/>
        <v>-</v>
      </c>
      <c r="P87" s="119" t="str">
        <f t="shared" ca="1" si="29"/>
        <v>-</v>
      </c>
      <c r="Q87" s="106" t="e">
        <f t="shared" ca="1" si="26"/>
        <v>#N/A</v>
      </c>
    </row>
    <row r="88" spans="1:17" hidden="1">
      <c r="A88" s="106">
        <f t="shared" si="20"/>
        <v>77</v>
      </c>
      <c r="B88" s="106" t="str">
        <f t="shared" ca="1" si="21"/>
        <v>N</v>
      </c>
      <c r="C88" s="106" t="str">
        <f t="shared" ca="1" si="28"/>
        <v>-</v>
      </c>
      <c r="D88" s="106" t="str">
        <f t="shared" ca="1" si="28"/>
        <v>-</v>
      </c>
      <c r="E88" s="106" t="str">
        <f t="shared" ca="1" si="28"/>
        <v>-</v>
      </c>
      <c r="F88" s="106" t="str">
        <f t="shared" ca="1" si="28"/>
        <v>-</v>
      </c>
      <c r="G88" s="106" t="str">
        <f t="shared" ca="1" si="28"/>
        <v>-</v>
      </c>
      <c r="H88" s="112" t="str">
        <f t="shared" ca="1" si="28"/>
        <v>-</v>
      </c>
      <c r="I88" s="106" t="str">
        <f t="shared" ca="1" si="28"/>
        <v>-</v>
      </c>
      <c r="J88" s="106" t="e">
        <f t="shared" ca="1" si="27"/>
        <v>#N/A</v>
      </c>
      <c r="K88" s="119" t="e">
        <f t="shared" ca="1" si="22"/>
        <v>#N/A</v>
      </c>
      <c r="L88" s="119" t="e">
        <f t="shared" ca="1" si="23"/>
        <v>#N/A</v>
      </c>
      <c r="M88" s="119" t="e">
        <f t="shared" ca="1" si="24"/>
        <v>#N/A</v>
      </c>
      <c r="N88" s="119" t="e">
        <f t="shared" ca="1" si="25"/>
        <v>#N/A</v>
      </c>
      <c r="O88" s="119" t="str">
        <f t="shared" ca="1" si="30"/>
        <v>-</v>
      </c>
      <c r="P88" s="119" t="str">
        <f t="shared" ca="1" si="29"/>
        <v>-</v>
      </c>
      <c r="Q88" s="106" t="e">
        <f t="shared" ca="1" si="26"/>
        <v>#N/A</v>
      </c>
    </row>
    <row r="89" spans="1:17" hidden="1">
      <c r="A89" s="106">
        <f t="shared" si="20"/>
        <v>78</v>
      </c>
      <c r="B89" s="106" t="str">
        <f t="shared" ca="1" si="21"/>
        <v>N</v>
      </c>
      <c r="C89" s="106" t="str">
        <f t="shared" ca="1" si="28"/>
        <v>-</v>
      </c>
      <c r="D89" s="106" t="str">
        <f t="shared" ca="1" si="28"/>
        <v>-</v>
      </c>
      <c r="E89" s="106" t="str">
        <f t="shared" ca="1" si="28"/>
        <v>-</v>
      </c>
      <c r="F89" s="106" t="str">
        <f t="shared" ca="1" si="28"/>
        <v>-</v>
      </c>
      <c r="G89" s="106" t="str">
        <f t="shared" ca="1" si="28"/>
        <v>-</v>
      </c>
      <c r="H89" s="112" t="str">
        <f t="shared" ca="1" si="28"/>
        <v>-</v>
      </c>
      <c r="I89" s="106" t="str">
        <f t="shared" ca="1" si="28"/>
        <v>-</v>
      </c>
      <c r="J89" s="106" t="e">
        <f t="shared" ca="1" si="27"/>
        <v>#N/A</v>
      </c>
      <c r="K89" s="119" t="e">
        <f t="shared" ca="1" si="22"/>
        <v>#N/A</v>
      </c>
      <c r="L89" s="119" t="e">
        <f t="shared" ca="1" si="23"/>
        <v>#N/A</v>
      </c>
      <c r="M89" s="119" t="e">
        <f t="shared" ca="1" si="24"/>
        <v>#N/A</v>
      </c>
      <c r="N89" s="119" t="e">
        <f t="shared" ca="1" si="25"/>
        <v>#N/A</v>
      </c>
      <c r="O89" s="119" t="str">
        <f t="shared" ca="1" si="30"/>
        <v>-</v>
      </c>
      <c r="P89" s="119" t="str">
        <f t="shared" ca="1" si="29"/>
        <v>-</v>
      </c>
      <c r="Q89" s="106" t="e">
        <f t="shared" ca="1" si="26"/>
        <v>#N/A</v>
      </c>
    </row>
    <row r="90" spans="1:17" hidden="1">
      <c r="A90" s="106">
        <f t="shared" si="20"/>
        <v>79</v>
      </c>
      <c r="B90" s="106" t="str">
        <f t="shared" ca="1" si="21"/>
        <v>N</v>
      </c>
      <c r="C90" s="106" t="str">
        <f t="shared" ca="1" si="28"/>
        <v>-</v>
      </c>
      <c r="D90" s="106" t="str">
        <f t="shared" ca="1" si="28"/>
        <v>-</v>
      </c>
      <c r="E90" s="106" t="str">
        <f t="shared" ca="1" si="28"/>
        <v>-</v>
      </c>
      <c r="F90" s="106" t="str">
        <f t="shared" ca="1" si="28"/>
        <v>-</v>
      </c>
      <c r="G90" s="106" t="str">
        <f t="shared" ca="1" si="28"/>
        <v>-</v>
      </c>
      <c r="H90" s="112" t="str">
        <f t="shared" ca="1" si="28"/>
        <v>-</v>
      </c>
      <c r="I90" s="106" t="str">
        <f t="shared" ca="1" si="28"/>
        <v>-</v>
      </c>
      <c r="J90" s="106" t="e">
        <f t="shared" ca="1" si="27"/>
        <v>#N/A</v>
      </c>
      <c r="K90" s="119" t="e">
        <f t="shared" ca="1" si="22"/>
        <v>#N/A</v>
      </c>
      <c r="L90" s="119" t="e">
        <f t="shared" ca="1" si="23"/>
        <v>#N/A</v>
      </c>
      <c r="M90" s="119" t="e">
        <f t="shared" ca="1" si="24"/>
        <v>#N/A</v>
      </c>
      <c r="N90" s="119" t="e">
        <f t="shared" ca="1" si="25"/>
        <v>#N/A</v>
      </c>
      <c r="O90" s="119" t="str">
        <f t="shared" ca="1" si="30"/>
        <v>-</v>
      </c>
      <c r="P90" s="119" t="str">
        <f t="shared" ca="1" si="29"/>
        <v>-</v>
      </c>
      <c r="Q90" s="106" t="e">
        <f t="shared" ca="1" si="26"/>
        <v>#N/A</v>
      </c>
    </row>
    <row r="91" spans="1:17" hidden="1">
      <c r="A91" s="106">
        <f t="shared" si="20"/>
        <v>80</v>
      </c>
      <c r="B91" s="106" t="str">
        <f t="shared" ca="1" si="21"/>
        <v>N</v>
      </c>
      <c r="C91" s="106" t="str">
        <f t="shared" ca="1" si="28"/>
        <v>-</v>
      </c>
      <c r="D91" s="106" t="str">
        <f t="shared" ca="1" si="28"/>
        <v>-</v>
      </c>
      <c r="E91" s="106" t="str">
        <f t="shared" ca="1" si="28"/>
        <v>-</v>
      </c>
      <c r="F91" s="106" t="str">
        <f t="shared" ca="1" si="28"/>
        <v>-</v>
      </c>
      <c r="G91" s="106" t="str">
        <f t="shared" ca="1" si="28"/>
        <v>-</v>
      </c>
      <c r="H91" s="112" t="str">
        <f t="shared" ca="1" si="28"/>
        <v>-</v>
      </c>
      <c r="I91" s="106" t="str">
        <f t="shared" ca="1" si="28"/>
        <v>-</v>
      </c>
      <c r="J91" s="106" t="e">
        <f t="shared" ca="1" si="27"/>
        <v>#N/A</v>
      </c>
      <c r="K91" s="119" t="e">
        <f t="shared" ca="1" si="22"/>
        <v>#N/A</v>
      </c>
      <c r="L91" s="119" t="e">
        <f t="shared" ca="1" si="23"/>
        <v>#N/A</v>
      </c>
      <c r="M91" s="119" t="e">
        <f t="shared" ca="1" si="24"/>
        <v>#N/A</v>
      </c>
      <c r="N91" s="119" t="e">
        <f t="shared" ca="1" si="25"/>
        <v>#N/A</v>
      </c>
      <c r="O91" s="119" t="str">
        <f t="shared" ca="1" si="30"/>
        <v>-</v>
      </c>
      <c r="P91" s="119" t="str">
        <f t="shared" ca="1" si="29"/>
        <v>-</v>
      </c>
      <c r="Q91" s="106" t="e">
        <f t="shared" ca="1" si="26"/>
        <v>#N/A</v>
      </c>
    </row>
    <row r="92" spans="1:17" hidden="1">
      <c r="A92" s="106">
        <f t="shared" si="20"/>
        <v>81</v>
      </c>
      <c r="B92" s="106" t="str">
        <f t="shared" ca="1" si="21"/>
        <v>N</v>
      </c>
      <c r="C92" s="106" t="str">
        <f t="shared" ref="C92:I101" ca="1" si="31">IF($B92="OK",OFFSET(gen_sort_ul,$A92,C$2),"-")</f>
        <v>-</v>
      </c>
      <c r="D92" s="106" t="str">
        <f t="shared" ca="1" si="31"/>
        <v>-</v>
      </c>
      <c r="E92" s="106" t="str">
        <f t="shared" ca="1" si="31"/>
        <v>-</v>
      </c>
      <c r="F92" s="106" t="str">
        <f t="shared" ca="1" si="31"/>
        <v>-</v>
      </c>
      <c r="G92" s="106" t="str">
        <f t="shared" ca="1" si="31"/>
        <v>-</v>
      </c>
      <c r="H92" s="112" t="str">
        <f t="shared" ca="1" si="31"/>
        <v>-</v>
      </c>
      <c r="I92" s="106" t="str">
        <f t="shared" ca="1" si="31"/>
        <v>-</v>
      </c>
      <c r="J92" s="106" t="e">
        <f t="shared" ca="1" si="27"/>
        <v>#N/A</v>
      </c>
      <c r="K92" s="119" t="e">
        <f t="shared" ca="1" si="22"/>
        <v>#N/A</v>
      </c>
      <c r="L92" s="119" t="e">
        <f t="shared" ca="1" si="23"/>
        <v>#N/A</v>
      </c>
      <c r="M92" s="119" t="e">
        <f t="shared" ca="1" si="24"/>
        <v>#N/A</v>
      </c>
      <c r="N92" s="119" t="e">
        <f t="shared" ca="1" si="25"/>
        <v>#N/A</v>
      </c>
      <c r="O92" s="119" t="str">
        <f t="shared" ca="1" si="30"/>
        <v>-</v>
      </c>
      <c r="P92" s="119" t="str">
        <f t="shared" ca="1" si="29"/>
        <v>-</v>
      </c>
      <c r="Q92" s="106" t="e">
        <f t="shared" ca="1" si="26"/>
        <v>#N/A</v>
      </c>
    </row>
    <row r="93" spans="1:17" hidden="1">
      <c r="A93" s="106">
        <f t="shared" si="20"/>
        <v>82</v>
      </c>
      <c r="B93" s="106" t="str">
        <f t="shared" ca="1" si="21"/>
        <v>N</v>
      </c>
      <c r="C93" s="106" t="str">
        <f t="shared" ca="1" si="31"/>
        <v>-</v>
      </c>
      <c r="D93" s="106" t="str">
        <f t="shared" ca="1" si="31"/>
        <v>-</v>
      </c>
      <c r="E93" s="106" t="str">
        <f t="shared" ca="1" si="31"/>
        <v>-</v>
      </c>
      <c r="F93" s="106" t="str">
        <f t="shared" ca="1" si="31"/>
        <v>-</v>
      </c>
      <c r="G93" s="106" t="str">
        <f t="shared" ca="1" si="31"/>
        <v>-</v>
      </c>
      <c r="H93" s="112" t="str">
        <f t="shared" ca="1" si="31"/>
        <v>-</v>
      </c>
      <c r="I93" s="106" t="str">
        <f t="shared" ca="1" si="31"/>
        <v>-</v>
      </c>
      <c r="J93" s="106" t="e">
        <f t="shared" ca="1" si="27"/>
        <v>#N/A</v>
      </c>
      <c r="K93" s="119" t="e">
        <f t="shared" ca="1" si="22"/>
        <v>#N/A</v>
      </c>
      <c r="L93" s="119" t="e">
        <f t="shared" ca="1" si="23"/>
        <v>#N/A</v>
      </c>
      <c r="M93" s="119" t="e">
        <f t="shared" ca="1" si="24"/>
        <v>#N/A</v>
      </c>
      <c r="N93" s="119" t="e">
        <f t="shared" ca="1" si="25"/>
        <v>#N/A</v>
      </c>
      <c r="O93" s="119" t="str">
        <f t="shared" ca="1" si="30"/>
        <v>-</v>
      </c>
      <c r="P93" s="119" t="str">
        <f t="shared" ca="1" si="29"/>
        <v>-</v>
      </c>
      <c r="Q93" s="106" t="e">
        <f t="shared" ca="1" si="26"/>
        <v>#N/A</v>
      </c>
    </row>
    <row r="94" spans="1:17" hidden="1">
      <c r="A94" s="106">
        <f t="shared" si="20"/>
        <v>83</v>
      </c>
      <c r="B94" s="106" t="str">
        <f t="shared" ca="1" si="21"/>
        <v>N</v>
      </c>
      <c r="C94" s="106" t="str">
        <f t="shared" ca="1" si="31"/>
        <v>-</v>
      </c>
      <c r="D94" s="106" t="str">
        <f t="shared" ca="1" si="31"/>
        <v>-</v>
      </c>
      <c r="E94" s="106" t="str">
        <f t="shared" ca="1" si="31"/>
        <v>-</v>
      </c>
      <c r="F94" s="106" t="str">
        <f t="shared" ca="1" si="31"/>
        <v>-</v>
      </c>
      <c r="G94" s="106" t="str">
        <f t="shared" ca="1" si="31"/>
        <v>-</v>
      </c>
      <c r="H94" s="112" t="str">
        <f t="shared" ca="1" si="31"/>
        <v>-</v>
      </c>
      <c r="I94" s="106" t="str">
        <f t="shared" ca="1" si="31"/>
        <v>-</v>
      </c>
      <c r="J94" s="106" t="e">
        <f t="shared" ca="1" si="27"/>
        <v>#N/A</v>
      </c>
      <c r="K94" s="119" t="e">
        <f t="shared" ca="1" si="22"/>
        <v>#N/A</v>
      </c>
      <c r="L94" s="119" t="e">
        <f t="shared" ca="1" si="23"/>
        <v>#N/A</v>
      </c>
      <c r="M94" s="119" t="e">
        <f t="shared" ca="1" si="24"/>
        <v>#N/A</v>
      </c>
      <c r="N94" s="119" t="e">
        <f t="shared" ca="1" si="25"/>
        <v>#N/A</v>
      </c>
      <c r="O94" s="119" t="str">
        <f t="shared" ca="1" si="30"/>
        <v>-</v>
      </c>
      <c r="P94" s="119" t="str">
        <f t="shared" ca="1" si="29"/>
        <v>-</v>
      </c>
      <c r="Q94" s="106" t="e">
        <f t="shared" ca="1" si="26"/>
        <v>#N/A</v>
      </c>
    </row>
    <row r="95" spans="1:17" hidden="1">
      <c r="A95" s="106">
        <f t="shared" si="20"/>
        <v>84</v>
      </c>
      <c r="B95" s="106" t="str">
        <f t="shared" ca="1" si="21"/>
        <v>N</v>
      </c>
      <c r="C95" s="106" t="str">
        <f t="shared" ca="1" si="31"/>
        <v>-</v>
      </c>
      <c r="D95" s="106" t="str">
        <f t="shared" ca="1" si="31"/>
        <v>-</v>
      </c>
      <c r="E95" s="106" t="str">
        <f t="shared" ca="1" si="31"/>
        <v>-</v>
      </c>
      <c r="F95" s="106" t="str">
        <f t="shared" ca="1" si="31"/>
        <v>-</v>
      </c>
      <c r="G95" s="106" t="str">
        <f t="shared" ca="1" si="31"/>
        <v>-</v>
      </c>
      <c r="H95" s="112" t="str">
        <f t="shared" ca="1" si="31"/>
        <v>-</v>
      </c>
      <c r="I95" s="106" t="str">
        <f t="shared" ca="1" si="31"/>
        <v>-</v>
      </c>
      <c r="J95" s="106" t="e">
        <f t="shared" ca="1" si="27"/>
        <v>#N/A</v>
      </c>
      <c r="K95" s="119" t="e">
        <f t="shared" ca="1" si="22"/>
        <v>#N/A</v>
      </c>
      <c r="L95" s="119" t="e">
        <f t="shared" ca="1" si="23"/>
        <v>#N/A</v>
      </c>
      <c r="M95" s="119" t="e">
        <f t="shared" ca="1" si="24"/>
        <v>#N/A</v>
      </c>
      <c r="N95" s="119" t="e">
        <f t="shared" ca="1" si="25"/>
        <v>#N/A</v>
      </c>
      <c r="O95" s="119" t="str">
        <f t="shared" ca="1" si="30"/>
        <v>-</v>
      </c>
      <c r="P95" s="119" t="str">
        <f t="shared" ca="1" si="29"/>
        <v>-</v>
      </c>
      <c r="Q95" s="106" t="e">
        <f t="shared" ca="1" si="26"/>
        <v>#N/A</v>
      </c>
    </row>
    <row r="96" spans="1:17" hidden="1">
      <c r="A96" s="106">
        <f t="shared" si="20"/>
        <v>85</v>
      </c>
      <c r="B96" s="106" t="str">
        <f t="shared" ca="1" si="21"/>
        <v>N</v>
      </c>
      <c r="C96" s="106" t="str">
        <f t="shared" ca="1" si="31"/>
        <v>-</v>
      </c>
      <c r="D96" s="106" t="str">
        <f t="shared" ca="1" si="31"/>
        <v>-</v>
      </c>
      <c r="E96" s="106" t="str">
        <f t="shared" ca="1" si="31"/>
        <v>-</v>
      </c>
      <c r="F96" s="106" t="str">
        <f t="shared" ca="1" si="31"/>
        <v>-</v>
      </c>
      <c r="G96" s="106" t="str">
        <f t="shared" ca="1" si="31"/>
        <v>-</v>
      </c>
      <c r="H96" s="112" t="str">
        <f t="shared" ca="1" si="31"/>
        <v>-</v>
      </c>
      <c r="I96" s="106" t="str">
        <f t="shared" ca="1" si="31"/>
        <v>-</v>
      </c>
      <c r="J96" s="106" t="e">
        <f t="shared" ca="1" si="27"/>
        <v>#N/A</v>
      </c>
      <c r="K96" s="119" t="e">
        <f t="shared" ca="1" si="22"/>
        <v>#N/A</v>
      </c>
      <c r="L96" s="119" t="e">
        <f t="shared" ca="1" si="23"/>
        <v>#N/A</v>
      </c>
      <c r="M96" s="119" t="e">
        <f t="shared" ca="1" si="24"/>
        <v>#N/A</v>
      </c>
      <c r="N96" s="119" t="e">
        <f t="shared" ca="1" si="25"/>
        <v>#N/A</v>
      </c>
      <c r="O96" s="119" t="str">
        <f t="shared" ca="1" si="30"/>
        <v>-</v>
      </c>
      <c r="P96" s="119" t="str">
        <f t="shared" ca="1" si="29"/>
        <v>-</v>
      </c>
      <c r="Q96" s="106" t="e">
        <f t="shared" ca="1" si="26"/>
        <v>#N/A</v>
      </c>
    </row>
    <row r="97" spans="1:17" hidden="1">
      <c r="A97" s="106">
        <f t="shared" si="20"/>
        <v>86</v>
      </c>
      <c r="B97" s="106" t="str">
        <f t="shared" ca="1" si="21"/>
        <v>N</v>
      </c>
      <c r="C97" s="106" t="str">
        <f t="shared" ca="1" si="31"/>
        <v>-</v>
      </c>
      <c r="D97" s="106" t="str">
        <f t="shared" ca="1" si="31"/>
        <v>-</v>
      </c>
      <c r="E97" s="106" t="str">
        <f t="shared" ca="1" si="31"/>
        <v>-</v>
      </c>
      <c r="F97" s="106" t="str">
        <f t="shared" ca="1" si="31"/>
        <v>-</v>
      </c>
      <c r="G97" s="106" t="str">
        <f t="shared" ca="1" si="31"/>
        <v>-</v>
      </c>
      <c r="H97" s="112" t="str">
        <f t="shared" ca="1" si="31"/>
        <v>-</v>
      </c>
      <c r="I97" s="106" t="str">
        <f t="shared" ca="1" si="31"/>
        <v>-</v>
      </c>
      <c r="J97" s="106" t="e">
        <f t="shared" ca="1" si="27"/>
        <v>#N/A</v>
      </c>
      <c r="K97" s="119" t="e">
        <f t="shared" ca="1" si="22"/>
        <v>#N/A</v>
      </c>
      <c r="L97" s="119" t="e">
        <f t="shared" ca="1" si="23"/>
        <v>#N/A</v>
      </c>
      <c r="M97" s="119" t="e">
        <f t="shared" ca="1" si="24"/>
        <v>#N/A</v>
      </c>
      <c r="N97" s="119" t="e">
        <f t="shared" ca="1" si="25"/>
        <v>#N/A</v>
      </c>
      <c r="O97" s="119" t="str">
        <f t="shared" ca="1" si="30"/>
        <v>-</v>
      </c>
      <c r="P97" s="119" t="str">
        <f t="shared" ca="1" si="29"/>
        <v>-</v>
      </c>
      <c r="Q97" s="106" t="e">
        <f t="shared" ca="1" si="26"/>
        <v>#N/A</v>
      </c>
    </row>
    <row r="98" spans="1:17" hidden="1">
      <c r="A98" s="106">
        <f t="shared" si="20"/>
        <v>87</v>
      </c>
      <c r="B98" s="106" t="str">
        <f t="shared" ca="1" si="21"/>
        <v>N</v>
      </c>
      <c r="C98" s="106" t="str">
        <f t="shared" ca="1" si="31"/>
        <v>-</v>
      </c>
      <c r="D98" s="106" t="str">
        <f t="shared" ca="1" si="31"/>
        <v>-</v>
      </c>
      <c r="E98" s="106" t="str">
        <f t="shared" ca="1" si="31"/>
        <v>-</v>
      </c>
      <c r="F98" s="106" t="str">
        <f t="shared" ca="1" si="31"/>
        <v>-</v>
      </c>
      <c r="G98" s="106" t="str">
        <f t="shared" ca="1" si="31"/>
        <v>-</v>
      </c>
      <c r="H98" s="112" t="str">
        <f t="shared" ca="1" si="31"/>
        <v>-</v>
      </c>
      <c r="I98" s="106" t="str">
        <f t="shared" ca="1" si="31"/>
        <v>-</v>
      </c>
      <c r="J98" s="106" t="e">
        <f t="shared" ca="1" si="27"/>
        <v>#N/A</v>
      </c>
      <c r="K98" s="119" t="e">
        <f t="shared" ca="1" si="22"/>
        <v>#N/A</v>
      </c>
      <c r="L98" s="119" t="e">
        <f t="shared" ca="1" si="23"/>
        <v>#N/A</v>
      </c>
      <c r="M98" s="119" t="e">
        <f t="shared" ca="1" si="24"/>
        <v>#N/A</v>
      </c>
      <c r="N98" s="119" t="e">
        <f t="shared" ca="1" si="25"/>
        <v>#N/A</v>
      </c>
      <c r="O98" s="119" t="str">
        <f t="shared" ca="1" si="30"/>
        <v>-</v>
      </c>
      <c r="P98" s="119" t="str">
        <f t="shared" ca="1" si="29"/>
        <v>-</v>
      </c>
      <c r="Q98" s="106" t="e">
        <f t="shared" ca="1" si="26"/>
        <v>#N/A</v>
      </c>
    </row>
    <row r="99" spans="1:17" hidden="1">
      <c r="A99" s="106">
        <f t="shared" si="20"/>
        <v>88</v>
      </c>
      <c r="B99" s="106" t="str">
        <f t="shared" ca="1" si="21"/>
        <v>N</v>
      </c>
      <c r="C99" s="106" t="str">
        <f t="shared" ca="1" si="31"/>
        <v>-</v>
      </c>
      <c r="D99" s="106" t="str">
        <f t="shared" ca="1" si="31"/>
        <v>-</v>
      </c>
      <c r="E99" s="106" t="str">
        <f t="shared" ca="1" si="31"/>
        <v>-</v>
      </c>
      <c r="F99" s="106" t="str">
        <f t="shared" ca="1" si="31"/>
        <v>-</v>
      </c>
      <c r="G99" s="106" t="str">
        <f t="shared" ca="1" si="31"/>
        <v>-</v>
      </c>
      <c r="H99" s="112" t="str">
        <f t="shared" ca="1" si="31"/>
        <v>-</v>
      </c>
      <c r="I99" s="106" t="str">
        <f t="shared" ca="1" si="31"/>
        <v>-</v>
      </c>
      <c r="J99" s="106" t="e">
        <f t="shared" ca="1" si="27"/>
        <v>#N/A</v>
      </c>
      <c r="K99" s="119" t="e">
        <f t="shared" ca="1" si="22"/>
        <v>#N/A</v>
      </c>
      <c r="L99" s="119" t="e">
        <f t="shared" ca="1" si="23"/>
        <v>#N/A</v>
      </c>
      <c r="M99" s="119" t="e">
        <f t="shared" ca="1" si="24"/>
        <v>#N/A</v>
      </c>
      <c r="N99" s="119" t="e">
        <f t="shared" ca="1" si="25"/>
        <v>#N/A</v>
      </c>
      <c r="O99" s="119" t="str">
        <f t="shared" ca="1" si="30"/>
        <v>-</v>
      </c>
      <c r="P99" s="119" t="str">
        <f t="shared" ca="1" si="29"/>
        <v>-</v>
      </c>
      <c r="Q99" s="106" t="e">
        <f t="shared" ca="1" si="26"/>
        <v>#N/A</v>
      </c>
    </row>
    <row r="100" spans="1:17" hidden="1">
      <c r="A100" s="106">
        <f t="shared" si="20"/>
        <v>89</v>
      </c>
      <c r="B100" s="106" t="str">
        <f t="shared" ca="1" si="21"/>
        <v>N</v>
      </c>
      <c r="C100" s="106" t="str">
        <f t="shared" ca="1" si="31"/>
        <v>-</v>
      </c>
      <c r="D100" s="106" t="str">
        <f t="shared" ca="1" si="31"/>
        <v>-</v>
      </c>
      <c r="E100" s="106" t="str">
        <f t="shared" ca="1" si="31"/>
        <v>-</v>
      </c>
      <c r="F100" s="106" t="str">
        <f t="shared" ca="1" si="31"/>
        <v>-</v>
      </c>
      <c r="G100" s="106" t="str">
        <f t="shared" ca="1" si="31"/>
        <v>-</v>
      </c>
      <c r="H100" s="112" t="str">
        <f t="shared" ca="1" si="31"/>
        <v>-</v>
      </c>
      <c r="I100" s="106" t="str">
        <f t="shared" ca="1" si="31"/>
        <v>-</v>
      </c>
      <c r="J100" s="106" t="e">
        <f t="shared" ca="1" si="27"/>
        <v>#N/A</v>
      </c>
      <c r="K100" s="119" t="e">
        <f t="shared" ca="1" si="22"/>
        <v>#N/A</v>
      </c>
      <c r="L100" s="119" t="e">
        <f t="shared" ca="1" si="23"/>
        <v>#N/A</v>
      </c>
      <c r="M100" s="119" t="e">
        <f t="shared" ca="1" si="24"/>
        <v>#N/A</v>
      </c>
      <c r="N100" s="119" t="e">
        <f t="shared" ca="1" si="25"/>
        <v>#N/A</v>
      </c>
      <c r="O100" s="119" t="str">
        <f t="shared" ca="1" si="30"/>
        <v>-</v>
      </c>
      <c r="P100" s="119" t="str">
        <f t="shared" ca="1" si="29"/>
        <v>-</v>
      </c>
      <c r="Q100" s="106" t="e">
        <f t="shared" ca="1" si="26"/>
        <v>#N/A</v>
      </c>
    </row>
    <row r="101" spans="1:17" hidden="1">
      <c r="A101" s="106">
        <f t="shared" si="20"/>
        <v>90</v>
      </c>
      <c r="B101" s="106" t="str">
        <f t="shared" ca="1" si="21"/>
        <v>N</v>
      </c>
      <c r="C101" s="106" t="str">
        <f t="shared" ca="1" si="31"/>
        <v>-</v>
      </c>
      <c r="D101" s="106" t="str">
        <f t="shared" ca="1" si="31"/>
        <v>-</v>
      </c>
      <c r="E101" s="106" t="str">
        <f t="shared" ca="1" si="31"/>
        <v>-</v>
      </c>
      <c r="F101" s="106" t="str">
        <f t="shared" ca="1" si="31"/>
        <v>-</v>
      </c>
      <c r="G101" s="106" t="str">
        <f t="shared" ca="1" si="31"/>
        <v>-</v>
      </c>
      <c r="H101" s="112" t="str">
        <f t="shared" ca="1" si="31"/>
        <v>-</v>
      </c>
      <c r="I101" s="106" t="str">
        <f t="shared" ca="1" si="31"/>
        <v>-</v>
      </c>
      <c r="J101" s="106" t="e">
        <f t="shared" ca="1" si="27"/>
        <v>#N/A</v>
      </c>
      <c r="K101" s="119" t="e">
        <f t="shared" ca="1" si="22"/>
        <v>#N/A</v>
      </c>
      <c r="L101" s="119" t="e">
        <f t="shared" ca="1" si="23"/>
        <v>#N/A</v>
      </c>
      <c r="M101" s="119" t="e">
        <f t="shared" ca="1" si="24"/>
        <v>#N/A</v>
      </c>
      <c r="N101" s="119" t="e">
        <f t="shared" ca="1" si="25"/>
        <v>#N/A</v>
      </c>
      <c r="O101" s="119" t="str">
        <f t="shared" ca="1" si="30"/>
        <v>-</v>
      </c>
      <c r="P101" s="119" t="str">
        <f t="shared" ca="1" si="29"/>
        <v>-</v>
      </c>
      <c r="Q101" s="106" t="e">
        <f t="shared" ca="1" si="26"/>
        <v>#N/A</v>
      </c>
    </row>
    <row r="102" spans="1:17" hidden="1">
      <c r="A102" s="106">
        <f t="shared" si="20"/>
        <v>91</v>
      </c>
      <c r="B102" s="106" t="str">
        <f t="shared" ca="1" si="21"/>
        <v>N</v>
      </c>
      <c r="C102" s="106" t="str">
        <f t="shared" ref="C102:I111" ca="1" si="32">IF($B102="OK",OFFSET(gen_sort_ul,$A102,C$2),"-")</f>
        <v>-</v>
      </c>
      <c r="D102" s="106" t="str">
        <f t="shared" ca="1" si="32"/>
        <v>-</v>
      </c>
      <c r="E102" s="106" t="str">
        <f t="shared" ca="1" si="32"/>
        <v>-</v>
      </c>
      <c r="F102" s="106" t="str">
        <f t="shared" ca="1" si="32"/>
        <v>-</v>
      </c>
      <c r="G102" s="106" t="str">
        <f t="shared" ca="1" si="32"/>
        <v>-</v>
      </c>
      <c r="H102" s="112" t="str">
        <f t="shared" ca="1" si="32"/>
        <v>-</v>
      </c>
      <c r="I102" s="106" t="str">
        <f t="shared" ca="1" si="32"/>
        <v>-</v>
      </c>
      <c r="J102" s="106" t="e">
        <f t="shared" ca="1" si="27"/>
        <v>#N/A</v>
      </c>
      <c r="K102" s="119" t="e">
        <f t="shared" ca="1" si="22"/>
        <v>#N/A</v>
      </c>
      <c r="L102" s="119" t="e">
        <f t="shared" ca="1" si="23"/>
        <v>#N/A</v>
      </c>
      <c r="M102" s="119" t="e">
        <f t="shared" ca="1" si="24"/>
        <v>#N/A</v>
      </c>
      <c r="N102" s="119" t="e">
        <f t="shared" ca="1" si="25"/>
        <v>#N/A</v>
      </c>
      <c r="O102" s="119" t="str">
        <f t="shared" ca="1" si="30"/>
        <v>-</v>
      </c>
      <c r="P102" s="119" t="str">
        <f t="shared" ca="1" si="29"/>
        <v>-</v>
      </c>
      <c r="Q102" s="106" t="e">
        <f t="shared" ca="1" si="26"/>
        <v>#N/A</v>
      </c>
    </row>
    <row r="103" spans="1:17" hidden="1">
      <c r="A103" s="106">
        <f t="shared" si="20"/>
        <v>92</v>
      </c>
      <c r="B103" s="106" t="str">
        <f t="shared" ca="1" si="21"/>
        <v>N</v>
      </c>
      <c r="C103" s="106" t="str">
        <f t="shared" ca="1" si="32"/>
        <v>-</v>
      </c>
      <c r="D103" s="106" t="str">
        <f t="shared" ca="1" si="32"/>
        <v>-</v>
      </c>
      <c r="E103" s="106" t="str">
        <f t="shared" ca="1" si="32"/>
        <v>-</v>
      </c>
      <c r="F103" s="106" t="str">
        <f t="shared" ca="1" si="32"/>
        <v>-</v>
      </c>
      <c r="G103" s="106" t="str">
        <f t="shared" ca="1" si="32"/>
        <v>-</v>
      </c>
      <c r="H103" s="112" t="str">
        <f t="shared" ca="1" si="32"/>
        <v>-</v>
      </c>
      <c r="I103" s="106" t="str">
        <f t="shared" ca="1" si="32"/>
        <v>-</v>
      </c>
      <c r="J103" s="106" t="e">
        <f t="shared" ca="1" si="27"/>
        <v>#N/A</v>
      </c>
      <c r="K103" s="119" t="e">
        <f t="shared" ca="1" si="22"/>
        <v>#N/A</v>
      </c>
      <c r="L103" s="119" t="e">
        <f t="shared" ca="1" si="23"/>
        <v>#N/A</v>
      </c>
      <c r="M103" s="119" t="e">
        <f t="shared" ca="1" si="24"/>
        <v>#N/A</v>
      </c>
      <c r="N103" s="119" t="e">
        <f t="shared" ca="1" si="25"/>
        <v>#N/A</v>
      </c>
      <c r="O103" s="119" t="str">
        <f t="shared" ca="1" si="30"/>
        <v>-</v>
      </c>
      <c r="P103" s="119" t="str">
        <f t="shared" ca="1" si="29"/>
        <v>-</v>
      </c>
      <c r="Q103" s="106" t="e">
        <f t="shared" ca="1" si="26"/>
        <v>#N/A</v>
      </c>
    </row>
    <row r="104" spans="1:17" hidden="1">
      <c r="A104" s="106">
        <f t="shared" si="20"/>
        <v>93</v>
      </c>
      <c r="B104" s="106" t="str">
        <f t="shared" ca="1" si="21"/>
        <v>N</v>
      </c>
      <c r="C104" s="106" t="str">
        <f t="shared" ca="1" si="32"/>
        <v>-</v>
      </c>
      <c r="D104" s="106" t="str">
        <f t="shared" ca="1" si="32"/>
        <v>-</v>
      </c>
      <c r="E104" s="106" t="str">
        <f t="shared" ca="1" si="32"/>
        <v>-</v>
      </c>
      <c r="F104" s="106" t="str">
        <f t="shared" ca="1" si="32"/>
        <v>-</v>
      </c>
      <c r="G104" s="106" t="str">
        <f t="shared" ca="1" si="32"/>
        <v>-</v>
      </c>
      <c r="H104" s="112" t="str">
        <f t="shared" ca="1" si="32"/>
        <v>-</v>
      </c>
      <c r="I104" s="106" t="str">
        <f t="shared" ca="1" si="32"/>
        <v>-</v>
      </c>
      <c r="J104" s="106" t="e">
        <f t="shared" ca="1" si="27"/>
        <v>#N/A</v>
      </c>
      <c r="K104" s="119" t="e">
        <f t="shared" ca="1" si="22"/>
        <v>#N/A</v>
      </c>
      <c r="L104" s="119" t="e">
        <f t="shared" ca="1" si="23"/>
        <v>#N/A</v>
      </c>
      <c r="M104" s="119" t="e">
        <f t="shared" ca="1" si="24"/>
        <v>#N/A</v>
      </c>
      <c r="N104" s="119" t="e">
        <f t="shared" ca="1" si="25"/>
        <v>#N/A</v>
      </c>
      <c r="O104" s="119" t="str">
        <f t="shared" ca="1" si="30"/>
        <v>-</v>
      </c>
      <c r="P104" s="119" t="str">
        <f t="shared" ca="1" si="29"/>
        <v>-</v>
      </c>
      <c r="Q104" s="106" t="e">
        <f t="shared" ca="1" si="26"/>
        <v>#N/A</v>
      </c>
    </row>
    <row r="105" spans="1:17" hidden="1">
      <c r="A105" s="106">
        <f t="shared" si="20"/>
        <v>94</v>
      </c>
      <c r="B105" s="106" t="str">
        <f t="shared" ca="1" si="21"/>
        <v>N</v>
      </c>
      <c r="C105" s="106" t="str">
        <f t="shared" ca="1" si="32"/>
        <v>-</v>
      </c>
      <c r="D105" s="106" t="str">
        <f t="shared" ca="1" si="32"/>
        <v>-</v>
      </c>
      <c r="E105" s="106" t="str">
        <f t="shared" ca="1" si="32"/>
        <v>-</v>
      </c>
      <c r="F105" s="106" t="str">
        <f t="shared" ca="1" si="32"/>
        <v>-</v>
      </c>
      <c r="G105" s="106" t="str">
        <f t="shared" ca="1" si="32"/>
        <v>-</v>
      </c>
      <c r="H105" s="112" t="str">
        <f t="shared" ca="1" si="32"/>
        <v>-</v>
      </c>
      <c r="I105" s="106" t="str">
        <f t="shared" ca="1" si="32"/>
        <v>-</v>
      </c>
      <c r="J105" s="106" t="e">
        <f t="shared" ca="1" si="27"/>
        <v>#N/A</v>
      </c>
      <c r="K105" s="119" t="e">
        <f t="shared" ca="1" si="22"/>
        <v>#N/A</v>
      </c>
      <c r="L105" s="119" t="e">
        <f t="shared" ca="1" si="23"/>
        <v>#N/A</v>
      </c>
      <c r="M105" s="119" t="e">
        <f t="shared" ca="1" si="24"/>
        <v>#N/A</v>
      </c>
      <c r="N105" s="119" t="e">
        <f t="shared" ca="1" si="25"/>
        <v>#N/A</v>
      </c>
      <c r="O105" s="119" t="str">
        <f t="shared" ca="1" si="30"/>
        <v>-</v>
      </c>
      <c r="P105" s="119" t="str">
        <f t="shared" ca="1" si="29"/>
        <v>-</v>
      </c>
      <c r="Q105" s="106" t="e">
        <f t="shared" ca="1" si="26"/>
        <v>#N/A</v>
      </c>
    </row>
    <row r="106" spans="1:17" hidden="1">
      <c r="A106" s="106">
        <f t="shared" si="20"/>
        <v>95</v>
      </c>
      <c r="B106" s="106" t="str">
        <f t="shared" ca="1" si="21"/>
        <v>N</v>
      </c>
      <c r="C106" s="106" t="str">
        <f t="shared" ca="1" si="32"/>
        <v>-</v>
      </c>
      <c r="D106" s="106" t="str">
        <f t="shared" ca="1" si="32"/>
        <v>-</v>
      </c>
      <c r="E106" s="106" t="str">
        <f t="shared" ca="1" si="32"/>
        <v>-</v>
      </c>
      <c r="F106" s="106" t="str">
        <f t="shared" ca="1" si="32"/>
        <v>-</v>
      </c>
      <c r="G106" s="106" t="str">
        <f t="shared" ca="1" si="32"/>
        <v>-</v>
      </c>
      <c r="H106" s="112" t="str">
        <f t="shared" ca="1" si="32"/>
        <v>-</v>
      </c>
      <c r="I106" s="106" t="str">
        <f t="shared" ca="1" si="32"/>
        <v>-</v>
      </c>
      <c r="J106" s="106" t="e">
        <f t="shared" ca="1" si="27"/>
        <v>#N/A</v>
      </c>
      <c r="K106" s="119" t="e">
        <f t="shared" ca="1" si="22"/>
        <v>#N/A</v>
      </c>
      <c r="L106" s="119" t="e">
        <f t="shared" ca="1" si="23"/>
        <v>#N/A</v>
      </c>
      <c r="M106" s="119" t="e">
        <f t="shared" ca="1" si="24"/>
        <v>#N/A</v>
      </c>
      <c r="N106" s="119" t="e">
        <f t="shared" ca="1" si="25"/>
        <v>#N/A</v>
      </c>
      <c r="O106" s="119" t="str">
        <f t="shared" ca="1" si="30"/>
        <v>-</v>
      </c>
      <c r="P106" s="119" t="str">
        <f t="shared" ca="1" si="29"/>
        <v>-</v>
      </c>
      <c r="Q106" s="106" t="e">
        <f t="shared" ca="1" si="26"/>
        <v>#N/A</v>
      </c>
    </row>
    <row r="107" spans="1:17" hidden="1">
      <c r="A107" s="106">
        <f t="shared" si="20"/>
        <v>96</v>
      </c>
      <c r="B107" s="106" t="str">
        <f t="shared" ca="1" si="21"/>
        <v>N</v>
      </c>
      <c r="C107" s="106" t="str">
        <f t="shared" ca="1" si="32"/>
        <v>-</v>
      </c>
      <c r="D107" s="106" t="str">
        <f t="shared" ca="1" si="32"/>
        <v>-</v>
      </c>
      <c r="E107" s="106" t="str">
        <f t="shared" ca="1" si="32"/>
        <v>-</v>
      </c>
      <c r="F107" s="106" t="str">
        <f t="shared" ca="1" si="32"/>
        <v>-</v>
      </c>
      <c r="G107" s="106" t="str">
        <f t="shared" ca="1" si="32"/>
        <v>-</v>
      </c>
      <c r="H107" s="112" t="str">
        <f t="shared" ca="1" si="32"/>
        <v>-</v>
      </c>
      <c r="I107" s="106" t="str">
        <f t="shared" ca="1" si="32"/>
        <v>-</v>
      </c>
      <c r="J107" s="106" t="e">
        <f t="shared" ca="1" si="27"/>
        <v>#N/A</v>
      </c>
      <c r="K107" s="119" t="e">
        <f t="shared" ca="1" si="22"/>
        <v>#N/A</v>
      </c>
      <c r="L107" s="119" t="e">
        <f t="shared" ca="1" si="23"/>
        <v>#N/A</v>
      </c>
      <c r="M107" s="119" t="e">
        <f t="shared" ca="1" si="24"/>
        <v>#N/A</v>
      </c>
      <c r="N107" s="119" t="e">
        <f t="shared" ca="1" si="25"/>
        <v>#N/A</v>
      </c>
      <c r="O107" s="119" t="str">
        <f t="shared" ca="1" si="30"/>
        <v>-</v>
      </c>
      <c r="P107" s="119" t="str">
        <f t="shared" ca="1" si="29"/>
        <v>-</v>
      </c>
      <c r="Q107" s="106" t="e">
        <f t="shared" ca="1" si="26"/>
        <v>#N/A</v>
      </c>
    </row>
    <row r="108" spans="1:17" hidden="1">
      <c r="A108" s="106">
        <f t="shared" si="20"/>
        <v>97</v>
      </c>
      <c r="B108" s="106" t="str">
        <f t="shared" ca="1" si="21"/>
        <v>N</v>
      </c>
      <c r="C108" s="106" t="str">
        <f t="shared" ca="1" si="32"/>
        <v>-</v>
      </c>
      <c r="D108" s="106" t="str">
        <f t="shared" ca="1" si="32"/>
        <v>-</v>
      </c>
      <c r="E108" s="106" t="str">
        <f t="shared" ca="1" si="32"/>
        <v>-</v>
      </c>
      <c r="F108" s="106" t="str">
        <f t="shared" ca="1" si="32"/>
        <v>-</v>
      </c>
      <c r="G108" s="106" t="str">
        <f t="shared" ca="1" si="32"/>
        <v>-</v>
      </c>
      <c r="H108" s="112" t="str">
        <f t="shared" ca="1" si="32"/>
        <v>-</v>
      </c>
      <c r="I108" s="106" t="str">
        <f t="shared" ca="1" si="32"/>
        <v>-</v>
      </c>
      <c r="J108" s="106" t="e">
        <f t="shared" ca="1" si="27"/>
        <v>#N/A</v>
      </c>
      <c r="K108" s="119" t="e">
        <f t="shared" ca="1" si="22"/>
        <v>#N/A</v>
      </c>
      <c r="L108" s="119" t="e">
        <f t="shared" ca="1" si="23"/>
        <v>#N/A</v>
      </c>
      <c r="M108" s="119" t="e">
        <f t="shared" ca="1" si="24"/>
        <v>#N/A</v>
      </c>
      <c r="N108" s="119" t="e">
        <f t="shared" ca="1" si="25"/>
        <v>#N/A</v>
      </c>
      <c r="O108" s="119" t="str">
        <f t="shared" ca="1" si="30"/>
        <v>-</v>
      </c>
      <c r="P108" s="119" t="str">
        <f t="shared" ca="1" si="29"/>
        <v>-</v>
      </c>
      <c r="Q108" s="106" t="e">
        <f t="shared" ca="1" si="26"/>
        <v>#N/A</v>
      </c>
    </row>
    <row r="109" spans="1:17" hidden="1">
      <c r="A109" s="106">
        <f t="shared" si="20"/>
        <v>98</v>
      </c>
      <c r="B109" s="106" t="str">
        <f t="shared" ca="1" si="21"/>
        <v>N</v>
      </c>
      <c r="C109" s="106" t="str">
        <f t="shared" ca="1" si="32"/>
        <v>-</v>
      </c>
      <c r="D109" s="106" t="str">
        <f t="shared" ca="1" si="32"/>
        <v>-</v>
      </c>
      <c r="E109" s="106" t="str">
        <f t="shared" ca="1" si="32"/>
        <v>-</v>
      </c>
      <c r="F109" s="106" t="str">
        <f t="shared" ca="1" si="32"/>
        <v>-</v>
      </c>
      <c r="G109" s="106" t="str">
        <f t="shared" ca="1" si="32"/>
        <v>-</v>
      </c>
      <c r="H109" s="112" t="str">
        <f t="shared" ca="1" si="32"/>
        <v>-</v>
      </c>
      <c r="I109" s="106" t="str">
        <f t="shared" ca="1" si="32"/>
        <v>-</v>
      </c>
      <c r="J109" s="106" t="e">
        <f t="shared" ca="1" si="27"/>
        <v>#N/A</v>
      </c>
      <c r="K109" s="119" t="e">
        <f t="shared" ca="1" si="22"/>
        <v>#N/A</v>
      </c>
      <c r="L109" s="119" t="e">
        <f t="shared" ca="1" si="23"/>
        <v>#N/A</v>
      </c>
      <c r="M109" s="119" t="e">
        <f t="shared" ca="1" si="24"/>
        <v>#N/A</v>
      </c>
      <c r="N109" s="119" t="e">
        <f t="shared" ca="1" si="25"/>
        <v>#N/A</v>
      </c>
      <c r="O109" s="119" t="str">
        <f t="shared" ca="1" si="30"/>
        <v>-</v>
      </c>
      <c r="P109" s="119" t="str">
        <f t="shared" ca="1" si="29"/>
        <v>-</v>
      </c>
      <c r="Q109" s="106" t="e">
        <f t="shared" ca="1" si="26"/>
        <v>#N/A</v>
      </c>
    </row>
    <row r="110" spans="1:17" hidden="1">
      <c r="A110" s="106">
        <f t="shared" si="20"/>
        <v>99</v>
      </c>
      <c r="B110" s="106" t="str">
        <f t="shared" ca="1" si="21"/>
        <v>N</v>
      </c>
      <c r="C110" s="106" t="str">
        <f t="shared" ca="1" si="32"/>
        <v>-</v>
      </c>
      <c r="D110" s="106" t="str">
        <f t="shared" ca="1" si="32"/>
        <v>-</v>
      </c>
      <c r="E110" s="106" t="str">
        <f t="shared" ca="1" si="32"/>
        <v>-</v>
      </c>
      <c r="F110" s="106" t="str">
        <f t="shared" ca="1" si="32"/>
        <v>-</v>
      </c>
      <c r="G110" s="106" t="str">
        <f t="shared" ca="1" si="32"/>
        <v>-</v>
      </c>
      <c r="H110" s="112" t="str">
        <f t="shared" ca="1" si="32"/>
        <v>-</v>
      </c>
      <c r="I110" s="106" t="str">
        <f t="shared" ca="1" si="32"/>
        <v>-</v>
      </c>
      <c r="J110" s="106" t="e">
        <f t="shared" ca="1" si="27"/>
        <v>#N/A</v>
      </c>
      <c r="K110" s="119" t="e">
        <f t="shared" ca="1" si="22"/>
        <v>#N/A</v>
      </c>
      <c r="L110" s="119" t="e">
        <f t="shared" ca="1" si="23"/>
        <v>#N/A</v>
      </c>
      <c r="M110" s="119" t="e">
        <f t="shared" ca="1" si="24"/>
        <v>#N/A</v>
      </c>
      <c r="N110" s="119" t="e">
        <f t="shared" ca="1" si="25"/>
        <v>#N/A</v>
      </c>
      <c r="O110" s="119" t="str">
        <f t="shared" ca="1" si="30"/>
        <v>-</v>
      </c>
      <c r="P110" s="119" t="str">
        <f t="shared" ca="1" si="29"/>
        <v>-</v>
      </c>
      <c r="Q110" s="106" t="e">
        <f t="shared" ca="1" si="26"/>
        <v>#N/A</v>
      </c>
    </row>
    <row r="111" spans="1:17" hidden="1">
      <c r="A111" s="106">
        <f t="shared" si="20"/>
        <v>100</v>
      </c>
      <c r="B111" s="106" t="str">
        <f t="shared" ca="1" si="21"/>
        <v>N</v>
      </c>
      <c r="C111" s="106" t="str">
        <f t="shared" ca="1" si="32"/>
        <v>-</v>
      </c>
      <c r="D111" s="106" t="str">
        <f t="shared" ca="1" si="32"/>
        <v>-</v>
      </c>
      <c r="E111" s="106" t="str">
        <f t="shared" ca="1" si="32"/>
        <v>-</v>
      </c>
      <c r="F111" s="106" t="str">
        <f t="shared" ca="1" si="32"/>
        <v>-</v>
      </c>
      <c r="G111" s="106" t="str">
        <f t="shared" ca="1" si="32"/>
        <v>-</v>
      </c>
      <c r="H111" s="112" t="str">
        <f t="shared" ca="1" si="32"/>
        <v>-</v>
      </c>
      <c r="I111" s="106" t="str">
        <f t="shared" ca="1" si="32"/>
        <v>-</v>
      </c>
      <c r="J111" s="106" t="e">
        <f t="shared" ca="1" si="27"/>
        <v>#N/A</v>
      </c>
      <c r="K111" s="119" t="e">
        <f t="shared" ca="1" si="22"/>
        <v>#N/A</v>
      </c>
      <c r="L111" s="119" t="e">
        <f t="shared" ca="1" si="23"/>
        <v>#N/A</v>
      </c>
      <c r="M111" s="119" t="e">
        <f t="shared" ca="1" si="24"/>
        <v>#N/A</v>
      </c>
      <c r="N111" s="119" t="e">
        <f t="shared" ca="1" si="25"/>
        <v>#N/A</v>
      </c>
      <c r="O111" s="119" t="str">
        <f t="shared" ca="1" si="30"/>
        <v>-</v>
      </c>
      <c r="P111" s="119" t="str">
        <f t="shared" ca="1" si="29"/>
        <v>-</v>
      </c>
      <c r="Q111" s="106" t="e">
        <f t="shared" ca="1" si="26"/>
        <v>#N/A</v>
      </c>
    </row>
    <row r="112" spans="1:17" hidden="1">
      <c r="A112" s="106">
        <f t="shared" si="20"/>
        <v>101</v>
      </c>
      <c r="B112" s="106" t="str">
        <f t="shared" ca="1" si="21"/>
        <v>N</v>
      </c>
      <c r="C112" s="106" t="str">
        <f t="shared" ref="C112:I121" ca="1" si="33">IF($B112="OK",OFFSET(gen_sort_ul,$A112,C$2),"-")</f>
        <v>-</v>
      </c>
      <c r="D112" s="106" t="str">
        <f t="shared" ca="1" si="33"/>
        <v>-</v>
      </c>
      <c r="E112" s="106" t="str">
        <f t="shared" ca="1" si="33"/>
        <v>-</v>
      </c>
      <c r="F112" s="106" t="str">
        <f t="shared" ca="1" si="33"/>
        <v>-</v>
      </c>
      <c r="G112" s="106" t="str">
        <f t="shared" ca="1" si="33"/>
        <v>-</v>
      </c>
      <c r="H112" s="112" t="str">
        <f t="shared" ca="1" si="33"/>
        <v>-</v>
      </c>
      <c r="I112" s="106" t="str">
        <f t="shared" ca="1" si="33"/>
        <v>-</v>
      </c>
      <c r="J112" s="106" t="e">
        <f t="shared" ca="1" si="27"/>
        <v>#N/A</v>
      </c>
      <c r="K112" s="119" t="e">
        <f t="shared" ca="1" si="22"/>
        <v>#N/A</v>
      </c>
      <c r="L112" s="119" t="e">
        <f t="shared" ca="1" si="23"/>
        <v>#N/A</v>
      </c>
      <c r="M112" s="119" t="e">
        <f t="shared" ca="1" si="24"/>
        <v>#N/A</v>
      </c>
      <c r="N112" s="119" t="e">
        <f t="shared" ca="1" si="25"/>
        <v>#N/A</v>
      </c>
      <c r="O112" s="119" t="str">
        <f t="shared" ca="1" si="30"/>
        <v>-</v>
      </c>
      <c r="P112" s="119" t="str">
        <f t="shared" ca="1" si="29"/>
        <v>-</v>
      </c>
      <c r="Q112" s="106" t="e">
        <f t="shared" ca="1" si="26"/>
        <v>#N/A</v>
      </c>
    </row>
    <row r="113" spans="1:17" hidden="1">
      <c r="A113" s="106">
        <f t="shared" si="20"/>
        <v>102</v>
      </c>
      <c r="B113" s="106" t="str">
        <f t="shared" ca="1" si="21"/>
        <v>N</v>
      </c>
      <c r="C113" s="106" t="str">
        <f t="shared" ca="1" si="33"/>
        <v>-</v>
      </c>
      <c r="D113" s="106" t="str">
        <f t="shared" ca="1" si="33"/>
        <v>-</v>
      </c>
      <c r="E113" s="106" t="str">
        <f t="shared" ca="1" si="33"/>
        <v>-</v>
      </c>
      <c r="F113" s="106" t="str">
        <f t="shared" ca="1" si="33"/>
        <v>-</v>
      </c>
      <c r="G113" s="106" t="str">
        <f t="shared" ca="1" si="33"/>
        <v>-</v>
      </c>
      <c r="H113" s="112" t="str">
        <f t="shared" ca="1" si="33"/>
        <v>-</v>
      </c>
      <c r="I113" s="106" t="str">
        <f t="shared" ca="1" si="33"/>
        <v>-</v>
      </c>
      <c r="J113" s="106" t="e">
        <f t="shared" ca="1" si="27"/>
        <v>#N/A</v>
      </c>
      <c r="K113" s="119" t="e">
        <f t="shared" ca="1" si="22"/>
        <v>#N/A</v>
      </c>
      <c r="L113" s="119" t="e">
        <f t="shared" ca="1" si="23"/>
        <v>#N/A</v>
      </c>
      <c r="M113" s="119" t="e">
        <f t="shared" ca="1" si="24"/>
        <v>#N/A</v>
      </c>
      <c r="N113" s="119" t="e">
        <f t="shared" ca="1" si="25"/>
        <v>#N/A</v>
      </c>
      <c r="O113" s="119" t="str">
        <f t="shared" ca="1" si="30"/>
        <v>-</v>
      </c>
      <c r="P113" s="119" t="str">
        <f t="shared" ca="1" si="29"/>
        <v>-</v>
      </c>
      <c r="Q113" s="106" t="e">
        <f t="shared" ca="1" si="26"/>
        <v>#N/A</v>
      </c>
    </row>
    <row r="114" spans="1:17" hidden="1">
      <c r="A114" s="106">
        <f t="shared" si="20"/>
        <v>103</v>
      </c>
      <c r="B114" s="106" t="str">
        <f t="shared" ca="1" si="21"/>
        <v>N</v>
      </c>
      <c r="C114" s="106" t="str">
        <f t="shared" ca="1" si="33"/>
        <v>-</v>
      </c>
      <c r="D114" s="106" t="str">
        <f t="shared" ca="1" si="33"/>
        <v>-</v>
      </c>
      <c r="E114" s="106" t="str">
        <f t="shared" ca="1" si="33"/>
        <v>-</v>
      </c>
      <c r="F114" s="106" t="str">
        <f t="shared" ca="1" si="33"/>
        <v>-</v>
      </c>
      <c r="G114" s="106" t="str">
        <f t="shared" ca="1" si="33"/>
        <v>-</v>
      </c>
      <c r="H114" s="112" t="str">
        <f t="shared" ca="1" si="33"/>
        <v>-</v>
      </c>
      <c r="I114" s="106" t="str">
        <f t="shared" ca="1" si="33"/>
        <v>-</v>
      </c>
      <c r="J114" s="106" t="e">
        <f t="shared" ca="1" si="27"/>
        <v>#N/A</v>
      </c>
      <c r="K114" s="119" t="e">
        <f t="shared" ca="1" si="22"/>
        <v>#N/A</v>
      </c>
      <c r="L114" s="119" t="e">
        <f t="shared" ca="1" si="23"/>
        <v>#N/A</v>
      </c>
      <c r="M114" s="119" t="e">
        <f t="shared" ca="1" si="24"/>
        <v>#N/A</v>
      </c>
      <c r="N114" s="119" t="e">
        <f t="shared" ca="1" si="25"/>
        <v>#N/A</v>
      </c>
      <c r="O114" s="119" t="str">
        <f t="shared" ca="1" si="30"/>
        <v>-</v>
      </c>
      <c r="P114" s="119" t="str">
        <f t="shared" ca="1" si="29"/>
        <v>-</v>
      </c>
      <c r="Q114" s="106" t="e">
        <f t="shared" ca="1" si="26"/>
        <v>#N/A</v>
      </c>
    </row>
    <row r="115" spans="1:17" hidden="1">
      <c r="A115" s="106">
        <f t="shared" si="20"/>
        <v>104</v>
      </c>
      <c r="B115" s="106" t="str">
        <f t="shared" ca="1" si="21"/>
        <v>N</v>
      </c>
      <c r="C115" s="106" t="str">
        <f t="shared" ca="1" si="33"/>
        <v>-</v>
      </c>
      <c r="D115" s="106" t="str">
        <f t="shared" ca="1" si="33"/>
        <v>-</v>
      </c>
      <c r="E115" s="106" t="str">
        <f t="shared" ca="1" si="33"/>
        <v>-</v>
      </c>
      <c r="F115" s="106" t="str">
        <f t="shared" ca="1" si="33"/>
        <v>-</v>
      </c>
      <c r="G115" s="106" t="str">
        <f t="shared" ca="1" si="33"/>
        <v>-</v>
      </c>
      <c r="H115" s="112" t="str">
        <f t="shared" ca="1" si="33"/>
        <v>-</v>
      </c>
      <c r="I115" s="106" t="str">
        <f t="shared" ca="1" si="33"/>
        <v>-</v>
      </c>
      <c r="J115" s="106" t="e">
        <f t="shared" ca="1" si="27"/>
        <v>#N/A</v>
      </c>
      <c r="K115" s="119" t="e">
        <f t="shared" ca="1" si="22"/>
        <v>#N/A</v>
      </c>
      <c r="L115" s="119" t="e">
        <f t="shared" ca="1" si="23"/>
        <v>#N/A</v>
      </c>
      <c r="M115" s="119" t="e">
        <f t="shared" ca="1" si="24"/>
        <v>#N/A</v>
      </c>
      <c r="N115" s="119" t="e">
        <f t="shared" ca="1" si="25"/>
        <v>#N/A</v>
      </c>
      <c r="O115" s="119" t="str">
        <f t="shared" ca="1" si="30"/>
        <v>-</v>
      </c>
      <c r="P115" s="119" t="str">
        <f t="shared" ca="1" si="29"/>
        <v>-</v>
      </c>
      <c r="Q115" s="106" t="e">
        <f t="shared" ca="1" si="26"/>
        <v>#N/A</v>
      </c>
    </row>
    <row r="116" spans="1:17" hidden="1">
      <c r="A116" s="106">
        <f t="shared" si="20"/>
        <v>105</v>
      </c>
      <c r="B116" s="106" t="str">
        <f t="shared" ca="1" si="21"/>
        <v>N</v>
      </c>
      <c r="C116" s="106" t="str">
        <f t="shared" ca="1" si="33"/>
        <v>-</v>
      </c>
      <c r="D116" s="106" t="str">
        <f t="shared" ca="1" si="33"/>
        <v>-</v>
      </c>
      <c r="E116" s="106" t="str">
        <f t="shared" ca="1" si="33"/>
        <v>-</v>
      </c>
      <c r="F116" s="106" t="str">
        <f t="shared" ca="1" si="33"/>
        <v>-</v>
      </c>
      <c r="G116" s="106" t="str">
        <f t="shared" ca="1" si="33"/>
        <v>-</v>
      </c>
      <c r="H116" s="112" t="str">
        <f t="shared" ca="1" si="33"/>
        <v>-</v>
      </c>
      <c r="I116" s="106" t="str">
        <f t="shared" ca="1" si="33"/>
        <v>-</v>
      </c>
      <c r="J116" s="106" t="e">
        <f t="shared" ca="1" si="27"/>
        <v>#N/A</v>
      </c>
      <c r="K116" s="119" t="e">
        <f t="shared" ca="1" si="22"/>
        <v>#N/A</v>
      </c>
      <c r="L116" s="119" t="e">
        <f t="shared" ca="1" si="23"/>
        <v>#N/A</v>
      </c>
      <c r="M116" s="119" t="e">
        <f t="shared" ca="1" si="24"/>
        <v>#N/A</v>
      </c>
      <c r="N116" s="119" t="e">
        <f t="shared" ca="1" si="25"/>
        <v>#N/A</v>
      </c>
      <c r="O116" s="119" t="str">
        <f t="shared" ca="1" si="30"/>
        <v>-</v>
      </c>
      <c r="P116" s="119" t="str">
        <f t="shared" ca="1" si="29"/>
        <v>-</v>
      </c>
      <c r="Q116" s="106" t="e">
        <f t="shared" ca="1" si="26"/>
        <v>#N/A</v>
      </c>
    </row>
    <row r="117" spans="1:17" hidden="1">
      <c r="A117" s="106">
        <f t="shared" si="20"/>
        <v>106</v>
      </c>
      <c r="B117" s="106" t="str">
        <f t="shared" ca="1" si="21"/>
        <v>N</v>
      </c>
      <c r="C117" s="106" t="str">
        <f t="shared" ca="1" si="33"/>
        <v>-</v>
      </c>
      <c r="D117" s="106" t="str">
        <f t="shared" ca="1" si="33"/>
        <v>-</v>
      </c>
      <c r="E117" s="106" t="str">
        <f t="shared" ca="1" si="33"/>
        <v>-</v>
      </c>
      <c r="F117" s="106" t="str">
        <f t="shared" ca="1" si="33"/>
        <v>-</v>
      </c>
      <c r="G117" s="106" t="str">
        <f t="shared" ca="1" si="33"/>
        <v>-</v>
      </c>
      <c r="H117" s="112" t="str">
        <f t="shared" ca="1" si="33"/>
        <v>-</v>
      </c>
      <c r="I117" s="106" t="str">
        <f t="shared" ca="1" si="33"/>
        <v>-</v>
      </c>
      <c r="J117" s="106" t="e">
        <f t="shared" ca="1" si="27"/>
        <v>#N/A</v>
      </c>
      <c r="K117" s="119" t="e">
        <f t="shared" ca="1" si="22"/>
        <v>#N/A</v>
      </c>
      <c r="L117" s="119" t="e">
        <f t="shared" ca="1" si="23"/>
        <v>#N/A</v>
      </c>
      <c r="M117" s="119" t="e">
        <f t="shared" ca="1" si="24"/>
        <v>#N/A</v>
      </c>
      <c r="N117" s="119" t="e">
        <f t="shared" ca="1" si="25"/>
        <v>#N/A</v>
      </c>
      <c r="O117" s="119" t="str">
        <f t="shared" ca="1" si="30"/>
        <v>-</v>
      </c>
      <c r="P117" s="119" t="str">
        <f t="shared" ca="1" si="29"/>
        <v>-</v>
      </c>
      <c r="Q117" s="106" t="e">
        <f t="shared" ca="1" si="26"/>
        <v>#N/A</v>
      </c>
    </row>
    <row r="118" spans="1:17" hidden="1">
      <c r="A118" s="106">
        <f t="shared" si="20"/>
        <v>107</v>
      </c>
      <c r="B118" s="106" t="str">
        <f t="shared" ca="1" si="21"/>
        <v>N</v>
      </c>
      <c r="C118" s="106" t="str">
        <f t="shared" ca="1" si="33"/>
        <v>-</v>
      </c>
      <c r="D118" s="106" t="str">
        <f t="shared" ca="1" si="33"/>
        <v>-</v>
      </c>
      <c r="E118" s="106" t="str">
        <f t="shared" ca="1" si="33"/>
        <v>-</v>
      </c>
      <c r="F118" s="106" t="str">
        <f t="shared" ca="1" si="33"/>
        <v>-</v>
      </c>
      <c r="G118" s="106" t="str">
        <f t="shared" ca="1" si="33"/>
        <v>-</v>
      </c>
      <c r="H118" s="112" t="str">
        <f t="shared" ca="1" si="33"/>
        <v>-</v>
      </c>
      <c r="I118" s="106" t="str">
        <f t="shared" ca="1" si="33"/>
        <v>-</v>
      </c>
      <c r="J118" s="106" t="e">
        <f t="shared" ca="1" si="27"/>
        <v>#N/A</v>
      </c>
      <c r="K118" s="119" t="e">
        <f t="shared" ca="1" si="22"/>
        <v>#N/A</v>
      </c>
      <c r="L118" s="119" t="e">
        <f t="shared" ca="1" si="23"/>
        <v>#N/A</v>
      </c>
      <c r="M118" s="119" t="e">
        <f t="shared" ca="1" si="24"/>
        <v>#N/A</v>
      </c>
      <c r="N118" s="119" t="e">
        <f t="shared" ca="1" si="25"/>
        <v>#N/A</v>
      </c>
      <c r="O118" s="119" t="str">
        <f t="shared" ca="1" si="30"/>
        <v>-</v>
      </c>
      <c r="P118" s="119" t="str">
        <f t="shared" ca="1" si="29"/>
        <v>-</v>
      </c>
      <c r="Q118" s="106" t="e">
        <f t="shared" ca="1" si="26"/>
        <v>#N/A</v>
      </c>
    </row>
    <row r="119" spans="1:17" hidden="1">
      <c r="A119" s="106">
        <f t="shared" si="20"/>
        <v>108</v>
      </c>
      <c r="B119" s="106" t="str">
        <f t="shared" ca="1" si="21"/>
        <v>N</v>
      </c>
      <c r="C119" s="106" t="str">
        <f t="shared" ca="1" si="33"/>
        <v>-</v>
      </c>
      <c r="D119" s="106" t="str">
        <f t="shared" ca="1" si="33"/>
        <v>-</v>
      </c>
      <c r="E119" s="106" t="str">
        <f t="shared" ca="1" si="33"/>
        <v>-</v>
      </c>
      <c r="F119" s="106" t="str">
        <f t="shared" ca="1" si="33"/>
        <v>-</v>
      </c>
      <c r="G119" s="106" t="str">
        <f t="shared" ca="1" si="33"/>
        <v>-</v>
      </c>
      <c r="H119" s="112" t="str">
        <f t="shared" ca="1" si="33"/>
        <v>-</v>
      </c>
      <c r="I119" s="106" t="str">
        <f t="shared" ca="1" si="33"/>
        <v>-</v>
      </c>
      <c r="J119" s="106" t="e">
        <f t="shared" ca="1" si="27"/>
        <v>#N/A</v>
      </c>
      <c r="K119" s="119" t="e">
        <f t="shared" ca="1" si="22"/>
        <v>#N/A</v>
      </c>
      <c r="L119" s="119" t="e">
        <f t="shared" ca="1" si="23"/>
        <v>#N/A</v>
      </c>
      <c r="M119" s="119" t="e">
        <f t="shared" ca="1" si="24"/>
        <v>#N/A</v>
      </c>
      <c r="N119" s="119" t="e">
        <f t="shared" ca="1" si="25"/>
        <v>#N/A</v>
      </c>
      <c r="O119" s="119" t="str">
        <f t="shared" ca="1" si="30"/>
        <v>-</v>
      </c>
      <c r="P119" s="119" t="str">
        <f t="shared" ca="1" si="29"/>
        <v>-</v>
      </c>
      <c r="Q119" s="106" t="e">
        <f t="shared" ca="1" si="26"/>
        <v>#N/A</v>
      </c>
    </row>
    <row r="120" spans="1:17" hidden="1">
      <c r="A120" s="106">
        <f t="shared" si="20"/>
        <v>109</v>
      </c>
      <c r="B120" s="106" t="str">
        <f t="shared" ca="1" si="21"/>
        <v>N</v>
      </c>
      <c r="C120" s="106" t="str">
        <f t="shared" ca="1" si="33"/>
        <v>-</v>
      </c>
      <c r="D120" s="106" t="str">
        <f t="shared" ca="1" si="33"/>
        <v>-</v>
      </c>
      <c r="E120" s="106" t="str">
        <f t="shared" ca="1" si="33"/>
        <v>-</v>
      </c>
      <c r="F120" s="106" t="str">
        <f t="shared" ca="1" si="33"/>
        <v>-</v>
      </c>
      <c r="G120" s="106" t="str">
        <f t="shared" ca="1" si="33"/>
        <v>-</v>
      </c>
      <c r="H120" s="112" t="str">
        <f t="shared" ca="1" si="33"/>
        <v>-</v>
      </c>
      <c r="I120" s="106" t="str">
        <f t="shared" ca="1" si="33"/>
        <v>-</v>
      </c>
      <c r="J120" s="106" t="e">
        <f t="shared" ca="1" si="27"/>
        <v>#N/A</v>
      </c>
      <c r="K120" s="119" t="e">
        <f t="shared" ca="1" si="22"/>
        <v>#N/A</v>
      </c>
      <c r="L120" s="119" t="e">
        <f t="shared" ca="1" si="23"/>
        <v>#N/A</v>
      </c>
      <c r="M120" s="119" t="e">
        <f t="shared" ca="1" si="24"/>
        <v>#N/A</v>
      </c>
      <c r="N120" s="119" t="e">
        <f t="shared" ca="1" si="25"/>
        <v>#N/A</v>
      </c>
      <c r="O120" s="119" t="str">
        <f t="shared" ca="1" si="30"/>
        <v>-</v>
      </c>
      <c r="P120" s="119" t="str">
        <f t="shared" ca="1" si="29"/>
        <v>-</v>
      </c>
      <c r="Q120" s="106" t="e">
        <f t="shared" ca="1" si="26"/>
        <v>#N/A</v>
      </c>
    </row>
    <row r="121" spans="1:17" hidden="1">
      <c r="A121" s="106">
        <f t="shared" si="20"/>
        <v>110</v>
      </c>
      <c r="B121" s="106" t="str">
        <f t="shared" ca="1" si="21"/>
        <v>N</v>
      </c>
      <c r="C121" s="106" t="str">
        <f t="shared" ca="1" si="33"/>
        <v>-</v>
      </c>
      <c r="D121" s="106" t="str">
        <f t="shared" ca="1" si="33"/>
        <v>-</v>
      </c>
      <c r="E121" s="106" t="str">
        <f t="shared" ca="1" si="33"/>
        <v>-</v>
      </c>
      <c r="F121" s="106" t="str">
        <f t="shared" ca="1" si="33"/>
        <v>-</v>
      </c>
      <c r="G121" s="106" t="str">
        <f t="shared" ca="1" si="33"/>
        <v>-</v>
      </c>
      <c r="H121" s="112" t="str">
        <f t="shared" ca="1" si="33"/>
        <v>-</v>
      </c>
      <c r="I121" s="106" t="str">
        <f t="shared" ca="1" si="33"/>
        <v>-</v>
      </c>
      <c r="J121" s="106" t="e">
        <f t="shared" ca="1" si="27"/>
        <v>#N/A</v>
      </c>
      <c r="K121" s="119" t="e">
        <f t="shared" ca="1" si="22"/>
        <v>#N/A</v>
      </c>
      <c r="L121" s="119" t="e">
        <f t="shared" ca="1" si="23"/>
        <v>#N/A</v>
      </c>
      <c r="M121" s="119" t="e">
        <f t="shared" ca="1" si="24"/>
        <v>#N/A</v>
      </c>
      <c r="N121" s="119" t="e">
        <f t="shared" ca="1" si="25"/>
        <v>#N/A</v>
      </c>
      <c r="O121" s="119" t="str">
        <f t="shared" ca="1" si="30"/>
        <v>-</v>
      </c>
      <c r="P121" s="119" t="str">
        <f t="shared" ca="1" si="29"/>
        <v>-</v>
      </c>
      <c r="Q121" s="106" t="e">
        <f t="shared" ca="1" si="26"/>
        <v>#N/A</v>
      </c>
    </row>
    <row r="122" spans="1:17" hidden="1">
      <c r="A122" s="106">
        <f t="shared" si="20"/>
        <v>111</v>
      </c>
      <c r="B122" s="106" t="str">
        <f t="shared" ca="1" si="21"/>
        <v>N</v>
      </c>
      <c r="C122" s="106" t="str">
        <f t="shared" ref="C122:I131" ca="1" si="34">IF($B122="OK",OFFSET(gen_sort_ul,$A122,C$2),"-")</f>
        <v>-</v>
      </c>
      <c r="D122" s="106" t="str">
        <f t="shared" ca="1" si="34"/>
        <v>-</v>
      </c>
      <c r="E122" s="106" t="str">
        <f t="shared" ca="1" si="34"/>
        <v>-</v>
      </c>
      <c r="F122" s="106" t="str">
        <f t="shared" ca="1" si="34"/>
        <v>-</v>
      </c>
      <c r="G122" s="106" t="str">
        <f t="shared" ca="1" si="34"/>
        <v>-</v>
      </c>
      <c r="H122" s="112" t="str">
        <f t="shared" ca="1" si="34"/>
        <v>-</v>
      </c>
      <c r="I122" s="106" t="str">
        <f t="shared" ca="1" si="34"/>
        <v>-</v>
      </c>
      <c r="J122" s="106" t="e">
        <f t="shared" ca="1" si="27"/>
        <v>#N/A</v>
      </c>
      <c r="K122" s="119" t="e">
        <f t="shared" ca="1" si="22"/>
        <v>#N/A</v>
      </c>
      <c r="L122" s="119" t="e">
        <f t="shared" ca="1" si="23"/>
        <v>#N/A</v>
      </c>
      <c r="M122" s="119" t="e">
        <f t="shared" ca="1" si="24"/>
        <v>#N/A</v>
      </c>
      <c r="N122" s="119" t="e">
        <f t="shared" ca="1" si="25"/>
        <v>#N/A</v>
      </c>
      <c r="O122" s="119" t="str">
        <f t="shared" ca="1" si="30"/>
        <v>-</v>
      </c>
      <c r="P122" s="119" t="str">
        <f t="shared" ca="1" si="29"/>
        <v>-</v>
      </c>
      <c r="Q122" s="106" t="e">
        <f t="shared" ca="1" si="26"/>
        <v>#N/A</v>
      </c>
    </row>
    <row r="123" spans="1:17" hidden="1">
      <c r="A123" s="106">
        <f t="shared" si="20"/>
        <v>112</v>
      </c>
      <c r="B123" s="106" t="str">
        <f t="shared" ca="1" si="21"/>
        <v>N</v>
      </c>
      <c r="C123" s="106" t="str">
        <f t="shared" ca="1" si="34"/>
        <v>-</v>
      </c>
      <c r="D123" s="106" t="str">
        <f t="shared" ca="1" si="34"/>
        <v>-</v>
      </c>
      <c r="E123" s="106" t="str">
        <f t="shared" ca="1" si="34"/>
        <v>-</v>
      </c>
      <c r="F123" s="106" t="str">
        <f t="shared" ca="1" si="34"/>
        <v>-</v>
      </c>
      <c r="G123" s="106" t="str">
        <f t="shared" ca="1" si="34"/>
        <v>-</v>
      </c>
      <c r="H123" s="112" t="str">
        <f t="shared" ca="1" si="34"/>
        <v>-</v>
      </c>
      <c r="I123" s="106" t="str">
        <f t="shared" ca="1" si="34"/>
        <v>-</v>
      </c>
      <c r="J123" s="106" t="e">
        <f t="shared" ca="1" si="27"/>
        <v>#N/A</v>
      </c>
      <c r="K123" s="119" t="e">
        <f t="shared" ca="1" si="22"/>
        <v>#N/A</v>
      </c>
      <c r="L123" s="119" t="e">
        <f t="shared" ca="1" si="23"/>
        <v>#N/A</v>
      </c>
      <c r="M123" s="119" t="e">
        <f t="shared" ca="1" si="24"/>
        <v>#N/A</v>
      </c>
      <c r="N123" s="119" t="e">
        <f t="shared" ca="1" si="25"/>
        <v>#N/A</v>
      </c>
      <c r="O123" s="119" t="str">
        <f t="shared" ca="1" si="30"/>
        <v>-</v>
      </c>
      <c r="P123" s="119" t="str">
        <f t="shared" ca="1" si="29"/>
        <v>-</v>
      </c>
      <c r="Q123" s="106" t="e">
        <f t="shared" ca="1" si="26"/>
        <v>#N/A</v>
      </c>
    </row>
    <row r="124" spans="1:17" hidden="1">
      <c r="A124" s="106">
        <f t="shared" si="20"/>
        <v>113</v>
      </c>
      <c r="B124" s="106" t="str">
        <f t="shared" ca="1" si="21"/>
        <v>N</v>
      </c>
      <c r="C124" s="106" t="str">
        <f t="shared" ca="1" si="34"/>
        <v>-</v>
      </c>
      <c r="D124" s="106" t="str">
        <f t="shared" ca="1" si="34"/>
        <v>-</v>
      </c>
      <c r="E124" s="106" t="str">
        <f t="shared" ca="1" si="34"/>
        <v>-</v>
      </c>
      <c r="F124" s="106" t="str">
        <f t="shared" ca="1" si="34"/>
        <v>-</v>
      </c>
      <c r="G124" s="106" t="str">
        <f t="shared" ca="1" si="34"/>
        <v>-</v>
      </c>
      <c r="H124" s="112" t="str">
        <f t="shared" ca="1" si="34"/>
        <v>-</v>
      </c>
      <c r="I124" s="106" t="str">
        <f t="shared" ca="1" si="34"/>
        <v>-</v>
      </c>
      <c r="J124" s="106" t="e">
        <f t="shared" ca="1" si="27"/>
        <v>#N/A</v>
      </c>
      <c r="K124" s="119" t="e">
        <f t="shared" ca="1" si="22"/>
        <v>#N/A</v>
      </c>
      <c r="L124" s="119" t="e">
        <f t="shared" ca="1" si="23"/>
        <v>#N/A</v>
      </c>
      <c r="M124" s="119" t="e">
        <f t="shared" ca="1" si="24"/>
        <v>#N/A</v>
      </c>
      <c r="N124" s="119" t="e">
        <f t="shared" ca="1" si="25"/>
        <v>#N/A</v>
      </c>
      <c r="O124" s="119" t="str">
        <f t="shared" ca="1" si="30"/>
        <v>-</v>
      </c>
      <c r="P124" s="119" t="str">
        <f t="shared" ca="1" si="29"/>
        <v>-</v>
      </c>
      <c r="Q124" s="106" t="e">
        <f t="shared" ca="1" si="26"/>
        <v>#N/A</v>
      </c>
    </row>
    <row r="125" spans="1:17" hidden="1">
      <c r="A125" s="106">
        <f t="shared" si="20"/>
        <v>114</v>
      </c>
      <c r="B125" s="106" t="str">
        <f t="shared" ca="1" si="21"/>
        <v>N</v>
      </c>
      <c r="C125" s="106" t="str">
        <f t="shared" ca="1" si="34"/>
        <v>-</v>
      </c>
      <c r="D125" s="106" t="str">
        <f t="shared" ca="1" si="34"/>
        <v>-</v>
      </c>
      <c r="E125" s="106" t="str">
        <f t="shared" ca="1" si="34"/>
        <v>-</v>
      </c>
      <c r="F125" s="106" t="str">
        <f t="shared" ca="1" si="34"/>
        <v>-</v>
      </c>
      <c r="G125" s="106" t="str">
        <f t="shared" ca="1" si="34"/>
        <v>-</v>
      </c>
      <c r="H125" s="112" t="str">
        <f t="shared" ca="1" si="34"/>
        <v>-</v>
      </c>
      <c r="I125" s="106" t="str">
        <f t="shared" ca="1" si="34"/>
        <v>-</v>
      </c>
      <c r="J125" s="106" t="e">
        <f t="shared" ca="1" si="27"/>
        <v>#N/A</v>
      </c>
      <c r="K125" s="119" t="e">
        <f t="shared" ca="1" si="22"/>
        <v>#N/A</v>
      </c>
      <c r="L125" s="119" t="e">
        <f t="shared" ca="1" si="23"/>
        <v>#N/A</v>
      </c>
      <c r="M125" s="119" t="e">
        <f t="shared" ca="1" si="24"/>
        <v>#N/A</v>
      </c>
      <c r="N125" s="119" t="e">
        <f t="shared" ca="1" si="25"/>
        <v>#N/A</v>
      </c>
      <c r="O125" s="119" t="str">
        <f t="shared" ca="1" si="30"/>
        <v>-</v>
      </c>
      <c r="P125" s="119" t="str">
        <f t="shared" ca="1" si="29"/>
        <v>-</v>
      </c>
      <c r="Q125" s="106" t="e">
        <f t="shared" ca="1" si="26"/>
        <v>#N/A</v>
      </c>
    </row>
    <row r="126" spans="1:17" hidden="1">
      <c r="A126" s="106">
        <f t="shared" si="20"/>
        <v>115</v>
      </c>
      <c r="B126" s="106" t="str">
        <f t="shared" ca="1" si="21"/>
        <v>N</v>
      </c>
      <c r="C126" s="106" t="str">
        <f t="shared" ca="1" si="34"/>
        <v>-</v>
      </c>
      <c r="D126" s="106" t="str">
        <f t="shared" ca="1" si="34"/>
        <v>-</v>
      </c>
      <c r="E126" s="106" t="str">
        <f t="shared" ca="1" si="34"/>
        <v>-</v>
      </c>
      <c r="F126" s="106" t="str">
        <f t="shared" ca="1" si="34"/>
        <v>-</v>
      </c>
      <c r="G126" s="106" t="str">
        <f t="shared" ca="1" si="34"/>
        <v>-</v>
      </c>
      <c r="H126" s="112" t="str">
        <f t="shared" ca="1" si="34"/>
        <v>-</v>
      </c>
      <c r="I126" s="106" t="str">
        <f t="shared" ca="1" si="34"/>
        <v>-</v>
      </c>
      <c r="J126" s="106" t="e">
        <f t="shared" ca="1" si="27"/>
        <v>#N/A</v>
      </c>
      <c r="K126" s="119" t="e">
        <f t="shared" ca="1" si="22"/>
        <v>#N/A</v>
      </c>
      <c r="L126" s="119" t="e">
        <f t="shared" ca="1" si="23"/>
        <v>#N/A</v>
      </c>
      <c r="M126" s="119" t="e">
        <f t="shared" ca="1" si="24"/>
        <v>#N/A</v>
      </c>
      <c r="N126" s="119" t="e">
        <f t="shared" ca="1" si="25"/>
        <v>#N/A</v>
      </c>
      <c r="O126" s="119" t="str">
        <f t="shared" ca="1" si="30"/>
        <v>-</v>
      </c>
      <c r="P126" s="119" t="str">
        <f t="shared" ca="1" si="29"/>
        <v>-</v>
      </c>
      <c r="Q126" s="106" t="e">
        <f t="shared" ca="1" si="26"/>
        <v>#N/A</v>
      </c>
    </row>
    <row r="127" spans="1:17" hidden="1">
      <c r="A127" s="106">
        <f t="shared" si="20"/>
        <v>116</v>
      </c>
      <c r="B127" s="106" t="str">
        <f t="shared" ca="1" si="21"/>
        <v>N</v>
      </c>
      <c r="C127" s="106" t="str">
        <f t="shared" ca="1" si="34"/>
        <v>-</v>
      </c>
      <c r="D127" s="106" t="str">
        <f t="shared" ca="1" si="34"/>
        <v>-</v>
      </c>
      <c r="E127" s="106" t="str">
        <f t="shared" ca="1" si="34"/>
        <v>-</v>
      </c>
      <c r="F127" s="106" t="str">
        <f t="shared" ca="1" si="34"/>
        <v>-</v>
      </c>
      <c r="G127" s="106" t="str">
        <f t="shared" ca="1" si="34"/>
        <v>-</v>
      </c>
      <c r="H127" s="112" t="str">
        <f t="shared" ca="1" si="34"/>
        <v>-</v>
      </c>
      <c r="I127" s="106" t="str">
        <f t="shared" ca="1" si="34"/>
        <v>-</v>
      </c>
      <c r="J127" s="106" t="e">
        <f t="shared" ca="1" si="27"/>
        <v>#N/A</v>
      </c>
      <c r="K127" s="119" t="e">
        <f t="shared" ca="1" si="22"/>
        <v>#N/A</v>
      </c>
      <c r="L127" s="119" t="e">
        <f t="shared" ca="1" si="23"/>
        <v>#N/A</v>
      </c>
      <c r="M127" s="119" t="e">
        <f t="shared" ca="1" si="24"/>
        <v>#N/A</v>
      </c>
      <c r="N127" s="119" t="e">
        <f t="shared" ca="1" si="25"/>
        <v>#N/A</v>
      </c>
      <c r="O127" s="119" t="str">
        <f t="shared" ca="1" si="30"/>
        <v>-</v>
      </c>
      <c r="P127" s="119" t="str">
        <f t="shared" ca="1" si="29"/>
        <v>-</v>
      </c>
      <c r="Q127" s="106" t="e">
        <f t="shared" ca="1" si="26"/>
        <v>#N/A</v>
      </c>
    </row>
    <row r="128" spans="1:17" hidden="1">
      <c r="A128" s="106">
        <f t="shared" si="20"/>
        <v>117</v>
      </c>
      <c r="B128" s="106" t="str">
        <f t="shared" ca="1" si="21"/>
        <v>N</v>
      </c>
      <c r="C128" s="106" t="str">
        <f t="shared" ca="1" si="34"/>
        <v>-</v>
      </c>
      <c r="D128" s="106" t="str">
        <f t="shared" ca="1" si="34"/>
        <v>-</v>
      </c>
      <c r="E128" s="106" t="str">
        <f t="shared" ca="1" si="34"/>
        <v>-</v>
      </c>
      <c r="F128" s="106" t="str">
        <f t="shared" ca="1" si="34"/>
        <v>-</v>
      </c>
      <c r="G128" s="106" t="str">
        <f t="shared" ca="1" si="34"/>
        <v>-</v>
      </c>
      <c r="H128" s="112" t="str">
        <f t="shared" ca="1" si="34"/>
        <v>-</v>
      </c>
      <c r="I128" s="106" t="str">
        <f t="shared" ca="1" si="34"/>
        <v>-</v>
      </c>
      <c r="J128" s="106" t="e">
        <f t="shared" ca="1" si="27"/>
        <v>#N/A</v>
      </c>
      <c r="K128" s="119" t="e">
        <f t="shared" ca="1" si="22"/>
        <v>#N/A</v>
      </c>
      <c r="L128" s="119" t="e">
        <f t="shared" ca="1" si="23"/>
        <v>#N/A</v>
      </c>
      <c r="M128" s="119" t="e">
        <f t="shared" ca="1" si="24"/>
        <v>#N/A</v>
      </c>
      <c r="N128" s="119" t="e">
        <f t="shared" ca="1" si="25"/>
        <v>#N/A</v>
      </c>
      <c r="O128" s="119" t="str">
        <f t="shared" ca="1" si="30"/>
        <v>-</v>
      </c>
      <c r="P128" s="119" t="str">
        <f t="shared" ca="1" si="29"/>
        <v>-</v>
      </c>
      <c r="Q128" s="106" t="e">
        <f t="shared" ca="1" si="26"/>
        <v>#N/A</v>
      </c>
    </row>
    <row r="129" spans="1:17" hidden="1">
      <c r="A129" s="106">
        <f t="shared" si="20"/>
        <v>118</v>
      </c>
      <c r="B129" s="106" t="str">
        <f t="shared" ca="1" si="21"/>
        <v>N</v>
      </c>
      <c r="C129" s="106" t="str">
        <f t="shared" ca="1" si="34"/>
        <v>-</v>
      </c>
      <c r="D129" s="106" t="str">
        <f t="shared" ca="1" si="34"/>
        <v>-</v>
      </c>
      <c r="E129" s="106" t="str">
        <f t="shared" ca="1" si="34"/>
        <v>-</v>
      </c>
      <c r="F129" s="106" t="str">
        <f t="shared" ca="1" si="34"/>
        <v>-</v>
      </c>
      <c r="G129" s="106" t="str">
        <f t="shared" ca="1" si="34"/>
        <v>-</v>
      </c>
      <c r="H129" s="112" t="str">
        <f t="shared" ca="1" si="34"/>
        <v>-</v>
      </c>
      <c r="I129" s="106" t="str">
        <f t="shared" ca="1" si="34"/>
        <v>-</v>
      </c>
      <c r="J129" s="106" t="e">
        <f t="shared" ca="1" si="27"/>
        <v>#N/A</v>
      </c>
      <c r="K129" s="119" t="e">
        <f t="shared" ca="1" si="22"/>
        <v>#N/A</v>
      </c>
      <c r="L129" s="119" t="e">
        <f t="shared" ca="1" si="23"/>
        <v>#N/A</v>
      </c>
      <c r="M129" s="119" t="e">
        <f t="shared" ca="1" si="24"/>
        <v>#N/A</v>
      </c>
      <c r="N129" s="119" t="e">
        <f t="shared" ca="1" si="25"/>
        <v>#N/A</v>
      </c>
      <c r="O129" s="119" t="str">
        <f t="shared" ca="1" si="30"/>
        <v>-</v>
      </c>
      <c r="P129" s="119" t="str">
        <f t="shared" ca="1" si="29"/>
        <v>-</v>
      </c>
      <c r="Q129" s="106" t="e">
        <f t="shared" ca="1" si="26"/>
        <v>#N/A</v>
      </c>
    </row>
    <row r="130" spans="1:17" hidden="1">
      <c r="A130" s="106">
        <f t="shared" si="20"/>
        <v>119</v>
      </c>
      <c r="B130" s="106" t="str">
        <f t="shared" ca="1" si="21"/>
        <v>N</v>
      </c>
      <c r="C130" s="106" t="str">
        <f t="shared" ca="1" si="34"/>
        <v>-</v>
      </c>
      <c r="D130" s="106" t="str">
        <f t="shared" ca="1" si="34"/>
        <v>-</v>
      </c>
      <c r="E130" s="106" t="str">
        <f t="shared" ca="1" si="34"/>
        <v>-</v>
      </c>
      <c r="F130" s="106" t="str">
        <f t="shared" ca="1" si="34"/>
        <v>-</v>
      </c>
      <c r="G130" s="106" t="str">
        <f t="shared" ca="1" si="34"/>
        <v>-</v>
      </c>
      <c r="H130" s="112" t="str">
        <f t="shared" ca="1" si="34"/>
        <v>-</v>
      </c>
      <c r="I130" s="106" t="str">
        <f t="shared" ca="1" si="34"/>
        <v>-</v>
      </c>
      <c r="J130" s="106" t="e">
        <f t="shared" ca="1" si="27"/>
        <v>#N/A</v>
      </c>
      <c r="K130" s="119" t="e">
        <f t="shared" ca="1" si="22"/>
        <v>#N/A</v>
      </c>
      <c r="L130" s="119" t="e">
        <f t="shared" ca="1" si="23"/>
        <v>#N/A</v>
      </c>
      <c r="M130" s="119" t="e">
        <f t="shared" ca="1" si="24"/>
        <v>#N/A</v>
      </c>
      <c r="N130" s="119" t="e">
        <f t="shared" ca="1" si="25"/>
        <v>#N/A</v>
      </c>
      <c r="O130" s="119" t="str">
        <f t="shared" ca="1" si="30"/>
        <v>-</v>
      </c>
      <c r="P130" s="119" t="str">
        <f t="shared" ca="1" si="29"/>
        <v>-</v>
      </c>
      <c r="Q130" s="106" t="e">
        <f t="shared" ca="1" si="26"/>
        <v>#N/A</v>
      </c>
    </row>
    <row r="131" spans="1:17" hidden="1">
      <c r="A131" s="106">
        <f t="shared" si="20"/>
        <v>120</v>
      </c>
      <c r="B131" s="106" t="str">
        <f t="shared" ca="1" si="21"/>
        <v>N</v>
      </c>
      <c r="C131" s="106" t="str">
        <f t="shared" ca="1" si="34"/>
        <v>-</v>
      </c>
      <c r="D131" s="106" t="str">
        <f t="shared" ca="1" si="34"/>
        <v>-</v>
      </c>
      <c r="E131" s="106" t="str">
        <f t="shared" ca="1" si="34"/>
        <v>-</v>
      </c>
      <c r="F131" s="106" t="str">
        <f t="shared" ca="1" si="34"/>
        <v>-</v>
      </c>
      <c r="G131" s="106" t="str">
        <f t="shared" ca="1" si="34"/>
        <v>-</v>
      </c>
      <c r="H131" s="112" t="str">
        <f t="shared" ca="1" si="34"/>
        <v>-</v>
      </c>
      <c r="I131" s="106" t="str">
        <f t="shared" ca="1" si="34"/>
        <v>-</v>
      </c>
      <c r="J131" s="106" t="e">
        <f t="shared" ca="1" si="27"/>
        <v>#N/A</v>
      </c>
      <c r="K131" s="119" t="e">
        <f t="shared" ca="1" si="22"/>
        <v>#N/A</v>
      </c>
      <c r="L131" s="119" t="e">
        <f t="shared" ca="1" si="23"/>
        <v>#N/A</v>
      </c>
      <c r="M131" s="119" t="e">
        <f t="shared" ca="1" si="24"/>
        <v>#N/A</v>
      </c>
      <c r="N131" s="119" t="e">
        <f t="shared" ca="1" si="25"/>
        <v>#N/A</v>
      </c>
      <c r="O131" s="119" t="str">
        <f t="shared" ca="1" si="30"/>
        <v>-</v>
      </c>
      <c r="P131" s="119" t="str">
        <f t="shared" ca="1" si="29"/>
        <v>-</v>
      </c>
      <c r="Q131" s="106" t="e">
        <f t="shared" ca="1" si="26"/>
        <v>#N/A</v>
      </c>
    </row>
    <row r="132" spans="1:17" hidden="1">
      <c r="A132" s="106">
        <f t="shared" si="20"/>
        <v>121</v>
      </c>
      <c r="B132" s="106" t="str">
        <f t="shared" ca="1" si="21"/>
        <v>N</v>
      </c>
      <c r="C132" s="106" t="str">
        <f t="shared" ref="C132:I141" ca="1" si="35">IF($B132="OK",OFFSET(gen_sort_ul,$A132,C$2),"-")</f>
        <v>-</v>
      </c>
      <c r="D132" s="106" t="str">
        <f t="shared" ca="1" si="35"/>
        <v>-</v>
      </c>
      <c r="E132" s="106" t="str">
        <f t="shared" ca="1" si="35"/>
        <v>-</v>
      </c>
      <c r="F132" s="106" t="str">
        <f t="shared" ca="1" si="35"/>
        <v>-</v>
      </c>
      <c r="G132" s="106" t="str">
        <f t="shared" ca="1" si="35"/>
        <v>-</v>
      </c>
      <c r="H132" s="112" t="str">
        <f t="shared" ca="1" si="35"/>
        <v>-</v>
      </c>
      <c r="I132" s="106" t="str">
        <f t="shared" ca="1" si="35"/>
        <v>-</v>
      </c>
      <c r="J132" s="106" t="e">
        <f t="shared" ca="1" si="27"/>
        <v>#N/A</v>
      </c>
      <c r="K132" s="119" t="e">
        <f t="shared" ca="1" si="22"/>
        <v>#N/A</v>
      </c>
      <c r="L132" s="119" t="e">
        <f t="shared" ca="1" si="23"/>
        <v>#N/A</v>
      </c>
      <c r="M132" s="119" t="e">
        <f t="shared" ca="1" si="24"/>
        <v>#N/A</v>
      </c>
      <c r="N132" s="119" t="e">
        <f t="shared" ca="1" si="25"/>
        <v>#N/A</v>
      </c>
      <c r="O132" s="119" t="str">
        <f t="shared" ca="1" si="30"/>
        <v>-</v>
      </c>
      <c r="P132" s="119" t="str">
        <f t="shared" ca="1" si="29"/>
        <v>-</v>
      </c>
      <c r="Q132" s="106" t="e">
        <f t="shared" ca="1" si="26"/>
        <v>#N/A</v>
      </c>
    </row>
    <row r="133" spans="1:17" hidden="1">
      <c r="A133" s="106">
        <f t="shared" si="20"/>
        <v>122</v>
      </c>
      <c r="B133" s="106" t="str">
        <f t="shared" ca="1" si="21"/>
        <v>N</v>
      </c>
      <c r="C133" s="106" t="str">
        <f t="shared" ca="1" si="35"/>
        <v>-</v>
      </c>
      <c r="D133" s="106" t="str">
        <f t="shared" ca="1" si="35"/>
        <v>-</v>
      </c>
      <c r="E133" s="106" t="str">
        <f t="shared" ca="1" si="35"/>
        <v>-</v>
      </c>
      <c r="F133" s="106" t="str">
        <f t="shared" ca="1" si="35"/>
        <v>-</v>
      </c>
      <c r="G133" s="106" t="str">
        <f t="shared" ca="1" si="35"/>
        <v>-</v>
      </c>
      <c r="H133" s="112" t="str">
        <f t="shared" ca="1" si="35"/>
        <v>-</v>
      </c>
      <c r="I133" s="106" t="str">
        <f t="shared" ca="1" si="35"/>
        <v>-</v>
      </c>
      <c r="J133" s="106" t="e">
        <f t="shared" ca="1" si="27"/>
        <v>#N/A</v>
      </c>
      <c r="K133" s="119" t="e">
        <f t="shared" ca="1" si="22"/>
        <v>#N/A</v>
      </c>
      <c r="L133" s="119" t="e">
        <f t="shared" ca="1" si="23"/>
        <v>#N/A</v>
      </c>
      <c r="M133" s="119" t="e">
        <f t="shared" ca="1" si="24"/>
        <v>#N/A</v>
      </c>
      <c r="N133" s="119" t="e">
        <f t="shared" ca="1" si="25"/>
        <v>#N/A</v>
      </c>
      <c r="O133" s="119" t="str">
        <f t="shared" ca="1" si="30"/>
        <v>-</v>
      </c>
      <c r="P133" s="119" t="str">
        <f t="shared" ca="1" si="29"/>
        <v>-</v>
      </c>
      <c r="Q133" s="106" t="e">
        <f t="shared" ca="1" si="26"/>
        <v>#N/A</v>
      </c>
    </row>
    <row r="134" spans="1:17" hidden="1">
      <c r="A134" s="106">
        <f t="shared" si="20"/>
        <v>123</v>
      </c>
      <c r="B134" s="106" t="str">
        <f t="shared" ca="1" si="21"/>
        <v>N</v>
      </c>
      <c r="C134" s="106" t="str">
        <f t="shared" ca="1" si="35"/>
        <v>-</v>
      </c>
      <c r="D134" s="106" t="str">
        <f t="shared" ca="1" si="35"/>
        <v>-</v>
      </c>
      <c r="E134" s="106" t="str">
        <f t="shared" ca="1" si="35"/>
        <v>-</v>
      </c>
      <c r="F134" s="106" t="str">
        <f t="shared" ca="1" si="35"/>
        <v>-</v>
      </c>
      <c r="G134" s="106" t="str">
        <f t="shared" ca="1" si="35"/>
        <v>-</v>
      </c>
      <c r="H134" s="112" t="str">
        <f t="shared" ca="1" si="35"/>
        <v>-</v>
      </c>
      <c r="I134" s="106" t="str">
        <f t="shared" ca="1" si="35"/>
        <v>-</v>
      </c>
      <c r="J134" s="106" t="e">
        <f t="shared" ca="1" si="27"/>
        <v>#N/A</v>
      </c>
      <c r="K134" s="119" t="e">
        <f t="shared" ca="1" si="22"/>
        <v>#N/A</v>
      </c>
      <c r="L134" s="119" t="e">
        <f t="shared" ca="1" si="23"/>
        <v>#N/A</v>
      </c>
      <c r="M134" s="119" t="e">
        <f t="shared" ca="1" si="24"/>
        <v>#N/A</v>
      </c>
      <c r="N134" s="119" t="e">
        <f t="shared" ca="1" si="25"/>
        <v>#N/A</v>
      </c>
      <c r="O134" s="119" t="str">
        <f t="shared" ca="1" si="30"/>
        <v>-</v>
      </c>
      <c r="P134" s="119" t="str">
        <f t="shared" ca="1" si="29"/>
        <v>-</v>
      </c>
      <c r="Q134" s="106" t="e">
        <f t="shared" ca="1" si="26"/>
        <v>#N/A</v>
      </c>
    </row>
    <row r="135" spans="1:17" hidden="1">
      <c r="A135" s="106">
        <f t="shared" si="20"/>
        <v>124</v>
      </c>
      <c r="B135" s="106" t="str">
        <f t="shared" ca="1" si="21"/>
        <v>N</v>
      </c>
      <c r="C135" s="106" t="str">
        <f t="shared" ca="1" si="35"/>
        <v>-</v>
      </c>
      <c r="D135" s="106" t="str">
        <f t="shared" ca="1" si="35"/>
        <v>-</v>
      </c>
      <c r="E135" s="106" t="str">
        <f t="shared" ca="1" si="35"/>
        <v>-</v>
      </c>
      <c r="F135" s="106" t="str">
        <f t="shared" ca="1" si="35"/>
        <v>-</v>
      </c>
      <c r="G135" s="106" t="str">
        <f t="shared" ca="1" si="35"/>
        <v>-</v>
      </c>
      <c r="H135" s="112" t="str">
        <f t="shared" ca="1" si="35"/>
        <v>-</v>
      </c>
      <c r="I135" s="106" t="str">
        <f t="shared" ca="1" si="35"/>
        <v>-</v>
      </c>
      <c r="J135" s="106" t="e">
        <f t="shared" ca="1" si="27"/>
        <v>#N/A</v>
      </c>
      <c r="K135" s="119" t="e">
        <f t="shared" ca="1" si="22"/>
        <v>#N/A</v>
      </c>
      <c r="L135" s="119" t="e">
        <f t="shared" ca="1" si="23"/>
        <v>#N/A</v>
      </c>
      <c r="M135" s="119" t="e">
        <f t="shared" ca="1" si="24"/>
        <v>#N/A</v>
      </c>
      <c r="N135" s="119" t="e">
        <f t="shared" ca="1" si="25"/>
        <v>#N/A</v>
      </c>
      <c r="O135" s="119" t="str">
        <f t="shared" ca="1" si="30"/>
        <v>-</v>
      </c>
      <c r="P135" s="119" t="str">
        <f t="shared" ca="1" si="29"/>
        <v>-</v>
      </c>
      <c r="Q135" s="106" t="e">
        <f t="shared" ca="1" si="26"/>
        <v>#N/A</v>
      </c>
    </row>
    <row r="136" spans="1:17" hidden="1">
      <c r="A136" s="106">
        <f t="shared" si="20"/>
        <v>125</v>
      </c>
      <c r="B136" s="106" t="str">
        <f t="shared" ca="1" si="21"/>
        <v>N</v>
      </c>
      <c r="C136" s="106" t="str">
        <f t="shared" ca="1" si="35"/>
        <v>-</v>
      </c>
      <c r="D136" s="106" t="str">
        <f t="shared" ca="1" si="35"/>
        <v>-</v>
      </c>
      <c r="E136" s="106" t="str">
        <f t="shared" ca="1" si="35"/>
        <v>-</v>
      </c>
      <c r="F136" s="106" t="str">
        <f t="shared" ca="1" si="35"/>
        <v>-</v>
      </c>
      <c r="G136" s="106" t="str">
        <f t="shared" ca="1" si="35"/>
        <v>-</v>
      </c>
      <c r="H136" s="112" t="str">
        <f t="shared" ca="1" si="35"/>
        <v>-</v>
      </c>
      <c r="I136" s="106" t="str">
        <f t="shared" ca="1" si="35"/>
        <v>-</v>
      </c>
      <c r="J136" s="106" t="e">
        <f t="shared" ca="1" si="27"/>
        <v>#N/A</v>
      </c>
      <c r="K136" s="119" t="e">
        <f t="shared" ca="1" si="22"/>
        <v>#N/A</v>
      </c>
      <c r="L136" s="119" t="e">
        <f t="shared" ca="1" si="23"/>
        <v>#N/A</v>
      </c>
      <c r="M136" s="119" t="e">
        <f t="shared" ca="1" si="24"/>
        <v>#N/A</v>
      </c>
      <c r="N136" s="119" t="e">
        <f t="shared" ca="1" si="25"/>
        <v>#N/A</v>
      </c>
      <c r="O136" s="119" t="str">
        <f t="shared" ca="1" si="30"/>
        <v>-</v>
      </c>
      <c r="P136" s="119" t="str">
        <f t="shared" ca="1" si="29"/>
        <v>-</v>
      </c>
      <c r="Q136" s="106" t="e">
        <f t="shared" ca="1" si="26"/>
        <v>#N/A</v>
      </c>
    </row>
    <row r="137" spans="1:17" hidden="1">
      <c r="A137" s="106">
        <f t="shared" si="20"/>
        <v>126</v>
      </c>
      <c r="B137" s="106" t="str">
        <f t="shared" ca="1" si="21"/>
        <v>N</v>
      </c>
      <c r="C137" s="106" t="str">
        <f t="shared" ca="1" si="35"/>
        <v>-</v>
      </c>
      <c r="D137" s="106" t="str">
        <f t="shared" ca="1" si="35"/>
        <v>-</v>
      </c>
      <c r="E137" s="106" t="str">
        <f t="shared" ca="1" si="35"/>
        <v>-</v>
      </c>
      <c r="F137" s="106" t="str">
        <f t="shared" ca="1" si="35"/>
        <v>-</v>
      </c>
      <c r="G137" s="106" t="str">
        <f t="shared" ca="1" si="35"/>
        <v>-</v>
      </c>
      <c r="H137" s="112" t="str">
        <f t="shared" ca="1" si="35"/>
        <v>-</v>
      </c>
      <c r="I137" s="106" t="str">
        <f t="shared" ca="1" si="35"/>
        <v>-</v>
      </c>
      <c r="J137" s="106" t="e">
        <f t="shared" ca="1" si="27"/>
        <v>#N/A</v>
      </c>
      <c r="K137" s="119" t="e">
        <f t="shared" ca="1" si="22"/>
        <v>#N/A</v>
      </c>
      <c r="L137" s="119" t="e">
        <f t="shared" ca="1" si="23"/>
        <v>#N/A</v>
      </c>
      <c r="M137" s="119" t="e">
        <f t="shared" ca="1" si="24"/>
        <v>#N/A</v>
      </c>
      <c r="N137" s="119" t="e">
        <f t="shared" ca="1" si="25"/>
        <v>#N/A</v>
      </c>
      <c r="O137" s="119" t="str">
        <f t="shared" ca="1" si="30"/>
        <v>-</v>
      </c>
      <c r="P137" s="119" t="str">
        <f t="shared" ca="1" si="29"/>
        <v>-</v>
      </c>
      <c r="Q137" s="106" t="e">
        <f t="shared" ca="1" si="26"/>
        <v>#N/A</v>
      </c>
    </row>
    <row r="138" spans="1:17" hidden="1">
      <c r="A138" s="106">
        <f t="shared" si="20"/>
        <v>127</v>
      </c>
      <c r="B138" s="106" t="str">
        <f t="shared" ca="1" si="21"/>
        <v>N</v>
      </c>
      <c r="C138" s="106" t="str">
        <f t="shared" ca="1" si="35"/>
        <v>-</v>
      </c>
      <c r="D138" s="106" t="str">
        <f t="shared" ca="1" si="35"/>
        <v>-</v>
      </c>
      <c r="E138" s="106" t="str">
        <f t="shared" ca="1" si="35"/>
        <v>-</v>
      </c>
      <c r="F138" s="106" t="str">
        <f t="shared" ca="1" si="35"/>
        <v>-</v>
      </c>
      <c r="G138" s="106" t="str">
        <f t="shared" ca="1" si="35"/>
        <v>-</v>
      </c>
      <c r="H138" s="112" t="str">
        <f t="shared" ca="1" si="35"/>
        <v>-</v>
      </c>
      <c r="I138" s="106" t="str">
        <f t="shared" ca="1" si="35"/>
        <v>-</v>
      </c>
      <c r="J138" s="106" t="e">
        <f t="shared" ca="1" si="27"/>
        <v>#N/A</v>
      </c>
      <c r="K138" s="119" t="e">
        <f t="shared" ca="1" si="22"/>
        <v>#N/A</v>
      </c>
      <c r="L138" s="119" t="e">
        <f t="shared" ca="1" si="23"/>
        <v>#N/A</v>
      </c>
      <c r="M138" s="119" t="e">
        <f t="shared" ca="1" si="24"/>
        <v>#N/A</v>
      </c>
      <c r="N138" s="119" t="e">
        <f t="shared" ca="1" si="25"/>
        <v>#N/A</v>
      </c>
      <c r="O138" s="119" t="str">
        <f t="shared" ca="1" si="30"/>
        <v>-</v>
      </c>
      <c r="P138" s="119" t="str">
        <f t="shared" ca="1" si="29"/>
        <v>-</v>
      </c>
      <c r="Q138" s="106" t="e">
        <f t="shared" ca="1" si="26"/>
        <v>#N/A</v>
      </c>
    </row>
    <row r="139" spans="1:17" hidden="1">
      <c r="A139" s="106">
        <f t="shared" si="20"/>
        <v>128</v>
      </c>
      <c r="B139" s="106" t="str">
        <f t="shared" ca="1" si="21"/>
        <v>N</v>
      </c>
      <c r="C139" s="106" t="str">
        <f t="shared" ca="1" si="35"/>
        <v>-</v>
      </c>
      <c r="D139" s="106" t="str">
        <f t="shared" ca="1" si="35"/>
        <v>-</v>
      </c>
      <c r="E139" s="106" t="str">
        <f t="shared" ca="1" si="35"/>
        <v>-</v>
      </c>
      <c r="F139" s="106" t="str">
        <f t="shared" ca="1" si="35"/>
        <v>-</v>
      </c>
      <c r="G139" s="106" t="str">
        <f t="shared" ca="1" si="35"/>
        <v>-</v>
      </c>
      <c r="H139" s="112" t="str">
        <f t="shared" ca="1" si="35"/>
        <v>-</v>
      </c>
      <c r="I139" s="106" t="str">
        <f t="shared" ca="1" si="35"/>
        <v>-</v>
      </c>
      <c r="J139" s="106" t="e">
        <f t="shared" ca="1" si="27"/>
        <v>#N/A</v>
      </c>
      <c r="K139" s="119" t="e">
        <f t="shared" ca="1" si="22"/>
        <v>#N/A</v>
      </c>
      <c r="L139" s="119" t="e">
        <f t="shared" ca="1" si="23"/>
        <v>#N/A</v>
      </c>
      <c r="M139" s="119" t="e">
        <f t="shared" ca="1" si="24"/>
        <v>#N/A</v>
      </c>
      <c r="N139" s="119" t="e">
        <f t="shared" ca="1" si="25"/>
        <v>#N/A</v>
      </c>
      <c r="O139" s="119" t="str">
        <f t="shared" ca="1" si="30"/>
        <v>-</v>
      </c>
      <c r="P139" s="119" t="str">
        <f t="shared" ca="1" si="29"/>
        <v>-</v>
      </c>
      <c r="Q139" s="106" t="e">
        <f t="shared" ca="1" si="26"/>
        <v>#N/A</v>
      </c>
    </row>
    <row r="140" spans="1:17">
      <c r="A140" s="106">
        <f t="shared" ref="A140:A203" si="36">ROW(C140)-ROW(C$11)</f>
        <v>129</v>
      </c>
      <c r="B140" s="106" t="str">
        <f t="shared" ref="B140:B203" ca="1" si="37">IF(OFFSET(gen_sort_ul,$A140,0)&gt;0,IF(OFFSET(gen_sort_ul,$A140,B$2)=ignore_flag,"N","OK"),"Too long")</f>
        <v>OK</v>
      </c>
      <c r="C140" s="106" t="str">
        <f t="shared" ca="1" si="35"/>
        <v>Permian_Basin_CT2</v>
      </c>
      <c r="D140" s="106" t="str">
        <f t="shared" ca="1" si="35"/>
        <v>ng_gt</v>
      </c>
      <c r="E140" s="106">
        <f t="shared" ca="1" si="35"/>
        <v>8.9400000000000007E-2</v>
      </c>
      <c r="F140" s="106">
        <f t="shared" ca="1" si="35"/>
        <v>8.9400000000000007E-2</v>
      </c>
      <c r="G140" s="106" t="str">
        <f t="shared" ca="1" si="35"/>
        <v>ng</v>
      </c>
      <c r="H140" s="112">
        <f t="shared" ca="1" si="35"/>
        <v>13.7497121</v>
      </c>
      <c r="I140" s="106">
        <f t="shared" ca="1" si="35"/>
        <v>8.9400000000000007E-2</v>
      </c>
      <c r="J140" s="106" t="str">
        <f t="shared" ca="1" si="27"/>
        <v>ng_gt_midAge_med_avgEff</v>
      </c>
      <c r="K140" s="119" t="b">
        <f t="shared" ref="K140:K203" ca="1" si="38">INDEX(cluster_flag,MATCH(D140, hdr_cluster_gen_type,0))</f>
        <v>1</v>
      </c>
      <c r="L140" s="119" t="str">
        <f t="shared" ref="L140:L203" ca="1" si="39">IF($K140,INDEX(hdr_cluster_set,MATCH(O140,OFFSET(cluster_params_ul,$Q140-1,L$8-1,1,L$9))+L$8-1),"-")</f>
        <v>midAge</v>
      </c>
      <c r="M140" s="119" t="str">
        <f t="shared" ref="M140:M203" ca="1" si="40">IF($K140,INDEX(hdr_cluster_set,MATCH(E140,OFFSET(cluster_params_ul,$Q140-1,M$8-1,1,M$9))+M$8-1),"-")</f>
        <v>med</v>
      </c>
      <c r="N140" s="119" t="str">
        <f t="shared" ref="N140:N203" ca="1" si="41">IF($K140,INDEX(hdr_cluster_set,MATCH(H140,OFFSET(cluster_params_ul,$Q140-1,N$8-1,1,N$9))+N$8-1),"-")</f>
        <v>avgEff</v>
      </c>
      <c r="O140" s="119">
        <f t="shared" ca="1" si="30"/>
        <v>1988</v>
      </c>
      <c r="P140" s="119" t="str">
        <f t="shared" ca="1" si="29"/>
        <v>Y</v>
      </c>
      <c r="Q140" s="106">
        <f t="shared" ref="Q140:Q203" ca="1" si="42">MATCH(D140,hdr_cluster_gen_type,0)</f>
        <v>5</v>
      </c>
    </row>
    <row r="141" spans="1:17">
      <c r="A141" s="106">
        <f t="shared" si="36"/>
        <v>130</v>
      </c>
      <c r="B141" s="106" t="str">
        <f t="shared" ca="1" si="37"/>
        <v>OK</v>
      </c>
      <c r="C141" s="106" t="str">
        <f t="shared" ca="1" si="35"/>
        <v>Permian_Basin_CT3</v>
      </c>
      <c r="D141" s="106" t="str">
        <f t="shared" ca="1" si="35"/>
        <v>ng_gt</v>
      </c>
      <c r="E141" s="106">
        <f t="shared" ca="1" si="35"/>
        <v>8.9400000000000007E-2</v>
      </c>
      <c r="F141" s="106">
        <f t="shared" ca="1" si="35"/>
        <v>8.9400000000000007E-2</v>
      </c>
      <c r="G141" s="106" t="str">
        <f t="shared" ca="1" si="35"/>
        <v>ng</v>
      </c>
      <c r="H141" s="112">
        <f t="shared" ca="1" si="35"/>
        <v>13.7497121</v>
      </c>
      <c r="I141" s="106">
        <f t="shared" ca="1" si="35"/>
        <v>8.9400000000000007E-2</v>
      </c>
      <c r="J141" s="106" t="str">
        <f t="shared" ref="J141:J204" ca="1" si="43">D141&amp;IF(K141,"_"&amp;L141&amp;"_"&amp;M141&amp;"_"&amp;N141,"")</f>
        <v>ng_gt_midAge_med_avgEff</v>
      </c>
      <c r="K141" s="119" t="b">
        <f t="shared" ca="1" si="38"/>
        <v>1</v>
      </c>
      <c r="L141" s="119" t="str">
        <f t="shared" ca="1" si="39"/>
        <v>midAge</v>
      </c>
      <c r="M141" s="119" t="str">
        <f t="shared" ca="1" si="40"/>
        <v>med</v>
      </c>
      <c r="N141" s="119" t="str">
        <f t="shared" ca="1" si="41"/>
        <v>avgEff</v>
      </c>
      <c r="O141" s="119">
        <f t="shared" ca="1" si="30"/>
        <v>1988</v>
      </c>
      <c r="P141" s="119" t="str">
        <f t="shared" ca="1" si="29"/>
        <v>Y</v>
      </c>
      <c r="Q141" s="106">
        <f t="shared" ca="1" si="42"/>
        <v>5</v>
      </c>
    </row>
    <row r="142" spans="1:17" hidden="1">
      <c r="A142" s="106">
        <f t="shared" si="36"/>
        <v>131</v>
      </c>
      <c r="B142" s="106" t="str">
        <f t="shared" ca="1" si="37"/>
        <v>N</v>
      </c>
      <c r="C142" s="106" t="str">
        <f t="shared" ref="C142:I151" ca="1" si="44">IF($B142="OK",OFFSET(gen_sort_ul,$A142,C$2),"-")</f>
        <v>-</v>
      </c>
      <c r="D142" s="106" t="str">
        <f t="shared" ca="1" si="44"/>
        <v>-</v>
      </c>
      <c r="E142" s="106" t="str">
        <f t="shared" ca="1" si="44"/>
        <v>-</v>
      </c>
      <c r="F142" s="106" t="str">
        <f t="shared" ca="1" si="44"/>
        <v>-</v>
      </c>
      <c r="G142" s="106" t="str">
        <f t="shared" ca="1" si="44"/>
        <v>-</v>
      </c>
      <c r="H142" s="112" t="str">
        <f t="shared" ca="1" si="44"/>
        <v>-</v>
      </c>
      <c r="I142" s="106" t="str">
        <f t="shared" ca="1" si="44"/>
        <v>-</v>
      </c>
      <c r="J142" s="106" t="e">
        <f t="shared" ca="1" si="43"/>
        <v>#N/A</v>
      </c>
      <c r="K142" s="119" t="e">
        <f t="shared" ca="1" si="38"/>
        <v>#N/A</v>
      </c>
      <c r="L142" s="119" t="e">
        <f t="shared" ca="1" si="39"/>
        <v>#N/A</v>
      </c>
      <c r="M142" s="119" t="e">
        <f t="shared" ca="1" si="40"/>
        <v>#N/A</v>
      </c>
      <c r="N142" s="119" t="e">
        <f t="shared" ca="1" si="41"/>
        <v>#N/A</v>
      </c>
      <c r="O142" s="119" t="str">
        <f t="shared" ca="1" si="30"/>
        <v>-</v>
      </c>
      <c r="P142" s="119" t="str">
        <f t="shared" ca="1" si="29"/>
        <v>-</v>
      </c>
      <c r="Q142" s="106" t="e">
        <f t="shared" ca="1" si="42"/>
        <v>#N/A</v>
      </c>
    </row>
    <row r="143" spans="1:17" hidden="1">
      <c r="A143" s="106">
        <f t="shared" si="36"/>
        <v>132</v>
      </c>
      <c r="B143" s="106" t="str">
        <f t="shared" ca="1" si="37"/>
        <v>N</v>
      </c>
      <c r="C143" s="106" t="str">
        <f t="shared" ca="1" si="44"/>
        <v>-</v>
      </c>
      <c r="D143" s="106" t="str">
        <f t="shared" ca="1" si="44"/>
        <v>-</v>
      </c>
      <c r="E143" s="106" t="str">
        <f t="shared" ca="1" si="44"/>
        <v>-</v>
      </c>
      <c r="F143" s="106" t="str">
        <f t="shared" ca="1" si="44"/>
        <v>-</v>
      </c>
      <c r="G143" s="106" t="str">
        <f t="shared" ca="1" si="44"/>
        <v>-</v>
      </c>
      <c r="H143" s="112" t="str">
        <f t="shared" ca="1" si="44"/>
        <v>-</v>
      </c>
      <c r="I143" s="106" t="str">
        <f t="shared" ca="1" si="44"/>
        <v>-</v>
      </c>
      <c r="J143" s="106" t="e">
        <f t="shared" ca="1" si="43"/>
        <v>#N/A</v>
      </c>
      <c r="K143" s="119" t="e">
        <f t="shared" ca="1" si="38"/>
        <v>#N/A</v>
      </c>
      <c r="L143" s="119" t="e">
        <f t="shared" ca="1" si="39"/>
        <v>#N/A</v>
      </c>
      <c r="M143" s="119" t="e">
        <f t="shared" ca="1" si="40"/>
        <v>#N/A</v>
      </c>
      <c r="N143" s="119" t="e">
        <f t="shared" ca="1" si="41"/>
        <v>#N/A</v>
      </c>
      <c r="O143" s="119" t="str">
        <f t="shared" ca="1" si="30"/>
        <v>-</v>
      </c>
      <c r="P143" s="119" t="str">
        <f t="shared" ca="1" si="29"/>
        <v>-</v>
      </c>
      <c r="Q143" s="106" t="e">
        <f t="shared" ca="1" si="42"/>
        <v>#N/A</v>
      </c>
    </row>
    <row r="144" spans="1:17" hidden="1">
      <c r="A144" s="106">
        <f t="shared" si="36"/>
        <v>133</v>
      </c>
      <c r="B144" s="106" t="str">
        <f t="shared" ca="1" si="37"/>
        <v>N</v>
      </c>
      <c r="C144" s="106" t="str">
        <f t="shared" ca="1" si="44"/>
        <v>-</v>
      </c>
      <c r="D144" s="106" t="str">
        <f t="shared" ca="1" si="44"/>
        <v>-</v>
      </c>
      <c r="E144" s="106" t="str">
        <f t="shared" ca="1" si="44"/>
        <v>-</v>
      </c>
      <c r="F144" s="106" t="str">
        <f t="shared" ca="1" si="44"/>
        <v>-</v>
      </c>
      <c r="G144" s="106" t="str">
        <f t="shared" ca="1" si="44"/>
        <v>-</v>
      </c>
      <c r="H144" s="112" t="str">
        <f t="shared" ca="1" si="44"/>
        <v>-</v>
      </c>
      <c r="I144" s="106" t="str">
        <f t="shared" ca="1" si="44"/>
        <v>-</v>
      </c>
      <c r="J144" s="106" t="e">
        <f t="shared" ca="1" si="43"/>
        <v>#N/A</v>
      </c>
      <c r="K144" s="119" t="e">
        <f t="shared" ca="1" si="38"/>
        <v>#N/A</v>
      </c>
      <c r="L144" s="119" t="e">
        <f t="shared" ca="1" si="39"/>
        <v>#N/A</v>
      </c>
      <c r="M144" s="119" t="e">
        <f t="shared" ca="1" si="40"/>
        <v>#N/A</v>
      </c>
      <c r="N144" s="119" t="e">
        <f t="shared" ca="1" si="41"/>
        <v>#N/A</v>
      </c>
      <c r="O144" s="119" t="str">
        <f t="shared" ca="1" si="30"/>
        <v>-</v>
      </c>
      <c r="P144" s="119" t="str">
        <f t="shared" ca="1" si="29"/>
        <v>-</v>
      </c>
      <c r="Q144" s="106" t="e">
        <f t="shared" ca="1" si="42"/>
        <v>#N/A</v>
      </c>
    </row>
    <row r="145" spans="1:17" hidden="1">
      <c r="A145" s="106">
        <f t="shared" si="36"/>
        <v>134</v>
      </c>
      <c r="B145" s="106" t="str">
        <f t="shared" ca="1" si="37"/>
        <v>N</v>
      </c>
      <c r="C145" s="106" t="str">
        <f t="shared" ca="1" si="44"/>
        <v>-</v>
      </c>
      <c r="D145" s="106" t="str">
        <f t="shared" ca="1" si="44"/>
        <v>-</v>
      </c>
      <c r="E145" s="106" t="str">
        <f t="shared" ca="1" si="44"/>
        <v>-</v>
      </c>
      <c r="F145" s="106" t="str">
        <f t="shared" ca="1" si="44"/>
        <v>-</v>
      </c>
      <c r="G145" s="106" t="str">
        <f t="shared" ca="1" si="44"/>
        <v>-</v>
      </c>
      <c r="H145" s="112" t="str">
        <f t="shared" ca="1" si="44"/>
        <v>-</v>
      </c>
      <c r="I145" s="106" t="str">
        <f t="shared" ca="1" si="44"/>
        <v>-</v>
      </c>
      <c r="J145" s="106" t="e">
        <f t="shared" ca="1" si="43"/>
        <v>#N/A</v>
      </c>
      <c r="K145" s="119" t="e">
        <f t="shared" ca="1" si="38"/>
        <v>#N/A</v>
      </c>
      <c r="L145" s="119" t="e">
        <f t="shared" ca="1" si="39"/>
        <v>#N/A</v>
      </c>
      <c r="M145" s="119" t="e">
        <f t="shared" ca="1" si="40"/>
        <v>#N/A</v>
      </c>
      <c r="N145" s="119" t="e">
        <f t="shared" ca="1" si="41"/>
        <v>#N/A</v>
      </c>
      <c r="O145" s="119" t="str">
        <f t="shared" ca="1" si="30"/>
        <v>-</v>
      </c>
      <c r="P145" s="119" t="str">
        <f t="shared" ca="1" si="29"/>
        <v>-</v>
      </c>
      <c r="Q145" s="106" t="e">
        <f t="shared" ca="1" si="42"/>
        <v>#N/A</v>
      </c>
    </row>
    <row r="146" spans="1:17" hidden="1">
      <c r="A146" s="106">
        <f t="shared" si="36"/>
        <v>135</v>
      </c>
      <c r="B146" s="106" t="str">
        <f t="shared" ca="1" si="37"/>
        <v>N</v>
      </c>
      <c r="C146" s="106" t="str">
        <f t="shared" ca="1" si="44"/>
        <v>-</v>
      </c>
      <c r="D146" s="106" t="str">
        <f t="shared" ca="1" si="44"/>
        <v>-</v>
      </c>
      <c r="E146" s="106" t="str">
        <f t="shared" ca="1" si="44"/>
        <v>-</v>
      </c>
      <c r="F146" s="106" t="str">
        <f t="shared" ca="1" si="44"/>
        <v>-</v>
      </c>
      <c r="G146" s="106" t="str">
        <f t="shared" ca="1" si="44"/>
        <v>-</v>
      </c>
      <c r="H146" s="112" t="str">
        <f t="shared" ca="1" si="44"/>
        <v>-</v>
      </c>
      <c r="I146" s="106" t="str">
        <f t="shared" ca="1" si="44"/>
        <v>-</v>
      </c>
      <c r="J146" s="106" t="e">
        <f t="shared" ca="1" si="43"/>
        <v>#N/A</v>
      </c>
      <c r="K146" s="119" t="e">
        <f t="shared" ca="1" si="38"/>
        <v>#N/A</v>
      </c>
      <c r="L146" s="119" t="e">
        <f t="shared" ca="1" si="39"/>
        <v>#N/A</v>
      </c>
      <c r="M146" s="119" t="e">
        <f t="shared" ca="1" si="40"/>
        <v>#N/A</v>
      </c>
      <c r="N146" s="119" t="e">
        <f t="shared" ca="1" si="41"/>
        <v>#N/A</v>
      </c>
      <c r="O146" s="119" t="str">
        <f t="shared" ca="1" si="30"/>
        <v>-</v>
      </c>
      <c r="P146" s="119" t="str">
        <f t="shared" ref="P146:P209" ca="1" si="45">IF($B146="OK",OFFSET(gen_sort_ul,$A146,P$2),"-")</f>
        <v>-</v>
      </c>
      <c r="Q146" s="106" t="e">
        <f t="shared" ca="1" si="42"/>
        <v>#N/A</v>
      </c>
    </row>
    <row r="147" spans="1:17" hidden="1">
      <c r="A147" s="106">
        <f t="shared" si="36"/>
        <v>136</v>
      </c>
      <c r="B147" s="106" t="str">
        <f t="shared" ca="1" si="37"/>
        <v>N</v>
      </c>
      <c r="C147" s="106" t="str">
        <f t="shared" ca="1" si="44"/>
        <v>-</v>
      </c>
      <c r="D147" s="106" t="str">
        <f t="shared" ca="1" si="44"/>
        <v>-</v>
      </c>
      <c r="E147" s="106" t="str">
        <f t="shared" ca="1" si="44"/>
        <v>-</v>
      </c>
      <c r="F147" s="106" t="str">
        <f t="shared" ca="1" si="44"/>
        <v>-</v>
      </c>
      <c r="G147" s="106" t="str">
        <f t="shared" ca="1" si="44"/>
        <v>-</v>
      </c>
      <c r="H147" s="112" t="str">
        <f t="shared" ca="1" si="44"/>
        <v>-</v>
      </c>
      <c r="I147" s="106" t="str">
        <f t="shared" ca="1" si="44"/>
        <v>-</v>
      </c>
      <c r="J147" s="106" t="e">
        <f t="shared" ca="1" si="43"/>
        <v>#N/A</v>
      </c>
      <c r="K147" s="119" t="e">
        <f t="shared" ca="1" si="38"/>
        <v>#N/A</v>
      </c>
      <c r="L147" s="119" t="e">
        <f t="shared" ca="1" si="39"/>
        <v>#N/A</v>
      </c>
      <c r="M147" s="119" t="e">
        <f t="shared" ca="1" si="40"/>
        <v>#N/A</v>
      </c>
      <c r="N147" s="119" t="e">
        <f t="shared" ca="1" si="41"/>
        <v>#N/A</v>
      </c>
      <c r="O147" s="119" t="str">
        <f t="shared" ref="O147:O210" ca="1" si="46">IF($B147="OK",OFFSET(gen_sort_ul,$A147,O$2),"-")</f>
        <v>-</v>
      </c>
      <c r="P147" s="119" t="str">
        <f t="shared" ca="1" si="45"/>
        <v>-</v>
      </c>
      <c r="Q147" s="106" t="e">
        <f t="shared" ca="1" si="42"/>
        <v>#N/A</v>
      </c>
    </row>
    <row r="148" spans="1:17" hidden="1">
      <c r="A148" s="106">
        <f t="shared" si="36"/>
        <v>137</v>
      </c>
      <c r="B148" s="106" t="str">
        <f t="shared" ca="1" si="37"/>
        <v>N</v>
      </c>
      <c r="C148" s="106" t="str">
        <f t="shared" ca="1" si="44"/>
        <v>-</v>
      </c>
      <c r="D148" s="106" t="str">
        <f t="shared" ca="1" si="44"/>
        <v>-</v>
      </c>
      <c r="E148" s="106" t="str">
        <f t="shared" ca="1" si="44"/>
        <v>-</v>
      </c>
      <c r="F148" s="106" t="str">
        <f t="shared" ca="1" si="44"/>
        <v>-</v>
      </c>
      <c r="G148" s="106" t="str">
        <f t="shared" ca="1" si="44"/>
        <v>-</v>
      </c>
      <c r="H148" s="112" t="str">
        <f t="shared" ca="1" si="44"/>
        <v>-</v>
      </c>
      <c r="I148" s="106" t="str">
        <f t="shared" ca="1" si="44"/>
        <v>-</v>
      </c>
      <c r="J148" s="106" t="e">
        <f t="shared" ca="1" si="43"/>
        <v>#N/A</v>
      </c>
      <c r="K148" s="119" t="e">
        <f t="shared" ca="1" si="38"/>
        <v>#N/A</v>
      </c>
      <c r="L148" s="119" t="e">
        <f t="shared" ca="1" si="39"/>
        <v>#N/A</v>
      </c>
      <c r="M148" s="119" t="e">
        <f t="shared" ca="1" si="40"/>
        <v>#N/A</v>
      </c>
      <c r="N148" s="119" t="e">
        <f t="shared" ca="1" si="41"/>
        <v>#N/A</v>
      </c>
      <c r="O148" s="119" t="str">
        <f t="shared" ca="1" si="46"/>
        <v>-</v>
      </c>
      <c r="P148" s="119" t="str">
        <f t="shared" ca="1" si="45"/>
        <v>-</v>
      </c>
      <c r="Q148" s="106" t="e">
        <f t="shared" ca="1" si="42"/>
        <v>#N/A</v>
      </c>
    </row>
    <row r="149" spans="1:17">
      <c r="A149" s="106">
        <f t="shared" si="36"/>
        <v>138</v>
      </c>
      <c r="B149" s="106" t="str">
        <f t="shared" ca="1" si="37"/>
        <v>OK</v>
      </c>
      <c r="C149" s="106" t="str">
        <f t="shared" ca="1" si="44"/>
        <v>R_W_Miller_4</v>
      </c>
      <c r="D149" s="106" t="str">
        <f t="shared" ca="1" si="44"/>
        <v>ng_gt</v>
      </c>
      <c r="E149" s="106">
        <f t="shared" ca="1" si="44"/>
        <v>0.1188</v>
      </c>
      <c r="F149" s="106">
        <f t="shared" ca="1" si="44"/>
        <v>0.1188</v>
      </c>
      <c r="G149" s="106" t="str">
        <f t="shared" ca="1" si="44"/>
        <v>ng</v>
      </c>
      <c r="H149" s="112">
        <f t="shared" ca="1" si="44"/>
        <v>12.666144399999999</v>
      </c>
      <c r="I149" s="106">
        <f t="shared" ca="1" si="44"/>
        <v>0.1188</v>
      </c>
      <c r="J149" s="106" t="str">
        <f t="shared" ca="1" si="43"/>
        <v>ng_gt_midAge_med_avgEff</v>
      </c>
      <c r="K149" s="119" t="b">
        <f t="shared" ca="1" si="38"/>
        <v>1</v>
      </c>
      <c r="L149" s="119" t="str">
        <f t="shared" ca="1" si="39"/>
        <v>midAge</v>
      </c>
      <c r="M149" s="119" t="str">
        <f t="shared" ca="1" si="40"/>
        <v>med</v>
      </c>
      <c r="N149" s="119" t="str">
        <f t="shared" ca="1" si="41"/>
        <v>avgEff</v>
      </c>
      <c r="O149" s="119">
        <f t="shared" ca="1" si="46"/>
        <v>1994</v>
      </c>
      <c r="P149" s="119" t="str">
        <f t="shared" ca="1" si="45"/>
        <v>Y</v>
      </c>
      <c r="Q149" s="106">
        <f t="shared" ca="1" si="42"/>
        <v>5</v>
      </c>
    </row>
    <row r="150" spans="1:17">
      <c r="A150" s="106">
        <f t="shared" si="36"/>
        <v>139</v>
      </c>
      <c r="B150" s="106" t="str">
        <f t="shared" ca="1" si="37"/>
        <v>OK</v>
      </c>
      <c r="C150" s="106" t="str">
        <f t="shared" ca="1" si="44"/>
        <v>R_W_Miller_5</v>
      </c>
      <c r="D150" s="106" t="str">
        <f t="shared" ca="1" si="44"/>
        <v>ng_gt</v>
      </c>
      <c r="E150" s="106">
        <f t="shared" ca="1" si="44"/>
        <v>0.1188</v>
      </c>
      <c r="F150" s="106">
        <f t="shared" ca="1" si="44"/>
        <v>0.1188</v>
      </c>
      <c r="G150" s="106" t="str">
        <f t="shared" ca="1" si="44"/>
        <v>ng</v>
      </c>
      <c r="H150" s="112">
        <f t="shared" ca="1" si="44"/>
        <v>12.666144399999999</v>
      </c>
      <c r="I150" s="106">
        <f t="shared" ca="1" si="44"/>
        <v>0.1188</v>
      </c>
      <c r="J150" s="106" t="str">
        <f t="shared" ca="1" si="43"/>
        <v>ng_gt_midAge_med_avgEff</v>
      </c>
      <c r="K150" s="119" t="b">
        <f t="shared" ca="1" si="38"/>
        <v>1</v>
      </c>
      <c r="L150" s="119" t="str">
        <f t="shared" ca="1" si="39"/>
        <v>midAge</v>
      </c>
      <c r="M150" s="119" t="str">
        <f t="shared" ca="1" si="40"/>
        <v>med</v>
      </c>
      <c r="N150" s="119" t="str">
        <f t="shared" ca="1" si="41"/>
        <v>avgEff</v>
      </c>
      <c r="O150" s="119">
        <f t="shared" ca="1" si="46"/>
        <v>1994</v>
      </c>
      <c r="P150" s="119" t="str">
        <f t="shared" ca="1" si="45"/>
        <v>Y</v>
      </c>
      <c r="Q150" s="106">
        <f t="shared" ca="1" si="42"/>
        <v>5</v>
      </c>
    </row>
    <row r="151" spans="1:17" hidden="1">
      <c r="A151" s="106">
        <f t="shared" si="36"/>
        <v>140</v>
      </c>
      <c r="B151" s="106" t="str">
        <f t="shared" ca="1" si="37"/>
        <v>N</v>
      </c>
      <c r="C151" s="106" t="str">
        <f t="shared" ca="1" si="44"/>
        <v>-</v>
      </c>
      <c r="D151" s="106" t="str">
        <f t="shared" ca="1" si="44"/>
        <v>-</v>
      </c>
      <c r="E151" s="106" t="str">
        <f t="shared" ca="1" si="44"/>
        <v>-</v>
      </c>
      <c r="F151" s="106" t="str">
        <f t="shared" ca="1" si="44"/>
        <v>-</v>
      </c>
      <c r="G151" s="106" t="str">
        <f t="shared" ca="1" si="44"/>
        <v>-</v>
      </c>
      <c r="H151" s="112" t="str">
        <f t="shared" ca="1" si="44"/>
        <v>-</v>
      </c>
      <c r="I151" s="106" t="str">
        <f t="shared" ca="1" si="44"/>
        <v>-</v>
      </c>
      <c r="J151" s="106" t="e">
        <f t="shared" ca="1" si="43"/>
        <v>#N/A</v>
      </c>
      <c r="K151" s="119" t="e">
        <f t="shared" ca="1" si="38"/>
        <v>#N/A</v>
      </c>
      <c r="L151" s="119" t="e">
        <f t="shared" ca="1" si="39"/>
        <v>#N/A</v>
      </c>
      <c r="M151" s="119" t="e">
        <f t="shared" ca="1" si="40"/>
        <v>#N/A</v>
      </c>
      <c r="N151" s="119" t="e">
        <f t="shared" ca="1" si="41"/>
        <v>#N/A</v>
      </c>
      <c r="O151" s="119" t="str">
        <f t="shared" ca="1" si="46"/>
        <v>-</v>
      </c>
      <c r="P151" s="119" t="str">
        <f t="shared" ca="1" si="45"/>
        <v>-</v>
      </c>
      <c r="Q151" s="106" t="e">
        <f t="shared" ca="1" si="42"/>
        <v>#N/A</v>
      </c>
    </row>
    <row r="152" spans="1:17" hidden="1">
      <c r="A152" s="106">
        <f t="shared" si="36"/>
        <v>141</v>
      </c>
      <c r="B152" s="106" t="str">
        <f t="shared" ca="1" si="37"/>
        <v>N</v>
      </c>
      <c r="C152" s="106" t="str">
        <f t="shared" ref="C152:I161" ca="1" si="47">IF($B152="OK",OFFSET(gen_sort_ul,$A152,C$2),"-")</f>
        <v>-</v>
      </c>
      <c r="D152" s="106" t="str">
        <f t="shared" ca="1" si="47"/>
        <v>-</v>
      </c>
      <c r="E152" s="106" t="str">
        <f t="shared" ca="1" si="47"/>
        <v>-</v>
      </c>
      <c r="F152" s="106" t="str">
        <f t="shared" ca="1" si="47"/>
        <v>-</v>
      </c>
      <c r="G152" s="106" t="str">
        <f t="shared" ca="1" si="47"/>
        <v>-</v>
      </c>
      <c r="H152" s="112" t="str">
        <f t="shared" ca="1" si="47"/>
        <v>-</v>
      </c>
      <c r="I152" s="106" t="str">
        <f t="shared" ca="1" si="47"/>
        <v>-</v>
      </c>
      <c r="J152" s="106" t="e">
        <f t="shared" ca="1" si="43"/>
        <v>#N/A</v>
      </c>
      <c r="K152" s="119" t="e">
        <f t="shared" ca="1" si="38"/>
        <v>#N/A</v>
      </c>
      <c r="L152" s="119" t="e">
        <f t="shared" ca="1" si="39"/>
        <v>#N/A</v>
      </c>
      <c r="M152" s="119" t="e">
        <f t="shared" ca="1" si="40"/>
        <v>#N/A</v>
      </c>
      <c r="N152" s="119" t="e">
        <f t="shared" ca="1" si="41"/>
        <v>#N/A</v>
      </c>
      <c r="O152" s="119" t="str">
        <f t="shared" ca="1" si="46"/>
        <v>-</v>
      </c>
      <c r="P152" s="119" t="str">
        <f t="shared" ca="1" si="45"/>
        <v>-</v>
      </c>
      <c r="Q152" s="106" t="e">
        <f t="shared" ca="1" si="42"/>
        <v>#N/A</v>
      </c>
    </row>
    <row r="153" spans="1:17" hidden="1">
      <c r="A153" s="106">
        <f t="shared" si="36"/>
        <v>142</v>
      </c>
      <c r="B153" s="106" t="str">
        <f t="shared" ca="1" si="37"/>
        <v>N</v>
      </c>
      <c r="C153" s="106" t="str">
        <f t="shared" ca="1" si="47"/>
        <v>-</v>
      </c>
      <c r="D153" s="106" t="str">
        <f t="shared" ca="1" si="47"/>
        <v>-</v>
      </c>
      <c r="E153" s="106" t="str">
        <f t="shared" ca="1" si="47"/>
        <v>-</v>
      </c>
      <c r="F153" s="106" t="str">
        <f t="shared" ca="1" si="47"/>
        <v>-</v>
      </c>
      <c r="G153" s="106" t="str">
        <f t="shared" ca="1" si="47"/>
        <v>-</v>
      </c>
      <c r="H153" s="112" t="str">
        <f t="shared" ca="1" si="47"/>
        <v>-</v>
      </c>
      <c r="I153" s="106" t="str">
        <f t="shared" ca="1" si="47"/>
        <v>-</v>
      </c>
      <c r="J153" s="106" t="e">
        <f t="shared" ca="1" si="43"/>
        <v>#N/A</v>
      </c>
      <c r="K153" s="119" t="e">
        <f t="shared" ca="1" si="38"/>
        <v>#N/A</v>
      </c>
      <c r="L153" s="119" t="e">
        <f t="shared" ca="1" si="39"/>
        <v>#N/A</v>
      </c>
      <c r="M153" s="119" t="e">
        <f t="shared" ca="1" si="40"/>
        <v>#N/A</v>
      </c>
      <c r="N153" s="119" t="e">
        <f t="shared" ca="1" si="41"/>
        <v>#N/A</v>
      </c>
      <c r="O153" s="119" t="str">
        <f t="shared" ca="1" si="46"/>
        <v>-</v>
      </c>
      <c r="P153" s="119" t="str">
        <f t="shared" ca="1" si="45"/>
        <v>-</v>
      </c>
      <c r="Q153" s="106" t="e">
        <f t="shared" ca="1" si="42"/>
        <v>#N/A</v>
      </c>
    </row>
    <row r="154" spans="1:17" hidden="1">
      <c r="A154" s="106">
        <f t="shared" si="36"/>
        <v>143</v>
      </c>
      <c r="B154" s="106" t="str">
        <f t="shared" ca="1" si="37"/>
        <v>N</v>
      </c>
      <c r="C154" s="106" t="str">
        <f t="shared" ca="1" si="47"/>
        <v>-</v>
      </c>
      <c r="D154" s="106" t="str">
        <f t="shared" ca="1" si="47"/>
        <v>-</v>
      </c>
      <c r="E154" s="106" t="str">
        <f t="shared" ca="1" si="47"/>
        <v>-</v>
      </c>
      <c r="F154" s="106" t="str">
        <f t="shared" ca="1" si="47"/>
        <v>-</v>
      </c>
      <c r="G154" s="106" t="str">
        <f t="shared" ca="1" si="47"/>
        <v>-</v>
      </c>
      <c r="H154" s="112" t="str">
        <f t="shared" ca="1" si="47"/>
        <v>-</v>
      </c>
      <c r="I154" s="106" t="str">
        <f t="shared" ca="1" si="47"/>
        <v>-</v>
      </c>
      <c r="J154" s="106" t="e">
        <f t="shared" ca="1" si="43"/>
        <v>#N/A</v>
      </c>
      <c r="K154" s="119" t="e">
        <f t="shared" ca="1" si="38"/>
        <v>#N/A</v>
      </c>
      <c r="L154" s="119" t="e">
        <f t="shared" ca="1" si="39"/>
        <v>#N/A</v>
      </c>
      <c r="M154" s="119" t="e">
        <f t="shared" ca="1" si="40"/>
        <v>#N/A</v>
      </c>
      <c r="N154" s="119" t="e">
        <f t="shared" ca="1" si="41"/>
        <v>#N/A</v>
      </c>
      <c r="O154" s="119" t="str">
        <f t="shared" ca="1" si="46"/>
        <v>-</v>
      </c>
      <c r="P154" s="119" t="str">
        <f t="shared" ca="1" si="45"/>
        <v>-</v>
      </c>
      <c r="Q154" s="106" t="e">
        <f t="shared" ca="1" si="42"/>
        <v>#N/A</v>
      </c>
    </row>
    <row r="155" spans="1:17" hidden="1">
      <c r="A155" s="106">
        <f t="shared" si="36"/>
        <v>144</v>
      </c>
      <c r="B155" s="106" t="str">
        <f t="shared" ca="1" si="37"/>
        <v>N</v>
      </c>
      <c r="C155" s="106" t="str">
        <f t="shared" ca="1" si="47"/>
        <v>-</v>
      </c>
      <c r="D155" s="106" t="str">
        <f t="shared" ca="1" si="47"/>
        <v>-</v>
      </c>
      <c r="E155" s="106" t="str">
        <f t="shared" ca="1" si="47"/>
        <v>-</v>
      </c>
      <c r="F155" s="106" t="str">
        <f t="shared" ca="1" si="47"/>
        <v>-</v>
      </c>
      <c r="G155" s="106" t="str">
        <f t="shared" ca="1" si="47"/>
        <v>-</v>
      </c>
      <c r="H155" s="112" t="str">
        <f t="shared" ca="1" si="47"/>
        <v>-</v>
      </c>
      <c r="I155" s="106" t="str">
        <f t="shared" ca="1" si="47"/>
        <v>-</v>
      </c>
      <c r="J155" s="106" t="e">
        <f t="shared" ca="1" si="43"/>
        <v>#N/A</v>
      </c>
      <c r="K155" s="119" t="e">
        <f t="shared" ca="1" si="38"/>
        <v>#N/A</v>
      </c>
      <c r="L155" s="119" t="e">
        <f t="shared" ca="1" si="39"/>
        <v>#N/A</v>
      </c>
      <c r="M155" s="119" t="e">
        <f t="shared" ca="1" si="40"/>
        <v>#N/A</v>
      </c>
      <c r="N155" s="119" t="e">
        <f t="shared" ca="1" si="41"/>
        <v>#N/A</v>
      </c>
      <c r="O155" s="119" t="str">
        <f t="shared" ca="1" si="46"/>
        <v>-</v>
      </c>
      <c r="P155" s="119" t="str">
        <f t="shared" ca="1" si="45"/>
        <v>-</v>
      </c>
      <c r="Q155" s="106" t="e">
        <f t="shared" ca="1" si="42"/>
        <v>#N/A</v>
      </c>
    </row>
    <row r="156" spans="1:17" hidden="1">
      <c r="A156" s="106">
        <f t="shared" si="36"/>
        <v>145</v>
      </c>
      <c r="B156" s="106" t="str">
        <f t="shared" ca="1" si="37"/>
        <v>N</v>
      </c>
      <c r="C156" s="106" t="str">
        <f t="shared" ca="1" si="47"/>
        <v>-</v>
      </c>
      <c r="D156" s="106" t="str">
        <f t="shared" ca="1" si="47"/>
        <v>-</v>
      </c>
      <c r="E156" s="106" t="str">
        <f t="shared" ca="1" si="47"/>
        <v>-</v>
      </c>
      <c r="F156" s="106" t="str">
        <f t="shared" ca="1" si="47"/>
        <v>-</v>
      </c>
      <c r="G156" s="106" t="str">
        <f t="shared" ca="1" si="47"/>
        <v>-</v>
      </c>
      <c r="H156" s="112" t="str">
        <f t="shared" ca="1" si="47"/>
        <v>-</v>
      </c>
      <c r="I156" s="106" t="str">
        <f t="shared" ca="1" si="47"/>
        <v>-</v>
      </c>
      <c r="J156" s="106" t="e">
        <f t="shared" ca="1" si="43"/>
        <v>#N/A</v>
      </c>
      <c r="K156" s="119" t="e">
        <f t="shared" ca="1" si="38"/>
        <v>#N/A</v>
      </c>
      <c r="L156" s="119" t="e">
        <f t="shared" ca="1" si="39"/>
        <v>#N/A</v>
      </c>
      <c r="M156" s="119" t="e">
        <f t="shared" ca="1" si="40"/>
        <v>#N/A</v>
      </c>
      <c r="N156" s="119" t="e">
        <f t="shared" ca="1" si="41"/>
        <v>#N/A</v>
      </c>
      <c r="O156" s="119" t="str">
        <f t="shared" ca="1" si="46"/>
        <v>-</v>
      </c>
      <c r="P156" s="119" t="str">
        <f t="shared" ca="1" si="45"/>
        <v>-</v>
      </c>
      <c r="Q156" s="106" t="e">
        <f t="shared" ca="1" si="42"/>
        <v>#N/A</v>
      </c>
    </row>
    <row r="157" spans="1:17" hidden="1">
      <c r="A157" s="106">
        <f t="shared" si="36"/>
        <v>146</v>
      </c>
      <c r="B157" s="106" t="str">
        <f t="shared" ca="1" si="37"/>
        <v>N</v>
      </c>
      <c r="C157" s="106" t="str">
        <f t="shared" ca="1" si="47"/>
        <v>-</v>
      </c>
      <c r="D157" s="106" t="str">
        <f t="shared" ca="1" si="47"/>
        <v>-</v>
      </c>
      <c r="E157" s="106" t="str">
        <f t="shared" ca="1" si="47"/>
        <v>-</v>
      </c>
      <c r="F157" s="106" t="str">
        <f t="shared" ca="1" si="47"/>
        <v>-</v>
      </c>
      <c r="G157" s="106" t="str">
        <f t="shared" ca="1" si="47"/>
        <v>-</v>
      </c>
      <c r="H157" s="112" t="str">
        <f t="shared" ca="1" si="47"/>
        <v>-</v>
      </c>
      <c r="I157" s="106" t="str">
        <f t="shared" ca="1" si="47"/>
        <v>-</v>
      </c>
      <c r="J157" s="106" t="e">
        <f t="shared" ca="1" si="43"/>
        <v>#N/A</v>
      </c>
      <c r="K157" s="119" t="e">
        <f t="shared" ca="1" si="38"/>
        <v>#N/A</v>
      </c>
      <c r="L157" s="119" t="e">
        <f t="shared" ca="1" si="39"/>
        <v>#N/A</v>
      </c>
      <c r="M157" s="119" t="e">
        <f t="shared" ca="1" si="40"/>
        <v>#N/A</v>
      </c>
      <c r="N157" s="119" t="e">
        <f t="shared" ca="1" si="41"/>
        <v>#N/A</v>
      </c>
      <c r="O157" s="119" t="str">
        <f t="shared" ca="1" si="46"/>
        <v>-</v>
      </c>
      <c r="P157" s="119" t="str">
        <f t="shared" ca="1" si="45"/>
        <v>-</v>
      </c>
      <c r="Q157" s="106" t="e">
        <f t="shared" ca="1" si="42"/>
        <v>#N/A</v>
      </c>
    </row>
    <row r="158" spans="1:17" hidden="1">
      <c r="A158" s="106">
        <f t="shared" si="36"/>
        <v>147</v>
      </c>
      <c r="B158" s="106" t="str">
        <f t="shared" ca="1" si="37"/>
        <v>N</v>
      </c>
      <c r="C158" s="106" t="str">
        <f t="shared" ca="1" si="47"/>
        <v>-</v>
      </c>
      <c r="D158" s="106" t="str">
        <f t="shared" ca="1" si="47"/>
        <v>-</v>
      </c>
      <c r="E158" s="106" t="str">
        <f t="shared" ca="1" si="47"/>
        <v>-</v>
      </c>
      <c r="F158" s="106" t="str">
        <f t="shared" ca="1" si="47"/>
        <v>-</v>
      </c>
      <c r="G158" s="106" t="str">
        <f t="shared" ca="1" si="47"/>
        <v>-</v>
      </c>
      <c r="H158" s="112" t="str">
        <f t="shared" ca="1" si="47"/>
        <v>-</v>
      </c>
      <c r="I158" s="106" t="str">
        <f t="shared" ca="1" si="47"/>
        <v>-</v>
      </c>
      <c r="J158" s="106" t="e">
        <f t="shared" ca="1" si="43"/>
        <v>#N/A</v>
      </c>
      <c r="K158" s="119" t="e">
        <f t="shared" ca="1" si="38"/>
        <v>#N/A</v>
      </c>
      <c r="L158" s="119" t="e">
        <f t="shared" ca="1" si="39"/>
        <v>#N/A</v>
      </c>
      <c r="M158" s="119" t="e">
        <f t="shared" ca="1" si="40"/>
        <v>#N/A</v>
      </c>
      <c r="N158" s="119" t="e">
        <f t="shared" ca="1" si="41"/>
        <v>#N/A</v>
      </c>
      <c r="O158" s="119" t="str">
        <f t="shared" ca="1" si="46"/>
        <v>-</v>
      </c>
      <c r="P158" s="119" t="str">
        <f t="shared" ca="1" si="45"/>
        <v>-</v>
      </c>
      <c r="Q158" s="106" t="e">
        <f t="shared" ca="1" si="42"/>
        <v>#N/A</v>
      </c>
    </row>
    <row r="159" spans="1:17" hidden="1">
      <c r="A159" s="106">
        <f t="shared" si="36"/>
        <v>148</v>
      </c>
      <c r="B159" s="106" t="str">
        <f t="shared" ca="1" si="37"/>
        <v>N</v>
      </c>
      <c r="C159" s="106" t="str">
        <f t="shared" ca="1" si="47"/>
        <v>-</v>
      </c>
      <c r="D159" s="106" t="str">
        <f t="shared" ca="1" si="47"/>
        <v>-</v>
      </c>
      <c r="E159" s="106" t="str">
        <f t="shared" ca="1" si="47"/>
        <v>-</v>
      </c>
      <c r="F159" s="106" t="str">
        <f t="shared" ca="1" si="47"/>
        <v>-</v>
      </c>
      <c r="G159" s="106" t="str">
        <f t="shared" ca="1" si="47"/>
        <v>-</v>
      </c>
      <c r="H159" s="112" t="str">
        <f t="shared" ca="1" si="47"/>
        <v>-</v>
      </c>
      <c r="I159" s="106" t="str">
        <f t="shared" ca="1" si="47"/>
        <v>-</v>
      </c>
      <c r="J159" s="106" t="e">
        <f t="shared" ca="1" si="43"/>
        <v>#N/A</v>
      </c>
      <c r="K159" s="119" t="e">
        <f t="shared" ca="1" si="38"/>
        <v>#N/A</v>
      </c>
      <c r="L159" s="119" t="e">
        <f t="shared" ca="1" si="39"/>
        <v>#N/A</v>
      </c>
      <c r="M159" s="119" t="e">
        <f t="shared" ca="1" si="40"/>
        <v>#N/A</v>
      </c>
      <c r="N159" s="119" t="e">
        <f t="shared" ca="1" si="41"/>
        <v>#N/A</v>
      </c>
      <c r="O159" s="119" t="str">
        <f t="shared" ca="1" si="46"/>
        <v>-</v>
      </c>
      <c r="P159" s="119" t="str">
        <f t="shared" ca="1" si="45"/>
        <v>-</v>
      </c>
      <c r="Q159" s="106" t="e">
        <f t="shared" ca="1" si="42"/>
        <v>#N/A</v>
      </c>
    </row>
    <row r="160" spans="1:17" hidden="1">
      <c r="A160" s="106">
        <f t="shared" si="36"/>
        <v>149</v>
      </c>
      <c r="B160" s="106" t="str">
        <f t="shared" ca="1" si="37"/>
        <v>N</v>
      </c>
      <c r="C160" s="106" t="str">
        <f t="shared" ca="1" si="47"/>
        <v>-</v>
      </c>
      <c r="D160" s="106" t="str">
        <f t="shared" ca="1" si="47"/>
        <v>-</v>
      </c>
      <c r="E160" s="106" t="str">
        <f t="shared" ca="1" si="47"/>
        <v>-</v>
      </c>
      <c r="F160" s="106" t="str">
        <f t="shared" ca="1" si="47"/>
        <v>-</v>
      </c>
      <c r="G160" s="106" t="str">
        <f t="shared" ca="1" si="47"/>
        <v>-</v>
      </c>
      <c r="H160" s="112" t="str">
        <f t="shared" ca="1" si="47"/>
        <v>-</v>
      </c>
      <c r="I160" s="106" t="str">
        <f t="shared" ca="1" si="47"/>
        <v>-</v>
      </c>
      <c r="J160" s="106" t="e">
        <f t="shared" ca="1" si="43"/>
        <v>#N/A</v>
      </c>
      <c r="K160" s="119" t="e">
        <f t="shared" ca="1" si="38"/>
        <v>#N/A</v>
      </c>
      <c r="L160" s="119" t="e">
        <f t="shared" ca="1" si="39"/>
        <v>#N/A</v>
      </c>
      <c r="M160" s="119" t="e">
        <f t="shared" ca="1" si="40"/>
        <v>#N/A</v>
      </c>
      <c r="N160" s="119" t="e">
        <f t="shared" ca="1" si="41"/>
        <v>#N/A</v>
      </c>
      <c r="O160" s="119" t="str">
        <f t="shared" ca="1" si="46"/>
        <v>-</v>
      </c>
      <c r="P160" s="119" t="str">
        <f t="shared" ca="1" si="45"/>
        <v>-</v>
      </c>
      <c r="Q160" s="106" t="e">
        <f t="shared" ca="1" si="42"/>
        <v>#N/A</v>
      </c>
    </row>
    <row r="161" spans="1:17">
      <c r="A161" s="106">
        <f t="shared" si="36"/>
        <v>150</v>
      </c>
      <c r="B161" s="106" t="str">
        <f t="shared" ca="1" si="37"/>
        <v>OK</v>
      </c>
      <c r="C161" s="106" t="str">
        <f t="shared" ca="1" si="47"/>
        <v>San_Jacinto_Steam_Electric_Station_1</v>
      </c>
      <c r="D161" s="106" t="str">
        <f t="shared" ca="1" si="47"/>
        <v>ng_gt</v>
      </c>
      <c r="E161" s="106">
        <f t="shared" ca="1" si="47"/>
        <v>8.8200000000000001E-2</v>
      </c>
      <c r="F161" s="106">
        <f t="shared" ca="1" si="47"/>
        <v>8.8200000000000001E-2</v>
      </c>
      <c r="G161" s="106" t="str">
        <f t="shared" ca="1" si="47"/>
        <v>ng</v>
      </c>
      <c r="H161" s="112">
        <f t="shared" ca="1" si="47"/>
        <v>13.5155355</v>
      </c>
      <c r="I161" s="106">
        <f t="shared" ca="1" si="47"/>
        <v>8.8200000000000001E-2</v>
      </c>
      <c r="J161" s="106" t="str">
        <f t="shared" ca="1" si="43"/>
        <v>ng_gt_midAge_med_avgEff</v>
      </c>
      <c r="K161" s="119" t="b">
        <f t="shared" ca="1" si="38"/>
        <v>1</v>
      </c>
      <c r="L161" s="119" t="str">
        <f t="shared" ca="1" si="39"/>
        <v>midAge</v>
      </c>
      <c r="M161" s="119" t="str">
        <f t="shared" ca="1" si="40"/>
        <v>med</v>
      </c>
      <c r="N161" s="119" t="str">
        <f t="shared" ca="1" si="41"/>
        <v>avgEff</v>
      </c>
      <c r="O161" s="119">
        <f t="shared" ca="1" si="46"/>
        <v>1995</v>
      </c>
      <c r="P161" s="119" t="str">
        <f t="shared" ca="1" si="45"/>
        <v>N</v>
      </c>
      <c r="Q161" s="106">
        <f t="shared" ca="1" si="42"/>
        <v>5</v>
      </c>
    </row>
    <row r="162" spans="1:17">
      <c r="A162" s="106">
        <f t="shared" si="36"/>
        <v>151</v>
      </c>
      <c r="B162" s="106" t="str">
        <f t="shared" ca="1" si="37"/>
        <v>OK</v>
      </c>
      <c r="C162" s="106" t="str">
        <f t="shared" ref="C162:I171" ca="1" si="48">IF($B162="OK",OFFSET(gen_sort_ul,$A162,C$2),"-")</f>
        <v>San_Jacinto_Steam_Electric_Station_2</v>
      </c>
      <c r="D162" s="106" t="str">
        <f t="shared" ca="1" si="48"/>
        <v>ng_gt</v>
      </c>
      <c r="E162" s="106">
        <f t="shared" ca="1" si="48"/>
        <v>8.8200000000000001E-2</v>
      </c>
      <c r="F162" s="106">
        <f t="shared" ca="1" si="48"/>
        <v>8.8200000000000001E-2</v>
      </c>
      <c r="G162" s="106" t="str">
        <f t="shared" ca="1" si="48"/>
        <v>ng</v>
      </c>
      <c r="H162" s="112">
        <f t="shared" ca="1" si="48"/>
        <v>13.5155355</v>
      </c>
      <c r="I162" s="106">
        <f t="shared" ca="1" si="48"/>
        <v>8.8200000000000001E-2</v>
      </c>
      <c r="J162" s="106" t="str">
        <f t="shared" ca="1" si="43"/>
        <v>ng_gt_midAge_med_avgEff</v>
      </c>
      <c r="K162" s="119" t="b">
        <f t="shared" ca="1" si="38"/>
        <v>1</v>
      </c>
      <c r="L162" s="119" t="str">
        <f t="shared" ca="1" si="39"/>
        <v>midAge</v>
      </c>
      <c r="M162" s="119" t="str">
        <f t="shared" ca="1" si="40"/>
        <v>med</v>
      </c>
      <c r="N162" s="119" t="str">
        <f t="shared" ca="1" si="41"/>
        <v>avgEff</v>
      </c>
      <c r="O162" s="119">
        <f t="shared" ca="1" si="46"/>
        <v>1995</v>
      </c>
      <c r="P162" s="119" t="str">
        <f t="shared" ca="1" si="45"/>
        <v>N</v>
      </c>
      <c r="Q162" s="106">
        <f t="shared" ca="1" si="42"/>
        <v>5</v>
      </c>
    </row>
    <row r="163" spans="1:17" hidden="1">
      <c r="A163" s="106">
        <f t="shared" si="36"/>
        <v>152</v>
      </c>
      <c r="B163" s="106" t="str">
        <f t="shared" ca="1" si="37"/>
        <v>N</v>
      </c>
      <c r="C163" s="106" t="str">
        <f t="shared" ca="1" si="48"/>
        <v>-</v>
      </c>
      <c r="D163" s="106" t="str">
        <f t="shared" ca="1" si="48"/>
        <v>-</v>
      </c>
      <c r="E163" s="106" t="str">
        <f t="shared" ca="1" si="48"/>
        <v>-</v>
      </c>
      <c r="F163" s="106" t="str">
        <f t="shared" ca="1" si="48"/>
        <v>-</v>
      </c>
      <c r="G163" s="106" t="str">
        <f t="shared" ca="1" si="48"/>
        <v>-</v>
      </c>
      <c r="H163" s="112" t="str">
        <f t="shared" ca="1" si="48"/>
        <v>-</v>
      </c>
      <c r="I163" s="106" t="str">
        <f t="shared" ca="1" si="48"/>
        <v>-</v>
      </c>
      <c r="J163" s="106" t="e">
        <f t="shared" ca="1" si="43"/>
        <v>#N/A</v>
      </c>
      <c r="K163" s="119" t="e">
        <f t="shared" ca="1" si="38"/>
        <v>#N/A</v>
      </c>
      <c r="L163" s="119" t="e">
        <f t="shared" ca="1" si="39"/>
        <v>#N/A</v>
      </c>
      <c r="M163" s="119" t="e">
        <f t="shared" ca="1" si="40"/>
        <v>#N/A</v>
      </c>
      <c r="N163" s="119" t="e">
        <f t="shared" ca="1" si="41"/>
        <v>#N/A</v>
      </c>
      <c r="O163" s="119" t="str">
        <f t="shared" ca="1" si="46"/>
        <v>-</v>
      </c>
      <c r="P163" s="119" t="str">
        <f t="shared" ca="1" si="45"/>
        <v>-</v>
      </c>
      <c r="Q163" s="106" t="e">
        <f t="shared" ca="1" si="42"/>
        <v>#N/A</v>
      </c>
    </row>
    <row r="164" spans="1:17" hidden="1">
      <c r="A164" s="106">
        <f t="shared" si="36"/>
        <v>153</v>
      </c>
      <c r="B164" s="106" t="str">
        <f t="shared" ca="1" si="37"/>
        <v>N</v>
      </c>
      <c r="C164" s="106" t="str">
        <f t="shared" ca="1" si="48"/>
        <v>-</v>
      </c>
      <c r="D164" s="106" t="str">
        <f t="shared" ca="1" si="48"/>
        <v>-</v>
      </c>
      <c r="E164" s="106" t="str">
        <f t="shared" ca="1" si="48"/>
        <v>-</v>
      </c>
      <c r="F164" s="106" t="str">
        <f t="shared" ca="1" si="48"/>
        <v>-</v>
      </c>
      <c r="G164" s="106" t="str">
        <f t="shared" ca="1" si="48"/>
        <v>-</v>
      </c>
      <c r="H164" s="112" t="str">
        <f t="shared" ca="1" si="48"/>
        <v>-</v>
      </c>
      <c r="I164" s="106" t="str">
        <f t="shared" ca="1" si="48"/>
        <v>-</v>
      </c>
      <c r="J164" s="106" t="e">
        <f t="shared" ca="1" si="43"/>
        <v>#N/A</v>
      </c>
      <c r="K164" s="119" t="e">
        <f t="shared" ca="1" si="38"/>
        <v>#N/A</v>
      </c>
      <c r="L164" s="119" t="e">
        <f t="shared" ca="1" si="39"/>
        <v>#N/A</v>
      </c>
      <c r="M164" s="119" t="e">
        <f t="shared" ca="1" si="40"/>
        <v>#N/A</v>
      </c>
      <c r="N164" s="119" t="e">
        <f t="shared" ca="1" si="41"/>
        <v>#N/A</v>
      </c>
      <c r="O164" s="119" t="str">
        <f t="shared" ca="1" si="46"/>
        <v>-</v>
      </c>
      <c r="P164" s="119" t="str">
        <f t="shared" ca="1" si="45"/>
        <v>-</v>
      </c>
      <c r="Q164" s="106" t="e">
        <f t="shared" ca="1" si="42"/>
        <v>#N/A</v>
      </c>
    </row>
    <row r="165" spans="1:17" hidden="1">
      <c r="A165" s="106">
        <f t="shared" si="36"/>
        <v>154</v>
      </c>
      <c r="B165" s="106" t="str">
        <f t="shared" ca="1" si="37"/>
        <v>N</v>
      </c>
      <c r="C165" s="106" t="str">
        <f t="shared" ca="1" si="48"/>
        <v>-</v>
      </c>
      <c r="D165" s="106" t="str">
        <f t="shared" ca="1" si="48"/>
        <v>-</v>
      </c>
      <c r="E165" s="106" t="str">
        <f t="shared" ca="1" si="48"/>
        <v>-</v>
      </c>
      <c r="F165" s="106" t="str">
        <f t="shared" ca="1" si="48"/>
        <v>-</v>
      </c>
      <c r="G165" s="106" t="str">
        <f t="shared" ca="1" si="48"/>
        <v>-</v>
      </c>
      <c r="H165" s="112" t="str">
        <f t="shared" ca="1" si="48"/>
        <v>-</v>
      </c>
      <c r="I165" s="106" t="str">
        <f t="shared" ca="1" si="48"/>
        <v>-</v>
      </c>
      <c r="J165" s="106" t="e">
        <f t="shared" ca="1" si="43"/>
        <v>#N/A</v>
      </c>
      <c r="K165" s="119" t="e">
        <f t="shared" ca="1" si="38"/>
        <v>#N/A</v>
      </c>
      <c r="L165" s="119" t="e">
        <f t="shared" ca="1" si="39"/>
        <v>#N/A</v>
      </c>
      <c r="M165" s="119" t="e">
        <f t="shared" ca="1" si="40"/>
        <v>#N/A</v>
      </c>
      <c r="N165" s="119" t="e">
        <f t="shared" ca="1" si="41"/>
        <v>#N/A</v>
      </c>
      <c r="O165" s="119" t="str">
        <f t="shared" ca="1" si="46"/>
        <v>-</v>
      </c>
      <c r="P165" s="119" t="str">
        <f t="shared" ca="1" si="45"/>
        <v>-</v>
      </c>
      <c r="Q165" s="106" t="e">
        <f t="shared" ca="1" si="42"/>
        <v>#N/A</v>
      </c>
    </row>
    <row r="166" spans="1:17" hidden="1">
      <c r="A166" s="106">
        <f t="shared" si="36"/>
        <v>155</v>
      </c>
      <c r="B166" s="106" t="str">
        <f t="shared" ca="1" si="37"/>
        <v>N</v>
      </c>
      <c r="C166" s="106" t="str">
        <f t="shared" ca="1" si="48"/>
        <v>-</v>
      </c>
      <c r="D166" s="106" t="str">
        <f t="shared" ca="1" si="48"/>
        <v>-</v>
      </c>
      <c r="E166" s="106" t="str">
        <f t="shared" ca="1" si="48"/>
        <v>-</v>
      </c>
      <c r="F166" s="106" t="str">
        <f t="shared" ca="1" si="48"/>
        <v>-</v>
      </c>
      <c r="G166" s="106" t="str">
        <f t="shared" ca="1" si="48"/>
        <v>-</v>
      </c>
      <c r="H166" s="112" t="str">
        <f t="shared" ca="1" si="48"/>
        <v>-</v>
      </c>
      <c r="I166" s="106" t="str">
        <f t="shared" ca="1" si="48"/>
        <v>-</v>
      </c>
      <c r="J166" s="106" t="e">
        <f t="shared" ca="1" si="43"/>
        <v>#N/A</v>
      </c>
      <c r="K166" s="119" t="e">
        <f t="shared" ca="1" si="38"/>
        <v>#N/A</v>
      </c>
      <c r="L166" s="119" t="e">
        <f t="shared" ca="1" si="39"/>
        <v>#N/A</v>
      </c>
      <c r="M166" s="119" t="e">
        <f t="shared" ca="1" si="40"/>
        <v>#N/A</v>
      </c>
      <c r="N166" s="119" t="e">
        <f t="shared" ca="1" si="41"/>
        <v>#N/A</v>
      </c>
      <c r="O166" s="119" t="str">
        <f t="shared" ca="1" si="46"/>
        <v>-</v>
      </c>
      <c r="P166" s="119" t="str">
        <f t="shared" ca="1" si="45"/>
        <v>-</v>
      </c>
      <c r="Q166" s="106" t="e">
        <f t="shared" ca="1" si="42"/>
        <v>#N/A</v>
      </c>
    </row>
    <row r="167" spans="1:17" hidden="1">
      <c r="A167" s="106">
        <f t="shared" si="36"/>
        <v>156</v>
      </c>
      <c r="B167" s="106" t="str">
        <f t="shared" ca="1" si="37"/>
        <v>N</v>
      </c>
      <c r="C167" s="106" t="str">
        <f t="shared" ca="1" si="48"/>
        <v>-</v>
      </c>
      <c r="D167" s="106" t="str">
        <f t="shared" ca="1" si="48"/>
        <v>-</v>
      </c>
      <c r="E167" s="106" t="str">
        <f t="shared" ca="1" si="48"/>
        <v>-</v>
      </c>
      <c r="F167" s="106" t="str">
        <f t="shared" ca="1" si="48"/>
        <v>-</v>
      </c>
      <c r="G167" s="106" t="str">
        <f t="shared" ca="1" si="48"/>
        <v>-</v>
      </c>
      <c r="H167" s="112" t="str">
        <f t="shared" ca="1" si="48"/>
        <v>-</v>
      </c>
      <c r="I167" s="106" t="str">
        <f t="shared" ca="1" si="48"/>
        <v>-</v>
      </c>
      <c r="J167" s="106" t="e">
        <f t="shared" ca="1" si="43"/>
        <v>#N/A</v>
      </c>
      <c r="K167" s="119" t="e">
        <f t="shared" ca="1" si="38"/>
        <v>#N/A</v>
      </c>
      <c r="L167" s="119" t="e">
        <f t="shared" ca="1" si="39"/>
        <v>#N/A</v>
      </c>
      <c r="M167" s="119" t="e">
        <f t="shared" ca="1" si="40"/>
        <v>#N/A</v>
      </c>
      <c r="N167" s="119" t="e">
        <f t="shared" ca="1" si="41"/>
        <v>#N/A</v>
      </c>
      <c r="O167" s="119" t="str">
        <f t="shared" ca="1" si="46"/>
        <v>-</v>
      </c>
      <c r="P167" s="119" t="str">
        <f t="shared" ca="1" si="45"/>
        <v>-</v>
      </c>
      <c r="Q167" s="106" t="e">
        <f t="shared" ca="1" si="42"/>
        <v>#N/A</v>
      </c>
    </row>
    <row r="168" spans="1:17" hidden="1">
      <c r="A168" s="106">
        <f t="shared" si="36"/>
        <v>157</v>
      </c>
      <c r="B168" s="106" t="str">
        <f t="shared" ca="1" si="37"/>
        <v>N</v>
      </c>
      <c r="C168" s="106" t="str">
        <f t="shared" ca="1" si="48"/>
        <v>-</v>
      </c>
      <c r="D168" s="106" t="str">
        <f t="shared" ca="1" si="48"/>
        <v>-</v>
      </c>
      <c r="E168" s="106" t="str">
        <f t="shared" ca="1" si="48"/>
        <v>-</v>
      </c>
      <c r="F168" s="106" t="str">
        <f t="shared" ca="1" si="48"/>
        <v>-</v>
      </c>
      <c r="G168" s="106" t="str">
        <f t="shared" ca="1" si="48"/>
        <v>-</v>
      </c>
      <c r="H168" s="112" t="str">
        <f t="shared" ca="1" si="48"/>
        <v>-</v>
      </c>
      <c r="I168" s="106" t="str">
        <f t="shared" ca="1" si="48"/>
        <v>-</v>
      </c>
      <c r="J168" s="106" t="e">
        <f t="shared" ca="1" si="43"/>
        <v>#N/A</v>
      </c>
      <c r="K168" s="119" t="e">
        <f t="shared" ca="1" si="38"/>
        <v>#N/A</v>
      </c>
      <c r="L168" s="119" t="e">
        <f t="shared" ca="1" si="39"/>
        <v>#N/A</v>
      </c>
      <c r="M168" s="119" t="e">
        <f t="shared" ca="1" si="40"/>
        <v>#N/A</v>
      </c>
      <c r="N168" s="119" t="e">
        <f t="shared" ca="1" si="41"/>
        <v>#N/A</v>
      </c>
      <c r="O168" s="119" t="str">
        <f t="shared" ca="1" si="46"/>
        <v>-</v>
      </c>
      <c r="P168" s="119" t="str">
        <f t="shared" ca="1" si="45"/>
        <v>-</v>
      </c>
      <c r="Q168" s="106" t="e">
        <f t="shared" ca="1" si="42"/>
        <v>#N/A</v>
      </c>
    </row>
    <row r="169" spans="1:17" hidden="1">
      <c r="A169" s="106">
        <f t="shared" si="36"/>
        <v>158</v>
      </c>
      <c r="B169" s="106" t="str">
        <f t="shared" ca="1" si="37"/>
        <v>N</v>
      </c>
      <c r="C169" s="106" t="str">
        <f t="shared" ca="1" si="48"/>
        <v>-</v>
      </c>
      <c r="D169" s="106" t="str">
        <f t="shared" ca="1" si="48"/>
        <v>-</v>
      </c>
      <c r="E169" s="106" t="str">
        <f t="shared" ca="1" si="48"/>
        <v>-</v>
      </c>
      <c r="F169" s="106" t="str">
        <f t="shared" ca="1" si="48"/>
        <v>-</v>
      </c>
      <c r="G169" s="106" t="str">
        <f t="shared" ca="1" si="48"/>
        <v>-</v>
      </c>
      <c r="H169" s="112" t="str">
        <f t="shared" ca="1" si="48"/>
        <v>-</v>
      </c>
      <c r="I169" s="106" t="str">
        <f t="shared" ca="1" si="48"/>
        <v>-</v>
      </c>
      <c r="J169" s="106" t="e">
        <f t="shared" ca="1" si="43"/>
        <v>#N/A</v>
      </c>
      <c r="K169" s="119" t="e">
        <f t="shared" ca="1" si="38"/>
        <v>#N/A</v>
      </c>
      <c r="L169" s="119" t="e">
        <f t="shared" ca="1" si="39"/>
        <v>#N/A</v>
      </c>
      <c r="M169" s="119" t="e">
        <f t="shared" ca="1" si="40"/>
        <v>#N/A</v>
      </c>
      <c r="N169" s="119" t="e">
        <f t="shared" ca="1" si="41"/>
        <v>#N/A</v>
      </c>
      <c r="O169" s="119" t="str">
        <f t="shared" ca="1" si="46"/>
        <v>-</v>
      </c>
      <c r="P169" s="119" t="str">
        <f t="shared" ca="1" si="45"/>
        <v>-</v>
      </c>
      <c r="Q169" s="106" t="e">
        <f t="shared" ca="1" si="42"/>
        <v>#N/A</v>
      </c>
    </row>
    <row r="170" spans="1:17" hidden="1">
      <c r="A170" s="106">
        <f t="shared" si="36"/>
        <v>159</v>
      </c>
      <c r="B170" s="106" t="str">
        <f t="shared" ca="1" si="37"/>
        <v>N</v>
      </c>
      <c r="C170" s="106" t="str">
        <f t="shared" ca="1" si="48"/>
        <v>-</v>
      </c>
      <c r="D170" s="106" t="str">
        <f t="shared" ca="1" si="48"/>
        <v>-</v>
      </c>
      <c r="E170" s="106" t="str">
        <f t="shared" ca="1" si="48"/>
        <v>-</v>
      </c>
      <c r="F170" s="106" t="str">
        <f t="shared" ca="1" si="48"/>
        <v>-</v>
      </c>
      <c r="G170" s="106" t="str">
        <f t="shared" ca="1" si="48"/>
        <v>-</v>
      </c>
      <c r="H170" s="112" t="str">
        <f t="shared" ca="1" si="48"/>
        <v>-</v>
      </c>
      <c r="I170" s="106" t="str">
        <f t="shared" ca="1" si="48"/>
        <v>-</v>
      </c>
      <c r="J170" s="106" t="e">
        <f t="shared" ca="1" si="43"/>
        <v>#N/A</v>
      </c>
      <c r="K170" s="119" t="e">
        <f t="shared" ca="1" si="38"/>
        <v>#N/A</v>
      </c>
      <c r="L170" s="119" t="e">
        <f t="shared" ca="1" si="39"/>
        <v>#N/A</v>
      </c>
      <c r="M170" s="119" t="e">
        <f t="shared" ca="1" si="40"/>
        <v>#N/A</v>
      </c>
      <c r="N170" s="119" t="e">
        <f t="shared" ca="1" si="41"/>
        <v>#N/A</v>
      </c>
      <c r="O170" s="119" t="str">
        <f t="shared" ca="1" si="46"/>
        <v>-</v>
      </c>
      <c r="P170" s="119" t="str">
        <f t="shared" ca="1" si="45"/>
        <v>-</v>
      </c>
      <c r="Q170" s="106" t="e">
        <f t="shared" ca="1" si="42"/>
        <v>#N/A</v>
      </c>
    </row>
    <row r="171" spans="1:17" hidden="1">
      <c r="A171" s="106">
        <f t="shared" si="36"/>
        <v>160</v>
      </c>
      <c r="B171" s="106" t="str">
        <f t="shared" ca="1" si="37"/>
        <v>N</v>
      </c>
      <c r="C171" s="106" t="str">
        <f t="shared" ca="1" si="48"/>
        <v>-</v>
      </c>
      <c r="D171" s="106" t="str">
        <f t="shared" ca="1" si="48"/>
        <v>-</v>
      </c>
      <c r="E171" s="106" t="str">
        <f t="shared" ca="1" si="48"/>
        <v>-</v>
      </c>
      <c r="F171" s="106" t="str">
        <f t="shared" ca="1" si="48"/>
        <v>-</v>
      </c>
      <c r="G171" s="106" t="str">
        <f t="shared" ca="1" si="48"/>
        <v>-</v>
      </c>
      <c r="H171" s="112" t="str">
        <f t="shared" ca="1" si="48"/>
        <v>-</v>
      </c>
      <c r="I171" s="106" t="str">
        <f t="shared" ca="1" si="48"/>
        <v>-</v>
      </c>
      <c r="J171" s="106" t="e">
        <f t="shared" ca="1" si="43"/>
        <v>#N/A</v>
      </c>
      <c r="K171" s="119" t="e">
        <f t="shared" ca="1" si="38"/>
        <v>#N/A</v>
      </c>
      <c r="L171" s="119" t="e">
        <f t="shared" ca="1" si="39"/>
        <v>#N/A</v>
      </c>
      <c r="M171" s="119" t="e">
        <f t="shared" ca="1" si="40"/>
        <v>#N/A</v>
      </c>
      <c r="N171" s="119" t="e">
        <f t="shared" ca="1" si="41"/>
        <v>#N/A</v>
      </c>
      <c r="O171" s="119" t="str">
        <f t="shared" ca="1" si="46"/>
        <v>-</v>
      </c>
      <c r="P171" s="119" t="str">
        <f t="shared" ca="1" si="45"/>
        <v>-</v>
      </c>
      <c r="Q171" s="106" t="e">
        <f t="shared" ca="1" si="42"/>
        <v>#N/A</v>
      </c>
    </row>
    <row r="172" spans="1:17" hidden="1">
      <c r="A172" s="106">
        <f t="shared" si="36"/>
        <v>161</v>
      </c>
      <c r="B172" s="106" t="str">
        <f t="shared" ca="1" si="37"/>
        <v>N</v>
      </c>
      <c r="C172" s="106" t="str">
        <f t="shared" ref="C172:I181" ca="1" si="49">IF($B172="OK",OFFSET(gen_sort_ul,$A172,C$2),"-")</f>
        <v>-</v>
      </c>
      <c r="D172" s="106" t="str">
        <f t="shared" ca="1" si="49"/>
        <v>-</v>
      </c>
      <c r="E172" s="106" t="str">
        <f t="shared" ca="1" si="49"/>
        <v>-</v>
      </c>
      <c r="F172" s="106" t="str">
        <f t="shared" ca="1" si="49"/>
        <v>-</v>
      </c>
      <c r="G172" s="106" t="str">
        <f t="shared" ca="1" si="49"/>
        <v>-</v>
      </c>
      <c r="H172" s="112" t="str">
        <f t="shared" ca="1" si="49"/>
        <v>-</v>
      </c>
      <c r="I172" s="106" t="str">
        <f t="shared" ca="1" si="49"/>
        <v>-</v>
      </c>
      <c r="J172" s="106" t="e">
        <f t="shared" ca="1" si="43"/>
        <v>#N/A</v>
      </c>
      <c r="K172" s="119" t="e">
        <f t="shared" ca="1" si="38"/>
        <v>#N/A</v>
      </c>
      <c r="L172" s="119" t="e">
        <f t="shared" ca="1" si="39"/>
        <v>#N/A</v>
      </c>
      <c r="M172" s="119" t="e">
        <f t="shared" ca="1" si="40"/>
        <v>#N/A</v>
      </c>
      <c r="N172" s="119" t="e">
        <f t="shared" ca="1" si="41"/>
        <v>#N/A</v>
      </c>
      <c r="O172" s="119" t="str">
        <f t="shared" ca="1" si="46"/>
        <v>-</v>
      </c>
      <c r="P172" s="119" t="str">
        <f t="shared" ca="1" si="45"/>
        <v>-</v>
      </c>
      <c r="Q172" s="106" t="e">
        <f t="shared" ca="1" si="42"/>
        <v>#N/A</v>
      </c>
    </row>
    <row r="173" spans="1:17" hidden="1">
      <c r="A173" s="106">
        <f t="shared" si="36"/>
        <v>162</v>
      </c>
      <c r="B173" s="106" t="str">
        <f t="shared" ca="1" si="37"/>
        <v>N</v>
      </c>
      <c r="C173" s="106" t="str">
        <f t="shared" ca="1" si="49"/>
        <v>-</v>
      </c>
      <c r="D173" s="106" t="str">
        <f t="shared" ca="1" si="49"/>
        <v>-</v>
      </c>
      <c r="E173" s="106" t="str">
        <f t="shared" ca="1" si="49"/>
        <v>-</v>
      </c>
      <c r="F173" s="106" t="str">
        <f t="shared" ca="1" si="49"/>
        <v>-</v>
      </c>
      <c r="G173" s="106" t="str">
        <f t="shared" ca="1" si="49"/>
        <v>-</v>
      </c>
      <c r="H173" s="112" t="str">
        <f t="shared" ca="1" si="49"/>
        <v>-</v>
      </c>
      <c r="I173" s="106" t="str">
        <f t="shared" ca="1" si="49"/>
        <v>-</v>
      </c>
      <c r="J173" s="106" t="e">
        <f t="shared" ca="1" si="43"/>
        <v>#N/A</v>
      </c>
      <c r="K173" s="119" t="e">
        <f t="shared" ca="1" si="38"/>
        <v>#N/A</v>
      </c>
      <c r="L173" s="119" t="e">
        <f t="shared" ca="1" si="39"/>
        <v>#N/A</v>
      </c>
      <c r="M173" s="119" t="e">
        <f t="shared" ca="1" si="40"/>
        <v>#N/A</v>
      </c>
      <c r="N173" s="119" t="e">
        <f t="shared" ca="1" si="41"/>
        <v>#N/A</v>
      </c>
      <c r="O173" s="119" t="str">
        <f t="shared" ca="1" si="46"/>
        <v>-</v>
      </c>
      <c r="P173" s="119" t="str">
        <f t="shared" ca="1" si="45"/>
        <v>-</v>
      </c>
      <c r="Q173" s="106" t="e">
        <f t="shared" ca="1" si="42"/>
        <v>#N/A</v>
      </c>
    </row>
    <row r="174" spans="1:17" hidden="1">
      <c r="A174" s="106">
        <f t="shared" si="36"/>
        <v>163</v>
      </c>
      <c r="B174" s="106" t="str">
        <f t="shared" ca="1" si="37"/>
        <v>N</v>
      </c>
      <c r="C174" s="106" t="str">
        <f t="shared" ca="1" si="49"/>
        <v>-</v>
      </c>
      <c r="D174" s="106" t="str">
        <f t="shared" ca="1" si="49"/>
        <v>-</v>
      </c>
      <c r="E174" s="106" t="str">
        <f t="shared" ca="1" si="49"/>
        <v>-</v>
      </c>
      <c r="F174" s="106" t="str">
        <f t="shared" ca="1" si="49"/>
        <v>-</v>
      </c>
      <c r="G174" s="106" t="str">
        <f t="shared" ca="1" si="49"/>
        <v>-</v>
      </c>
      <c r="H174" s="112" t="str">
        <f t="shared" ca="1" si="49"/>
        <v>-</v>
      </c>
      <c r="I174" s="106" t="str">
        <f t="shared" ca="1" si="49"/>
        <v>-</v>
      </c>
      <c r="J174" s="106" t="e">
        <f t="shared" ca="1" si="43"/>
        <v>#N/A</v>
      </c>
      <c r="K174" s="119" t="e">
        <f t="shared" ca="1" si="38"/>
        <v>#N/A</v>
      </c>
      <c r="L174" s="119" t="e">
        <f t="shared" ca="1" si="39"/>
        <v>#N/A</v>
      </c>
      <c r="M174" s="119" t="e">
        <f t="shared" ca="1" si="40"/>
        <v>#N/A</v>
      </c>
      <c r="N174" s="119" t="e">
        <f t="shared" ca="1" si="41"/>
        <v>#N/A</v>
      </c>
      <c r="O174" s="119" t="str">
        <f t="shared" ca="1" si="46"/>
        <v>-</v>
      </c>
      <c r="P174" s="119" t="str">
        <f t="shared" ca="1" si="45"/>
        <v>-</v>
      </c>
      <c r="Q174" s="106" t="e">
        <f t="shared" ca="1" si="42"/>
        <v>#N/A</v>
      </c>
    </row>
    <row r="175" spans="1:17" hidden="1">
      <c r="A175" s="106">
        <f t="shared" si="36"/>
        <v>164</v>
      </c>
      <c r="B175" s="106" t="str">
        <f t="shared" ca="1" si="37"/>
        <v>N</v>
      </c>
      <c r="C175" s="106" t="str">
        <f t="shared" ca="1" si="49"/>
        <v>-</v>
      </c>
      <c r="D175" s="106" t="str">
        <f t="shared" ca="1" si="49"/>
        <v>-</v>
      </c>
      <c r="E175" s="106" t="str">
        <f t="shared" ca="1" si="49"/>
        <v>-</v>
      </c>
      <c r="F175" s="106" t="str">
        <f t="shared" ca="1" si="49"/>
        <v>-</v>
      </c>
      <c r="G175" s="106" t="str">
        <f t="shared" ca="1" si="49"/>
        <v>-</v>
      </c>
      <c r="H175" s="112" t="str">
        <f t="shared" ca="1" si="49"/>
        <v>-</v>
      </c>
      <c r="I175" s="106" t="str">
        <f t="shared" ca="1" si="49"/>
        <v>-</v>
      </c>
      <c r="J175" s="106" t="e">
        <f t="shared" ca="1" si="43"/>
        <v>#N/A</v>
      </c>
      <c r="K175" s="119" t="e">
        <f t="shared" ca="1" si="38"/>
        <v>#N/A</v>
      </c>
      <c r="L175" s="119" t="e">
        <f t="shared" ca="1" si="39"/>
        <v>#N/A</v>
      </c>
      <c r="M175" s="119" t="e">
        <f t="shared" ca="1" si="40"/>
        <v>#N/A</v>
      </c>
      <c r="N175" s="119" t="e">
        <f t="shared" ca="1" si="41"/>
        <v>#N/A</v>
      </c>
      <c r="O175" s="119" t="str">
        <f t="shared" ca="1" si="46"/>
        <v>-</v>
      </c>
      <c r="P175" s="119" t="str">
        <f t="shared" ca="1" si="45"/>
        <v>-</v>
      </c>
      <c r="Q175" s="106" t="e">
        <f t="shared" ca="1" si="42"/>
        <v>#N/A</v>
      </c>
    </row>
    <row r="176" spans="1:17" hidden="1">
      <c r="A176" s="106">
        <f t="shared" si="36"/>
        <v>165</v>
      </c>
      <c r="B176" s="106" t="str">
        <f t="shared" ca="1" si="37"/>
        <v>N</v>
      </c>
      <c r="C176" s="106" t="str">
        <f t="shared" ca="1" si="49"/>
        <v>-</v>
      </c>
      <c r="D176" s="106" t="str">
        <f t="shared" ca="1" si="49"/>
        <v>-</v>
      </c>
      <c r="E176" s="106" t="str">
        <f t="shared" ca="1" si="49"/>
        <v>-</v>
      </c>
      <c r="F176" s="106" t="str">
        <f t="shared" ca="1" si="49"/>
        <v>-</v>
      </c>
      <c r="G176" s="106" t="str">
        <f t="shared" ca="1" si="49"/>
        <v>-</v>
      </c>
      <c r="H176" s="112" t="str">
        <f t="shared" ca="1" si="49"/>
        <v>-</v>
      </c>
      <c r="I176" s="106" t="str">
        <f t="shared" ca="1" si="49"/>
        <v>-</v>
      </c>
      <c r="J176" s="106" t="e">
        <f t="shared" ca="1" si="43"/>
        <v>#N/A</v>
      </c>
      <c r="K176" s="119" t="e">
        <f t="shared" ca="1" si="38"/>
        <v>#N/A</v>
      </c>
      <c r="L176" s="119" t="e">
        <f t="shared" ca="1" si="39"/>
        <v>#N/A</v>
      </c>
      <c r="M176" s="119" t="e">
        <f t="shared" ca="1" si="40"/>
        <v>#N/A</v>
      </c>
      <c r="N176" s="119" t="e">
        <f t="shared" ca="1" si="41"/>
        <v>#N/A</v>
      </c>
      <c r="O176" s="119" t="str">
        <f t="shared" ca="1" si="46"/>
        <v>-</v>
      </c>
      <c r="P176" s="119" t="str">
        <f t="shared" ca="1" si="45"/>
        <v>-</v>
      </c>
      <c r="Q176" s="106" t="e">
        <f t="shared" ca="1" si="42"/>
        <v>#N/A</v>
      </c>
    </row>
    <row r="177" spans="1:17" hidden="1">
      <c r="A177" s="106">
        <f t="shared" si="36"/>
        <v>166</v>
      </c>
      <c r="B177" s="106" t="str">
        <f t="shared" ca="1" si="37"/>
        <v>N</v>
      </c>
      <c r="C177" s="106" t="str">
        <f t="shared" ca="1" si="49"/>
        <v>-</v>
      </c>
      <c r="D177" s="106" t="str">
        <f t="shared" ca="1" si="49"/>
        <v>-</v>
      </c>
      <c r="E177" s="106" t="str">
        <f t="shared" ca="1" si="49"/>
        <v>-</v>
      </c>
      <c r="F177" s="106" t="str">
        <f t="shared" ca="1" si="49"/>
        <v>-</v>
      </c>
      <c r="G177" s="106" t="str">
        <f t="shared" ca="1" si="49"/>
        <v>-</v>
      </c>
      <c r="H177" s="112" t="str">
        <f t="shared" ca="1" si="49"/>
        <v>-</v>
      </c>
      <c r="I177" s="106" t="str">
        <f t="shared" ca="1" si="49"/>
        <v>-</v>
      </c>
      <c r="J177" s="106" t="e">
        <f t="shared" ca="1" si="43"/>
        <v>#N/A</v>
      </c>
      <c r="K177" s="119" t="e">
        <f t="shared" ca="1" si="38"/>
        <v>#N/A</v>
      </c>
      <c r="L177" s="119" t="e">
        <f t="shared" ca="1" si="39"/>
        <v>#N/A</v>
      </c>
      <c r="M177" s="119" t="e">
        <f t="shared" ca="1" si="40"/>
        <v>#N/A</v>
      </c>
      <c r="N177" s="119" t="e">
        <f t="shared" ca="1" si="41"/>
        <v>#N/A</v>
      </c>
      <c r="O177" s="119" t="str">
        <f t="shared" ca="1" si="46"/>
        <v>-</v>
      </c>
      <c r="P177" s="119" t="str">
        <f t="shared" ca="1" si="45"/>
        <v>-</v>
      </c>
      <c r="Q177" s="106" t="e">
        <f t="shared" ca="1" si="42"/>
        <v>#N/A</v>
      </c>
    </row>
    <row r="178" spans="1:17" hidden="1">
      <c r="A178" s="106">
        <f t="shared" si="36"/>
        <v>167</v>
      </c>
      <c r="B178" s="106" t="str">
        <f t="shared" ca="1" si="37"/>
        <v>N</v>
      </c>
      <c r="C178" s="106" t="str">
        <f t="shared" ca="1" si="49"/>
        <v>-</v>
      </c>
      <c r="D178" s="106" t="str">
        <f t="shared" ca="1" si="49"/>
        <v>-</v>
      </c>
      <c r="E178" s="106" t="str">
        <f t="shared" ca="1" si="49"/>
        <v>-</v>
      </c>
      <c r="F178" s="106" t="str">
        <f t="shared" ca="1" si="49"/>
        <v>-</v>
      </c>
      <c r="G178" s="106" t="str">
        <f t="shared" ca="1" si="49"/>
        <v>-</v>
      </c>
      <c r="H178" s="112" t="str">
        <f t="shared" ca="1" si="49"/>
        <v>-</v>
      </c>
      <c r="I178" s="106" t="str">
        <f t="shared" ca="1" si="49"/>
        <v>-</v>
      </c>
      <c r="J178" s="106" t="e">
        <f t="shared" ca="1" si="43"/>
        <v>#N/A</v>
      </c>
      <c r="K178" s="119" t="e">
        <f t="shared" ca="1" si="38"/>
        <v>#N/A</v>
      </c>
      <c r="L178" s="119" t="e">
        <f t="shared" ca="1" si="39"/>
        <v>#N/A</v>
      </c>
      <c r="M178" s="119" t="e">
        <f t="shared" ca="1" si="40"/>
        <v>#N/A</v>
      </c>
      <c r="N178" s="119" t="e">
        <f t="shared" ca="1" si="41"/>
        <v>#N/A</v>
      </c>
      <c r="O178" s="119" t="str">
        <f t="shared" ca="1" si="46"/>
        <v>-</v>
      </c>
      <c r="P178" s="119" t="str">
        <f t="shared" ca="1" si="45"/>
        <v>-</v>
      </c>
      <c r="Q178" s="106" t="e">
        <f t="shared" ca="1" si="42"/>
        <v>#N/A</v>
      </c>
    </row>
    <row r="179" spans="1:17" hidden="1">
      <c r="A179" s="106">
        <f t="shared" si="36"/>
        <v>168</v>
      </c>
      <c r="B179" s="106" t="str">
        <f t="shared" ca="1" si="37"/>
        <v>N</v>
      </c>
      <c r="C179" s="106" t="str">
        <f t="shared" ca="1" si="49"/>
        <v>-</v>
      </c>
      <c r="D179" s="106" t="str">
        <f t="shared" ca="1" si="49"/>
        <v>-</v>
      </c>
      <c r="E179" s="106" t="str">
        <f t="shared" ca="1" si="49"/>
        <v>-</v>
      </c>
      <c r="F179" s="106" t="str">
        <f t="shared" ca="1" si="49"/>
        <v>-</v>
      </c>
      <c r="G179" s="106" t="str">
        <f t="shared" ca="1" si="49"/>
        <v>-</v>
      </c>
      <c r="H179" s="112" t="str">
        <f t="shared" ca="1" si="49"/>
        <v>-</v>
      </c>
      <c r="I179" s="106" t="str">
        <f t="shared" ca="1" si="49"/>
        <v>-</v>
      </c>
      <c r="J179" s="106" t="e">
        <f t="shared" ca="1" si="43"/>
        <v>#N/A</v>
      </c>
      <c r="K179" s="119" t="e">
        <f t="shared" ca="1" si="38"/>
        <v>#N/A</v>
      </c>
      <c r="L179" s="119" t="e">
        <f t="shared" ca="1" si="39"/>
        <v>#N/A</v>
      </c>
      <c r="M179" s="119" t="e">
        <f t="shared" ca="1" si="40"/>
        <v>#N/A</v>
      </c>
      <c r="N179" s="119" t="e">
        <f t="shared" ca="1" si="41"/>
        <v>#N/A</v>
      </c>
      <c r="O179" s="119" t="str">
        <f t="shared" ca="1" si="46"/>
        <v>-</v>
      </c>
      <c r="P179" s="119" t="str">
        <f t="shared" ca="1" si="45"/>
        <v>-</v>
      </c>
      <c r="Q179" s="106" t="e">
        <f t="shared" ca="1" si="42"/>
        <v>#N/A</v>
      </c>
    </row>
    <row r="180" spans="1:17" hidden="1">
      <c r="A180" s="106">
        <f t="shared" si="36"/>
        <v>169</v>
      </c>
      <c r="B180" s="106" t="str">
        <f t="shared" ca="1" si="37"/>
        <v>N</v>
      </c>
      <c r="C180" s="106" t="str">
        <f t="shared" ca="1" si="49"/>
        <v>-</v>
      </c>
      <c r="D180" s="106" t="str">
        <f t="shared" ca="1" si="49"/>
        <v>-</v>
      </c>
      <c r="E180" s="106" t="str">
        <f t="shared" ca="1" si="49"/>
        <v>-</v>
      </c>
      <c r="F180" s="106" t="str">
        <f t="shared" ca="1" si="49"/>
        <v>-</v>
      </c>
      <c r="G180" s="106" t="str">
        <f t="shared" ca="1" si="49"/>
        <v>-</v>
      </c>
      <c r="H180" s="112" t="str">
        <f t="shared" ca="1" si="49"/>
        <v>-</v>
      </c>
      <c r="I180" s="106" t="str">
        <f t="shared" ca="1" si="49"/>
        <v>-</v>
      </c>
      <c r="J180" s="106" t="e">
        <f t="shared" ca="1" si="43"/>
        <v>#N/A</v>
      </c>
      <c r="K180" s="119" t="e">
        <f t="shared" ca="1" si="38"/>
        <v>#N/A</v>
      </c>
      <c r="L180" s="119" t="e">
        <f t="shared" ca="1" si="39"/>
        <v>#N/A</v>
      </c>
      <c r="M180" s="119" t="e">
        <f t="shared" ca="1" si="40"/>
        <v>#N/A</v>
      </c>
      <c r="N180" s="119" t="e">
        <f t="shared" ca="1" si="41"/>
        <v>#N/A</v>
      </c>
      <c r="O180" s="119" t="str">
        <f t="shared" ca="1" si="46"/>
        <v>-</v>
      </c>
      <c r="P180" s="119" t="str">
        <f t="shared" ca="1" si="45"/>
        <v>-</v>
      </c>
      <c r="Q180" s="106" t="e">
        <f t="shared" ca="1" si="42"/>
        <v>#N/A</v>
      </c>
    </row>
    <row r="181" spans="1:17" hidden="1">
      <c r="A181" s="106">
        <f t="shared" si="36"/>
        <v>170</v>
      </c>
      <c r="B181" s="106" t="str">
        <f t="shared" ca="1" si="37"/>
        <v>N</v>
      </c>
      <c r="C181" s="106" t="str">
        <f t="shared" ca="1" si="49"/>
        <v>-</v>
      </c>
      <c r="D181" s="106" t="str">
        <f t="shared" ca="1" si="49"/>
        <v>-</v>
      </c>
      <c r="E181" s="106" t="str">
        <f t="shared" ca="1" si="49"/>
        <v>-</v>
      </c>
      <c r="F181" s="106" t="str">
        <f t="shared" ca="1" si="49"/>
        <v>-</v>
      </c>
      <c r="G181" s="106" t="str">
        <f t="shared" ca="1" si="49"/>
        <v>-</v>
      </c>
      <c r="H181" s="112" t="str">
        <f t="shared" ca="1" si="49"/>
        <v>-</v>
      </c>
      <c r="I181" s="106" t="str">
        <f t="shared" ca="1" si="49"/>
        <v>-</v>
      </c>
      <c r="J181" s="106" t="e">
        <f t="shared" ca="1" si="43"/>
        <v>#N/A</v>
      </c>
      <c r="K181" s="119" t="e">
        <f t="shared" ca="1" si="38"/>
        <v>#N/A</v>
      </c>
      <c r="L181" s="119" t="e">
        <f t="shared" ca="1" si="39"/>
        <v>#N/A</v>
      </c>
      <c r="M181" s="119" t="e">
        <f t="shared" ca="1" si="40"/>
        <v>#N/A</v>
      </c>
      <c r="N181" s="119" t="e">
        <f t="shared" ca="1" si="41"/>
        <v>#N/A</v>
      </c>
      <c r="O181" s="119" t="str">
        <f t="shared" ca="1" si="46"/>
        <v>-</v>
      </c>
      <c r="P181" s="119" t="str">
        <f t="shared" ca="1" si="45"/>
        <v>-</v>
      </c>
      <c r="Q181" s="106" t="e">
        <f t="shared" ca="1" si="42"/>
        <v>#N/A</v>
      </c>
    </row>
    <row r="182" spans="1:17" hidden="1">
      <c r="A182" s="106">
        <f t="shared" si="36"/>
        <v>171</v>
      </c>
      <c r="B182" s="106" t="str">
        <f t="shared" ca="1" si="37"/>
        <v>N</v>
      </c>
      <c r="C182" s="106" t="str">
        <f t="shared" ref="C182:I191" ca="1" si="50">IF($B182="OK",OFFSET(gen_sort_ul,$A182,C$2),"-")</f>
        <v>-</v>
      </c>
      <c r="D182" s="106" t="str">
        <f t="shared" ca="1" si="50"/>
        <v>-</v>
      </c>
      <c r="E182" s="106" t="str">
        <f t="shared" ca="1" si="50"/>
        <v>-</v>
      </c>
      <c r="F182" s="106" t="str">
        <f t="shared" ca="1" si="50"/>
        <v>-</v>
      </c>
      <c r="G182" s="106" t="str">
        <f t="shared" ca="1" si="50"/>
        <v>-</v>
      </c>
      <c r="H182" s="112" t="str">
        <f t="shared" ca="1" si="50"/>
        <v>-</v>
      </c>
      <c r="I182" s="106" t="str">
        <f t="shared" ca="1" si="50"/>
        <v>-</v>
      </c>
      <c r="J182" s="106" t="e">
        <f t="shared" ca="1" si="43"/>
        <v>#N/A</v>
      </c>
      <c r="K182" s="119" t="e">
        <f t="shared" ca="1" si="38"/>
        <v>#N/A</v>
      </c>
      <c r="L182" s="119" t="e">
        <f t="shared" ca="1" si="39"/>
        <v>#N/A</v>
      </c>
      <c r="M182" s="119" t="e">
        <f t="shared" ca="1" si="40"/>
        <v>#N/A</v>
      </c>
      <c r="N182" s="119" t="e">
        <f t="shared" ca="1" si="41"/>
        <v>#N/A</v>
      </c>
      <c r="O182" s="119" t="str">
        <f t="shared" ca="1" si="46"/>
        <v>-</v>
      </c>
      <c r="P182" s="119" t="str">
        <f t="shared" ca="1" si="45"/>
        <v>-</v>
      </c>
      <c r="Q182" s="106" t="e">
        <f t="shared" ca="1" si="42"/>
        <v>#N/A</v>
      </c>
    </row>
    <row r="183" spans="1:17" hidden="1">
      <c r="A183" s="106">
        <f t="shared" si="36"/>
        <v>172</v>
      </c>
      <c r="B183" s="106" t="str">
        <f t="shared" ca="1" si="37"/>
        <v>N</v>
      </c>
      <c r="C183" s="106" t="str">
        <f t="shared" ca="1" si="50"/>
        <v>-</v>
      </c>
      <c r="D183" s="106" t="str">
        <f t="shared" ca="1" si="50"/>
        <v>-</v>
      </c>
      <c r="E183" s="106" t="str">
        <f t="shared" ca="1" si="50"/>
        <v>-</v>
      </c>
      <c r="F183" s="106" t="str">
        <f t="shared" ca="1" si="50"/>
        <v>-</v>
      </c>
      <c r="G183" s="106" t="str">
        <f t="shared" ca="1" si="50"/>
        <v>-</v>
      </c>
      <c r="H183" s="112" t="str">
        <f t="shared" ca="1" si="50"/>
        <v>-</v>
      </c>
      <c r="I183" s="106" t="str">
        <f t="shared" ca="1" si="50"/>
        <v>-</v>
      </c>
      <c r="J183" s="106" t="e">
        <f t="shared" ca="1" si="43"/>
        <v>#N/A</v>
      </c>
      <c r="K183" s="119" t="e">
        <f t="shared" ca="1" si="38"/>
        <v>#N/A</v>
      </c>
      <c r="L183" s="119" t="e">
        <f t="shared" ca="1" si="39"/>
        <v>#N/A</v>
      </c>
      <c r="M183" s="119" t="e">
        <f t="shared" ca="1" si="40"/>
        <v>#N/A</v>
      </c>
      <c r="N183" s="119" t="e">
        <f t="shared" ca="1" si="41"/>
        <v>#N/A</v>
      </c>
      <c r="O183" s="119" t="str">
        <f t="shared" ca="1" si="46"/>
        <v>-</v>
      </c>
      <c r="P183" s="119" t="str">
        <f t="shared" ca="1" si="45"/>
        <v>-</v>
      </c>
      <c r="Q183" s="106" t="e">
        <f t="shared" ca="1" si="42"/>
        <v>#N/A</v>
      </c>
    </row>
    <row r="184" spans="1:17" hidden="1">
      <c r="A184" s="106">
        <f t="shared" si="36"/>
        <v>173</v>
      </c>
      <c r="B184" s="106" t="str">
        <f t="shared" ca="1" si="37"/>
        <v>N</v>
      </c>
      <c r="C184" s="106" t="str">
        <f t="shared" ca="1" si="50"/>
        <v>-</v>
      </c>
      <c r="D184" s="106" t="str">
        <f t="shared" ca="1" si="50"/>
        <v>-</v>
      </c>
      <c r="E184" s="106" t="str">
        <f t="shared" ca="1" si="50"/>
        <v>-</v>
      </c>
      <c r="F184" s="106" t="str">
        <f t="shared" ca="1" si="50"/>
        <v>-</v>
      </c>
      <c r="G184" s="106" t="str">
        <f t="shared" ca="1" si="50"/>
        <v>-</v>
      </c>
      <c r="H184" s="112" t="str">
        <f t="shared" ca="1" si="50"/>
        <v>-</v>
      </c>
      <c r="I184" s="106" t="str">
        <f t="shared" ca="1" si="50"/>
        <v>-</v>
      </c>
      <c r="J184" s="106" t="e">
        <f t="shared" ca="1" si="43"/>
        <v>#N/A</v>
      </c>
      <c r="K184" s="119" t="e">
        <f t="shared" ca="1" si="38"/>
        <v>#N/A</v>
      </c>
      <c r="L184" s="119" t="e">
        <f t="shared" ca="1" si="39"/>
        <v>#N/A</v>
      </c>
      <c r="M184" s="119" t="e">
        <f t="shared" ca="1" si="40"/>
        <v>#N/A</v>
      </c>
      <c r="N184" s="119" t="e">
        <f t="shared" ca="1" si="41"/>
        <v>#N/A</v>
      </c>
      <c r="O184" s="119" t="str">
        <f t="shared" ca="1" si="46"/>
        <v>-</v>
      </c>
      <c r="P184" s="119" t="str">
        <f t="shared" ca="1" si="45"/>
        <v>-</v>
      </c>
      <c r="Q184" s="106" t="e">
        <f t="shared" ca="1" si="42"/>
        <v>#N/A</v>
      </c>
    </row>
    <row r="185" spans="1:17" hidden="1">
      <c r="A185" s="106">
        <f t="shared" si="36"/>
        <v>174</v>
      </c>
      <c r="B185" s="106" t="str">
        <f t="shared" ca="1" si="37"/>
        <v>N</v>
      </c>
      <c r="C185" s="106" t="str">
        <f t="shared" ca="1" si="50"/>
        <v>-</v>
      </c>
      <c r="D185" s="106" t="str">
        <f t="shared" ca="1" si="50"/>
        <v>-</v>
      </c>
      <c r="E185" s="106" t="str">
        <f t="shared" ca="1" si="50"/>
        <v>-</v>
      </c>
      <c r="F185" s="106" t="str">
        <f t="shared" ca="1" si="50"/>
        <v>-</v>
      </c>
      <c r="G185" s="106" t="str">
        <f t="shared" ca="1" si="50"/>
        <v>-</v>
      </c>
      <c r="H185" s="112" t="str">
        <f t="shared" ca="1" si="50"/>
        <v>-</v>
      </c>
      <c r="I185" s="106" t="str">
        <f t="shared" ca="1" si="50"/>
        <v>-</v>
      </c>
      <c r="J185" s="106" t="e">
        <f t="shared" ca="1" si="43"/>
        <v>#N/A</v>
      </c>
      <c r="K185" s="119" t="e">
        <f t="shared" ca="1" si="38"/>
        <v>#N/A</v>
      </c>
      <c r="L185" s="119" t="e">
        <f t="shared" ca="1" si="39"/>
        <v>#N/A</v>
      </c>
      <c r="M185" s="119" t="e">
        <f t="shared" ca="1" si="40"/>
        <v>#N/A</v>
      </c>
      <c r="N185" s="119" t="e">
        <f t="shared" ca="1" si="41"/>
        <v>#N/A</v>
      </c>
      <c r="O185" s="119" t="str">
        <f t="shared" ca="1" si="46"/>
        <v>-</v>
      </c>
      <c r="P185" s="119" t="str">
        <f t="shared" ca="1" si="45"/>
        <v>-</v>
      </c>
      <c r="Q185" s="106" t="e">
        <f t="shared" ca="1" si="42"/>
        <v>#N/A</v>
      </c>
    </row>
    <row r="186" spans="1:17" hidden="1">
      <c r="A186" s="106">
        <f t="shared" si="36"/>
        <v>175</v>
      </c>
      <c r="B186" s="106" t="str">
        <f t="shared" ca="1" si="37"/>
        <v>N</v>
      </c>
      <c r="C186" s="106" t="str">
        <f t="shared" ca="1" si="50"/>
        <v>-</v>
      </c>
      <c r="D186" s="106" t="str">
        <f t="shared" ca="1" si="50"/>
        <v>-</v>
      </c>
      <c r="E186" s="106" t="str">
        <f t="shared" ca="1" si="50"/>
        <v>-</v>
      </c>
      <c r="F186" s="106" t="str">
        <f t="shared" ca="1" si="50"/>
        <v>-</v>
      </c>
      <c r="G186" s="106" t="str">
        <f t="shared" ca="1" si="50"/>
        <v>-</v>
      </c>
      <c r="H186" s="112" t="str">
        <f t="shared" ca="1" si="50"/>
        <v>-</v>
      </c>
      <c r="I186" s="106" t="str">
        <f t="shared" ca="1" si="50"/>
        <v>-</v>
      </c>
      <c r="J186" s="106" t="e">
        <f t="shared" ca="1" si="43"/>
        <v>#N/A</v>
      </c>
      <c r="K186" s="119" t="e">
        <f t="shared" ca="1" si="38"/>
        <v>#N/A</v>
      </c>
      <c r="L186" s="119" t="e">
        <f t="shared" ca="1" si="39"/>
        <v>#N/A</v>
      </c>
      <c r="M186" s="119" t="e">
        <f t="shared" ca="1" si="40"/>
        <v>#N/A</v>
      </c>
      <c r="N186" s="119" t="e">
        <f t="shared" ca="1" si="41"/>
        <v>#N/A</v>
      </c>
      <c r="O186" s="119" t="str">
        <f t="shared" ca="1" si="46"/>
        <v>-</v>
      </c>
      <c r="P186" s="119" t="str">
        <f t="shared" ca="1" si="45"/>
        <v>-</v>
      </c>
      <c r="Q186" s="106" t="e">
        <f t="shared" ca="1" si="42"/>
        <v>#N/A</v>
      </c>
    </row>
    <row r="187" spans="1:17" hidden="1">
      <c r="A187" s="106">
        <f t="shared" si="36"/>
        <v>176</v>
      </c>
      <c r="B187" s="106" t="str">
        <f t="shared" ca="1" si="37"/>
        <v>N</v>
      </c>
      <c r="C187" s="106" t="str">
        <f t="shared" ca="1" si="50"/>
        <v>-</v>
      </c>
      <c r="D187" s="106" t="str">
        <f t="shared" ca="1" si="50"/>
        <v>-</v>
      </c>
      <c r="E187" s="106" t="str">
        <f t="shared" ca="1" si="50"/>
        <v>-</v>
      </c>
      <c r="F187" s="106" t="str">
        <f t="shared" ca="1" si="50"/>
        <v>-</v>
      </c>
      <c r="G187" s="106" t="str">
        <f t="shared" ca="1" si="50"/>
        <v>-</v>
      </c>
      <c r="H187" s="112" t="str">
        <f t="shared" ca="1" si="50"/>
        <v>-</v>
      </c>
      <c r="I187" s="106" t="str">
        <f t="shared" ca="1" si="50"/>
        <v>-</v>
      </c>
      <c r="J187" s="106" t="e">
        <f t="shared" ca="1" si="43"/>
        <v>#N/A</v>
      </c>
      <c r="K187" s="119" t="e">
        <f t="shared" ca="1" si="38"/>
        <v>#N/A</v>
      </c>
      <c r="L187" s="119" t="e">
        <f t="shared" ca="1" si="39"/>
        <v>#N/A</v>
      </c>
      <c r="M187" s="119" t="e">
        <f t="shared" ca="1" si="40"/>
        <v>#N/A</v>
      </c>
      <c r="N187" s="119" t="e">
        <f t="shared" ca="1" si="41"/>
        <v>#N/A</v>
      </c>
      <c r="O187" s="119" t="str">
        <f t="shared" ca="1" si="46"/>
        <v>-</v>
      </c>
      <c r="P187" s="119" t="str">
        <f t="shared" ca="1" si="45"/>
        <v>-</v>
      </c>
      <c r="Q187" s="106" t="e">
        <f t="shared" ca="1" si="42"/>
        <v>#N/A</v>
      </c>
    </row>
    <row r="188" spans="1:17" hidden="1">
      <c r="A188" s="106">
        <f t="shared" si="36"/>
        <v>177</v>
      </c>
      <c r="B188" s="106" t="str">
        <f t="shared" ca="1" si="37"/>
        <v>N</v>
      </c>
      <c r="C188" s="106" t="str">
        <f t="shared" ca="1" si="50"/>
        <v>-</v>
      </c>
      <c r="D188" s="106" t="str">
        <f t="shared" ca="1" si="50"/>
        <v>-</v>
      </c>
      <c r="E188" s="106" t="str">
        <f t="shared" ca="1" si="50"/>
        <v>-</v>
      </c>
      <c r="F188" s="106" t="str">
        <f t="shared" ca="1" si="50"/>
        <v>-</v>
      </c>
      <c r="G188" s="106" t="str">
        <f t="shared" ca="1" si="50"/>
        <v>-</v>
      </c>
      <c r="H188" s="112" t="str">
        <f t="shared" ca="1" si="50"/>
        <v>-</v>
      </c>
      <c r="I188" s="106" t="str">
        <f t="shared" ca="1" si="50"/>
        <v>-</v>
      </c>
      <c r="J188" s="106" t="e">
        <f t="shared" ca="1" si="43"/>
        <v>#N/A</v>
      </c>
      <c r="K188" s="119" t="e">
        <f t="shared" ca="1" si="38"/>
        <v>#N/A</v>
      </c>
      <c r="L188" s="119" t="e">
        <f t="shared" ca="1" si="39"/>
        <v>#N/A</v>
      </c>
      <c r="M188" s="119" t="e">
        <f t="shared" ca="1" si="40"/>
        <v>#N/A</v>
      </c>
      <c r="N188" s="119" t="e">
        <f t="shared" ca="1" si="41"/>
        <v>#N/A</v>
      </c>
      <c r="O188" s="119" t="str">
        <f t="shared" ca="1" si="46"/>
        <v>-</v>
      </c>
      <c r="P188" s="119" t="str">
        <f t="shared" ca="1" si="45"/>
        <v>-</v>
      </c>
      <c r="Q188" s="106" t="e">
        <f t="shared" ca="1" si="42"/>
        <v>#N/A</v>
      </c>
    </row>
    <row r="189" spans="1:17" hidden="1">
      <c r="A189" s="106">
        <f t="shared" si="36"/>
        <v>178</v>
      </c>
      <c r="B189" s="106" t="str">
        <f t="shared" ca="1" si="37"/>
        <v>N</v>
      </c>
      <c r="C189" s="106" t="str">
        <f t="shared" ca="1" si="50"/>
        <v>-</v>
      </c>
      <c r="D189" s="106" t="str">
        <f t="shared" ca="1" si="50"/>
        <v>-</v>
      </c>
      <c r="E189" s="106" t="str">
        <f t="shared" ca="1" si="50"/>
        <v>-</v>
      </c>
      <c r="F189" s="106" t="str">
        <f t="shared" ca="1" si="50"/>
        <v>-</v>
      </c>
      <c r="G189" s="106" t="str">
        <f t="shared" ca="1" si="50"/>
        <v>-</v>
      </c>
      <c r="H189" s="112" t="str">
        <f t="shared" ca="1" si="50"/>
        <v>-</v>
      </c>
      <c r="I189" s="106" t="str">
        <f t="shared" ca="1" si="50"/>
        <v>-</v>
      </c>
      <c r="J189" s="106" t="e">
        <f t="shared" ca="1" si="43"/>
        <v>#N/A</v>
      </c>
      <c r="K189" s="119" t="e">
        <f t="shared" ca="1" si="38"/>
        <v>#N/A</v>
      </c>
      <c r="L189" s="119" t="e">
        <f t="shared" ca="1" si="39"/>
        <v>#N/A</v>
      </c>
      <c r="M189" s="119" t="e">
        <f t="shared" ca="1" si="40"/>
        <v>#N/A</v>
      </c>
      <c r="N189" s="119" t="e">
        <f t="shared" ca="1" si="41"/>
        <v>#N/A</v>
      </c>
      <c r="O189" s="119" t="str">
        <f t="shared" ca="1" si="46"/>
        <v>-</v>
      </c>
      <c r="P189" s="119" t="str">
        <f t="shared" ca="1" si="45"/>
        <v>-</v>
      </c>
      <c r="Q189" s="106" t="e">
        <f t="shared" ca="1" si="42"/>
        <v>#N/A</v>
      </c>
    </row>
    <row r="190" spans="1:17" hidden="1">
      <c r="A190" s="106">
        <f t="shared" si="36"/>
        <v>179</v>
      </c>
      <c r="B190" s="106" t="str">
        <f t="shared" ca="1" si="37"/>
        <v>N</v>
      </c>
      <c r="C190" s="106" t="str">
        <f t="shared" ca="1" si="50"/>
        <v>-</v>
      </c>
      <c r="D190" s="106" t="str">
        <f t="shared" ca="1" si="50"/>
        <v>-</v>
      </c>
      <c r="E190" s="106" t="str">
        <f t="shared" ca="1" si="50"/>
        <v>-</v>
      </c>
      <c r="F190" s="106" t="str">
        <f t="shared" ca="1" si="50"/>
        <v>-</v>
      </c>
      <c r="G190" s="106" t="str">
        <f t="shared" ca="1" si="50"/>
        <v>-</v>
      </c>
      <c r="H190" s="112" t="str">
        <f t="shared" ca="1" si="50"/>
        <v>-</v>
      </c>
      <c r="I190" s="106" t="str">
        <f t="shared" ca="1" si="50"/>
        <v>-</v>
      </c>
      <c r="J190" s="106" t="e">
        <f t="shared" ca="1" si="43"/>
        <v>#N/A</v>
      </c>
      <c r="K190" s="119" t="e">
        <f t="shared" ca="1" si="38"/>
        <v>#N/A</v>
      </c>
      <c r="L190" s="119" t="e">
        <f t="shared" ca="1" si="39"/>
        <v>#N/A</v>
      </c>
      <c r="M190" s="119" t="e">
        <f t="shared" ca="1" si="40"/>
        <v>#N/A</v>
      </c>
      <c r="N190" s="119" t="e">
        <f t="shared" ca="1" si="41"/>
        <v>#N/A</v>
      </c>
      <c r="O190" s="119" t="str">
        <f t="shared" ca="1" si="46"/>
        <v>-</v>
      </c>
      <c r="P190" s="119" t="str">
        <f t="shared" ca="1" si="45"/>
        <v>-</v>
      </c>
      <c r="Q190" s="106" t="e">
        <f t="shared" ca="1" si="42"/>
        <v>#N/A</v>
      </c>
    </row>
    <row r="191" spans="1:17" hidden="1">
      <c r="A191" s="106">
        <f t="shared" si="36"/>
        <v>180</v>
      </c>
      <c r="B191" s="106" t="str">
        <f t="shared" ca="1" si="37"/>
        <v>N</v>
      </c>
      <c r="C191" s="106" t="str">
        <f t="shared" ca="1" si="50"/>
        <v>-</v>
      </c>
      <c r="D191" s="106" t="str">
        <f t="shared" ca="1" si="50"/>
        <v>-</v>
      </c>
      <c r="E191" s="106" t="str">
        <f t="shared" ca="1" si="50"/>
        <v>-</v>
      </c>
      <c r="F191" s="106" t="str">
        <f t="shared" ca="1" si="50"/>
        <v>-</v>
      </c>
      <c r="G191" s="106" t="str">
        <f t="shared" ca="1" si="50"/>
        <v>-</v>
      </c>
      <c r="H191" s="112" t="str">
        <f t="shared" ca="1" si="50"/>
        <v>-</v>
      </c>
      <c r="I191" s="106" t="str">
        <f t="shared" ca="1" si="50"/>
        <v>-</v>
      </c>
      <c r="J191" s="106" t="e">
        <f t="shared" ca="1" si="43"/>
        <v>#N/A</v>
      </c>
      <c r="K191" s="119" t="e">
        <f t="shared" ca="1" si="38"/>
        <v>#N/A</v>
      </c>
      <c r="L191" s="119" t="e">
        <f t="shared" ca="1" si="39"/>
        <v>#N/A</v>
      </c>
      <c r="M191" s="119" t="e">
        <f t="shared" ca="1" si="40"/>
        <v>#N/A</v>
      </c>
      <c r="N191" s="119" t="e">
        <f t="shared" ca="1" si="41"/>
        <v>#N/A</v>
      </c>
      <c r="O191" s="119" t="str">
        <f t="shared" ca="1" si="46"/>
        <v>-</v>
      </c>
      <c r="P191" s="119" t="str">
        <f t="shared" ca="1" si="45"/>
        <v>-</v>
      </c>
      <c r="Q191" s="106" t="e">
        <f t="shared" ca="1" si="42"/>
        <v>#N/A</v>
      </c>
    </row>
    <row r="192" spans="1:17" hidden="1">
      <c r="A192" s="106">
        <f t="shared" si="36"/>
        <v>181</v>
      </c>
      <c r="B192" s="106" t="str">
        <f t="shared" ca="1" si="37"/>
        <v>N</v>
      </c>
      <c r="C192" s="106" t="str">
        <f t="shared" ref="C192:I201" ca="1" si="51">IF($B192="OK",OFFSET(gen_sort_ul,$A192,C$2),"-")</f>
        <v>-</v>
      </c>
      <c r="D192" s="106" t="str">
        <f t="shared" ca="1" si="51"/>
        <v>-</v>
      </c>
      <c r="E192" s="106" t="str">
        <f t="shared" ca="1" si="51"/>
        <v>-</v>
      </c>
      <c r="F192" s="106" t="str">
        <f t="shared" ca="1" si="51"/>
        <v>-</v>
      </c>
      <c r="G192" s="106" t="str">
        <f t="shared" ca="1" si="51"/>
        <v>-</v>
      </c>
      <c r="H192" s="112" t="str">
        <f t="shared" ca="1" si="51"/>
        <v>-</v>
      </c>
      <c r="I192" s="106" t="str">
        <f t="shared" ca="1" si="51"/>
        <v>-</v>
      </c>
      <c r="J192" s="106" t="e">
        <f t="shared" ca="1" si="43"/>
        <v>#N/A</v>
      </c>
      <c r="K192" s="119" t="e">
        <f t="shared" ca="1" si="38"/>
        <v>#N/A</v>
      </c>
      <c r="L192" s="119" t="e">
        <f t="shared" ca="1" si="39"/>
        <v>#N/A</v>
      </c>
      <c r="M192" s="119" t="e">
        <f t="shared" ca="1" si="40"/>
        <v>#N/A</v>
      </c>
      <c r="N192" s="119" t="e">
        <f t="shared" ca="1" si="41"/>
        <v>#N/A</v>
      </c>
      <c r="O192" s="119" t="str">
        <f t="shared" ca="1" si="46"/>
        <v>-</v>
      </c>
      <c r="P192" s="119" t="str">
        <f t="shared" ca="1" si="45"/>
        <v>-</v>
      </c>
      <c r="Q192" s="106" t="e">
        <f t="shared" ca="1" si="42"/>
        <v>#N/A</v>
      </c>
    </row>
    <row r="193" spans="1:17" hidden="1">
      <c r="A193" s="106">
        <f t="shared" si="36"/>
        <v>182</v>
      </c>
      <c r="B193" s="106" t="str">
        <f t="shared" ca="1" si="37"/>
        <v>N</v>
      </c>
      <c r="C193" s="106" t="str">
        <f t="shared" ca="1" si="51"/>
        <v>-</v>
      </c>
      <c r="D193" s="106" t="str">
        <f t="shared" ca="1" si="51"/>
        <v>-</v>
      </c>
      <c r="E193" s="106" t="str">
        <f t="shared" ca="1" si="51"/>
        <v>-</v>
      </c>
      <c r="F193" s="106" t="str">
        <f t="shared" ca="1" si="51"/>
        <v>-</v>
      </c>
      <c r="G193" s="106" t="str">
        <f t="shared" ca="1" si="51"/>
        <v>-</v>
      </c>
      <c r="H193" s="112" t="str">
        <f t="shared" ca="1" si="51"/>
        <v>-</v>
      </c>
      <c r="I193" s="106" t="str">
        <f t="shared" ca="1" si="51"/>
        <v>-</v>
      </c>
      <c r="J193" s="106" t="e">
        <f t="shared" ca="1" si="43"/>
        <v>#N/A</v>
      </c>
      <c r="K193" s="119" t="e">
        <f t="shared" ca="1" si="38"/>
        <v>#N/A</v>
      </c>
      <c r="L193" s="119" t="e">
        <f t="shared" ca="1" si="39"/>
        <v>#N/A</v>
      </c>
      <c r="M193" s="119" t="e">
        <f t="shared" ca="1" si="40"/>
        <v>#N/A</v>
      </c>
      <c r="N193" s="119" t="e">
        <f t="shared" ca="1" si="41"/>
        <v>#N/A</v>
      </c>
      <c r="O193" s="119" t="str">
        <f t="shared" ca="1" si="46"/>
        <v>-</v>
      </c>
      <c r="P193" s="119" t="str">
        <f t="shared" ca="1" si="45"/>
        <v>-</v>
      </c>
      <c r="Q193" s="106" t="e">
        <f t="shared" ca="1" si="42"/>
        <v>#N/A</v>
      </c>
    </row>
    <row r="194" spans="1:17" hidden="1">
      <c r="A194" s="106">
        <f t="shared" si="36"/>
        <v>183</v>
      </c>
      <c r="B194" s="106" t="str">
        <f t="shared" ca="1" si="37"/>
        <v>N</v>
      </c>
      <c r="C194" s="106" t="str">
        <f t="shared" ca="1" si="51"/>
        <v>-</v>
      </c>
      <c r="D194" s="106" t="str">
        <f t="shared" ca="1" si="51"/>
        <v>-</v>
      </c>
      <c r="E194" s="106" t="str">
        <f t="shared" ca="1" si="51"/>
        <v>-</v>
      </c>
      <c r="F194" s="106" t="str">
        <f t="shared" ca="1" si="51"/>
        <v>-</v>
      </c>
      <c r="G194" s="106" t="str">
        <f t="shared" ca="1" si="51"/>
        <v>-</v>
      </c>
      <c r="H194" s="112" t="str">
        <f t="shared" ca="1" si="51"/>
        <v>-</v>
      </c>
      <c r="I194" s="106" t="str">
        <f t="shared" ca="1" si="51"/>
        <v>-</v>
      </c>
      <c r="J194" s="106" t="e">
        <f t="shared" ca="1" si="43"/>
        <v>#N/A</v>
      </c>
      <c r="K194" s="119" t="e">
        <f t="shared" ca="1" si="38"/>
        <v>#N/A</v>
      </c>
      <c r="L194" s="119" t="e">
        <f t="shared" ca="1" si="39"/>
        <v>#N/A</v>
      </c>
      <c r="M194" s="119" t="e">
        <f t="shared" ca="1" si="40"/>
        <v>#N/A</v>
      </c>
      <c r="N194" s="119" t="e">
        <f t="shared" ca="1" si="41"/>
        <v>#N/A</v>
      </c>
      <c r="O194" s="119" t="str">
        <f t="shared" ca="1" si="46"/>
        <v>-</v>
      </c>
      <c r="P194" s="119" t="str">
        <f t="shared" ca="1" si="45"/>
        <v>-</v>
      </c>
      <c r="Q194" s="106" t="e">
        <f t="shared" ca="1" si="42"/>
        <v>#N/A</v>
      </c>
    </row>
    <row r="195" spans="1:17" hidden="1">
      <c r="A195" s="106">
        <f t="shared" si="36"/>
        <v>184</v>
      </c>
      <c r="B195" s="106" t="str">
        <f t="shared" ca="1" si="37"/>
        <v>N</v>
      </c>
      <c r="C195" s="106" t="str">
        <f t="shared" ca="1" si="51"/>
        <v>-</v>
      </c>
      <c r="D195" s="106" t="str">
        <f t="shared" ca="1" si="51"/>
        <v>-</v>
      </c>
      <c r="E195" s="106" t="str">
        <f t="shared" ca="1" si="51"/>
        <v>-</v>
      </c>
      <c r="F195" s="106" t="str">
        <f t="shared" ca="1" si="51"/>
        <v>-</v>
      </c>
      <c r="G195" s="106" t="str">
        <f t="shared" ca="1" si="51"/>
        <v>-</v>
      </c>
      <c r="H195" s="112" t="str">
        <f t="shared" ca="1" si="51"/>
        <v>-</v>
      </c>
      <c r="I195" s="106" t="str">
        <f t="shared" ca="1" si="51"/>
        <v>-</v>
      </c>
      <c r="J195" s="106" t="e">
        <f t="shared" ca="1" si="43"/>
        <v>#N/A</v>
      </c>
      <c r="K195" s="119" t="e">
        <f t="shared" ca="1" si="38"/>
        <v>#N/A</v>
      </c>
      <c r="L195" s="119" t="e">
        <f t="shared" ca="1" si="39"/>
        <v>#N/A</v>
      </c>
      <c r="M195" s="119" t="e">
        <f t="shared" ca="1" si="40"/>
        <v>#N/A</v>
      </c>
      <c r="N195" s="119" t="e">
        <f t="shared" ca="1" si="41"/>
        <v>#N/A</v>
      </c>
      <c r="O195" s="119" t="str">
        <f t="shared" ca="1" si="46"/>
        <v>-</v>
      </c>
      <c r="P195" s="119" t="str">
        <f t="shared" ca="1" si="45"/>
        <v>-</v>
      </c>
      <c r="Q195" s="106" t="e">
        <f t="shared" ca="1" si="42"/>
        <v>#N/A</v>
      </c>
    </row>
    <row r="196" spans="1:17" hidden="1">
      <c r="A196" s="106">
        <f t="shared" si="36"/>
        <v>185</v>
      </c>
      <c r="B196" s="106" t="str">
        <f t="shared" ca="1" si="37"/>
        <v>N</v>
      </c>
      <c r="C196" s="106" t="str">
        <f t="shared" ca="1" si="51"/>
        <v>-</v>
      </c>
      <c r="D196" s="106" t="str">
        <f t="shared" ca="1" si="51"/>
        <v>-</v>
      </c>
      <c r="E196" s="106" t="str">
        <f t="shared" ca="1" si="51"/>
        <v>-</v>
      </c>
      <c r="F196" s="106" t="str">
        <f t="shared" ca="1" si="51"/>
        <v>-</v>
      </c>
      <c r="G196" s="106" t="str">
        <f t="shared" ca="1" si="51"/>
        <v>-</v>
      </c>
      <c r="H196" s="112" t="str">
        <f t="shared" ca="1" si="51"/>
        <v>-</v>
      </c>
      <c r="I196" s="106" t="str">
        <f t="shared" ca="1" si="51"/>
        <v>-</v>
      </c>
      <c r="J196" s="106" t="e">
        <f t="shared" ca="1" si="43"/>
        <v>#N/A</v>
      </c>
      <c r="K196" s="119" t="e">
        <f t="shared" ca="1" si="38"/>
        <v>#N/A</v>
      </c>
      <c r="L196" s="119" t="e">
        <f t="shared" ca="1" si="39"/>
        <v>#N/A</v>
      </c>
      <c r="M196" s="119" t="e">
        <f t="shared" ca="1" si="40"/>
        <v>#N/A</v>
      </c>
      <c r="N196" s="119" t="e">
        <f t="shared" ca="1" si="41"/>
        <v>#N/A</v>
      </c>
      <c r="O196" s="119" t="str">
        <f t="shared" ca="1" si="46"/>
        <v>-</v>
      </c>
      <c r="P196" s="119" t="str">
        <f t="shared" ca="1" si="45"/>
        <v>-</v>
      </c>
      <c r="Q196" s="106" t="e">
        <f t="shared" ca="1" si="42"/>
        <v>#N/A</v>
      </c>
    </row>
    <row r="197" spans="1:17" hidden="1">
      <c r="A197" s="106">
        <f t="shared" si="36"/>
        <v>186</v>
      </c>
      <c r="B197" s="106" t="str">
        <f t="shared" ca="1" si="37"/>
        <v>N</v>
      </c>
      <c r="C197" s="106" t="str">
        <f t="shared" ca="1" si="51"/>
        <v>-</v>
      </c>
      <c r="D197" s="106" t="str">
        <f t="shared" ca="1" si="51"/>
        <v>-</v>
      </c>
      <c r="E197" s="106" t="str">
        <f t="shared" ca="1" si="51"/>
        <v>-</v>
      </c>
      <c r="F197" s="106" t="str">
        <f t="shared" ca="1" si="51"/>
        <v>-</v>
      </c>
      <c r="G197" s="106" t="str">
        <f t="shared" ca="1" si="51"/>
        <v>-</v>
      </c>
      <c r="H197" s="112" t="str">
        <f t="shared" ca="1" si="51"/>
        <v>-</v>
      </c>
      <c r="I197" s="106" t="str">
        <f t="shared" ca="1" si="51"/>
        <v>-</v>
      </c>
      <c r="J197" s="106" t="e">
        <f t="shared" ca="1" si="43"/>
        <v>#N/A</v>
      </c>
      <c r="K197" s="119" t="e">
        <f t="shared" ca="1" si="38"/>
        <v>#N/A</v>
      </c>
      <c r="L197" s="119" t="e">
        <f t="shared" ca="1" si="39"/>
        <v>#N/A</v>
      </c>
      <c r="M197" s="119" t="e">
        <f t="shared" ca="1" si="40"/>
        <v>#N/A</v>
      </c>
      <c r="N197" s="119" t="e">
        <f t="shared" ca="1" si="41"/>
        <v>#N/A</v>
      </c>
      <c r="O197" s="119" t="str">
        <f t="shared" ca="1" si="46"/>
        <v>-</v>
      </c>
      <c r="P197" s="119" t="str">
        <f t="shared" ca="1" si="45"/>
        <v>-</v>
      </c>
      <c r="Q197" s="106" t="e">
        <f t="shared" ca="1" si="42"/>
        <v>#N/A</v>
      </c>
    </row>
    <row r="198" spans="1:17" hidden="1">
      <c r="A198" s="106">
        <f t="shared" si="36"/>
        <v>187</v>
      </c>
      <c r="B198" s="106" t="str">
        <f t="shared" ca="1" si="37"/>
        <v>N</v>
      </c>
      <c r="C198" s="106" t="str">
        <f t="shared" ca="1" si="51"/>
        <v>-</v>
      </c>
      <c r="D198" s="106" t="str">
        <f t="shared" ca="1" si="51"/>
        <v>-</v>
      </c>
      <c r="E198" s="106" t="str">
        <f t="shared" ca="1" si="51"/>
        <v>-</v>
      </c>
      <c r="F198" s="106" t="str">
        <f t="shared" ca="1" si="51"/>
        <v>-</v>
      </c>
      <c r="G198" s="106" t="str">
        <f t="shared" ca="1" si="51"/>
        <v>-</v>
      </c>
      <c r="H198" s="112" t="str">
        <f t="shared" ca="1" si="51"/>
        <v>-</v>
      </c>
      <c r="I198" s="106" t="str">
        <f t="shared" ca="1" si="51"/>
        <v>-</v>
      </c>
      <c r="J198" s="106" t="e">
        <f t="shared" ca="1" si="43"/>
        <v>#N/A</v>
      </c>
      <c r="K198" s="119" t="e">
        <f t="shared" ca="1" si="38"/>
        <v>#N/A</v>
      </c>
      <c r="L198" s="119" t="e">
        <f t="shared" ca="1" si="39"/>
        <v>#N/A</v>
      </c>
      <c r="M198" s="119" t="e">
        <f t="shared" ca="1" si="40"/>
        <v>#N/A</v>
      </c>
      <c r="N198" s="119" t="e">
        <f t="shared" ca="1" si="41"/>
        <v>#N/A</v>
      </c>
      <c r="O198" s="119" t="str">
        <f t="shared" ca="1" si="46"/>
        <v>-</v>
      </c>
      <c r="P198" s="119" t="str">
        <f t="shared" ca="1" si="45"/>
        <v>-</v>
      </c>
      <c r="Q198" s="106" t="e">
        <f t="shared" ca="1" si="42"/>
        <v>#N/A</v>
      </c>
    </row>
    <row r="199" spans="1:17" hidden="1">
      <c r="A199" s="106">
        <f t="shared" si="36"/>
        <v>188</v>
      </c>
      <c r="B199" s="106" t="str">
        <f t="shared" ca="1" si="37"/>
        <v>N</v>
      </c>
      <c r="C199" s="106" t="str">
        <f t="shared" ca="1" si="51"/>
        <v>-</v>
      </c>
      <c r="D199" s="106" t="str">
        <f t="shared" ca="1" si="51"/>
        <v>-</v>
      </c>
      <c r="E199" s="106" t="str">
        <f t="shared" ca="1" si="51"/>
        <v>-</v>
      </c>
      <c r="F199" s="106" t="str">
        <f t="shared" ca="1" si="51"/>
        <v>-</v>
      </c>
      <c r="G199" s="106" t="str">
        <f t="shared" ca="1" si="51"/>
        <v>-</v>
      </c>
      <c r="H199" s="112" t="str">
        <f t="shared" ca="1" si="51"/>
        <v>-</v>
      </c>
      <c r="I199" s="106" t="str">
        <f t="shared" ca="1" si="51"/>
        <v>-</v>
      </c>
      <c r="J199" s="106" t="e">
        <f t="shared" ca="1" si="43"/>
        <v>#N/A</v>
      </c>
      <c r="K199" s="119" t="e">
        <f t="shared" ca="1" si="38"/>
        <v>#N/A</v>
      </c>
      <c r="L199" s="119" t="e">
        <f t="shared" ca="1" si="39"/>
        <v>#N/A</v>
      </c>
      <c r="M199" s="119" t="e">
        <f t="shared" ca="1" si="40"/>
        <v>#N/A</v>
      </c>
      <c r="N199" s="119" t="e">
        <f t="shared" ca="1" si="41"/>
        <v>#N/A</v>
      </c>
      <c r="O199" s="119" t="str">
        <f t="shared" ca="1" si="46"/>
        <v>-</v>
      </c>
      <c r="P199" s="119" t="str">
        <f t="shared" ca="1" si="45"/>
        <v>-</v>
      </c>
      <c r="Q199" s="106" t="e">
        <f t="shared" ca="1" si="42"/>
        <v>#N/A</v>
      </c>
    </row>
    <row r="200" spans="1:17" hidden="1">
      <c r="A200" s="106">
        <f t="shared" si="36"/>
        <v>189</v>
      </c>
      <c r="B200" s="106" t="str">
        <f t="shared" ca="1" si="37"/>
        <v>N</v>
      </c>
      <c r="C200" s="106" t="str">
        <f t="shared" ca="1" si="51"/>
        <v>-</v>
      </c>
      <c r="D200" s="106" t="str">
        <f t="shared" ca="1" si="51"/>
        <v>-</v>
      </c>
      <c r="E200" s="106" t="str">
        <f t="shared" ca="1" si="51"/>
        <v>-</v>
      </c>
      <c r="F200" s="106" t="str">
        <f t="shared" ca="1" si="51"/>
        <v>-</v>
      </c>
      <c r="G200" s="106" t="str">
        <f t="shared" ca="1" si="51"/>
        <v>-</v>
      </c>
      <c r="H200" s="112" t="str">
        <f t="shared" ca="1" si="51"/>
        <v>-</v>
      </c>
      <c r="I200" s="106" t="str">
        <f t="shared" ca="1" si="51"/>
        <v>-</v>
      </c>
      <c r="J200" s="106" t="e">
        <f t="shared" ca="1" si="43"/>
        <v>#N/A</v>
      </c>
      <c r="K200" s="119" t="e">
        <f t="shared" ca="1" si="38"/>
        <v>#N/A</v>
      </c>
      <c r="L200" s="119" t="e">
        <f t="shared" ca="1" si="39"/>
        <v>#N/A</v>
      </c>
      <c r="M200" s="119" t="e">
        <f t="shared" ca="1" si="40"/>
        <v>#N/A</v>
      </c>
      <c r="N200" s="119" t="e">
        <f t="shared" ca="1" si="41"/>
        <v>#N/A</v>
      </c>
      <c r="O200" s="119" t="str">
        <f t="shared" ca="1" si="46"/>
        <v>-</v>
      </c>
      <c r="P200" s="119" t="str">
        <f t="shared" ca="1" si="45"/>
        <v>-</v>
      </c>
      <c r="Q200" s="106" t="e">
        <f t="shared" ca="1" si="42"/>
        <v>#N/A</v>
      </c>
    </row>
    <row r="201" spans="1:17" hidden="1">
      <c r="A201" s="106">
        <f t="shared" si="36"/>
        <v>190</v>
      </c>
      <c r="B201" s="106" t="str">
        <f t="shared" ca="1" si="37"/>
        <v>N</v>
      </c>
      <c r="C201" s="106" t="str">
        <f t="shared" ca="1" si="51"/>
        <v>-</v>
      </c>
      <c r="D201" s="106" t="str">
        <f t="shared" ca="1" si="51"/>
        <v>-</v>
      </c>
      <c r="E201" s="106" t="str">
        <f t="shared" ca="1" si="51"/>
        <v>-</v>
      </c>
      <c r="F201" s="106" t="str">
        <f t="shared" ca="1" si="51"/>
        <v>-</v>
      </c>
      <c r="G201" s="106" t="str">
        <f t="shared" ca="1" si="51"/>
        <v>-</v>
      </c>
      <c r="H201" s="112" t="str">
        <f t="shared" ca="1" si="51"/>
        <v>-</v>
      </c>
      <c r="I201" s="106" t="str">
        <f t="shared" ca="1" si="51"/>
        <v>-</v>
      </c>
      <c r="J201" s="106" t="e">
        <f t="shared" ca="1" si="43"/>
        <v>#N/A</v>
      </c>
      <c r="K201" s="119" t="e">
        <f t="shared" ca="1" si="38"/>
        <v>#N/A</v>
      </c>
      <c r="L201" s="119" t="e">
        <f t="shared" ca="1" si="39"/>
        <v>#N/A</v>
      </c>
      <c r="M201" s="119" t="e">
        <f t="shared" ca="1" si="40"/>
        <v>#N/A</v>
      </c>
      <c r="N201" s="119" t="e">
        <f t="shared" ca="1" si="41"/>
        <v>#N/A</v>
      </c>
      <c r="O201" s="119" t="str">
        <f t="shared" ca="1" si="46"/>
        <v>-</v>
      </c>
      <c r="P201" s="119" t="str">
        <f t="shared" ca="1" si="45"/>
        <v>-</v>
      </c>
      <c r="Q201" s="106" t="e">
        <f t="shared" ca="1" si="42"/>
        <v>#N/A</v>
      </c>
    </row>
    <row r="202" spans="1:17" hidden="1">
      <c r="A202" s="106">
        <f t="shared" si="36"/>
        <v>191</v>
      </c>
      <c r="B202" s="106" t="str">
        <f t="shared" ca="1" si="37"/>
        <v>N</v>
      </c>
      <c r="C202" s="106" t="str">
        <f t="shared" ref="C202:I211" ca="1" si="52">IF($B202="OK",OFFSET(gen_sort_ul,$A202,C$2),"-")</f>
        <v>-</v>
      </c>
      <c r="D202" s="106" t="str">
        <f t="shared" ca="1" si="52"/>
        <v>-</v>
      </c>
      <c r="E202" s="106" t="str">
        <f t="shared" ca="1" si="52"/>
        <v>-</v>
      </c>
      <c r="F202" s="106" t="str">
        <f t="shared" ca="1" si="52"/>
        <v>-</v>
      </c>
      <c r="G202" s="106" t="str">
        <f t="shared" ca="1" si="52"/>
        <v>-</v>
      </c>
      <c r="H202" s="112" t="str">
        <f t="shared" ca="1" si="52"/>
        <v>-</v>
      </c>
      <c r="I202" s="106" t="str">
        <f t="shared" ca="1" si="52"/>
        <v>-</v>
      </c>
      <c r="J202" s="106" t="e">
        <f t="shared" ca="1" si="43"/>
        <v>#N/A</v>
      </c>
      <c r="K202" s="119" t="e">
        <f t="shared" ca="1" si="38"/>
        <v>#N/A</v>
      </c>
      <c r="L202" s="119" t="e">
        <f t="shared" ca="1" si="39"/>
        <v>#N/A</v>
      </c>
      <c r="M202" s="119" t="e">
        <f t="shared" ca="1" si="40"/>
        <v>#N/A</v>
      </c>
      <c r="N202" s="119" t="e">
        <f t="shared" ca="1" si="41"/>
        <v>#N/A</v>
      </c>
      <c r="O202" s="119" t="str">
        <f t="shared" ca="1" si="46"/>
        <v>-</v>
      </c>
      <c r="P202" s="119" t="str">
        <f t="shared" ca="1" si="45"/>
        <v>-</v>
      </c>
      <c r="Q202" s="106" t="e">
        <f t="shared" ca="1" si="42"/>
        <v>#N/A</v>
      </c>
    </row>
    <row r="203" spans="1:17" hidden="1">
      <c r="A203" s="106">
        <f t="shared" si="36"/>
        <v>192</v>
      </c>
      <c r="B203" s="106" t="str">
        <f t="shared" ca="1" si="37"/>
        <v>N</v>
      </c>
      <c r="C203" s="106" t="str">
        <f t="shared" ca="1" si="52"/>
        <v>-</v>
      </c>
      <c r="D203" s="106" t="str">
        <f t="shared" ca="1" si="52"/>
        <v>-</v>
      </c>
      <c r="E203" s="106" t="str">
        <f t="shared" ca="1" si="52"/>
        <v>-</v>
      </c>
      <c r="F203" s="106" t="str">
        <f t="shared" ca="1" si="52"/>
        <v>-</v>
      </c>
      <c r="G203" s="106" t="str">
        <f t="shared" ca="1" si="52"/>
        <v>-</v>
      </c>
      <c r="H203" s="112" t="str">
        <f t="shared" ca="1" si="52"/>
        <v>-</v>
      </c>
      <c r="I203" s="106" t="str">
        <f t="shared" ca="1" si="52"/>
        <v>-</v>
      </c>
      <c r="J203" s="106" t="e">
        <f t="shared" ca="1" si="43"/>
        <v>#N/A</v>
      </c>
      <c r="K203" s="119" t="e">
        <f t="shared" ca="1" si="38"/>
        <v>#N/A</v>
      </c>
      <c r="L203" s="119" t="e">
        <f t="shared" ca="1" si="39"/>
        <v>#N/A</v>
      </c>
      <c r="M203" s="119" t="e">
        <f t="shared" ca="1" si="40"/>
        <v>#N/A</v>
      </c>
      <c r="N203" s="119" t="e">
        <f t="shared" ca="1" si="41"/>
        <v>#N/A</v>
      </c>
      <c r="O203" s="119" t="str">
        <f t="shared" ca="1" si="46"/>
        <v>-</v>
      </c>
      <c r="P203" s="119" t="str">
        <f t="shared" ca="1" si="45"/>
        <v>-</v>
      </c>
      <c r="Q203" s="106" t="e">
        <f t="shared" ca="1" si="42"/>
        <v>#N/A</v>
      </c>
    </row>
    <row r="204" spans="1:17" hidden="1">
      <c r="A204" s="106">
        <f t="shared" ref="A204:A267" si="53">ROW(C204)-ROW(C$11)</f>
        <v>193</v>
      </c>
      <c r="B204" s="106" t="str">
        <f t="shared" ref="B204:B267" ca="1" si="54">IF(OFFSET(gen_sort_ul,$A204,0)&gt;0,IF(OFFSET(gen_sort_ul,$A204,B$2)=ignore_flag,"N","OK"),"Too long")</f>
        <v>N</v>
      </c>
      <c r="C204" s="106" t="str">
        <f t="shared" ca="1" si="52"/>
        <v>-</v>
      </c>
      <c r="D204" s="106" t="str">
        <f t="shared" ca="1" si="52"/>
        <v>-</v>
      </c>
      <c r="E204" s="106" t="str">
        <f t="shared" ca="1" si="52"/>
        <v>-</v>
      </c>
      <c r="F204" s="106" t="str">
        <f t="shared" ca="1" si="52"/>
        <v>-</v>
      </c>
      <c r="G204" s="106" t="str">
        <f t="shared" ca="1" si="52"/>
        <v>-</v>
      </c>
      <c r="H204" s="112" t="str">
        <f t="shared" ca="1" si="52"/>
        <v>-</v>
      </c>
      <c r="I204" s="106" t="str">
        <f t="shared" ca="1" si="52"/>
        <v>-</v>
      </c>
      <c r="J204" s="106" t="e">
        <f t="shared" ca="1" si="43"/>
        <v>#N/A</v>
      </c>
      <c r="K204" s="119" t="e">
        <f t="shared" ref="K204:K267" ca="1" si="55">INDEX(cluster_flag,MATCH(D204, hdr_cluster_gen_type,0))</f>
        <v>#N/A</v>
      </c>
      <c r="L204" s="119" t="e">
        <f t="shared" ref="L204:L267" ca="1" si="56">IF($K204,INDEX(hdr_cluster_set,MATCH(O204,OFFSET(cluster_params_ul,$Q204-1,L$8-1,1,L$9))+L$8-1),"-")</f>
        <v>#N/A</v>
      </c>
      <c r="M204" s="119" t="e">
        <f t="shared" ref="M204:M267" ca="1" si="57">IF($K204,INDEX(hdr_cluster_set,MATCH(E204,OFFSET(cluster_params_ul,$Q204-1,M$8-1,1,M$9))+M$8-1),"-")</f>
        <v>#N/A</v>
      </c>
      <c r="N204" s="119" t="e">
        <f t="shared" ref="N204:N267" ca="1" si="58">IF($K204,INDEX(hdr_cluster_set,MATCH(H204,OFFSET(cluster_params_ul,$Q204-1,N$8-1,1,N$9))+N$8-1),"-")</f>
        <v>#N/A</v>
      </c>
      <c r="O204" s="119" t="str">
        <f t="shared" ca="1" si="46"/>
        <v>-</v>
      </c>
      <c r="P204" s="119" t="str">
        <f t="shared" ca="1" si="45"/>
        <v>-</v>
      </c>
      <c r="Q204" s="106" t="e">
        <f t="shared" ref="Q204:Q267" ca="1" si="59">MATCH(D204,hdr_cluster_gen_type,0)</f>
        <v>#N/A</v>
      </c>
    </row>
    <row r="205" spans="1:17" hidden="1">
      <c r="A205" s="106">
        <f t="shared" si="53"/>
        <v>194</v>
      </c>
      <c r="B205" s="106" t="str">
        <f t="shared" ca="1" si="54"/>
        <v>N</v>
      </c>
      <c r="C205" s="106" t="str">
        <f t="shared" ca="1" si="52"/>
        <v>-</v>
      </c>
      <c r="D205" s="106" t="str">
        <f t="shared" ca="1" si="52"/>
        <v>-</v>
      </c>
      <c r="E205" s="106" t="str">
        <f t="shared" ca="1" si="52"/>
        <v>-</v>
      </c>
      <c r="F205" s="106" t="str">
        <f t="shared" ca="1" si="52"/>
        <v>-</v>
      </c>
      <c r="G205" s="106" t="str">
        <f t="shared" ca="1" si="52"/>
        <v>-</v>
      </c>
      <c r="H205" s="112" t="str">
        <f t="shared" ca="1" si="52"/>
        <v>-</v>
      </c>
      <c r="I205" s="106" t="str">
        <f t="shared" ca="1" si="52"/>
        <v>-</v>
      </c>
      <c r="J205" s="106" t="e">
        <f t="shared" ref="J205:J268" ca="1" si="60">D205&amp;IF(K205,"_"&amp;L205&amp;"_"&amp;M205&amp;"_"&amp;N205,"")</f>
        <v>#N/A</v>
      </c>
      <c r="K205" s="119" t="e">
        <f t="shared" ca="1" si="55"/>
        <v>#N/A</v>
      </c>
      <c r="L205" s="119" t="e">
        <f t="shared" ca="1" si="56"/>
        <v>#N/A</v>
      </c>
      <c r="M205" s="119" t="e">
        <f t="shared" ca="1" si="57"/>
        <v>#N/A</v>
      </c>
      <c r="N205" s="119" t="e">
        <f t="shared" ca="1" si="58"/>
        <v>#N/A</v>
      </c>
      <c r="O205" s="119" t="str">
        <f t="shared" ca="1" si="46"/>
        <v>-</v>
      </c>
      <c r="P205" s="119" t="str">
        <f t="shared" ca="1" si="45"/>
        <v>-</v>
      </c>
      <c r="Q205" s="106" t="e">
        <f t="shared" ca="1" si="59"/>
        <v>#N/A</v>
      </c>
    </row>
    <row r="206" spans="1:17" hidden="1">
      <c r="A206" s="106">
        <f t="shared" si="53"/>
        <v>195</v>
      </c>
      <c r="B206" s="106" t="str">
        <f t="shared" ca="1" si="54"/>
        <v>N</v>
      </c>
      <c r="C206" s="106" t="str">
        <f t="shared" ca="1" si="52"/>
        <v>-</v>
      </c>
      <c r="D206" s="106" t="str">
        <f t="shared" ca="1" si="52"/>
        <v>-</v>
      </c>
      <c r="E206" s="106" t="str">
        <f t="shared" ca="1" si="52"/>
        <v>-</v>
      </c>
      <c r="F206" s="106" t="str">
        <f t="shared" ca="1" si="52"/>
        <v>-</v>
      </c>
      <c r="G206" s="106" t="str">
        <f t="shared" ca="1" si="52"/>
        <v>-</v>
      </c>
      <c r="H206" s="112" t="str">
        <f t="shared" ca="1" si="52"/>
        <v>-</v>
      </c>
      <c r="I206" s="106" t="str">
        <f t="shared" ca="1" si="52"/>
        <v>-</v>
      </c>
      <c r="J206" s="106" t="e">
        <f t="shared" ca="1" si="60"/>
        <v>#N/A</v>
      </c>
      <c r="K206" s="119" t="e">
        <f t="shared" ca="1" si="55"/>
        <v>#N/A</v>
      </c>
      <c r="L206" s="119" t="e">
        <f t="shared" ca="1" si="56"/>
        <v>#N/A</v>
      </c>
      <c r="M206" s="119" t="e">
        <f t="shared" ca="1" si="57"/>
        <v>#N/A</v>
      </c>
      <c r="N206" s="119" t="e">
        <f t="shared" ca="1" si="58"/>
        <v>#N/A</v>
      </c>
      <c r="O206" s="119" t="str">
        <f t="shared" ca="1" si="46"/>
        <v>-</v>
      </c>
      <c r="P206" s="119" t="str">
        <f t="shared" ca="1" si="45"/>
        <v>-</v>
      </c>
      <c r="Q206" s="106" t="e">
        <f t="shared" ca="1" si="59"/>
        <v>#N/A</v>
      </c>
    </row>
    <row r="207" spans="1:17" hidden="1">
      <c r="A207" s="106">
        <f t="shared" si="53"/>
        <v>196</v>
      </c>
      <c r="B207" s="106" t="str">
        <f t="shared" ca="1" si="54"/>
        <v>N</v>
      </c>
      <c r="C207" s="106" t="str">
        <f t="shared" ca="1" si="52"/>
        <v>-</v>
      </c>
      <c r="D207" s="106" t="str">
        <f t="shared" ca="1" si="52"/>
        <v>-</v>
      </c>
      <c r="E207" s="106" t="str">
        <f t="shared" ca="1" si="52"/>
        <v>-</v>
      </c>
      <c r="F207" s="106" t="str">
        <f t="shared" ca="1" si="52"/>
        <v>-</v>
      </c>
      <c r="G207" s="106" t="str">
        <f t="shared" ca="1" si="52"/>
        <v>-</v>
      </c>
      <c r="H207" s="112" t="str">
        <f t="shared" ca="1" si="52"/>
        <v>-</v>
      </c>
      <c r="I207" s="106" t="str">
        <f t="shared" ca="1" si="52"/>
        <v>-</v>
      </c>
      <c r="J207" s="106" t="e">
        <f t="shared" ca="1" si="60"/>
        <v>#N/A</v>
      </c>
      <c r="K207" s="119" t="e">
        <f t="shared" ca="1" si="55"/>
        <v>#N/A</v>
      </c>
      <c r="L207" s="119" t="e">
        <f t="shared" ca="1" si="56"/>
        <v>#N/A</v>
      </c>
      <c r="M207" s="119" t="e">
        <f t="shared" ca="1" si="57"/>
        <v>#N/A</v>
      </c>
      <c r="N207" s="119" t="e">
        <f t="shared" ca="1" si="58"/>
        <v>#N/A</v>
      </c>
      <c r="O207" s="119" t="str">
        <f t="shared" ca="1" si="46"/>
        <v>-</v>
      </c>
      <c r="P207" s="119" t="str">
        <f t="shared" ca="1" si="45"/>
        <v>-</v>
      </c>
      <c r="Q207" s="106" t="e">
        <f t="shared" ca="1" si="59"/>
        <v>#N/A</v>
      </c>
    </row>
    <row r="208" spans="1:17" hidden="1">
      <c r="A208" s="106">
        <f t="shared" si="53"/>
        <v>197</v>
      </c>
      <c r="B208" s="106" t="str">
        <f t="shared" ca="1" si="54"/>
        <v>N</v>
      </c>
      <c r="C208" s="106" t="str">
        <f t="shared" ca="1" si="52"/>
        <v>-</v>
      </c>
      <c r="D208" s="106" t="str">
        <f t="shared" ca="1" si="52"/>
        <v>-</v>
      </c>
      <c r="E208" s="106" t="str">
        <f t="shared" ca="1" si="52"/>
        <v>-</v>
      </c>
      <c r="F208" s="106" t="str">
        <f t="shared" ca="1" si="52"/>
        <v>-</v>
      </c>
      <c r="G208" s="106" t="str">
        <f t="shared" ca="1" si="52"/>
        <v>-</v>
      </c>
      <c r="H208" s="112" t="str">
        <f t="shared" ca="1" si="52"/>
        <v>-</v>
      </c>
      <c r="I208" s="106" t="str">
        <f t="shared" ca="1" si="52"/>
        <v>-</v>
      </c>
      <c r="J208" s="106" t="e">
        <f t="shared" ca="1" si="60"/>
        <v>#N/A</v>
      </c>
      <c r="K208" s="119" t="e">
        <f t="shared" ca="1" si="55"/>
        <v>#N/A</v>
      </c>
      <c r="L208" s="119" t="e">
        <f t="shared" ca="1" si="56"/>
        <v>#N/A</v>
      </c>
      <c r="M208" s="119" t="e">
        <f t="shared" ca="1" si="57"/>
        <v>#N/A</v>
      </c>
      <c r="N208" s="119" t="e">
        <f t="shared" ca="1" si="58"/>
        <v>#N/A</v>
      </c>
      <c r="O208" s="119" t="str">
        <f t="shared" ca="1" si="46"/>
        <v>-</v>
      </c>
      <c r="P208" s="119" t="str">
        <f t="shared" ca="1" si="45"/>
        <v>-</v>
      </c>
      <c r="Q208" s="106" t="e">
        <f t="shared" ca="1" si="59"/>
        <v>#N/A</v>
      </c>
    </row>
    <row r="209" spans="1:17" hidden="1">
      <c r="A209" s="106">
        <f t="shared" si="53"/>
        <v>198</v>
      </c>
      <c r="B209" s="106" t="str">
        <f t="shared" ca="1" si="54"/>
        <v>N</v>
      </c>
      <c r="C209" s="106" t="str">
        <f t="shared" ca="1" si="52"/>
        <v>-</v>
      </c>
      <c r="D209" s="106" t="str">
        <f t="shared" ca="1" si="52"/>
        <v>-</v>
      </c>
      <c r="E209" s="106" t="str">
        <f t="shared" ca="1" si="52"/>
        <v>-</v>
      </c>
      <c r="F209" s="106" t="str">
        <f t="shared" ca="1" si="52"/>
        <v>-</v>
      </c>
      <c r="G209" s="106" t="str">
        <f t="shared" ca="1" si="52"/>
        <v>-</v>
      </c>
      <c r="H209" s="112" t="str">
        <f t="shared" ca="1" si="52"/>
        <v>-</v>
      </c>
      <c r="I209" s="106" t="str">
        <f t="shared" ca="1" si="52"/>
        <v>-</v>
      </c>
      <c r="J209" s="106" t="e">
        <f t="shared" ca="1" si="60"/>
        <v>#N/A</v>
      </c>
      <c r="K209" s="119" t="e">
        <f t="shared" ca="1" si="55"/>
        <v>#N/A</v>
      </c>
      <c r="L209" s="119" t="e">
        <f t="shared" ca="1" si="56"/>
        <v>#N/A</v>
      </c>
      <c r="M209" s="119" t="e">
        <f t="shared" ca="1" si="57"/>
        <v>#N/A</v>
      </c>
      <c r="N209" s="119" t="e">
        <f t="shared" ca="1" si="58"/>
        <v>#N/A</v>
      </c>
      <c r="O209" s="119" t="str">
        <f t="shared" ca="1" si="46"/>
        <v>-</v>
      </c>
      <c r="P209" s="119" t="str">
        <f t="shared" ca="1" si="45"/>
        <v>-</v>
      </c>
      <c r="Q209" s="106" t="e">
        <f t="shared" ca="1" si="59"/>
        <v>#N/A</v>
      </c>
    </row>
    <row r="210" spans="1:17" hidden="1">
      <c r="A210" s="106">
        <f t="shared" si="53"/>
        <v>199</v>
      </c>
      <c r="B210" s="106" t="str">
        <f t="shared" ca="1" si="54"/>
        <v>N</v>
      </c>
      <c r="C210" s="106" t="str">
        <f t="shared" ca="1" si="52"/>
        <v>-</v>
      </c>
      <c r="D210" s="106" t="str">
        <f t="shared" ca="1" si="52"/>
        <v>-</v>
      </c>
      <c r="E210" s="106" t="str">
        <f t="shared" ca="1" si="52"/>
        <v>-</v>
      </c>
      <c r="F210" s="106" t="str">
        <f t="shared" ca="1" si="52"/>
        <v>-</v>
      </c>
      <c r="G210" s="106" t="str">
        <f t="shared" ca="1" si="52"/>
        <v>-</v>
      </c>
      <c r="H210" s="112" t="str">
        <f t="shared" ca="1" si="52"/>
        <v>-</v>
      </c>
      <c r="I210" s="106" t="str">
        <f t="shared" ca="1" si="52"/>
        <v>-</v>
      </c>
      <c r="J210" s="106" t="e">
        <f t="shared" ca="1" si="60"/>
        <v>#N/A</v>
      </c>
      <c r="K210" s="119" t="e">
        <f t="shared" ca="1" si="55"/>
        <v>#N/A</v>
      </c>
      <c r="L210" s="119" t="e">
        <f t="shared" ca="1" si="56"/>
        <v>#N/A</v>
      </c>
      <c r="M210" s="119" t="e">
        <f t="shared" ca="1" si="57"/>
        <v>#N/A</v>
      </c>
      <c r="N210" s="119" t="e">
        <f t="shared" ca="1" si="58"/>
        <v>#N/A</v>
      </c>
      <c r="O210" s="119" t="str">
        <f t="shared" ca="1" si="46"/>
        <v>-</v>
      </c>
      <c r="P210" s="119" t="str">
        <f t="shared" ref="P210:P273" ca="1" si="61">IF($B210="OK",OFFSET(gen_sort_ul,$A210,P$2),"-")</f>
        <v>-</v>
      </c>
      <c r="Q210" s="106" t="e">
        <f t="shared" ca="1" si="59"/>
        <v>#N/A</v>
      </c>
    </row>
    <row r="211" spans="1:17" hidden="1">
      <c r="A211" s="106">
        <f t="shared" si="53"/>
        <v>200</v>
      </c>
      <c r="B211" s="106" t="str">
        <f t="shared" ca="1" si="54"/>
        <v>N</v>
      </c>
      <c r="C211" s="106" t="str">
        <f t="shared" ca="1" si="52"/>
        <v>-</v>
      </c>
      <c r="D211" s="106" t="str">
        <f t="shared" ca="1" si="52"/>
        <v>-</v>
      </c>
      <c r="E211" s="106" t="str">
        <f t="shared" ca="1" si="52"/>
        <v>-</v>
      </c>
      <c r="F211" s="106" t="str">
        <f t="shared" ca="1" si="52"/>
        <v>-</v>
      </c>
      <c r="G211" s="106" t="str">
        <f t="shared" ca="1" si="52"/>
        <v>-</v>
      </c>
      <c r="H211" s="112" t="str">
        <f t="shared" ca="1" si="52"/>
        <v>-</v>
      </c>
      <c r="I211" s="106" t="str">
        <f t="shared" ca="1" si="52"/>
        <v>-</v>
      </c>
      <c r="J211" s="106" t="e">
        <f t="shared" ca="1" si="60"/>
        <v>#N/A</v>
      </c>
      <c r="K211" s="119" t="e">
        <f t="shared" ca="1" si="55"/>
        <v>#N/A</v>
      </c>
      <c r="L211" s="119" t="e">
        <f t="shared" ca="1" si="56"/>
        <v>#N/A</v>
      </c>
      <c r="M211" s="119" t="e">
        <f t="shared" ca="1" si="57"/>
        <v>#N/A</v>
      </c>
      <c r="N211" s="119" t="e">
        <f t="shared" ca="1" si="58"/>
        <v>#N/A</v>
      </c>
      <c r="O211" s="119" t="str">
        <f t="shared" ref="O211:O274" ca="1" si="62">IF($B211="OK",OFFSET(gen_sort_ul,$A211,O$2),"-")</f>
        <v>-</v>
      </c>
      <c r="P211" s="119" t="str">
        <f t="shared" ca="1" si="61"/>
        <v>-</v>
      </c>
      <c r="Q211" s="106" t="e">
        <f t="shared" ca="1" si="59"/>
        <v>#N/A</v>
      </c>
    </row>
    <row r="212" spans="1:17" hidden="1">
      <c r="A212" s="106">
        <f t="shared" si="53"/>
        <v>201</v>
      </c>
      <c r="B212" s="106" t="str">
        <f t="shared" ca="1" si="54"/>
        <v>N</v>
      </c>
      <c r="C212" s="106" t="str">
        <f t="shared" ref="C212:I221" ca="1" si="63">IF($B212="OK",OFFSET(gen_sort_ul,$A212,C$2),"-")</f>
        <v>-</v>
      </c>
      <c r="D212" s="106" t="str">
        <f t="shared" ca="1" si="63"/>
        <v>-</v>
      </c>
      <c r="E212" s="106" t="str">
        <f t="shared" ca="1" si="63"/>
        <v>-</v>
      </c>
      <c r="F212" s="106" t="str">
        <f t="shared" ca="1" si="63"/>
        <v>-</v>
      </c>
      <c r="G212" s="106" t="str">
        <f t="shared" ca="1" si="63"/>
        <v>-</v>
      </c>
      <c r="H212" s="112" t="str">
        <f t="shared" ca="1" si="63"/>
        <v>-</v>
      </c>
      <c r="I212" s="106" t="str">
        <f t="shared" ca="1" si="63"/>
        <v>-</v>
      </c>
      <c r="J212" s="106" t="e">
        <f t="shared" ca="1" si="60"/>
        <v>#N/A</v>
      </c>
      <c r="K212" s="119" t="e">
        <f t="shared" ca="1" si="55"/>
        <v>#N/A</v>
      </c>
      <c r="L212" s="119" t="e">
        <f t="shared" ca="1" si="56"/>
        <v>#N/A</v>
      </c>
      <c r="M212" s="119" t="e">
        <f t="shared" ca="1" si="57"/>
        <v>#N/A</v>
      </c>
      <c r="N212" s="119" t="e">
        <f t="shared" ca="1" si="58"/>
        <v>#N/A</v>
      </c>
      <c r="O212" s="119" t="str">
        <f t="shared" ca="1" si="62"/>
        <v>-</v>
      </c>
      <c r="P212" s="119" t="str">
        <f t="shared" ca="1" si="61"/>
        <v>-</v>
      </c>
      <c r="Q212" s="106" t="e">
        <f t="shared" ca="1" si="59"/>
        <v>#N/A</v>
      </c>
    </row>
    <row r="213" spans="1:17" hidden="1">
      <c r="A213" s="106">
        <f t="shared" si="53"/>
        <v>202</v>
      </c>
      <c r="B213" s="106" t="str">
        <f t="shared" ca="1" si="54"/>
        <v>N</v>
      </c>
      <c r="C213" s="106" t="str">
        <f t="shared" ca="1" si="63"/>
        <v>-</v>
      </c>
      <c r="D213" s="106" t="str">
        <f t="shared" ca="1" si="63"/>
        <v>-</v>
      </c>
      <c r="E213" s="106" t="str">
        <f t="shared" ca="1" si="63"/>
        <v>-</v>
      </c>
      <c r="F213" s="106" t="str">
        <f t="shared" ca="1" si="63"/>
        <v>-</v>
      </c>
      <c r="G213" s="106" t="str">
        <f t="shared" ca="1" si="63"/>
        <v>-</v>
      </c>
      <c r="H213" s="112" t="str">
        <f t="shared" ca="1" si="63"/>
        <v>-</v>
      </c>
      <c r="I213" s="106" t="str">
        <f t="shared" ca="1" si="63"/>
        <v>-</v>
      </c>
      <c r="J213" s="106" t="e">
        <f t="shared" ca="1" si="60"/>
        <v>#N/A</v>
      </c>
      <c r="K213" s="119" t="e">
        <f t="shared" ca="1" si="55"/>
        <v>#N/A</v>
      </c>
      <c r="L213" s="119" t="e">
        <f t="shared" ca="1" si="56"/>
        <v>#N/A</v>
      </c>
      <c r="M213" s="119" t="e">
        <f t="shared" ca="1" si="57"/>
        <v>#N/A</v>
      </c>
      <c r="N213" s="119" t="e">
        <f t="shared" ca="1" si="58"/>
        <v>#N/A</v>
      </c>
      <c r="O213" s="119" t="str">
        <f t="shared" ca="1" si="62"/>
        <v>-</v>
      </c>
      <c r="P213" s="119" t="str">
        <f t="shared" ca="1" si="61"/>
        <v>-</v>
      </c>
      <c r="Q213" s="106" t="e">
        <f t="shared" ca="1" si="59"/>
        <v>#N/A</v>
      </c>
    </row>
    <row r="214" spans="1:17">
      <c r="A214" s="106">
        <f t="shared" si="53"/>
        <v>203</v>
      </c>
      <c r="B214" s="106" t="str">
        <f t="shared" ca="1" si="54"/>
        <v>OK</v>
      </c>
      <c r="C214" s="106" t="str">
        <f t="shared" ca="1" si="63"/>
        <v>wind</v>
      </c>
      <c r="D214" s="106" t="str">
        <f t="shared" ca="1" si="63"/>
        <v>wind</v>
      </c>
      <c r="E214" s="106">
        <f t="shared" ca="1" si="63"/>
        <v>0.5</v>
      </c>
      <c r="F214" s="106">
        <f t="shared" ca="1" si="63"/>
        <v>0.5</v>
      </c>
      <c r="G214" s="106" t="str">
        <f t="shared" ca="1" si="63"/>
        <v>wind</v>
      </c>
      <c r="H214" s="112">
        <f t="shared" ca="1" si="63"/>
        <v>1</v>
      </c>
      <c r="I214" s="106">
        <f t="shared" ca="1" si="63"/>
        <v>0.5</v>
      </c>
      <c r="J214" s="106" t="str">
        <f t="shared" ca="1" si="60"/>
        <v>wind</v>
      </c>
      <c r="K214" s="119" t="b">
        <f t="shared" ca="1" si="55"/>
        <v>0</v>
      </c>
      <c r="L214" s="119" t="str">
        <f t="shared" ca="1" si="56"/>
        <v>-</v>
      </c>
      <c r="M214" s="119" t="str">
        <f t="shared" ca="1" si="57"/>
        <v>-</v>
      </c>
      <c r="N214" s="119" t="str">
        <f t="shared" ca="1" si="58"/>
        <v>-</v>
      </c>
      <c r="O214" s="119">
        <f t="shared" ca="1" si="62"/>
        <v>2007</v>
      </c>
      <c r="P214" s="119" t="str">
        <f t="shared" ca="1" si="61"/>
        <v/>
      </c>
      <c r="Q214" s="106">
        <f t="shared" ca="1" si="59"/>
        <v>8</v>
      </c>
    </row>
    <row r="215" spans="1:17" hidden="1">
      <c r="A215" s="106">
        <f t="shared" si="53"/>
        <v>204</v>
      </c>
      <c r="B215" s="106" t="str">
        <f t="shared" ca="1" si="54"/>
        <v>N</v>
      </c>
      <c r="C215" s="106" t="str">
        <f t="shared" ca="1" si="63"/>
        <v>-</v>
      </c>
      <c r="D215" s="106" t="str">
        <f t="shared" ca="1" si="63"/>
        <v>-</v>
      </c>
      <c r="E215" s="106" t="str">
        <f t="shared" ca="1" si="63"/>
        <v>-</v>
      </c>
      <c r="F215" s="106" t="str">
        <f t="shared" ca="1" si="63"/>
        <v>-</v>
      </c>
      <c r="G215" s="106" t="str">
        <f t="shared" ca="1" si="63"/>
        <v>-</v>
      </c>
      <c r="H215" s="112" t="str">
        <f t="shared" ca="1" si="63"/>
        <v>-</v>
      </c>
      <c r="I215" s="106" t="str">
        <f t="shared" ca="1" si="63"/>
        <v>-</v>
      </c>
      <c r="J215" s="106" t="e">
        <f t="shared" ca="1" si="60"/>
        <v>#N/A</v>
      </c>
      <c r="K215" s="119" t="e">
        <f t="shared" ca="1" si="55"/>
        <v>#N/A</v>
      </c>
      <c r="L215" s="119" t="e">
        <f t="shared" ca="1" si="56"/>
        <v>#N/A</v>
      </c>
      <c r="M215" s="119" t="e">
        <f t="shared" ca="1" si="57"/>
        <v>#N/A</v>
      </c>
      <c r="N215" s="119" t="e">
        <f t="shared" ca="1" si="58"/>
        <v>#N/A</v>
      </c>
      <c r="O215" s="119" t="str">
        <f t="shared" ca="1" si="62"/>
        <v>-</v>
      </c>
      <c r="P215" s="119" t="str">
        <f t="shared" ca="1" si="61"/>
        <v>-</v>
      </c>
      <c r="Q215" s="106" t="e">
        <f t="shared" ca="1" si="59"/>
        <v>#N/A</v>
      </c>
    </row>
    <row r="216" spans="1:17" hidden="1">
      <c r="A216" s="106">
        <f t="shared" si="53"/>
        <v>205</v>
      </c>
      <c r="B216" s="106" t="str">
        <f t="shared" ca="1" si="54"/>
        <v>N</v>
      </c>
      <c r="C216" s="106" t="str">
        <f t="shared" ca="1" si="63"/>
        <v>-</v>
      </c>
      <c r="D216" s="106" t="str">
        <f t="shared" ca="1" si="63"/>
        <v>-</v>
      </c>
      <c r="E216" s="106" t="str">
        <f t="shared" ca="1" si="63"/>
        <v>-</v>
      </c>
      <c r="F216" s="106" t="str">
        <f t="shared" ca="1" si="63"/>
        <v>-</v>
      </c>
      <c r="G216" s="106" t="str">
        <f t="shared" ca="1" si="63"/>
        <v>-</v>
      </c>
      <c r="H216" s="112" t="str">
        <f t="shared" ca="1" si="63"/>
        <v>-</v>
      </c>
      <c r="I216" s="106" t="str">
        <f t="shared" ca="1" si="63"/>
        <v>-</v>
      </c>
      <c r="J216" s="106" t="e">
        <f t="shared" ca="1" si="60"/>
        <v>#N/A</v>
      </c>
      <c r="K216" s="119" t="e">
        <f t="shared" ca="1" si="55"/>
        <v>#N/A</v>
      </c>
      <c r="L216" s="119" t="e">
        <f t="shared" ca="1" si="56"/>
        <v>#N/A</v>
      </c>
      <c r="M216" s="119" t="e">
        <f t="shared" ca="1" si="57"/>
        <v>#N/A</v>
      </c>
      <c r="N216" s="119" t="e">
        <f t="shared" ca="1" si="58"/>
        <v>#N/A</v>
      </c>
      <c r="O216" s="119" t="str">
        <f t="shared" ca="1" si="62"/>
        <v>-</v>
      </c>
      <c r="P216" s="119" t="str">
        <f t="shared" ca="1" si="61"/>
        <v>-</v>
      </c>
      <c r="Q216" s="106" t="e">
        <f t="shared" ca="1" si="59"/>
        <v>#N/A</v>
      </c>
    </row>
    <row r="217" spans="1:17" hidden="1">
      <c r="A217" s="106">
        <f t="shared" si="53"/>
        <v>206</v>
      </c>
      <c r="B217" s="106" t="str">
        <f t="shared" ca="1" si="54"/>
        <v>N</v>
      </c>
      <c r="C217" s="106" t="str">
        <f t="shared" ca="1" si="63"/>
        <v>-</v>
      </c>
      <c r="D217" s="106" t="str">
        <f t="shared" ca="1" si="63"/>
        <v>-</v>
      </c>
      <c r="E217" s="106" t="str">
        <f t="shared" ca="1" si="63"/>
        <v>-</v>
      </c>
      <c r="F217" s="106" t="str">
        <f t="shared" ca="1" si="63"/>
        <v>-</v>
      </c>
      <c r="G217" s="106" t="str">
        <f t="shared" ca="1" si="63"/>
        <v>-</v>
      </c>
      <c r="H217" s="112" t="str">
        <f t="shared" ca="1" si="63"/>
        <v>-</v>
      </c>
      <c r="I217" s="106" t="str">
        <f t="shared" ca="1" si="63"/>
        <v>-</v>
      </c>
      <c r="J217" s="106" t="e">
        <f t="shared" ca="1" si="60"/>
        <v>#N/A</v>
      </c>
      <c r="K217" s="119" t="e">
        <f t="shared" ca="1" si="55"/>
        <v>#N/A</v>
      </c>
      <c r="L217" s="119" t="e">
        <f t="shared" ca="1" si="56"/>
        <v>#N/A</v>
      </c>
      <c r="M217" s="119" t="e">
        <f t="shared" ca="1" si="57"/>
        <v>#N/A</v>
      </c>
      <c r="N217" s="119" t="e">
        <f t="shared" ca="1" si="58"/>
        <v>#N/A</v>
      </c>
      <c r="O217" s="119" t="str">
        <f t="shared" ca="1" si="62"/>
        <v>-</v>
      </c>
      <c r="P217" s="119" t="str">
        <f t="shared" ca="1" si="61"/>
        <v>-</v>
      </c>
      <c r="Q217" s="106" t="e">
        <f t="shared" ca="1" si="59"/>
        <v>#N/A</v>
      </c>
    </row>
    <row r="218" spans="1:17" hidden="1">
      <c r="A218" s="106">
        <f t="shared" si="53"/>
        <v>207</v>
      </c>
      <c r="B218" s="106" t="str">
        <f t="shared" ca="1" si="54"/>
        <v>N</v>
      </c>
      <c r="C218" s="106" t="str">
        <f t="shared" ca="1" si="63"/>
        <v>-</v>
      </c>
      <c r="D218" s="106" t="str">
        <f t="shared" ca="1" si="63"/>
        <v>-</v>
      </c>
      <c r="E218" s="106" t="str">
        <f t="shared" ca="1" si="63"/>
        <v>-</v>
      </c>
      <c r="F218" s="106" t="str">
        <f t="shared" ca="1" si="63"/>
        <v>-</v>
      </c>
      <c r="G218" s="106" t="str">
        <f t="shared" ca="1" si="63"/>
        <v>-</v>
      </c>
      <c r="H218" s="112" t="str">
        <f t="shared" ca="1" si="63"/>
        <v>-</v>
      </c>
      <c r="I218" s="106" t="str">
        <f t="shared" ca="1" si="63"/>
        <v>-</v>
      </c>
      <c r="J218" s="106" t="e">
        <f t="shared" ca="1" si="60"/>
        <v>#N/A</v>
      </c>
      <c r="K218" s="119" t="e">
        <f t="shared" ca="1" si="55"/>
        <v>#N/A</v>
      </c>
      <c r="L218" s="119" t="e">
        <f t="shared" ca="1" si="56"/>
        <v>#N/A</v>
      </c>
      <c r="M218" s="119" t="e">
        <f t="shared" ca="1" si="57"/>
        <v>#N/A</v>
      </c>
      <c r="N218" s="119" t="e">
        <f t="shared" ca="1" si="58"/>
        <v>#N/A</v>
      </c>
      <c r="O218" s="119" t="str">
        <f t="shared" ca="1" si="62"/>
        <v>-</v>
      </c>
      <c r="P218" s="119" t="str">
        <f t="shared" ca="1" si="61"/>
        <v>-</v>
      </c>
      <c r="Q218" s="106" t="e">
        <f t="shared" ca="1" si="59"/>
        <v>#N/A</v>
      </c>
    </row>
    <row r="219" spans="1:17" hidden="1">
      <c r="A219" s="106">
        <f t="shared" si="53"/>
        <v>208</v>
      </c>
      <c r="B219" s="106" t="str">
        <f t="shared" ca="1" si="54"/>
        <v>N</v>
      </c>
      <c r="C219" s="106" t="str">
        <f t="shared" ca="1" si="63"/>
        <v>-</v>
      </c>
      <c r="D219" s="106" t="str">
        <f t="shared" ca="1" si="63"/>
        <v>-</v>
      </c>
      <c r="E219" s="106" t="str">
        <f t="shared" ca="1" si="63"/>
        <v>-</v>
      </c>
      <c r="F219" s="106" t="str">
        <f t="shared" ca="1" si="63"/>
        <v>-</v>
      </c>
      <c r="G219" s="106" t="str">
        <f t="shared" ca="1" si="63"/>
        <v>-</v>
      </c>
      <c r="H219" s="112" t="str">
        <f t="shared" ca="1" si="63"/>
        <v>-</v>
      </c>
      <c r="I219" s="106" t="str">
        <f t="shared" ca="1" si="63"/>
        <v>-</v>
      </c>
      <c r="J219" s="106" t="e">
        <f t="shared" ca="1" si="60"/>
        <v>#N/A</v>
      </c>
      <c r="K219" s="119" t="e">
        <f t="shared" ca="1" si="55"/>
        <v>#N/A</v>
      </c>
      <c r="L219" s="119" t="e">
        <f t="shared" ca="1" si="56"/>
        <v>#N/A</v>
      </c>
      <c r="M219" s="119" t="e">
        <f t="shared" ca="1" si="57"/>
        <v>#N/A</v>
      </c>
      <c r="N219" s="119" t="e">
        <f t="shared" ca="1" si="58"/>
        <v>#N/A</v>
      </c>
      <c r="O219" s="119" t="str">
        <f t="shared" ca="1" si="62"/>
        <v>-</v>
      </c>
      <c r="P219" s="119" t="str">
        <f t="shared" ca="1" si="61"/>
        <v>-</v>
      </c>
      <c r="Q219" s="106" t="e">
        <f t="shared" ca="1" si="59"/>
        <v>#N/A</v>
      </c>
    </row>
    <row r="220" spans="1:17" hidden="1">
      <c r="A220" s="106">
        <f t="shared" si="53"/>
        <v>209</v>
      </c>
      <c r="B220" s="106" t="str">
        <f t="shared" ca="1" si="54"/>
        <v>N</v>
      </c>
      <c r="C220" s="106" t="str">
        <f t="shared" ca="1" si="63"/>
        <v>-</v>
      </c>
      <c r="D220" s="106" t="str">
        <f t="shared" ca="1" si="63"/>
        <v>-</v>
      </c>
      <c r="E220" s="106" t="str">
        <f t="shared" ca="1" si="63"/>
        <v>-</v>
      </c>
      <c r="F220" s="106" t="str">
        <f t="shared" ca="1" si="63"/>
        <v>-</v>
      </c>
      <c r="G220" s="106" t="str">
        <f t="shared" ca="1" si="63"/>
        <v>-</v>
      </c>
      <c r="H220" s="112" t="str">
        <f t="shared" ca="1" si="63"/>
        <v>-</v>
      </c>
      <c r="I220" s="106" t="str">
        <f t="shared" ca="1" si="63"/>
        <v>-</v>
      </c>
      <c r="J220" s="106" t="e">
        <f t="shared" ca="1" si="60"/>
        <v>#N/A</v>
      </c>
      <c r="K220" s="119" t="e">
        <f t="shared" ca="1" si="55"/>
        <v>#N/A</v>
      </c>
      <c r="L220" s="119" t="e">
        <f t="shared" ca="1" si="56"/>
        <v>#N/A</v>
      </c>
      <c r="M220" s="119" t="e">
        <f t="shared" ca="1" si="57"/>
        <v>#N/A</v>
      </c>
      <c r="N220" s="119" t="e">
        <f t="shared" ca="1" si="58"/>
        <v>#N/A</v>
      </c>
      <c r="O220" s="119" t="str">
        <f t="shared" ca="1" si="62"/>
        <v>-</v>
      </c>
      <c r="P220" s="119" t="str">
        <f t="shared" ca="1" si="61"/>
        <v>-</v>
      </c>
      <c r="Q220" s="106" t="e">
        <f t="shared" ca="1" si="59"/>
        <v>#N/A</v>
      </c>
    </row>
    <row r="221" spans="1:17" hidden="1">
      <c r="A221" s="106">
        <f t="shared" si="53"/>
        <v>210</v>
      </c>
      <c r="B221" s="106" t="str">
        <f t="shared" ca="1" si="54"/>
        <v>N</v>
      </c>
      <c r="C221" s="106" t="str">
        <f t="shared" ca="1" si="63"/>
        <v>-</v>
      </c>
      <c r="D221" s="106" t="str">
        <f t="shared" ca="1" si="63"/>
        <v>-</v>
      </c>
      <c r="E221" s="106" t="str">
        <f t="shared" ca="1" si="63"/>
        <v>-</v>
      </c>
      <c r="F221" s="106" t="str">
        <f t="shared" ca="1" si="63"/>
        <v>-</v>
      </c>
      <c r="G221" s="106" t="str">
        <f t="shared" ca="1" si="63"/>
        <v>-</v>
      </c>
      <c r="H221" s="112" t="str">
        <f t="shared" ca="1" si="63"/>
        <v>-</v>
      </c>
      <c r="I221" s="106" t="str">
        <f t="shared" ca="1" si="63"/>
        <v>-</v>
      </c>
      <c r="J221" s="106" t="e">
        <f t="shared" ca="1" si="60"/>
        <v>#N/A</v>
      </c>
      <c r="K221" s="119" t="e">
        <f t="shared" ca="1" si="55"/>
        <v>#N/A</v>
      </c>
      <c r="L221" s="119" t="e">
        <f t="shared" ca="1" si="56"/>
        <v>#N/A</v>
      </c>
      <c r="M221" s="119" t="e">
        <f t="shared" ca="1" si="57"/>
        <v>#N/A</v>
      </c>
      <c r="N221" s="119" t="e">
        <f t="shared" ca="1" si="58"/>
        <v>#N/A</v>
      </c>
      <c r="O221" s="119" t="str">
        <f t="shared" ca="1" si="62"/>
        <v>-</v>
      </c>
      <c r="P221" s="119" t="str">
        <f t="shared" ca="1" si="61"/>
        <v>-</v>
      </c>
      <c r="Q221" s="106" t="e">
        <f t="shared" ca="1" si="59"/>
        <v>#N/A</v>
      </c>
    </row>
    <row r="222" spans="1:17" hidden="1">
      <c r="A222" s="106">
        <f t="shared" si="53"/>
        <v>211</v>
      </c>
      <c r="B222" s="106" t="str">
        <f t="shared" ca="1" si="54"/>
        <v>N</v>
      </c>
      <c r="C222" s="106" t="str">
        <f t="shared" ref="C222:I231" ca="1" si="64">IF($B222="OK",OFFSET(gen_sort_ul,$A222,C$2),"-")</f>
        <v>-</v>
      </c>
      <c r="D222" s="106" t="str">
        <f t="shared" ca="1" si="64"/>
        <v>-</v>
      </c>
      <c r="E222" s="106" t="str">
        <f t="shared" ca="1" si="64"/>
        <v>-</v>
      </c>
      <c r="F222" s="106" t="str">
        <f t="shared" ca="1" si="64"/>
        <v>-</v>
      </c>
      <c r="G222" s="106" t="str">
        <f t="shared" ca="1" si="64"/>
        <v>-</v>
      </c>
      <c r="H222" s="112" t="str">
        <f t="shared" ca="1" si="64"/>
        <v>-</v>
      </c>
      <c r="I222" s="106" t="str">
        <f t="shared" ca="1" si="64"/>
        <v>-</v>
      </c>
      <c r="J222" s="106" t="e">
        <f t="shared" ca="1" si="60"/>
        <v>#N/A</v>
      </c>
      <c r="K222" s="119" t="e">
        <f t="shared" ca="1" si="55"/>
        <v>#N/A</v>
      </c>
      <c r="L222" s="119" t="e">
        <f t="shared" ca="1" si="56"/>
        <v>#N/A</v>
      </c>
      <c r="M222" s="119" t="e">
        <f t="shared" ca="1" si="57"/>
        <v>#N/A</v>
      </c>
      <c r="N222" s="119" t="e">
        <f t="shared" ca="1" si="58"/>
        <v>#N/A</v>
      </c>
      <c r="O222" s="119" t="str">
        <f t="shared" ca="1" si="62"/>
        <v>-</v>
      </c>
      <c r="P222" s="119" t="str">
        <f t="shared" ca="1" si="61"/>
        <v>-</v>
      </c>
      <c r="Q222" s="106" t="e">
        <f t="shared" ca="1" si="59"/>
        <v>#N/A</v>
      </c>
    </row>
    <row r="223" spans="1:17" hidden="1">
      <c r="A223" s="106">
        <f t="shared" si="53"/>
        <v>212</v>
      </c>
      <c r="B223" s="106" t="str">
        <f t="shared" ca="1" si="54"/>
        <v>N</v>
      </c>
      <c r="C223" s="106" t="str">
        <f t="shared" ca="1" si="64"/>
        <v>-</v>
      </c>
      <c r="D223" s="106" t="str">
        <f t="shared" ca="1" si="64"/>
        <v>-</v>
      </c>
      <c r="E223" s="106" t="str">
        <f t="shared" ca="1" si="64"/>
        <v>-</v>
      </c>
      <c r="F223" s="106" t="str">
        <f t="shared" ca="1" si="64"/>
        <v>-</v>
      </c>
      <c r="G223" s="106" t="str">
        <f t="shared" ca="1" si="64"/>
        <v>-</v>
      </c>
      <c r="H223" s="112" t="str">
        <f t="shared" ca="1" si="64"/>
        <v>-</v>
      </c>
      <c r="I223" s="106" t="str">
        <f t="shared" ca="1" si="64"/>
        <v>-</v>
      </c>
      <c r="J223" s="106" t="e">
        <f t="shared" ca="1" si="60"/>
        <v>#N/A</v>
      </c>
      <c r="K223" s="119" t="e">
        <f t="shared" ca="1" si="55"/>
        <v>#N/A</v>
      </c>
      <c r="L223" s="119" t="e">
        <f t="shared" ca="1" si="56"/>
        <v>#N/A</v>
      </c>
      <c r="M223" s="119" t="e">
        <f t="shared" ca="1" si="57"/>
        <v>#N/A</v>
      </c>
      <c r="N223" s="119" t="e">
        <f t="shared" ca="1" si="58"/>
        <v>#N/A</v>
      </c>
      <c r="O223" s="119" t="str">
        <f t="shared" ca="1" si="62"/>
        <v>-</v>
      </c>
      <c r="P223" s="119" t="str">
        <f t="shared" ca="1" si="61"/>
        <v>-</v>
      </c>
      <c r="Q223" s="106" t="e">
        <f t="shared" ca="1" si="59"/>
        <v>#N/A</v>
      </c>
    </row>
    <row r="224" spans="1:17" hidden="1">
      <c r="A224" s="106">
        <f t="shared" si="53"/>
        <v>213</v>
      </c>
      <c r="B224" s="106" t="str">
        <f t="shared" ca="1" si="54"/>
        <v>N</v>
      </c>
      <c r="C224" s="106" t="str">
        <f t="shared" ca="1" si="64"/>
        <v>-</v>
      </c>
      <c r="D224" s="106" t="str">
        <f t="shared" ca="1" si="64"/>
        <v>-</v>
      </c>
      <c r="E224" s="106" t="str">
        <f t="shared" ca="1" si="64"/>
        <v>-</v>
      </c>
      <c r="F224" s="106" t="str">
        <f t="shared" ca="1" si="64"/>
        <v>-</v>
      </c>
      <c r="G224" s="106" t="str">
        <f t="shared" ca="1" si="64"/>
        <v>-</v>
      </c>
      <c r="H224" s="112" t="str">
        <f t="shared" ca="1" si="64"/>
        <v>-</v>
      </c>
      <c r="I224" s="106" t="str">
        <f t="shared" ca="1" si="64"/>
        <v>-</v>
      </c>
      <c r="J224" s="106" t="e">
        <f t="shared" ca="1" si="60"/>
        <v>#N/A</v>
      </c>
      <c r="K224" s="119" t="e">
        <f t="shared" ca="1" si="55"/>
        <v>#N/A</v>
      </c>
      <c r="L224" s="119" t="e">
        <f t="shared" ca="1" si="56"/>
        <v>#N/A</v>
      </c>
      <c r="M224" s="119" t="e">
        <f t="shared" ca="1" si="57"/>
        <v>#N/A</v>
      </c>
      <c r="N224" s="119" t="e">
        <f t="shared" ca="1" si="58"/>
        <v>#N/A</v>
      </c>
      <c r="O224" s="119" t="str">
        <f t="shared" ca="1" si="62"/>
        <v>-</v>
      </c>
      <c r="P224" s="119" t="str">
        <f t="shared" ca="1" si="61"/>
        <v>-</v>
      </c>
      <c r="Q224" s="106" t="e">
        <f t="shared" ca="1" si="59"/>
        <v>#N/A</v>
      </c>
    </row>
    <row r="225" spans="1:17" hidden="1">
      <c r="A225" s="106">
        <f t="shared" si="53"/>
        <v>214</v>
      </c>
      <c r="B225" s="106" t="str">
        <f t="shared" ca="1" si="54"/>
        <v>N</v>
      </c>
      <c r="C225" s="106" t="str">
        <f t="shared" ca="1" si="64"/>
        <v>-</v>
      </c>
      <c r="D225" s="106" t="str">
        <f t="shared" ca="1" si="64"/>
        <v>-</v>
      </c>
      <c r="E225" s="106" t="str">
        <f t="shared" ca="1" si="64"/>
        <v>-</v>
      </c>
      <c r="F225" s="106" t="str">
        <f t="shared" ca="1" si="64"/>
        <v>-</v>
      </c>
      <c r="G225" s="106" t="str">
        <f t="shared" ca="1" si="64"/>
        <v>-</v>
      </c>
      <c r="H225" s="112" t="str">
        <f t="shared" ca="1" si="64"/>
        <v>-</v>
      </c>
      <c r="I225" s="106" t="str">
        <f t="shared" ca="1" si="64"/>
        <v>-</v>
      </c>
      <c r="J225" s="106" t="e">
        <f t="shared" ca="1" si="60"/>
        <v>#N/A</v>
      </c>
      <c r="K225" s="119" t="e">
        <f t="shared" ca="1" si="55"/>
        <v>#N/A</v>
      </c>
      <c r="L225" s="119" t="e">
        <f t="shared" ca="1" si="56"/>
        <v>#N/A</v>
      </c>
      <c r="M225" s="119" t="e">
        <f t="shared" ca="1" si="57"/>
        <v>#N/A</v>
      </c>
      <c r="N225" s="119" t="e">
        <f t="shared" ca="1" si="58"/>
        <v>#N/A</v>
      </c>
      <c r="O225" s="119" t="str">
        <f t="shared" ca="1" si="62"/>
        <v>-</v>
      </c>
      <c r="P225" s="119" t="str">
        <f t="shared" ca="1" si="61"/>
        <v>-</v>
      </c>
      <c r="Q225" s="106" t="e">
        <f t="shared" ca="1" si="59"/>
        <v>#N/A</v>
      </c>
    </row>
    <row r="226" spans="1:17" hidden="1">
      <c r="A226" s="106">
        <f t="shared" si="53"/>
        <v>215</v>
      </c>
      <c r="B226" s="106" t="str">
        <f t="shared" ca="1" si="54"/>
        <v>N</v>
      </c>
      <c r="C226" s="106" t="str">
        <f t="shared" ca="1" si="64"/>
        <v>-</v>
      </c>
      <c r="D226" s="106" t="str">
        <f t="shared" ca="1" si="64"/>
        <v>-</v>
      </c>
      <c r="E226" s="106" t="str">
        <f t="shared" ca="1" si="64"/>
        <v>-</v>
      </c>
      <c r="F226" s="106" t="str">
        <f t="shared" ca="1" si="64"/>
        <v>-</v>
      </c>
      <c r="G226" s="106" t="str">
        <f t="shared" ca="1" si="64"/>
        <v>-</v>
      </c>
      <c r="H226" s="112" t="str">
        <f t="shared" ca="1" si="64"/>
        <v>-</v>
      </c>
      <c r="I226" s="106" t="str">
        <f t="shared" ca="1" si="64"/>
        <v>-</v>
      </c>
      <c r="J226" s="106" t="e">
        <f t="shared" ca="1" si="60"/>
        <v>#N/A</v>
      </c>
      <c r="K226" s="119" t="e">
        <f t="shared" ca="1" si="55"/>
        <v>#N/A</v>
      </c>
      <c r="L226" s="119" t="e">
        <f t="shared" ca="1" si="56"/>
        <v>#N/A</v>
      </c>
      <c r="M226" s="119" t="e">
        <f t="shared" ca="1" si="57"/>
        <v>#N/A</v>
      </c>
      <c r="N226" s="119" t="e">
        <f t="shared" ca="1" si="58"/>
        <v>#N/A</v>
      </c>
      <c r="O226" s="119" t="str">
        <f t="shared" ca="1" si="62"/>
        <v>-</v>
      </c>
      <c r="P226" s="119" t="str">
        <f t="shared" ca="1" si="61"/>
        <v>-</v>
      </c>
      <c r="Q226" s="106" t="e">
        <f t="shared" ca="1" si="59"/>
        <v>#N/A</v>
      </c>
    </row>
    <row r="227" spans="1:17" hidden="1">
      <c r="A227" s="106">
        <f t="shared" si="53"/>
        <v>216</v>
      </c>
      <c r="B227" s="106" t="str">
        <f t="shared" ca="1" si="54"/>
        <v>N</v>
      </c>
      <c r="C227" s="106" t="str">
        <f t="shared" ca="1" si="64"/>
        <v>-</v>
      </c>
      <c r="D227" s="106" t="str">
        <f t="shared" ca="1" si="64"/>
        <v>-</v>
      </c>
      <c r="E227" s="106" t="str">
        <f t="shared" ca="1" si="64"/>
        <v>-</v>
      </c>
      <c r="F227" s="106" t="str">
        <f t="shared" ca="1" si="64"/>
        <v>-</v>
      </c>
      <c r="G227" s="106" t="str">
        <f t="shared" ca="1" si="64"/>
        <v>-</v>
      </c>
      <c r="H227" s="112" t="str">
        <f t="shared" ca="1" si="64"/>
        <v>-</v>
      </c>
      <c r="I227" s="106" t="str">
        <f t="shared" ca="1" si="64"/>
        <v>-</v>
      </c>
      <c r="J227" s="106" t="e">
        <f t="shared" ca="1" si="60"/>
        <v>#N/A</v>
      </c>
      <c r="K227" s="119" t="e">
        <f t="shared" ca="1" si="55"/>
        <v>#N/A</v>
      </c>
      <c r="L227" s="119" t="e">
        <f t="shared" ca="1" si="56"/>
        <v>#N/A</v>
      </c>
      <c r="M227" s="119" t="e">
        <f t="shared" ca="1" si="57"/>
        <v>#N/A</v>
      </c>
      <c r="N227" s="119" t="e">
        <f t="shared" ca="1" si="58"/>
        <v>#N/A</v>
      </c>
      <c r="O227" s="119" t="str">
        <f t="shared" ca="1" si="62"/>
        <v>-</v>
      </c>
      <c r="P227" s="119" t="str">
        <f t="shared" ca="1" si="61"/>
        <v>-</v>
      </c>
      <c r="Q227" s="106" t="e">
        <f t="shared" ca="1" si="59"/>
        <v>#N/A</v>
      </c>
    </row>
    <row r="228" spans="1:17" hidden="1">
      <c r="A228" s="106">
        <f t="shared" si="53"/>
        <v>217</v>
      </c>
      <c r="B228" s="106" t="str">
        <f t="shared" ca="1" si="54"/>
        <v>N</v>
      </c>
      <c r="C228" s="106" t="str">
        <f t="shared" ca="1" si="64"/>
        <v>-</v>
      </c>
      <c r="D228" s="106" t="str">
        <f t="shared" ca="1" si="64"/>
        <v>-</v>
      </c>
      <c r="E228" s="106" t="str">
        <f t="shared" ca="1" si="64"/>
        <v>-</v>
      </c>
      <c r="F228" s="106" t="str">
        <f t="shared" ca="1" si="64"/>
        <v>-</v>
      </c>
      <c r="G228" s="106" t="str">
        <f t="shared" ca="1" si="64"/>
        <v>-</v>
      </c>
      <c r="H228" s="112" t="str">
        <f t="shared" ca="1" si="64"/>
        <v>-</v>
      </c>
      <c r="I228" s="106" t="str">
        <f t="shared" ca="1" si="64"/>
        <v>-</v>
      </c>
      <c r="J228" s="106" t="e">
        <f t="shared" ca="1" si="60"/>
        <v>#N/A</v>
      </c>
      <c r="K228" s="119" t="e">
        <f t="shared" ca="1" si="55"/>
        <v>#N/A</v>
      </c>
      <c r="L228" s="119" t="e">
        <f t="shared" ca="1" si="56"/>
        <v>#N/A</v>
      </c>
      <c r="M228" s="119" t="e">
        <f t="shared" ca="1" si="57"/>
        <v>#N/A</v>
      </c>
      <c r="N228" s="119" t="e">
        <f t="shared" ca="1" si="58"/>
        <v>#N/A</v>
      </c>
      <c r="O228" s="119" t="str">
        <f t="shared" ca="1" si="62"/>
        <v>-</v>
      </c>
      <c r="P228" s="119" t="str">
        <f t="shared" ca="1" si="61"/>
        <v>-</v>
      </c>
      <c r="Q228" s="106" t="e">
        <f t="shared" ca="1" si="59"/>
        <v>#N/A</v>
      </c>
    </row>
    <row r="229" spans="1:17" hidden="1">
      <c r="A229" s="106">
        <f t="shared" si="53"/>
        <v>218</v>
      </c>
      <c r="B229" s="106" t="str">
        <f t="shared" ca="1" si="54"/>
        <v>N</v>
      </c>
      <c r="C229" s="106" t="str">
        <f t="shared" ca="1" si="64"/>
        <v>-</v>
      </c>
      <c r="D229" s="106" t="str">
        <f t="shared" ca="1" si="64"/>
        <v>-</v>
      </c>
      <c r="E229" s="106" t="str">
        <f t="shared" ca="1" si="64"/>
        <v>-</v>
      </c>
      <c r="F229" s="106" t="str">
        <f t="shared" ca="1" si="64"/>
        <v>-</v>
      </c>
      <c r="G229" s="106" t="str">
        <f t="shared" ca="1" si="64"/>
        <v>-</v>
      </c>
      <c r="H229" s="112" t="str">
        <f t="shared" ca="1" si="64"/>
        <v>-</v>
      </c>
      <c r="I229" s="106" t="str">
        <f t="shared" ca="1" si="64"/>
        <v>-</v>
      </c>
      <c r="J229" s="106" t="e">
        <f t="shared" ca="1" si="60"/>
        <v>#N/A</v>
      </c>
      <c r="K229" s="119" t="e">
        <f t="shared" ca="1" si="55"/>
        <v>#N/A</v>
      </c>
      <c r="L229" s="119" t="e">
        <f t="shared" ca="1" si="56"/>
        <v>#N/A</v>
      </c>
      <c r="M229" s="119" t="e">
        <f t="shared" ca="1" si="57"/>
        <v>#N/A</v>
      </c>
      <c r="N229" s="119" t="e">
        <f t="shared" ca="1" si="58"/>
        <v>#N/A</v>
      </c>
      <c r="O229" s="119" t="str">
        <f t="shared" ca="1" si="62"/>
        <v>-</v>
      </c>
      <c r="P229" s="119" t="str">
        <f t="shared" ca="1" si="61"/>
        <v>-</v>
      </c>
      <c r="Q229" s="106" t="e">
        <f t="shared" ca="1" si="59"/>
        <v>#N/A</v>
      </c>
    </row>
    <row r="230" spans="1:17" hidden="1">
      <c r="A230" s="106">
        <f t="shared" si="53"/>
        <v>219</v>
      </c>
      <c r="B230" s="106" t="str">
        <f t="shared" ca="1" si="54"/>
        <v>N</v>
      </c>
      <c r="C230" s="106" t="str">
        <f t="shared" ca="1" si="64"/>
        <v>-</v>
      </c>
      <c r="D230" s="106" t="str">
        <f t="shared" ca="1" si="64"/>
        <v>-</v>
      </c>
      <c r="E230" s="106" t="str">
        <f t="shared" ca="1" si="64"/>
        <v>-</v>
      </c>
      <c r="F230" s="106" t="str">
        <f t="shared" ca="1" si="64"/>
        <v>-</v>
      </c>
      <c r="G230" s="106" t="str">
        <f t="shared" ca="1" si="64"/>
        <v>-</v>
      </c>
      <c r="H230" s="112" t="str">
        <f t="shared" ca="1" si="64"/>
        <v>-</v>
      </c>
      <c r="I230" s="106" t="str">
        <f t="shared" ca="1" si="64"/>
        <v>-</v>
      </c>
      <c r="J230" s="106" t="e">
        <f t="shared" ca="1" si="60"/>
        <v>#N/A</v>
      </c>
      <c r="K230" s="119" t="e">
        <f t="shared" ca="1" si="55"/>
        <v>#N/A</v>
      </c>
      <c r="L230" s="119" t="e">
        <f t="shared" ca="1" si="56"/>
        <v>#N/A</v>
      </c>
      <c r="M230" s="119" t="e">
        <f t="shared" ca="1" si="57"/>
        <v>#N/A</v>
      </c>
      <c r="N230" s="119" t="e">
        <f t="shared" ca="1" si="58"/>
        <v>#N/A</v>
      </c>
      <c r="O230" s="119" t="str">
        <f t="shared" ca="1" si="62"/>
        <v>-</v>
      </c>
      <c r="P230" s="119" t="str">
        <f t="shared" ca="1" si="61"/>
        <v>-</v>
      </c>
      <c r="Q230" s="106" t="e">
        <f t="shared" ca="1" si="59"/>
        <v>#N/A</v>
      </c>
    </row>
    <row r="231" spans="1:17" hidden="1">
      <c r="A231" s="106">
        <f t="shared" si="53"/>
        <v>220</v>
      </c>
      <c r="B231" s="106" t="str">
        <f t="shared" ca="1" si="54"/>
        <v>N</v>
      </c>
      <c r="C231" s="106" t="str">
        <f t="shared" ca="1" si="64"/>
        <v>-</v>
      </c>
      <c r="D231" s="106" t="str">
        <f t="shared" ca="1" si="64"/>
        <v>-</v>
      </c>
      <c r="E231" s="106" t="str">
        <f t="shared" ca="1" si="64"/>
        <v>-</v>
      </c>
      <c r="F231" s="106" t="str">
        <f t="shared" ca="1" si="64"/>
        <v>-</v>
      </c>
      <c r="G231" s="106" t="str">
        <f t="shared" ca="1" si="64"/>
        <v>-</v>
      </c>
      <c r="H231" s="112" t="str">
        <f t="shared" ca="1" si="64"/>
        <v>-</v>
      </c>
      <c r="I231" s="106" t="str">
        <f t="shared" ca="1" si="64"/>
        <v>-</v>
      </c>
      <c r="J231" s="106" t="e">
        <f t="shared" ca="1" si="60"/>
        <v>#N/A</v>
      </c>
      <c r="K231" s="119" t="e">
        <f t="shared" ca="1" si="55"/>
        <v>#N/A</v>
      </c>
      <c r="L231" s="119" t="e">
        <f t="shared" ca="1" si="56"/>
        <v>#N/A</v>
      </c>
      <c r="M231" s="119" t="e">
        <f t="shared" ca="1" si="57"/>
        <v>#N/A</v>
      </c>
      <c r="N231" s="119" t="e">
        <f t="shared" ca="1" si="58"/>
        <v>#N/A</v>
      </c>
      <c r="O231" s="119" t="str">
        <f t="shared" ca="1" si="62"/>
        <v>-</v>
      </c>
      <c r="P231" s="119" t="str">
        <f t="shared" ca="1" si="61"/>
        <v>-</v>
      </c>
      <c r="Q231" s="106" t="e">
        <f t="shared" ca="1" si="59"/>
        <v>#N/A</v>
      </c>
    </row>
    <row r="232" spans="1:17" hidden="1">
      <c r="A232" s="106">
        <f t="shared" si="53"/>
        <v>221</v>
      </c>
      <c r="B232" s="106" t="str">
        <f t="shared" ca="1" si="54"/>
        <v>N</v>
      </c>
      <c r="C232" s="106" t="str">
        <f t="shared" ref="C232:I241" ca="1" si="65">IF($B232="OK",OFFSET(gen_sort_ul,$A232,C$2),"-")</f>
        <v>-</v>
      </c>
      <c r="D232" s="106" t="str">
        <f t="shared" ca="1" si="65"/>
        <v>-</v>
      </c>
      <c r="E232" s="106" t="str">
        <f t="shared" ca="1" si="65"/>
        <v>-</v>
      </c>
      <c r="F232" s="106" t="str">
        <f t="shared" ca="1" si="65"/>
        <v>-</v>
      </c>
      <c r="G232" s="106" t="str">
        <f t="shared" ca="1" si="65"/>
        <v>-</v>
      </c>
      <c r="H232" s="112" t="str">
        <f t="shared" ca="1" si="65"/>
        <v>-</v>
      </c>
      <c r="I232" s="106" t="str">
        <f t="shared" ca="1" si="65"/>
        <v>-</v>
      </c>
      <c r="J232" s="106" t="e">
        <f t="shared" ca="1" si="60"/>
        <v>#N/A</v>
      </c>
      <c r="K232" s="119" t="e">
        <f t="shared" ca="1" si="55"/>
        <v>#N/A</v>
      </c>
      <c r="L232" s="119" t="e">
        <f t="shared" ca="1" si="56"/>
        <v>#N/A</v>
      </c>
      <c r="M232" s="119" t="e">
        <f t="shared" ca="1" si="57"/>
        <v>#N/A</v>
      </c>
      <c r="N232" s="119" t="e">
        <f t="shared" ca="1" si="58"/>
        <v>#N/A</v>
      </c>
      <c r="O232" s="119" t="str">
        <f t="shared" ca="1" si="62"/>
        <v>-</v>
      </c>
      <c r="P232" s="119" t="str">
        <f t="shared" ca="1" si="61"/>
        <v>-</v>
      </c>
      <c r="Q232" s="106" t="e">
        <f t="shared" ca="1" si="59"/>
        <v>#N/A</v>
      </c>
    </row>
    <row r="233" spans="1:17" hidden="1">
      <c r="A233" s="106">
        <f t="shared" si="53"/>
        <v>222</v>
      </c>
      <c r="B233" s="106" t="str">
        <f t="shared" ca="1" si="54"/>
        <v>N</v>
      </c>
      <c r="C233" s="106" t="str">
        <f t="shared" ca="1" si="65"/>
        <v>-</v>
      </c>
      <c r="D233" s="106" t="str">
        <f t="shared" ca="1" si="65"/>
        <v>-</v>
      </c>
      <c r="E233" s="106" t="str">
        <f t="shared" ca="1" si="65"/>
        <v>-</v>
      </c>
      <c r="F233" s="106" t="str">
        <f t="shared" ca="1" si="65"/>
        <v>-</v>
      </c>
      <c r="G233" s="106" t="str">
        <f t="shared" ca="1" si="65"/>
        <v>-</v>
      </c>
      <c r="H233" s="112" t="str">
        <f t="shared" ca="1" si="65"/>
        <v>-</v>
      </c>
      <c r="I233" s="106" t="str">
        <f t="shared" ca="1" si="65"/>
        <v>-</v>
      </c>
      <c r="J233" s="106" t="e">
        <f t="shared" ca="1" si="60"/>
        <v>#N/A</v>
      </c>
      <c r="K233" s="119" t="e">
        <f t="shared" ca="1" si="55"/>
        <v>#N/A</v>
      </c>
      <c r="L233" s="119" t="e">
        <f t="shared" ca="1" si="56"/>
        <v>#N/A</v>
      </c>
      <c r="M233" s="119" t="e">
        <f t="shared" ca="1" si="57"/>
        <v>#N/A</v>
      </c>
      <c r="N233" s="119" t="e">
        <f t="shared" ca="1" si="58"/>
        <v>#N/A</v>
      </c>
      <c r="O233" s="119" t="str">
        <f t="shared" ca="1" si="62"/>
        <v>-</v>
      </c>
      <c r="P233" s="119" t="str">
        <f t="shared" ca="1" si="61"/>
        <v>-</v>
      </c>
      <c r="Q233" s="106" t="e">
        <f t="shared" ca="1" si="59"/>
        <v>#N/A</v>
      </c>
    </row>
    <row r="234" spans="1:17" hidden="1">
      <c r="A234" s="106">
        <f t="shared" si="53"/>
        <v>223</v>
      </c>
      <c r="B234" s="106" t="str">
        <f t="shared" ca="1" si="54"/>
        <v>N</v>
      </c>
      <c r="C234" s="106" t="str">
        <f t="shared" ca="1" si="65"/>
        <v>-</v>
      </c>
      <c r="D234" s="106" t="str">
        <f t="shared" ca="1" si="65"/>
        <v>-</v>
      </c>
      <c r="E234" s="106" t="str">
        <f t="shared" ca="1" si="65"/>
        <v>-</v>
      </c>
      <c r="F234" s="106" t="str">
        <f t="shared" ca="1" si="65"/>
        <v>-</v>
      </c>
      <c r="G234" s="106" t="str">
        <f t="shared" ca="1" si="65"/>
        <v>-</v>
      </c>
      <c r="H234" s="112" t="str">
        <f t="shared" ca="1" si="65"/>
        <v>-</v>
      </c>
      <c r="I234" s="106" t="str">
        <f t="shared" ca="1" si="65"/>
        <v>-</v>
      </c>
      <c r="J234" s="106" t="e">
        <f t="shared" ca="1" si="60"/>
        <v>#N/A</v>
      </c>
      <c r="K234" s="119" t="e">
        <f t="shared" ca="1" si="55"/>
        <v>#N/A</v>
      </c>
      <c r="L234" s="119" t="e">
        <f t="shared" ca="1" si="56"/>
        <v>#N/A</v>
      </c>
      <c r="M234" s="119" t="e">
        <f t="shared" ca="1" si="57"/>
        <v>#N/A</v>
      </c>
      <c r="N234" s="119" t="e">
        <f t="shared" ca="1" si="58"/>
        <v>#N/A</v>
      </c>
      <c r="O234" s="119" t="str">
        <f t="shared" ca="1" si="62"/>
        <v>-</v>
      </c>
      <c r="P234" s="119" t="str">
        <f t="shared" ca="1" si="61"/>
        <v>-</v>
      </c>
      <c r="Q234" s="106" t="e">
        <f t="shared" ca="1" si="59"/>
        <v>#N/A</v>
      </c>
    </row>
    <row r="235" spans="1:17" hidden="1">
      <c r="A235" s="106">
        <f t="shared" si="53"/>
        <v>224</v>
      </c>
      <c r="B235" s="106" t="str">
        <f t="shared" ca="1" si="54"/>
        <v>N</v>
      </c>
      <c r="C235" s="106" t="str">
        <f t="shared" ca="1" si="65"/>
        <v>-</v>
      </c>
      <c r="D235" s="106" t="str">
        <f t="shared" ca="1" si="65"/>
        <v>-</v>
      </c>
      <c r="E235" s="106" t="str">
        <f t="shared" ca="1" si="65"/>
        <v>-</v>
      </c>
      <c r="F235" s="106" t="str">
        <f t="shared" ca="1" si="65"/>
        <v>-</v>
      </c>
      <c r="G235" s="106" t="str">
        <f t="shared" ca="1" si="65"/>
        <v>-</v>
      </c>
      <c r="H235" s="112" t="str">
        <f t="shared" ca="1" si="65"/>
        <v>-</v>
      </c>
      <c r="I235" s="106" t="str">
        <f t="shared" ca="1" si="65"/>
        <v>-</v>
      </c>
      <c r="J235" s="106" t="e">
        <f t="shared" ca="1" si="60"/>
        <v>#N/A</v>
      </c>
      <c r="K235" s="119" t="e">
        <f t="shared" ca="1" si="55"/>
        <v>#N/A</v>
      </c>
      <c r="L235" s="119" t="e">
        <f t="shared" ca="1" si="56"/>
        <v>#N/A</v>
      </c>
      <c r="M235" s="119" t="e">
        <f t="shared" ca="1" si="57"/>
        <v>#N/A</v>
      </c>
      <c r="N235" s="119" t="e">
        <f t="shared" ca="1" si="58"/>
        <v>#N/A</v>
      </c>
      <c r="O235" s="119" t="str">
        <f t="shared" ca="1" si="62"/>
        <v>-</v>
      </c>
      <c r="P235" s="119" t="str">
        <f t="shared" ca="1" si="61"/>
        <v>-</v>
      </c>
      <c r="Q235" s="106" t="e">
        <f t="shared" ca="1" si="59"/>
        <v>#N/A</v>
      </c>
    </row>
    <row r="236" spans="1:17" hidden="1">
      <c r="A236" s="106">
        <f t="shared" si="53"/>
        <v>225</v>
      </c>
      <c r="B236" s="106" t="str">
        <f t="shared" ca="1" si="54"/>
        <v>N</v>
      </c>
      <c r="C236" s="106" t="str">
        <f t="shared" ca="1" si="65"/>
        <v>-</v>
      </c>
      <c r="D236" s="106" t="str">
        <f t="shared" ca="1" si="65"/>
        <v>-</v>
      </c>
      <c r="E236" s="106" t="str">
        <f t="shared" ca="1" si="65"/>
        <v>-</v>
      </c>
      <c r="F236" s="106" t="str">
        <f t="shared" ca="1" si="65"/>
        <v>-</v>
      </c>
      <c r="G236" s="106" t="str">
        <f t="shared" ca="1" si="65"/>
        <v>-</v>
      </c>
      <c r="H236" s="112" t="str">
        <f t="shared" ca="1" si="65"/>
        <v>-</v>
      </c>
      <c r="I236" s="106" t="str">
        <f t="shared" ca="1" si="65"/>
        <v>-</v>
      </c>
      <c r="J236" s="106" t="e">
        <f t="shared" ca="1" si="60"/>
        <v>#N/A</v>
      </c>
      <c r="K236" s="119" t="e">
        <f t="shared" ca="1" si="55"/>
        <v>#N/A</v>
      </c>
      <c r="L236" s="119" t="e">
        <f t="shared" ca="1" si="56"/>
        <v>#N/A</v>
      </c>
      <c r="M236" s="119" t="e">
        <f t="shared" ca="1" si="57"/>
        <v>#N/A</v>
      </c>
      <c r="N236" s="119" t="e">
        <f t="shared" ca="1" si="58"/>
        <v>#N/A</v>
      </c>
      <c r="O236" s="119" t="str">
        <f t="shared" ca="1" si="62"/>
        <v>-</v>
      </c>
      <c r="P236" s="119" t="str">
        <f t="shared" ca="1" si="61"/>
        <v>-</v>
      </c>
      <c r="Q236" s="106" t="e">
        <f t="shared" ca="1" si="59"/>
        <v>#N/A</v>
      </c>
    </row>
    <row r="237" spans="1:17" hidden="1">
      <c r="A237" s="106">
        <f t="shared" si="53"/>
        <v>226</v>
      </c>
      <c r="B237" s="106" t="str">
        <f t="shared" ca="1" si="54"/>
        <v>N</v>
      </c>
      <c r="C237" s="106" t="str">
        <f t="shared" ca="1" si="65"/>
        <v>-</v>
      </c>
      <c r="D237" s="106" t="str">
        <f t="shared" ca="1" si="65"/>
        <v>-</v>
      </c>
      <c r="E237" s="106" t="str">
        <f t="shared" ca="1" si="65"/>
        <v>-</v>
      </c>
      <c r="F237" s="106" t="str">
        <f t="shared" ca="1" si="65"/>
        <v>-</v>
      </c>
      <c r="G237" s="106" t="str">
        <f t="shared" ca="1" si="65"/>
        <v>-</v>
      </c>
      <c r="H237" s="112" t="str">
        <f t="shared" ca="1" si="65"/>
        <v>-</v>
      </c>
      <c r="I237" s="106" t="str">
        <f t="shared" ca="1" si="65"/>
        <v>-</v>
      </c>
      <c r="J237" s="106" t="e">
        <f t="shared" ca="1" si="60"/>
        <v>#N/A</v>
      </c>
      <c r="K237" s="119" t="e">
        <f t="shared" ca="1" si="55"/>
        <v>#N/A</v>
      </c>
      <c r="L237" s="119" t="e">
        <f t="shared" ca="1" si="56"/>
        <v>#N/A</v>
      </c>
      <c r="M237" s="119" t="e">
        <f t="shared" ca="1" si="57"/>
        <v>#N/A</v>
      </c>
      <c r="N237" s="119" t="e">
        <f t="shared" ca="1" si="58"/>
        <v>#N/A</v>
      </c>
      <c r="O237" s="119" t="str">
        <f t="shared" ca="1" si="62"/>
        <v>-</v>
      </c>
      <c r="P237" s="119" t="str">
        <f t="shared" ca="1" si="61"/>
        <v>-</v>
      </c>
      <c r="Q237" s="106" t="e">
        <f t="shared" ca="1" si="59"/>
        <v>#N/A</v>
      </c>
    </row>
    <row r="238" spans="1:17" hidden="1">
      <c r="A238" s="106">
        <f t="shared" si="53"/>
        <v>227</v>
      </c>
      <c r="B238" s="106" t="str">
        <f t="shared" ca="1" si="54"/>
        <v>N</v>
      </c>
      <c r="C238" s="106" t="str">
        <f t="shared" ca="1" si="65"/>
        <v>-</v>
      </c>
      <c r="D238" s="106" t="str">
        <f t="shared" ca="1" si="65"/>
        <v>-</v>
      </c>
      <c r="E238" s="106" t="str">
        <f t="shared" ca="1" si="65"/>
        <v>-</v>
      </c>
      <c r="F238" s="106" t="str">
        <f t="shared" ca="1" si="65"/>
        <v>-</v>
      </c>
      <c r="G238" s="106" t="str">
        <f t="shared" ca="1" si="65"/>
        <v>-</v>
      </c>
      <c r="H238" s="112" t="str">
        <f t="shared" ca="1" si="65"/>
        <v>-</v>
      </c>
      <c r="I238" s="106" t="str">
        <f t="shared" ca="1" si="65"/>
        <v>-</v>
      </c>
      <c r="J238" s="106" t="e">
        <f t="shared" ca="1" si="60"/>
        <v>#N/A</v>
      </c>
      <c r="K238" s="119" t="e">
        <f t="shared" ca="1" si="55"/>
        <v>#N/A</v>
      </c>
      <c r="L238" s="119" t="e">
        <f t="shared" ca="1" si="56"/>
        <v>#N/A</v>
      </c>
      <c r="M238" s="119" t="e">
        <f t="shared" ca="1" si="57"/>
        <v>#N/A</v>
      </c>
      <c r="N238" s="119" t="e">
        <f t="shared" ca="1" si="58"/>
        <v>#N/A</v>
      </c>
      <c r="O238" s="119" t="str">
        <f t="shared" ca="1" si="62"/>
        <v>-</v>
      </c>
      <c r="P238" s="119" t="str">
        <f t="shared" ca="1" si="61"/>
        <v>-</v>
      </c>
      <c r="Q238" s="106" t="e">
        <f t="shared" ca="1" si="59"/>
        <v>#N/A</v>
      </c>
    </row>
    <row r="239" spans="1:17" hidden="1">
      <c r="A239" s="106">
        <f t="shared" si="53"/>
        <v>228</v>
      </c>
      <c r="B239" s="106" t="str">
        <f t="shared" ca="1" si="54"/>
        <v>N</v>
      </c>
      <c r="C239" s="106" t="str">
        <f t="shared" ca="1" si="65"/>
        <v>-</v>
      </c>
      <c r="D239" s="106" t="str">
        <f t="shared" ca="1" si="65"/>
        <v>-</v>
      </c>
      <c r="E239" s="106" t="str">
        <f t="shared" ca="1" si="65"/>
        <v>-</v>
      </c>
      <c r="F239" s="106" t="str">
        <f t="shared" ca="1" si="65"/>
        <v>-</v>
      </c>
      <c r="G239" s="106" t="str">
        <f t="shared" ca="1" si="65"/>
        <v>-</v>
      </c>
      <c r="H239" s="112" t="str">
        <f t="shared" ca="1" si="65"/>
        <v>-</v>
      </c>
      <c r="I239" s="106" t="str">
        <f t="shared" ca="1" si="65"/>
        <v>-</v>
      </c>
      <c r="J239" s="106" t="e">
        <f t="shared" ca="1" si="60"/>
        <v>#N/A</v>
      </c>
      <c r="K239" s="119" t="e">
        <f t="shared" ca="1" si="55"/>
        <v>#N/A</v>
      </c>
      <c r="L239" s="119" t="e">
        <f t="shared" ca="1" si="56"/>
        <v>#N/A</v>
      </c>
      <c r="M239" s="119" t="e">
        <f t="shared" ca="1" si="57"/>
        <v>#N/A</v>
      </c>
      <c r="N239" s="119" t="e">
        <f t="shared" ca="1" si="58"/>
        <v>#N/A</v>
      </c>
      <c r="O239" s="119" t="str">
        <f t="shared" ca="1" si="62"/>
        <v>-</v>
      </c>
      <c r="P239" s="119" t="str">
        <f t="shared" ca="1" si="61"/>
        <v>-</v>
      </c>
      <c r="Q239" s="106" t="e">
        <f t="shared" ca="1" si="59"/>
        <v>#N/A</v>
      </c>
    </row>
    <row r="240" spans="1:17" hidden="1">
      <c r="A240" s="106">
        <f t="shared" si="53"/>
        <v>229</v>
      </c>
      <c r="B240" s="106" t="str">
        <f t="shared" ca="1" si="54"/>
        <v>N</v>
      </c>
      <c r="C240" s="106" t="str">
        <f t="shared" ca="1" si="65"/>
        <v>-</v>
      </c>
      <c r="D240" s="106" t="str">
        <f t="shared" ca="1" si="65"/>
        <v>-</v>
      </c>
      <c r="E240" s="106" t="str">
        <f t="shared" ca="1" si="65"/>
        <v>-</v>
      </c>
      <c r="F240" s="106" t="str">
        <f t="shared" ca="1" si="65"/>
        <v>-</v>
      </c>
      <c r="G240" s="106" t="str">
        <f t="shared" ca="1" si="65"/>
        <v>-</v>
      </c>
      <c r="H240" s="112" t="str">
        <f t="shared" ca="1" si="65"/>
        <v>-</v>
      </c>
      <c r="I240" s="106" t="str">
        <f t="shared" ca="1" si="65"/>
        <v>-</v>
      </c>
      <c r="J240" s="106" t="e">
        <f t="shared" ca="1" si="60"/>
        <v>#N/A</v>
      </c>
      <c r="K240" s="119" t="e">
        <f t="shared" ca="1" si="55"/>
        <v>#N/A</v>
      </c>
      <c r="L240" s="119" t="e">
        <f t="shared" ca="1" si="56"/>
        <v>#N/A</v>
      </c>
      <c r="M240" s="119" t="e">
        <f t="shared" ca="1" si="57"/>
        <v>#N/A</v>
      </c>
      <c r="N240" s="119" t="e">
        <f t="shared" ca="1" si="58"/>
        <v>#N/A</v>
      </c>
      <c r="O240" s="119" t="str">
        <f t="shared" ca="1" si="62"/>
        <v>-</v>
      </c>
      <c r="P240" s="119" t="str">
        <f t="shared" ca="1" si="61"/>
        <v>-</v>
      </c>
      <c r="Q240" s="106" t="e">
        <f t="shared" ca="1" si="59"/>
        <v>#N/A</v>
      </c>
    </row>
    <row r="241" spans="1:17" hidden="1">
      <c r="A241" s="106">
        <f t="shared" si="53"/>
        <v>230</v>
      </c>
      <c r="B241" s="106" t="str">
        <f t="shared" ca="1" si="54"/>
        <v>N</v>
      </c>
      <c r="C241" s="106" t="str">
        <f t="shared" ca="1" si="65"/>
        <v>-</v>
      </c>
      <c r="D241" s="106" t="str">
        <f t="shared" ca="1" si="65"/>
        <v>-</v>
      </c>
      <c r="E241" s="106" t="str">
        <f t="shared" ca="1" si="65"/>
        <v>-</v>
      </c>
      <c r="F241" s="106" t="str">
        <f t="shared" ca="1" si="65"/>
        <v>-</v>
      </c>
      <c r="G241" s="106" t="str">
        <f t="shared" ca="1" si="65"/>
        <v>-</v>
      </c>
      <c r="H241" s="112" t="str">
        <f t="shared" ca="1" si="65"/>
        <v>-</v>
      </c>
      <c r="I241" s="106" t="str">
        <f t="shared" ca="1" si="65"/>
        <v>-</v>
      </c>
      <c r="J241" s="106" t="e">
        <f t="shared" ca="1" si="60"/>
        <v>#N/A</v>
      </c>
      <c r="K241" s="119" t="e">
        <f t="shared" ca="1" si="55"/>
        <v>#N/A</v>
      </c>
      <c r="L241" s="119" t="e">
        <f t="shared" ca="1" si="56"/>
        <v>#N/A</v>
      </c>
      <c r="M241" s="119" t="e">
        <f t="shared" ca="1" si="57"/>
        <v>#N/A</v>
      </c>
      <c r="N241" s="119" t="e">
        <f t="shared" ca="1" si="58"/>
        <v>#N/A</v>
      </c>
      <c r="O241" s="119" t="str">
        <f t="shared" ca="1" si="62"/>
        <v>-</v>
      </c>
      <c r="P241" s="119" t="str">
        <f t="shared" ca="1" si="61"/>
        <v>-</v>
      </c>
      <c r="Q241" s="106" t="e">
        <f t="shared" ca="1" si="59"/>
        <v>#N/A</v>
      </c>
    </row>
    <row r="242" spans="1:17" hidden="1">
      <c r="A242" s="106">
        <f t="shared" si="53"/>
        <v>231</v>
      </c>
      <c r="B242" s="106" t="str">
        <f t="shared" ca="1" si="54"/>
        <v>N</v>
      </c>
      <c r="C242" s="106" t="str">
        <f t="shared" ref="C242:I251" ca="1" si="66">IF($B242="OK",OFFSET(gen_sort_ul,$A242,C$2),"-")</f>
        <v>-</v>
      </c>
      <c r="D242" s="106" t="str">
        <f t="shared" ca="1" si="66"/>
        <v>-</v>
      </c>
      <c r="E242" s="106" t="str">
        <f t="shared" ca="1" si="66"/>
        <v>-</v>
      </c>
      <c r="F242" s="106" t="str">
        <f t="shared" ca="1" si="66"/>
        <v>-</v>
      </c>
      <c r="G242" s="106" t="str">
        <f t="shared" ca="1" si="66"/>
        <v>-</v>
      </c>
      <c r="H242" s="112" t="str">
        <f t="shared" ca="1" si="66"/>
        <v>-</v>
      </c>
      <c r="I242" s="106" t="str">
        <f t="shared" ca="1" si="66"/>
        <v>-</v>
      </c>
      <c r="J242" s="106" t="e">
        <f t="shared" ca="1" si="60"/>
        <v>#N/A</v>
      </c>
      <c r="K242" s="119" t="e">
        <f t="shared" ca="1" si="55"/>
        <v>#N/A</v>
      </c>
      <c r="L242" s="119" t="e">
        <f t="shared" ca="1" si="56"/>
        <v>#N/A</v>
      </c>
      <c r="M242" s="119" t="e">
        <f t="shared" ca="1" si="57"/>
        <v>#N/A</v>
      </c>
      <c r="N242" s="119" t="e">
        <f t="shared" ca="1" si="58"/>
        <v>#N/A</v>
      </c>
      <c r="O242" s="119" t="str">
        <f t="shared" ca="1" si="62"/>
        <v>-</v>
      </c>
      <c r="P242" s="119" t="str">
        <f t="shared" ca="1" si="61"/>
        <v>-</v>
      </c>
      <c r="Q242" s="106" t="e">
        <f t="shared" ca="1" si="59"/>
        <v>#N/A</v>
      </c>
    </row>
    <row r="243" spans="1:17" hidden="1">
      <c r="A243" s="106">
        <f t="shared" si="53"/>
        <v>232</v>
      </c>
      <c r="B243" s="106" t="str">
        <f t="shared" ca="1" si="54"/>
        <v>N</v>
      </c>
      <c r="C243" s="106" t="str">
        <f t="shared" ca="1" si="66"/>
        <v>-</v>
      </c>
      <c r="D243" s="106" t="str">
        <f t="shared" ca="1" si="66"/>
        <v>-</v>
      </c>
      <c r="E243" s="106" t="str">
        <f t="shared" ca="1" si="66"/>
        <v>-</v>
      </c>
      <c r="F243" s="106" t="str">
        <f t="shared" ca="1" si="66"/>
        <v>-</v>
      </c>
      <c r="G243" s="106" t="str">
        <f t="shared" ca="1" si="66"/>
        <v>-</v>
      </c>
      <c r="H243" s="112" t="str">
        <f t="shared" ca="1" si="66"/>
        <v>-</v>
      </c>
      <c r="I243" s="106" t="str">
        <f t="shared" ca="1" si="66"/>
        <v>-</v>
      </c>
      <c r="J243" s="106" t="e">
        <f t="shared" ca="1" si="60"/>
        <v>#N/A</v>
      </c>
      <c r="K243" s="119" t="e">
        <f t="shared" ca="1" si="55"/>
        <v>#N/A</v>
      </c>
      <c r="L243" s="119" t="e">
        <f t="shared" ca="1" si="56"/>
        <v>#N/A</v>
      </c>
      <c r="M243" s="119" t="e">
        <f t="shared" ca="1" si="57"/>
        <v>#N/A</v>
      </c>
      <c r="N243" s="119" t="e">
        <f t="shared" ca="1" si="58"/>
        <v>#N/A</v>
      </c>
      <c r="O243" s="119" t="str">
        <f t="shared" ca="1" si="62"/>
        <v>-</v>
      </c>
      <c r="P243" s="119" t="str">
        <f t="shared" ca="1" si="61"/>
        <v>-</v>
      </c>
      <c r="Q243" s="106" t="e">
        <f t="shared" ca="1" si="59"/>
        <v>#N/A</v>
      </c>
    </row>
    <row r="244" spans="1:17" hidden="1">
      <c r="A244" s="106">
        <f t="shared" si="53"/>
        <v>233</v>
      </c>
      <c r="B244" s="106" t="str">
        <f t="shared" ca="1" si="54"/>
        <v>N</v>
      </c>
      <c r="C244" s="106" t="str">
        <f t="shared" ca="1" si="66"/>
        <v>-</v>
      </c>
      <c r="D244" s="106" t="str">
        <f t="shared" ca="1" si="66"/>
        <v>-</v>
      </c>
      <c r="E244" s="106" t="str">
        <f t="shared" ca="1" si="66"/>
        <v>-</v>
      </c>
      <c r="F244" s="106" t="str">
        <f t="shared" ca="1" si="66"/>
        <v>-</v>
      </c>
      <c r="G244" s="106" t="str">
        <f t="shared" ca="1" si="66"/>
        <v>-</v>
      </c>
      <c r="H244" s="112" t="str">
        <f t="shared" ca="1" si="66"/>
        <v>-</v>
      </c>
      <c r="I244" s="106" t="str">
        <f t="shared" ca="1" si="66"/>
        <v>-</v>
      </c>
      <c r="J244" s="106" t="e">
        <f t="shared" ca="1" si="60"/>
        <v>#N/A</v>
      </c>
      <c r="K244" s="119" t="e">
        <f t="shared" ca="1" si="55"/>
        <v>#N/A</v>
      </c>
      <c r="L244" s="119" t="e">
        <f t="shared" ca="1" si="56"/>
        <v>#N/A</v>
      </c>
      <c r="M244" s="119" t="e">
        <f t="shared" ca="1" si="57"/>
        <v>#N/A</v>
      </c>
      <c r="N244" s="119" t="e">
        <f t="shared" ca="1" si="58"/>
        <v>#N/A</v>
      </c>
      <c r="O244" s="119" t="str">
        <f t="shared" ca="1" si="62"/>
        <v>-</v>
      </c>
      <c r="P244" s="119" t="str">
        <f t="shared" ca="1" si="61"/>
        <v>-</v>
      </c>
      <c r="Q244" s="106" t="e">
        <f t="shared" ca="1" si="59"/>
        <v>#N/A</v>
      </c>
    </row>
    <row r="245" spans="1:17" hidden="1">
      <c r="A245" s="106">
        <f t="shared" si="53"/>
        <v>234</v>
      </c>
      <c r="B245" s="106" t="str">
        <f t="shared" ca="1" si="54"/>
        <v>N</v>
      </c>
      <c r="C245" s="106" t="str">
        <f t="shared" ca="1" si="66"/>
        <v>-</v>
      </c>
      <c r="D245" s="106" t="str">
        <f t="shared" ca="1" si="66"/>
        <v>-</v>
      </c>
      <c r="E245" s="106" t="str">
        <f t="shared" ca="1" si="66"/>
        <v>-</v>
      </c>
      <c r="F245" s="106" t="str">
        <f t="shared" ca="1" si="66"/>
        <v>-</v>
      </c>
      <c r="G245" s="106" t="str">
        <f t="shared" ca="1" si="66"/>
        <v>-</v>
      </c>
      <c r="H245" s="112" t="str">
        <f t="shared" ca="1" si="66"/>
        <v>-</v>
      </c>
      <c r="I245" s="106" t="str">
        <f t="shared" ca="1" si="66"/>
        <v>-</v>
      </c>
      <c r="J245" s="106" t="e">
        <f t="shared" ca="1" si="60"/>
        <v>#N/A</v>
      </c>
      <c r="K245" s="119" t="e">
        <f t="shared" ca="1" si="55"/>
        <v>#N/A</v>
      </c>
      <c r="L245" s="119" t="e">
        <f t="shared" ca="1" si="56"/>
        <v>#N/A</v>
      </c>
      <c r="M245" s="119" t="e">
        <f t="shared" ca="1" si="57"/>
        <v>#N/A</v>
      </c>
      <c r="N245" s="119" t="e">
        <f t="shared" ca="1" si="58"/>
        <v>#N/A</v>
      </c>
      <c r="O245" s="119" t="str">
        <f t="shared" ca="1" si="62"/>
        <v>-</v>
      </c>
      <c r="P245" s="119" t="str">
        <f t="shared" ca="1" si="61"/>
        <v>-</v>
      </c>
      <c r="Q245" s="106" t="e">
        <f t="shared" ca="1" si="59"/>
        <v>#N/A</v>
      </c>
    </row>
    <row r="246" spans="1:17" hidden="1">
      <c r="A246" s="106">
        <f t="shared" si="53"/>
        <v>235</v>
      </c>
      <c r="B246" s="106" t="str">
        <f t="shared" ca="1" si="54"/>
        <v>N</v>
      </c>
      <c r="C246" s="106" t="str">
        <f t="shared" ca="1" si="66"/>
        <v>-</v>
      </c>
      <c r="D246" s="106" t="str">
        <f t="shared" ca="1" si="66"/>
        <v>-</v>
      </c>
      <c r="E246" s="106" t="str">
        <f t="shared" ca="1" si="66"/>
        <v>-</v>
      </c>
      <c r="F246" s="106" t="str">
        <f t="shared" ca="1" si="66"/>
        <v>-</v>
      </c>
      <c r="G246" s="106" t="str">
        <f t="shared" ca="1" si="66"/>
        <v>-</v>
      </c>
      <c r="H246" s="112" t="str">
        <f t="shared" ca="1" si="66"/>
        <v>-</v>
      </c>
      <c r="I246" s="106" t="str">
        <f t="shared" ca="1" si="66"/>
        <v>-</v>
      </c>
      <c r="J246" s="106" t="e">
        <f t="shared" ca="1" si="60"/>
        <v>#N/A</v>
      </c>
      <c r="K246" s="119" t="e">
        <f t="shared" ca="1" si="55"/>
        <v>#N/A</v>
      </c>
      <c r="L246" s="119" t="e">
        <f t="shared" ca="1" si="56"/>
        <v>#N/A</v>
      </c>
      <c r="M246" s="119" t="e">
        <f t="shared" ca="1" si="57"/>
        <v>#N/A</v>
      </c>
      <c r="N246" s="119" t="e">
        <f t="shared" ca="1" si="58"/>
        <v>#N/A</v>
      </c>
      <c r="O246" s="119" t="str">
        <f t="shared" ca="1" si="62"/>
        <v>-</v>
      </c>
      <c r="P246" s="119" t="str">
        <f t="shared" ca="1" si="61"/>
        <v>-</v>
      </c>
      <c r="Q246" s="106" t="e">
        <f t="shared" ca="1" si="59"/>
        <v>#N/A</v>
      </c>
    </row>
    <row r="247" spans="1:17" hidden="1">
      <c r="A247" s="106">
        <f t="shared" si="53"/>
        <v>236</v>
      </c>
      <c r="B247" s="106" t="str">
        <f t="shared" ca="1" si="54"/>
        <v>N</v>
      </c>
      <c r="C247" s="106" t="str">
        <f t="shared" ca="1" si="66"/>
        <v>-</v>
      </c>
      <c r="D247" s="106" t="str">
        <f t="shared" ca="1" si="66"/>
        <v>-</v>
      </c>
      <c r="E247" s="106" t="str">
        <f t="shared" ca="1" si="66"/>
        <v>-</v>
      </c>
      <c r="F247" s="106" t="str">
        <f t="shared" ca="1" si="66"/>
        <v>-</v>
      </c>
      <c r="G247" s="106" t="str">
        <f t="shared" ca="1" si="66"/>
        <v>-</v>
      </c>
      <c r="H247" s="112" t="str">
        <f t="shared" ca="1" si="66"/>
        <v>-</v>
      </c>
      <c r="I247" s="106" t="str">
        <f t="shared" ca="1" si="66"/>
        <v>-</v>
      </c>
      <c r="J247" s="106" t="e">
        <f t="shared" ca="1" si="60"/>
        <v>#N/A</v>
      </c>
      <c r="K247" s="119" t="e">
        <f t="shared" ca="1" si="55"/>
        <v>#N/A</v>
      </c>
      <c r="L247" s="119" t="e">
        <f t="shared" ca="1" si="56"/>
        <v>#N/A</v>
      </c>
      <c r="M247" s="119" t="e">
        <f t="shared" ca="1" si="57"/>
        <v>#N/A</v>
      </c>
      <c r="N247" s="119" t="e">
        <f t="shared" ca="1" si="58"/>
        <v>#N/A</v>
      </c>
      <c r="O247" s="119" t="str">
        <f t="shared" ca="1" si="62"/>
        <v>-</v>
      </c>
      <c r="P247" s="119" t="str">
        <f t="shared" ca="1" si="61"/>
        <v>-</v>
      </c>
      <c r="Q247" s="106" t="e">
        <f t="shared" ca="1" si="59"/>
        <v>#N/A</v>
      </c>
    </row>
    <row r="248" spans="1:17" hidden="1">
      <c r="A248" s="106">
        <f t="shared" si="53"/>
        <v>237</v>
      </c>
      <c r="B248" s="106" t="str">
        <f t="shared" ca="1" si="54"/>
        <v>N</v>
      </c>
      <c r="C248" s="106" t="str">
        <f t="shared" ca="1" si="66"/>
        <v>-</v>
      </c>
      <c r="D248" s="106" t="str">
        <f t="shared" ca="1" si="66"/>
        <v>-</v>
      </c>
      <c r="E248" s="106" t="str">
        <f t="shared" ca="1" si="66"/>
        <v>-</v>
      </c>
      <c r="F248" s="106" t="str">
        <f t="shared" ca="1" si="66"/>
        <v>-</v>
      </c>
      <c r="G248" s="106" t="str">
        <f t="shared" ca="1" si="66"/>
        <v>-</v>
      </c>
      <c r="H248" s="112" t="str">
        <f t="shared" ca="1" si="66"/>
        <v>-</v>
      </c>
      <c r="I248" s="106" t="str">
        <f t="shared" ca="1" si="66"/>
        <v>-</v>
      </c>
      <c r="J248" s="106" t="e">
        <f t="shared" ca="1" si="60"/>
        <v>#N/A</v>
      </c>
      <c r="K248" s="119" t="e">
        <f t="shared" ca="1" si="55"/>
        <v>#N/A</v>
      </c>
      <c r="L248" s="119" t="e">
        <f t="shared" ca="1" si="56"/>
        <v>#N/A</v>
      </c>
      <c r="M248" s="119" t="e">
        <f t="shared" ca="1" si="57"/>
        <v>#N/A</v>
      </c>
      <c r="N248" s="119" t="e">
        <f t="shared" ca="1" si="58"/>
        <v>#N/A</v>
      </c>
      <c r="O248" s="119" t="str">
        <f t="shared" ca="1" si="62"/>
        <v>-</v>
      </c>
      <c r="P248" s="119" t="str">
        <f t="shared" ca="1" si="61"/>
        <v>-</v>
      </c>
      <c r="Q248" s="106" t="e">
        <f t="shared" ca="1" si="59"/>
        <v>#N/A</v>
      </c>
    </row>
    <row r="249" spans="1:17" hidden="1">
      <c r="A249" s="106">
        <f t="shared" si="53"/>
        <v>238</v>
      </c>
      <c r="B249" s="106" t="str">
        <f t="shared" ca="1" si="54"/>
        <v>N</v>
      </c>
      <c r="C249" s="106" t="str">
        <f t="shared" ca="1" si="66"/>
        <v>-</v>
      </c>
      <c r="D249" s="106" t="str">
        <f t="shared" ca="1" si="66"/>
        <v>-</v>
      </c>
      <c r="E249" s="106" t="str">
        <f t="shared" ca="1" si="66"/>
        <v>-</v>
      </c>
      <c r="F249" s="106" t="str">
        <f t="shared" ca="1" si="66"/>
        <v>-</v>
      </c>
      <c r="G249" s="106" t="str">
        <f t="shared" ca="1" si="66"/>
        <v>-</v>
      </c>
      <c r="H249" s="112" t="str">
        <f t="shared" ca="1" si="66"/>
        <v>-</v>
      </c>
      <c r="I249" s="106" t="str">
        <f t="shared" ca="1" si="66"/>
        <v>-</v>
      </c>
      <c r="J249" s="106" t="e">
        <f t="shared" ca="1" si="60"/>
        <v>#N/A</v>
      </c>
      <c r="K249" s="119" t="e">
        <f t="shared" ca="1" si="55"/>
        <v>#N/A</v>
      </c>
      <c r="L249" s="119" t="e">
        <f t="shared" ca="1" si="56"/>
        <v>#N/A</v>
      </c>
      <c r="M249" s="119" t="e">
        <f t="shared" ca="1" si="57"/>
        <v>#N/A</v>
      </c>
      <c r="N249" s="119" t="e">
        <f t="shared" ca="1" si="58"/>
        <v>#N/A</v>
      </c>
      <c r="O249" s="119" t="str">
        <f t="shared" ca="1" si="62"/>
        <v>-</v>
      </c>
      <c r="P249" s="119" t="str">
        <f t="shared" ca="1" si="61"/>
        <v>-</v>
      </c>
      <c r="Q249" s="106" t="e">
        <f t="shared" ca="1" si="59"/>
        <v>#N/A</v>
      </c>
    </row>
    <row r="250" spans="1:17" hidden="1">
      <c r="A250" s="106">
        <f t="shared" si="53"/>
        <v>239</v>
      </c>
      <c r="B250" s="106" t="str">
        <f t="shared" ca="1" si="54"/>
        <v>N</v>
      </c>
      <c r="C250" s="106" t="str">
        <f t="shared" ca="1" si="66"/>
        <v>-</v>
      </c>
      <c r="D250" s="106" t="str">
        <f t="shared" ca="1" si="66"/>
        <v>-</v>
      </c>
      <c r="E250" s="106" t="str">
        <f t="shared" ca="1" si="66"/>
        <v>-</v>
      </c>
      <c r="F250" s="106" t="str">
        <f t="shared" ca="1" si="66"/>
        <v>-</v>
      </c>
      <c r="G250" s="106" t="str">
        <f t="shared" ca="1" si="66"/>
        <v>-</v>
      </c>
      <c r="H250" s="112" t="str">
        <f t="shared" ca="1" si="66"/>
        <v>-</v>
      </c>
      <c r="I250" s="106" t="str">
        <f t="shared" ca="1" si="66"/>
        <v>-</v>
      </c>
      <c r="J250" s="106" t="e">
        <f t="shared" ca="1" si="60"/>
        <v>#N/A</v>
      </c>
      <c r="K250" s="119" t="e">
        <f t="shared" ca="1" si="55"/>
        <v>#N/A</v>
      </c>
      <c r="L250" s="119" t="e">
        <f t="shared" ca="1" si="56"/>
        <v>#N/A</v>
      </c>
      <c r="M250" s="119" t="e">
        <f t="shared" ca="1" si="57"/>
        <v>#N/A</v>
      </c>
      <c r="N250" s="119" t="e">
        <f t="shared" ca="1" si="58"/>
        <v>#N/A</v>
      </c>
      <c r="O250" s="119" t="str">
        <f t="shared" ca="1" si="62"/>
        <v>-</v>
      </c>
      <c r="P250" s="119" t="str">
        <f t="shared" ca="1" si="61"/>
        <v>-</v>
      </c>
      <c r="Q250" s="106" t="e">
        <f t="shared" ca="1" si="59"/>
        <v>#N/A</v>
      </c>
    </row>
    <row r="251" spans="1:17" hidden="1">
      <c r="A251" s="106">
        <f t="shared" si="53"/>
        <v>240</v>
      </c>
      <c r="B251" s="106" t="str">
        <f t="shared" ca="1" si="54"/>
        <v>N</v>
      </c>
      <c r="C251" s="106" t="str">
        <f t="shared" ca="1" si="66"/>
        <v>-</v>
      </c>
      <c r="D251" s="106" t="str">
        <f t="shared" ca="1" si="66"/>
        <v>-</v>
      </c>
      <c r="E251" s="106" t="str">
        <f t="shared" ca="1" si="66"/>
        <v>-</v>
      </c>
      <c r="F251" s="106" t="str">
        <f t="shared" ca="1" si="66"/>
        <v>-</v>
      </c>
      <c r="G251" s="106" t="str">
        <f t="shared" ca="1" si="66"/>
        <v>-</v>
      </c>
      <c r="H251" s="112" t="str">
        <f t="shared" ca="1" si="66"/>
        <v>-</v>
      </c>
      <c r="I251" s="106" t="str">
        <f t="shared" ca="1" si="66"/>
        <v>-</v>
      </c>
      <c r="J251" s="106" t="e">
        <f t="shared" ca="1" si="60"/>
        <v>#N/A</v>
      </c>
      <c r="K251" s="119" t="e">
        <f t="shared" ca="1" si="55"/>
        <v>#N/A</v>
      </c>
      <c r="L251" s="119" t="e">
        <f t="shared" ca="1" si="56"/>
        <v>#N/A</v>
      </c>
      <c r="M251" s="119" t="e">
        <f t="shared" ca="1" si="57"/>
        <v>#N/A</v>
      </c>
      <c r="N251" s="119" t="e">
        <f t="shared" ca="1" si="58"/>
        <v>#N/A</v>
      </c>
      <c r="O251" s="119" t="str">
        <f t="shared" ca="1" si="62"/>
        <v>-</v>
      </c>
      <c r="P251" s="119" t="str">
        <f t="shared" ca="1" si="61"/>
        <v>-</v>
      </c>
      <c r="Q251" s="106" t="e">
        <f t="shared" ca="1" si="59"/>
        <v>#N/A</v>
      </c>
    </row>
    <row r="252" spans="1:17" hidden="1">
      <c r="A252" s="106">
        <f t="shared" si="53"/>
        <v>241</v>
      </c>
      <c r="B252" s="106" t="str">
        <f t="shared" ca="1" si="54"/>
        <v>N</v>
      </c>
      <c r="C252" s="106" t="str">
        <f t="shared" ref="C252:I261" ca="1" si="67">IF($B252="OK",OFFSET(gen_sort_ul,$A252,C$2),"-")</f>
        <v>-</v>
      </c>
      <c r="D252" s="106" t="str">
        <f t="shared" ca="1" si="67"/>
        <v>-</v>
      </c>
      <c r="E252" s="106" t="str">
        <f t="shared" ca="1" si="67"/>
        <v>-</v>
      </c>
      <c r="F252" s="106" t="str">
        <f t="shared" ca="1" si="67"/>
        <v>-</v>
      </c>
      <c r="G252" s="106" t="str">
        <f t="shared" ca="1" si="67"/>
        <v>-</v>
      </c>
      <c r="H252" s="112" t="str">
        <f t="shared" ca="1" si="67"/>
        <v>-</v>
      </c>
      <c r="I252" s="106" t="str">
        <f t="shared" ca="1" si="67"/>
        <v>-</v>
      </c>
      <c r="J252" s="106" t="e">
        <f t="shared" ca="1" si="60"/>
        <v>#N/A</v>
      </c>
      <c r="K252" s="119" t="e">
        <f t="shared" ca="1" si="55"/>
        <v>#N/A</v>
      </c>
      <c r="L252" s="119" t="e">
        <f t="shared" ca="1" si="56"/>
        <v>#N/A</v>
      </c>
      <c r="M252" s="119" t="e">
        <f t="shared" ca="1" si="57"/>
        <v>#N/A</v>
      </c>
      <c r="N252" s="119" t="e">
        <f t="shared" ca="1" si="58"/>
        <v>#N/A</v>
      </c>
      <c r="O252" s="119" t="str">
        <f t="shared" ca="1" si="62"/>
        <v>-</v>
      </c>
      <c r="P252" s="119" t="str">
        <f t="shared" ca="1" si="61"/>
        <v>-</v>
      </c>
      <c r="Q252" s="106" t="e">
        <f t="shared" ca="1" si="59"/>
        <v>#N/A</v>
      </c>
    </row>
    <row r="253" spans="1:17" hidden="1">
      <c r="A253" s="106">
        <f t="shared" si="53"/>
        <v>242</v>
      </c>
      <c r="B253" s="106" t="str">
        <f t="shared" ca="1" si="54"/>
        <v>N</v>
      </c>
      <c r="C253" s="106" t="str">
        <f t="shared" ca="1" si="67"/>
        <v>-</v>
      </c>
      <c r="D253" s="106" t="str">
        <f t="shared" ca="1" si="67"/>
        <v>-</v>
      </c>
      <c r="E253" s="106" t="str">
        <f t="shared" ca="1" si="67"/>
        <v>-</v>
      </c>
      <c r="F253" s="106" t="str">
        <f t="shared" ca="1" si="67"/>
        <v>-</v>
      </c>
      <c r="G253" s="106" t="str">
        <f t="shared" ca="1" si="67"/>
        <v>-</v>
      </c>
      <c r="H253" s="112" t="str">
        <f t="shared" ca="1" si="67"/>
        <v>-</v>
      </c>
      <c r="I253" s="106" t="str">
        <f t="shared" ca="1" si="67"/>
        <v>-</v>
      </c>
      <c r="J253" s="106" t="e">
        <f t="shared" ca="1" si="60"/>
        <v>#N/A</v>
      </c>
      <c r="K253" s="119" t="e">
        <f t="shared" ca="1" si="55"/>
        <v>#N/A</v>
      </c>
      <c r="L253" s="119" t="e">
        <f t="shared" ca="1" si="56"/>
        <v>#N/A</v>
      </c>
      <c r="M253" s="119" t="e">
        <f t="shared" ca="1" si="57"/>
        <v>#N/A</v>
      </c>
      <c r="N253" s="119" t="e">
        <f t="shared" ca="1" si="58"/>
        <v>#N/A</v>
      </c>
      <c r="O253" s="119" t="str">
        <f t="shared" ca="1" si="62"/>
        <v>-</v>
      </c>
      <c r="P253" s="119" t="str">
        <f t="shared" ca="1" si="61"/>
        <v>-</v>
      </c>
      <c r="Q253" s="106" t="e">
        <f t="shared" ca="1" si="59"/>
        <v>#N/A</v>
      </c>
    </row>
    <row r="254" spans="1:17" hidden="1">
      <c r="A254" s="106">
        <f t="shared" si="53"/>
        <v>243</v>
      </c>
      <c r="B254" s="106" t="str">
        <f t="shared" ca="1" si="54"/>
        <v>N</v>
      </c>
      <c r="C254" s="106" t="str">
        <f t="shared" ca="1" si="67"/>
        <v>-</v>
      </c>
      <c r="D254" s="106" t="str">
        <f t="shared" ca="1" si="67"/>
        <v>-</v>
      </c>
      <c r="E254" s="106" t="str">
        <f t="shared" ca="1" si="67"/>
        <v>-</v>
      </c>
      <c r="F254" s="106" t="str">
        <f t="shared" ca="1" si="67"/>
        <v>-</v>
      </c>
      <c r="G254" s="106" t="str">
        <f t="shared" ca="1" si="67"/>
        <v>-</v>
      </c>
      <c r="H254" s="112" t="str">
        <f t="shared" ca="1" si="67"/>
        <v>-</v>
      </c>
      <c r="I254" s="106" t="str">
        <f t="shared" ca="1" si="67"/>
        <v>-</v>
      </c>
      <c r="J254" s="106" t="e">
        <f t="shared" ca="1" si="60"/>
        <v>#N/A</v>
      </c>
      <c r="K254" s="119" t="e">
        <f t="shared" ca="1" si="55"/>
        <v>#N/A</v>
      </c>
      <c r="L254" s="119" t="e">
        <f t="shared" ca="1" si="56"/>
        <v>#N/A</v>
      </c>
      <c r="M254" s="119" t="e">
        <f t="shared" ca="1" si="57"/>
        <v>#N/A</v>
      </c>
      <c r="N254" s="119" t="e">
        <f t="shared" ca="1" si="58"/>
        <v>#N/A</v>
      </c>
      <c r="O254" s="119" t="str">
        <f t="shared" ca="1" si="62"/>
        <v>-</v>
      </c>
      <c r="P254" s="119" t="str">
        <f t="shared" ca="1" si="61"/>
        <v>-</v>
      </c>
      <c r="Q254" s="106" t="e">
        <f t="shared" ca="1" si="59"/>
        <v>#N/A</v>
      </c>
    </row>
    <row r="255" spans="1:17" hidden="1">
      <c r="A255" s="106">
        <f t="shared" si="53"/>
        <v>244</v>
      </c>
      <c r="B255" s="106" t="str">
        <f t="shared" ca="1" si="54"/>
        <v>N</v>
      </c>
      <c r="C255" s="106" t="str">
        <f t="shared" ca="1" si="67"/>
        <v>-</v>
      </c>
      <c r="D255" s="106" t="str">
        <f t="shared" ca="1" si="67"/>
        <v>-</v>
      </c>
      <c r="E255" s="106" t="str">
        <f t="shared" ca="1" si="67"/>
        <v>-</v>
      </c>
      <c r="F255" s="106" t="str">
        <f t="shared" ca="1" si="67"/>
        <v>-</v>
      </c>
      <c r="G255" s="106" t="str">
        <f t="shared" ca="1" si="67"/>
        <v>-</v>
      </c>
      <c r="H255" s="112" t="str">
        <f t="shared" ca="1" si="67"/>
        <v>-</v>
      </c>
      <c r="I255" s="106" t="str">
        <f t="shared" ca="1" si="67"/>
        <v>-</v>
      </c>
      <c r="J255" s="106" t="e">
        <f t="shared" ca="1" si="60"/>
        <v>#N/A</v>
      </c>
      <c r="K255" s="119" t="e">
        <f t="shared" ca="1" si="55"/>
        <v>#N/A</v>
      </c>
      <c r="L255" s="119" t="e">
        <f t="shared" ca="1" si="56"/>
        <v>#N/A</v>
      </c>
      <c r="M255" s="119" t="e">
        <f t="shared" ca="1" si="57"/>
        <v>#N/A</v>
      </c>
      <c r="N255" s="119" t="e">
        <f t="shared" ca="1" si="58"/>
        <v>#N/A</v>
      </c>
      <c r="O255" s="119" t="str">
        <f t="shared" ca="1" si="62"/>
        <v>-</v>
      </c>
      <c r="P255" s="119" t="str">
        <f t="shared" ca="1" si="61"/>
        <v>-</v>
      </c>
      <c r="Q255" s="106" t="e">
        <f t="shared" ca="1" si="59"/>
        <v>#N/A</v>
      </c>
    </row>
    <row r="256" spans="1:17" hidden="1">
      <c r="A256" s="106">
        <f t="shared" si="53"/>
        <v>245</v>
      </c>
      <c r="B256" s="106" t="str">
        <f t="shared" ca="1" si="54"/>
        <v>N</v>
      </c>
      <c r="C256" s="106" t="str">
        <f t="shared" ca="1" si="67"/>
        <v>-</v>
      </c>
      <c r="D256" s="106" t="str">
        <f t="shared" ca="1" si="67"/>
        <v>-</v>
      </c>
      <c r="E256" s="106" t="str">
        <f t="shared" ca="1" si="67"/>
        <v>-</v>
      </c>
      <c r="F256" s="106" t="str">
        <f t="shared" ca="1" si="67"/>
        <v>-</v>
      </c>
      <c r="G256" s="106" t="str">
        <f t="shared" ca="1" si="67"/>
        <v>-</v>
      </c>
      <c r="H256" s="112" t="str">
        <f t="shared" ca="1" si="67"/>
        <v>-</v>
      </c>
      <c r="I256" s="106" t="str">
        <f t="shared" ca="1" si="67"/>
        <v>-</v>
      </c>
      <c r="J256" s="106" t="e">
        <f t="shared" ca="1" si="60"/>
        <v>#N/A</v>
      </c>
      <c r="K256" s="119" t="e">
        <f t="shared" ca="1" si="55"/>
        <v>#N/A</v>
      </c>
      <c r="L256" s="119" t="e">
        <f t="shared" ca="1" si="56"/>
        <v>#N/A</v>
      </c>
      <c r="M256" s="119" t="e">
        <f t="shared" ca="1" si="57"/>
        <v>#N/A</v>
      </c>
      <c r="N256" s="119" t="e">
        <f t="shared" ca="1" si="58"/>
        <v>#N/A</v>
      </c>
      <c r="O256" s="119" t="str">
        <f t="shared" ca="1" si="62"/>
        <v>-</v>
      </c>
      <c r="P256" s="119" t="str">
        <f t="shared" ca="1" si="61"/>
        <v>-</v>
      </c>
      <c r="Q256" s="106" t="e">
        <f t="shared" ca="1" si="59"/>
        <v>#N/A</v>
      </c>
    </row>
    <row r="257" spans="1:17" hidden="1">
      <c r="A257" s="106">
        <f t="shared" si="53"/>
        <v>246</v>
      </c>
      <c r="B257" s="106" t="str">
        <f t="shared" ca="1" si="54"/>
        <v>N</v>
      </c>
      <c r="C257" s="106" t="str">
        <f t="shared" ca="1" si="67"/>
        <v>-</v>
      </c>
      <c r="D257" s="106" t="str">
        <f t="shared" ca="1" si="67"/>
        <v>-</v>
      </c>
      <c r="E257" s="106" t="str">
        <f t="shared" ca="1" si="67"/>
        <v>-</v>
      </c>
      <c r="F257" s="106" t="str">
        <f t="shared" ca="1" si="67"/>
        <v>-</v>
      </c>
      <c r="G257" s="106" t="str">
        <f t="shared" ca="1" si="67"/>
        <v>-</v>
      </c>
      <c r="H257" s="112" t="str">
        <f t="shared" ca="1" si="67"/>
        <v>-</v>
      </c>
      <c r="I257" s="106" t="str">
        <f t="shared" ca="1" si="67"/>
        <v>-</v>
      </c>
      <c r="J257" s="106" t="e">
        <f t="shared" ca="1" si="60"/>
        <v>#N/A</v>
      </c>
      <c r="K257" s="119" t="e">
        <f t="shared" ca="1" si="55"/>
        <v>#N/A</v>
      </c>
      <c r="L257" s="119" t="e">
        <f t="shared" ca="1" si="56"/>
        <v>#N/A</v>
      </c>
      <c r="M257" s="119" t="e">
        <f t="shared" ca="1" si="57"/>
        <v>#N/A</v>
      </c>
      <c r="N257" s="119" t="e">
        <f t="shared" ca="1" si="58"/>
        <v>#N/A</v>
      </c>
      <c r="O257" s="119" t="str">
        <f t="shared" ca="1" si="62"/>
        <v>-</v>
      </c>
      <c r="P257" s="119" t="str">
        <f t="shared" ca="1" si="61"/>
        <v>-</v>
      </c>
      <c r="Q257" s="106" t="e">
        <f t="shared" ca="1" si="59"/>
        <v>#N/A</v>
      </c>
    </row>
    <row r="258" spans="1:17" hidden="1">
      <c r="A258" s="106">
        <f t="shared" si="53"/>
        <v>247</v>
      </c>
      <c r="B258" s="106" t="str">
        <f t="shared" ca="1" si="54"/>
        <v>N</v>
      </c>
      <c r="C258" s="106" t="str">
        <f t="shared" ca="1" si="67"/>
        <v>-</v>
      </c>
      <c r="D258" s="106" t="str">
        <f t="shared" ca="1" si="67"/>
        <v>-</v>
      </c>
      <c r="E258" s="106" t="str">
        <f t="shared" ca="1" si="67"/>
        <v>-</v>
      </c>
      <c r="F258" s="106" t="str">
        <f t="shared" ca="1" si="67"/>
        <v>-</v>
      </c>
      <c r="G258" s="106" t="str">
        <f t="shared" ca="1" si="67"/>
        <v>-</v>
      </c>
      <c r="H258" s="112" t="str">
        <f t="shared" ca="1" si="67"/>
        <v>-</v>
      </c>
      <c r="I258" s="106" t="str">
        <f t="shared" ca="1" si="67"/>
        <v>-</v>
      </c>
      <c r="J258" s="106" t="e">
        <f t="shared" ca="1" si="60"/>
        <v>#N/A</v>
      </c>
      <c r="K258" s="119" t="e">
        <f t="shared" ca="1" si="55"/>
        <v>#N/A</v>
      </c>
      <c r="L258" s="119" t="e">
        <f t="shared" ca="1" si="56"/>
        <v>#N/A</v>
      </c>
      <c r="M258" s="119" t="e">
        <f t="shared" ca="1" si="57"/>
        <v>#N/A</v>
      </c>
      <c r="N258" s="119" t="e">
        <f t="shared" ca="1" si="58"/>
        <v>#N/A</v>
      </c>
      <c r="O258" s="119" t="str">
        <f t="shared" ca="1" si="62"/>
        <v>-</v>
      </c>
      <c r="P258" s="119" t="str">
        <f t="shared" ca="1" si="61"/>
        <v>-</v>
      </c>
      <c r="Q258" s="106" t="e">
        <f t="shared" ca="1" si="59"/>
        <v>#N/A</v>
      </c>
    </row>
    <row r="259" spans="1:17" hidden="1">
      <c r="A259" s="106">
        <f t="shared" si="53"/>
        <v>248</v>
      </c>
      <c r="B259" s="106" t="str">
        <f t="shared" ca="1" si="54"/>
        <v>N</v>
      </c>
      <c r="C259" s="106" t="str">
        <f t="shared" ca="1" si="67"/>
        <v>-</v>
      </c>
      <c r="D259" s="106" t="str">
        <f t="shared" ca="1" si="67"/>
        <v>-</v>
      </c>
      <c r="E259" s="106" t="str">
        <f t="shared" ca="1" si="67"/>
        <v>-</v>
      </c>
      <c r="F259" s="106" t="str">
        <f t="shared" ca="1" si="67"/>
        <v>-</v>
      </c>
      <c r="G259" s="106" t="str">
        <f t="shared" ca="1" si="67"/>
        <v>-</v>
      </c>
      <c r="H259" s="112" t="str">
        <f t="shared" ca="1" si="67"/>
        <v>-</v>
      </c>
      <c r="I259" s="106" t="str">
        <f t="shared" ca="1" si="67"/>
        <v>-</v>
      </c>
      <c r="J259" s="106" t="e">
        <f t="shared" ca="1" si="60"/>
        <v>#N/A</v>
      </c>
      <c r="K259" s="119" t="e">
        <f t="shared" ca="1" si="55"/>
        <v>#N/A</v>
      </c>
      <c r="L259" s="119" t="e">
        <f t="shared" ca="1" si="56"/>
        <v>#N/A</v>
      </c>
      <c r="M259" s="119" t="e">
        <f t="shared" ca="1" si="57"/>
        <v>#N/A</v>
      </c>
      <c r="N259" s="119" t="e">
        <f t="shared" ca="1" si="58"/>
        <v>#N/A</v>
      </c>
      <c r="O259" s="119" t="str">
        <f t="shared" ca="1" si="62"/>
        <v>-</v>
      </c>
      <c r="P259" s="119" t="str">
        <f t="shared" ca="1" si="61"/>
        <v>-</v>
      </c>
      <c r="Q259" s="106" t="e">
        <f t="shared" ca="1" si="59"/>
        <v>#N/A</v>
      </c>
    </row>
    <row r="260" spans="1:17" hidden="1">
      <c r="A260" s="106">
        <f t="shared" si="53"/>
        <v>249</v>
      </c>
      <c r="B260" s="106" t="str">
        <f t="shared" ca="1" si="54"/>
        <v>N</v>
      </c>
      <c r="C260" s="106" t="str">
        <f t="shared" ca="1" si="67"/>
        <v>-</v>
      </c>
      <c r="D260" s="106" t="str">
        <f t="shared" ca="1" si="67"/>
        <v>-</v>
      </c>
      <c r="E260" s="106" t="str">
        <f t="shared" ca="1" si="67"/>
        <v>-</v>
      </c>
      <c r="F260" s="106" t="str">
        <f t="shared" ca="1" si="67"/>
        <v>-</v>
      </c>
      <c r="G260" s="106" t="str">
        <f t="shared" ca="1" si="67"/>
        <v>-</v>
      </c>
      <c r="H260" s="112" t="str">
        <f t="shared" ca="1" si="67"/>
        <v>-</v>
      </c>
      <c r="I260" s="106" t="str">
        <f t="shared" ca="1" si="67"/>
        <v>-</v>
      </c>
      <c r="J260" s="106" t="e">
        <f t="shared" ca="1" si="60"/>
        <v>#N/A</v>
      </c>
      <c r="K260" s="119" t="e">
        <f t="shared" ca="1" si="55"/>
        <v>#N/A</v>
      </c>
      <c r="L260" s="119" t="e">
        <f t="shared" ca="1" si="56"/>
        <v>#N/A</v>
      </c>
      <c r="M260" s="119" t="e">
        <f t="shared" ca="1" si="57"/>
        <v>#N/A</v>
      </c>
      <c r="N260" s="119" t="e">
        <f t="shared" ca="1" si="58"/>
        <v>#N/A</v>
      </c>
      <c r="O260" s="119" t="str">
        <f t="shared" ca="1" si="62"/>
        <v>-</v>
      </c>
      <c r="P260" s="119" t="str">
        <f t="shared" ca="1" si="61"/>
        <v>-</v>
      </c>
      <c r="Q260" s="106" t="e">
        <f t="shared" ca="1" si="59"/>
        <v>#N/A</v>
      </c>
    </row>
    <row r="261" spans="1:17" hidden="1">
      <c r="A261" s="106">
        <f t="shared" si="53"/>
        <v>250</v>
      </c>
      <c r="B261" s="106" t="str">
        <f t="shared" ca="1" si="54"/>
        <v>N</v>
      </c>
      <c r="C261" s="106" t="str">
        <f t="shared" ca="1" si="67"/>
        <v>-</v>
      </c>
      <c r="D261" s="106" t="str">
        <f t="shared" ca="1" si="67"/>
        <v>-</v>
      </c>
      <c r="E261" s="106" t="str">
        <f t="shared" ca="1" si="67"/>
        <v>-</v>
      </c>
      <c r="F261" s="106" t="str">
        <f t="shared" ca="1" si="67"/>
        <v>-</v>
      </c>
      <c r="G261" s="106" t="str">
        <f t="shared" ca="1" si="67"/>
        <v>-</v>
      </c>
      <c r="H261" s="112" t="str">
        <f t="shared" ca="1" si="67"/>
        <v>-</v>
      </c>
      <c r="I261" s="106" t="str">
        <f t="shared" ca="1" si="67"/>
        <v>-</v>
      </c>
      <c r="J261" s="106" t="e">
        <f t="shared" ca="1" si="60"/>
        <v>#N/A</v>
      </c>
      <c r="K261" s="119" t="e">
        <f t="shared" ca="1" si="55"/>
        <v>#N/A</v>
      </c>
      <c r="L261" s="119" t="e">
        <f t="shared" ca="1" si="56"/>
        <v>#N/A</v>
      </c>
      <c r="M261" s="119" t="e">
        <f t="shared" ca="1" si="57"/>
        <v>#N/A</v>
      </c>
      <c r="N261" s="119" t="e">
        <f t="shared" ca="1" si="58"/>
        <v>#N/A</v>
      </c>
      <c r="O261" s="119" t="str">
        <f t="shared" ca="1" si="62"/>
        <v>-</v>
      </c>
      <c r="P261" s="119" t="str">
        <f t="shared" ca="1" si="61"/>
        <v>-</v>
      </c>
      <c r="Q261" s="106" t="e">
        <f t="shared" ca="1" si="59"/>
        <v>#N/A</v>
      </c>
    </row>
    <row r="262" spans="1:17" hidden="1">
      <c r="A262" s="106">
        <f t="shared" si="53"/>
        <v>251</v>
      </c>
      <c r="B262" s="106" t="str">
        <f t="shared" ca="1" si="54"/>
        <v>N</v>
      </c>
      <c r="C262" s="106" t="str">
        <f t="shared" ref="C262:I271" ca="1" si="68">IF($B262="OK",OFFSET(gen_sort_ul,$A262,C$2),"-")</f>
        <v>-</v>
      </c>
      <c r="D262" s="106" t="str">
        <f t="shared" ca="1" si="68"/>
        <v>-</v>
      </c>
      <c r="E262" s="106" t="str">
        <f t="shared" ca="1" si="68"/>
        <v>-</v>
      </c>
      <c r="F262" s="106" t="str">
        <f t="shared" ca="1" si="68"/>
        <v>-</v>
      </c>
      <c r="G262" s="106" t="str">
        <f t="shared" ca="1" si="68"/>
        <v>-</v>
      </c>
      <c r="H262" s="112" t="str">
        <f t="shared" ca="1" si="68"/>
        <v>-</v>
      </c>
      <c r="I262" s="106" t="str">
        <f t="shared" ca="1" si="68"/>
        <v>-</v>
      </c>
      <c r="J262" s="106" t="e">
        <f t="shared" ca="1" si="60"/>
        <v>#N/A</v>
      </c>
      <c r="K262" s="119" t="e">
        <f t="shared" ca="1" si="55"/>
        <v>#N/A</v>
      </c>
      <c r="L262" s="119" t="e">
        <f t="shared" ca="1" si="56"/>
        <v>#N/A</v>
      </c>
      <c r="M262" s="119" t="e">
        <f t="shared" ca="1" si="57"/>
        <v>#N/A</v>
      </c>
      <c r="N262" s="119" t="e">
        <f t="shared" ca="1" si="58"/>
        <v>#N/A</v>
      </c>
      <c r="O262" s="119" t="str">
        <f t="shared" ca="1" si="62"/>
        <v>-</v>
      </c>
      <c r="P262" s="119" t="str">
        <f t="shared" ca="1" si="61"/>
        <v>-</v>
      </c>
      <c r="Q262" s="106" t="e">
        <f t="shared" ca="1" si="59"/>
        <v>#N/A</v>
      </c>
    </row>
    <row r="263" spans="1:17" hidden="1">
      <c r="A263" s="106">
        <f t="shared" si="53"/>
        <v>252</v>
      </c>
      <c r="B263" s="106" t="str">
        <f t="shared" ca="1" si="54"/>
        <v>N</v>
      </c>
      <c r="C263" s="106" t="str">
        <f t="shared" ca="1" si="68"/>
        <v>-</v>
      </c>
      <c r="D263" s="106" t="str">
        <f t="shared" ca="1" si="68"/>
        <v>-</v>
      </c>
      <c r="E263" s="106" t="str">
        <f t="shared" ca="1" si="68"/>
        <v>-</v>
      </c>
      <c r="F263" s="106" t="str">
        <f t="shared" ca="1" si="68"/>
        <v>-</v>
      </c>
      <c r="G263" s="106" t="str">
        <f t="shared" ca="1" si="68"/>
        <v>-</v>
      </c>
      <c r="H263" s="112" t="str">
        <f t="shared" ca="1" si="68"/>
        <v>-</v>
      </c>
      <c r="I263" s="106" t="str">
        <f t="shared" ca="1" si="68"/>
        <v>-</v>
      </c>
      <c r="J263" s="106" t="e">
        <f t="shared" ca="1" si="60"/>
        <v>#N/A</v>
      </c>
      <c r="K263" s="119" t="e">
        <f t="shared" ca="1" si="55"/>
        <v>#N/A</v>
      </c>
      <c r="L263" s="119" t="e">
        <f t="shared" ca="1" si="56"/>
        <v>#N/A</v>
      </c>
      <c r="M263" s="119" t="e">
        <f t="shared" ca="1" si="57"/>
        <v>#N/A</v>
      </c>
      <c r="N263" s="119" t="e">
        <f t="shared" ca="1" si="58"/>
        <v>#N/A</v>
      </c>
      <c r="O263" s="119" t="str">
        <f t="shared" ca="1" si="62"/>
        <v>-</v>
      </c>
      <c r="P263" s="119" t="str">
        <f t="shared" ca="1" si="61"/>
        <v>-</v>
      </c>
      <c r="Q263" s="106" t="e">
        <f t="shared" ca="1" si="59"/>
        <v>#N/A</v>
      </c>
    </row>
    <row r="264" spans="1:17" hidden="1">
      <c r="A264" s="106">
        <f t="shared" si="53"/>
        <v>253</v>
      </c>
      <c r="B264" s="106" t="str">
        <f t="shared" ca="1" si="54"/>
        <v>N</v>
      </c>
      <c r="C264" s="106" t="str">
        <f t="shared" ca="1" si="68"/>
        <v>-</v>
      </c>
      <c r="D264" s="106" t="str">
        <f t="shared" ca="1" si="68"/>
        <v>-</v>
      </c>
      <c r="E264" s="106" t="str">
        <f t="shared" ca="1" si="68"/>
        <v>-</v>
      </c>
      <c r="F264" s="106" t="str">
        <f t="shared" ca="1" si="68"/>
        <v>-</v>
      </c>
      <c r="G264" s="106" t="str">
        <f t="shared" ca="1" si="68"/>
        <v>-</v>
      </c>
      <c r="H264" s="112" t="str">
        <f t="shared" ca="1" si="68"/>
        <v>-</v>
      </c>
      <c r="I264" s="106" t="str">
        <f t="shared" ca="1" si="68"/>
        <v>-</v>
      </c>
      <c r="J264" s="106" t="e">
        <f t="shared" ca="1" si="60"/>
        <v>#N/A</v>
      </c>
      <c r="K264" s="119" t="e">
        <f t="shared" ca="1" si="55"/>
        <v>#N/A</v>
      </c>
      <c r="L264" s="119" t="e">
        <f t="shared" ca="1" si="56"/>
        <v>#N/A</v>
      </c>
      <c r="M264" s="119" t="e">
        <f t="shared" ca="1" si="57"/>
        <v>#N/A</v>
      </c>
      <c r="N264" s="119" t="e">
        <f t="shared" ca="1" si="58"/>
        <v>#N/A</v>
      </c>
      <c r="O264" s="119" t="str">
        <f t="shared" ca="1" si="62"/>
        <v>-</v>
      </c>
      <c r="P264" s="119" t="str">
        <f t="shared" ca="1" si="61"/>
        <v>-</v>
      </c>
      <c r="Q264" s="106" t="e">
        <f t="shared" ca="1" si="59"/>
        <v>#N/A</v>
      </c>
    </row>
    <row r="265" spans="1:17" hidden="1">
      <c r="A265" s="106">
        <f t="shared" si="53"/>
        <v>254</v>
      </c>
      <c r="B265" s="106" t="str">
        <f t="shared" ca="1" si="54"/>
        <v>N</v>
      </c>
      <c r="C265" s="106" t="str">
        <f t="shared" ca="1" si="68"/>
        <v>-</v>
      </c>
      <c r="D265" s="106" t="str">
        <f t="shared" ca="1" si="68"/>
        <v>-</v>
      </c>
      <c r="E265" s="106" t="str">
        <f t="shared" ca="1" si="68"/>
        <v>-</v>
      </c>
      <c r="F265" s="106" t="str">
        <f t="shared" ca="1" si="68"/>
        <v>-</v>
      </c>
      <c r="G265" s="106" t="str">
        <f t="shared" ca="1" si="68"/>
        <v>-</v>
      </c>
      <c r="H265" s="112" t="str">
        <f t="shared" ca="1" si="68"/>
        <v>-</v>
      </c>
      <c r="I265" s="106" t="str">
        <f t="shared" ca="1" si="68"/>
        <v>-</v>
      </c>
      <c r="J265" s="106" t="e">
        <f t="shared" ca="1" si="60"/>
        <v>#N/A</v>
      </c>
      <c r="K265" s="119" t="e">
        <f t="shared" ca="1" si="55"/>
        <v>#N/A</v>
      </c>
      <c r="L265" s="119" t="e">
        <f t="shared" ca="1" si="56"/>
        <v>#N/A</v>
      </c>
      <c r="M265" s="119" t="e">
        <f t="shared" ca="1" si="57"/>
        <v>#N/A</v>
      </c>
      <c r="N265" s="119" t="e">
        <f t="shared" ca="1" si="58"/>
        <v>#N/A</v>
      </c>
      <c r="O265" s="119" t="str">
        <f t="shared" ca="1" si="62"/>
        <v>-</v>
      </c>
      <c r="P265" s="119" t="str">
        <f t="shared" ca="1" si="61"/>
        <v>-</v>
      </c>
      <c r="Q265" s="106" t="e">
        <f t="shared" ca="1" si="59"/>
        <v>#N/A</v>
      </c>
    </row>
    <row r="266" spans="1:17" hidden="1">
      <c r="A266" s="106">
        <f t="shared" si="53"/>
        <v>255</v>
      </c>
      <c r="B266" s="106" t="str">
        <f t="shared" ca="1" si="54"/>
        <v>N</v>
      </c>
      <c r="C266" s="106" t="str">
        <f t="shared" ca="1" si="68"/>
        <v>-</v>
      </c>
      <c r="D266" s="106" t="str">
        <f t="shared" ca="1" si="68"/>
        <v>-</v>
      </c>
      <c r="E266" s="106" t="str">
        <f t="shared" ca="1" si="68"/>
        <v>-</v>
      </c>
      <c r="F266" s="106" t="str">
        <f t="shared" ca="1" si="68"/>
        <v>-</v>
      </c>
      <c r="G266" s="106" t="str">
        <f t="shared" ca="1" si="68"/>
        <v>-</v>
      </c>
      <c r="H266" s="112" t="str">
        <f t="shared" ca="1" si="68"/>
        <v>-</v>
      </c>
      <c r="I266" s="106" t="str">
        <f t="shared" ca="1" si="68"/>
        <v>-</v>
      </c>
      <c r="J266" s="106" t="e">
        <f t="shared" ca="1" si="60"/>
        <v>#N/A</v>
      </c>
      <c r="K266" s="119" t="e">
        <f t="shared" ca="1" si="55"/>
        <v>#N/A</v>
      </c>
      <c r="L266" s="119" t="e">
        <f t="shared" ca="1" si="56"/>
        <v>#N/A</v>
      </c>
      <c r="M266" s="119" t="e">
        <f t="shared" ca="1" si="57"/>
        <v>#N/A</v>
      </c>
      <c r="N266" s="119" t="e">
        <f t="shared" ca="1" si="58"/>
        <v>#N/A</v>
      </c>
      <c r="O266" s="119" t="str">
        <f t="shared" ca="1" si="62"/>
        <v>-</v>
      </c>
      <c r="P266" s="119" t="str">
        <f t="shared" ca="1" si="61"/>
        <v>-</v>
      </c>
      <c r="Q266" s="106" t="e">
        <f t="shared" ca="1" si="59"/>
        <v>#N/A</v>
      </c>
    </row>
    <row r="267" spans="1:17" hidden="1">
      <c r="A267" s="106">
        <f t="shared" si="53"/>
        <v>256</v>
      </c>
      <c r="B267" s="106" t="str">
        <f t="shared" ca="1" si="54"/>
        <v>N</v>
      </c>
      <c r="C267" s="106" t="str">
        <f t="shared" ca="1" si="68"/>
        <v>-</v>
      </c>
      <c r="D267" s="106" t="str">
        <f t="shared" ca="1" si="68"/>
        <v>-</v>
      </c>
      <c r="E267" s="106" t="str">
        <f t="shared" ca="1" si="68"/>
        <v>-</v>
      </c>
      <c r="F267" s="106" t="str">
        <f t="shared" ca="1" si="68"/>
        <v>-</v>
      </c>
      <c r="G267" s="106" t="str">
        <f t="shared" ca="1" si="68"/>
        <v>-</v>
      </c>
      <c r="H267" s="112" t="str">
        <f t="shared" ca="1" si="68"/>
        <v>-</v>
      </c>
      <c r="I267" s="106" t="str">
        <f t="shared" ca="1" si="68"/>
        <v>-</v>
      </c>
      <c r="J267" s="106" t="e">
        <f t="shared" ca="1" si="60"/>
        <v>#N/A</v>
      </c>
      <c r="K267" s="119" t="e">
        <f t="shared" ca="1" si="55"/>
        <v>#N/A</v>
      </c>
      <c r="L267" s="119" t="e">
        <f t="shared" ca="1" si="56"/>
        <v>#N/A</v>
      </c>
      <c r="M267" s="119" t="e">
        <f t="shared" ca="1" si="57"/>
        <v>#N/A</v>
      </c>
      <c r="N267" s="119" t="e">
        <f t="shared" ca="1" si="58"/>
        <v>#N/A</v>
      </c>
      <c r="O267" s="119" t="str">
        <f t="shared" ca="1" si="62"/>
        <v>-</v>
      </c>
      <c r="P267" s="119" t="str">
        <f t="shared" ca="1" si="61"/>
        <v>-</v>
      </c>
      <c r="Q267" s="106" t="e">
        <f t="shared" ca="1" si="59"/>
        <v>#N/A</v>
      </c>
    </row>
    <row r="268" spans="1:17" hidden="1">
      <c r="A268" s="106">
        <f t="shared" ref="A268:A331" si="69">ROW(C268)-ROW(C$11)</f>
        <v>257</v>
      </c>
      <c r="B268" s="106" t="str">
        <f t="shared" ref="B268:B331" ca="1" si="70">IF(OFFSET(gen_sort_ul,$A268,0)&gt;0,IF(OFFSET(gen_sort_ul,$A268,B$2)=ignore_flag,"N","OK"),"Too long")</f>
        <v>N</v>
      </c>
      <c r="C268" s="106" t="str">
        <f t="shared" ca="1" si="68"/>
        <v>-</v>
      </c>
      <c r="D268" s="106" t="str">
        <f t="shared" ca="1" si="68"/>
        <v>-</v>
      </c>
      <c r="E268" s="106" t="str">
        <f t="shared" ca="1" si="68"/>
        <v>-</v>
      </c>
      <c r="F268" s="106" t="str">
        <f t="shared" ca="1" si="68"/>
        <v>-</v>
      </c>
      <c r="G268" s="106" t="str">
        <f t="shared" ca="1" si="68"/>
        <v>-</v>
      </c>
      <c r="H268" s="112" t="str">
        <f t="shared" ca="1" si="68"/>
        <v>-</v>
      </c>
      <c r="I268" s="106" t="str">
        <f t="shared" ca="1" si="68"/>
        <v>-</v>
      </c>
      <c r="J268" s="106" t="e">
        <f t="shared" ca="1" si="60"/>
        <v>#N/A</v>
      </c>
      <c r="K268" s="119" t="e">
        <f t="shared" ref="K268:K331" ca="1" si="71">INDEX(cluster_flag,MATCH(D268, hdr_cluster_gen_type,0))</f>
        <v>#N/A</v>
      </c>
      <c r="L268" s="119" t="e">
        <f t="shared" ref="L268:L331" ca="1" si="72">IF($K268,INDEX(hdr_cluster_set,MATCH(O268,OFFSET(cluster_params_ul,$Q268-1,L$8-1,1,L$9))+L$8-1),"-")</f>
        <v>#N/A</v>
      </c>
      <c r="M268" s="119" t="e">
        <f t="shared" ref="M268:M331" ca="1" si="73">IF($K268,INDEX(hdr_cluster_set,MATCH(E268,OFFSET(cluster_params_ul,$Q268-1,M$8-1,1,M$9))+M$8-1),"-")</f>
        <v>#N/A</v>
      </c>
      <c r="N268" s="119" t="e">
        <f t="shared" ref="N268:N331" ca="1" si="74">IF($K268,INDEX(hdr_cluster_set,MATCH(H268,OFFSET(cluster_params_ul,$Q268-1,N$8-1,1,N$9))+N$8-1),"-")</f>
        <v>#N/A</v>
      </c>
      <c r="O268" s="119" t="str">
        <f t="shared" ca="1" si="62"/>
        <v>-</v>
      </c>
      <c r="P268" s="119" t="str">
        <f t="shared" ca="1" si="61"/>
        <v>-</v>
      </c>
      <c r="Q268" s="106" t="e">
        <f t="shared" ref="Q268:Q331" ca="1" si="75">MATCH(D268,hdr_cluster_gen_type,0)</f>
        <v>#N/A</v>
      </c>
    </row>
    <row r="269" spans="1:17" hidden="1">
      <c r="A269" s="106">
        <f t="shared" si="69"/>
        <v>258</v>
      </c>
      <c r="B269" s="106" t="str">
        <f t="shared" ca="1" si="70"/>
        <v>N</v>
      </c>
      <c r="C269" s="106" t="str">
        <f t="shared" ca="1" si="68"/>
        <v>-</v>
      </c>
      <c r="D269" s="106" t="str">
        <f t="shared" ca="1" si="68"/>
        <v>-</v>
      </c>
      <c r="E269" s="106" t="str">
        <f t="shared" ca="1" si="68"/>
        <v>-</v>
      </c>
      <c r="F269" s="106" t="str">
        <f t="shared" ca="1" si="68"/>
        <v>-</v>
      </c>
      <c r="G269" s="106" t="str">
        <f t="shared" ca="1" si="68"/>
        <v>-</v>
      </c>
      <c r="H269" s="112" t="str">
        <f t="shared" ca="1" si="68"/>
        <v>-</v>
      </c>
      <c r="I269" s="106" t="str">
        <f t="shared" ca="1" si="68"/>
        <v>-</v>
      </c>
      <c r="J269" s="106" t="e">
        <f t="shared" ref="J269:J332" ca="1" si="76">D269&amp;IF(K269,"_"&amp;L269&amp;"_"&amp;M269&amp;"_"&amp;N269,"")</f>
        <v>#N/A</v>
      </c>
      <c r="K269" s="119" t="e">
        <f t="shared" ca="1" si="71"/>
        <v>#N/A</v>
      </c>
      <c r="L269" s="119" t="e">
        <f t="shared" ca="1" si="72"/>
        <v>#N/A</v>
      </c>
      <c r="M269" s="119" t="e">
        <f t="shared" ca="1" si="73"/>
        <v>#N/A</v>
      </c>
      <c r="N269" s="119" t="e">
        <f t="shared" ca="1" si="74"/>
        <v>#N/A</v>
      </c>
      <c r="O269" s="119" t="str">
        <f t="shared" ca="1" si="62"/>
        <v>-</v>
      </c>
      <c r="P269" s="119" t="str">
        <f t="shared" ca="1" si="61"/>
        <v>-</v>
      </c>
      <c r="Q269" s="106" t="e">
        <f t="shared" ca="1" si="75"/>
        <v>#N/A</v>
      </c>
    </row>
    <row r="270" spans="1:17" hidden="1">
      <c r="A270" s="106">
        <f t="shared" si="69"/>
        <v>259</v>
      </c>
      <c r="B270" s="106" t="str">
        <f t="shared" ca="1" si="70"/>
        <v>N</v>
      </c>
      <c r="C270" s="106" t="str">
        <f t="shared" ca="1" si="68"/>
        <v>-</v>
      </c>
      <c r="D270" s="106" t="str">
        <f t="shared" ca="1" si="68"/>
        <v>-</v>
      </c>
      <c r="E270" s="106" t="str">
        <f t="shared" ca="1" si="68"/>
        <v>-</v>
      </c>
      <c r="F270" s="106" t="str">
        <f t="shared" ca="1" si="68"/>
        <v>-</v>
      </c>
      <c r="G270" s="106" t="str">
        <f t="shared" ca="1" si="68"/>
        <v>-</v>
      </c>
      <c r="H270" s="112" t="str">
        <f t="shared" ca="1" si="68"/>
        <v>-</v>
      </c>
      <c r="I270" s="106" t="str">
        <f t="shared" ca="1" si="68"/>
        <v>-</v>
      </c>
      <c r="J270" s="106" t="e">
        <f t="shared" ca="1" si="76"/>
        <v>#N/A</v>
      </c>
      <c r="K270" s="119" t="e">
        <f t="shared" ca="1" si="71"/>
        <v>#N/A</v>
      </c>
      <c r="L270" s="119" t="e">
        <f t="shared" ca="1" si="72"/>
        <v>#N/A</v>
      </c>
      <c r="M270" s="119" t="e">
        <f t="shared" ca="1" si="73"/>
        <v>#N/A</v>
      </c>
      <c r="N270" s="119" t="e">
        <f t="shared" ca="1" si="74"/>
        <v>#N/A</v>
      </c>
      <c r="O270" s="119" t="str">
        <f t="shared" ca="1" si="62"/>
        <v>-</v>
      </c>
      <c r="P270" s="119" t="str">
        <f t="shared" ca="1" si="61"/>
        <v>-</v>
      </c>
      <c r="Q270" s="106" t="e">
        <f t="shared" ca="1" si="75"/>
        <v>#N/A</v>
      </c>
    </row>
    <row r="271" spans="1:17" hidden="1">
      <c r="A271" s="106">
        <f t="shared" si="69"/>
        <v>260</v>
      </c>
      <c r="B271" s="106" t="str">
        <f t="shared" ca="1" si="70"/>
        <v>N</v>
      </c>
      <c r="C271" s="106" t="str">
        <f t="shared" ca="1" si="68"/>
        <v>-</v>
      </c>
      <c r="D271" s="106" t="str">
        <f t="shared" ca="1" si="68"/>
        <v>-</v>
      </c>
      <c r="E271" s="106" t="str">
        <f t="shared" ca="1" si="68"/>
        <v>-</v>
      </c>
      <c r="F271" s="106" t="str">
        <f t="shared" ca="1" si="68"/>
        <v>-</v>
      </c>
      <c r="G271" s="106" t="str">
        <f t="shared" ca="1" si="68"/>
        <v>-</v>
      </c>
      <c r="H271" s="112" t="str">
        <f t="shared" ca="1" si="68"/>
        <v>-</v>
      </c>
      <c r="I271" s="106" t="str">
        <f t="shared" ca="1" si="68"/>
        <v>-</v>
      </c>
      <c r="J271" s="106" t="e">
        <f t="shared" ca="1" si="76"/>
        <v>#N/A</v>
      </c>
      <c r="K271" s="119" t="e">
        <f t="shared" ca="1" si="71"/>
        <v>#N/A</v>
      </c>
      <c r="L271" s="119" t="e">
        <f t="shared" ca="1" si="72"/>
        <v>#N/A</v>
      </c>
      <c r="M271" s="119" t="e">
        <f t="shared" ca="1" si="73"/>
        <v>#N/A</v>
      </c>
      <c r="N271" s="119" t="e">
        <f t="shared" ca="1" si="74"/>
        <v>#N/A</v>
      </c>
      <c r="O271" s="119" t="str">
        <f t="shared" ca="1" si="62"/>
        <v>-</v>
      </c>
      <c r="P271" s="119" t="str">
        <f t="shared" ca="1" si="61"/>
        <v>-</v>
      </c>
      <c r="Q271" s="106" t="e">
        <f t="shared" ca="1" si="75"/>
        <v>#N/A</v>
      </c>
    </row>
    <row r="272" spans="1:17" hidden="1">
      <c r="A272" s="106">
        <f t="shared" si="69"/>
        <v>261</v>
      </c>
      <c r="B272" s="106" t="str">
        <f t="shared" ca="1" si="70"/>
        <v>N</v>
      </c>
      <c r="C272" s="106" t="str">
        <f t="shared" ref="C272:I281" ca="1" si="77">IF($B272="OK",OFFSET(gen_sort_ul,$A272,C$2),"-")</f>
        <v>-</v>
      </c>
      <c r="D272" s="106" t="str">
        <f t="shared" ca="1" si="77"/>
        <v>-</v>
      </c>
      <c r="E272" s="106" t="str">
        <f t="shared" ca="1" si="77"/>
        <v>-</v>
      </c>
      <c r="F272" s="106" t="str">
        <f t="shared" ca="1" si="77"/>
        <v>-</v>
      </c>
      <c r="G272" s="106" t="str">
        <f t="shared" ca="1" si="77"/>
        <v>-</v>
      </c>
      <c r="H272" s="112" t="str">
        <f t="shared" ca="1" si="77"/>
        <v>-</v>
      </c>
      <c r="I272" s="106" t="str">
        <f t="shared" ca="1" si="77"/>
        <v>-</v>
      </c>
      <c r="J272" s="106" t="e">
        <f t="shared" ca="1" si="76"/>
        <v>#N/A</v>
      </c>
      <c r="K272" s="119" t="e">
        <f t="shared" ca="1" si="71"/>
        <v>#N/A</v>
      </c>
      <c r="L272" s="119" t="e">
        <f t="shared" ca="1" si="72"/>
        <v>#N/A</v>
      </c>
      <c r="M272" s="119" t="e">
        <f t="shared" ca="1" si="73"/>
        <v>#N/A</v>
      </c>
      <c r="N272" s="119" t="e">
        <f t="shared" ca="1" si="74"/>
        <v>#N/A</v>
      </c>
      <c r="O272" s="119" t="str">
        <f t="shared" ca="1" si="62"/>
        <v>-</v>
      </c>
      <c r="P272" s="119" t="str">
        <f t="shared" ca="1" si="61"/>
        <v>-</v>
      </c>
      <c r="Q272" s="106" t="e">
        <f t="shared" ca="1" si="75"/>
        <v>#N/A</v>
      </c>
    </row>
    <row r="273" spans="1:17" hidden="1">
      <c r="A273" s="106">
        <f t="shared" si="69"/>
        <v>262</v>
      </c>
      <c r="B273" s="106" t="str">
        <f t="shared" ca="1" si="70"/>
        <v>N</v>
      </c>
      <c r="C273" s="106" t="str">
        <f t="shared" ca="1" si="77"/>
        <v>-</v>
      </c>
      <c r="D273" s="106" t="str">
        <f t="shared" ca="1" si="77"/>
        <v>-</v>
      </c>
      <c r="E273" s="106" t="str">
        <f t="shared" ca="1" si="77"/>
        <v>-</v>
      </c>
      <c r="F273" s="106" t="str">
        <f t="shared" ca="1" si="77"/>
        <v>-</v>
      </c>
      <c r="G273" s="106" t="str">
        <f t="shared" ca="1" si="77"/>
        <v>-</v>
      </c>
      <c r="H273" s="112" t="str">
        <f t="shared" ca="1" si="77"/>
        <v>-</v>
      </c>
      <c r="I273" s="106" t="str">
        <f t="shared" ca="1" si="77"/>
        <v>-</v>
      </c>
      <c r="J273" s="106" t="e">
        <f t="shared" ca="1" si="76"/>
        <v>#N/A</v>
      </c>
      <c r="K273" s="119" t="e">
        <f t="shared" ca="1" si="71"/>
        <v>#N/A</v>
      </c>
      <c r="L273" s="119" t="e">
        <f t="shared" ca="1" si="72"/>
        <v>#N/A</v>
      </c>
      <c r="M273" s="119" t="e">
        <f t="shared" ca="1" si="73"/>
        <v>#N/A</v>
      </c>
      <c r="N273" s="119" t="e">
        <f t="shared" ca="1" si="74"/>
        <v>#N/A</v>
      </c>
      <c r="O273" s="119" t="str">
        <f t="shared" ca="1" si="62"/>
        <v>-</v>
      </c>
      <c r="P273" s="119" t="str">
        <f t="shared" ca="1" si="61"/>
        <v>-</v>
      </c>
      <c r="Q273" s="106" t="e">
        <f t="shared" ca="1" si="75"/>
        <v>#N/A</v>
      </c>
    </row>
    <row r="274" spans="1:17" hidden="1">
      <c r="A274" s="106">
        <f t="shared" si="69"/>
        <v>263</v>
      </c>
      <c r="B274" s="106" t="str">
        <f t="shared" ca="1" si="70"/>
        <v>N</v>
      </c>
      <c r="C274" s="106" t="str">
        <f t="shared" ca="1" si="77"/>
        <v>-</v>
      </c>
      <c r="D274" s="106" t="str">
        <f t="shared" ca="1" si="77"/>
        <v>-</v>
      </c>
      <c r="E274" s="106" t="str">
        <f t="shared" ca="1" si="77"/>
        <v>-</v>
      </c>
      <c r="F274" s="106" t="str">
        <f t="shared" ca="1" si="77"/>
        <v>-</v>
      </c>
      <c r="G274" s="106" t="str">
        <f t="shared" ca="1" si="77"/>
        <v>-</v>
      </c>
      <c r="H274" s="112" t="str">
        <f t="shared" ca="1" si="77"/>
        <v>-</v>
      </c>
      <c r="I274" s="106" t="str">
        <f t="shared" ca="1" si="77"/>
        <v>-</v>
      </c>
      <c r="J274" s="106" t="e">
        <f t="shared" ca="1" si="76"/>
        <v>#N/A</v>
      </c>
      <c r="K274" s="119" t="e">
        <f t="shared" ca="1" si="71"/>
        <v>#N/A</v>
      </c>
      <c r="L274" s="119" t="e">
        <f t="shared" ca="1" si="72"/>
        <v>#N/A</v>
      </c>
      <c r="M274" s="119" t="e">
        <f t="shared" ca="1" si="73"/>
        <v>#N/A</v>
      </c>
      <c r="N274" s="119" t="e">
        <f t="shared" ca="1" si="74"/>
        <v>#N/A</v>
      </c>
      <c r="O274" s="119" t="str">
        <f t="shared" ca="1" si="62"/>
        <v>-</v>
      </c>
      <c r="P274" s="119" t="str">
        <f t="shared" ref="P274:P337" ca="1" si="78">IF($B274="OK",OFFSET(gen_sort_ul,$A274,P$2),"-")</f>
        <v>-</v>
      </c>
      <c r="Q274" s="106" t="e">
        <f t="shared" ca="1" si="75"/>
        <v>#N/A</v>
      </c>
    </row>
    <row r="275" spans="1:17" hidden="1">
      <c r="A275" s="106">
        <f t="shared" si="69"/>
        <v>264</v>
      </c>
      <c r="B275" s="106" t="str">
        <f t="shared" ca="1" si="70"/>
        <v>N</v>
      </c>
      <c r="C275" s="106" t="str">
        <f t="shared" ca="1" si="77"/>
        <v>-</v>
      </c>
      <c r="D275" s="106" t="str">
        <f t="shared" ca="1" si="77"/>
        <v>-</v>
      </c>
      <c r="E275" s="106" t="str">
        <f t="shared" ca="1" si="77"/>
        <v>-</v>
      </c>
      <c r="F275" s="106" t="str">
        <f t="shared" ca="1" si="77"/>
        <v>-</v>
      </c>
      <c r="G275" s="106" t="str">
        <f t="shared" ca="1" si="77"/>
        <v>-</v>
      </c>
      <c r="H275" s="112" t="str">
        <f t="shared" ca="1" si="77"/>
        <v>-</v>
      </c>
      <c r="I275" s="106" t="str">
        <f t="shared" ca="1" si="77"/>
        <v>-</v>
      </c>
      <c r="J275" s="106" t="e">
        <f t="shared" ca="1" si="76"/>
        <v>#N/A</v>
      </c>
      <c r="K275" s="119" t="e">
        <f t="shared" ca="1" si="71"/>
        <v>#N/A</v>
      </c>
      <c r="L275" s="119" t="e">
        <f t="shared" ca="1" si="72"/>
        <v>#N/A</v>
      </c>
      <c r="M275" s="119" t="e">
        <f t="shared" ca="1" si="73"/>
        <v>#N/A</v>
      </c>
      <c r="N275" s="119" t="e">
        <f t="shared" ca="1" si="74"/>
        <v>#N/A</v>
      </c>
      <c r="O275" s="119" t="str">
        <f t="shared" ref="O275:O338" ca="1" si="79">IF($B275="OK",OFFSET(gen_sort_ul,$A275,O$2),"-")</f>
        <v>-</v>
      </c>
      <c r="P275" s="119" t="str">
        <f t="shared" ca="1" si="78"/>
        <v>-</v>
      </c>
      <c r="Q275" s="106" t="e">
        <f t="shared" ca="1" si="75"/>
        <v>#N/A</v>
      </c>
    </row>
    <row r="276" spans="1:17" hidden="1">
      <c r="A276" s="106">
        <f t="shared" si="69"/>
        <v>265</v>
      </c>
      <c r="B276" s="106" t="str">
        <f t="shared" ca="1" si="70"/>
        <v>N</v>
      </c>
      <c r="C276" s="106" t="str">
        <f t="shared" ca="1" si="77"/>
        <v>-</v>
      </c>
      <c r="D276" s="106" t="str">
        <f t="shared" ca="1" si="77"/>
        <v>-</v>
      </c>
      <c r="E276" s="106" t="str">
        <f t="shared" ca="1" si="77"/>
        <v>-</v>
      </c>
      <c r="F276" s="106" t="str">
        <f t="shared" ca="1" si="77"/>
        <v>-</v>
      </c>
      <c r="G276" s="106" t="str">
        <f t="shared" ca="1" si="77"/>
        <v>-</v>
      </c>
      <c r="H276" s="112" t="str">
        <f t="shared" ca="1" si="77"/>
        <v>-</v>
      </c>
      <c r="I276" s="106" t="str">
        <f t="shared" ca="1" si="77"/>
        <v>-</v>
      </c>
      <c r="J276" s="106" t="e">
        <f t="shared" ca="1" si="76"/>
        <v>#N/A</v>
      </c>
      <c r="K276" s="119" t="e">
        <f t="shared" ca="1" si="71"/>
        <v>#N/A</v>
      </c>
      <c r="L276" s="119" t="e">
        <f t="shared" ca="1" si="72"/>
        <v>#N/A</v>
      </c>
      <c r="M276" s="119" t="e">
        <f t="shared" ca="1" si="73"/>
        <v>#N/A</v>
      </c>
      <c r="N276" s="119" t="e">
        <f t="shared" ca="1" si="74"/>
        <v>#N/A</v>
      </c>
      <c r="O276" s="119" t="str">
        <f t="shared" ca="1" si="79"/>
        <v>-</v>
      </c>
      <c r="P276" s="119" t="str">
        <f t="shared" ca="1" si="78"/>
        <v>-</v>
      </c>
      <c r="Q276" s="106" t="e">
        <f t="shared" ca="1" si="75"/>
        <v>#N/A</v>
      </c>
    </row>
    <row r="277" spans="1:17" hidden="1">
      <c r="A277" s="106">
        <f t="shared" si="69"/>
        <v>266</v>
      </c>
      <c r="B277" s="106" t="str">
        <f t="shared" ca="1" si="70"/>
        <v>N</v>
      </c>
      <c r="C277" s="106" t="str">
        <f t="shared" ca="1" si="77"/>
        <v>-</v>
      </c>
      <c r="D277" s="106" t="str">
        <f t="shared" ca="1" si="77"/>
        <v>-</v>
      </c>
      <c r="E277" s="106" t="str">
        <f t="shared" ca="1" si="77"/>
        <v>-</v>
      </c>
      <c r="F277" s="106" t="str">
        <f t="shared" ca="1" si="77"/>
        <v>-</v>
      </c>
      <c r="G277" s="106" t="str">
        <f t="shared" ca="1" si="77"/>
        <v>-</v>
      </c>
      <c r="H277" s="112" t="str">
        <f t="shared" ca="1" si="77"/>
        <v>-</v>
      </c>
      <c r="I277" s="106" t="str">
        <f t="shared" ca="1" si="77"/>
        <v>-</v>
      </c>
      <c r="J277" s="106" t="e">
        <f t="shared" ca="1" si="76"/>
        <v>#N/A</v>
      </c>
      <c r="K277" s="119" t="e">
        <f t="shared" ca="1" si="71"/>
        <v>#N/A</v>
      </c>
      <c r="L277" s="119" t="e">
        <f t="shared" ca="1" si="72"/>
        <v>#N/A</v>
      </c>
      <c r="M277" s="119" t="e">
        <f t="shared" ca="1" si="73"/>
        <v>#N/A</v>
      </c>
      <c r="N277" s="119" t="e">
        <f t="shared" ca="1" si="74"/>
        <v>#N/A</v>
      </c>
      <c r="O277" s="119" t="str">
        <f t="shared" ca="1" si="79"/>
        <v>-</v>
      </c>
      <c r="P277" s="119" t="str">
        <f t="shared" ca="1" si="78"/>
        <v>-</v>
      </c>
      <c r="Q277" s="106" t="e">
        <f t="shared" ca="1" si="75"/>
        <v>#N/A</v>
      </c>
    </row>
    <row r="278" spans="1:17" hidden="1">
      <c r="A278" s="106">
        <f t="shared" si="69"/>
        <v>267</v>
      </c>
      <c r="B278" s="106" t="str">
        <f t="shared" ca="1" si="70"/>
        <v>N</v>
      </c>
      <c r="C278" s="106" t="str">
        <f t="shared" ca="1" si="77"/>
        <v>-</v>
      </c>
      <c r="D278" s="106" t="str">
        <f t="shared" ca="1" si="77"/>
        <v>-</v>
      </c>
      <c r="E278" s="106" t="str">
        <f t="shared" ca="1" si="77"/>
        <v>-</v>
      </c>
      <c r="F278" s="106" t="str">
        <f t="shared" ca="1" si="77"/>
        <v>-</v>
      </c>
      <c r="G278" s="106" t="str">
        <f t="shared" ca="1" si="77"/>
        <v>-</v>
      </c>
      <c r="H278" s="112" t="str">
        <f t="shared" ca="1" si="77"/>
        <v>-</v>
      </c>
      <c r="I278" s="106" t="str">
        <f t="shared" ca="1" si="77"/>
        <v>-</v>
      </c>
      <c r="J278" s="106" t="e">
        <f t="shared" ca="1" si="76"/>
        <v>#N/A</v>
      </c>
      <c r="K278" s="119" t="e">
        <f t="shared" ca="1" si="71"/>
        <v>#N/A</v>
      </c>
      <c r="L278" s="119" t="e">
        <f t="shared" ca="1" si="72"/>
        <v>#N/A</v>
      </c>
      <c r="M278" s="119" t="e">
        <f t="shared" ca="1" si="73"/>
        <v>#N/A</v>
      </c>
      <c r="N278" s="119" t="e">
        <f t="shared" ca="1" si="74"/>
        <v>#N/A</v>
      </c>
      <c r="O278" s="119" t="str">
        <f t="shared" ca="1" si="79"/>
        <v>-</v>
      </c>
      <c r="P278" s="119" t="str">
        <f t="shared" ca="1" si="78"/>
        <v>-</v>
      </c>
      <c r="Q278" s="106" t="e">
        <f t="shared" ca="1" si="75"/>
        <v>#N/A</v>
      </c>
    </row>
    <row r="279" spans="1:17" hidden="1">
      <c r="A279" s="106">
        <f t="shared" si="69"/>
        <v>268</v>
      </c>
      <c r="B279" s="106" t="str">
        <f t="shared" ca="1" si="70"/>
        <v>N</v>
      </c>
      <c r="C279" s="106" t="str">
        <f t="shared" ca="1" si="77"/>
        <v>-</v>
      </c>
      <c r="D279" s="106" t="str">
        <f t="shared" ca="1" si="77"/>
        <v>-</v>
      </c>
      <c r="E279" s="106" t="str">
        <f t="shared" ca="1" si="77"/>
        <v>-</v>
      </c>
      <c r="F279" s="106" t="str">
        <f t="shared" ca="1" si="77"/>
        <v>-</v>
      </c>
      <c r="G279" s="106" t="str">
        <f t="shared" ca="1" si="77"/>
        <v>-</v>
      </c>
      <c r="H279" s="112" t="str">
        <f t="shared" ca="1" si="77"/>
        <v>-</v>
      </c>
      <c r="I279" s="106" t="str">
        <f t="shared" ca="1" si="77"/>
        <v>-</v>
      </c>
      <c r="J279" s="106" t="e">
        <f t="shared" ca="1" si="76"/>
        <v>#N/A</v>
      </c>
      <c r="K279" s="119" t="e">
        <f t="shared" ca="1" si="71"/>
        <v>#N/A</v>
      </c>
      <c r="L279" s="119" t="e">
        <f t="shared" ca="1" si="72"/>
        <v>#N/A</v>
      </c>
      <c r="M279" s="119" t="e">
        <f t="shared" ca="1" si="73"/>
        <v>#N/A</v>
      </c>
      <c r="N279" s="119" t="e">
        <f t="shared" ca="1" si="74"/>
        <v>#N/A</v>
      </c>
      <c r="O279" s="119" t="str">
        <f t="shared" ca="1" si="79"/>
        <v>-</v>
      </c>
      <c r="P279" s="119" t="str">
        <f t="shared" ca="1" si="78"/>
        <v>-</v>
      </c>
      <c r="Q279" s="106" t="e">
        <f t="shared" ca="1" si="75"/>
        <v>#N/A</v>
      </c>
    </row>
    <row r="280" spans="1:17" hidden="1">
      <c r="A280" s="106">
        <f t="shared" si="69"/>
        <v>269</v>
      </c>
      <c r="B280" s="106" t="str">
        <f t="shared" ca="1" si="70"/>
        <v>N</v>
      </c>
      <c r="C280" s="106" t="str">
        <f t="shared" ca="1" si="77"/>
        <v>-</v>
      </c>
      <c r="D280" s="106" t="str">
        <f t="shared" ca="1" si="77"/>
        <v>-</v>
      </c>
      <c r="E280" s="106" t="str">
        <f t="shared" ca="1" si="77"/>
        <v>-</v>
      </c>
      <c r="F280" s="106" t="str">
        <f t="shared" ca="1" si="77"/>
        <v>-</v>
      </c>
      <c r="G280" s="106" t="str">
        <f t="shared" ca="1" si="77"/>
        <v>-</v>
      </c>
      <c r="H280" s="112" t="str">
        <f t="shared" ca="1" si="77"/>
        <v>-</v>
      </c>
      <c r="I280" s="106" t="str">
        <f t="shared" ca="1" si="77"/>
        <v>-</v>
      </c>
      <c r="J280" s="106" t="e">
        <f t="shared" ca="1" si="76"/>
        <v>#N/A</v>
      </c>
      <c r="K280" s="119" t="e">
        <f t="shared" ca="1" si="71"/>
        <v>#N/A</v>
      </c>
      <c r="L280" s="119" t="e">
        <f t="shared" ca="1" si="72"/>
        <v>#N/A</v>
      </c>
      <c r="M280" s="119" t="e">
        <f t="shared" ca="1" si="73"/>
        <v>#N/A</v>
      </c>
      <c r="N280" s="119" t="e">
        <f t="shared" ca="1" si="74"/>
        <v>#N/A</v>
      </c>
      <c r="O280" s="119" t="str">
        <f t="shared" ca="1" si="79"/>
        <v>-</v>
      </c>
      <c r="P280" s="119" t="str">
        <f t="shared" ca="1" si="78"/>
        <v>-</v>
      </c>
      <c r="Q280" s="106" t="e">
        <f t="shared" ca="1" si="75"/>
        <v>#N/A</v>
      </c>
    </row>
    <row r="281" spans="1:17" hidden="1">
      <c r="A281" s="106">
        <f t="shared" si="69"/>
        <v>270</v>
      </c>
      <c r="B281" s="106" t="str">
        <f t="shared" ca="1" si="70"/>
        <v>N</v>
      </c>
      <c r="C281" s="106" t="str">
        <f t="shared" ca="1" si="77"/>
        <v>-</v>
      </c>
      <c r="D281" s="106" t="str">
        <f t="shared" ca="1" si="77"/>
        <v>-</v>
      </c>
      <c r="E281" s="106" t="str">
        <f t="shared" ca="1" si="77"/>
        <v>-</v>
      </c>
      <c r="F281" s="106" t="str">
        <f t="shared" ca="1" si="77"/>
        <v>-</v>
      </c>
      <c r="G281" s="106" t="str">
        <f t="shared" ca="1" si="77"/>
        <v>-</v>
      </c>
      <c r="H281" s="112" t="str">
        <f t="shared" ca="1" si="77"/>
        <v>-</v>
      </c>
      <c r="I281" s="106" t="str">
        <f t="shared" ca="1" si="77"/>
        <v>-</v>
      </c>
      <c r="J281" s="106" t="e">
        <f t="shared" ca="1" si="76"/>
        <v>#N/A</v>
      </c>
      <c r="K281" s="119" t="e">
        <f t="shared" ca="1" si="71"/>
        <v>#N/A</v>
      </c>
      <c r="L281" s="119" t="e">
        <f t="shared" ca="1" si="72"/>
        <v>#N/A</v>
      </c>
      <c r="M281" s="119" t="e">
        <f t="shared" ca="1" si="73"/>
        <v>#N/A</v>
      </c>
      <c r="N281" s="119" t="e">
        <f t="shared" ca="1" si="74"/>
        <v>#N/A</v>
      </c>
      <c r="O281" s="119" t="str">
        <f t="shared" ca="1" si="79"/>
        <v>-</v>
      </c>
      <c r="P281" s="119" t="str">
        <f t="shared" ca="1" si="78"/>
        <v>-</v>
      </c>
      <c r="Q281" s="106" t="e">
        <f t="shared" ca="1" si="75"/>
        <v>#N/A</v>
      </c>
    </row>
    <row r="282" spans="1:17" hidden="1">
      <c r="A282" s="106">
        <f t="shared" si="69"/>
        <v>271</v>
      </c>
      <c r="B282" s="106" t="str">
        <f t="shared" ca="1" si="70"/>
        <v>N</v>
      </c>
      <c r="C282" s="106" t="str">
        <f t="shared" ref="C282:I291" ca="1" si="80">IF($B282="OK",OFFSET(gen_sort_ul,$A282,C$2),"-")</f>
        <v>-</v>
      </c>
      <c r="D282" s="106" t="str">
        <f t="shared" ca="1" si="80"/>
        <v>-</v>
      </c>
      <c r="E282" s="106" t="str">
        <f t="shared" ca="1" si="80"/>
        <v>-</v>
      </c>
      <c r="F282" s="106" t="str">
        <f t="shared" ca="1" si="80"/>
        <v>-</v>
      </c>
      <c r="G282" s="106" t="str">
        <f t="shared" ca="1" si="80"/>
        <v>-</v>
      </c>
      <c r="H282" s="112" t="str">
        <f t="shared" ca="1" si="80"/>
        <v>-</v>
      </c>
      <c r="I282" s="106" t="str">
        <f t="shared" ca="1" si="80"/>
        <v>-</v>
      </c>
      <c r="J282" s="106" t="e">
        <f t="shared" ca="1" si="76"/>
        <v>#N/A</v>
      </c>
      <c r="K282" s="119" t="e">
        <f t="shared" ca="1" si="71"/>
        <v>#N/A</v>
      </c>
      <c r="L282" s="119" t="e">
        <f t="shared" ca="1" si="72"/>
        <v>#N/A</v>
      </c>
      <c r="M282" s="119" t="e">
        <f t="shared" ca="1" si="73"/>
        <v>#N/A</v>
      </c>
      <c r="N282" s="119" t="e">
        <f t="shared" ca="1" si="74"/>
        <v>#N/A</v>
      </c>
      <c r="O282" s="119" t="str">
        <f t="shared" ca="1" si="79"/>
        <v>-</v>
      </c>
      <c r="P282" s="119" t="str">
        <f t="shared" ca="1" si="78"/>
        <v>-</v>
      </c>
      <c r="Q282" s="106" t="e">
        <f t="shared" ca="1" si="75"/>
        <v>#N/A</v>
      </c>
    </row>
    <row r="283" spans="1:17" hidden="1">
      <c r="A283" s="106">
        <f t="shared" si="69"/>
        <v>272</v>
      </c>
      <c r="B283" s="106" t="str">
        <f t="shared" ca="1" si="70"/>
        <v>N</v>
      </c>
      <c r="C283" s="106" t="str">
        <f t="shared" ca="1" si="80"/>
        <v>-</v>
      </c>
      <c r="D283" s="106" t="str">
        <f t="shared" ca="1" si="80"/>
        <v>-</v>
      </c>
      <c r="E283" s="106" t="str">
        <f t="shared" ca="1" si="80"/>
        <v>-</v>
      </c>
      <c r="F283" s="106" t="str">
        <f t="shared" ca="1" si="80"/>
        <v>-</v>
      </c>
      <c r="G283" s="106" t="str">
        <f t="shared" ca="1" si="80"/>
        <v>-</v>
      </c>
      <c r="H283" s="112" t="str">
        <f t="shared" ca="1" si="80"/>
        <v>-</v>
      </c>
      <c r="I283" s="106" t="str">
        <f t="shared" ca="1" si="80"/>
        <v>-</v>
      </c>
      <c r="J283" s="106" t="e">
        <f t="shared" ca="1" si="76"/>
        <v>#N/A</v>
      </c>
      <c r="K283" s="119" t="e">
        <f t="shared" ca="1" si="71"/>
        <v>#N/A</v>
      </c>
      <c r="L283" s="119" t="e">
        <f t="shared" ca="1" si="72"/>
        <v>#N/A</v>
      </c>
      <c r="M283" s="119" t="e">
        <f t="shared" ca="1" si="73"/>
        <v>#N/A</v>
      </c>
      <c r="N283" s="119" t="e">
        <f t="shared" ca="1" si="74"/>
        <v>#N/A</v>
      </c>
      <c r="O283" s="119" t="str">
        <f t="shared" ca="1" si="79"/>
        <v>-</v>
      </c>
      <c r="P283" s="119" t="str">
        <f t="shared" ca="1" si="78"/>
        <v>-</v>
      </c>
      <c r="Q283" s="106" t="e">
        <f t="shared" ca="1" si="75"/>
        <v>#N/A</v>
      </c>
    </row>
    <row r="284" spans="1:17" hidden="1">
      <c r="A284" s="106">
        <f t="shared" si="69"/>
        <v>273</v>
      </c>
      <c r="B284" s="106" t="str">
        <f t="shared" ca="1" si="70"/>
        <v>N</v>
      </c>
      <c r="C284" s="106" t="str">
        <f t="shared" ca="1" si="80"/>
        <v>-</v>
      </c>
      <c r="D284" s="106" t="str">
        <f t="shared" ca="1" si="80"/>
        <v>-</v>
      </c>
      <c r="E284" s="106" t="str">
        <f t="shared" ca="1" si="80"/>
        <v>-</v>
      </c>
      <c r="F284" s="106" t="str">
        <f t="shared" ca="1" si="80"/>
        <v>-</v>
      </c>
      <c r="G284" s="106" t="str">
        <f t="shared" ca="1" si="80"/>
        <v>-</v>
      </c>
      <c r="H284" s="112" t="str">
        <f t="shared" ca="1" si="80"/>
        <v>-</v>
      </c>
      <c r="I284" s="106" t="str">
        <f t="shared" ca="1" si="80"/>
        <v>-</v>
      </c>
      <c r="J284" s="106" t="e">
        <f t="shared" ca="1" si="76"/>
        <v>#N/A</v>
      </c>
      <c r="K284" s="119" t="e">
        <f t="shared" ca="1" si="71"/>
        <v>#N/A</v>
      </c>
      <c r="L284" s="119" t="e">
        <f t="shared" ca="1" si="72"/>
        <v>#N/A</v>
      </c>
      <c r="M284" s="119" t="e">
        <f t="shared" ca="1" si="73"/>
        <v>#N/A</v>
      </c>
      <c r="N284" s="119" t="e">
        <f t="shared" ca="1" si="74"/>
        <v>#N/A</v>
      </c>
      <c r="O284" s="119" t="str">
        <f t="shared" ca="1" si="79"/>
        <v>-</v>
      </c>
      <c r="P284" s="119" t="str">
        <f t="shared" ca="1" si="78"/>
        <v>-</v>
      </c>
      <c r="Q284" s="106" t="e">
        <f t="shared" ca="1" si="75"/>
        <v>#N/A</v>
      </c>
    </row>
    <row r="285" spans="1:17" hidden="1">
      <c r="A285" s="106">
        <f t="shared" si="69"/>
        <v>274</v>
      </c>
      <c r="B285" s="106" t="str">
        <f t="shared" ca="1" si="70"/>
        <v>N</v>
      </c>
      <c r="C285" s="106" t="str">
        <f t="shared" ca="1" si="80"/>
        <v>-</v>
      </c>
      <c r="D285" s="106" t="str">
        <f t="shared" ca="1" si="80"/>
        <v>-</v>
      </c>
      <c r="E285" s="106" t="str">
        <f t="shared" ca="1" si="80"/>
        <v>-</v>
      </c>
      <c r="F285" s="106" t="str">
        <f t="shared" ca="1" si="80"/>
        <v>-</v>
      </c>
      <c r="G285" s="106" t="str">
        <f t="shared" ca="1" si="80"/>
        <v>-</v>
      </c>
      <c r="H285" s="112" t="str">
        <f t="shared" ca="1" si="80"/>
        <v>-</v>
      </c>
      <c r="I285" s="106" t="str">
        <f t="shared" ca="1" si="80"/>
        <v>-</v>
      </c>
      <c r="J285" s="106" t="e">
        <f t="shared" ca="1" si="76"/>
        <v>#N/A</v>
      </c>
      <c r="K285" s="119" t="e">
        <f t="shared" ca="1" si="71"/>
        <v>#N/A</v>
      </c>
      <c r="L285" s="119" t="e">
        <f t="shared" ca="1" si="72"/>
        <v>#N/A</v>
      </c>
      <c r="M285" s="119" t="e">
        <f t="shared" ca="1" si="73"/>
        <v>#N/A</v>
      </c>
      <c r="N285" s="119" t="e">
        <f t="shared" ca="1" si="74"/>
        <v>#N/A</v>
      </c>
      <c r="O285" s="119" t="str">
        <f t="shared" ca="1" si="79"/>
        <v>-</v>
      </c>
      <c r="P285" s="119" t="str">
        <f t="shared" ca="1" si="78"/>
        <v>-</v>
      </c>
      <c r="Q285" s="106" t="e">
        <f t="shared" ca="1" si="75"/>
        <v>#N/A</v>
      </c>
    </row>
    <row r="286" spans="1:17" hidden="1">
      <c r="A286" s="106">
        <f t="shared" si="69"/>
        <v>275</v>
      </c>
      <c r="B286" s="106" t="str">
        <f t="shared" ca="1" si="70"/>
        <v>N</v>
      </c>
      <c r="C286" s="106" t="str">
        <f t="shared" ca="1" si="80"/>
        <v>-</v>
      </c>
      <c r="D286" s="106" t="str">
        <f t="shared" ca="1" si="80"/>
        <v>-</v>
      </c>
      <c r="E286" s="106" t="str">
        <f t="shared" ca="1" si="80"/>
        <v>-</v>
      </c>
      <c r="F286" s="106" t="str">
        <f t="shared" ca="1" si="80"/>
        <v>-</v>
      </c>
      <c r="G286" s="106" t="str">
        <f t="shared" ca="1" si="80"/>
        <v>-</v>
      </c>
      <c r="H286" s="112" t="str">
        <f t="shared" ca="1" si="80"/>
        <v>-</v>
      </c>
      <c r="I286" s="106" t="str">
        <f t="shared" ca="1" si="80"/>
        <v>-</v>
      </c>
      <c r="J286" s="106" t="e">
        <f t="shared" ca="1" si="76"/>
        <v>#N/A</v>
      </c>
      <c r="K286" s="119" t="e">
        <f t="shared" ca="1" si="71"/>
        <v>#N/A</v>
      </c>
      <c r="L286" s="119" t="e">
        <f t="shared" ca="1" si="72"/>
        <v>#N/A</v>
      </c>
      <c r="M286" s="119" t="e">
        <f t="shared" ca="1" si="73"/>
        <v>#N/A</v>
      </c>
      <c r="N286" s="119" t="e">
        <f t="shared" ca="1" si="74"/>
        <v>#N/A</v>
      </c>
      <c r="O286" s="119" t="str">
        <f t="shared" ca="1" si="79"/>
        <v>-</v>
      </c>
      <c r="P286" s="119" t="str">
        <f t="shared" ca="1" si="78"/>
        <v>-</v>
      </c>
      <c r="Q286" s="106" t="e">
        <f t="shared" ca="1" si="75"/>
        <v>#N/A</v>
      </c>
    </row>
    <row r="287" spans="1:17" hidden="1">
      <c r="A287" s="106">
        <f t="shared" si="69"/>
        <v>276</v>
      </c>
      <c r="B287" s="106" t="str">
        <f t="shared" ca="1" si="70"/>
        <v>N</v>
      </c>
      <c r="C287" s="106" t="str">
        <f t="shared" ca="1" si="80"/>
        <v>-</v>
      </c>
      <c r="D287" s="106" t="str">
        <f t="shared" ca="1" si="80"/>
        <v>-</v>
      </c>
      <c r="E287" s="106" t="str">
        <f t="shared" ca="1" si="80"/>
        <v>-</v>
      </c>
      <c r="F287" s="106" t="str">
        <f t="shared" ca="1" si="80"/>
        <v>-</v>
      </c>
      <c r="G287" s="106" t="str">
        <f t="shared" ca="1" si="80"/>
        <v>-</v>
      </c>
      <c r="H287" s="112" t="str">
        <f t="shared" ca="1" si="80"/>
        <v>-</v>
      </c>
      <c r="I287" s="106" t="str">
        <f t="shared" ca="1" si="80"/>
        <v>-</v>
      </c>
      <c r="J287" s="106" t="e">
        <f t="shared" ca="1" si="76"/>
        <v>#N/A</v>
      </c>
      <c r="K287" s="119" t="e">
        <f t="shared" ca="1" si="71"/>
        <v>#N/A</v>
      </c>
      <c r="L287" s="119" t="e">
        <f t="shared" ca="1" si="72"/>
        <v>#N/A</v>
      </c>
      <c r="M287" s="119" t="e">
        <f t="shared" ca="1" si="73"/>
        <v>#N/A</v>
      </c>
      <c r="N287" s="119" t="e">
        <f t="shared" ca="1" si="74"/>
        <v>#N/A</v>
      </c>
      <c r="O287" s="119" t="str">
        <f t="shared" ca="1" si="79"/>
        <v>-</v>
      </c>
      <c r="P287" s="119" t="str">
        <f t="shared" ca="1" si="78"/>
        <v>-</v>
      </c>
      <c r="Q287" s="106" t="e">
        <f t="shared" ca="1" si="75"/>
        <v>#N/A</v>
      </c>
    </row>
    <row r="288" spans="1:17" hidden="1">
      <c r="A288" s="106">
        <f t="shared" si="69"/>
        <v>277</v>
      </c>
      <c r="B288" s="106" t="str">
        <f t="shared" ca="1" si="70"/>
        <v>N</v>
      </c>
      <c r="C288" s="106" t="str">
        <f t="shared" ca="1" si="80"/>
        <v>-</v>
      </c>
      <c r="D288" s="106" t="str">
        <f t="shared" ca="1" si="80"/>
        <v>-</v>
      </c>
      <c r="E288" s="106" t="str">
        <f t="shared" ca="1" si="80"/>
        <v>-</v>
      </c>
      <c r="F288" s="106" t="str">
        <f t="shared" ca="1" si="80"/>
        <v>-</v>
      </c>
      <c r="G288" s="106" t="str">
        <f t="shared" ca="1" si="80"/>
        <v>-</v>
      </c>
      <c r="H288" s="112" t="str">
        <f t="shared" ca="1" si="80"/>
        <v>-</v>
      </c>
      <c r="I288" s="106" t="str">
        <f t="shared" ca="1" si="80"/>
        <v>-</v>
      </c>
      <c r="J288" s="106" t="e">
        <f t="shared" ca="1" si="76"/>
        <v>#N/A</v>
      </c>
      <c r="K288" s="119" t="e">
        <f t="shared" ca="1" si="71"/>
        <v>#N/A</v>
      </c>
      <c r="L288" s="119" t="e">
        <f t="shared" ca="1" si="72"/>
        <v>#N/A</v>
      </c>
      <c r="M288" s="119" t="e">
        <f t="shared" ca="1" si="73"/>
        <v>#N/A</v>
      </c>
      <c r="N288" s="119" t="e">
        <f t="shared" ca="1" si="74"/>
        <v>#N/A</v>
      </c>
      <c r="O288" s="119" t="str">
        <f t="shared" ca="1" si="79"/>
        <v>-</v>
      </c>
      <c r="P288" s="119" t="str">
        <f t="shared" ca="1" si="78"/>
        <v>-</v>
      </c>
      <c r="Q288" s="106" t="e">
        <f t="shared" ca="1" si="75"/>
        <v>#N/A</v>
      </c>
    </row>
    <row r="289" spans="1:17" hidden="1">
      <c r="A289" s="106">
        <f t="shared" si="69"/>
        <v>278</v>
      </c>
      <c r="B289" s="106" t="str">
        <f t="shared" ca="1" si="70"/>
        <v>N</v>
      </c>
      <c r="C289" s="106" t="str">
        <f t="shared" ca="1" si="80"/>
        <v>-</v>
      </c>
      <c r="D289" s="106" t="str">
        <f t="shared" ca="1" si="80"/>
        <v>-</v>
      </c>
      <c r="E289" s="106" t="str">
        <f t="shared" ca="1" si="80"/>
        <v>-</v>
      </c>
      <c r="F289" s="106" t="str">
        <f t="shared" ca="1" si="80"/>
        <v>-</v>
      </c>
      <c r="G289" s="106" t="str">
        <f t="shared" ca="1" si="80"/>
        <v>-</v>
      </c>
      <c r="H289" s="112" t="str">
        <f t="shared" ca="1" si="80"/>
        <v>-</v>
      </c>
      <c r="I289" s="106" t="str">
        <f t="shared" ca="1" si="80"/>
        <v>-</v>
      </c>
      <c r="J289" s="106" t="e">
        <f t="shared" ca="1" si="76"/>
        <v>#N/A</v>
      </c>
      <c r="K289" s="119" t="e">
        <f t="shared" ca="1" si="71"/>
        <v>#N/A</v>
      </c>
      <c r="L289" s="119" t="e">
        <f t="shared" ca="1" si="72"/>
        <v>#N/A</v>
      </c>
      <c r="M289" s="119" t="e">
        <f t="shared" ca="1" si="73"/>
        <v>#N/A</v>
      </c>
      <c r="N289" s="119" t="e">
        <f t="shared" ca="1" si="74"/>
        <v>#N/A</v>
      </c>
      <c r="O289" s="119" t="str">
        <f t="shared" ca="1" si="79"/>
        <v>-</v>
      </c>
      <c r="P289" s="119" t="str">
        <f t="shared" ca="1" si="78"/>
        <v>-</v>
      </c>
      <c r="Q289" s="106" t="e">
        <f t="shared" ca="1" si="75"/>
        <v>#N/A</v>
      </c>
    </row>
    <row r="290" spans="1:17" hidden="1">
      <c r="A290" s="106">
        <f t="shared" si="69"/>
        <v>279</v>
      </c>
      <c r="B290" s="106" t="str">
        <f t="shared" ca="1" si="70"/>
        <v>N</v>
      </c>
      <c r="C290" s="106" t="str">
        <f t="shared" ca="1" si="80"/>
        <v>-</v>
      </c>
      <c r="D290" s="106" t="str">
        <f t="shared" ca="1" si="80"/>
        <v>-</v>
      </c>
      <c r="E290" s="106" t="str">
        <f t="shared" ca="1" si="80"/>
        <v>-</v>
      </c>
      <c r="F290" s="106" t="str">
        <f t="shared" ca="1" si="80"/>
        <v>-</v>
      </c>
      <c r="G290" s="106" t="str">
        <f t="shared" ca="1" si="80"/>
        <v>-</v>
      </c>
      <c r="H290" s="112" t="str">
        <f t="shared" ca="1" si="80"/>
        <v>-</v>
      </c>
      <c r="I290" s="106" t="str">
        <f t="shared" ca="1" si="80"/>
        <v>-</v>
      </c>
      <c r="J290" s="106" t="e">
        <f t="shared" ca="1" si="76"/>
        <v>#N/A</v>
      </c>
      <c r="K290" s="119" t="e">
        <f t="shared" ca="1" si="71"/>
        <v>#N/A</v>
      </c>
      <c r="L290" s="119" t="e">
        <f t="shared" ca="1" si="72"/>
        <v>#N/A</v>
      </c>
      <c r="M290" s="119" t="e">
        <f t="shared" ca="1" si="73"/>
        <v>#N/A</v>
      </c>
      <c r="N290" s="119" t="e">
        <f t="shared" ca="1" si="74"/>
        <v>#N/A</v>
      </c>
      <c r="O290" s="119" t="str">
        <f t="shared" ca="1" si="79"/>
        <v>-</v>
      </c>
      <c r="P290" s="119" t="str">
        <f t="shared" ca="1" si="78"/>
        <v>-</v>
      </c>
      <c r="Q290" s="106" t="e">
        <f t="shared" ca="1" si="75"/>
        <v>#N/A</v>
      </c>
    </row>
    <row r="291" spans="1:17" hidden="1">
      <c r="A291" s="106">
        <f t="shared" si="69"/>
        <v>280</v>
      </c>
      <c r="B291" s="106" t="str">
        <f t="shared" ca="1" si="70"/>
        <v>N</v>
      </c>
      <c r="C291" s="106" t="str">
        <f t="shared" ca="1" si="80"/>
        <v>-</v>
      </c>
      <c r="D291" s="106" t="str">
        <f t="shared" ca="1" si="80"/>
        <v>-</v>
      </c>
      <c r="E291" s="106" t="str">
        <f t="shared" ca="1" si="80"/>
        <v>-</v>
      </c>
      <c r="F291" s="106" t="str">
        <f t="shared" ca="1" si="80"/>
        <v>-</v>
      </c>
      <c r="G291" s="106" t="str">
        <f t="shared" ca="1" si="80"/>
        <v>-</v>
      </c>
      <c r="H291" s="112" t="str">
        <f t="shared" ca="1" si="80"/>
        <v>-</v>
      </c>
      <c r="I291" s="106" t="str">
        <f t="shared" ca="1" si="80"/>
        <v>-</v>
      </c>
      <c r="J291" s="106" t="e">
        <f t="shared" ca="1" si="76"/>
        <v>#N/A</v>
      </c>
      <c r="K291" s="119" t="e">
        <f t="shared" ca="1" si="71"/>
        <v>#N/A</v>
      </c>
      <c r="L291" s="119" t="e">
        <f t="shared" ca="1" si="72"/>
        <v>#N/A</v>
      </c>
      <c r="M291" s="119" t="e">
        <f t="shared" ca="1" si="73"/>
        <v>#N/A</v>
      </c>
      <c r="N291" s="119" t="e">
        <f t="shared" ca="1" si="74"/>
        <v>#N/A</v>
      </c>
      <c r="O291" s="119" t="str">
        <f t="shared" ca="1" si="79"/>
        <v>-</v>
      </c>
      <c r="P291" s="119" t="str">
        <f t="shared" ca="1" si="78"/>
        <v>-</v>
      </c>
      <c r="Q291" s="106" t="e">
        <f t="shared" ca="1" si="75"/>
        <v>#N/A</v>
      </c>
    </row>
    <row r="292" spans="1:17" hidden="1">
      <c r="A292" s="106">
        <f t="shared" si="69"/>
        <v>281</v>
      </c>
      <c r="B292" s="106" t="str">
        <f t="shared" ca="1" si="70"/>
        <v>N</v>
      </c>
      <c r="C292" s="106" t="str">
        <f t="shared" ref="C292:I301" ca="1" si="81">IF($B292="OK",OFFSET(gen_sort_ul,$A292,C$2),"-")</f>
        <v>-</v>
      </c>
      <c r="D292" s="106" t="str">
        <f t="shared" ca="1" si="81"/>
        <v>-</v>
      </c>
      <c r="E292" s="106" t="str">
        <f t="shared" ca="1" si="81"/>
        <v>-</v>
      </c>
      <c r="F292" s="106" t="str">
        <f t="shared" ca="1" si="81"/>
        <v>-</v>
      </c>
      <c r="G292" s="106" t="str">
        <f t="shared" ca="1" si="81"/>
        <v>-</v>
      </c>
      <c r="H292" s="112" t="str">
        <f t="shared" ca="1" si="81"/>
        <v>-</v>
      </c>
      <c r="I292" s="106" t="str">
        <f t="shared" ca="1" si="81"/>
        <v>-</v>
      </c>
      <c r="J292" s="106" t="e">
        <f t="shared" ca="1" si="76"/>
        <v>#N/A</v>
      </c>
      <c r="K292" s="119" t="e">
        <f t="shared" ca="1" si="71"/>
        <v>#N/A</v>
      </c>
      <c r="L292" s="119" t="e">
        <f t="shared" ca="1" si="72"/>
        <v>#N/A</v>
      </c>
      <c r="M292" s="119" t="e">
        <f t="shared" ca="1" si="73"/>
        <v>#N/A</v>
      </c>
      <c r="N292" s="119" t="e">
        <f t="shared" ca="1" si="74"/>
        <v>#N/A</v>
      </c>
      <c r="O292" s="119" t="str">
        <f t="shared" ca="1" si="79"/>
        <v>-</v>
      </c>
      <c r="P292" s="119" t="str">
        <f t="shared" ca="1" si="78"/>
        <v>-</v>
      </c>
      <c r="Q292" s="106" t="e">
        <f t="shared" ca="1" si="75"/>
        <v>#N/A</v>
      </c>
    </row>
    <row r="293" spans="1:17" hidden="1">
      <c r="A293" s="106">
        <f t="shared" si="69"/>
        <v>282</v>
      </c>
      <c r="B293" s="106" t="str">
        <f t="shared" ca="1" si="70"/>
        <v>N</v>
      </c>
      <c r="C293" s="106" t="str">
        <f t="shared" ca="1" si="81"/>
        <v>-</v>
      </c>
      <c r="D293" s="106" t="str">
        <f t="shared" ca="1" si="81"/>
        <v>-</v>
      </c>
      <c r="E293" s="106" t="str">
        <f t="shared" ca="1" si="81"/>
        <v>-</v>
      </c>
      <c r="F293" s="106" t="str">
        <f t="shared" ca="1" si="81"/>
        <v>-</v>
      </c>
      <c r="G293" s="106" t="str">
        <f t="shared" ca="1" si="81"/>
        <v>-</v>
      </c>
      <c r="H293" s="112" t="str">
        <f t="shared" ca="1" si="81"/>
        <v>-</v>
      </c>
      <c r="I293" s="106" t="str">
        <f t="shared" ca="1" si="81"/>
        <v>-</v>
      </c>
      <c r="J293" s="106" t="e">
        <f t="shared" ca="1" si="76"/>
        <v>#N/A</v>
      </c>
      <c r="K293" s="119" t="e">
        <f t="shared" ca="1" si="71"/>
        <v>#N/A</v>
      </c>
      <c r="L293" s="119" t="e">
        <f t="shared" ca="1" si="72"/>
        <v>#N/A</v>
      </c>
      <c r="M293" s="119" t="e">
        <f t="shared" ca="1" si="73"/>
        <v>#N/A</v>
      </c>
      <c r="N293" s="119" t="e">
        <f t="shared" ca="1" si="74"/>
        <v>#N/A</v>
      </c>
      <c r="O293" s="119" t="str">
        <f t="shared" ca="1" si="79"/>
        <v>-</v>
      </c>
      <c r="P293" s="119" t="str">
        <f t="shared" ca="1" si="78"/>
        <v>-</v>
      </c>
      <c r="Q293" s="106" t="e">
        <f t="shared" ca="1" si="75"/>
        <v>#N/A</v>
      </c>
    </row>
    <row r="294" spans="1:17" hidden="1">
      <c r="A294" s="106">
        <f t="shared" si="69"/>
        <v>283</v>
      </c>
      <c r="B294" s="106" t="str">
        <f t="shared" ca="1" si="70"/>
        <v>N</v>
      </c>
      <c r="C294" s="106" t="str">
        <f t="shared" ca="1" si="81"/>
        <v>-</v>
      </c>
      <c r="D294" s="106" t="str">
        <f t="shared" ca="1" si="81"/>
        <v>-</v>
      </c>
      <c r="E294" s="106" t="str">
        <f t="shared" ca="1" si="81"/>
        <v>-</v>
      </c>
      <c r="F294" s="106" t="str">
        <f t="shared" ca="1" si="81"/>
        <v>-</v>
      </c>
      <c r="G294" s="106" t="str">
        <f t="shared" ca="1" si="81"/>
        <v>-</v>
      </c>
      <c r="H294" s="112" t="str">
        <f t="shared" ca="1" si="81"/>
        <v>-</v>
      </c>
      <c r="I294" s="106" t="str">
        <f t="shared" ca="1" si="81"/>
        <v>-</v>
      </c>
      <c r="J294" s="106" t="e">
        <f t="shared" ca="1" si="76"/>
        <v>#N/A</v>
      </c>
      <c r="K294" s="119" t="e">
        <f t="shared" ca="1" si="71"/>
        <v>#N/A</v>
      </c>
      <c r="L294" s="119" t="e">
        <f t="shared" ca="1" si="72"/>
        <v>#N/A</v>
      </c>
      <c r="M294" s="119" t="e">
        <f t="shared" ca="1" si="73"/>
        <v>#N/A</v>
      </c>
      <c r="N294" s="119" t="e">
        <f t="shared" ca="1" si="74"/>
        <v>#N/A</v>
      </c>
      <c r="O294" s="119" t="str">
        <f t="shared" ca="1" si="79"/>
        <v>-</v>
      </c>
      <c r="P294" s="119" t="str">
        <f t="shared" ca="1" si="78"/>
        <v>-</v>
      </c>
      <c r="Q294" s="106" t="e">
        <f t="shared" ca="1" si="75"/>
        <v>#N/A</v>
      </c>
    </row>
    <row r="295" spans="1:17" hidden="1">
      <c r="A295" s="106">
        <f t="shared" si="69"/>
        <v>284</v>
      </c>
      <c r="B295" s="106" t="str">
        <f t="shared" ca="1" si="70"/>
        <v>N</v>
      </c>
      <c r="C295" s="106" t="str">
        <f t="shared" ca="1" si="81"/>
        <v>-</v>
      </c>
      <c r="D295" s="106" t="str">
        <f t="shared" ca="1" si="81"/>
        <v>-</v>
      </c>
      <c r="E295" s="106" t="str">
        <f t="shared" ca="1" si="81"/>
        <v>-</v>
      </c>
      <c r="F295" s="106" t="str">
        <f t="shared" ca="1" si="81"/>
        <v>-</v>
      </c>
      <c r="G295" s="106" t="str">
        <f t="shared" ca="1" si="81"/>
        <v>-</v>
      </c>
      <c r="H295" s="112" t="str">
        <f t="shared" ca="1" si="81"/>
        <v>-</v>
      </c>
      <c r="I295" s="106" t="str">
        <f t="shared" ca="1" si="81"/>
        <v>-</v>
      </c>
      <c r="J295" s="106" t="e">
        <f t="shared" ca="1" si="76"/>
        <v>#N/A</v>
      </c>
      <c r="K295" s="119" t="e">
        <f t="shared" ca="1" si="71"/>
        <v>#N/A</v>
      </c>
      <c r="L295" s="119" t="e">
        <f t="shared" ca="1" si="72"/>
        <v>#N/A</v>
      </c>
      <c r="M295" s="119" t="e">
        <f t="shared" ca="1" si="73"/>
        <v>#N/A</v>
      </c>
      <c r="N295" s="119" t="e">
        <f t="shared" ca="1" si="74"/>
        <v>#N/A</v>
      </c>
      <c r="O295" s="119" t="str">
        <f t="shared" ca="1" si="79"/>
        <v>-</v>
      </c>
      <c r="P295" s="119" t="str">
        <f t="shared" ca="1" si="78"/>
        <v>-</v>
      </c>
      <c r="Q295" s="106" t="e">
        <f t="shared" ca="1" si="75"/>
        <v>#N/A</v>
      </c>
    </row>
    <row r="296" spans="1:17" hidden="1">
      <c r="A296" s="106">
        <f t="shared" si="69"/>
        <v>285</v>
      </c>
      <c r="B296" s="106" t="str">
        <f t="shared" ca="1" si="70"/>
        <v>N</v>
      </c>
      <c r="C296" s="106" t="str">
        <f t="shared" ca="1" si="81"/>
        <v>-</v>
      </c>
      <c r="D296" s="106" t="str">
        <f t="shared" ca="1" si="81"/>
        <v>-</v>
      </c>
      <c r="E296" s="106" t="str">
        <f t="shared" ca="1" si="81"/>
        <v>-</v>
      </c>
      <c r="F296" s="106" t="str">
        <f t="shared" ca="1" si="81"/>
        <v>-</v>
      </c>
      <c r="G296" s="106" t="str">
        <f t="shared" ca="1" si="81"/>
        <v>-</v>
      </c>
      <c r="H296" s="112" t="str">
        <f t="shared" ca="1" si="81"/>
        <v>-</v>
      </c>
      <c r="I296" s="106" t="str">
        <f t="shared" ca="1" si="81"/>
        <v>-</v>
      </c>
      <c r="J296" s="106" t="e">
        <f t="shared" ca="1" si="76"/>
        <v>#N/A</v>
      </c>
      <c r="K296" s="119" t="e">
        <f t="shared" ca="1" si="71"/>
        <v>#N/A</v>
      </c>
      <c r="L296" s="119" t="e">
        <f t="shared" ca="1" si="72"/>
        <v>#N/A</v>
      </c>
      <c r="M296" s="119" t="e">
        <f t="shared" ca="1" si="73"/>
        <v>#N/A</v>
      </c>
      <c r="N296" s="119" t="e">
        <f t="shared" ca="1" si="74"/>
        <v>#N/A</v>
      </c>
      <c r="O296" s="119" t="str">
        <f t="shared" ca="1" si="79"/>
        <v>-</v>
      </c>
      <c r="P296" s="119" t="str">
        <f t="shared" ca="1" si="78"/>
        <v>-</v>
      </c>
      <c r="Q296" s="106" t="e">
        <f t="shared" ca="1" si="75"/>
        <v>#N/A</v>
      </c>
    </row>
    <row r="297" spans="1:17" hidden="1">
      <c r="A297" s="106">
        <f t="shared" si="69"/>
        <v>286</v>
      </c>
      <c r="B297" s="106" t="str">
        <f t="shared" ca="1" si="70"/>
        <v>N</v>
      </c>
      <c r="C297" s="106" t="str">
        <f t="shared" ca="1" si="81"/>
        <v>-</v>
      </c>
      <c r="D297" s="106" t="str">
        <f t="shared" ca="1" si="81"/>
        <v>-</v>
      </c>
      <c r="E297" s="106" t="str">
        <f t="shared" ca="1" si="81"/>
        <v>-</v>
      </c>
      <c r="F297" s="106" t="str">
        <f t="shared" ca="1" si="81"/>
        <v>-</v>
      </c>
      <c r="G297" s="106" t="str">
        <f t="shared" ca="1" si="81"/>
        <v>-</v>
      </c>
      <c r="H297" s="112" t="str">
        <f t="shared" ca="1" si="81"/>
        <v>-</v>
      </c>
      <c r="I297" s="106" t="str">
        <f t="shared" ca="1" si="81"/>
        <v>-</v>
      </c>
      <c r="J297" s="106" t="e">
        <f t="shared" ca="1" si="76"/>
        <v>#N/A</v>
      </c>
      <c r="K297" s="119" t="e">
        <f t="shared" ca="1" si="71"/>
        <v>#N/A</v>
      </c>
      <c r="L297" s="119" t="e">
        <f t="shared" ca="1" si="72"/>
        <v>#N/A</v>
      </c>
      <c r="M297" s="119" t="e">
        <f t="shared" ca="1" si="73"/>
        <v>#N/A</v>
      </c>
      <c r="N297" s="119" t="e">
        <f t="shared" ca="1" si="74"/>
        <v>#N/A</v>
      </c>
      <c r="O297" s="119" t="str">
        <f t="shared" ca="1" si="79"/>
        <v>-</v>
      </c>
      <c r="P297" s="119" t="str">
        <f t="shared" ca="1" si="78"/>
        <v>-</v>
      </c>
      <c r="Q297" s="106" t="e">
        <f t="shared" ca="1" si="75"/>
        <v>#N/A</v>
      </c>
    </row>
    <row r="298" spans="1:17" hidden="1">
      <c r="A298" s="106">
        <f t="shared" si="69"/>
        <v>287</v>
      </c>
      <c r="B298" s="106" t="str">
        <f t="shared" ca="1" si="70"/>
        <v>N</v>
      </c>
      <c r="C298" s="106" t="str">
        <f t="shared" ca="1" si="81"/>
        <v>-</v>
      </c>
      <c r="D298" s="106" t="str">
        <f t="shared" ca="1" si="81"/>
        <v>-</v>
      </c>
      <c r="E298" s="106" t="str">
        <f t="shared" ca="1" si="81"/>
        <v>-</v>
      </c>
      <c r="F298" s="106" t="str">
        <f t="shared" ca="1" si="81"/>
        <v>-</v>
      </c>
      <c r="G298" s="106" t="str">
        <f t="shared" ca="1" si="81"/>
        <v>-</v>
      </c>
      <c r="H298" s="112" t="str">
        <f t="shared" ca="1" si="81"/>
        <v>-</v>
      </c>
      <c r="I298" s="106" t="str">
        <f t="shared" ca="1" si="81"/>
        <v>-</v>
      </c>
      <c r="J298" s="106" t="e">
        <f t="shared" ca="1" si="76"/>
        <v>#N/A</v>
      </c>
      <c r="K298" s="119" t="e">
        <f t="shared" ca="1" si="71"/>
        <v>#N/A</v>
      </c>
      <c r="L298" s="119" t="e">
        <f t="shared" ca="1" si="72"/>
        <v>#N/A</v>
      </c>
      <c r="M298" s="119" t="e">
        <f t="shared" ca="1" si="73"/>
        <v>#N/A</v>
      </c>
      <c r="N298" s="119" t="e">
        <f t="shared" ca="1" si="74"/>
        <v>#N/A</v>
      </c>
      <c r="O298" s="119" t="str">
        <f t="shared" ca="1" si="79"/>
        <v>-</v>
      </c>
      <c r="P298" s="119" t="str">
        <f t="shared" ca="1" si="78"/>
        <v>-</v>
      </c>
      <c r="Q298" s="106" t="e">
        <f t="shared" ca="1" si="75"/>
        <v>#N/A</v>
      </c>
    </row>
    <row r="299" spans="1:17" hidden="1">
      <c r="A299" s="106">
        <f t="shared" si="69"/>
        <v>288</v>
      </c>
      <c r="B299" s="106" t="str">
        <f t="shared" ca="1" si="70"/>
        <v>N</v>
      </c>
      <c r="C299" s="106" t="str">
        <f t="shared" ca="1" si="81"/>
        <v>-</v>
      </c>
      <c r="D299" s="106" t="str">
        <f t="shared" ca="1" si="81"/>
        <v>-</v>
      </c>
      <c r="E299" s="106" t="str">
        <f t="shared" ca="1" si="81"/>
        <v>-</v>
      </c>
      <c r="F299" s="106" t="str">
        <f t="shared" ca="1" si="81"/>
        <v>-</v>
      </c>
      <c r="G299" s="106" t="str">
        <f t="shared" ca="1" si="81"/>
        <v>-</v>
      </c>
      <c r="H299" s="112" t="str">
        <f t="shared" ca="1" si="81"/>
        <v>-</v>
      </c>
      <c r="I299" s="106" t="str">
        <f t="shared" ca="1" si="81"/>
        <v>-</v>
      </c>
      <c r="J299" s="106" t="e">
        <f t="shared" ca="1" si="76"/>
        <v>#N/A</v>
      </c>
      <c r="K299" s="119" t="e">
        <f t="shared" ca="1" si="71"/>
        <v>#N/A</v>
      </c>
      <c r="L299" s="119" t="e">
        <f t="shared" ca="1" si="72"/>
        <v>#N/A</v>
      </c>
      <c r="M299" s="119" t="e">
        <f t="shared" ca="1" si="73"/>
        <v>#N/A</v>
      </c>
      <c r="N299" s="119" t="e">
        <f t="shared" ca="1" si="74"/>
        <v>#N/A</v>
      </c>
      <c r="O299" s="119" t="str">
        <f t="shared" ca="1" si="79"/>
        <v>-</v>
      </c>
      <c r="P299" s="119" t="str">
        <f t="shared" ca="1" si="78"/>
        <v>-</v>
      </c>
      <c r="Q299" s="106" t="e">
        <f t="shared" ca="1" si="75"/>
        <v>#N/A</v>
      </c>
    </row>
    <row r="300" spans="1:17" hidden="1">
      <c r="A300" s="106">
        <f t="shared" si="69"/>
        <v>289</v>
      </c>
      <c r="B300" s="106" t="str">
        <f t="shared" ca="1" si="70"/>
        <v>N</v>
      </c>
      <c r="C300" s="106" t="str">
        <f t="shared" ca="1" si="81"/>
        <v>-</v>
      </c>
      <c r="D300" s="106" t="str">
        <f t="shared" ca="1" si="81"/>
        <v>-</v>
      </c>
      <c r="E300" s="106" t="str">
        <f t="shared" ca="1" si="81"/>
        <v>-</v>
      </c>
      <c r="F300" s="106" t="str">
        <f t="shared" ca="1" si="81"/>
        <v>-</v>
      </c>
      <c r="G300" s="106" t="str">
        <f t="shared" ca="1" si="81"/>
        <v>-</v>
      </c>
      <c r="H300" s="112" t="str">
        <f t="shared" ca="1" si="81"/>
        <v>-</v>
      </c>
      <c r="I300" s="106" t="str">
        <f t="shared" ca="1" si="81"/>
        <v>-</v>
      </c>
      <c r="J300" s="106" t="e">
        <f t="shared" ca="1" si="76"/>
        <v>#N/A</v>
      </c>
      <c r="K300" s="119" t="e">
        <f t="shared" ca="1" si="71"/>
        <v>#N/A</v>
      </c>
      <c r="L300" s="119" t="e">
        <f t="shared" ca="1" si="72"/>
        <v>#N/A</v>
      </c>
      <c r="M300" s="119" t="e">
        <f t="shared" ca="1" si="73"/>
        <v>#N/A</v>
      </c>
      <c r="N300" s="119" t="e">
        <f t="shared" ca="1" si="74"/>
        <v>#N/A</v>
      </c>
      <c r="O300" s="119" t="str">
        <f t="shared" ca="1" si="79"/>
        <v>-</v>
      </c>
      <c r="P300" s="119" t="str">
        <f t="shared" ca="1" si="78"/>
        <v>-</v>
      </c>
      <c r="Q300" s="106" t="e">
        <f t="shared" ca="1" si="75"/>
        <v>#N/A</v>
      </c>
    </row>
    <row r="301" spans="1:17" hidden="1">
      <c r="A301" s="106">
        <f t="shared" si="69"/>
        <v>290</v>
      </c>
      <c r="B301" s="106" t="str">
        <f t="shared" ca="1" si="70"/>
        <v>N</v>
      </c>
      <c r="C301" s="106" t="str">
        <f t="shared" ca="1" si="81"/>
        <v>-</v>
      </c>
      <c r="D301" s="106" t="str">
        <f t="shared" ca="1" si="81"/>
        <v>-</v>
      </c>
      <c r="E301" s="106" t="str">
        <f t="shared" ca="1" si="81"/>
        <v>-</v>
      </c>
      <c r="F301" s="106" t="str">
        <f t="shared" ca="1" si="81"/>
        <v>-</v>
      </c>
      <c r="G301" s="106" t="str">
        <f t="shared" ca="1" si="81"/>
        <v>-</v>
      </c>
      <c r="H301" s="112" t="str">
        <f t="shared" ca="1" si="81"/>
        <v>-</v>
      </c>
      <c r="I301" s="106" t="str">
        <f t="shared" ca="1" si="81"/>
        <v>-</v>
      </c>
      <c r="J301" s="106" t="e">
        <f t="shared" ca="1" si="76"/>
        <v>#N/A</v>
      </c>
      <c r="K301" s="119" t="e">
        <f t="shared" ca="1" si="71"/>
        <v>#N/A</v>
      </c>
      <c r="L301" s="119" t="e">
        <f t="shared" ca="1" si="72"/>
        <v>#N/A</v>
      </c>
      <c r="M301" s="119" t="e">
        <f t="shared" ca="1" si="73"/>
        <v>#N/A</v>
      </c>
      <c r="N301" s="119" t="e">
        <f t="shared" ca="1" si="74"/>
        <v>#N/A</v>
      </c>
      <c r="O301" s="119" t="str">
        <f t="shared" ca="1" si="79"/>
        <v>-</v>
      </c>
      <c r="P301" s="119" t="str">
        <f t="shared" ca="1" si="78"/>
        <v>-</v>
      </c>
      <c r="Q301" s="106" t="e">
        <f t="shared" ca="1" si="75"/>
        <v>#N/A</v>
      </c>
    </row>
    <row r="302" spans="1:17" hidden="1">
      <c r="A302" s="106">
        <f t="shared" si="69"/>
        <v>291</v>
      </c>
      <c r="B302" s="106" t="str">
        <f t="shared" ca="1" si="70"/>
        <v>N</v>
      </c>
      <c r="C302" s="106" t="str">
        <f t="shared" ref="C302:I311" ca="1" si="82">IF($B302="OK",OFFSET(gen_sort_ul,$A302,C$2),"-")</f>
        <v>-</v>
      </c>
      <c r="D302" s="106" t="str">
        <f t="shared" ca="1" si="82"/>
        <v>-</v>
      </c>
      <c r="E302" s="106" t="str">
        <f t="shared" ca="1" si="82"/>
        <v>-</v>
      </c>
      <c r="F302" s="106" t="str">
        <f t="shared" ca="1" si="82"/>
        <v>-</v>
      </c>
      <c r="G302" s="106" t="str">
        <f t="shared" ca="1" si="82"/>
        <v>-</v>
      </c>
      <c r="H302" s="112" t="str">
        <f t="shared" ca="1" si="82"/>
        <v>-</v>
      </c>
      <c r="I302" s="106" t="str">
        <f t="shared" ca="1" si="82"/>
        <v>-</v>
      </c>
      <c r="J302" s="106" t="e">
        <f t="shared" ca="1" si="76"/>
        <v>#N/A</v>
      </c>
      <c r="K302" s="119" t="e">
        <f t="shared" ca="1" si="71"/>
        <v>#N/A</v>
      </c>
      <c r="L302" s="119" t="e">
        <f t="shared" ca="1" si="72"/>
        <v>#N/A</v>
      </c>
      <c r="M302" s="119" t="e">
        <f t="shared" ca="1" si="73"/>
        <v>#N/A</v>
      </c>
      <c r="N302" s="119" t="e">
        <f t="shared" ca="1" si="74"/>
        <v>#N/A</v>
      </c>
      <c r="O302" s="119" t="str">
        <f t="shared" ca="1" si="79"/>
        <v>-</v>
      </c>
      <c r="P302" s="119" t="str">
        <f t="shared" ca="1" si="78"/>
        <v>-</v>
      </c>
      <c r="Q302" s="106" t="e">
        <f t="shared" ca="1" si="75"/>
        <v>#N/A</v>
      </c>
    </row>
    <row r="303" spans="1:17" hidden="1">
      <c r="A303" s="106">
        <f t="shared" si="69"/>
        <v>292</v>
      </c>
      <c r="B303" s="106" t="str">
        <f t="shared" ca="1" si="70"/>
        <v>N</v>
      </c>
      <c r="C303" s="106" t="str">
        <f t="shared" ca="1" si="82"/>
        <v>-</v>
      </c>
      <c r="D303" s="106" t="str">
        <f t="shared" ca="1" si="82"/>
        <v>-</v>
      </c>
      <c r="E303" s="106" t="str">
        <f t="shared" ca="1" si="82"/>
        <v>-</v>
      </c>
      <c r="F303" s="106" t="str">
        <f t="shared" ca="1" si="82"/>
        <v>-</v>
      </c>
      <c r="G303" s="106" t="str">
        <f t="shared" ca="1" si="82"/>
        <v>-</v>
      </c>
      <c r="H303" s="112" t="str">
        <f t="shared" ca="1" si="82"/>
        <v>-</v>
      </c>
      <c r="I303" s="106" t="str">
        <f t="shared" ca="1" si="82"/>
        <v>-</v>
      </c>
      <c r="J303" s="106" t="e">
        <f t="shared" ca="1" si="76"/>
        <v>#N/A</v>
      </c>
      <c r="K303" s="119" t="e">
        <f t="shared" ca="1" si="71"/>
        <v>#N/A</v>
      </c>
      <c r="L303" s="119" t="e">
        <f t="shared" ca="1" si="72"/>
        <v>#N/A</v>
      </c>
      <c r="M303" s="119" t="e">
        <f t="shared" ca="1" si="73"/>
        <v>#N/A</v>
      </c>
      <c r="N303" s="119" t="e">
        <f t="shared" ca="1" si="74"/>
        <v>#N/A</v>
      </c>
      <c r="O303" s="119" t="str">
        <f t="shared" ca="1" si="79"/>
        <v>-</v>
      </c>
      <c r="P303" s="119" t="str">
        <f t="shared" ca="1" si="78"/>
        <v>-</v>
      </c>
      <c r="Q303" s="106" t="e">
        <f t="shared" ca="1" si="75"/>
        <v>#N/A</v>
      </c>
    </row>
    <row r="304" spans="1:17" hidden="1">
      <c r="A304" s="106">
        <f t="shared" si="69"/>
        <v>293</v>
      </c>
      <c r="B304" s="106" t="str">
        <f t="shared" ca="1" si="70"/>
        <v>N</v>
      </c>
      <c r="C304" s="106" t="str">
        <f t="shared" ca="1" si="82"/>
        <v>-</v>
      </c>
      <c r="D304" s="106" t="str">
        <f t="shared" ca="1" si="82"/>
        <v>-</v>
      </c>
      <c r="E304" s="106" t="str">
        <f t="shared" ca="1" si="82"/>
        <v>-</v>
      </c>
      <c r="F304" s="106" t="str">
        <f t="shared" ca="1" si="82"/>
        <v>-</v>
      </c>
      <c r="G304" s="106" t="str">
        <f t="shared" ca="1" si="82"/>
        <v>-</v>
      </c>
      <c r="H304" s="112" t="str">
        <f t="shared" ca="1" si="82"/>
        <v>-</v>
      </c>
      <c r="I304" s="106" t="str">
        <f t="shared" ca="1" si="82"/>
        <v>-</v>
      </c>
      <c r="J304" s="106" t="e">
        <f t="shared" ca="1" si="76"/>
        <v>#N/A</v>
      </c>
      <c r="K304" s="119" t="e">
        <f t="shared" ca="1" si="71"/>
        <v>#N/A</v>
      </c>
      <c r="L304" s="119" t="e">
        <f t="shared" ca="1" si="72"/>
        <v>#N/A</v>
      </c>
      <c r="M304" s="119" t="e">
        <f t="shared" ca="1" si="73"/>
        <v>#N/A</v>
      </c>
      <c r="N304" s="119" t="e">
        <f t="shared" ca="1" si="74"/>
        <v>#N/A</v>
      </c>
      <c r="O304" s="119" t="str">
        <f t="shared" ca="1" si="79"/>
        <v>-</v>
      </c>
      <c r="P304" s="119" t="str">
        <f t="shared" ca="1" si="78"/>
        <v>-</v>
      </c>
      <c r="Q304" s="106" t="e">
        <f t="shared" ca="1" si="75"/>
        <v>#N/A</v>
      </c>
    </row>
    <row r="305" spans="1:17" hidden="1">
      <c r="A305" s="106">
        <f t="shared" si="69"/>
        <v>294</v>
      </c>
      <c r="B305" s="106" t="str">
        <f t="shared" ca="1" si="70"/>
        <v>N</v>
      </c>
      <c r="C305" s="106" t="str">
        <f t="shared" ca="1" si="82"/>
        <v>-</v>
      </c>
      <c r="D305" s="106" t="str">
        <f t="shared" ca="1" si="82"/>
        <v>-</v>
      </c>
      <c r="E305" s="106" t="str">
        <f t="shared" ca="1" si="82"/>
        <v>-</v>
      </c>
      <c r="F305" s="106" t="str">
        <f t="shared" ca="1" si="82"/>
        <v>-</v>
      </c>
      <c r="G305" s="106" t="str">
        <f t="shared" ca="1" si="82"/>
        <v>-</v>
      </c>
      <c r="H305" s="112" t="str">
        <f t="shared" ca="1" si="82"/>
        <v>-</v>
      </c>
      <c r="I305" s="106" t="str">
        <f t="shared" ca="1" si="82"/>
        <v>-</v>
      </c>
      <c r="J305" s="106" t="e">
        <f t="shared" ca="1" si="76"/>
        <v>#N/A</v>
      </c>
      <c r="K305" s="119" t="e">
        <f t="shared" ca="1" si="71"/>
        <v>#N/A</v>
      </c>
      <c r="L305" s="119" t="e">
        <f t="shared" ca="1" si="72"/>
        <v>#N/A</v>
      </c>
      <c r="M305" s="119" t="e">
        <f t="shared" ca="1" si="73"/>
        <v>#N/A</v>
      </c>
      <c r="N305" s="119" t="e">
        <f t="shared" ca="1" si="74"/>
        <v>#N/A</v>
      </c>
      <c r="O305" s="119" t="str">
        <f t="shared" ca="1" si="79"/>
        <v>-</v>
      </c>
      <c r="P305" s="119" t="str">
        <f t="shared" ca="1" si="78"/>
        <v>-</v>
      </c>
      <c r="Q305" s="106" t="e">
        <f t="shared" ca="1" si="75"/>
        <v>#N/A</v>
      </c>
    </row>
    <row r="306" spans="1:17" hidden="1">
      <c r="A306" s="106">
        <f t="shared" si="69"/>
        <v>295</v>
      </c>
      <c r="B306" s="106" t="str">
        <f t="shared" ca="1" si="70"/>
        <v>N</v>
      </c>
      <c r="C306" s="106" t="str">
        <f t="shared" ca="1" si="82"/>
        <v>-</v>
      </c>
      <c r="D306" s="106" t="str">
        <f t="shared" ca="1" si="82"/>
        <v>-</v>
      </c>
      <c r="E306" s="106" t="str">
        <f t="shared" ca="1" si="82"/>
        <v>-</v>
      </c>
      <c r="F306" s="106" t="str">
        <f t="shared" ca="1" si="82"/>
        <v>-</v>
      </c>
      <c r="G306" s="106" t="str">
        <f t="shared" ca="1" si="82"/>
        <v>-</v>
      </c>
      <c r="H306" s="112" t="str">
        <f t="shared" ca="1" si="82"/>
        <v>-</v>
      </c>
      <c r="I306" s="106" t="str">
        <f t="shared" ca="1" si="82"/>
        <v>-</v>
      </c>
      <c r="J306" s="106" t="e">
        <f t="shared" ca="1" si="76"/>
        <v>#N/A</v>
      </c>
      <c r="K306" s="119" t="e">
        <f t="shared" ca="1" si="71"/>
        <v>#N/A</v>
      </c>
      <c r="L306" s="119" t="e">
        <f t="shared" ca="1" si="72"/>
        <v>#N/A</v>
      </c>
      <c r="M306" s="119" t="e">
        <f t="shared" ca="1" si="73"/>
        <v>#N/A</v>
      </c>
      <c r="N306" s="119" t="e">
        <f t="shared" ca="1" si="74"/>
        <v>#N/A</v>
      </c>
      <c r="O306" s="119" t="str">
        <f t="shared" ca="1" si="79"/>
        <v>-</v>
      </c>
      <c r="P306" s="119" t="str">
        <f t="shared" ca="1" si="78"/>
        <v>-</v>
      </c>
      <c r="Q306" s="106" t="e">
        <f t="shared" ca="1" si="75"/>
        <v>#N/A</v>
      </c>
    </row>
    <row r="307" spans="1:17" hidden="1">
      <c r="A307" s="106">
        <f t="shared" si="69"/>
        <v>296</v>
      </c>
      <c r="B307" s="106" t="str">
        <f t="shared" ca="1" si="70"/>
        <v>N</v>
      </c>
      <c r="C307" s="106" t="str">
        <f t="shared" ca="1" si="82"/>
        <v>-</v>
      </c>
      <c r="D307" s="106" t="str">
        <f t="shared" ca="1" si="82"/>
        <v>-</v>
      </c>
      <c r="E307" s="106" t="str">
        <f t="shared" ca="1" si="82"/>
        <v>-</v>
      </c>
      <c r="F307" s="106" t="str">
        <f t="shared" ca="1" si="82"/>
        <v>-</v>
      </c>
      <c r="G307" s="106" t="str">
        <f t="shared" ca="1" si="82"/>
        <v>-</v>
      </c>
      <c r="H307" s="112" t="str">
        <f t="shared" ca="1" si="82"/>
        <v>-</v>
      </c>
      <c r="I307" s="106" t="str">
        <f t="shared" ca="1" si="82"/>
        <v>-</v>
      </c>
      <c r="J307" s="106" t="e">
        <f t="shared" ca="1" si="76"/>
        <v>#N/A</v>
      </c>
      <c r="K307" s="119" t="e">
        <f t="shared" ca="1" si="71"/>
        <v>#N/A</v>
      </c>
      <c r="L307" s="119" t="e">
        <f t="shared" ca="1" si="72"/>
        <v>#N/A</v>
      </c>
      <c r="M307" s="119" t="e">
        <f t="shared" ca="1" si="73"/>
        <v>#N/A</v>
      </c>
      <c r="N307" s="119" t="e">
        <f t="shared" ca="1" si="74"/>
        <v>#N/A</v>
      </c>
      <c r="O307" s="119" t="str">
        <f t="shared" ca="1" si="79"/>
        <v>-</v>
      </c>
      <c r="P307" s="119" t="str">
        <f t="shared" ca="1" si="78"/>
        <v>-</v>
      </c>
      <c r="Q307" s="106" t="e">
        <f t="shared" ca="1" si="75"/>
        <v>#N/A</v>
      </c>
    </row>
    <row r="308" spans="1:17" hidden="1">
      <c r="A308" s="106">
        <f t="shared" si="69"/>
        <v>297</v>
      </c>
      <c r="B308" s="106" t="str">
        <f t="shared" ca="1" si="70"/>
        <v>N</v>
      </c>
      <c r="C308" s="106" t="str">
        <f t="shared" ca="1" si="82"/>
        <v>-</v>
      </c>
      <c r="D308" s="106" t="str">
        <f t="shared" ca="1" si="82"/>
        <v>-</v>
      </c>
      <c r="E308" s="106" t="str">
        <f t="shared" ca="1" si="82"/>
        <v>-</v>
      </c>
      <c r="F308" s="106" t="str">
        <f t="shared" ca="1" si="82"/>
        <v>-</v>
      </c>
      <c r="G308" s="106" t="str">
        <f t="shared" ca="1" si="82"/>
        <v>-</v>
      </c>
      <c r="H308" s="112" t="str">
        <f t="shared" ca="1" si="82"/>
        <v>-</v>
      </c>
      <c r="I308" s="106" t="str">
        <f t="shared" ca="1" si="82"/>
        <v>-</v>
      </c>
      <c r="J308" s="106" t="e">
        <f t="shared" ca="1" si="76"/>
        <v>#N/A</v>
      </c>
      <c r="K308" s="119" t="e">
        <f t="shared" ca="1" si="71"/>
        <v>#N/A</v>
      </c>
      <c r="L308" s="119" t="e">
        <f t="shared" ca="1" si="72"/>
        <v>#N/A</v>
      </c>
      <c r="M308" s="119" t="e">
        <f t="shared" ca="1" si="73"/>
        <v>#N/A</v>
      </c>
      <c r="N308" s="119" t="e">
        <f t="shared" ca="1" si="74"/>
        <v>#N/A</v>
      </c>
      <c r="O308" s="119" t="str">
        <f t="shared" ca="1" si="79"/>
        <v>-</v>
      </c>
      <c r="P308" s="119" t="str">
        <f t="shared" ca="1" si="78"/>
        <v>-</v>
      </c>
      <c r="Q308" s="106" t="e">
        <f t="shared" ca="1" si="75"/>
        <v>#N/A</v>
      </c>
    </row>
    <row r="309" spans="1:17" hidden="1">
      <c r="A309" s="106">
        <f t="shared" si="69"/>
        <v>298</v>
      </c>
      <c r="B309" s="106" t="str">
        <f t="shared" ca="1" si="70"/>
        <v>N</v>
      </c>
      <c r="C309" s="106" t="str">
        <f t="shared" ca="1" si="82"/>
        <v>-</v>
      </c>
      <c r="D309" s="106" t="str">
        <f t="shared" ca="1" si="82"/>
        <v>-</v>
      </c>
      <c r="E309" s="106" t="str">
        <f t="shared" ca="1" si="82"/>
        <v>-</v>
      </c>
      <c r="F309" s="106" t="str">
        <f t="shared" ca="1" si="82"/>
        <v>-</v>
      </c>
      <c r="G309" s="106" t="str">
        <f t="shared" ca="1" si="82"/>
        <v>-</v>
      </c>
      <c r="H309" s="112" t="str">
        <f t="shared" ca="1" si="82"/>
        <v>-</v>
      </c>
      <c r="I309" s="106" t="str">
        <f t="shared" ca="1" si="82"/>
        <v>-</v>
      </c>
      <c r="J309" s="106" t="e">
        <f t="shared" ca="1" si="76"/>
        <v>#N/A</v>
      </c>
      <c r="K309" s="119" t="e">
        <f t="shared" ca="1" si="71"/>
        <v>#N/A</v>
      </c>
      <c r="L309" s="119" t="e">
        <f t="shared" ca="1" si="72"/>
        <v>#N/A</v>
      </c>
      <c r="M309" s="119" t="e">
        <f t="shared" ca="1" si="73"/>
        <v>#N/A</v>
      </c>
      <c r="N309" s="119" t="e">
        <f t="shared" ca="1" si="74"/>
        <v>#N/A</v>
      </c>
      <c r="O309" s="119" t="str">
        <f t="shared" ca="1" si="79"/>
        <v>-</v>
      </c>
      <c r="P309" s="119" t="str">
        <f t="shared" ca="1" si="78"/>
        <v>-</v>
      </c>
      <c r="Q309" s="106" t="e">
        <f t="shared" ca="1" si="75"/>
        <v>#N/A</v>
      </c>
    </row>
    <row r="310" spans="1:17" hidden="1">
      <c r="A310" s="106">
        <f t="shared" si="69"/>
        <v>299</v>
      </c>
      <c r="B310" s="106" t="str">
        <f t="shared" ca="1" si="70"/>
        <v>N</v>
      </c>
      <c r="C310" s="106" t="str">
        <f t="shared" ca="1" si="82"/>
        <v>-</v>
      </c>
      <c r="D310" s="106" t="str">
        <f t="shared" ca="1" si="82"/>
        <v>-</v>
      </c>
      <c r="E310" s="106" t="str">
        <f t="shared" ca="1" si="82"/>
        <v>-</v>
      </c>
      <c r="F310" s="106" t="str">
        <f t="shared" ca="1" si="82"/>
        <v>-</v>
      </c>
      <c r="G310" s="106" t="str">
        <f t="shared" ca="1" si="82"/>
        <v>-</v>
      </c>
      <c r="H310" s="112" t="str">
        <f t="shared" ca="1" si="82"/>
        <v>-</v>
      </c>
      <c r="I310" s="106" t="str">
        <f t="shared" ca="1" si="82"/>
        <v>-</v>
      </c>
      <c r="J310" s="106" t="e">
        <f t="shared" ca="1" si="76"/>
        <v>#N/A</v>
      </c>
      <c r="K310" s="119" t="e">
        <f t="shared" ca="1" si="71"/>
        <v>#N/A</v>
      </c>
      <c r="L310" s="119" t="e">
        <f t="shared" ca="1" si="72"/>
        <v>#N/A</v>
      </c>
      <c r="M310" s="119" t="e">
        <f t="shared" ca="1" si="73"/>
        <v>#N/A</v>
      </c>
      <c r="N310" s="119" t="e">
        <f t="shared" ca="1" si="74"/>
        <v>#N/A</v>
      </c>
      <c r="O310" s="119" t="str">
        <f t="shared" ca="1" si="79"/>
        <v>-</v>
      </c>
      <c r="P310" s="119" t="str">
        <f t="shared" ca="1" si="78"/>
        <v>-</v>
      </c>
      <c r="Q310" s="106" t="e">
        <f t="shared" ca="1" si="75"/>
        <v>#N/A</v>
      </c>
    </row>
    <row r="311" spans="1:17" hidden="1">
      <c r="A311" s="106">
        <f t="shared" si="69"/>
        <v>300</v>
      </c>
      <c r="B311" s="106" t="str">
        <f t="shared" ca="1" si="70"/>
        <v>N</v>
      </c>
      <c r="C311" s="106" t="str">
        <f t="shared" ca="1" si="82"/>
        <v>-</v>
      </c>
      <c r="D311" s="106" t="str">
        <f t="shared" ca="1" si="82"/>
        <v>-</v>
      </c>
      <c r="E311" s="106" t="str">
        <f t="shared" ca="1" si="82"/>
        <v>-</v>
      </c>
      <c r="F311" s="106" t="str">
        <f t="shared" ca="1" si="82"/>
        <v>-</v>
      </c>
      <c r="G311" s="106" t="str">
        <f t="shared" ca="1" si="82"/>
        <v>-</v>
      </c>
      <c r="H311" s="112" t="str">
        <f t="shared" ca="1" si="82"/>
        <v>-</v>
      </c>
      <c r="I311" s="106" t="str">
        <f t="shared" ca="1" si="82"/>
        <v>-</v>
      </c>
      <c r="J311" s="106" t="e">
        <f t="shared" ca="1" si="76"/>
        <v>#N/A</v>
      </c>
      <c r="K311" s="119" t="e">
        <f t="shared" ca="1" si="71"/>
        <v>#N/A</v>
      </c>
      <c r="L311" s="119" t="e">
        <f t="shared" ca="1" si="72"/>
        <v>#N/A</v>
      </c>
      <c r="M311" s="119" t="e">
        <f t="shared" ca="1" si="73"/>
        <v>#N/A</v>
      </c>
      <c r="N311" s="119" t="e">
        <f t="shared" ca="1" si="74"/>
        <v>#N/A</v>
      </c>
      <c r="O311" s="119" t="str">
        <f t="shared" ca="1" si="79"/>
        <v>-</v>
      </c>
      <c r="P311" s="119" t="str">
        <f t="shared" ca="1" si="78"/>
        <v>-</v>
      </c>
      <c r="Q311" s="106" t="e">
        <f t="shared" ca="1" si="75"/>
        <v>#N/A</v>
      </c>
    </row>
    <row r="312" spans="1:17" hidden="1">
      <c r="A312" s="106">
        <f t="shared" si="69"/>
        <v>301</v>
      </c>
      <c r="B312" s="106" t="str">
        <f t="shared" ca="1" si="70"/>
        <v>N</v>
      </c>
      <c r="C312" s="106" t="str">
        <f t="shared" ref="C312:I321" ca="1" si="83">IF($B312="OK",OFFSET(gen_sort_ul,$A312,C$2),"-")</f>
        <v>-</v>
      </c>
      <c r="D312" s="106" t="str">
        <f t="shared" ca="1" si="83"/>
        <v>-</v>
      </c>
      <c r="E312" s="106" t="str">
        <f t="shared" ca="1" si="83"/>
        <v>-</v>
      </c>
      <c r="F312" s="106" t="str">
        <f t="shared" ca="1" si="83"/>
        <v>-</v>
      </c>
      <c r="G312" s="106" t="str">
        <f t="shared" ca="1" si="83"/>
        <v>-</v>
      </c>
      <c r="H312" s="112" t="str">
        <f t="shared" ca="1" si="83"/>
        <v>-</v>
      </c>
      <c r="I312" s="106" t="str">
        <f t="shared" ca="1" si="83"/>
        <v>-</v>
      </c>
      <c r="J312" s="106" t="e">
        <f t="shared" ca="1" si="76"/>
        <v>#N/A</v>
      </c>
      <c r="K312" s="119" t="e">
        <f t="shared" ca="1" si="71"/>
        <v>#N/A</v>
      </c>
      <c r="L312" s="119" t="e">
        <f t="shared" ca="1" si="72"/>
        <v>#N/A</v>
      </c>
      <c r="M312" s="119" t="e">
        <f t="shared" ca="1" si="73"/>
        <v>#N/A</v>
      </c>
      <c r="N312" s="119" t="e">
        <f t="shared" ca="1" si="74"/>
        <v>#N/A</v>
      </c>
      <c r="O312" s="119" t="str">
        <f t="shared" ca="1" si="79"/>
        <v>-</v>
      </c>
      <c r="P312" s="119" t="str">
        <f t="shared" ca="1" si="78"/>
        <v>-</v>
      </c>
      <c r="Q312" s="106" t="e">
        <f t="shared" ca="1" si="75"/>
        <v>#N/A</v>
      </c>
    </row>
    <row r="313" spans="1:17" hidden="1">
      <c r="A313" s="106">
        <f t="shared" si="69"/>
        <v>302</v>
      </c>
      <c r="B313" s="106" t="str">
        <f t="shared" ca="1" si="70"/>
        <v>N</v>
      </c>
      <c r="C313" s="106" t="str">
        <f t="shared" ca="1" si="83"/>
        <v>-</v>
      </c>
      <c r="D313" s="106" t="str">
        <f t="shared" ca="1" si="83"/>
        <v>-</v>
      </c>
      <c r="E313" s="106" t="str">
        <f t="shared" ca="1" si="83"/>
        <v>-</v>
      </c>
      <c r="F313" s="106" t="str">
        <f t="shared" ca="1" si="83"/>
        <v>-</v>
      </c>
      <c r="G313" s="106" t="str">
        <f t="shared" ca="1" si="83"/>
        <v>-</v>
      </c>
      <c r="H313" s="112" t="str">
        <f t="shared" ca="1" si="83"/>
        <v>-</v>
      </c>
      <c r="I313" s="106" t="str">
        <f t="shared" ca="1" si="83"/>
        <v>-</v>
      </c>
      <c r="J313" s="106" t="e">
        <f t="shared" ca="1" si="76"/>
        <v>#N/A</v>
      </c>
      <c r="K313" s="119" t="e">
        <f t="shared" ca="1" si="71"/>
        <v>#N/A</v>
      </c>
      <c r="L313" s="119" t="e">
        <f t="shared" ca="1" si="72"/>
        <v>#N/A</v>
      </c>
      <c r="M313" s="119" t="e">
        <f t="shared" ca="1" si="73"/>
        <v>#N/A</v>
      </c>
      <c r="N313" s="119" t="e">
        <f t="shared" ca="1" si="74"/>
        <v>#N/A</v>
      </c>
      <c r="O313" s="119" t="str">
        <f t="shared" ca="1" si="79"/>
        <v>-</v>
      </c>
      <c r="P313" s="119" t="str">
        <f t="shared" ca="1" si="78"/>
        <v>-</v>
      </c>
      <c r="Q313" s="106" t="e">
        <f t="shared" ca="1" si="75"/>
        <v>#N/A</v>
      </c>
    </row>
    <row r="314" spans="1:17" hidden="1">
      <c r="A314" s="106">
        <f t="shared" si="69"/>
        <v>303</v>
      </c>
      <c r="B314" s="106" t="str">
        <f t="shared" ca="1" si="70"/>
        <v>N</v>
      </c>
      <c r="C314" s="106" t="str">
        <f t="shared" ca="1" si="83"/>
        <v>-</v>
      </c>
      <c r="D314" s="106" t="str">
        <f t="shared" ca="1" si="83"/>
        <v>-</v>
      </c>
      <c r="E314" s="106" t="str">
        <f t="shared" ca="1" si="83"/>
        <v>-</v>
      </c>
      <c r="F314" s="106" t="str">
        <f t="shared" ca="1" si="83"/>
        <v>-</v>
      </c>
      <c r="G314" s="106" t="str">
        <f t="shared" ca="1" si="83"/>
        <v>-</v>
      </c>
      <c r="H314" s="112" t="str">
        <f t="shared" ca="1" si="83"/>
        <v>-</v>
      </c>
      <c r="I314" s="106" t="str">
        <f t="shared" ca="1" si="83"/>
        <v>-</v>
      </c>
      <c r="J314" s="106" t="e">
        <f t="shared" ca="1" si="76"/>
        <v>#N/A</v>
      </c>
      <c r="K314" s="119" t="e">
        <f t="shared" ca="1" si="71"/>
        <v>#N/A</v>
      </c>
      <c r="L314" s="119" t="e">
        <f t="shared" ca="1" si="72"/>
        <v>#N/A</v>
      </c>
      <c r="M314" s="119" t="e">
        <f t="shared" ca="1" si="73"/>
        <v>#N/A</v>
      </c>
      <c r="N314" s="119" t="e">
        <f t="shared" ca="1" si="74"/>
        <v>#N/A</v>
      </c>
      <c r="O314" s="119" t="str">
        <f t="shared" ca="1" si="79"/>
        <v>-</v>
      </c>
      <c r="P314" s="119" t="str">
        <f t="shared" ca="1" si="78"/>
        <v>-</v>
      </c>
      <c r="Q314" s="106" t="e">
        <f t="shared" ca="1" si="75"/>
        <v>#N/A</v>
      </c>
    </row>
    <row r="315" spans="1:17" hidden="1">
      <c r="A315" s="106">
        <f t="shared" si="69"/>
        <v>304</v>
      </c>
      <c r="B315" s="106" t="str">
        <f t="shared" ca="1" si="70"/>
        <v>N</v>
      </c>
      <c r="C315" s="106" t="str">
        <f t="shared" ca="1" si="83"/>
        <v>-</v>
      </c>
      <c r="D315" s="106" t="str">
        <f t="shared" ca="1" si="83"/>
        <v>-</v>
      </c>
      <c r="E315" s="106" t="str">
        <f t="shared" ca="1" si="83"/>
        <v>-</v>
      </c>
      <c r="F315" s="106" t="str">
        <f t="shared" ca="1" si="83"/>
        <v>-</v>
      </c>
      <c r="G315" s="106" t="str">
        <f t="shared" ca="1" si="83"/>
        <v>-</v>
      </c>
      <c r="H315" s="112" t="str">
        <f t="shared" ca="1" si="83"/>
        <v>-</v>
      </c>
      <c r="I315" s="106" t="str">
        <f t="shared" ca="1" si="83"/>
        <v>-</v>
      </c>
      <c r="J315" s="106" t="e">
        <f t="shared" ca="1" si="76"/>
        <v>#N/A</v>
      </c>
      <c r="K315" s="119" t="e">
        <f t="shared" ca="1" si="71"/>
        <v>#N/A</v>
      </c>
      <c r="L315" s="119" t="e">
        <f t="shared" ca="1" si="72"/>
        <v>#N/A</v>
      </c>
      <c r="M315" s="119" t="e">
        <f t="shared" ca="1" si="73"/>
        <v>#N/A</v>
      </c>
      <c r="N315" s="119" t="e">
        <f t="shared" ca="1" si="74"/>
        <v>#N/A</v>
      </c>
      <c r="O315" s="119" t="str">
        <f t="shared" ca="1" si="79"/>
        <v>-</v>
      </c>
      <c r="P315" s="119" t="str">
        <f t="shared" ca="1" si="78"/>
        <v>-</v>
      </c>
      <c r="Q315" s="106" t="e">
        <f t="shared" ca="1" si="75"/>
        <v>#N/A</v>
      </c>
    </row>
    <row r="316" spans="1:17" hidden="1">
      <c r="A316" s="106">
        <f t="shared" si="69"/>
        <v>305</v>
      </c>
      <c r="B316" s="106" t="str">
        <f t="shared" ca="1" si="70"/>
        <v>N</v>
      </c>
      <c r="C316" s="106" t="str">
        <f t="shared" ca="1" si="83"/>
        <v>-</v>
      </c>
      <c r="D316" s="106" t="str">
        <f t="shared" ca="1" si="83"/>
        <v>-</v>
      </c>
      <c r="E316" s="106" t="str">
        <f t="shared" ca="1" si="83"/>
        <v>-</v>
      </c>
      <c r="F316" s="106" t="str">
        <f t="shared" ca="1" si="83"/>
        <v>-</v>
      </c>
      <c r="G316" s="106" t="str">
        <f t="shared" ca="1" si="83"/>
        <v>-</v>
      </c>
      <c r="H316" s="112" t="str">
        <f t="shared" ca="1" si="83"/>
        <v>-</v>
      </c>
      <c r="I316" s="106" t="str">
        <f t="shared" ca="1" si="83"/>
        <v>-</v>
      </c>
      <c r="J316" s="106" t="e">
        <f t="shared" ca="1" si="76"/>
        <v>#N/A</v>
      </c>
      <c r="K316" s="119" t="e">
        <f t="shared" ca="1" si="71"/>
        <v>#N/A</v>
      </c>
      <c r="L316" s="119" t="e">
        <f t="shared" ca="1" si="72"/>
        <v>#N/A</v>
      </c>
      <c r="M316" s="119" t="e">
        <f t="shared" ca="1" si="73"/>
        <v>#N/A</v>
      </c>
      <c r="N316" s="119" t="e">
        <f t="shared" ca="1" si="74"/>
        <v>#N/A</v>
      </c>
      <c r="O316" s="119" t="str">
        <f t="shared" ca="1" si="79"/>
        <v>-</v>
      </c>
      <c r="P316" s="119" t="str">
        <f t="shared" ca="1" si="78"/>
        <v>-</v>
      </c>
      <c r="Q316" s="106" t="e">
        <f t="shared" ca="1" si="75"/>
        <v>#N/A</v>
      </c>
    </row>
    <row r="317" spans="1:17" hidden="1">
      <c r="A317" s="106">
        <f t="shared" si="69"/>
        <v>306</v>
      </c>
      <c r="B317" s="106" t="str">
        <f t="shared" ca="1" si="70"/>
        <v>N</v>
      </c>
      <c r="C317" s="106" t="str">
        <f t="shared" ca="1" si="83"/>
        <v>-</v>
      </c>
      <c r="D317" s="106" t="str">
        <f t="shared" ca="1" si="83"/>
        <v>-</v>
      </c>
      <c r="E317" s="106" t="str">
        <f t="shared" ca="1" si="83"/>
        <v>-</v>
      </c>
      <c r="F317" s="106" t="str">
        <f t="shared" ca="1" si="83"/>
        <v>-</v>
      </c>
      <c r="G317" s="106" t="str">
        <f t="shared" ca="1" si="83"/>
        <v>-</v>
      </c>
      <c r="H317" s="112" t="str">
        <f t="shared" ca="1" si="83"/>
        <v>-</v>
      </c>
      <c r="I317" s="106" t="str">
        <f t="shared" ca="1" si="83"/>
        <v>-</v>
      </c>
      <c r="J317" s="106" t="e">
        <f t="shared" ca="1" si="76"/>
        <v>#N/A</v>
      </c>
      <c r="K317" s="119" t="e">
        <f t="shared" ca="1" si="71"/>
        <v>#N/A</v>
      </c>
      <c r="L317" s="119" t="e">
        <f t="shared" ca="1" si="72"/>
        <v>#N/A</v>
      </c>
      <c r="M317" s="119" t="e">
        <f t="shared" ca="1" si="73"/>
        <v>#N/A</v>
      </c>
      <c r="N317" s="119" t="e">
        <f t="shared" ca="1" si="74"/>
        <v>#N/A</v>
      </c>
      <c r="O317" s="119" t="str">
        <f t="shared" ca="1" si="79"/>
        <v>-</v>
      </c>
      <c r="P317" s="119" t="str">
        <f t="shared" ca="1" si="78"/>
        <v>-</v>
      </c>
      <c r="Q317" s="106" t="e">
        <f t="shared" ca="1" si="75"/>
        <v>#N/A</v>
      </c>
    </row>
    <row r="318" spans="1:17" hidden="1">
      <c r="A318" s="106">
        <f t="shared" si="69"/>
        <v>307</v>
      </c>
      <c r="B318" s="106" t="str">
        <f t="shared" ca="1" si="70"/>
        <v>N</v>
      </c>
      <c r="C318" s="106" t="str">
        <f t="shared" ca="1" si="83"/>
        <v>-</v>
      </c>
      <c r="D318" s="106" t="str">
        <f t="shared" ca="1" si="83"/>
        <v>-</v>
      </c>
      <c r="E318" s="106" t="str">
        <f t="shared" ca="1" si="83"/>
        <v>-</v>
      </c>
      <c r="F318" s="106" t="str">
        <f t="shared" ca="1" si="83"/>
        <v>-</v>
      </c>
      <c r="G318" s="106" t="str">
        <f t="shared" ca="1" si="83"/>
        <v>-</v>
      </c>
      <c r="H318" s="112" t="str">
        <f t="shared" ca="1" si="83"/>
        <v>-</v>
      </c>
      <c r="I318" s="106" t="str">
        <f t="shared" ca="1" si="83"/>
        <v>-</v>
      </c>
      <c r="J318" s="106" t="e">
        <f t="shared" ca="1" si="76"/>
        <v>#N/A</v>
      </c>
      <c r="K318" s="119" t="e">
        <f t="shared" ca="1" si="71"/>
        <v>#N/A</v>
      </c>
      <c r="L318" s="119" t="e">
        <f t="shared" ca="1" si="72"/>
        <v>#N/A</v>
      </c>
      <c r="M318" s="119" t="e">
        <f t="shared" ca="1" si="73"/>
        <v>#N/A</v>
      </c>
      <c r="N318" s="119" t="e">
        <f t="shared" ca="1" si="74"/>
        <v>#N/A</v>
      </c>
      <c r="O318" s="119" t="str">
        <f t="shared" ca="1" si="79"/>
        <v>-</v>
      </c>
      <c r="P318" s="119" t="str">
        <f t="shared" ca="1" si="78"/>
        <v>-</v>
      </c>
      <c r="Q318" s="106" t="e">
        <f t="shared" ca="1" si="75"/>
        <v>#N/A</v>
      </c>
    </row>
    <row r="319" spans="1:17" hidden="1">
      <c r="A319" s="106">
        <f t="shared" si="69"/>
        <v>308</v>
      </c>
      <c r="B319" s="106" t="str">
        <f t="shared" ca="1" si="70"/>
        <v>N</v>
      </c>
      <c r="C319" s="106" t="str">
        <f t="shared" ca="1" si="83"/>
        <v>-</v>
      </c>
      <c r="D319" s="106" t="str">
        <f t="shared" ca="1" si="83"/>
        <v>-</v>
      </c>
      <c r="E319" s="106" t="str">
        <f t="shared" ca="1" si="83"/>
        <v>-</v>
      </c>
      <c r="F319" s="106" t="str">
        <f t="shared" ca="1" si="83"/>
        <v>-</v>
      </c>
      <c r="G319" s="106" t="str">
        <f t="shared" ca="1" si="83"/>
        <v>-</v>
      </c>
      <c r="H319" s="112" t="str">
        <f t="shared" ca="1" si="83"/>
        <v>-</v>
      </c>
      <c r="I319" s="106" t="str">
        <f t="shared" ca="1" si="83"/>
        <v>-</v>
      </c>
      <c r="J319" s="106" t="e">
        <f t="shared" ca="1" si="76"/>
        <v>#N/A</v>
      </c>
      <c r="K319" s="119" t="e">
        <f t="shared" ca="1" si="71"/>
        <v>#N/A</v>
      </c>
      <c r="L319" s="119" t="e">
        <f t="shared" ca="1" si="72"/>
        <v>#N/A</v>
      </c>
      <c r="M319" s="119" t="e">
        <f t="shared" ca="1" si="73"/>
        <v>#N/A</v>
      </c>
      <c r="N319" s="119" t="e">
        <f t="shared" ca="1" si="74"/>
        <v>#N/A</v>
      </c>
      <c r="O319" s="119" t="str">
        <f t="shared" ca="1" si="79"/>
        <v>-</v>
      </c>
      <c r="P319" s="119" t="str">
        <f t="shared" ca="1" si="78"/>
        <v>-</v>
      </c>
      <c r="Q319" s="106" t="e">
        <f t="shared" ca="1" si="75"/>
        <v>#N/A</v>
      </c>
    </row>
    <row r="320" spans="1:17" hidden="1">
      <c r="A320" s="106">
        <f t="shared" si="69"/>
        <v>309</v>
      </c>
      <c r="B320" s="106" t="str">
        <f t="shared" ca="1" si="70"/>
        <v>N</v>
      </c>
      <c r="C320" s="106" t="str">
        <f t="shared" ca="1" si="83"/>
        <v>-</v>
      </c>
      <c r="D320" s="106" t="str">
        <f t="shared" ca="1" si="83"/>
        <v>-</v>
      </c>
      <c r="E320" s="106" t="str">
        <f t="shared" ca="1" si="83"/>
        <v>-</v>
      </c>
      <c r="F320" s="106" t="str">
        <f t="shared" ca="1" si="83"/>
        <v>-</v>
      </c>
      <c r="G320" s="106" t="str">
        <f t="shared" ca="1" si="83"/>
        <v>-</v>
      </c>
      <c r="H320" s="112" t="str">
        <f t="shared" ca="1" si="83"/>
        <v>-</v>
      </c>
      <c r="I320" s="106" t="str">
        <f t="shared" ca="1" si="83"/>
        <v>-</v>
      </c>
      <c r="J320" s="106" t="e">
        <f t="shared" ca="1" si="76"/>
        <v>#N/A</v>
      </c>
      <c r="K320" s="119" t="e">
        <f t="shared" ca="1" si="71"/>
        <v>#N/A</v>
      </c>
      <c r="L320" s="119" t="e">
        <f t="shared" ca="1" si="72"/>
        <v>#N/A</v>
      </c>
      <c r="M320" s="119" t="e">
        <f t="shared" ca="1" si="73"/>
        <v>#N/A</v>
      </c>
      <c r="N320" s="119" t="e">
        <f t="shared" ca="1" si="74"/>
        <v>#N/A</v>
      </c>
      <c r="O320" s="119" t="str">
        <f t="shared" ca="1" si="79"/>
        <v>-</v>
      </c>
      <c r="P320" s="119" t="str">
        <f t="shared" ca="1" si="78"/>
        <v>-</v>
      </c>
      <c r="Q320" s="106" t="e">
        <f t="shared" ca="1" si="75"/>
        <v>#N/A</v>
      </c>
    </row>
    <row r="321" spans="1:17" hidden="1">
      <c r="A321" s="106">
        <f t="shared" si="69"/>
        <v>310</v>
      </c>
      <c r="B321" s="106" t="str">
        <f t="shared" ca="1" si="70"/>
        <v>N</v>
      </c>
      <c r="C321" s="106" t="str">
        <f t="shared" ca="1" si="83"/>
        <v>-</v>
      </c>
      <c r="D321" s="106" t="str">
        <f t="shared" ca="1" si="83"/>
        <v>-</v>
      </c>
      <c r="E321" s="106" t="str">
        <f t="shared" ca="1" si="83"/>
        <v>-</v>
      </c>
      <c r="F321" s="106" t="str">
        <f t="shared" ca="1" si="83"/>
        <v>-</v>
      </c>
      <c r="G321" s="106" t="str">
        <f t="shared" ca="1" si="83"/>
        <v>-</v>
      </c>
      <c r="H321" s="112" t="str">
        <f t="shared" ca="1" si="83"/>
        <v>-</v>
      </c>
      <c r="I321" s="106" t="str">
        <f t="shared" ca="1" si="83"/>
        <v>-</v>
      </c>
      <c r="J321" s="106" t="e">
        <f t="shared" ca="1" si="76"/>
        <v>#N/A</v>
      </c>
      <c r="K321" s="119" t="e">
        <f t="shared" ca="1" si="71"/>
        <v>#N/A</v>
      </c>
      <c r="L321" s="119" t="e">
        <f t="shared" ca="1" si="72"/>
        <v>#N/A</v>
      </c>
      <c r="M321" s="119" t="e">
        <f t="shared" ca="1" si="73"/>
        <v>#N/A</v>
      </c>
      <c r="N321" s="119" t="e">
        <f t="shared" ca="1" si="74"/>
        <v>#N/A</v>
      </c>
      <c r="O321" s="119" t="str">
        <f t="shared" ca="1" si="79"/>
        <v>-</v>
      </c>
      <c r="P321" s="119" t="str">
        <f t="shared" ca="1" si="78"/>
        <v>-</v>
      </c>
      <c r="Q321" s="106" t="e">
        <f t="shared" ca="1" si="75"/>
        <v>#N/A</v>
      </c>
    </row>
    <row r="322" spans="1:17" hidden="1">
      <c r="A322" s="106">
        <f t="shared" si="69"/>
        <v>311</v>
      </c>
      <c r="B322" s="106" t="str">
        <f t="shared" ca="1" si="70"/>
        <v>N</v>
      </c>
      <c r="C322" s="106" t="str">
        <f t="shared" ref="C322:I331" ca="1" si="84">IF($B322="OK",OFFSET(gen_sort_ul,$A322,C$2),"-")</f>
        <v>-</v>
      </c>
      <c r="D322" s="106" t="str">
        <f t="shared" ca="1" si="84"/>
        <v>-</v>
      </c>
      <c r="E322" s="106" t="str">
        <f t="shared" ca="1" si="84"/>
        <v>-</v>
      </c>
      <c r="F322" s="106" t="str">
        <f t="shared" ca="1" si="84"/>
        <v>-</v>
      </c>
      <c r="G322" s="106" t="str">
        <f t="shared" ca="1" si="84"/>
        <v>-</v>
      </c>
      <c r="H322" s="112" t="str">
        <f t="shared" ca="1" si="84"/>
        <v>-</v>
      </c>
      <c r="I322" s="106" t="str">
        <f t="shared" ca="1" si="84"/>
        <v>-</v>
      </c>
      <c r="J322" s="106" t="e">
        <f t="shared" ca="1" si="76"/>
        <v>#N/A</v>
      </c>
      <c r="K322" s="119" t="e">
        <f t="shared" ca="1" si="71"/>
        <v>#N/A</v>
      </c>
      <c r="L322" s="119" t="e">
        <f t="shared" ca="1" si="72"/>
        <v>#N/A</v>
      </c>
      <c r="M322" s="119" t="e">
        <f t="shared" ca="1" si="73"/>
        <v>#N/A</v>
      </c>
      <c r="N322" s="119" t="e">
        <f t="shared" ca="1" si="74"/>
        <v>#N/A</v>
      </c>
      <c r="O322" s="119" t="str">
        <f t="shared" ca="1" si="79"/>
        <v>-</v>
      </c>
      <c r="P322" s="119" t="str">
        <f t="shared" ca="1" si="78"/>
        <v>-</v>
      </c>
      <c r="Q322" s="106" t="e">
        <f t="shared" ca="1" si="75"/>
        <v>#N/A</v>
      </c>
    </row>
    <row r="323" spans="1:17" hidden="1">
      <c r="A323" s="106">
        <f t="shared" si="69"/>
        <v>312</v>
      </c>
      <c r="B323" s="106" t="str">
        <f t="shared" ca="1" si="70"/>
        <v>N</v>
      </c>
      <c r="C323" s="106" t="str">
        <f t="shared" ca="1" si="84"/>
        <v>-</v>
      </c>
      <c r="D323" s="106" t="str">
        <f t="shared" ca="1" si="84"/>
        <v>-</v>
      </c>
      <c r="E323" s="106" t="str">
        <f t="shared" ca="1" si="84"/>
        <v>-</v>
      </c>
      <c r="F323" s="106" t="str">
        <f t="shared" ca="1" si="84"/>
        <v>-</v>
      </c>
      <c r="G323" s="106" t="str">
        <f t="shared" ca="1" si="84"/>
        <v>-</v>
      </c>
      <c r="H323" s="112" t="str">
        <f t="shared" ca="1" si="84"/>
        <v>-</v>
      </c>
      <c r="I323" s="106" t="str">
        <f t="shared" ca="1" si="84"/>
        <v>-</v>
      </c>
      <c r="J323" s="106" t="e">
        <f t="shared" ca="1" si="76"/>
        <v>#N/A</v>
      </c>
      <c r="K323" s="119" t="e">
        <f t="shared" ca="1" si="71"/>
        <v>#N/A</v>
      </c>
      <c r="L323" s="119" t="e">
        <f t="shared" ca="1" si="72"/>
        <v>#N/A</v>
      </c>
      <c r="M323" s="119" t="e">
        <f t="shared" ca="1" si="73"/>
        <v>#N/A</v>
      </c>
      <c r="N323" s="119" t="e">
        <f t="shared" ca="1" si="74"/>
        <v>#N/A</v>
      </c>
      <c r="O323" s="119" t="str">
        <f t="shared" ca="1" si="79"/>
        <v>-</v>
      </c>
      <c r="P323" s="119" t="str">
        <f t="shared" ca="1" si="78"/>
        <v>-</v>
      </c>
      <c r="Q323" s="106" t="e">
        <f t="shared" ca="1" si="75"/>
        <v>#N/A</v>
      </c>
    </row>
    <row r="324" spans="1:17" hidden="1">
      <c r="A324" s="106">
        <f t="shared" si="69"/>
        <v>313</v>
      </c>
      <c r="B324" s="106" t="str">
        <f t="shared" ca="1" si="70"/>
        <v>N</v>
      </c>
      <c r="C324" s="106" t="str">
        <f t="shared" ca="1" si="84"/>
        <v>-</v>
      </c>
      <c r="D324" s="106" t="str">
        <f t="shared" ca="1" si="84"/>
        <v>-</v>
      </c>
      <c r="E324" s="106" t="str">
        <f t="shared" ca="1" si="84"/>
        <v>-</v>
      </c>
      <c r="F324" s="106" t="str">
        <f t="shared" ca="1" si="84"/>
        <v>-</v>
      </c>
      <c r="G324" s="106" t="str">
        <f t="shared" ca="1" si="84"/>
        <v>-</v>
      </c>
      <c r="H324" s="112" t="str">
        <f t="shared" ca="1" si="84"/>
        <v>-</v>
      </c>
      <c r="I324" s="106" t="str">
        <f t="shared" ca="1" si="84"/>
        <v>-</v>
      </c>
      <c r="J324" s="106" t="e">
        <f t="shared" ca="1" si="76"/>
        <v>#N/A</v>
      </c>
      <c r="K324" s="119" t="e">
        <f t="shared" ca="1" si="71"/>
        <v>#N/A</v>
      </c>
      <c r="L324" s="119" t="e">
        <f t="shared" ca="1" si="72"/>
        <v>#N/A</v>
      </c>
      <c r="M324" s="119" t="e">
        <f t="shared" ca="1" si="73"/>
        <v>#N/A</v>
      </c>
      <c r="N324" s="119" t="e">
        <f t="shared" ca="1" si="74"/>
        <v>#N/A</v>
      </c>
      <c r="O324" s="119" t="str">
        <f t="shared" ca="1" si="79"/>
        <v>-</v>
      </c>
      <c r="P324" s="119" t="str">
        <f t="shared" ca="1" si="78"/>
        <v>-</v>
      </c>
      <c r="Q324" s="106" t="e">
        <f t="shared" ca="1" si="75"/>
        <v>#N/A</v>
      </c>
    </row>
    <row r="325" spans="1:17" hidden="1">
      <c r="A325" s="106">
        <f t="shared" si="69"/>
        <v>314</v>
      </c>
      <c r="B325" s="106" t="str">
        <f t="shared" ca="1" si="70"/>
        <v>N</v>
      </c>
      <c r="C325" s="106" t="str">
        <f t="shared" ca="1" si="84"/>
        <v>-</v>
      </c>
      <c r="D325" s="106" t="str">
        <f t="shared" ca="1" si="84"/>
        <v>-</v>
      </c>
      <c r="E325" s="106" t="str">
        <f t="shared" ca="1" si="84"/>
        <v>-</v>
      </c>
      <c r="F325" s="106" t="str">
        <f t="shared" ca="1" si="84"/>
        <v>-</v>
      </c>
      <c r="G325" s="106" t="str">
        <f t="shared" ca="1" si="84"/>
        <v>-</v>
      </c>
      <c r="H325" s="112" t="str">
        <f t="shared" ca="1" si="84"/>
        <v>-</v>
      </c>
      <c r="I325" s="106" t="str">
        <f t="shared" ca="1" si="84"/>
        <v>-</v>
      </c>
      <c r="J325" s="106" t="e">
        <f t="shared" ca="1" si="76"/>
        <v>#N/A</v>
      </c>
      <c r="K325" s="119" t="e">
        <f t="shared" ca="1" si="71"/>
        <v>#N/A</v>
      </c>
      <c r="L325" s="119" t="e">
        <f t="shared" ca="1" si="72"/>
        <v>#N/A</v>
      </c>
      <c r="M325" s="119" t="e">
        <f t="shared" ca="1" si="73"/>
        <v>#N/A</v>
      </c>
      <c r="N325" s="119" t="e">
        <f t="shared" ca="1" si="74"/>
        <v>#N/A</v>
      </c>
      <c r="O325" s="119" t="str">
        <f t="shared" ca="1" si="79"/>
        <v>-</v>
      </c>
      <c r="P325" s="119" t="str">
        <f t="shared" ca="1" si="78"/>
        <v>-</v>
      </c>
      <c r="Q325" s="106" t="e">
        <f t="shared" ca="1" si="75"/>
        <v>#N/A</v>
      </c>
    </row>
    <row r="326" spans="1:17" hidden="1">
      <c r="A326" s="106">
        <f t="shared" si="69"/>
        <v>315</v>
      </c>
      <c r="B326" s="106" t="str">
        <f t="shared" ca="1" si="70"/>
        <v>N</v>
      </c>
      <c r="C326" s="106" t="str">
        <f t="shared" ca="1" si="84"/>
        <v>-</v>
      </c>
      <c r="D326" s="106" t="str">
        <f t="shared" ca="1" si="84"/>
        <v>-</v>
      </c>
      <c r="E326" s="106" t="str">
        <f t="shared" ca="1" si="84"/>
        <v>-</v>
      </c>
      <c r="F326" s="106" t="str">
        <f t="shared" ca="1" si="84"/>
        <v>-</v>
      </c>
      <c r="G326" s="106" t="str">
        <f t="shared" ca="1" si="84"/>
        <v>-</v>
      </c>
      <c r="H326" s="112" t="str">
        <f t="shared" ca="1" si="84"/>
        <v>-</v>
      </c>
      <c r="I326" s="106" t="str">
        <f t="shared" ca="1" si="84"/>
        <v>-</v>
      </c>
      <c r="J326" s="106" t="e">
        <f t="shared" ca="1" si="76"/>
        <v>#N/A</v>
      </c>
      <c r="K326" s="119" t="e">
        <f t="shared" ca="1" si="71"/>
        <v>#N/A</v>
      </c>
      <c r="L326" s="119" t="e">
        <f t="shared" ca="1" si="72"/>
        <v>#N/A</v>
      </c>
      <c r="M326" s="119" t="e">
        <f t="shared" ca="1" si="73"/>
        <v>#N/A</v>
      </c>
      <c r="N326" s="119" t="e">
        <f t="shared" ca="1" si="74"/>
        <v>#N/A</v>
      </c>
      <c r="O326" s="119" t="str">
        <f t="shared" ca="1" si="79"/>
        <v>-</v>
      </c>
      <c r="P326" s="119" t="str">
        <f t="shared" ca="1" si="78"/>
        <v>-</v>
      </c>
      <c r="Q326" s="106" t="e">
        <f t="shared" ca="1" si="75"/>
        <v>#N/A</v>
      </c>
    </row>
    <row r="327" spans="1:17" hidden="1">
      <c r="A327" s="106">
        <f t="shared" si="69"/>
        <v>316</v>
      </c>
      <c r="B327" s="106" t="str">
        <f t="shared" ca="1" si="70"/>
        <v>N</v>
      </c>
      <c r="C327" s="106" t="str">
        <f t="shared" ca="1" si="84"/>
        <v>-</v>
      </c>
      <c r="D327" s="106" t="str">
        <f t="shared" ca="1" si="84"/>
        <v>-</v>
      </c>
      <c r="E327" s="106" t="str">
        <f t="shared" ca="1" si="84"/>
        <v>-</v>
      </c>
      <c r="F327" s="106" t="str">
        <f t="shared" ca="1" si="84"/>
        <v>-</v>
      </c>
      <c r="G327" s="106" t="str">
        <f t="shared" ca="1" si="84"/>
        <v>-</v>
      </c>
      <c r="H327" s="112" t="str">
        <f t="shared" ca="1" si="84"/>
        <v>-</v>
      </c>
      <c r="I327" s="106" t="str">
        <f t="shared" ca="1" si="84"/>
        <v>-</v>
      </c>
      <c r="J327" s="106" t="e">
        <f t="shared" ca="1" si="76"/>
        <v>#N/A</v>
      </c>
      <c r="K327" s="119" t="e">
        <f t="shared" ca="1" si="71"/>
        <v>#N/A</v>
      </c>
      <c r="L327" s="119" t="e">
        <f t="shared" ca="1" si="72"/>
        <v>#N/A</v>
      </c>
      <c r="M327" s="119" t="e">
        <f t="shared" ca="1" si="73"/>
        <v>#N/A</v>
      </c>
      <c r="N327" s="119" t="e">
        <f t="shared" ca="1" si="74"/>
        <v>#N/A</v>
      </c>
      <c r="O327" s="119" t="str">
        <f t="shared" ca="1" si="79"/>
        <v>-</v>
      </c>
      <c r="P327" s="119" t="str">
        <f t="shared" ca="1" si="78"/>
        <v>-</v>
      </c>
      <c r="Q327" s="106" t="e">
        <f t="shared" ca="1" si="75"/>
        <v>#N/A</v>
      </c>
    </row>
    <row r="328" spans="1:17" hidden="1">
      <c r="A328" s="106">
        <f t="shared" si="69"/>
        <v>317</v>
      </c>
      <c r="B328" s="106" t="str">
        <f t="shared" ca="1" si="70"/>
        <v>N</v>
      </c>
      <c r="C328" s="106" t="str">
        <f t="shared" ca="1" si="84"/>
        <v>-</v>
      </c>
      <c r="D328" s="106" t="str">
        <f t="shared" ca="1" si="84"/>
        <v>-</v>
      </c>
      <c r="E328" s="106" t="str">
        <f t="shared" ca="1" si="84"/>
        <v>-</v>
      </c>
      <c r="F328" s="106" t="str">
        <f t="shared" ca="1" si="84"/>
        <v>-</v>
      </c>
      <c r="G328" s="106" t="str">
        <f t="shared" ca="1" si="84"/>
        <v>-</v>
      </c>
      <c r="H328" s="112" t="str">
        <f t="shared" ca="1" si="84"/>
        <v>-</v>
      </c>
      <c r="I328" s="106" t="str">
        <f t="shared" ca="1" si="84"/>
        <v>-</v>
      </c>
      <c r="J328" s="106" t="e">
        <f t="shared" ca="1" si="76"/>
        <v>#N/A</v>
      </c>
      <c r="K328" s="119" t="e">
        <f t="shared" ca="1" si="71"/>
        <v>#N/A</v>
      </c>
      <c r="L328" s="119" t="e">
        <f t="shared" ca="1" si="72"/>
        <v>#N/A</v>
      </c>
      <c r="M328" s="119" t="e">
        <f t="shared" ca="1" si="73"/>
        <v>#N/A</v>
      </c>
      <c r="N328" s="119" t="e">
        <f t="shared" ca="1" si="74"/>
        <v>#N/A</v>
      </c>
      <c r="O328" s="119" t="str">
        <f t="shared" ca="1" si="79"/>
        <v>-</v>
      </c>
      <c r="P328" s="119" t="str">
        <f t="shared" ca="1" si="78"/>
        <v>-</v>
      </c>
      <c r="Q328" s="106" t="e">
        <f t="shared" ca="1" si="75"/>
        <v>#N/A</v>
      </c>
    </row>
    <row r="329" spans="1:17" hidden="1">
      <c r="A329" s="106">
        <f t="shared" si="69"/>
        <v>318</v>
      </c>
      <c r="B329" s="106" t="str">
        <f t="shared" ca="1" si="70"/>
        <v>N</v>
      </c>
      <c r="C329" s="106" t="str">
        <f t="shared" ca="1" si="84"/>
        <v>-</v>
      </c>
      <c r="D329" s="106" t="str">
        <f t="shared" ca="1" si="84"/>
        <v>-</v>
      </c>
      <c r="E329" s="106" t="str">
        <f t="shared" ca="1" si="84"/>
        <v>-</v>
      </c>
      <c r="F329" s="106" t="str">
        <f t="shared" ca="1" si="84"/>
        <v>-</v>
      </c>
      <c r="G329" s="106" t="str">
        <f t="shared" ca="1" si="84"/>
        <v>-</v>
      </c>
      <c r="H329" s="112" t="str">
        <f t="shared" ca="1" si="84"/>
        <v>-</v>
      </c>
      <c r="I329" s="106" t="str">
        <f t="shared" ca="1" si="84"/>
        <v>-</v>
      </c>
      <c r="J329" s="106" t="e">
        <f t="shared" ca="1" si="76"/>
        <v>#N/A</v>
      </c>
      <c r="K329" s="119" t="e">
        <f t="shared" ca="1" si="71"/>
        <v>#N/A</v>
      </c>
      <c r="L329" s="119" t="e">
        <f t="shared" ca="1" si="72"/>
        <v>#N/A</v>
      </c>
      <c r="M329" s="119" t="e">
        <f t="shared" ca="1" si="73"/>
        <v>#N/A</v>
      </c>
      <c r="N329" s="119" t="e">
        <f t="shared" ca="1" si="74"/>
        <v>#N/A</v>
      </c>
      <c r="O329" s="119" t="str">
        <f t="shared" ca="1" si="79"/>
        <v>-</v>
      </c>
      <c r="P329" s="119" t="str">
        <f t="shared" ca="1" si="78"/>
        <v>-</v>
      </c>
      <c r="Q329" s="106" t="e">
        <f t="shared" ca="1" si="75"/>
        <v>#N/A</v>
      </c>
    </row>
    <row r="330" spans="1:17" hidden="1">
      <c r="A330" s="106">
        <f t="shared" si="69"/>
        <v>319</v>
      </c>
      <c r="B330" s="106" t="str">
        <f t="shared" ca="1" si="70"/>
        <v>N</v>
      </c>
      <c r="C330" s="106" t="str">
        <f t="shared" ca="1" si="84"/>
        <v>-</v>
      </c>
      <c r="D330" s="106" t="str">
        <f t="shared" ca="1" si="84"/>
        <v>-</v>
      </c>
      <c r="E330" s="106" t="str">
        <f t="shared" ca="1" si="84"/>
        <v>-</v>
      </c>
      <c r="F330" s="106" t="str">
        <f t="shared" ca="1" si="84"/>
        <v>-</v>
      </c>
      <c r="G330" s="106" t="str">
        <f t="shared" ca="1" si="84"/>
        <v>-</v>
      </c>
      <c r="H330" s="112" t="str">
        <f t="shared" ca="1" si="84"/>
        <v>-</v>
      </c>
      <c r="I330" s="106" t="str">
        <f t="shared" ca="1" si="84"/>
        <v>-</v>
      </c>
      <c r="J330" s="106" t="e">
        <f t="shared" ca="1" si="76"/>
        <v>#N/A</v>
      </c>
      <c r="K330" s="119" t="e">
        <f t="shared" ca="1" si="71"/>
        <v>#N/A</v>
      </c>
      <c r="L330" s="119" t="e">
        <f t="shared" ca="1" si="72"/>
        <v>#N/A</v>
      </c>
      <c r="M330" s="119" t="e">
        <f t="shared" ca="1" si="73"/>
        <v>#N/A</v>
      </c>
      <c r="N330" s="119" t="e">
        <f t="shared" ca="1" si="74"/>
        <v>#N/A</v>
      </c>
      <c r="O330" s="119" t="str">
        <f t="shared" ca="1" si="79"/>
        <v>-</v>
      </c>
      <c r="P330" s="119" t="str">
        <f t="shared" ca="1" si="78"/>
        <v>-</v>
      </c>
      <c r="Q330" s="106" t="e">
        <f t="shared" ca="1" si="75"/>
        <v>#N/A</v>
      </c>
    </row>
    <row r="331" spans="1:17" hidden="1">
      <c r="A331" s="106">
        <f t="shared" si="69"/>
        <v>320</v>
      </c>
      <c r="B331" s="106" t="str">
        <f t="shared" ca="1" si="70"/>
        <v>N</v>
      </c>
      <c r="C331" s="106" t="str">
        <f t="shared" ca="1" si="84"/>
        <v>-</v>
      </c>
      <c r="D331" s="106" t="str">
        <f t="shared" ca="1" si="84"/>
        <v>-</v>
      </c>
      <c r="E331" s="106" t="str">
        <f t="shared" ca="1" si="84"/>
        <v>-</v>
      </c>
      <c r="F331" s="106" t="str">
        <f t="shared" ca="1" si="84"/>
        <v>-</v>
      </c>
      <c r="G331" s="106" t="str">
        <f t="shared" ca="1" si="84"/>
        <v>-</v>
      </c>
      <c r="H331" s="112" t="str">
        <f t="shared" ca="1" si="84"/>
        <v>-</v>
      </c>
      <c r="I331" s="106" t="str">
        <f t="shared" ca="1" si="84"/>
        <v>-</v>
      </c>
      <c r="J331" s="106" t="e">
        <f t="shared" ca="1" si="76"/>
        <v>#N/A</v>
      </c>
      <c r="K331" s="119" t="e">
        <f t="shared" ca="1" si="71"/>
        <v>#N/A</v>
      </c>
      <c r="L331" s="119" t="e">
        <f t="shared" ca="1" si="72"/>
        <v>#N/A</v>
      </c>
      <c r="M331" s="119" t="e">
        <f t="shared" ca="1" si="73"/>
        <v>#N/A</v>
      </c>
      <c r="N331" s="119" t="e">
        <f t="shared" ca="1" si="74"/>
        <v>#N/A</v>
      </c>
      <c r="O331" s="119" t="str">
        <f t="shared" ca="1" si="79"/>
        <v>-</v>
      </c>
      <c r="P331" s="119" t="str">
        <f t="shared" ca="1" si="78"/>
        <v>-</v>
      </c>
      <c r="Q331" s="106" t="e">
        <f t="shared" ca="1" si="75"/>
        <v>#N/A</v>
      </c>
    </row>
    <row r="332" spans="1:17" hidden="1">
      <c r="A332" s="106">
        <f t="shared" ref="A332:A395" si="85">ROW(C332)-ROW(C$11)</f>
        <v>321</v>
      </c>
      <c r="B332" s="106" t="str">
        <f t="shared" ref="B332:B395" ca="1" si="86">IF(OFFSET(gen_sort_ul,$A332,0)&gt;0,IF(OFFSET(gen_sort_ul,$A332,B$2)=ignore_flag,"N","OK"),"Too long")</f>
        <v>N</v>
      </c>
      <c r="C332" s="106" t="str">
        <f t="shared" ref="C332:I341" ca="1" si="87">IF($B332="OK",OFFSET(gen_sort_ul,$A332,C$2),"-")</f>
        <v>-</v>
      </c>
      <c r="D332" s="106" t="str">
        <f t="shared" ca="1" si="87"/>
        <v>-</v>
      </c>
      <c r="E332" s="106" t="str">
        <f t="shared" ca="1" si="87"/>
        <v>-</v>
      </c>
      <c r="F332" s="106" t="str">
        <f t="shared" ca="1" si="87"/>
        <v>-</v>
      </c>
      <c r="G332" s="106" t="str">
        <f t="shared" ca="1" si="87"/>
        <v>-</v>
      </c>
      <c r="H332" s="112" t="str">
        <f t="shared" ca="1" si="87"/>
        <v>-</v>
      </c>
      <c r="I332" s="106" t="str">
        <f t="shared" ca="1" si="87"/>
        <v>-</v>
      </c>
      <c r="J332" s="106" t="e">
        <f t="shared" ca="1" si="76"/>
        <v>#N/A</v>
      </c>
      <c r="K332" s="119" t="e">
        <f t="shared" ref="K332:K395" ca="1" si="88">INDEX(cluster_flag,MATCH(D332, hdr_cluster_gen_type,0))</f>
        <v>#N/A</v>
      </c>
      <c r="L332" s="119" t="e">
        <f t="shared" ref="L332:L395" ca="1" si="89">IF($K332,INDEX(hdr_cluster_set,MATCH(O332,OFFSET(cluster_params_ul,$Q332-1,L$8-1,1,L$9))+L$8-1),"-")</f>
        <v>#N/A</v>
      </c>
      <c r="M332" s="119" t="e">
        <f t="shared" ref="M332:M395" ca="1" si="90">IF($K332,INDEX(hdr_cluster_set,MATCH(E332,OFFSET(cluster_params_ul,$Q332-1,M$8-1,1,M$9))+M$8-1),"-")</f>
        <v>#N/A</v>
      </c>
      <c r="N332" s="119" t="e">
        <f t="shared" ref="N332:N395" ca="1" si="91">IF($K332,INDEX(hdr_cluster_set,MATCH(H332,OFFSET(cluster_params_ul,$Q332-1,N$8-1,1,N$9))+N$8-1),"-")</f>
        <v>#N/A</v>
      </c>
      <c r="O332" s="119" t="str">
        <f t="shared" ca="1" si="79"/>
        <v>-</v>
      </c>
      <c r="P332" s="119" t="str">
        <f t="shared" ca="1" si="78"/>
        <v>-</v>
      </c>
      <c r="Q332" s="106" t="e">
        <f t="shared" ref="Q332:Q395" ca="1" si="92">MATCH(D332,hdr_cluster_gen_type,0)</f>
        <v>#N/A</v>
      </c>
    </row>
    <row r="333" spans="1:17" hidden="1">
      <c r="A333" s="106">
        <f t="shared" si="85"/>
        <v>322</v>
      </c>
      <c r="B333" s="106" t="str">
        <f t="shared" ca="1" si="86"/>
        <v>N</v>
      </c>
      <c r="C333" s="106" t="str">
        <f t="shared" ca="1" si="87"/>
        <v>-</v>
      </c>
      <c r="D333" s="106" t="str">
        <f t="shared" ca="1" si="87"/>
        <v>-</v>
      </c>
      <c r="E333" s="106" t="str">
        <f t="shared" ca="1" si="87"/>
        <v>-</v>
      </c>
      <c r="F333" s="106" t="str">
        <f t="shared" ca="1" si="87"/>
        <v>-</v>
      </c>
      <c r="G333" s="106" t="str">
        <f t="shared" ca="1" si="87"/>
        <v>-</v>
      </c>
      <c r="H333" s="112" t="str">
        <f t="shared" ca="1" si="87"/>
        <v>-</v>
      </c>
      <c r="I333" s="106" t="str">
        <f t="shared" ca="1" si="87"/>
        <v>-</v>
      </c>
      <c r="J333" s="106" t="e">
        <f t="shared" ref="J333:J396" ca="1" si="93">D333&amp;IF(K333,"_"&amp;L333&amp;"_"&amp;M333&amp;"_"&amp;N333,"")</f>
        <v>#N/A</v>
      </c>
      <c r="K333" s="119" t="e">
        <f t="shared" ca="1" si="88"/>
        <v>#N/A</v>
      </c>
      <c r="L333" s="119" t="e">
        <f t="shared" ca="1" si="89"/>
        <v>#N/A</v>
      </c>
      <c r="M333" s="119" t="e">
        <f t="shared" ca="1" si="90"/>
        <v>#N/A</v>
      </c>
      <c r="N333" s="119" t="e">
        <f t="shared" ca="1" si="91"/>
        <v>#N/A</v>
      </c>
      <c r="O333" s="119" t="str">
        <f t="shared" ca="1" si="79"/>
        <v>-</v>
      </c>
      <c r="P333" s="119" t="str">
        <f t="shared" ca="1" si="78"/>
        <v>-</v>
      </c>
      <c r="Q333" s="106" t="e">
        <f t="shared" ca="1" si="92"/>
        <v>#N/A</v>
      </c>
    </row>
    <row r="334" spans="1:17" hidden="1">
      <c r="A334" s="106">
        <f t="shared" si="85"/>
        <v>323</v>
      </c>
      <c r="B334" s="106" t="str">
        <f t="shared" ca="1" si="86"/>
        <v>N</v>
      </c>
      <c r="C334" s="106" t="str">
        <f t="shared" ca="1" si="87"/>
        <v>-</v>
      </c>
      <c r="D334" s="106" t="str">
        <f t="shared" ca="1" si="87"/>
        <v>-</v>
      </c>
      <c r="E334" s="106" t="str">
        <f t="shared" ca="1" si="87"/>
        <v>-</v>
      </c>
      <c r="F334" s="106" t="str">
        <f t="shared" ca="1" si="87"/>
        <v>-</v>
      </c>
      <c r="G334" s="106" t="str">
        <f t="shared" ca="1" si="87"/>
        <v>-</v>
      </c>
      <c r="H334" s="112" t="str">
        <f t="shared" ca="1" si="87"/>
        <v>-</v>
      </c>
      <c r="I334" s="106" t="str">
        <f t="shared" ca="1" si="87"/>
        <v>-</v>
      </c>
      <c r="J334" s="106" t="e">
        <f t="shared" ca="1" si="93"/>
        <v>#N/A</v>
      </c>
      <c r="K334" s="119" t="e">
        <f t="shared" ca="1" si="88"/>
        <v>#N/A</v>
      </c>
      <c r="L334" s="119" t="e">
        <f t="shared" ca="1" si="89"/>
        <v>#N/A</v>
      </c>
      <c r="M334" s="119" t="e">
        <f t="shared" ca="1" si="90"/>
        <v>#N/A</v>
      </c>
      <c r="N334" s="119" t="e">
        <f t="shared" ca="1" si="91"/>
        <v>#N/A</v>
      </c>
      <c r="O334" s="119" t="str">
        <f t="shared" ca="1" si="79"/>
        <v>-</v>
      </c>
      <c r="P334" s="119" t="str">
        <f t="shared" ca="1" si="78"/>
        <v>-</v>
      </c>
      <c r="Q334" s="106" t="e">
        <f t="shared" ca="1" si="92"/>
        <v>#N/A</v>
      </c>
    </row>
    <row r="335" spans="1:17" hidden="1">
      <c r="A335" s="106">
        <f t="shared" si="85"/>
        <v>324</v>
      </c>
      <c r="B335" s="106" t="str">
        <f t="shared" ca="1" si="86"/>
        <v>N</v>
      </c>
      <c r="C335" s="106" t="str">
        <f t="shared" ca="1" si="87"/>
        <v>-</v>
      </c>
      <c r="D335" s="106" t="str">
        <f t="shared" ca="1" si="87"/>
        <v>-</v>
      </c>
      <c r="E335" s="106" t="str">
        <f t="shared" ca="1" si="87"/>
        <v>-</v>
      </c>
      <c r="F335" s="106" t="str">
        <f t="shared" ca="1" si="87"/>
        <v>-</v>
      </c>
      <c r="G335" s="106" t="str">
        <f t="shared" ca="1" si="87"/>
        <v>-</v>
      </c>
      <c r="H335" s="112" t="str">
        <f t="shared" ca="1" si="87"/>
        <v>-</v>
      </c>
      <c r="I335" s="106" t="str">
        <f t="shared" ca="1" si="87"/>
        <v>-</v>
      </c>
      <c r="J335" s="106" t="e">
        <f t="shared" ca="1" si="93"/>
        <v>#N/A</v>
      </c>
      <c r="K335" s="119" t="e">
        <f t="shared" ca="1" si="88"/>
        <v>#N/A</v>
      </c>
      <c r="L335" s="119" t="e">
        <f t="shared" ca="1" si="89"/>
        <v>#N/A</v>
      </c>
      <c r="M335" s="119" t="e">
        <f t="shared" ca="1" si="90"/>
        <v>#N/A</v>
      </c>
      <c r="N335" s="119" t="e">
        <f t="shared" ca="1" si="91"/>
        <v>#N/A</v>
      </c>
      <c r="O335" s="119" t="str">
        <f t="shared" ca="1" si="79"/>
        <v>-</v>
      </c>
      <c r="P335" s="119" t="str">
        <f t="shared" ca="1" si="78"/>
        <v>-</v>
      </c>
      <c r="Q335" s="106" t="e">
        <f t="shared" ca="1" si="92"/>
        <v>#N/A</v>
      </c>
    </row>
    <row r="336" spans="1:17" hidden="1">
      <c r="A336" s="106">
        <f t="shared" si="85"/>
        <v>325</v>
      </c>
      <c r="B336" s="106" t="str">
        <f t="shared" ca="1" si="86"/>
        <v>N</v>
      </c>
      <c r="C336" s="106" t="str">
        <f t="shared" ca="1" si="87"/>
        <v>-</v>
      </c>
      <c r="D336" s="106" t="str">
        <f t="shared" ca="1" si="87"/>
        <v>-</v>
      </c>
      <c r="E336" s="106" t="str">
        <f t="shared" ca="1" si="87"/>
        <v>-</v>
      </c>
      <c r="F336" s="106" t="str">
        <f t="shared" ca="1" si="87"/>
        <v>-</v>
      </c>
      <c r="G336" s="106" t="str">
        <f t="shared" ca="1" si="87"/>
        <v>-</v>
      </c>
      <c r="H336" s="112" t="str">
        <f t="shared" ca="1" si="87"/>
        <v>-</v>
      </c>
      <c r="I336" s="106" t="str">
        <f t="shared" ca="1" si="87"/>
        <v>-</v>
      </c>
      <c r="J336" s="106" t="e">
        <f t="shared" ca="1" si="93"/>
        <v>#N/A</v>
      </c>
      <c r="K336" s="119" t="e">
        <f t="shared" ca="1" si="88"/>
        <v>#N/A</v>
      </c>
      <c r="L336" s="119" t="e">
        <f t="shared" ca="1" si="89"/>
        <v>#N/A</v>
      </c>
      <c r="M336" s="119" t="e">
        <f t="shared" ca="1" si="90"/>
        <v>#N/A</v>
      </c>
      <c r="N336" s="119" t="e">
        <f t="shared" ca="1" si="91"/>
        <v>#N/A</v>
      </c>
      <c r="O336" s="119" t="str">
        <f t="shared" ca="1" si="79"/>
        <v>-</v>
      </c>
      <c r="P336" s="119" t="str">
        <f t="shared" ca="1" si="78"/>
        <v>-</v>
      </c>
      <c r="Q336" s="106" t="e">
        <f t="shared" ca="1" si="92"/>
        <v>#N/A</v>
      </c>
    </row>
    <row r="337" spans="1:17" hidden="1">
      <c r="A337" s="106">
        <f t="shared" si="85"/>
        <v>326</v>
      </c>
      <c r="B337" s="106" t="str">
        <f t="shared" ca="1" si="86"/>
        <v>N</v>
      </c>
      <c r="C337" s="106" t="str">
        <f t="shared" ca="1" si="87"/>
        <v>-</v>
      </c>
      <c r="D337" s="106" t="str">
        <f t="shared" ca="1" si="87"/>
        <v>-</v>
      </c>
      <c r="E337" s="106" t="str">
        <f t="shared" ca="1" si="87"/>
        <v>-</v>
      </c>
      <c r="F337" s="106" t="str">
        <f t="shared" ca="1" si="87"/>
        <v>-</v>
      </c>
      <c r="G337" s="106" t="str">
        <f t="shared" ca="1" si="87"/>
        <v>-</v>
      </c>
      <c r="H337" s="112" t="str">
        <f t="shared" ca="1" si="87"/>
        <v>-</v>
      </c>
      <c r="I337" s="106" t="str">
        <f t="shared" ca="1" si="87"/>
        <v>-</v>
      </c>
      <c r="J337" s="106" t="e">
        <f t="shared" ca="1" si="93"/>
        <v>#N/A</v>
      </c>
      <c r="K337" s="119" t="e">
        <f t="shared" ca="1" si="88"/>
        <v>#N/A</v>
      </c>
      <c r="L337" s="119" t="e">
        <f t="shared" ca="1" si="89"/>
        <v>#N/A</v>
      </c>
      <c r="M337" s="119" t="e">
        <f t="shared" ca="1" si="90"/>
        <v>#N/A</v>
      </c>
      <c r="N337" s="119" t="e">
        <f t="shared" ca="1" si="91"/>
        <v>#N/A</v>
      </c>
      <c r="O337" s="119" t="str">
        <f t="shared" ca="1" si="79"/>
        <v>-</v>
      </c>
      <c r="P337" s="119" t="str">
        <f t="shared" ca="1" si="78"/>
        <v>-</v>
      </c>
      <c r="Q337" s="106" t="e">
        <f t="shared" ca="1" si="92"/>
        <v>#N/A</v>
      </c>
    </row>
    <row r="338" spans="1:17" hidden="1">
      <c r="A338" s="106">
        <f t="shared" si="85"/>
        <v>327</v>
      </c>
      <c r="B338" s="106" t="str">
        <f t="shared" ca="1" si="86"/>
        <v>N</v>
      </c>
      <c r="C338" s="106" t="str">
        <f t="shared" ca="1" si="87"/>
        <v>-</v>
      </c>
      <c r="D338" s="106" t="str">
        <f t="shared" ca="1" si="87"/>
        <v>-</v>
      </c>
      <c r="E338" s="106" t="str">
        <f t="shared" ca="1" si="87"/>
        <v>-</v>
      </c>
      <c r="F338" s="106" t="str">
        <f t="shared" ca="1" si="87"/>
        <v>-</v>
      </c>
      <c r="G338" s="106" t="str">
        <f t="shared" ca="1" si="87"/>
        <v>-</v>
      </c>
      <c r="H338" s="112" t="str">
        <f t="shared" ca="1" si="87"/>
        <v>-</v>
      </c>
      <c r="I338" s="106" t="str">
        <f t="shared" ca="1" si="87"/>
        <v>-</v>
      </c>
      <c r="J338" s="106" t="e">
        <f t="shared" ca="1" si="93"/>
        <v>#N/A</v>
      </c>
      <c r="K338" s="119" t="e">
        <f t="shared" ca="1" si="88"/>
        <v>#N/A</v>
      </c>
      <c r="L338" s="119" t="e">
        <f t="shared" ca="1" si="89"/>
        <v>#N/A</v>
      </c>
      <c r="M338" s="119" t="e">
        <f t="shared" ca="1" si="90"/>
        <v>#N/A</v>
      </c>
      <c r="N338" s="119" t="e">
        <f t="shared" ca="1" si="91"/>
        <v>#N/A</v>
      </c>
      <c r="O338" s="119" t="str">
        <f t="shared" ca="1" si="79"/>
        <v>-</v>
      </c>
      <c r="P338" s="119" t="str">
        <f t="shared" ref="P338:P401" ca="1" si="94">IF($B338="OK",OFFSET(gen_sort_ul,$A338,P$2),"-")</f>
        <v>-</v>
      </c>
      <c r="Q338" s="106" t="e">
        <f t="shared" ca="1" si="92"/>
        <v>#N/A</v>
      </c>
    </row>
    <row r="339" spans="1:17" hidden="1">
      <c r="A339" s="106">
        <f t="shared" si="85"/>
        <v>328</v>
      </c>
      <c r="B339" s="106" t="str">
        <f t="shared" ca="1" si="86"/>
        <v>N</v>
      </c>
      <c r="C339" s="106" t="str">
        <f t="shared" ca="1" si="87"/>
        <v>-</v>
      </c>
      <c r="D339" s="106" t="str">
        <f t="shared" ca="1" si="87"/>
        <v>-</v>
      </c>
      <c r="E339" s="106" t="str">
        <f t="shared" ca="1" si="87"/>
        <v>-</v>
      </c>
      <c r="F339" s="106" t="str">
        <f t="shared" ca="1" si="87"/>
        <v>-</v>
      </c>
      <c r="G339" s="106" t="str">
        <f t="shared" ca="1" si="87"/>
        <v>-</v>
      </c>
      <c r="H339" s="112" t="str">
        <f t="shared" ca="1" si="87"/>
        <v>-</v>
      </c>
      <c r="I339" s="106" t="str">
        <f t="shared" ca="1" si="87"/>
        <v>-</v>
      </c>
      <c r="J339" s="106" t="e">
        <f t="shared" ca="1" si="93"/>
        <v>#N/A</v>
      </c>
      <c r="K339" s="119" t="e">
        <f t="shared" ca="1" si="88"/>
        <v>#N/A</v>
      </c>
      <c r="L339" s="119" t="e">
        <f t="shared" ca="1" si="89"/>
        <v>#N/A</v>
      </c>
      <c r="M339" s="119" t="e">
        <f t="shared" ca="1" si="90"/>
        <v>#N/A</v>
      </c>
      <c r="N339" s="119" t="e">
        <f t="shared" ca="1" si="91"/>
        <v>#N/A</v>
      </c>
      <c r="O339" s="119" t="str">
        <f t="shared" ref="O339:O402" ca="1" si="95">IF($B339="OK",OFFSET(gen_sort_ul,$A339,O$2),"-")</f>
        <v>-</v>
      </c>
      <c r="P339" s="119" t="str">
        <f t="shared" ca="1" si="94"/>
        <v>-</v>
      </c>
      <c r="Q339" s="106" t="e">
        <f t="shared" ca="1" si="92"/>
        <v>#N/A</v>
      </c>
    </row>
    <row r="340" spans="1:17" hidden="1">
      <c r="A340" s="106">
        <f t="shared" si="85"/>
        <v>329</v>
      </c>
      <c r="B340" s="106" t="str">
        <f t="shared" ca="1" si="86"/>
        <v>N</v>
      </c>
      <c r="C340" s="106" t="str">
        <f t="shared" ca="1" si="87"/>
        <v>-</v>
      </c>
      <c r="D340" s="106" t="str">
        <f t="shared" ca="1" si="87"/>
        <v>-</v>
      </c>
      <c r="E340" s="106" t="str">
        <f t="shared" ca="1" si="87"/>
        <v>-</v>
      </c>
      <c r="F340" s="106" t="str">
        <f t="shared" ca="1" si="87"/>
        <v>-</v>
      </c>
      <c r="G340" s="106" t="str">
        <f t="shared" ca="1" si="87"/>
        <v>-</v>
      </c>
      <c r="H340" s="112" t="str">
        <f t="shared" ca="1" si="87"/>
        <v>-</v>
      </c>
      <c r="I340" s="106" t="str">
        <f t="shared" ca="1" si="87"/>
        <v>-</v>
      </c>
      <c r="J340" s="106" t="e">
        <f t="shared" ca="1" si="93"/>
        <v>#N/A</v>
      </c>
      <c r="K340" s="119" t="e">
        <f t="shared" ca="1" si="88"/>
        <v>#N/A</v>
      </c>
      <c r="L340" s="119" t="e">
        <f t="shared" ca="1" si="89"/>
        <v>#N/A</v>
      </c>
      <c r="M340" s="119" t="e">
        <f t="shared" ca="1" si="90"/>
        <v>#N/A</v>
      </c>
      <c r="N340" s="119" t="e">
        <f t="shared" ca="1" si="91"/>
        <v>#N/A</v>
      </c>
      <c r="O340" s="119" t="str">
        <f t="shared" ca="1" si="95"/>
        <v>-</v>
      </c>
      <c r="P340" s="119" t="str">
        <f t="shared" ca="1" si="94"/>
        <v>-</v>
      </c>
      <c r="Q340" s="106" t="e">
        <f t="shared" ca="1" si="92"/>
        <v>#N/A</v>
      </c>
    </row>
    <row r="341" spans="1:17" hidden="1">
      <c r="A341" s="106">
        <f t="shared" si="85"/>
        <v>330</v>
      </c>
      <c r="B341" s="106" t="str">
        <f t="shared" ca="1" si="86"/>
        <v>N</v>
      </c>
      <c r="C341" s="106" t="str">
        <f t="shared" ca="1" si="87"/>
        <v>-</v>
      </c>
      <c r="D341" s="106" t="str">
        <f t="shared" ca="1" si="87"/>
        <v>-</v>
      </c>
      <c r="E341" s="106" t="str">
        <f t="shared" ca="1" si="87"/>
        <v>-</v>
      </c>
      <c r="F341" s="106" t="str">
        <f t="shared" ca="1" si="87"/>
        <v>-</v>
      </c>
      <c r="G341" s="106" t="str">
        <f t="shared" ca="1" si="87"/>
        <v>-</v>
      </c>
      <c r="H341" s="112" t="str">
        <f t="shared" ca="1" si="87"/>
        <v>-</v>
      </c>
      <c r="I341" s="106" t="str">
        <f t="shared" ca="1" si="87"/>
        <v>-</v>
      </c>
      <c r="J341" s="106" t="e">
        <f t="shared" ca="1" si="93"/>
        <v>#N/A</v>
      </c>
      <c r="K341" s="119" t="e">
        <f t="shared" ca="1" si="88"/>
        <v>#N/A</v>
      </c>
      <c r="L341" s="119" t="e">
        <f t="shared" ca="1" si="89"/>
        <v>#N/A</v>
      </c>
      <c r="M341" s="119" t="e">
        <f t="shared" ca="1" si="90"/>
        <v>#N/A</v>
      </c>
      <c r="N341" s="119" t="e">
        <f t="shared" ca="1" si="91"/>
        <v>#N/A</v>
      </c>
      <c r="O341" s="119" t="str">
        <f t="shared" ca="1" si="95"/>
        <v>-</v>
      </c>
      <c r="P341" s="119" t="str">
        <f t="shared" ca="1" si="94"/>
        <v>-</v>
      </c>
      <c r="Q341" s="106" t="e">
        <f t="shared" ca="1" si="92"/>
        <v>#N/A</v>
      </c>
    </row>
    <row r="342" spans="1:17" hidden="1">
      <c r="A342" s="106">
        <f t="shared" si="85"/>
        <v>331</v>
      </c>
      <c r="B342" s="106" t="str">
        <f t="shared" ca="1" si="86"/>
        <v>N</v>
      </c>
      <c r="C342" s="106" t="str">
        <f t="shared" ref="C342:I351" ca="1" si="96">IF($B342="OK",OFFSET(gen_sort_ul,$A342,C$2),"-")</f>
        <v>-</v>
      </c>
      <c r="D342" s="106" t="str">
        <f t="shared" ca="1" si="96"/>
        <v>-</v>
      </c>
      <c r="E342" s="106" t="str">
        <f t="shared" ca="1" si="96"/>
        <v>-</v>
      </c>
      <c r="F342" s="106" t="str">
        <f t="shared" ca="1" si="96"/>
        <v>-</v>
      </c>
      <c r="G342" s="106" t="str">
        <f t="shared" ca="1" si="96"/>
        <v>-</v>
      </c>
      <c r="H342" s="112" t="str">
        <f t="shared" ca="1" si="96"/>
        <v>-</v>
      </c>
      <c r="I342" s="106" t="str">
        <f t="shared" ca="1" si="96"/>
        <v>-</v>
      </c>
      <c r="J342" s="106" t="e">
        <f t="shared" ca="1" si="93"/>
        <v>#N/A</v>
      </c>
      <c r="K342" s="119" t="e">
        <f t="shared" ca="1" si="88"/>
        <v>#N/A</v>
      </c>
      <c r="L342" s="119" t="e">
        <f t="shared" ca="1" si="89"/>
        <v>#N/A</v>
      </c>
      <c r="M342" s="119" t="e">
        <f t="shared" ca="1" si="90"/>
        <v>#N/A</v>
      </c>
      <c r="N342" s="119" t="e">
        <f t="shared" ca="1" si="91"/>
        <v>#N/A</v>
      </c>
      <c r="O342" s="119" t="str">
        <f t="shared" ca="1" si="95"/>
        <v>-</v>
      </c>
      <c r="P342" s="119" t="str">
        <f t="shared" ca="1" si="94"/>
        <v>-</v>
      </c>
      <c r="Q342" s="106" t="e">
        <f t="shared" ca="1" si="92"/>
        <v>#N/A</v>
      </c>
    </row>
    <row r="343" spans="1:17" hidden="1">
      <c r="A343" s="106">
        <f t="shared" si="85"/>
        <v>332</v>
      </c>
      <c r="B343" s="106" t="str">
        <f t="shared" ca="1" si="86"/>
        <v>N</v>
      </c>
      <c r="C343" s="106" t="str">
        <f t="shared" ca="1" si="96"/>
        <v>-</v>
      </c>
      <c r="D343" s="106" t="str">
        <f t="shared" ca="1" si="96"/>
        <v>-</v>
      </c>
      <c r="E343" s="106" t="str">
        <f t="shared" ca="1" si="96"/>
        <v>-</v>
      </c>
      <c r="F343" s="106" t="str">
        <f t="shared" ca="1" si="96"/>
        <v>-</v>
      </c>
      <c r="G343" s="106" t="str">
        <f t="shared" ca="1" si="96"/>
        <v>-</v>
      </c>
      <c r="H343" s="112" t="str">
        <f t="shared" ca="1" si="96"/>
        <v>-</v>
      </c>
      <c r="I343" s="106" t="str">
        <f t="shared" ca="1" si="96"/>
        <v>-</v>
      </c>
      <c r="J343" s="106" t="e">
        <f t="shared" ca="1" si="93"/>
        <v>#N/A</v>
      </c>
      <c r="K343" s="119" t="e">
        <f t="shared" ca="1" si="88"/>
        <v>#N/A</v>
      </c>
      <c r="L343" s="119" t="e">
        <f t="shared" ca="1" si="89"/>
        <v>#N/A</v>
      </c>
      <c r="M343" s="119" t="e">
        <f t="shared" ca="1" si="90"/>
        <v>#N/A</v>
      </c>
      <c r="N343" s="119" t="e">
        <f t="shared" ca="1" si="91"/>
        <v>#N/A</v>
      </c>
      <c r="O343" s="119" t="str">
        <f t="shared" ca="1" si="95"/>
        <v>-</v>
      </c>
      <c r="P343" s="119" t="str">
        <f t="shared" ca="1" si="94"/>
        <v>-</v>
      </c>
      <c r="Q343" s="106" t="e">
        <f t="shared" ca="1" si="92"/>
        <v>#N/A</v>
      </c>
    </row>
    <row r="344" spans="1:17" hidden="1">
      <c r="A344" s="106">
        <f t="shared" si="85"/>
        <v>333</v>
      </c>
      <c r="B344" s="106" t="str">
        <f t="shared" ca="1" si="86"/>
        <v>N</v>
      </c>
      <c r="C344" s="106" t="str">
        <f t="shared" ca="1" si="96"/>
        <v>-</v>
      </c>
      <c r="D344" s="106" t="str">
        <f t="shared" ca="1" si="96"/>
        <v>-</v>
      </c>
      <c r="E344" s="106" t="str">
        <f t="shared" ca="1" si="96"/>
        <v>-</v>
      </c>
      <c r="F344" s="106" t="str">
        <f t="shared" ca="1" si="96"/>
        <v>-</v>
      </c>
      <c r="G344" s="106" t="str">
        <f t="shared" ca="1" si="96"/>
        <v>-</v>
      </c>
      <c r="H344" s="112" t="str">
        <f t="shared" ca="1" si="96"/>
        <v>-</v>
      </c>
      <c r="I344" s="106" t="str">
        <f t="shared" ca="1" si="96"/>
        <v>-</v>
      </c>
      <c r="J344" s="106" t="e">
        <f t="shared" ca="1" si="93"/>
        <v>#N/A</v>
      </c>
      <c r="K344" s="119" t="e">
        <f t="shared" ca="1" si="88"/>
        <v>#N/A</v>
      </c>
      <c r="L344" s="119" t="e">
        <f t="shared" ca="1" si="89"/>
        <v>#N/A</v>
      </c>
      <c r="M344" s="119" t="e">
        <f t="shared" ca="1" si="90"/>
        <v>#N/A</v>
      </c>
      <c r="N344" s="119" t="e">
        <f t="shared" ca="1" si="91"/>
        <v>#N/A</v>
      </c>
      <c r="O344" s="119" t="str">
        <f t="shared" ca="1" si="95"/>
        <v>-</v>
      </c>
      <c r="P344" s="119" t="str">
        <f t="shared" ca="1" si="94"/>
        <v>-</v>
      </c>
      <c r="Q344" s="106" t="e">
        <f t="shared" ca="1" si="92"/>
        <v>#N/A</v>
      </c>
    </row>
    <row r="345" spans="1:17" hidden="1">
      <c r="A345" s="106">
        <f t="shared" si="85"/>
        <v>334</v>
      </c>
      <c r="B345" s="106" t="str">
        <f t="shared" ca="1" si="86"/>
        <v>N</v>
      </c>
      <c r="C345" s="106" t="str">
        <f t="shared" ca="1" si="96"/>
        <v>-</v>
      </c>
      <c r="D345" s="106" t="str">
        <f t="shared" ca="1" si="96"/>
        <v>-</v>
      </c>
      <c r="E345" s="106" t="str">
        <f t="shared" ca="1" si="96"/>
        <v>-</v>
      </c>
      <c r="F345" s="106" t="str">
        <f t="shared" ca="1" si="96"/>
        <v>-</v>
      </c>
      <c r="G345" s="106" t="str">
        <f t="shared" ca="1" si="96"/>
        <v>-</v>
      </c>
      <c r="H345" s="112" t="str">
        <f t="shared" ca="1" si="96"/>
        <v>-</v>
      </c>
      <c r="I345" s="106" t="str">
        <f t="shared" ca="1" si="96"/>
        <v>-</v>
      </c>
      <c r="J345" s="106" t="e">
        <f t="shared" ca="1" si="93"/>
        <v>#N/A</v>
      </c>
      <c r="K345" s="119" t="e">
        <f t="shared" ca="1" si="88"/>
        <v>#N/A</v>
      </c>
      <c r="L345" s="119" t="e">
        <f t="shared" ca="1" si="89"/>
        <v>#N/A</v>
      </c>
      <c r="M345" s="119" t="e">
        <f t="shared" ca="1" si="90"/>
        <v>#N/A</v>
      </c>
      <c r="N345" s="119" t="e">
        <f t="shared" ca="1" si="91"/>
        <v>#N/A</v>
      </c>
      <c r="O345" s="119" t="str">
        <f t="shared" ca="1" si="95"/>
        <v>-</v>
      </c>
      <c r="P345" s="119" t="str">
        <f t="shared" ca="1" si="94"/>
        <v>-</v>
      </c>
      <c r="Q345" s="106" t="e">
        <f t="shared" ca="1" si="92"/>
        <v>#N/A</v>
      </c>
    </row>
    <row r="346" spans="1:17" hidden="1">
      <c r="A346" s="106">
        <f t="shared" si="85"/>
        <v>335</v>
      </c>
      <c r="B346" s="106" t="str">
        <f t="shared" ca="1" si="86"/>
        <v>N</v>
      </c>
      <c r="C346" s="106" t="str">
        <f t="shared" ca="1" si="96"/>
        <v>-</v>
      </c>
      <c r="D346" s="106" t="str">
        <f t="shared" ca="1" si="96"/>
        <v>-</v>
      </c>
      <c r="E346" s="106" t="str">
        <f t="shared" ca="1" si="96"/>
        <v>-</v>
      </c>
      <c r="F346" s="106" t="str">
        <f t="shared" ca="1" si="96"/>
        <v>-</v>
      </c>
      <c r="G346" s="106" t="str">
        <f t="shared" ca="1" si="96"/>
        <v>-</v>
      </c>
      <c r="H346" s="112" t="str">
        <f t="shared" ca="1" si="96"/>
        <v>-</v>
      </c>
      <c r="I346" s="106" t="str">
        <f t="shared" ca="1" si="96"/>
        <v>-</v>
      </c>
      <c r="J346" s="106" t="e">
        <f t="shared" ca="1" si="93"/>
        <v>#N/A</v>
      </c>
      <c r="K346" s="119" t="e">
        <f t="shared" ca="1" si="88"/>
        <v>#N/A</v>
      </c>
      <c r="L346" s="119" t="e">
        <f t="shared" ca="1" si="89"/>
        <v>#N/A</v>
      </c>
      <c r="M346" s="119" t="e">
        <f t="shared" ca="1" si="90"/>
        <v>#N/A</v>
      </c>
      <c r="N346" s="119" t="e">
        <f t="shared" ca="1" si="91"/>
        <v>#N/A</v>
      </c>
      <c r="O346" s="119" t="str">
        <f t="shared" ca="1" si="95"/>
        <v>-</v>
      </c>
      <c r="P346" s="119" t="str">
        <f t="shared" ca="1" si="94"/>
        <v>-</v>
      </c>
      <c r="Q346" s="106" t="e">
        <f t="shared" ca="1" si="92"/>
        <v>#N/A</v>
      </c>
    </row>
    <row r="347" spans="1:17" hidden="1">
      <c r="A347" s="106">
        <f t="shared" si="85"/>
        <v>336</v>
      </c>
      <c r="B347" s="106" t="str">
        <f t="shared" ca="1" si="86"/>
        <v>N</v>
      </c>
      <c r="C347" s="106" t="str">
        <f t="shared" ca="1" si="96"/>
        <v>-</v>
      </c>
      <c r="D347" s="106" t="str">
        <f t="shared" ca="1" si="96"/>
        <v>-</v>
      </c>
      <c r="E347" s="106" t="str">
        <f t="shared" ca="1" si="96"/>
        <v>-</v>
      </c>
      <c r="F347" s="106" t="str">
        <f t="shared" ca="1" si="96"/>
        <v>-</v>
      </c>
      <c r="G347" s="106" t="str">
        <f t="shared" ca="1" si="96"/>
        <v>-</v>
      </c>
      <c r="H347" s="112" t="str">
        <f t="shared" ca="1" si="96"/>
        <v>-</v>
      </c>
      <c r="I347" s="106" t="str">
        <f t="shared" ca="1" si="96"/>
        <v>-</v>
      </c>
      <c r="J347" s="106" t="e">
        <f t="shared" ca="1" si="93"/>
        <v>#N/A</v>
      </c>
      <c r="K347" s="119" t="e">
        <f t="shared" ca="1" si="88"/>
        <v>#N/A</v>
      </c>
      <c r="L347" s="119" t="e">
        <f t="shared" ca="1" si="89"/>
        <v>#N/A</v>
      </c>
      <c r="M347" s="119" t="e">
        <f t="shared" ca="1" si="90"/>
        <v>#N/A</v>
      </c>
      <c r="N347" s="119" t="e">
        <f t="shared" ca="1" si="91"/>
        <v>#N/A</v>
      </c>
      <c r="O347" s="119" t="str">
        <f t="shared" ca="1" si="95"/>
        <v>-</v>
      </c>
      <c r="P347" s="119" t="str">
        <f t="shared" ca="1" si="94"/>
        <v>-</v>
      </c>
      <c r="Q347" s="106" t="e">
        <f t="shared" ca="1" si="92"/>
        <v>#N/A</v>
      </c>
    </row>
    <row r="348" spans="1:17" hidden="1">
      <c r="A348" s="106">
        <f t="shared" si="85"/>
        <v>337</v>
      </c>
      <c r="B348" s="106" t="str">
        <f t="shared" ca="1" si="86"/>
        <v>N</v>
      </c>
      <c r="C348" s="106" t="str">
        <f t="shared" ca="1" si="96"/>
        <v>-</v>
      </c>
      <c r="D348" s="106" t="str">
        <f t="shared" ca="1" si="96"/>
        <v>-</v>
      </c>
      <c r="E348" s="106" t="str">
        <f t="shared" ca="1" si="96"/>
        <v>-</v>
      </c>
      <c r="F348" s="106" t="str">
        <f t="shared" ca="1" si="96"/>
        <v>-</v>
      </c>
      <c r="G348" s="106" t="str">
        <f t="shared" ca="1" si="96"/>
        <v>-</v>
      </c>
      <c r="H348" s="112" t="str">
        <f t="shared" ca="1" si="96"/>
        <v>-</v>
      </c>
      <c r="I348" s="106" t="str">
        <f t="shared" ca="1" si="96"/>
        <v>-</v>
      </c>
      <c r="J348" s="106" t="e">
        <f t="shared" ca="1" si="93"/>
        <v>#N/A</v>
      </c>
      <c r="K348" s="119" t="e">
        <f t="shared" ca="1" si="88"/>
        <v>#N/A</v>
      </c>
      <c r="L348" s="119" t="e">
        <f t="shared" ca="1" si="89"/>
        <v>#N/A</v>
      </c>
      <c r="M348" s="119" t="e">
        <f t="shared" ca="1" si="90"/>
        <v>#N/A</v>
      </c>
      <c r="N348" s="119" t="e">
        <f t="shared" ca="1" si="91"/>
        <v>#N/A</v>
      </c>
      <c r="O348" s="119" t="str">
        <f t="shared" ca="1" si="95"/>
        <v>-</v>
      </c>
      <c r="P348" s="119" t="str">
        <f t="shared" ca="1" si="94"/>
        <v>-</v>
      </c>
      <c r="Q348" s="106" t="e">
        <f t="shared" ca="1" si="92"/>
        <v>#N/A</v>
      </c>
    </row>
    <row r="349" spans="1:17" hidden="1">
      <c r="A349" s="106">
        <f t="shared" si="85"/>
        <v>338</v>
      </c>
      <c r="B349" s="106" t="str">
        <f t="shared" ca="1" si="86"/>
        <v>N</v>
      </c>
      <c r="C349" s="106" t="str">
        <f t="shared" ca="1" si="96"/>
        <v>-</v>
      </c>
      <c r="D349" s="106" t="str">
        <f t="shared" ca="1" si="96"/>
        <v>-</v>
      </c>
      <c r="E349" s="106" t="str">
        <f t="shared" ca="1" si="96"/>
        <v>-</v>
      </c>
      <c r="F349" s="106" t="str">
        <f t="shared" ca="1" si="96"/>
        <v>-</v>
      </c>
      <c r="G349" s="106" t="str">
        <f t="shared" ca="1" si="96"/>
        <v>-</v>
      </c>
      <c r="H349" s="112" t="str">
        <f t="shared" ca="1" si="96"/>
        <v>-</v>
      </c>
      <c r="I349" s="106" t="str">
        <f t="shared" ca="1" si="96"/>
        <v>-</v>
      </c>
      <c r="J349" s="106" t="e">
        <f t="shared" ca="1" si="93"/>
        <v>#N/A</v>
      </c>
      <c r="K349" s="119" t="e">
        <f t="shared" ca="1" si="88"/>
        <v>#N/A</v>
      </c>
      <c r="L349" s="119" t="e">
        <f t="shared" ca="1" si="89"/>
        <v>#N/A</v>
      </c>
      <c r="M349" s="119" t="e">
        <f t="shared" ca="1" si="90"/>
        <v>#N/A</v>
      </c>
      <c r="N349" s="119" t="e">
        <f t="shared" ca="1" si="91"/>
        <v>#N/A</v>
      </c>
      <c r="O349" s="119" t="str">
        <f t="shared" ca="1" si="95"/>
        <v>-</v>
      </c>
      <c r="P349" s="119" t="str">
        <f t="shared" ca="1" si="94"/>
        <v>-</v>
      </c>
      <c r="Q349" s="106" t="e">
        <f t="shared" ca="1" si="92"/>
        <v>#N/A</v>
      </c>
    </row>
    <row r="350" spans="1:17" hidden="1">
      <c r="A350" s="106">
        <f t="shared" si="85"/>
        <v>339</v>
      </c>
      <c r="B350" s="106" t="str">
        <f t="shared" ca="1" si="86"/>
        <v>N</v>
      </c>
      <c r="C350" s="106" t="str">
        <f t="shared" ca="1" si="96"/>
        <v>-</v>
      </c>
      <c r="D350" s="106" t="str">
        <f t="shared" ca="1" si="96"/>
        <v>-</v>
      </c>
      <c r="E350" s="106" t="str">
        <f t="shared" ca="1" si="96"/>
        <v>-</v>
      </c>
      <c r="F350" s="106" t="str">
        <f t="shared" ca="1" si="96"/>
        <v>-</v>
      </c>
      <c r="G350" s="106" t="str">
        <f t="shared" ca="1" si="96"/>
        <v>-</v>
      </c>
      <c r="H350" s="112" t="str">
        <f t="shared" ca="1" si="96"/>
        <v>-</v>
      </c>
      <c r="I350" s="106" t="str">
        <f t="shared" ca="1" si="96"/>
        <v>-</v>
      </c>
      <c r="J350" s="106" t="e">
        <f t="shared" ca="1" si="93"/>
        <v>#N/A</v>
      </c>
      <c r="K350" s="119" t="e">
        <f t="shared" ca="1" si="88"/>
        <v>#N/A</v>
      </c>
      <c r="L350" s="119" t="e">
        <f t="shared" ca="1" si="89"/>
        <v>#N/A</v>
      </c>
      <c r="M350" s="119" t="e">
        <f t="shared" ca="1" si="90"/>
        <v>#N/A</v>
      </c>
      <c r="N350" s="119" t="e">
        <f t="shared" ca="1" si="91"/>
        <v>#N/A</v>
      </c>
      <c r="O350" s="119" t="str">
        <f t="shared" ca="1" si="95"/>
        <v>-</v>
      </c>
      <c r="P350" s="119" t="str">
        <f t="shared" ca="1" si="94"/>
        <v>-</v>
      </c>
      <c r="Q350" s="106" t="e">
        <f t="shared" ca="1" si="92"/>
        <v>#N/A</v>
      </c>
    </row>
    <row r="351" spans="1:17" hidden="1">
      <c r="A351" s="106">
        <f t="shared" si="85"/>
        <v>340</v>
      </c>
      <c r="B351" s="106" t="str">
        <f t="shared" ca="1" si="86"/>
        <v>N</v>
      </c>
      <c r="C351" s="106" t="str">
        <f t="shared" ca="1" si="96"/>
        <v>-</v>
      </c>
      <c r="D351" s="106" t="str">
        <f t="shared" ca="1" si="96"/>
        <v>-</v>
      </c>
      <c r="E351" s="106" t="str">
        <f t="shared" ca="1" si="96"/>
        <v>-</v>
      </c>
      <c r="F351" s="106" t="str">
        <f t="shared" ca="1" si="96"/>
        <v>-</v>
      </c>
      <c r="G351" s="106" t="str">
        <f t="shared" ca="1" si="96"/>
        <v>-</v>
      </c>
      <c r="H351" s="112" t="str">
        <f t="shared" ca="1" si="96"/>
        <v>-</v>
      </c>
      <c r="I351" s="106" t="str">
        <f t="shared" ca="1" si="96"/>
        <v>-</v>
      </c>
      <c r="J351" s="106" t="e">
        <f t="shared" ca="1" si="93"/>
        <v>#N/A</v>
      </c>
      <c r="K351" s="119" t="e">
        <f t="shared" ca="1" si="88"/>
        <v>#N/A</v>
      </c>
      <c r="L351" s="119" t="e">
        <f t="shared" ca="1" si="89"/>
        <v>#N/A</v>
      </c>
      <c r="M351" s="119" t="e">
        <f t="shared" ca="1" si="90"/>
        <v>#N/A</v>
      </c>
      <c r="N351" s="119" t="e">
        <f t="shared" ca="1" si="91"/>
        <v>#N/A</v>
      </c>
      <c r="O351" s="119" t="str">
        <f t="shared" ca="1" si="95"/>
        <v>-</v>
      </c>
      <c r="P351" s="119" t="str">
        <f t="shared" ca="1" si="94"/>
        <v>-</v>
      </c>
      <c r="Q351" s="106" t="e">
        <f t="shared" ca="1" si="92"/>
        <v>#N/A</v>
      </c>
    </row>
    <row r="352" spans="1:17" hidden="1">
      <c r="A352" s="106">
        <f t="shared" si="85"/>
        <v>341</v>
      </c>
      <c r="B352" s="106" t="str">
        <f t="shared" ca="1" si="86"/>
        <v>N</v>
      </c>
      <c r="C352" s="106" t="str">
        <f t="shared" ref="C352:I361" ca="1" si="97">IF($B352="OK",OFFSET(gen_sort_ul,$A352,C$2),"-")</f>
        <v>-</v>
      </c>
      <c r="D352" s="106" t="str">
        <f t="shared" ca="1" si="97"/>
        <v>-</v>
      </c>
      <c r="E352" s="106" t="str">
        <f t="shared" ca="1" si="97"/>
        <v>-</v>
      </c>
      <c r="F352" s="106" t="str">
        <f t="shared" ca="1" si="97"/>
        <v>-</v>
      </c>
      <c r="G352" s="106" t="str">
        <f t="shared" ca="1" si="97"/>
        <v>-</v>
      </c>
      <c r="H352" s="112" t="str">
        <f t="shared" ca="1" si="97"/>
        <v>-</v>
      </c>
      <c r="I352" s="106" t="str">
        <f t="shared" ca="1" si="97"/>
        <v>-</v>
      </c>
      <c r="J352" s="106" t="e">
        <f t="shared" ca="1" si="93"/>
        <v>#N/A</v>
      </c>
      <c r="K352" s="119" t="e">
        <f t="shared" ca="1" si="88"/>
        <v>#N/A</v>
      </c>
      <c r="L352" s="119" t="e">
        <f t="shared" ca="1" si="89"/>
        <v>#N/A</v>
      </c>
      <c r="M352" s="119" t="e">
        <f t="shared" ca="1" si="90"/>
        <v>#N/A</v>
      </c>
      <c r="N352" s="119" t="e">
        <f t="shared" ca="1" si="91"/>
        <v>#N/A</v>
      </c>
      <c r="O352" s="119" t="str">
        <f t="shared" ca="1" si="95"/>
        <v>-</v>
      </c>
      <c r="P352" s="119" t="str">
        <f t="shared" ca="1" si="94"/>
        <v>-</v>
      </c>
      <c r="Q352" s="106" t="e">
        <f t="shared" ca="1" si="92"/>
        <v>#N/A</v>
      </c>
    </row>
    <row r="353" spans="1:17" hidden="1">
      <c r="A353" s="106">
        <f t="shared" si="85"/>
        <v>342</v>
      </c>
      <c r="B353" s="106" t="str">
        <f t="shared" ca="1" si="86"/>
        <v>N</v>
      </c>
      <c r="C353" s="106" t="str">
        <f t="shared" ca="1" si="97"/>
        <v>-</v>
      </c>
      <c r="D353" s="106" t="str">
        <f t="shared" ca="1" si="97"/>
        <v>-</v>
      </c>
      <c r="E353" s="106" t="str">
        <f t="shared" ca="1" si="97"/>
        <v>-</v>
      </c>
      <c r="F353" s="106" t="str">
        <f t="shared" ca="1" si="97"/>
        <v>-</v>
      </c>
      <c r="G353" s="106" t="str">
        <f t="shared" ca="1" si="97"/>
        <v>-</v>
      </c>
      <c r="H353" s="112" t="str">
        <f t="shared" ca="1" si="97"/>
        <v>-</v>
      </c>
      <c r="I353" s="106" t="str">
        <f t="shared" ca="1" si="97"/>
        <v>-</v>
      </c>
      <c r="J353" s="106" t="e">
        <f t="shared" ca="1" si="93"/>
        <v>#N/A</v>
      </c>
      <c r="K353" s="119" t="e">
        <f t="shared" ca="1" si="88"/>
        <v>#N/A</v>
      </c>
      <c r="L353" s="119" t="e">
        <f t="shared" ca="1" si="89"/>
        <v>#N/A</v>
      </c>
      <c r="M353" s="119" t="e">
        <f t="shared" ca="1" si="90"/>
        <v>#N/A</v>
      </c>
      <c r="N353" s="119" t="e">
        <f t="shared" ca="1" si="91"/>
        <v>#N/A</v>
      </c>
      <c r="O353" s="119" t="str">
        <f t="shared" ca="1" si="95"/>
        <v>-</v>
      </c>
      <c r="P353" s="119" t="str">
        <f t="shared" ca="1" si="94"/>
        <v>-</v>
      </c>
      <c r="Q353" s="106" t="e">
        <f t="shared" ca="1" si="92"/>
        <v>#N/A</v>
      </c>
    </row>
    <row r="354" spans="1:17" hidden="1">
      <c r="A354" s="106">
        <f t="shared" si="85"/>
        <v>343</v>
      </c>
      <c r="B354" s="106" t="str">
        <f t="shared" ca="1" si="86"/>
        <v>N</v>
      </c>
      <c r="C354" s="106" t="str">
        <f t="shared" ca="1" si="97"/>
        <v>-</v>
      </c>
      <c r="D354" s="106" t="str">
        <f t="shared" ca="1" si="97"/>
        <v>-</v>
      </c>
      <c r="E354" s="106" t="str">
        <f t="shared" ca="1" si="97"/>
        <v>-</v>
      </c>
      <c r="F354" s="106" t="str">
        <f t="shared" ca="1" si="97"/>
        <v>-</v>
      </c>
      <c r="G354" s="106" t="str">
        <f t="shared" ca="1" si="97"/>
        <v>-</v>
      </c>
      <c r="H354" s="112" t="str">
        <f t="shared" ca="1" si="97"/>
        <v>-</v>
      </c>
      <c r="I354" s="106" t="str">
        <f t="shared" ca="1" si="97"/>
        <v>-</v>
      </c>
      <c r="J354" s="106" t="e">
        <f t="shared" ca="1" si="93"/>
        <v>#N/A</v>
      </c>
      <c r="K354" s="119" t="e">
        <f t="shared" ca="1" si="88"/>
        <v>#N/A</v>
      </c>
      <c r="L354" s="119" t="e">
        <f t="shared" ca="1" si="89"/>
        <v>#N/A</v>
      </c>
      <c r="M354" s="119" t="e">
        <f t="shared" ca="1" si="90"/>
        <v>#N/A</v>
      </c>
      <c r="N354" s="119" t="e">
        <f t="shared" ca="1" si="91"/>
        <v>#N/A</v>
      </c>
      <c r="O354" s="119" t="str">
        <f t="shared" ca="1" si="95"/>
        <v>-</v>
      </c>
      <c r="P354" s="119" t="str">
        <f t="shared" ca="1" si="94"/>
        <v>-</v>
      </c>
      <c r="Q354" s="106" t="e">
        <f t="shared" ca="1" si="92"/>
        <v>#N/A</v>
      </c>
    </row>
    <row r="355" spans="1:17" hidden="1">
      <c r="A355" s="106">
        <f t="shared" si="85"/>
        <v>344</v>
      </c>
      <c r="B355" s="106" t="str">
        <f t="shared" ca="1" si="86"/>
        <v>N</v>
      </c>
      <c r="C355" s="106" t="str">
        <f t="shared" ca="1" si="97"/>
        <v>-</v>
      </c>
      <c r="D355" s="106" t="str">
        <f t="shared" ca="1" si="97"/>
        <v>-</v>
      </c>
      <c r="E355" s="106" t="str">
        <f t="shared" ca="1" si="97"/>
        <v>-</v>
      </c>
      <c r="F355" s="106" t="str">
        <f t="shared" ca="1" si="97"/>
        <v>-</v>
      </c>
      <c r="G355" s="106" t="str">
        <f t="shared" ca="1" si="97"/>
        <v>-</v>
      </c>
      <c r="H355" s="112" t="str">
        <f t="shared" ca="1" si="97"/>
        <v>-</v>
      </c>
      <c r="I355" s="106" t="str">
        <f t="shared" ca="1" si="97"/>
        <v>-</v>
      </c>
      <c r="J355" s="106" t="e">
        <f t="shared" ca="1" si="93"/>
        <v>#N/A</v>
      </c>
      <c r="K355" s="119" t="e">
        <f t="shared" ca="1" si="88"/>
        <v>#N/A</v>
      </c>
      <c r="L355" s="119" t="e">
        <f t="shared" ca="1" si="89"/>
        <v>#N/A</v>
      </c>
      <c r="M355" s="119" t="e">
        <f t="shared" ca="1" si="90"/>
        <v>#N/A</v>
      </c>
      <c r="N355" s="119" t="e">
        <f t="shared" ca="1" si="91"/>
        <v>#N/A</v>
      </c>
      <c r="O355" s="119" t="str">
        <f t="shared" ca="1" si="95"/>
        <v>-</v>
      </c>
      <c r="P355" s="119" t="str">
        <f t="shared" ca="1" si="94"/>
        <v>-</v>
      </c>
      <c r="Q355" s="106" t="e">
        <f t="shared" ca="1" si="92"/>
        <v>#N/A</v>
      </c>
    </row>
    <row r="356" spans="1:17" hidden="1">
      <c r="A356" s="106">
        <f t="shared" si="85"/>
        <v>345</v>
      </c>
      <c r="B356" s="106" t="str">
        <f t="shared" ca="1" si="86"/>
        <v>N</v>
      </c>
      <c r="C356" s="106" t="str">
        <f t="shared" ca="1" si="97"/>
        <v>-</v>
      </c>
      <c r="D356" s="106" t="str">
        <f t="shared" ca="1" si="97"/>
        <v>-</v>
      </c>
      <c r="E356" s="106" t="str">
        <f t="shared" ca="1" si="97"/>
        <v>-</v>
      </c>
      <c r="F356" s="106" t="str">
        <f t="shared" ca="1" si="97"/>
        <v>-</v>
      </c>
      <c r="G356" s="106" t="str">
        <f t="shared" ca="1" si="97"/>
        <v>-</v>
      </c>
      <c r="H356" s="112" t="str">
        <f t="shared" ca="1" si="97"/>
        <v>-</v>
      </c>
      <c r="I356" s="106" t="str">
        <f t="shared" ca="1" si="97"/>
        <v>-</v>
      </c>
      <c r="J356" s="106" t="e">
        <f t="shared" ca="1" si="93"/>
        <v>#N/A</v>
      </c>
      <c r="K356" s="119" t="e">
        <f t="shared" ca="1" si="88"/>
        <v>#N/A</v>
      </c>
      <c r="L356" s="119" t="e">
        <f t="shared" ca="1" si="89"/>
        <v>#N/A</v>
      </c>
      <c r="M356" s="119" t="e">
        <f t="shared" ca="1" si="90"/>
        <v>#N/A</v>
      </c>
      <c r="N356" s="119" t="e">
        <f t="shared" ca="1" si="91"/>
        <v>#N/A</v>
      </c>
      <c r="O356" s="119" t="str">
        <f t="shared" ca="1" si="95"/>
        <v>-</v>
      </c>
      <c r="P356" s="119" t="str">
        <f t="shared" ca="1" si="94"/>
        <v>-</v>
      </c>
      <c r="Q356" s="106" t="e">
        <f t="shared" ca="1" si="92"/>
        <v>#N/A</v>
      </c>
    </row>
    <row r="357" spans="1:17" hidden="1">
      <c r="A357" s="106">
        <f t="shared" si="85"/>
        <v>346</v>
      </c>
      <c r="B357" s="106" t="str">
        <f t="shared" ca="1" si="86"/>
        <v>N</v>
      </c>
      <c r="C357" s="106" t="str">
        <f t="shared" ca="1" si="97"/>
        <v>-</v>
      </c>
      <c r="D357" s="106" t="str">
        <f t="shared" ca="1" si="97"/>
        <v>-</v>
      </c>
      <c r="E357" s="106" t="str">
        <f t="shared" ca="1" si="97"/>
        <v>-</v>
      </c>
      <c r="F357" s="106" t="str">
        <f t="shared" ca="1" si="97"/>
        <v>-</v>
      </c>
      <c r="G357" s="106" t="str">
        <f t="shared" ca="1" si="97"/>
        <v>-</v>
      </c>
      <c r="H357" s="112" t="str">
        <f t="shared" ca="1" si="97"/>
        <v>-</v>
      </c>
      <c r="I357" s="106" t="str">
        <f t="shared" ca="1" si="97"/>
        <v>-</v>
      </c>
      <c r="J357" s="106" t="e">
        <f t="shared" ca="1" si="93"/>
        <v>#N/A</v>
      </c>
      <c r="K357" s="119" t="e">
        <f t="shared" ca="1" si="88"/>
        <v>#N/A</v>
      </c>
      <c r="L357" s="119" t="e">
        <f t="shared" ca="1" si="89"/>
        <v>#N/A</v>
      </c>
      <c r="M357" s="119" t="e">
        <f t="shared" ca="1" si="90"/>
        <v>#N/A</v>
      </c>
      <c r="N357" s="119" t="e">
        <f t="shared" ca="1" si="91"/>
        <v>#N/A</v>
      </c>
      <c r="O357" s="119" t="str">
        <f t="shared" ca="1" si="95"/>
        <v>-</v>
      </c>
      <c r="P357" s="119" t="str">
        <f t="shared" ca="1" si="94"/>
        <v>-</v>
      </c>
      <c r="Q357" s="106" t="e">
        <f t="shared" ca="1" si="92"/>
        <v>#N/A</v>
      </c>
    </row>
    <row r="358" spans="1:17" hidden="1">
      <c r="A358" s="106">
        <f t="shared" si="85"/>
        <v>347</v>
      </c>
      <c r="B358" s="106" t="str">
        <f t="shared" ca="1" si="86"/>
        <v>N</v>
      </c>
      <c r="C358" s="106" t="str">
        <f t="shared" ca="1" si="97"/>
        <v>-</v>
      </c>
      <c r="D358" s="106" t="str">
        <f t="shared" ca="1" si="97"/>
        <v>-</v>
      </c>
      <c r="E358" s="106" t="str">
        <f t="shared" ca="1" si="97"/>
        <v>-</v>
      </c>
      <c r="F358" s="106" t="str">
        <f t="shared" ca="1" si="97"/>
        <v>-</v>
      </c>
      <c r="G358" s="106" t="str">
        <f t="shared" ca="1" si="97"/>
        <v>-</v>
      </c>
      <c r="H358" s="112" t="str">
        <f t="shared" ca="1" si="97"/>
        <v>-</v>
      </c>
      <c r="I358" s="106" t="str">
        <f t="shared" ca="1" si="97"/>
        <v>-</v>
      </c>
      <c r="J358" s="106" t="e">
        <f t="shared" ca="1" si="93"/>
        <v>#N/A</v>
      </c>
      <c r="K358" s="119" t="e">
        <f t="shared" ca="1" si="88"/>
        <v>#N/A</v>
      </c>
      <c r="L358" s="119" t="e">
        <f t="shared" ca="1" si="89"/>
        <v>#N/A</v>
      </c>
      <c r="M358" s="119" t="e">
        <f t="shared" ca="1" si="90"/>
        <v>#N/A</v>
      </c>
      <c r="N358" s="119" t="e">
        <f t="shared" ca="1" si="91"/>
        <v>#N/A</v>
      </c>
      <c r="O358" s="119" t="str">
        <f t="shared" ca="1" si="95"/>
        <v>-</v>
      </c>
      <c r="P358" s="119" t="str">
        <f t="shared" ca="1" si="94"/>
        <v>-</v>
      </c>
      <c r="Q358" s="106" t="e">
        <f t="shared" ca="1" si="92"/>
        <v>#N/A</v>
      </c>
    </row>
    <row r="359" spans="1:17" hidden="1">
      <c r="A359" s="106">
        <f t="shared" si="85"/>
        <v>348</v>
      </c>
      <c r="B359" s="106" t="str">
        <f t="shared" ca="1" si="86"/>
        <v>N</v>
      </c>
      <c r="C359" s="106" t="str">
        <f t="shared" ca="1" si="97"/>
        <v>-</v>
      </c>
      <c r="D359" s="106" t="str">
        <f t="shared" ca="1" si="97"/>
        <v>-</v>
      </c>
      <c r="E359" s="106" t="str">
        <f t="shared" ca="1" si="97"/>
        <v>-</v>
      </c>
      <c r="F359" s="106" t="str">
        <f t="shared" ca="1" si="97"/>
        <v>-</v>
      </c>
      <c r="G359" s="106" t="str">
        <f t="shared" ca="1" si="97"/>
        <v>-</v>
      </c>
      <c r="H359" s="112" t="str">
        <f t="shared" ca="1" si="97"/>
        <v>-</v>
      </c>
      <c r="I359" s="106" t="str">
        <f t="shared" ca="1" si="97"/>
        <v>-</v>
      </c>
      <c r="J359" s="106" t="e">
        <f t="shared" ca="1" si="93"/>
        <v>#N/A</v>
      </c>
      <c r="K359" s="119" t="e">
        <f t="shared" ca="1" si="88"/>
        <v>#N/A</v>
      </c>
      <c r="L359" s="119" t="e">
        <f t="shared" ca="1" si="89"/>
        <v>#N/A</v>
      </c>
      <c r="M359" s="119" t="e">
        <f t="shared" ca="1" si="90"/>
        <v>#N/A</v>
      </c>
      <c r="N359" s="119" t="e">
        <f t="shared" ca="1" si="91"/>
        <v>#N/A</v>
      </c>
      <c r="O359" s="119" t="str">
        <f t="shared" ca="1" si="95"/>
        <v>-</v>
      </c>
      <c r="P359" s="119" t="str">
        <f t="shared" ca="1" si="94"/>
        <v>-</v>
      </c>
      <c r="Q359" s="106" t="e">
        <f t="shared" ca="1" si="92"/>
        <v>#N/A</v>
      </c>
    </row>
    <row r="360" spans="1:17" hidden="1">
      <c r="A360" s="106">
        <f t="shared" si="85"/>
        <v>349</v>
      </c>
      <c r="B360" s="106" t="str">
        <f t="shared" ca="1" si="86"/>
        <v>N</v>
      </c>
      <c r="C360" s="106" t="str">
        <f t="shared" ca="1" si="97"/>
        <v>-</v>
      </c>
      <c r="D360" s="106" t="str">
        <f t="shared" ca="1" si="97"/>
        <v>-</v>
      </c>
      <c r="E360" s="106" t="str">
        <f t="shared" ca="1" si="97"/>
        <v>-</v>
      </c>
      <c r="F360" s="106" t="str">
        <f t="shared" ca="1" si="97"/>
        <v>-</v>
      </c>
      <c r="G360" s="106" t="str">
        <f t="shared" ca="1" si="97"/>
        <v>-</v>
      </c>
      <c r="H360" s="112" t="str">
        <f t="shared" ca="1" si="97"/>
        <v>-</v>
      </c>
      <c r="I360" s="106" t="str">
        <f t="shared" ca="1" si="97"/>
        <v>-</v>
      </c>
      <c r="J360" s="106" t="e">
        <f t="shared" ca="1" si="93"/>
        <v>#N/A</v>
      </c>
      <c r="K360" s="119" t="e">
        <f t="shared" ca="1" si="88"/>
        <v>#N/A</v>
      </c>
      <c r="L360" s="119" t="e">
        <f t="shared" ca="1" si="89"/>
        <v>#N/A</v>
      </c>
      <c r="M360" s="119" t="e">
        <f t="shared" ca="1" si="90"/>
        <v>#N/A</v>
      </c>
      <c r="N360" s="119" t="e">
        <f t="shared" ca="1" si="91"/>
        <v>#N/A</v>
      </c>
      <c r="O360" s="119" t="str">
        <f t="shared" ca="1" si="95"/>
        <v>-</v>
      </c>
      <c r="P360" s="119" t="str">
        <f t="shared" ca="1" si="94"/>
        <v>-</v>
      </c>
      <c r="Q360" s="106" t="e">
        <f t="shared" ca="1" si="92"/>
        <v>#N/A</v>
      </c>
    </row>
    <row r="361" spans="1:17" hidden="1">
      <c r="A361" s="106">
        <f t="shared" si="85"/>
        <v>350</v>
      </c>
      <c r="B361" s="106" t="str">
        <f t="shared" ca="1" si="86"/>
        <v>N</v>
      </c>
      <c r="C361" s="106" t="str">
        <f t="shared" ca="1" si="97"/>
        <v>-</v>
      </c>
      <c r="D361" s="106" t="str">
        <f t="shared" ca="1" si="97"/>
        <v>-</v>
      </c>
      <c r="E361" s="106" t="str">
        <f t="shared" ca="1" si="97"/>
        <v>-</v>
      </c>
      <c r="F361" s="106" t="str">
        <f t="shared" ca="1" si="97"/>
        <v>-</v>
      </c>
      <c r="G361" s="106" t="str">
        <f t="shared" ca="1" si="97"/>
        <v>-</v>
      </c>
      <c r="H361" s="112" t="str">
        <f t="shared" ca="1" si="97"/>
        <v>-</v>
      </c>
      <c r="I361" s="106" t="str">
        <f t="shared" ca="1" si="97"/>
        <v>-</v>
      </c>
      <c r="J361" s="106" t="e">
        <f t="shared" ca="1" si="93"/>
        <v>#N/A</v>
      </c>
      <c r="K361" s="119" t="e">
        <f t="shared" ca="1" si="88"/>
        <v>#N/A</v>
      </c>
      <c r="L361" s="119" t="e">
        <f t="shared" ca="1" si="89"/>
        <v>#N/A</v>
      </c>
      <c r="M361" s="119" t="e">
        <f t="shared" ca="1" si="90"/>
        <v>#N/A</v>
      </c>
      <c r="N361" s="119" t="e">
        <f t="shared" ca="1" si="91"/>
        <v>#N/A</v>
      </c>
      <c r="O361" s="119" t="str">
        <f t="shared" ca="1" si="95"/>
        <v>-</v>
      </c>
      <c r="P361" s="119" t="str">
        <f t="shared" ca="1" si="94"/>
        <v>-</v>
      </c>
      <c r="Q361" s="106" t="e">
        <f t="shared" ca="1" si="92"/>
        <v>#N/A</v>
      </c>
    </row>
    <row r="362" spans="1:17" hidden="1">
      <c r="A362" s="106">
        <f t="shared" si="85"/>
        <v>351</v>
      </c>
      <c r="B362" s="106" t="str">
        <f t="shared" ca="1" si="86"/>
        <v>N</v>
      </c>
      <c r="C362" s="106" t="str">
        <f t="shared" ref="C362:I371" ca="1" si="98">IF($B362="OK",OFFSET(gen_sort_ul,$A362,C$2),"-")</f>
        <v>-</v>
      </c>
      <c r="D362" s="106" t="str">
        <f t="shared" ca="1" si="98"/>
        <v>-</v>
      </c>
      <c r="E362" s="106" t="str">
        <f t="shared" ca="1" si="98"/>
        <v>-</v>
      </c>
      <c r="F362" s="106" t="str">
        <f t="shared" ca="1" si="98"/>
        <v>-</v>
      </c>
      <c r="G362" s="106" t="str">
        <f t="shared" ca="1" si="98"/>
        <v>-</v>
      </c>
      <c r="H362" s="112" t="str">
        <f t="shared" ca="1" si="98"/>
        <v>-</v>
      </c>
      <c r="I362" s="106" t="str">
        <f t="shared" ca="1" si="98"/>
        <v>-</v>
      </c>
      <c r="J362" s="106" t="e">
        <f t="shared" ca="1" si="93"/>
        <v>#N/A</v>
      </c>
      <c r="K362" s="119" t="e">
        <f t="shared" ca="1" si="88"/>
        <v>#N/A</v>
      </c>
      <c r="L362" s="119" t="e">
        <f t="shared" ca="1" si="89"/>
        <v>#N/A</v>
      </c>
      <c r="M362" s="119" t="e">
        <f t="shared" ca="1" si="90"/>
        <v>#N/A</v>
      </c>
      <c r="N362" s="119" t="e">
        <f t="shared" ca="1" si="91"/>
        <v>#N/A</v>
      </c>
      <c r="O362" s="119" t="str">
        <f t="shared" ca="1" si="95"/>
        <v>-</v>
      </c>
      <c r="P362" s="119" t="str">
        <f t="shared" ca="1" si="94"/>
        <v>-</v>
      </c>
      <c r="Q362" s="106" t="e">
        <f t="shared" ca="1" si="92"/>
        <v>#N/A</v>
      </c>
    </row>
    <row r="363" spans="1:17" hidden="1">
      <c r="A363" s="106">
        <f t="shared" si="85"/>
        <v>352</v>
      </c>
      <c r="B363" s="106" t="str">
        <f t="shared" ca="1" si="86"/>
        <v>N</v>
      </c>
      <c r="C363" s="106" t="str">
        <f t="shared" ca="1" si="98"/>
        <v>-</v>
      </c>
      <c r="D363" s="106" t="str">
        <f t="shared" ca="1" si="98"/>
        <v>-</v>
      </c>
      <c r="E363" s="106" t="str">
        <f t="shared" ca="1" si="98"/>
        <v>-</v>
      </c>
      <c r="F363" s="106" t="str">
        <f t="shared" ca="1" si="98"/>
        <v>-</v>
      </c>
      <c r="G363" s="106" t="str">
        <f t="shared" ca="1" si="98"/>
        <v>-</v>
      </c>
      <c r="H363" s="112" t="str">
        <f t="shared" ca="1" si="98"/>
        <v>-</v>
      </c>
      <c r="I363" s="106" t="str">
        <f t="shared" ca="1" si="98"/>
        <v>-</v>
      </c>
      <c r="J363" s="106" t="e">
        <f t="shared" ca="1" si="93"/>
        <v>#N/A</v>
      </c>
      <c r="K363" s="119" t="e">
        <f t="shared" ca="1" si="88"/>
        <v>#N/A</v>
      </c>
      <c r="L363" s="119" t="e">
        <f t="shared" ca="1" si="89"/>
        <v>#N/A</v>
      </c>
      <c r="M363" s="119" t="e">
        <f t="shared" ca="1" si="90"/>
        <v>#N/A</v>
      </c>
      <c r="N363" s="119" t="e">
        <f t="shared" ca="1" si="91"/>
        <v>#N/A</v>
      </c>
      <c r="O363" s="119" t="str">
        <f t="shared" ca="1" si="95"/>
        <v>-</v>
      </c>
      <c r="P363" s="119" t="str">
        <f t="shared" ca="1" si="94"/>
        <v>-</v>
      </c>
      <c r="Q363" s="106" t="e">
        <f t="shared" ca="1" si="92"/>
        <v>#N/A</v>
      </c>
    </row>
    <row r="364" spans="1:17" hidden="1">
      <c r="A364" s="106">
        <f t="shared" si="85"/>
        <v>353</v>
      </c>
      <c r="B364" s="106" t="str">
        <f t="shared" ca="1" si="86"/>
        <v>N</v>
      </c>
      <c r="C364" s="106" t="str">
        <f t="shared" ca="1" si="98"/>
        <v>-</v>
      </c>
      <c r="D364" s="106" t="str">
        <f t="shared" ca="1" si="98"/>
        <v>-</v>
      </c>
      <c r="E364" s="106" t="str">
        <f t="shared" ca="1" si="98"/>
        <v>-</v>
      </c>
      <c r="F364" s="106" t="str">
        <f t="shared" ca="1" si="98"/>
        <v>-</v>
      </c>
      <c r="G364" s="106" t="str">
        <f t="shared" ca="1" si="98"/>
        <v>-</v>
      </c>
      <c r="H364" s="112" t="str">
        <f t="shared" ca="1" si="98"/>
        <v>-</v>
      </c>
      <c r="I364" s="106" t="str">
        <f t="shared" ca="1" si="98"/>
        <v>-</v>
      </c>
      <c r="J364" s="106" t="e">
        <f t="shared" ca="1" si="93"/>
        <v>#N/A</v>
      </c>
      <c r="K364" s="119" t="e">
        <f t="shared" ca="1" si="88"/>
        <v>#N/A</v>
      </c>
      <c r="L364" s="119" t="e">
        <f t="shared" ca="1" si="89"/>
        <v>#N/A</v>
      </c>
      <c r="M364" s="119" t="e">
        <f t="shared" ca="1" si="90"/>
        <v>#N/A</v>
      </c>
      <c r="N364" s="119" t="e">
        <f t="shared" ca="1" si="91"/>
        <v>#N/A</v>
      </c>
      <c r="O364" s="119" t="str">
        <f t="shared" ca="1" si="95"/>
        <v>-</v>
      </c>
      <c r="P364" s="119" t="str">
        <f t="shared" ca="1" si="94"/>
        <v>-</v>
      </c>
      <c r="Q364" s="106" t="e">
        <f t="shared" ca="1" si="92"/>
        <v>#N/A</v>
      </c>
    </row>
    <row r="365" spans="1:17" hidden="1">
      <c r="A365" s="106">
        <f t="shared" si="85"/>
        <v>354</v>
      </c>
      <c r="B365" s="106" t="str">
        <f t="shared" ca="1" si="86"/>
        <v>N</v>
      </c>
      <c r="C365" s="106" t="str">
        <f t="shared" ca="1" si="98"/>
        <v>-</v>
      </c>
      <c r="D365" s="106" t="str">
        <f t="shared" ca="1" si="98"/>
        <v>-</v>
      </c>
      <c r="E365" s="106" t="str">
        <f t="shared" ca="1" si="98"/>
        <v>-</v>
      </c>
      <c r="F365" s="106" t="str">
        <f t="shared" ca="1" si="98"/>
        <v>-</v>
      </c>
      <c r="G365" s="106" t="str">
        <f t="shared" ca="1" si="98"/>
        <v>-</v>
      </c>
      <c r="H365" s="112" t="str">
        <f t="shared" ca="1" si="98"/>
        <v>-</v>
      </c>
      <c r="I365" s="106" t="str">
        <f t="shared" ca="1" si="98"/>
        <v>-</v>
      </c>
      <c r="J365" s="106" t="e">
        <f t="shared" ca="1" si="93"/>
        <v>#N/A</v>
      </c>
      <c r="K365" s="119" t="e">
        <f t="shared" ca="1" si="88"/>
        <v>#N/A</v>
      </c>
      <c r="L365" s="119" t="e">
        <f t="shared" ca="1" si="89"/>
        <v>#N/A</v>
      </c>
      <c r="M365" s="119" t="e">
        <f t="shared" ca="1" si="90"/>
        <v>#N/A</v>
      </c>
      <c r="N365" s="119" t="e">
        <f t="shared" ca="1" si="91"/>
        <v>#N/A</v>
      </c>
      <c r="O365" s="119" t="str">
        <f t="shared" ca="1" si="95"/>
        <v>-</v>
      </c>
      <c r="P365" s="119" t="str">
        <f t="shared" ca="1" si="94"/>
        <v>-</v>
      </c>
      <c r="Q365" s="106" t="e">
        <f t="shared" ca="1" si="92"/>
        <v>#N/A</v>
      </c>
    </row>
    <row r="366" spans="1:17" hidden="1">
      <c r="A366" s="106">
        <f t="shared" si="85"/>
        <v>355</v>
      </c>
      <c r="B366" s="106" t="str">
        <f t="shared" ca="1" si="86"/>
        <v>N</v>
      </c>
      <c r="C366" s="106" t="str">
        <f t="shared" ca="1" si="98"/>
        <v>-</v>
      </c>
      <c r="D366" s="106" t="str">
        <f t="shared" ca="1" si="98"/>
        <v>-</v>
      </c>
      <c r="E366" s="106" t="str">
        <f t="shared" ca="1" si="98"/>
        <v>-</v>
      </c>
      <c r="F366" s="106" t="str">
        <f t="shared" ca="1" si="98"/>
        <v>-</v>
      </c>
      <c r="G366" s="106" t="str">
        <f t="shared" ca="1" si="98"/>
        <v>-</v>
      </c>
      <c r="H366" s="112" t="str">
        <f t="shared" ca="1" si="98"/>
        <v>-</v>
      </c>
      <c r="I366" s="106" t="str">
        <f t="shared" ca="1" si="98"/>
        <v>-</v>
      </c>
      <c r="J366" s="106" t="e">
        <f t="shared" ca="1" si="93"/>
        <v>#N/A</v>
      </c>
      <c r="K366" s="119" t="e">
        <f t="shared" ca="1" si="88"/>
        <v>#N/A</v>
      </c>
      <c r="L366" s="119" t="e">
        <f t="shared" ca="1" si="89"/>
        <v>#N/A</v>
      </c>
      <c r="M366" s="119" t="e">
        <f t="shared" ca="1" si="90"/>
        <v>#N/A</v>
      </c>
      <c r="N366" s="119" t="e">
        <f t="shared" ca="1" si="91"/>
        <v>#N/A</v>
      </c>
      <c r="O366" s="119" t="str">
        <f t="shared" ca="1" si="95"/>
        <v>-</v>
      </c>
      <c r="P366" s="119" t="str">
        <f t="shared" ca="1" si="94"/>
        <v>-</v>
      </c>
      <c r="Q366" s="106" t="e">
        <f t="shared" ca="1" si="92"/>
        <v>#N/A</v>
      </c>
    </row>
    <row r="367" spans="1:17" hidden="1">
      <c r="A367" s="106">
        <f t="shared" si="85"/>
        <v>356</v>
      </c>
      <c r="B367" s="106" t="str">
        <f t="shared" ca="1" si="86"/>
        <v>N</v>
      </c>
      <c r="C367" s="106" t="str">
        <f t="shared" ca="1" si="98"/>
        <v>-</v>
      </c>
      <c r="D367" s="106" t="str">
        <f t="shared" ca="1" si="98"/>
        <v>-</v>
      </c>
      <c r="E367" s="106" t="str">
        <f t="shared" ca="1" si="98"/>
        <v>-</v>
      </c>
      <c r="F367" s="106" t="str">
        <f t="shared" ca="1" si="98"/>
        <v>-</v>
      </c>
      <c r="G367" s="106" t="str">
        <f t="shared" ca="1" si="98"/>
        <v>-</v>
      </c>
      <c r="H367" s="112" t="str">
        <f t="shared" ca="1" si="98"/>
        <v>-</v>
      </c>
      <c r="I367" s="106" t="str">
        <f t="shared" ca="1" si="98"/>
        <v>-</v>
      </c>
      <c r="J367" s="106" t="e">
        <f t="shared" ca="1" si="93"/>
        <v>#N/A</v>
      </c>
      <c r="K367" s="119" t="e">
        <f t="shared" ca="1" si="88"/>
        <v>#N/A</v>
      </c>
      <c r="L367" s="119" t="e">
        <f t="shared" ca="1" si="89"/>
        <v>#N/A</v>
      </c>
      <c r="M367" s="119" t="e">
        <f t="shared" ca="1" si="90"/>
        <v>#N/A</v>
      </c>
      <c r="N367" s="119" t="e">
        <f t="shared" ca="1" si="91"/>
        <v>#N/A</v>
      </c>
      <c r="O367" s="119" t="str">
        <f t="shared" ca="1" si="95"/>
        <v>-</v>
      </c>
      <c r="P367" s="119" t="str">
        <f t="shared" ca="1" si="94"/>
        <v>-</v>
      </c>
      <c r="Q367" s="106" t="e">
        <f t="shared" ca="1" si="92"/>
        <v>#N/A</v>
      </c>
    </row>
    <row r="368" spans="1:17" hidden="1">
      <c r="A368" s="106">
        <f t="shared" si="85"/>
        <v>357</v>
      </c>
      <c r="B368" s="106" t="str">
        <f t="shared" ca="1" si="86"/>
        <v>N</v>
      </c>
      <c r="C368" s="106" t="str">
        <f t="shared" ca="1" si="98"/>
        <v>-</v>
      </c>
      <c r="D368" s="106" t="str">
        <f t="shared" ca="1" si="98"/>
        <v>-</v>
      </c>
      <c r="E368" s="106" t="str">
        <f t="shared" ca="1" si="98"/>
        <v>-</v>
      </c>
      <c r="F368" s="106" t="str">
        <f t="shared" ca="1" si="98"/>
        <v>-</v>
      </c>
      <c r="G368" s="106" t="str">
        <f t="shared" ca="1" si="98"/>
        <v>-</v>
      </c>
      <c r="H368" s="112" t="str">
        <f t="shared" ca="1" si="98"/>
        <v>-</v>
      </c>
      <c r="I368" s="106" t="str">
        <f t="shared" ca="1" si="98"/>
        <v>-</v>
      </c>
      <c r="J368" s="106" t="e">
        <f t="shared" ca="1" si="93"/>
        <v>#N/A</v>
      </c>
      <c r="K368" s="119" t="e">
        <f t="shared" ca="1" si="88"/>
        <v>#N/A</v>
      </c>
      <c r="L368" s="119" t="e">
        <f t="shared" ca="1" si="89"/>
        <v>#N/A</v>
      </c>
      <c r="M368" s="119" t="e">
        <f t="shared" ca="1" si="90"/>
        <v>#N/A</v>
      </c>
      <c r="N368" s="119" t="e">
        <f t="shared" ca="1" si="91"/>
        <v>#N/A</v>
      </c>
      <c r="O368" s="119" t="str">
        <f t="shared" ca="1" si="95"/>
        <v>-</v>
      </c>
      <c r="P368" s="119" t="str">
        <f t="shared" ca="1" si="94"/>
        <v>-</v>
      </c>
      <c r="Q368" s="106" t="e">
        <f t="shared" ca="1" si="92"/>
        <v>#N/A</v>
      </c>
    </row>
    <row r="369" spans="1:17" hidden="1">
      <c r="A369" s="106">
        <f t="shared" si="85"/>
        <v>358</v>
      </c>
      <c r="B369" s="106" t="str">
        <f t="shared" ca="1" si="86"/>
        <v>N</v>
      </c>
      <c r="C369" s="106" t="str">
        <f t="shared" ca="1" si="98"/>
        <v>-</v>
      </c>
      <c r="D369" s="106" t="str">
        <f t="shared" ca="1" si="98"/>
        <v>-</v>
      </c>
      <c r="E369" s="106" t="str">
        <f t="shared" ca="1" si="98"/>
        <v>-</v>
      </c>
      <c r="F369" s="106" t="str">
        <f t="shared" ca="1" si="98"/>
        <v>-</v>
      </c>
      <c r="G369" s="106" t="str">
        <f t="shared" ca="1" si="98"/>
        <v>-</v>
      </c>
      <c r="H369" s="112" t="str">
        <f t="shared" ca="1" si="98"/>
        <v>-</v>
      </c>
      <c r="I369" s="106" t="str">
        <f t="shared" ca="1" si="98"/>
        <v>-</v>
      </c>
      <c r="J369" s="106" t="e">
        <f t="shared" ca="1" si="93"/>
        <v>#N/A</v>
      </c>
      <c r="K369" s="119" t="e">
        <f t="shared" ca="1" si="88"/>
        <v>#N/A</v>
      </c>
      <c r="L369" s="119" t="e">
        <f t="shared" ca="1" si="89"/>
        <v>#N/A</v>
      </c>
      <c r="M369" s="119" t="e">
        <f t="shared" ca="1" si="90"/>
        <v>#N/A</v>
      </c>
      <c r="N369" s="119" t="e">
        <f t="shared" ca="1" si="91"/>
        <v>#N/A</v>
      </c>
      <c r="O369" s="119" t="str">
        <f t="shared" ca="1" si="95"/>
        <v>-</v>
      </c>
      <c r="P369" s="119" t="str">
        <f t="shared" ca="1" si="94"/>
        <v>-</v>
      </c>
      <c r="Q369" s="106" t="e">
        <f t="shared" ca="1" si="92"/>
        <v>#N/A</v>
      </c>
    </row>
    <row r="370" spans="1:17" hidden="1">
      <c r="A370" s="106">
        <f t="shared" si="85"/>
        <v>359</v>
      </c>
      <c r="B370" s="106" t="str">
        <f t="shared" ca="1" si="86"/>
        <v>N</v>
      </c>
      <c r="C370" s="106" t="str">
        <f t="shared" ca="1" si="98"/>
        <v>-</v>
      </c>
      <c r="D370" s="106" t="str">
        <f t="shared" ca="1" si="98"/>
        <v>-</v>
      </c>
      <c r="E370" s="106" t="str">
        <f t="shared" ca="1" si="98"/>
        <v>-</v>
      </c>
      <c r="F370" s="106" t="str">
        <f t="shared" ca="1" si="98"/>
        <v>-</v>
      </c>
      <c r="G370" s="106" t="str">
        <f t="shared" ca="1" si="98"/>
        <v>-</v>
      </c>
      <c r="H370" s="112" t="str">
        <f t="shared" ca="1" si="98"/>
        <v>-</v>
      </c>
      <c r="I370" s="106" t="str">
        <f t="shared" ca="1" si="98"/>
        <v>-</v>
      </c>
      <c r="J370" s="106" t="e">
        <f t="shared" ca="1" si="93"/>
        <v>#N/A</v>
      </c>
      <c r="K370" s="119" t="e">
        <f t="shared" ca="1" si="88"/>
        <v>#N/A</v>
      </c>
      <c r="L370" s="119" t="e">
        <f t="shared" ca="1" si="89"/>
        <v>#N/A</v>
      </c>
      <c r="M370" s="119" t="e">
        <f t="shared" ca="1" si="90"/>
        <v>#N/A</v>
      </c>
      <c r="N370" s="119" t="e">
        <f t="shared" ca="1" si="91"/>
        <v>#N/A</v>
      </c>
      <c r="O370" s="119" t="str">
        <f t="shared" ca="1" si="95"/>
        <v>-</v>
      </c>
      <c r="P370" s="119" t="str">
        <f t="shared" ca="1" si="94"/>
        <v>-</v>
      </c>
      <c r="Q370" s="106" t="e">
        <f t="shared" ca="1" si="92"/>
        <v>#N/A</v>
      </c>
    </row>
    <row r="371" spans="1:17" hidden="1">
      <c r="A371" s="106">
        <f t="shared" si="85"/>
        <v>360</v>
      </c>
      <c r="B371" s="106" t="str">
        <f t="shared" ca="1" si="86"/>
        <v>N</v>
      </c>
      <c r="C371" s="106" t="str">
        <f t="shared" ca="1" si="98"/>
        <v>-</v>
      </c>
      <c r="D371" s="106" t="str">
        <f t="shared" ca="1" si="98"/>
        <v>-</v>
      </c>
      <c r="E371" s="106" t="str">
        <f t="shared" ca="1" si="98"/>
        <v>-</v>
      </c>
      <c r="F371" s="106" t="str">
        <f t="shared" ca="1" si="98"/>
        <v>-</v>
      </c>
      <c r="G371" s="106" t="str">
        <f t="shared" ca="1" si="98"/>
        <v>-</v>
      </c>
      <c r="H371" s="112" t="str">
        <f t="shared" ca="1" si="98"/>
        <v>-</v>
      </c>
      <c r="I371" s="106" t="str">
        <f t="shared" ca="1" si="98"/>
        <v>-</v>
      </c>
      <c r="J371" s="106" t="e">
        <f t="shared" ca="1" si="93"/>
        <v>#N/A</v>
      </c>
      <c r="K371" s="119" t="e">
        <f t="shared" ca="1" si="88"/>
        <v>#N/A</v>
      </c>
      <c r="L371" s="119" t="e">
        <f t="shared" ca="1" si="89"/>
        <v>#N/A</v>
      </c>
      <c r="M371" s="119" t="e">
        <f t="shared" ca="1" si="90"/>
        <v>#N/A</v>
      </c>
      <c r="N371" s="119" t="e">
        <f t="shared" ca="1" si="91"/>
        <v>#N/A</v>
      </c>
      <c r="O371" s="119" t="str">
        <f t="shared" ca="1" si="95"/>
        <v>-</v>
      </c>
      <c r="P371" s="119" t="str">
        <f t="shared" ca="1" si="94"/>
        <v>-</v>
      </c>
      <c r="Q371" s="106" t="e">
        <f t="shared" ca="1" si="92"/>
        <v>#N/A</v>
      </c>
    </row>
    <row r="372" spans="1:17" hidden="1">
      <c r="A372" s="106">
        <f t="shared" si="85"/>
        <v>361</v>
      </c>
      <c r="B372" s="106" t="str">
        <f t="shared" ca="1" si="86"/>
        <v>N</v>
      </c>
      <c r="C372" s="106" t="str">
        <f t="shared" ref="C372:I381" ca="1" si="99">IF($B372="OK",OFFSET(gen_sort_ul,$A372,C$2),"-")</f>
        <v>-</v>
      </c>
      <c r="D372" s="106" t="str">
        <f t="shared" ca="1" si="99"/>
        <v>-</v>
      </c>
      <c r="E372" s="106" t="str">
        <f t="shared" ca="1" si="99"/>
        <v>-</v>
      </c>
      <c r="F372" s="106" t="str">
        <f t="shared" ca="1" si="99"/>
        <v>-</v>
      </c>
      <c r="G372" s="106" t="str">
        <f t="shared" ca="1" si="99"/>
        <v>-</v>
      </c>
      <c r="H372" s="112" t="str">
        <f t="shared" ca="1" si="99"/>
        <v>-</v>
      </c>
      <c r="I372" s="106" t="str">
        <f t="shared" ca="1" si="99"/>
        <v>-</v>
      </c>
      <c r="J372" s="106" t="e">
        <f t="shared" ca="1" si="93"/>
        <v>#N/A</v>
      </c>
      <c r="K372" s="119" t="e">
        <f t="shared" ca="1" si="88"/>
        <v>#N/A</v>
      </c>
      <c r="L372" s="119" t="e">
        <f t="shared" ca="1" si="89"/>
        <v>#N/A</v>
      </c>
      <c r="M372" s="119" t="e">
        <f t="shared" ca="1" si="90"/>
        <v>#N/A</v>
      </c>
      <c r="N372" s="119" t="e">
        <f t="shared" ca="1" si="91"/>
        <v>#N/A</v>
      </c>
      <c r="O372" s="119" t="str">
        <f t="shared" ca="1" si="95"/>
        <v>-</v>
      </c>
      <c r="P372" s="119" t="str">
        <f t="shared" ca="1" si="94"/>
        <v>-</v>
      </c>
      <c r="Q372" s="106" t="e">
        <f t="shared" ca="1" si="92"/>
        <v>#N/A</v>
      </c>
    </row>
    <row r="373" spans="1:17" hidden="1">
      <c r="A373" s="106">
        <f t="shared" si="85"/>
        <v>362</v>
      </c>
      <c r="B373" s="106" t="str">
        <f t="shared" ca="1" si="86"/>
        <v>N</v>
      </c>
      <c r="C373" s="106" t="str">
        <f t="shared" ca="1" si="99"/>
        <v>-</v>
      </c>
      <c r="D373" s="106" t="str">
        <f t="shared" ca="1" si="99"/>
        <v>-</v>
      </c>
      <c r="E373" s="106" t="str">
        <f t="shared" ca="1" si="99"/>
        <v>-</v>
      </c>
      <c r="F373" s="106" t="str">
        <f t="shared" ca="1" si="99"/>
        <v>-</v>
      </c>
      <c r="G373" s="106" t="str">
        <f t="shared" ca="1" si="99"/>
        <v>-</v>
      </c>
      <c r="H373" s="112" t="str">
        <f t="shared" ca="1" si="99"/>
        <v>-</v>
      </c>
      <c r="I373" s="106" t="str">
        <f t="shared" ca="1" si="99"/>
        <v>-</v>
      </c>
      <c r="J373" s="106" t="e">
        <f t="shared" ca="1" si="93"/>
        <v>#N/A</v>
      </c>
      <c r="K373" s="119" t="e">
        <f t="shared" ca="1" si="88"/>
        <v>#N/A</v>
      </c>
      <c r="L373" s="119" t="e">
        <f t="shared" ca="1" si="89"/>
        <v>#N/A</v>
      </c>
      <c r="M373" s="119" t="e">
        <f t="shared" ca="1" si="90"/>
        <v>#N/A</v>
      </c>
      <c r="N373" s="119" t="e">
        <f t="shared" ca="1" si="91"/>
        <v>#N/A</v>
      </c>
      <c r="O373" s="119" t="str">
        <f t="shared" ca="1" si="95"/>
        <v>-</v>
      </c>
      <c r="P373" s="119" t="str">
        <f t="shared" ca="1" si="94"/>
        <v>-</v>
      </c>
      <c r="Q373" s="106" t="e">
        <f t="shared" ca="1" si="92"/>
        <v>#N/A</v>
      </c>
    </row>
    <row r="374" spans="1:17" hidden="1">
      <c r="A374" s="106">
        <f t="shared" si="85"/>
        <v>363</v>
      </c>
      <c r="B374" s="106" t="str">
        <f t="shared" ca="1" si="86"/>
        <v>N</v>
      </c>
      <c r="C374" s="106" t="str">
        <f t="shared" ca="1" si="99"/>
        <v>-</v>
      </c>
      <c r="D374" s="106" t="str">
        <f t="shared" ca="1" si="99"/>
        <v>-</v>
      </c>
      <c r="E374" s="106" t="str">
        <f t="shared" ca="1" si="99"/>
        <v>-</v>
      </c>
      <c r="F374" s="106" t="str">
        <f t="shared" ca="1" si="99"/>
        <v>-</v>
      </c>
      <c r="G374" s="106" t="str">
        <f t="shared" ca="1" si="99"/>
        <v>-</v>
      </c>
      <c r="H374" s="112" t="str">
        <f t="shared" ca="1" si="99"/>
        <v>-</v>
      </c>
      <c r="I374" s="106" t="str">
        <f t="shared" ca="1" si="99"/>
        <v>-</v>
      </c>
      <c r="J374" s="106" t="e">
        <f t="shared" ca="1" si="93"/>
        <v>#N/A</v>
      </c>
      <c r="K374" s="119" t="e">
        <f t="shared" ca="1" si="88"/>
        <v>#N/A</v>
      </c>
      <c r="L374" s="119" t="e">
        <f t="shared" ca="1" si="89"/>
        <v>#N/A</v>
      </c>
      <c r="M374" s="119" t="e">
        <f t="shared" ca="1" si="90"/>
        <v>#N/A</v>
      </c>
      <c r="N374" s="119" t="e">
        <f t="shared" ca="1" si="91"/>
        <v>#N/A</v>
      </c>
      <c r="O374" s="119" t="str">
        <f t="shared" ca="1" si="95"/>
        <v>-</v>
      </c>
      <c r="P374" s="119" t="str">
        <f t="shared" ca="1" si="94"/>
        <v>-</v>
      </c>
      <c r="Q374" s="106" t="e">
        <f t="shared" ca="1" si="92"/>
        <v>#N/A</v>
      </c>
    </row>
    <row r="375" spans="1:17" hidden="1">
      <c r="A375" s="106">
        <f t="shared" si="85"/>
        <v>364</v>
      </c>
      <c r="B375" s="106" t="str">
        <f t="shared" ca="1" si="86"/>
        <v>N</v>
      </c>
      <c r="C375" s="106" t="str">
        <f t="shared" ca="1" si="99"/>
        <v>-</v>
      </c>
      <c r="D375" s="106" t="str">
        <f t="shared" ca="1" si="99"/>
        <v>-</v>
      </c>
      <c r="E375" s="106" t="str">
        <f t="shared" ca="1" si="99"/>
        <v>-</v>
      </c>
      <c r="F375" s="106" t="str">
        <f t="shared" ca="1" si="99"/>
        <v>-</v>
      </c>
      <c r="G375" s="106" t="str">
        <f t="shared" ca="1" si="99"/>
        <v>-</v>
      </c>
      <c r="H375" s="112" t="str">
        <f t="shared" ca="1" si="99"/>
        <v>-</v>
      </c>
      <c r="I375" s="106" t="str">
        <f t="shared" ca="1" si="99"/>
        <v>-</v>
      </c>
      <c r="J375" s="106" t="e">
        <f t="shared" ca="1" si="93"/>
        <v>#N/A</v>
      </c>
      <c r="K375" s="119" t="e">
        <f t="shared" ca="1" si="88"/>
        <v>#N/A</v>
      </c>
      <c r="L375" s="119" t="e">
        <f t="shared" ca="1" si="89"/>
        <v>#N/A</v>
      </c>
      <c r="M375" s="119" t="e">
        <f t="shared" ca="1" si="90"/>
        <v>#N/A</v>
      </c>
      <c r="N375" s="119" t="e">
        <f t="shared" ca="1" si="91"/>
        <v>#N/A</v>
      </c>
      <c r="O375" s="119" t="str">
        <f t="shared" ca="1" si="95"/>
        <v>-</v>
      </c>
      <c r="P375" s="119" t="str">
        <f t="shared" ca="1" si="94"/>
        <v>-</v>
      </c>
      <c r="Q375" s="106" t="e">
        <f t="shared" ca="1" si="92"/>
        <v>#N/A</v>
      </c>
    </row>
    <row r="376" spans="1:17" hidden="1">
      <c r="A376" s="106">
        <f t="shared" si="85"/>
        <v>365</v>
      </c>
      <c r="B376" s="106" t="str">
        <f t="shared" ca="1" si="86"/>
        <v>N</v>
      </c>
      <c r="C376" s="106" t="str">
        <f t="shared" ca="1" si="99"/>
        <v>-</v>
      </c>
      <c r="D376" s="106" t="str">
        <f t="shared" ca="1" si="99"/>
        <v>-</v>
      </c>
      <c r="E376" s="106" t="str">
        <f t="shared" ca="1" si="99"/>
        <v>-</v>
      </c>
      <c r="F376" s="106" t="str">
        <f t="shared" ca="1" si="99"/>
        <v>-</v>
      </c>
      <c r="G376" s="106" t="str">
        <f t="shared" ca="1" si="99"/>
        <v>-</v>
      </c>
      <c r="H376" s="112" t="str">
        <f t="shared" ca="1" si="99"/>
        <v>-</v>
      </c>
      <c r="I376" s="106" t="str">
        <f t="shared" ca="1" si="99"/>
        <v>-</v>
      </c>
      <c r="J376" s="106" t="e">
        <f t="shared" ca="1" si="93"/>
        <v>#N/A</v>
      </c>
      <c r="K376" s="119" t="e">
        <f t="shared" ca="1" si="88"/>
        <v>#N/A</v>
      </c>
      <c r="L376" s="119" t="e">
        <f t="shared" ca="1" si="89"/>
        <v>#N/A</v>
      </c>
      <c r="M376" s="119" t="e">
        <f t="shared" ca="1" si="90"/>
        <v>#N/A</v>
      </c>
      <c r="N376" s="119" t="e">
        <f t="shared" ca="1" si="91"/>
        <v>#N/A</v>
      </c>
      <c r="O376" s="119" t="str">
        <f t="shared" ca="1" si="95"/>
        <v>-</v>
      </c>
      <c r="P376" s="119" t="str">
        <f t="shared" ca="1" si="94"/>
        <v>-</v>
      </c>
      <c r="Q376" s="106" t="e">
        <f t="shared" ca="1" si="92"/>
        <v>#N/A</v>
      </c>
    </row>
    <row r="377" spans="1:17" hidden="1">
      <c r="A377" s="106">
        <f t="shared" si="85"/>
        <v>366</v>
      </c>
      <c r="B377" s="106" t="str">
        <f t="shared" ca="1" si="86"/>
        <v>N</v>
      </c>
      <c r="C377" s="106" t="str">
        <f t="shared" ca="1" si="99"/>
        <v>-</v>
      </c>
      <c r="D377" s="106" t="str">
        <f t="shared" ca="1" si="99"/>
        <v>-</v>
      </c>
      <c r="E377" s="106" t="str">
        <f t="shared" ca="1" si="99"/>
        <v>-</v>
      </c>
      <c r="F377" s="106" t="str">
        <f t="shared" ca="1" si="99"/>
        <v>-</v>
      </c>
      <c r="G377" s="106" t="str">
        <f t="shared" ca="1" si="99"/>
        <v>-</v>
      </c>
      <c r="H377" s="112" t="str">
        <f t="shared" ca="1" si="99"/>
        <v>-</v>
      </c>
      <c r="I377" s="106" t="str">
        <f t="shared" ca="1" si="99"/>
        <v>-</v>
      </c>
      <c r="J377" s="106" t="e">
        <f t="shared" ca="1" si="93"/>
        <v>#N/A</v>
      </c>
      <c r="K377" s="119" t="e">
        <f t="shared" ca="1" si="88"/>
        <v>#N/A</v>
      </c>
      <c r="L377" s="119" t="e">
        <f t="shared" ca="1" si="89"/>
        <v>#N/A</v>
      </c>
      <c r="M377" s="119" t="e">
        <f t="shared" ca="1" si="90"/>
        <v>#N/A</v>
      </c>
      <c r="N377" s="119" t="e">
        <f t="shared" ca="1" si="91"/>
        <v>#N/A</v>
      </c>
      <c r="O377" s="119" t="str">
        <f t="shared" ca="1" si="95"/>
        <v>-</v>
      </c>
      <c r="P377" s="119" t="str">
        <f t="shared" ca="1" si="94"/>
        <v>-</v>
      </c>
      <c r="Q377" s="106" t="e">
        <f t="shared" ca="1" si="92"/>
        <v>#N/A</v>
      </c>
    </row>
    <row r="378" spans="1:17" hidden="1">
      <c r="A378" s="106">
        <f t="shared" si="85"/>
        <v>367</v>
      </c>
      <c r="B378" s="106" t="str">
        <f t="shared" ca="1" si="86"/>
        <v>N</v>
      </c>
      <c r="C378" s="106" t="str">
        <f t="shared" ca="1" si="99"/>
        <v>-</v>
      </c>
      <c r="D378" s="106" t="str">
        <f t="shared" ca="1" si="99"/>
        <v>-</v>
      </c>
      <c r="E378" s="106" t="str">
        <f t="shared" ca="1" si="99"/>
        <v>-</v>
      </c>
      <c r="F378" s="106" t="str">
        <f t="shared" ca="1" si="99"/>
        <v>-</v>
      </c>
      <c r="G378" s="106" t="str">
        <f t="shared" ca="1" si="99"/>
        <v>-</v>
      </c>
      <c r="H378" s="112" t="str">
        <f t="shared" ca="1" si="99"/>
        <v>-</v>
      </c>
      <c r="I378" s="106" t="str">
        <f t="shared" ca="1" si="99"/>
        <v>-</v>
      </c>
      <c r="J378" s="106" t="e">
        <f t="shared" ca="1" si="93"/>
        <v>#N/A</v>
      </c>
      <c r="K378" s="119" t="e">
        <f t="shared" ca="1" si="88"/>
        <v>#N/A</v>
      </c>
      <c r="L378" s="119" t="e">
        <f t="shared" ca="1" si="89"/>
        <v>#N/A</v>
      </c>
      <c r="M378" s="119" t="e">
        <f t="shared" ca="1" si="90"/>
        <v>#N/A</v>
      </c>
      <c r="N378" s="119" t="e">
        <f t="shared" ca="1" si="91"/>
        <v>#N/A</v>
      </c>
      <c r="O378" s="119" t="str">
        <f t="shared" ca="1" si="95"/>
        <v>-</v>
      </c>
      <c r="P378" s="119" t="str">
        <f t="shared" ca="1" si="94"/>
        <v>-</v>
      </c>
      <c r="Q378" s="106" t="e">
        <f t="shared" ca="1" si="92"/>
        <v>#N/A</v>
      </c>
    </row>
    <row r="379" spans="1:17" hidden="1">
      <c r="A379" s="106">
        <f t="shared" si="85"/>
        <v>368</v>
      </c>
      <c r="B379" s="106" t="str">
        <f t="shared" ca="1" si="86"/>
        <v>N</v>
      </c>
      <c r="C379" s="106" t="str">
        <f t="shared" ca="1" si="99"/>
        <v>-</v>
      </c>
      <c r="D379" s="106" t="str">
        <f t="shared" ca="1" si="99"/>
        <v>-</v>
      </c>
      <c r="E379" s="106" t="str">
        <f t="shared" ca="1" si="99"/>
        <v>-</v>
      </c>
      <c r="F379" s="106" t="str">
        <f t="shared" ca="1" si="99"/>
        <v>-</v>
      </c>
      <c r="G379" s="106" t="str">
        <f t="shared" ca="1" si="99"/>
        <v>-</v>
      </c>
      <c r="H379" s="112" t="str">
        <f t="shared" ca="1" si="99"/>
        <v>-</v>
      </c>
      <c r="I379" s="106" t="str">
        <f t="shared" ca="1" si="99"/>
        <v>-</v>
      </c>
      <c r="J379" s="106" t="e">
        <f t="shared" ca="1" si="93"/>
        <v>#N/A</v>
      </c>
      <c r="K379" s="119" t="e">
        <f t="shared" ca="1" si="88"/>
        <v>#N/A</v>
      </c>
      <c r="L379" s="119" t="e">
        <f t="shared" ca="1" si="89"/>
        <v>#N/A</v>
      </c>
      <c r="M379" s="119" t="e">
        <f t="shared" ca="1" si="90"/>
        <v>#N/A</v>
      </c>
      <c r="N379" s="119" t="e">
        <f t="shared" ca="1" si="91"/>
        <v>#N/A</v>
      </c>
      <c r="O379" s="119" t="str">
        <f t="shared" ca="1" si="95"/>
        <v>-</v>
      </c>
      <c r="P379" s="119" t="str">
        <f t="shared" ca="1" si="94"/>
        <v>-</v>
      </c>
      <c r="Q379" s="106" t="e">
        <f t="shared" ca="1" si="92"/>
        <v>#N/A</v>
      </c>
    </row>
    <row r="380" spans="1:17" hidden="1">
      <c r="A380" s="106">
        <f t="shared" si="85"/>
        <v>369</v>
      </c>
      <c r="B380" s="106" t="str">
        <f t="shared" ca="1" si="86"/>
        <v>N</v>
      </c>
      <c r="C380" s="106" t="str">
        <f t="shared" ca="1" si="99"/>
        <v>-</v>
      </c>
      <c r="D380" s="106" t="str">
        <f t="shared" ca="1" si="99"/>
        <v>-</v>
      </c>
      <c r="E380" s="106" t="str">
        <f t="shared" ca="1" si="99"/>
        <v>-</v>
      </c>
      <c r="F380" s="106" t="str">
        <f t="shared" ca="1" si="99"/>
        <v>-</v>
      </c>
      <c r="G380" s="106" t="str">
        <f t="shared" ca="1" si="99"/>
        <v>-</v>
      </c>
      <c r="H380" s="112" t="str">
        <f t="shared" ca="1" si="99"/>
        <v>-</v>
      </c>
      <c r="I380" s="106" t="str">
        <f t="shared" ca="1" si="99"/>
        <v>-</v>
      </c>
      <c r="J380" s="106" t="e">
        <f t="shared" ca="1" si="93"/>
        <v>#N/A</v>
      </c>
      <c r="K380" s="119" t="e">
        <f t="shared" ca="1" si="88"/>
        <v>#N/A</v>
      </c>
      <c r="L380" s="119" t="e">
        <f t="shared" ca="1" si="89"/>
        <v>#N/A</v>
      </c>
      <c r="M380" s="119" t="e">
        <f t="shared" ca="1" si="90"/>
        <v>#N/A</v>
      </c>
      <c r="N380" s="119" t="e">
        <f t="shared" ca="1" si="91"/>
        <v>#N/A</v>
      </c>
      <c r="O380" s="119" t="str">
        <f t="shared" ca="1" si="95"/>
        <v>-</v>
      </c>
      <c r="P380" s="119" t="str">
        <f t="shared" ca="1" si="94"/>
        <v>-</v>
      </c>
      <c r="Q380" s="106" t="e">
        <f t="shared" ca="1" si="92"/>
        <v>#N/A</v>
      </c>
    </row>
    <row r="381" spans="1:17" hidden="1">
      <c r="A381" s="106">
        <f t="shared" si="85"/>
        <v>370</v>
      </c>
      <c r="B381" s="106" t="str">
        <f t="shared" ca="1" si="86"/>
        <v>N</v>
      </c>
      <c r="C381" s="106" t="str">
        <f t="shared" ca="1" si="99"/>
        <v>-</v>
      </c>
      <c r="D381" s="106" t="str">
        <f t="shared" ca="1" si="99"/>
        <v>-</v>
      </c>
      <c r="E381" s="106" t="str">
        <f t="shared" ca="1" si="99"/>
        <v>-</v>
      </c>
      <c r="F381" s="106" t="str">
        <f t="shared" ca="1" si="99"/>
        <v>-</v>
      </c>
      <c r="G381" s="106" t="str">
        <f t="shared" ca="1" si="99"/>
        <v>-</v>
      </c>
      <c r="H381" s="112" t="str">
        <f t="shared" ca="1" si="99"/>
        <v>-</v>
      </c>
      <c r="I381" s="106" t="str">
        <f t="shared" ca="1" si="99"/>
        <v>-</v>
      </c>
      <c r="J381" s="106" t="e">
        <f t="shared" ca="1" si="93"/>
        <v>#N/A</v>
      </c>
      <c r="K381" s="119" t="e">
        <f t="shared" ca="1" si="88"/>
        <v>#N/A</v>
      </c>
      <c r="L381" s="119" t="e">
        <f t="shared" ca="1" si="89"/>
        <v>#N/A</v>
      </c>
      <c r="M381" s="119" t="e">
        <f t="shared" ca="1" si="90"/>
        <v>#N/A</v>
      </c>
      <c r="N381" s="119" t="e">
        <f t="shared" ca="1" si="91"/>
        <v>#N/A</v>
      </c>
      <c r="O381" s="119" t="str">
        <f t="shared" ca="1" si="95"/>
        <v>-</v>
      </c>
      <c r="P381" s="119" t="str">
        <f t="shared" ca="1" si="94"/>
        <v>-</v>
      </c>
      <c r="Q381" s="106" t="e">
        <f t="shared" ca="1" si="92"/>
        <v>#N/A</v>
      </c>
    </row>
    <row r="382" spans="1:17" hidden="1">
      <c r="A382" s="106">
        <f t="shared" si="85"/>
        <v>371</v>
      </c>
      <c r="B382" s="106" t="str">
        <f t="shared" ca="1" si="86"/>
        <v>N</v>
      </c>
      <c r="C382" s="106" t="str">
        <f t="shared" ref="C382:I391" ca="1" si="100">IF($B382="OK",OFFSET(gen_sort_ul,$A382,C$2),"-")</f>
        <v>-</v>
      </c>
      <c r="D382" s="106" t="str">
        <f t="shared" ca="1" si="100"/>
        <v>-</v>
      </c>
      <c r="E382" s="106" t="str">
        <f t="shared" ca="1" si="100"/>
        <v>-</v>
      </c>
      <c r="F382" s="106" t="str">
        <f t="shared" ca="1" si="100"/>
        <v>-</v>
      </c>
      <c r="G382" s="106" t="str">
        <f t="shared" ca="1" si="100"/>
        <v>-</v>
      </c>
      <c r="H382" s="112" t="str">
        <f t="shared" ca="1" si="100"/>
        <v>-</v>
      </c>
      <c r="I382" s="106" t="str">
        <f t="shared" ca="1" si="100"/>
        <v>-</v>
      </c>
      <c r="J382" s="106" t="e">
        <f t="shared" ca="1" si="93"/>
        <v>#N/A</v>
      </c>
      <c r="K382" s="119" t="e">
        <f t="shared" ca="1" si="88"/>
        <v>#N/A</v>
      </c>
      <c r="L382" s="119" t="e">
        <f t="shared" ca="1" si="89"/>
        <v>#N/A</v>
      </c>
      <c r="M382" s="119" t="e">
        <f t="shared" ca="1" si="90"/>
        <v>#N/A</v>
      </c>
      <c r="N382" s="119" t="e">
        <f t="shared" ca="1" si="91"/>
        <v>#N/A</v>
      </c>
      <c r="O382" s="119" t="str">
        <f t="shared" ca="1" si="95"/>
        <v>-</v>
      </c>
      <c r="P382" s="119" t="str">
        <f t="shared" ca="1" si="94"/>
        <v>-</v>
      </c>
      <c r="Q382" s="106" t="e">
        <f t="shared" ca="1" si="92"/>
        <v>#N/A</v>
      </c>
    </row>
    <row r="383" spans="1:17" hidden="1">
      <c r="A383" s="106">
        <f t="shared" si="85"/>
        <v>372</v>
      </c>
      <c r="B383" s="106" t="str">
        <f t="shared" ca="1" si="86"/>
        <v>N</v>
      </c>
      <c r="C383" s="106" t="str">
        <f t="shared" ca="1" si="100"/>
        <v>-</v>
      </c>
      <c r="D383" s="106" t="str">
        <f t="shared" ca="1" si="100"/>
        <v>-</v>
      </c>
      <c r="E383" s="106" t="str">
        <f t="shared" ca="1" si="100"/>
        <v>-</v>
      </c>
      <c r="F383" s="106" t="str">
        <f t="shared" ca="1" si="100"/>
        <v>-</v>
      </c>
      <c r="G383" s="106" t="str">
        <f t="shared" ca="1" si="100"/>
        <v>-</v>
      </c>
      <c r="H383" s="112" t="str">
        <f t="shared" ca="1" si="100"/>
        <v>-</v>
      </c>
      <c r="I383" s="106" t="str">
        <f t="shared" ca="1" si="100"/>
        <v>-</v>
      </c>
      <c r="J383" s="106" t="e">
        <f t="shared" ca="1" si="93"/>
        <v>#N/A</v>
      </c>
      <c r="K383" s="119" t="e">
        <f t="shared" ca="1" si="88"/>
        <v>#N/A</v>
      </c>
      <c r="L383" s="119" t="e">
        <f t="shared" ca="1" si="89"/>
        <v>#N/A</v>
      </c>
      <c r="M383" s="119" t="e">
        <f t="shared" ca="1" si="90"/>
        <v>#N/A</v>
      </c>
      <c r="N383" s="119" t="e">
        <f t="shared" ca="1" si="91"/>
        <v>#N/A</v>
      </c>
      <c r="O383" s="119" t="str">
        <f t="shared" ca="1" si="95"/>
        <v>-</v>
      </c>
      <c r="P383" s="119" t="str">
        <f t="shared" ca="1" si="94"/>
        <v>-</v>
      </c>
      <c r="Q383" s="106" t="e">
        <f t="shared" ca="1" si="92"/>
        <v>#N/A</v>
      </c>
    </row>
    <row r="384" spans="1:17" hidden="1">
      <c r="A384" s="106">
        <f t="shared" si="85"/>
        <v>373</v>
      </c>
      <c r="B384" s="106" t="str">
        <f t="shared" ca="1" si="86"/>
        <v>N</v>
      </c>
      <c r="C384" s="106" t="str">
        <f t="shared" ca="1" si="100"/>
        <v>-</v>
      </c>
      <c r="D384" s="106" t="str">
        <f t="shared" ca="1" si="100"/>
        <v>-</v>
      </c>
      <c r="E384" s="106" t="str">
        <f t="shared" ca="1" si="100"/>
        <v>-</v>
      </c>
      <c r="F384" s="106" t="str">
        <f t="shared" ca="1" si="100"/>
        <v>-</v>
      </c>
      <c r="G384" s="106" t="str">
        <f t="shared" ca="1" si="100"/>
        <v>-</v>
      </c>
      <c r="H384" s="112" t="str">
        <f t="shared" ca="1" si="100"/>
        <v>-</v>
      </c>
      <c r="I384" s="106" t="str">
        <f t="shared" ca="1" si="100"/>
        <v>-</v>
      </c>
      <c r="J384" s="106" t="e">
        <f t="shared" ca="1" si="93"/>
        <v>#N/A</v>
      </c>
      <c r="K384" s="119" t="e">
        <f t="shared" ca="1" si="88"/>
        <v>#N/A</v>
      </c>
      <c r="L384" s="119" t="e">
        <f t="shared" ca="1" si="89"/>
        <v>#N/A</v>
      </c>
      <c r="M384" s="119" t="e">
        <f t="shared" ca="1" si="90"/>
        <v>#N/A</v>
      </c>
      <c r="N384" s="119" t="e">
        <f t="shared" ca="1" si="91"/>
        <v>#N/A</v>
      </c>
      <c r="O384" s="119" t="str">
        <f t="shared" ca="1" si="95"/>
        <v>-</v>
      </c>
      <c r="P384" s="119" t="str">
        <f t="shared" ca="1" si="94"/>
        <v>-</v>
      </c>
      <c r="Q384" s="106" t="e">
        <f t="shared" ca="1" si="92"/>
        <v>#N/A</v>
      </c>
    </row>
    <row r="385" spans="1:17" hidden="1">
      <c r="A385" s="106">
        <f t="shared" si="85"/>
        <v>374</v>
      </c>
      <c r="B385" s="106" t="str">
        <f t="shared" ca="1" si="86"/>
        <v>N</v>
      </c>
      <c r="C385" s="106" t="str">
        <f t="shared" ca="1" si="100"/>
        <v>-</v>
      </c>
      <c r="D385" s="106" t="str">
        <f t="shared" ca="1" si="100"/>
        <v>-</v>
      </c>
      <c r="E385" s="106" t="str">
        <f t="shared" ca="1" si="100"/>
        <v>-</v>
      </c>
      <c r="F385" s="106" t="str">
        <f t="shared" ca="1" si="100"/>
        <v>-</v>
      </c>
      <c r="G385" s="106" t="str">
        <f t="shared" ca="1" si="100"/>
        <v>-</v>
      </c>
      <c r="H385" s="112" t="str">
        <f t="shared" ca="1" si="100"/>
        <v>-</v>
      </c>
      <c r="I385" s="106" t="str">
        <f t="shared" ca="1" si="100"/>
        <v>-</v>
      </c>
      <c r="J385" s="106" t="e">
        <f t="shared" ca="1" si="93"/>
        <v>#N/A</v>
      </c>
      <c r="K385" s="119" t="e">
        <f t="shared" ca="1" si="88"/>
        <v>#N/A</v>
      </c>
      <c r="L385" s="119" t="e">
        <f t="shared" ca="1" si="89"/>
        <v>#N/A</v>
      </c>
      <c r="M385" s="119" t="e">
        <f t="shared" ca="1" si="90"/>
        <v>#N/A</v>
      </c>
      <c r="N385" s="119" t="e">
        <f t="shared" ca="1" si="91"/>
        <v>#N/A</v>
      </c>
      <c r="O385" s="119" t="str">
        <f t="shared" ca="1" si="95"/>
        <v>-</v>
      </c>
      <c r="P385" s="119" t="str">
        <f t="shared" ca="1" si="94"/>
        <v>-</v>
      </c>
      <c r="Q385" s="106" t="e">
        <f t="shared" ca="1" si="92"/>
        <v>#N/A</v>
      </c>
    </row>
    <row r="386" spans="1:17" hidden="1">
      <c r="A386" s="106">
        <f t="shared" si="85"/>
        <v>375</v>
      </c>
      <c r="B386" s="106" t="str">
        <f t="shared" ca="1" si="86"/>
        <v>N</v>
      </c>
      <c r="C386" s="106" t="str">
        <f t="shared" ca="1" si="100"/>
        <v>-</v>
      </c>
      <c r="D386" s="106" t="str">
        <f t="shared" ca="1" si="100"/>
        <v>-</v>
      </c>
      <c r="E386" s="106" t="str">
        <f t="shared" ca="1" si="100"/>
        <v>-</v>
      </c>
      <c r="F386" s="106" t="str">
        <f t="shared" ca="1" si="100"/>
        <v>-</v>
      </c>
      <c r="G386" s="106" t="str">
        <f t="shared" ca="1" si="100"/>
        <v>-</v>
      </c>
      <c r="H386" s="112" t="str">
        <f t="shared" ca="1" si="100"/>
        <v>-</v>
      </c>
      <c r="I386" s="106" t="str">
        <f t="shared" ca="1" si="100"/>
        <v>-</v>
      </c>
      <c r="J386" s="106" t="e">
        <f t="shared" ca="1" si="93"/>
        <v>#N/A</v>
      </c>
      <c r="K386" s="119" t="e">
        <f t="shared" ca="1" si="88"/>
        <v>#N/A</v>
      </c>
      <c r="L386" s="119" t="e">
        <f t="shared" ca="1" si="89"/>
        <v>#N/A</v>
      </c>
      <c r="M386" s="119" t="e">
        <f t="shared" ca="1" si="90"/>
        <v>#N/A</v>
      </c>
      <c r="N386" s="119" t="e">
        <f t="shared" ca="1" si="91"/>
        <v>#N/A</v>
      </c>
      <c r="O386" s="119" t="str">
        <f t="shared" ca="1" si="95"/>
        <v>-</v>
      </c>
      <c r="P386" s="119" t="str">
        <f t="shared" ca="1" si="94"/>
        <v>-</v>
      </c>
      <c r="Q386" s="106" t="e">
        <f t="shared" ca="1" si="92"/>
        <v>#N/A</v>
      </c>
    </row>
    <row r="387" spans="1:17" hidden="1">
      <c r="A387" s="106">
        <f t="shared" si="85"/>
        <v>376</v>
      </c>
      <c r="B387" s="106" t="str">
        <f t="shared" ca="1" si="86"/>
        <v>N</v>
      </c>
      <c r="C387" s="106" t="str">
        <f t="shared" ca="1" si="100"/>
        <v>-</v>
      </c>
      <c r="D387" s="106" t="str">
        <f t="shared" ca="1" si="100"/>
        <v>-</v>
      </c>
      <c r="E387" s="106" t="str">
        <f t="shared" ca="1" si="100"/>
        <v>-</v>
      </c>
      <c r="F387" s="106" t="str">
        <f t="shared" ca="1" si="100"/>
        <v>-</v>
      </c>
      <c r="G387" s="106" t="str">
        <f t="shared" ca="1" si="100"/>
        <v>-</v>
      </c>
      <c r="H387" s="112" t="str">
        <f t="shared" ca="1" si="100"/>
        <v>-</v>
      </c>
      <c r="I387" s="106" t="str">
        <f t="shared" ca="1" si="100"/>
        <v>-</v>
      </c>
      <c r="J387" s="106" t="e">
        <f t="shared" ca="1" si="93"/>
        <v>#N/A</v>
      </c>
      <c r="K387" s="119" t="e">
        <f t="shared" ca="1" si="88"/>
        <v>#N/A</v>
      </c>
      <c r="L387" s="119" t="e">
        <f t="shared" ca="1" si="89"/>
        <v>#N/A</v>
      </c>
      <c r="M387" s="119" t="e">
        <f t="shared" ca="1" si="90"/>
        <v>#N/A</v>
      </c>
      <c r="N387" s="119" t="e">
        <f t="shared" ca="1" si="91"/>
        <v>#N/A</v>
      </c>
      <c r="O387" s="119" t="str">
        <f t="shared" ca="1" si="95"/>
        <v>-</v>
      </c>
      <c r="P387" s="119" t="str">
        <f t="shared" ca="1" si="94"/>
        <v>-</v>
      </c>
      <c r="Q387" s="106" t="e">
        <f t="shared" ca="1" si="92"/>
        <v>#N/A</v>
      </c>
    </row>
    <row r="388" spans="1:17" hidden="1">
      <c r="A388" s="106">
        <f t="shared" si="85"/>
        <v>377</v>
      </c>
      <c r="B388" s="106" t="str">
        <f t="shared" ca="1" si="86"/>
        <v>N</v>
      </c>
      <c r="C388" s="106" t="str">
        <f t="shared" ca="1" si="100"/>
        <v>-</v>
      </c>
      <c r="D388" s="106" t="str">
        <f t="shared" ca="1" si="100"/>
        <v>-</v>
      </c>
      <c r="E388" s="106" t="str">
        <f t="shared" ca="1" si="100"/>
        <v>-</v>
      </c>
      <c r="F388" s="106" t="str">
        <f t="shared" ca="1" si="100"/>
        <v>-</v>
      </c>
      <c r="G388" s="106" t="str">
        <f t="shared" ca="1" si="100"/>
        <v>-</v>
      </c>
      <c r="H388" s="112" t="str">
        <f t="shared" ca="1" si="100"/>
        <v>-</v>
      </c>
      <c r="I388" s="106" t="str">
        <f t="shared" ca="1" si="100"/>
        <v>-</v>
      </c>
      <c r="J388" s="106" t="e">
        <f t="shared" ca="1" si="93"/>
        <v>#N/A</v>
      </c>
      <c r="K388" s="119" t="e">
        <f t="shared" ca="1" si="88"/>
        <v>#N/A</v>
      </c>
      <c r="L388" s="119" t="e">
        <f t="shared" ca="1" si="89"/>
        <v>#N/A</v>
      </c>
      <c r="M388" s="119" t="e">
        <f t="shared" ca="1" si="90"/>
        <v>#N/A</v>
      </c>
      <c r="N388" s="119" t="e">
        <f t="shared" ca="1" si="91"/>
        <v>#N/A</v>
      </c>
      <c r="O388" s="119" t="str">
        <f t="shared" ca="1" si="95"/>
        <v>-</v>
      </c>
      <c r="P388" s="119" t="str">
        <f t="shared" ca="1" si="94"/>
        <v>-</v>
      </c>
      <c r="Q388" s="106" t="e">
        <f t="shared" ca="1" si="92"/>
        <v>#N/A</v>
      </c>
    </row>
    <row r="389" spans="1:17" hidden="1">
      <c r="A389" s="106">
        <f t="shared" si="85"/>
        <v>378</v>
      </c>
      <c r="B389" s="106" t="str">
        <f t="shared" ca="1" si="86"/>
        <v>N</v>
      </c>
      <c r="C389" s="106" t="str">
        <f t="shared" ca="1" si="100"/>
        <v>-</v>
      </c>
      <c r="D389" s="106" t="str">
        <f t="shared" ca="1" si="100"/>
        <v>-</v>
      </c>
      <c r="E389" s="106" t="str">
        <f t="shared" ca="1" si="100"/>
        <v>-</v>
      </c>
      <c r="F389" s="106" t="str">
        <f t="shared" ca="1" si="100"/>
        <v>-</v>
      </c>
      <c r="G389" s="106" t="str">
        <f t="shared" ca="1" si="100"/>
        <v>-</v>
      </c>
      <c r="H389" s="112" t="str">
        <f t="shared" ca="1" si="100"/>
        <v>-</v>
      </c>
      <c r="I389" s="106" t="str">
        <f t="shared" ca="1" si="100"/>
        <v>-</v>
      </c>
      <c r="J389" s="106" t="e">
        <f t="shared" ca="1" si="93"/>
        <v>#N/A</v>
      </c>
      <c r="K389" s="119" t="e">
        <f t="shared" ca="1" si="88"/>
        <v>#N/A</v>
      </c>
      <c r="L389" s="119" t="e">
        <f t="shared" ca="1" si="89"/>
        <v>#N/A</v>
      </c>
      <c r="M389" s="119" t="e">
        <f t="shared" ca="1" si="90"/>
        <v>#N/A</v>
      </c>
      <c r="N389" s="119" t="e">
        <f t="shared" ca="1" si="91"/>
        <v>#N/A</v>
      </c>
      <c r="O389" s="119" t="str">
        <f t="shared" ca="1" si="95"/>
        <v>-</v>
      </c>
      <c r="P389" s="119" t="str">
        <f t="shared" ca="1" si="94"/>
        <v>-</v>
      </c>
      <c r="Q389" s="106" t="e">
        <f t="shared" ca="1" si="92"/>
        <v>#N/A</v>
      </c>
    </row>
    <row r="390" spans="1:17" hidden="1">
      <c r="A390" s="106">
        <f t="shared" si="85"/>
        <v>379</v>
      </c>
      <c r="B390" s="106" t="str">
        <f t="shared" ca="1" si="86"/>
        <v>N</v>
      </c>
      <c r="C390" s="106" t="str">
        <f t="shared" ca="1" si="100"/>
        <v>-</v>
      </c>
      <c r="D390" s="106" t="str">
        <f t="shared" ca="1" si="100"/>
        <v>-</v>
      </c>
      <c r="E390" s="106" t="str">
        <f t="shared" ca="1" si="100"/>
        <v>-</v>
      </c>
      <c r="F390" s="106" t="str">
        <f t="shared" ca="1" si="100"/>
        <v>-</v>
      </c>
      <c r="G390" s="106" t="str">
        <f t="shared" ca="1" si="100"/>
        <v>-</v>
      </c>
      <c r="H390" s="112" t="str">
        <f t="shared" ca="1" si="100"/>
        <v>-</v>
      </c>
      <c r="I390" s="106" t="str">
        <f t="shared" ca="1" si="100"/>
        <v>-</v>
      </c>
      <c r="J390" s="106" t="e">
        <f t="shared" ca="1" si="93"/>
        <v>#N/A</v>
      </c>
      <c r="K390" s="119" t="e">
        <f t="shared" ca="1" si="88"/>
        <v>#N/A</v>
      </c>
      <c r="L390" s="119" t="e">
        <f t="shared" ca="1" si="89"/>
        <v>#N/A</v>
      </c>
      <c r="M390" s="119" t="e">
        <f t="shared" ca="1" si="90"/>
        <v>#N/A</v>
      </c>
      <c r="N390" s="119" t="e">
        <f t="shared" ca="1" si="91"/>
        <v>#N/A</v>
      </c>
      <c r="O390" s="119" t="str">
        <f t="shared" ca="1" si="95"/>
        <v>-</v>
      </c>
      <c r="P390" s="119" t="str">
        <f t="shared" ca="1" si="94"/>
        <v>-</v>
      </c>
      <c r="Q390" s="106" t="e">
        <f t="shared" ca="1" si="92"/>
        <v>#N/A</v>
      </c>
    </row>
    <row r="391" spans="1:17" hidden="1">
      <c r="A391" s="106">
        <f t="shared" si="85"/>
        <v>380</v>
      </c>
      <c r="B391" s="106" t="str">
        <f t="shared" ca="1" si="86"/>
        <v>N</v>
      </c>
      <c r="C391" s="106" t="str">
        <f t="shared" ca="1" si="100"/>
        <v>-</v>
      </c>
      <c r="D391" s="106" t="str">
        <f t="shared" ca="1" si="100"/>
        <v>-</v>
      </c>
      <c r="E391" s="106" t="str">
        <f t="shared" ca="1" si="100"/>
        <v>-</v>
      </c>
      <c r="F391" s="106" t="str">
        <f t="shared" ca="1" si="100"/>
        <v>-</v>
      </c>
      <c r="G391" s="106" t="str">
        <f t="shared" ca="1" si="100"/>
        <v>-</v>
      </c>
      <c r="H391" s="112" t="str">
        <f t="shared" ca="1" si="100"/>
        <v>-</v>
      </c>
      <c r="I391" s="106" t="str">
        <f t="shared" ca="1" si="100"/>
        <v>-</v>
      </c>
      <c r="J391" s="106" t="e">
        <f t="shared" ca="1" si="93"/>
        <v>#N/A</v>
      </c>
      <c r="K391" s="119" t="e">
        <f t="shared" ca="1" si="88"/>
        <v>#N/A</v>
      </c>
      <c r="L391" s="119" t="e">
        <f t="shared" ca="1" si="89"/>
        <v>#N/A</v>
      </c>
      <c r="M391" s="119" t="e">
        <f t="shared" ca="1" si="90"/>
        <v>#N/A</v>
      </c>
      <c r="N391" s="119" t="e">
        <f t="shared" ca="1" si="91"/>
        <v>#N/A</v>
      </c>
      <c r="O391" s="119" t="str">
        <f t="shared" ca="1" si="95"/>
        <v>-</v>
      </c>
      <c r="P391" s="119" t="str">
        <f t="shared" ca="1" si="94"/>
        <v>-</v>
      </c>
      <c r="Q391" s="106" t="e">
        <f t="shared" ca="1" si="92"/>
        <v>#N/A</v>
      </c>
    </row>
    <row r="392" spans="1:17" hidden="1">
      <c r="A392" s="106">
        <f t="shared" si="85"/>
        <v>381</v>
      </c>
      <c r="B392" s="106" t="str">
        <f t="shared" ca="1" si="86"/>
        <v>N</v>
      </c>
      <c r="C392" s="106" t="str">
        <f t="shared" ref="C392:I401" ca="1" si="101">IF($B392="OK",OFFSET(gen_sort_ul,$A392,C$2),"-")</f>
        <v>-</v>
      </c>
      <c r="D392" s="106" t="str">
        <f t="shared" ca="1" si="101"/>
        <v>-</v>
      </c>
      <c r="E392" s="106" t="str">
        <f t="shared" ca="1" si="101"/>
        <v>-</v>
      </c>
      <c r="F392" s="106" t="str">
        <f t="shared" ca="1" si="101"/>
        <v>-</v>
      </c>
      <c r="G392" s="106" t="str">
        <f t="shared" ca="1" si="101"/>
        <v>-</v>
      </c>
      <c r="H392" s="112" t="str">
        <f t="shared" ca="1" si="101"/>
        <v>-</v>
      </c>
      <c r="I392" s="106" t="str">
        <f t="shared" ca="1" si="101"/>
        <v>-</v>
      </c>
      <c r="J392" s="106" t="e">
        <f t="shared" ca="1" si="93"/>
        <v>#N/A</v>
      </c>
      <c r="K392" s="119" t="e">
        <f t="shared" ca="1" si="88"/>
        <v>#N/A</v>
      </c>
      <c r="L392" s="119" t="e">
        <f t="shared" ca="1" si="89"/>
        <v>#N/A</v>
      </c>
      <c r="M392" s="119" t="e">
        <f t="shared" ca="1" si="90"/>
        <v>#N/A</v>
      </c>
      <c r="N392" s="119" t="e">
        <f t="shared" ca="1" si="91"/>
        <v>#N/A</v>
      </c>
      <c r="O392" s="119" t="str">
        <f t="shared" ca="1" si="95"/>
        <v>-</v>
      </c>
      <c r="P392" s="119" t="str">
        <f t="shared" ca="1" si="94"/>
        <v>-</v>
      </c>
      <c r="Q392" s="106" t="e">
        <f t="shared" ca="1" si="92"/>
        <v>#N/A</v>
      </c>
    </row>
    <row r="393" spans="1:17" hidden="1">
      <c r="A393" s="106">
        <f t="shared" si="85"/>
        <v>382</v>
      </c>
      <c r="B393" s="106" t="str">
        <f t="shared" ca="1" si="86"/>
        <v>N</v>
      </c>
      <c r="C393" s="106" t="str">
        <f t="shared" ca="1" si="101"/>
        <v>-</v>
      </c>
      <c r="D393" s="106" t="str">
        <f t="shared" ca="1" si="101"/>
        <v>-</v>
      </c>
      <c r="E393" s="106" t="str">
        <f t="shared" ca="1" si="101"/>
        <v>-</v>
      </c>
      <c r="F393" s="106" t="str">
        <f t="shared" ca="1" si="101"/>
        <v>-</v>
      </c>
      <c r="G393" s="106" t="str">
        <f t="shared" ca="1" si="101"/>
        <v>-</v>
      </c>
      <c r="H393" s="112" t="str">
        <f t="shared" ca="1" si="101"/>
        <v>-</v>
      </c>
      <c r="I393" s="106" t="str">
        <f t="shared" ca="1" si="101"/>
        <v>-</v>
      </c>
      <c r="J393" s="106" t="e">
        <f t="shared" ca="1" si="93"/>
        <v>#N/A</v>
      </c>
      <c r="K393" s="119" t="e">
        <f t="shared" ca="1" si="88"/>
        <v>#N/A</v>
      </c>
      <c r="L393" s="119" t="e">
        <f t="shared" ca="1" si="89"/>
        <v>#N/A</v>
      </c>
      <c r="M393" s="119" t="e">
        <f t="shared" ca="1" si="90"/>
        <v>#N/A</v>
      </c>
      <c r="N393" s="119" t="e">
        <f t="shared" ca="1" si="91"/>
        <v>#N/A</v>
      </c>
      <c r="O393" s="119" t="str">
        <f t="shared" ca="1" si="95"/>
        <v>-</v>
      </c>
      <c r="P393" s="119" t="str">
        <f t="shared" ca="1" si="94"/>
        <v>-</v>
      </c>
      <c r="Q393" s="106" t="e">
        <f t="shared" ca="1" si="92"/>
        <v>#N/A</v>
      </c>
    </row>
    <row r="394" spans="1:17" hidden="1">
      <c r="A394" s="106">
        <f t="shared" si="85"/>
        <v>383</v>
      </c>
      <c r="B394" s="106" t="str">
        <f t="shared" ca="1" si="86"/>
        <v>N</v>
      </c>
      <c r="C394" s="106" t="str">
        <f t="shared" ca="1" si="101"/>
        <v>-</v>
      </c>
      <c r="D394" s="106" t="str">
        <f t="shared" ca="1" si="101"/>
        <v>-</v>
      </c>
      <c r="E394" s="106" t="str">
        <f t="shared" ca="1" si="101"/>
        <v>-</v>
      </c>
      <c r="F394" s="106" t="str">
        <f t="shared" ca="1" si="101"/>
        <v>-</v>
      </c>
      <c r="G394" s="106" t="str">
        <f t="shared" ca="1" si="101"/>
        <v>-</v>
      </c>
      <c r="H394" s="112" t="str">
        <f t="shared" ca="1" si="101"/>
        <v>-</v>
      </c>
      <c r="I394" s="106" t="str">
        <f t="shared" ca="1" si="101"/>
        <v>-</v>
      </c>
      <c r="J394" s="106" t="e">
        <f t="shared" ca="1" si="93"/>
        <v>#N/A</v>
      </c>
      <c r="K394" s="119" t="e">
        <f t="shared" ca="1" si="88"/>
        <v>#N/A</v>
      </c>
      <c r="L394" s="119" t="e">
        <f t="shared" ca="1" si="89"/>
        <v>#N/A</v>
      </c>
      <c r="M394" s="119" t="e">
        <f t="shared" ca="1" si="90"/>
        <v>#N/A</v>
      </c>
      <c r="N394" s="119" t="e">
        <f t="shared" ca="1" si="91"/>
        <v>#N/A</v>
      </c>
      <c r="O394" s="119" t="str">
        <f t="shared" ca="1" si="95"/>
        <v>-</v>
      </c>
      <c r="P394" s="119" t="str">
        <f t="shared" ca="1" si="94"/>
        <v>-</v>
      </c>
      <c r="Q394" s="106" t="e">
        <f t="shared" ca="1" si="92"/>
        <v>#N/A</v>
      </c>
    </row>
    <row r="395" spans="1:17" hidden="1">
      <c r="A395" s="106">
        <f t="shared" si="85"/>
        <v>384</v>
      </c>
      <c r="B395" s="106" t="str">
        <f t="shared" ca="1" si="86"/>
        <v>N</v>
      </c>
      <c r="C395" s="106" t="str">
        <f t="shared" ca="1" si="101"/>
        <v>-</v>
      </c>
      <c r="D395" s="106" t="str">
        <f t="shared" ca="1" si="101"/>
        <v>-</v>
      </c>
      <c r="E395" s="106" t="str">
        <f t="shared" ca="1" si="101"/>
        <v>-</v>
      </c>
      <c r="F395" s="106" t="str">
        <f t="shared" ca="1" si="101"/>
        <v>-</v>
      </c>
      <c r="G395" s="106" t="str">
        <f t="shared" ca="1" si="101"/>
        <v>-</v>
      </c>
      <c r="H395" s="112" t="str">
        <f t="shared" ca="1" si="101"/>
        <v>-</v>
      </c>
      <c r="I395" s="106" t="str">
        <f t="shared" ca="1" si="101"/>
        <v>-</v>
      </c>
      <c r="J395" s="106" t="e">
        <f t="shared" ca="1" si="93"/>
        <v>#N/A</v>
      </c>
      <c r="K395" s="119" t="e">
        <f t="shared" ca="1" si="88"/>
        <v>#N/A</v>
      </c>
      <c r="L395" s="119" t="e">
        <f t="shared" ca="1" si="89"/>
        <v>#N/A</v>
      </c>
      <c r="M395" s="119" t="e">
        <f t="shared" ca="1" si="90"/>
        <v>#N/A</v>
      </c>
      <c r="N395" s="119" t="e">
        <f t="shared" ca="1" si="91"/>
        <v>#N/A</v>
      </c>
      <c r="O395" s="119" t="str">
        <f t="shared" ca="1" si="95"/>
        <v>-</v>
      </c>
      <c r="P395" s="119" t="str">
        <f t="shared" ca="1" si="94"/>
        <v>-</v>
      </c>
      <c r="Q395" s="106" t="e">
        <f t="shared" ca="1" si="92"/>
        <v>#N/A</v>
      </c>
    </row>
    <row r="396" spans="1:17" hidden="1">
      <c r="A396" s="106">
        <f t="shared" ref="A396:A459" si="102">ROW(C396)-ROW(C$11)</f>
        <v>385</v>
      </c>
      <c r="B396" s="106" t="str">
        <f t="shared" ref="B396:B459" ca="1" si="103">IF(OFFSET(gen_sort_ul,$A396,0)&gt;0,IF(OFFSET(gen_sort_ul,$A396,B$2)=ignore_flag,"N","OK"),"Too long")</f>
        <v>N</v>
      </c>
      <c r="C396" s="106" t="str">
        <f t="shared" ca="1" si="101"/>
        <v>-</v>
      </c>
      <c r="D396" s="106" t="str">
        <f t="shared" ca="1" si="101"/>
        <v>-</v>
      </c>
      <c r="E396" s="106" t="str">
        <f t="shared" ca="1" si="101"/>
        <v>-</v>
      </c>
      <c r="F396" s="106" t="str">
        <f t="shared" ca="1" si="101"/>
        <v>-</v>
      </c>
      <c r="G396" s="106" t="str">
        <f t="shared" ca="1" si="101"/>
        <v>-</v>
      </c>
      <c r="H396" s="112" t="str">
        <f t="shared" ca="1" si="101"/>
        <v>-</v>
      </c>
      <c r="I396" s="106" t="str">
        <f t="shared" ca="1" si="101"/>
        <v>-</v>
      </c>
      <c r="J396" s="106" t="e">
        <f t="shared" ca="1" si="93"/>
        <v>#N/A</v>
      </c>
      <c r="K396" s="119" t="e">
        <f t="shared" ref="K396:K459" ca="1" si="104">INDEX(cluster_flag,MATCH(D396, hdr_cluster_gen_type,0))</f>
        <v>#N/A</v>
      </c>
      <c r="L396" s="119" t="e">
        <f t="shared" ref="L396:L459" ca="1" si="105">IF($K396,INDEX(hdr_cluster_set,MATCH(O396,OFFSET(cluster_params_ul,$Q396-1,L$8-1,1,L$9))+L$8-1),"-")</f>
        <v>#N/A</v>
      </c>
      <c r="M396" s="119" t="e">
        <f t="shared" ref="M396:M459" ca="1" si="106">IF($K396,INDEX(hdr_cluster_set,MATCH(E396,OFFSET(cluster_params_ul,$Q396-1,M$8-1,1,M$9))+M$8-1),"-")</f>
        <v>#N/A</v>
      </c>
      <c r="N396" s="119" t="e">
        <f t="shared" ref="N396:N459" ca="1" si="107">IF($K396,INDEX(hdr_cluster_set,MATCH(H396,OFFSET(cluster_params_ul,$Q396-1,N$8-1,1,N$9))+N$8-1),"-")</f>
        <v>#N/A</v>
      </c>
      <c r="O396" s="119" t="str">
        <f t="shared" ca="1" si="95"/>
        <v>-</v>
      </c>
      <c r="P396" s="119" t="str">
        <f t="shared" ca="1" si="94"/>
        <v>-</v>
      </c>
      <c r="Q396" s="106" t="e">
        <f t="shared" ref="Q396:Q459" ca="1" si="108">MATCH(D396,hdr_cluster_gen_type,0)</f>
        <v>#N/A</v>
      </c>
    </row>
    <row r="397" spans="1:17" hidden="1">
      <c r="A397" s="106">
        <f t="shared" si="102"/>
        <v>386</v>
      </c>
      <c r="B397" s="106" t="str">
        <f t="shared" ca="1" si="103"/>
        <v>N</v>
      </c>
      <c r="C397" s="106" t="str">
        <f t="shared" ca="1" si="101"/>
        <v>-</v>
      </c>
      <c r="D397" s="106" t="str">
        <f t="shared" ca="1" si="101"/>
        <v>-</v>
      </c>
      <c r="E397" s="106" t="str">
        <f t="shared" ca="1" si="101"/>
        <v>-</v>
      </c>
      <c r="F397" s="106" t="str">
        <f t="shared" ca="1" si="101"/>
        <v>-</v>
      </c>
      <c r="G397" s="106" t="str">
        <f t="shared" ca="1" si="101"/>
        <v>-</v>
      </c>
      <c r="H397" s="112" t="str">
        <f t="shared" ca="1" si="101"/>
        <v>-</v>
      </c>
      <c r="I397" s="106" t="str">
        <f t="shared" ca="1" si="101"/>
        <v>-</v>
      </c>
      <c r="J397" s="106" t="e">
        <f t="shared" ref="J397:J460" ca="1" si="109">D397&amp;IF(K397,"_"&amp;L397&amp;"_"&amp;M397&amp;"_"&amp;N397,"")</f>
        <v>#N/A</v>
      </c>
      <c r="K397" s="119" t="e">
        <f t="shared" ca="1" si="104"/>
        <v>#N/A</v>
      </c>
      <c r="L397" s="119" t="e">
        <f t="shared" ca="1" si="105"/>
        <v>#N/A</v>
      </c>
      <c r="M397" s="119" t="e">
        <f t="shared" ca="1" si="106"/>
        <v>#N/A</v>
      </c>
      <c r="N397" s="119" t="e">
        <f t="shared" ca="1" si="107"/>
        <v>#N/A</v>
      </c>
      <c r="O397" s="119" t="str">
        <f t="shared" ca="1" si="95"/>
        <v>-</v>
      </c>
      <c r="P397" s="119" t="str">
        <f t="shared" ca="1" si="94"/>
        <v>-</v>
      </c>
      <c r="Q397" s="106" t="e">
        <f t="shared" ca="1" si="108"/>
        <v>#N/A</v>
      </c>
    </row>
    <row r="398" spans="1:17" hidden="1">
      <c r="A398" s="106">
        <f t="shared" si="102"/>
        <v>387</v>
      </c>
      <c r="B398" s="106" t="str">
        <f t="shared" ca="1" si="103"/>
        <v>N</v>
      </c>
      <c r="C398" s="106" t="str">
        <f t="shared" ca="1" si="101"/>
        <v>-</v>
      </c>
      <c r="D398" s="106" t="str">
        <f t="shared" ca="1" si="101"/>
        <v>-</v>
      </c>
      <c r="E398" s="106" t="str">
        <f t="shared" ca="1" si="101"/>
        <v>-</v>
      </c>
      <c r="F398" s="106" t="str">
        <f t="shared" ca="1" si="101"/>
        <v>-</v>
      </c>
      <c r="G398" s="106" t="str">
        <f t="shared" ca="1" si="101"/>
        <v>-</v>
      </c>
      <c r="H398" s="112" t="str">
        <f t="shared" ca="1" si="101"/>
        <v>-</v>
      </c>
      <c r="I398" s="106" t="str">
        <f t="shared" ca="1" si="101"/>
        <v>-</v>
      </c>
      <c r="J398" s="106" t="e">
        <f t="shared" ca="1" si="109"/>
        <v>#N/A</v>
      </c>
      <c r="K398" s="119" t="e">
        <f t="shared" ca="1" si="104"/>
        <v>#N/A</v>
      </c>
      <c r="L398" s="119" t="e">
        <f t="shared" ca="1" si="105"/>
        <v>#N/A</v>
      </c>
      <c r="M398" s="119" t="e">
        <f t="shared" ca="1" si="106"/>
        <v>#N/A</v>
      </c>
      <c r="N398" s="119" t="e">
        <f t="shared" ca="1" si="107"/>
        <v>#N/A</v>
      </c>
      <c r="O398" s="119" t="str">
        <f t="shared" ca="1" si="95"/>
        <v>-</v>
      </c>
      <c r="P398" s="119" t="str">
        <f t="shared" ca="1" si="94"/>
        <v>-</v>
      </c>
      <c r="Q398" s="106" t="e">
        <f t="shared" ca="1" si="108"/>
        <v>#N/A</v>
      </c>
    </row>
    <row r="399" spans="1:17" hidden="1">
      <c r="A399" s="106">
        <f t="shared" si="102"/>
        <v>388</v>
      </c>
      <c r="B399" s="106" t="str">
        <f t="shared" ca="1" si="103"/>
        <v>N</v>
      </c>
      <c r="C399" s="106" t="str">
        <f t="shared" ca="1" si="101"/>
        <v>-</v>
      </c>
      <c r="D399" s="106" t="str">
        <f t="shared" ca="1" si="101"/>
        <v>-</v>
      </c>
      <c r="E399" s="106" t="str">
        <f t="shared" ca="1" si="101"/>
        <v>-</v>
      </c>
      <c r="F399" s="106" t="str">
        <f t="shared" ca="1" si="101"/>
        <v>-</v>
      </c>
      <c r="G399" s="106" t="str">
        <f t="shared" ca="1" si="101"/>
        <v>-</v>
      </c>
      <c r="H399" s="112" t="str">
        <f t="shared" ca="1" si="101"/>
        <v>-</v>
      </c>
      <c r="I399" s="106" t="str">
        <f t="shared" ca="1" si="101"/>
        <v>-</v>
      </c>
      <c r="J399" s="106" t="e">
        <f t="shared" ca="1" si="109"/>
        <v>#N/A</v>
      </c>
      <c r="K399" s="119" t="e">
        <f t="shared" ca="1" si="104"/>
        <v>#N/A</v>
      </c>
      <c r="L399" s="119" t="e">
        <f t="shared" ca="1" si="105"/>
        <v>#N/A</v>
      </c>
      <c r="M399" s="119" t="e">
        <f t="shared" ca="1" si="106"/>
        <v>#N/A</v>
      </c>
      <c r="N399" s="119" t="e">
        <f t="shared" ca="1" si="107"/>
        <v>#N/A</v>
      </c>
      <c r="O399" s="119" t="str">
        <f t="shared" ca="1" si="95"/>
        <v>-</v>
      </c>
      <c r="P399" s="119" t="str">
        <f t="shared" ca="1" si="94"/>
        <v>-</v>
      </c>
      <c r="Q399" s="106" t="e">
        <f t="shared" ca="1" si="108"/>
        <v>#N/A</v>
      </c>
    </row>
    <row r="400" spans="1:17" hidden="1">
      <c r="A400" s="106">
        <f t="shared" si="102"/>
        <v>389</v>
      </c>
      <c r="B400" s="106" t="str">
        <f t="shared" ca="1" si="103"/>
        <v>N</v>
      </c>
      <c r="C400" s="106" t="str">
        <f t="shared" ca="1" si="101"/>
        <v>-</v>
      </c>
      <c r="D400" s="106" t="str">
        <f t="shared" ca="1" si="101"/>
        <v>-</v>
      </c>
      <c r="E400" s="106" t="str">
        <f t="shared" ca="1" si="101"/>
        <v>-</v>
      </c>
      <c r="F400" s="106" t="str">
        <f t="shared" ca="1" si="101"/>
        <v>-</v>
      </c>
      <c r="G400" s="106" t="str">
        <f t="shared" ca="1" si="101"/>
        <v>-</v>
      </c>
      <c r="H400" s="112" t="str">
        <f t="shared" ca="1" si="101"/>
        <v>-</v>
      </c>
      <c r="I400" s="106" t="str">
        <f t="shared" ca="1" si="101"/>
        <v>-</v>
      </c>
      <c r="J400" s="106" t="e">
        <f t="shared" ca="1" si="109"/>
        <v>#N/A</v>
      </c>
      <c r="K400" s="119" t="e">
        <f t="shared" ca="1" si="104"/>
        <v>#N/A</v>
      </c>
      <c r="L400" s="119" t="e">
        <f t="shared" ca="1" si="105"/>
        <v>#N/A</v>
      </c>
      <c r="M400" s="119" t="e">
        <f t="shared" ca="1" si="106"/>
        <v>#N/A</v>
      </c>
      <c r="N400" s="119" t="e">
        <f t="shared" ca="1" si="107"/>
        <v>#N/A</v>
      </c>
      <c r="O400" s="119" t="str">
        <f t="shared" ca="1" si="95"/>
        <v>-</v>
      </c>
      <c r="P400" s="119" t="str">
        <f t="shared" ca="1" si="94"/>
        <v>-</v>
      </c>
      <c r="Q400" s="106" t="e">
        <f t="shared" ca="1" si="108"/>
        <v>#N/A</v>
      </c>
    </row>
    <row r="401" spans="1:17" hidden="1">
      <c r="A401" s="106">
        <f t="shared" si="102"/>
        <v>390</v>
      </c>
      <c r="B401" s="106" t="str">
        <f t="shared" ca="1" si="103"/>
        <v>N</v>
      </c>
      <c r="C401" s="106" t="str">
        <f t="shared" ca="1" si="101"/>
        <v>-</v>
      </c>
      <c r="D401" s="106" t="str">
        <f t="shared" ca="1" si="101"/>
        <v>-</v>
      </c>
      <c r="E401" s="106" t="str">
        <f t="shared" ca="1" si="101"/>
        <v>-</v>
      </c>
      <c r="F401" s="106" t="str">
        <f t="shared" ca="1" si="101"/>
        <v>-</v>
      </c>
      <c r="G401" s="106" t="str">
        <f t="shared" ca="1" si="101"/>
        <v>-</v>
      </c>
      <c r="H401" s="112" t="str">
        <f t="shared" ca="1" si="101"/>
        <v>-</v>
      </c>
      <c r="I401" s="106" t="str">
        <f t="shared" ca="1" si="101"/>
        <v>-</v>
      </c>
      <c r="J401" s="106" t="e">
        <f t="shared" ca="1" si="109"/>
        <v>#N/A</v>
      </c>
      <c r="K401" s="119" t="e">
        <f t="shared" ca="1" si="104"/>
        <v>#N/A</v>
      </c>
      <c r="L401" s="119" t="e">
        <f t="shared" ca="1" si="105"/>
        <v>#N/A</v>
      </c>
      <c r="M401" s="119" t="e">
        <f t="shared" ca="1" si="106"/>
        <v>#N/A</v>
      </c>
      <c r="N401" s="119" t="e">
        <f t="shared" ca="1" si="107"/>
        <v>#N/A</v>
      </c>
      <c r="O401" s="119" t="str">
        <f t="shared" ca="1" si="95"/>
        <v>-</v>
      </c>
      <c r="P401" s="119" t="str">
        <f t="shared" ca="1" si="94"/>
        <v>-</v>
      </c>
      <c r="Q401" s="106" t="e">
        <f t="shared" ca="1" si="108"/>
        <v>#N/A</v>
      </c>
    </row>
    <row r="402" spans="1:17" hidden="1">
      <c r="A402" s="106">
        <f t="shared" si="102"/>
        <v>391</v>
      </c>
      <c r="B402" s="106" t="str">
        <f t="shared" ca="1" si="103"/>
        <v>N</v>
      </c>
      <c r="C402" s="106" t="str">
        <f t="shared" ref="C402:I411" ca="1" si="110">IF($B402="OK",OFFSET(gen_sort_ul,$A402,C$2),"-")</f>
        <v>-</v>
      </c>
      <c r="D402" s="106" t="str">
        <f t="shared" ca="1" si="110"/>
        <v>-</v>
      </c>
      <c r="E402" s="106" t="str">
        <f t="shared" ca="1" si="110"/>
        <v>-</v>
      </c>
      <c r="F402" s="106" t="str">
        <f t="shared" ca="1" si="110"/>
        <v>-</v>
      </c>
      <c r="G402" s="106" t="str">
        <f t="shared" ca="1" si="110"/>
        <v>-</v>
      </c>
      <c r="H402" s="112" t="str">
        <f t="shared" ca="1" si="110"/>
        <v>-</v>
      </c>
      <c r="I402" s="106" t="str">
        <f t="shared" ca="1" si="110"/>
        <v>-</v>
      </c>
      <c r="J402" s="106" t="e">
        <f t="shared" ca="1" si="109"/>
        <v>#N/A</v>
      </c>
      <c r="K402" s="119" t="e">
        <f t="shared" ca="1" si="104"/>
        <v>#N/A</v>
      </c>
      <c r="L402" s="119" t="e">
        <f t="shared" ca="1" si="105"/>
        <v>#N/A</v>
      </c>
      <c r="M402" s="119" t="e">
        <f t="shared" ca="1" si="106"/>
        <v>#N/A</v>
      </c>
      <c r="N402" s="119" t="e">
        <f t="shared" ca="1" si="107"/>
        <v>#N/A</v>
      </c>
      <c r="O402" s="119" t="str">
        <f t="shared" ca="1" si="95"/>
        <v>-</v>
      </c>
      <c r="P402" s="119" t="str">
        <f t="shared" ref="P402:P465" ca="1" si="111">IF($B402="OK",OFFSET(gen_sort_ul,$A402,P$2),"-")</f>
        <v>-</v>
      </c>
      <c r="Q402" s="106" t="e">
        <f t="shared" ca="1" si="108"/>
        <v>#N/A</v>
      </c>
    </row>
    <row r="403" spans="1:17" hidden="1">
      <c r="A403" s="106">
        <f t="shared" si="102"/>
        <v>392</v>
      </c>
      <c r="B403" s="106" t="str">
        <f t="shared" ca="1" si="103"/>
        <v>N</v>
      </c>
      <c r="C403" s="106" t="str">
        <f t="shared" ca="1" si="110"/>
        <v>-</v>
      </c>
      <c r="D403" s="106" t="str">
        <f t="shared" ca="1" si="110"/>
        <v>-</v>
      </c>
      <c r="E403" s="106" t="str">
        <f t="shared" ca="1" si="110"/>
        <v>-</v>
      </c>
      <c r="F403" s="106" t="str">
        <f t="shared" ca="1" si="110"/>
        <v>-</v>
      </c>
      <c r="G403" s="106" t="str">
        <f t="shared" ca="1" si="110"/>
        <v>-</v>
      </c>
      <c r="H403" s="112" t="str">
        <f t="shared" ca="1" si="110"/>
        <v>-</v>
      </c>
      <c r="I403" s="106" t="str">
        <f t="shared" ca="1" si="110"/>
        <v>-</v>
      </c>
      <c r="J403" s="106" t="e">
        <f t="shared" ca="1" si="109"/>
        <v>#N/A</v>
      </c>
      <c r="K403" s="119" t="e">
        <f t="shared" ca="1" si="104"/>
        <v>#N/A</v>
      </c>
      <c r="L403" s="119" t="e">
        <f t="shared" ca="1" si="105"/>
        <v>#N/A</v>
      </c>
      <c r="M403" s="119" t="e">
        <f t="shared" ca="1" si="106"/>
        <v>#N/A</v>
      </c>
      <c r="N403" s="119" t="e">
        <f t="shared" ca="1" si="107"/>
        <v>#N/A</v>
      </c>
      <c r="O403" s="119" t="str">
        <f t="shared" ref="O403:O466" ca="1" si="112">IF($B403="OK",OFFSET(gen_sort_ul,$A403,O$2),"-")</f>
        <v>-</v>
      </c>
      <c r="P403" s="119" t="str">
        <f t="shared" ca="1" si="111"/>
        <v>-</v>
      </c>
      <c r="Q403" s="106" t="e">
        <f t="shared" ca="1" si="108"/>
        <v>#N/A</v>
      </c>
    </row>
    <row r="404" spans="1:17" hidden="1">
      <c r="A404" s="106">
        <f t="shared" si="102"/>
        <v>393</v>
      </c>
      <c r="B404" s="106" t="str">
        <f t="shared" ca="1" si="103"/>
        <v>N</v>
      </c>
      <c r="C404" s="106" t="str">
        <f t="shared" ca="1" si="110"/>
        <v>-</v>
      </c>
      <c r="D404" s="106" t="str">
        <f t="shared" ca="1" si="110"/>
        <v>-</v>
      </c>
      <c r="E404" s="106" t="str">
        <f t="shared" ca="1" si="110"/>
        <v>-</v>
      </c>
      <c r="F404" s="106" t="str">
        <f t="shared" ca="1" si="110"/>
        <v>-</v>
      </c>
      <c r="G404" s="106" t="str">
        <f t="shared" ca="1" si="110"/>
        <v>-</v>
      </c>
      <c r="H404" s="112" t="str">
        <f t="shared" ca="1" si="110"/>
        <v>-</v>
      </c>
      <c r="I404" s="106" t="str">
        <f t="shared" ca="1" si="110"/>
        <v>-</v>
      </c>
      <c r="J404" s="106" t="e">
        <f t="shared" ca="1" si="109"/>
        <v>#N/A</v>
      </c>
      <c r="K404" s="119" t="e">
        <f t="shared" ca="1" si="104"/>
        <v>#N/A</v>
      </c>
      <c r="L404" s="119" t="e">
        <f t="shared" ca="1" si="105"/>
        <v>#N/A</v>
      </c>
      <c r="M404" s="119" t="e">
        <f t="shared" ca="1" si="106"/>
        <v>#N/A</v>
      </c>
      <c r="N404" s="119" t="e">
        <f t="shared" ca="1" si="107"/>
        <v>#N/A</v>
      </c>
      <c r="O404" s="119" t="str">
        <f t="shared" ca="1" si="112"/>
        <v>-</v>
      </c>
      <c r="P404" s="119" t="str">
        <f t="shared" ca="1" si="111"/>
        <v>-</v>
      </c>
      <c r="Q404" s="106" t="e">
        <f t="shared" ca="1" si="108"/>
        <v>#N/A</v>
      </c>
    </row>
    <row r="405" spans="1:17" hidden="1">
      <c r="A405" s="106">
        <f t="shared" si="102"/>
        <v>394</v>
      </c>
      <c r="B405" s="106" t="str">
        <f t="shared" ca="1" si="103"/>
        <v>N</v>
      </c>
      <c r="C405" s="106" t="str">
        <f t="shared" ca="1" si="110"/>
        <v>-</v>
      </c>
      <c r="D405" s="106" t="str">
        <f t="shared" ca="1" si="110"/>
        <v>-</v>
      </c>
      <c r="E405" s="106" t="str">
        <f t="shared" ca="1" si="110"/>
        <v>-</v>
      </c>
      <c r="F405" s="106" t="str">
        <f t="shared" ca="1" si="110"/>
        <v>-</v>
      </c>
      <c r="G405" s="106" t="str">
        <f t="shared" ca="1" si="110"/>
        <v>-</v>
      </c>
      <c r="H405" s="112" t="str">
        <f t="shared" ca="1" si="110"/>
        <v>-</v>
      </c>
      <c r="I405" s="106" t="str">
        <f t="shared" ca="1" si="110"/>
        <v>-</v>
      </c>
      <c r="J405" s="106" t="e">
        <f t="shared" ca="1" si="109"/>
        <v>#N/A</v>
      </c>
      <c r="K405" s="119" t="e">
        <f t="shared" ca="1" si="104"/>
        <v>#N/A</v>
      </c>
      <c r="L405" s="119" t="e">
        <f t="shared" ca="1" si="105"/>
        <v>#N/A</v>
      </c>
      <c r="M405" s="119" t="e">
        <f t="shared" ca="1" si="106"/>
        <v>#N/A</v>
      </c>
      <c r="N405" s="119" t="e">
        <f t="shared" ca="1" si="107"/>
        <v>#N/A</v>
      </c>
      <c r="O405" s="119" t="str">
        <f t="shared" ca="1" si="112"/>
        <v>-</v>
      </c>
      <c r="P405" s="119" t="str">
        <f t="shared" ca="1" si="111"/>
        <v>-</v>
      </c>
      <c r="Q405" s="106" t="e">
        <f t="shared" ca="1" si="108"/>
        <v>#N/A</v>
      </c>
    </row>
    <row r="406" spans="1:17" hidden="1">
      <c r="A406" s="106">
        <f t="shared" si="102"/>
        <v>395</v>
      </c>
      <c r="B406" s="106" t="str">
        <f t="shared" ca="1" si="103"/>
        <v>N</v>
      </c>
      <c r="C406" s="106" t="str">
        <f t="shared" ca="1" si="110"/>
        <v>-</v>
      </c>
      <c r="D406" s="106" t="str">
        <f t="shared" ca="1" si="110"/>
        <v>-</v>
      </c>
      <c r="E406" s="106" t="str">
        <f t="shared" ca="1" si="110"/>
        <v>-</v>
      </c>
      <c r="F406" s="106" t="str">
        <f t="shared" ca="1" si="110"/>
        <v>-</v>
      </c>
      <c r="G406" s="106" t="str">
        <f t="shared" ca="1" si="110"/>
        <v>-</v>
      </c>
      <c r="H406" s="112" t="str">
        <f t="shared" ca="1" si="110"/>
        <v>-</v>
      </c>
      <c r="I406" s="106" t="str">
        <f t="shared" ca="1" si="110"/>
        <v>-</v>
      </c>
      <c r="J406" s="106" t="e">
        <f t="shared" ca="1" si="109"/>
        <v>#N/A</v>
      </c>
      <c r="K406" s="119" t="e">
        <f t="shared" ca="1" si="104"/>
        <v>#N/A</v>
      </c>
      <c r="L406" s="119" t="e">
        <f t="shared" ca="1" si="105"/>
        <v>#N/A</v>
      </c>
      <c r="M406" s="119" t="e">
        <f t="shared" ca="1" si="106"/>
        <v>#N/A</v>
      </c>
      <c r="N406" s="119" t="e">
        <f t="shared" ca="1" si="107"/>
        <v>#N/A</v>
      </c>
      <c r="O406" s="119" t="str">
        <f t="shared" ca="1" si="112"/>
        <v>-</v>
      </c>
      <c r="P406" s="119" t="str">
        <f t="shared" ca="1" si="111"/>
        <v>-</v>
      </c>
      <c r="Q406" s="106" t="e">
        <f t="shared" ca="1" si="108"/>
        <v>#N/A</v>
      </c>
    </row>
    <row r="407" spans="1:17" hidden="1">
      <c r="A407" s="106">
        <f t="shared" si="102"/>
        <v>396</v>
      </c>
      <c r="B407" s="106" t="str">
        <f t="shared" ca="1" si="103"/>
        <v>N</v>
      </c>
      <c r="C407" s="106" t="str">
        <f t="shared" ca="1" si="110"/>
        <v>-</v>
      </c>
      <c r="D407" s="106" t="str">
        <f t="shared" ca="1" si="110"/>
        <v>-</v>
      </c>
      <c r="E407" s="106" t="str">
        <f t="shared" ca="1" si="110"/>
        <v>-</v>
      </c>
      <c r="F407" s="106" t="str">
        <f t="shared" ca="1" si="110"/>
        <v>-</v>
      </c>
      <c r="G407" s="106" t="str">
        <f t="shared" ca="1" si="110"/>
        <v>-</v>
      </c>
      <c r="H407" s="112" t="str">
        <f t="shared" ca="1" si="110"/>
        <v>-</v>
      </c>
      <c r="I407" s="106" t="str">
        <f t="shared" ca="1" si="110"/>
        <v>-</v>
      </c>
      <c r="J407" s="106" t="e">
        <f t="shared" ca="1" si="109"/>
        <v>#N/A</v>
      </c>
      <c r="K407" s="119" t="e">
        <f t="shared" ca="1" si="104"/>
        <v>#N/A</v>
      </c>
      <c r="L407" s="119" t="e">
        <f t="shared" ca="1" si="105"/>
        <v>#N/A</v>
      </c>
      <c r="M407" s="119" t="e">
        <f t="shared" ca="1" si="106"/>
        <v>#N/A</v>
      </c>
      <c r="N407" s="119" t="e">
        <f t="shared" ca="1" si="107"/>
        <v>#N/A</v>
      </c>
      <c r="O407" s="119" t="str">
        <f t="shared" ca="1" si="112"/>
        <v>-</v>
      </c>
      <c r="P407" s="119" t="str">
        <f t="shared" ca="1" si="111"/>
        <v>-</v>
      </c>
      <c r="Q407" s="106" t="e">
        <f t="shared" ca="1" si="108"/>
        <v>#N/A</v>
      </c>
    </row>
    <row r="408" spans="1:17" hidden="1">
      <c r="A408" s="106">
        <f t="shared" si="102"/>
        <v>397</v>
      </c>
      <c r="B408" s="106" t="str">
        <f t="shared" ca="1" si="103"/>
        <v>N</v>
      </c>
      <c r="C408" s="106" t="str">
        <f t="shared" ca="1" si="110"/>
        <v>-</v>
      </c>
      <c r="D408" s="106" t="str">
        <f t="shared" ca="1" si="110"/>
        <v>-</v>
      </c>
      <c r="E408" s="106" t="str">
        <f t="shared" ca="1" si="110"/>
        <v>-</v>
      </c>
      <c r="F408" s="106" t="str">
        <f t="shared" ca="1" si="110"/>
        <v>-</v>
      </c>
      <c r="G408" s="106" t="str">
        <f t="shared" ca="1" si="110"/>
        <v>-</v>
      </c>
      <c r="H408" s="112" t="str">
        <f t="shared" ca="1" si="110"/>
        <v>-</v>
      </c>
      <c r="I408" s="106" t="str">
        <f t="shared" ca="1" si="110"/>
        <v>-</v>
      </c>
      <c r="J408" s="106" t="e">
        <f t="shared" ca="1" si="109"/>
        <v>#N/A</v>
      </c>
      <c r="K408" s="119" t="e">
        <f t="shared" ca="1" si="104"/>
        <v>#N/A</v>
      </c>
      <c r="L408" s="119" t="e">
        <f t="shared" ca="1" si="105"/>
        <v>#N/A</v>
      </c>
      <c r="M408" s="119" t="e">
        <f t="shared" ca="1" si="106"/>
        <v>#N/A</v>
      </c>
      <c r="N408" s="119" t="e">
        <f t="shared" ca="1" si="107"/>
        <v>#N/A</v>
      </c>
      <c r="O408" s="119" t="str">
        <f t="shared" ca="1" si="112"/>
        <v>-</v>
      </c>
      <c r="P408" s="119" t="str">
        <f t="shared" ca="1" si="111"/>
        <v>-</v>
      </c>
      <c r="Q408" s="106" t="e">
        <f t="shared" ca="1" si="108"/>
        <v>#N/A</v>
      </c>
    </row>
    <row r="409" spans="1:17" hidden="1">
      <c r="A409" s="106">
        <f t="shared" si="102"/>
        <v>398</v>
      </c>
      <c r="B409" s="106" t="str">
        <f t="shared" ca="1" si="103"/>
        <v>N</v>
      </c>
      <c r="C409" s="106" t="str">
        <f t="shared" ca="1" si="110"/>
        <v>-</v>
      </c>
      <c r="D409" s="106" t="str">
        <f t="shared" ca="1" si="110"/>
        <v>-</v>
      </c>
      <c r="E409" s="106" t="str">
        <f t="shared" ca="1" si="110"/>
        <v>-</v>
      </c>
      <c r="F409" s="106" t="str">
        <f t="shared" ca="1" si="110"/>
        <v>-</v>
      </c>
      <c r="G409" s="106" t="str">
        <f t="shared" ca="1" si="110"/>
        <v>-</v>
      </c>
      <c r="H409" s="112" t="str">
        <f t="shared" ca="1" si="110"/>
        <v>-</v>
      </c>
      <c r="I409" s="106" t="str">
        <f t="shared" ca="1" si="110"/>
        <v>-</v>
      </c>
      <c r="J409" s="106" t="e">
        <f t="shared" ca="1" si="109"/>
        <v>#N/A</v>
      </c>
      <c r="K409" s="119" t="e">
        <f t="shared" ca="1" si="104"/>
        <v>#N/A</v>
      </c>
      <c r="L409" s="119" t="e">
        <f t="shared" ca="1" si="105"/>
        <v>#N/A</v>
      </c>
      <c r="M409" s="119" t="e">
        <f t="shared" ca="1" si="106"/>
        <v>#N/A</v>
      </c>
      <c r="N409" s="119" t="e">
        <f t="shared" ca="1" si="107"/>
        <v>#N/A</v>
      </c>
      <c r="O409" s="119" t="str">
        <f t="shared" ca="1" si="112"/>
        <v>-</v>
      </c>
      <c r="P409" s="119" t="str">
        <f t="shared" ca="1" si="111"/>
        <v>-</v>
      </c>
      <c r="Q409" s="106" t="e">
        <f t="shared" ca="1" si="108"/>
        <v>#N/A</v>
      </c>
    </row>
    <row r="410" spans="1:17" hidden="1">
      <c r="A410" s="106">
        <f t="shared" si="102"/>
        <v>399</v>
      </c>
      <c r="B410" s="106" t="str">
        <f t="shared" ca="1" si="103"/>
        <v>N</v>
      </c>
      <c r="C410" s="106" t="str">
        <f t="shared" ca="1" si="110"/>
        <v>-</v>
      </c>
      <c r="D410" s="106" t="str">
        <f t="shared" ca="1" si="110"/>
        <v>-</v>
      </c>
      <c r="E410" s="106" t="str">
        <f t="shared" ca="1" si="110"/>
        <v>-</v>
      </c>
      <c r="F410" s="106" t="str">
        <f t="shared" ca="1" si="110"/>
        <v>-</v>
      </c>
      <c r="G410" s="106" t="str">
        <f t="shared" ca="1" si="110"/>
        <v>-</v>
      </c>
      <c r="H410" s="112" t="str">
        <f t="shared" ca="1" si="110"/>
        <v>-</v>
      </c>
      <c r="I410" s="106" t="str">
        <f t="shared" ca="1" si="110"/>
        <v>-</v>
      </c>
      <c r="J410" s="106" t="e">
        <f t="shared" ca="1" si="109"/>
        <v>#N/A</v>
      </c>
      <c r="K410" s="119" t="e">
        <f t="shared" ca="1" si="104"/>
        <v>#N/A</v>
      </c>
      <c r="L410" s="119" t="e">
        <f t="shared" ca="1" si="105"/>
        <v>#N/A</v>
      </c>
      <c r="M410" s="119" t="e">
        <f t="shared" ca="1" si="106"/>
        <v>#N/A</v>
      </c>
      <c r="N410" s="119" t="e">
        <f t="shared" ca="1" si="107"/>
        <v>#N/A</v>
      </c>
      <c r="O410" s="119" t="str">
        <f t="shared" ca="1" si="112"/>
        <v>-</v>
      </c>
      <c r="P410" s="119" t="str">
        <f t="shared" ca="1" si="111"/>
        <v>-</v>
      </c>
      <c r="Q410" s="106" t="e">
        <f t="shared" ca="1" si="108"/>
        <v>#N/A</v>
      </c>
    </row>
    <row r="411" spans="1:17" hidden="1">
      <c r="A411" s="106">
        <f t="shared" si="102"/>
        <v>400</v>
      </c>
      <c r="B411" s="106" t="str">
        <f t="shared" ca="1" si="103"/>
        <v>N</v>
      </c>
      <c r="C411" s="106" t="str">
        <f t="shared" ca="1" si="110"/>
        <v>-</v>
      </c>
      <c r="D411" s="106" t="str">
        <f t="shared" ca="1" si="110"/>
        <v>-</v>
      </c>
      <c r="E411" s="106" t="str">
        <f t="shared" ca="1" si="110"/>
        <v>-</v>
      </c>
      <c r="F411" s="106" t="str">
        <f t="shared" ca="1" si="110"/>
        <v>-</v>
      </c>
      <c r="G411" s="106" t="str">
        <f t="shared" ca="1" si="110"/>
        <v>-</v>
      </c>
      <c r="H411" s="112" t="str">
        <f t="shared" ca="1" si="110"/>
        <v>-</v>
      </c>
      <c r="I411" s="106" t="str">
        <f t="shared" ca="1" si="110"/>
        <v>-</v>
      </c>
      <c r="J411" s="106" t="e">
        <f t="shared" ca="1" si="109"/>
        <v>#N/A</v>
      </c>
      <c r="K411" s="119" t="e">
        <f t="shared" ca="1" si="104"/>
        <v>#N/A</v>
      </c>
      <c r="L411" s="119" t="e">
        <f t="shared" ca="1" si="105"/>
        <v>#N/A</v>
      </c>
      <c r="M411" s="119" t="e">
        <f t="shared" ca="1" si="106"/>
        <v>#N/A</v>
      </c>
      <c r="N411" s="119" t="e">
        <f t="shared" ca="1" si="107"/>
        <v>#N/A</v>
      </c>
      <c r="O411" s="119" t="str">
        <f t="shared" ca="1" si="112"/>
        <v>-</v>
      </c>
      <c r="P411" s="119" t="str">
        <f t="shared" ca="1" si="111"/>
        <v>-</v>
      </c>
      <c r="Q411" s="106" t="e">
        <f t="shared" ca="1" si="108"/>
        <v>#N/A</v>
      </c>
    </row>
    <row r="412" spans="1:17" hidden="1">
      <c r="A412" s="106">
        <f t="shared" si="102"/>
        <v>401</v>
      </c>
      <c r="B412" s="106" t="str">
        <f t="shared" ca="1" si="103"/>
        <v>N</v>
      </c>
      <c r="C412" s="106" t="str">
        <f t="shared" ref="C412:I421" ca="1" si="113">IF($B412="OK",OFFSET(gen_sort_ul,$A412,C$2),"-")</f>
        <v>-</v>
      </c>
      <c r="D412" s="106" t="str">
        <f t="shared" ca="1" si="113"/>
        <v>-</v>
      </c>
      <c r="E412" s="106" t="str">
        <f t="shared" ca="1" si="113"/>
        <v>-</v>
      </c>
      <c r="F412" s="106" t="str">
        <f t="shared" ca="1" si="113"/>
        <v>-</v>
      </c>
      <c r="G412" s="106" t="str">
        <f t="shared" ca="1" si="113"/>
        <v>-</v>
      </c>
      <c r="H412" s="112" t="str">
        <f t="shared" ca="1" si="113"/>
        <v>-</v>
      </c>
      <c r="I412" s="106" t="str">
        <f t="shared" ca="1" si="113"/>
        <v>-</v>
      </c>
      <c r="J412" s="106" t="e">
        <f t="shared" ca="1" si="109"/>
        <v>#N/A</v>
      </c>
      <c r="K412" s="119" t="e">
        <f t="shared" ca="1" si="104"/>
        <v>#N/A</v>
      </c>
      <c r="L412" s="119" t="e">
        <f t="shared" ca="1" si="105"/>
        <v>#N/A</v>
      </c>
      <c r="M412" s="119" t="e">
        <f t="shared" ca="1" si="106"/>
        <v>#N/A</v>
      </c>
      <c r="N412" s="119" t="e">
        <f t="shared" ca="1" si="107"/>
        <v>#N/A</v>
      </c>
      <c r="O412" s="119" t="str">
        <f t="shared" ca="1" si="112"/>
        <v>-</v>
      </c>
      <c r="P412" s="119" t="str">
        <f t="shared" ca="1" si="111"/>
        <v>-</v>
      </c>
      <c r="Q412" s="106" t="e">
        <f t="shared" ca="1" si="108"/>
        <v>#N/A</v>
      </c>
    </row>
    <row r="413" spans="1:17" hidden="1">
      <c r="A413" s="106">
        <f t="shared" si="102"/>
        <v>402</v>
      </c>
      <c r="B413" s="106" t="str">
        <f t="shared" ca="1" si="103"/>
        <v>N</v>
      </c>
      <c r="C413" s="106" t="str">
        <f t="shared" ca="1" si="113"/>
        <v>-</v>
      </c>
      <c r="D413" s="106" t="str">
        <f t="shared" ca="1" si="113"/>
        <v>-</v>
      </c>
      <c r="E413" s="106" t="str">
        <f t="shared" ca="1" si="113"/>
        <v>-</v>
      </c>
      <c r="F413" s="106" t="str">
        <f t="shared" ca="1" si="113"/>
        <v>-</v>
      </c>
      <c r="G413" s="106" t="str">
        <f t="shared" ca="1" si="113"/>
        <v>-</v>
      </c>
      <c r="H413" s="112" t="str">
        <f t="shared" ca="1" si="113"/>
        <v>-</v>
      </c>
      <c r="I413" s="106" t="str">
        <f t="shared" ca="1" si="113"/>
        <v>-</v>
      </c>
      <c r="J413" s="106" t="e">
        <f t="shared" ca="1" si="109"/>
        <v>#N/A</v>
      </c>
      <c r="K413" s="119" t="e">
        <f t="shared" ca="1" si="104"/>
        <v>#N/A</v>
      </c>
      <c r="L413" s="119" t="e">
        <f t="shared" ca="1" si="105"/>
        <v>#N/A</v>
      </c>
      <c r="M413" s="119" t="e">
        <f t="shared" ca="1" si="106"/>
        <v>#N/A</v>
      </c>
      <c r="N413" s="119" t="e">
        <f t="shared" ca="1" si="107"/>
        <v>#N/A</v>
      </c>
      <c r="O413" s="119" t="str">
        <f t="shared" ca="1" si="112"/>
        <v>-</v>
      </c>
      <c r="P413" s="119" t="str">
        <f t="shared" ca="1" si="111"/>
        <v>-</v>
      </c>
      <c r="Q413" s="106" t="e">
        <f t="shared" ca="1" si="108"/>
        <v>#N/A</v>
      </c>
    </row>
    <row r="414" spans="1:17" hidden="1">
      <c r="A414" s="106">
        <f t="shared" si="102"/>
        <v>403</v>
      </c>
      <c r="B414" s="106" t="str">
        <f t="shared" ca="1" si="103"/>
        <v>N</v>
      </c>
      <c r="C414" s="106" t="str">
        <f t="shared" ca="1" si="113"/>
        <v>-</v>
      </c>
      <c r="D414" s="106" t="str">
        <f t="shared" ca="1" si="113"/>
        <v>-</v>
      </c>
      <c r="E414" s="106" t="str">
        <f t="shared" ca="1" si="113"/>
        <v>-</v>
      </c>
      <c r="F414" s="106" t="str">
        <f t="shared" ca="1" si="113"/>
        <v>-</v>
      </c>
      <c r="G414" s="106" t="str">
        <f t="shared" ca="1" si="113"/>
        <v>-</v>
      </c>
      <c r="H414" s="112" t="str">
        <f t="shared" ca="1" si="113"/>
        <v>-</v>
      </c>
      <c r="I414" s="106" t="str">
        <f t="shared" ca="1" si="113"/>
        <v>-</v>
      </c>
      <c r="J414" s="106" t="e">
        <f t="shared" ca="1" si="109"/>
        <v>#N/A</v>
      </c>
      <c r="K414" s="119" t="e">
        <f t="shared" ca="1" si="104"/>
        <v>#N/A</v>
      </c>
      <c r="L414" s="119" t="e">
        <f t="shared" ca="1" si="105"/>
        <v>#N/A</v>
      </c>
      <c r="M414" s="119" t="e">
        <f t="shared" ca="1" si="106"/>
        <v>#N/A</v>
      </c>
      <c r="N414" s="119" t="e">
        <f t="shared" ca="1" si="107"/>
        <v>#N/A</v>
      </c>
      <c r="O414" s="119" t="str">
        <f t="shared" ca="1" si="112"/>
        <v>-</v>
      </c>
      <c r="P414" s="119" t="str">
        <f t="shared" ca="1" si="111"/>
        <v>-</v>
      </c>
      <c r="Q414" s="106" t="e">
        <f t="shared" ca="1" si="108"/>
        <v>#N/A</v>
      </c>
    </row>
    <row r="415" spans="1:17" hidden="1">
      <c r="A415" s="106">
        <f t="shared" si="102"/>
        <v>404</v>
      </c>
      <c r="B415" s="106" t="str">
        <f t="shared" ca="1" si="103"/>
        <v>N</v>
      </c>
      <c r="C415" s="106" t="str">
        <f t="shared" ca="1" si="113"/>
        <v>-</v>
      </c>
      <c r="D415" s="106" t="str">
        <f t="shared" ca="1" si="113"/>
        <v>-</v>
      </c>
      <c r="E415" s="106" t="str">
        <f t="shared" ca="1" si="113"/>
        <v>-</v>
      </c>
      <c r="F415" s="106" t="str">
        <f t="shared" ca="1" si="113"/>
        <v>-</v>
      </c>
      <c r="G415" s="106" t="str">
        <f t="shared" ca="1" si="113"/>
        <v>-</v>
      </c>
      <c r="H415" s="112" t="str">
        <f t="shared" ca="1" si="113"/>
        <v>-</v>
      </c>
      <c r="I415" s="106" t="str">
        <f t="shared" ca="1" si="113"/>
        <v>-</v>
      </c>
      <c r="J415" s="106" t="e">
        <f t="shared" ca="1" si="109"/>
        <v>#N/A</v>
      </c>
      <c r="K415" s="119" t="e">
        <f t="shared" ca="1" si="104"/>
        <v>#N/A</v>
      </c>
      <c r="L415" s="119" t="e">
        <f t="shared" ca="1" si="105"/>
        <v>#N/A</v>
      </c>
      <c r="M415" s="119" t="e">
        <f t="shared" ca="1" si="106"/>
        <v>#N/A</v>
      </c>
      <c r="N415" s="119" t="e">
        <f t="shared" ca="1" si="107"/>
        <v>#N/A</v>
      </c>
      <c r="O415" s="119" t="str">
        <f t="shared" ca="1" si="112"/>
        <v>-</v>
      </c>
      <c r="P415" s="119" t="str">
        <f t="shared" ca="1" si="111"/>
        <v>-</v>
      </c>
      <c r="Q415" s="106" t="e">
        <f t="shared" ca="1" si="108"/>
        <v>#N/A</v>
      </c>
    </row>
    <row r="416" spans="1:17" hidden="1">
      <c r="A416" s="106">
        <f t="shared" si="102"/>
        <v>405</v>
      </c>
      <c r="B416" s="106" t="str">
        <f t="shared" ca="1" si="103"/>
        <v>N</v>
      </c>
      <c r="C416" s="106" t="str">
        <f t="shared" ca="1" si="113"/>
        <v>-</v>
      </c>
      <c r="D416" s="106" t="str">
        <f t="shared" ca="1" si="113"/>
        <v>-</v>
      </c>
      <c r="E416" s="106" t="str">
        <f t="shared" ca="1" si="113"/>
        <v>-</v>
      </c>
      <c r="F416" s="106" t="str">
        <f t="shared" ca="1" si="113"/>
        <v>-</v>
      </c>
      <c r="G416" s="106" t="str">
        <f t="shared" ca="1" si="113"/>
        <v>-</v>
      </c>
      <c r="H416" s="112" t="str">
        <f t="shared" ca="1" si="113"/>
        <v>-</v>
      </c>
      <c r="I416" s="106" t="str">
        <f t="shared" ca="1" si="113"/>
        <v>-</v>
      </c>
      <c r="J416" s="106" t="e">
        <f t="shared" ca="1" si="109"/>
        <v>#N/A</v>
      </c>
      <c r="K416" s="119" t="e">
        <f t="shared" ca="1" si="104"/>
        <v>#N/A</v>
      </c>
      <c r="L416" s="119" t="e">
        <f t="shared" ca="1" si="105"/>
        <v>#N/A</v>
      </c>
      <c r="M416" s="119" t="e">
        <f t="shared" ca="1" si="106"/>
        <v>#N/A</v>
      </c>
      <c r="N416" s="119" t="e">
        <f t="shared" ca="1" si="107"/>
        <v>#N/A</v>
      </c>
      <c r="O416" s="119" t="str">
        <f t="shared" ca="1" si="112"/>
        <v>-</v>
      </c>
      <c r="P416" s="119" t="str">
        <f t="shared" ca="1" si="111"/>
        <v>-</v>
      </c>
      <c r="Q416" s="106" t="e">
        <f t="shared" ca="1" si="108"/>
        <v>#N/A</v>
      </c>
    </row>
    <row r="417" spans="1:17" hidden="1">
      <c r="A417" s="106">
        <f t="shared" si="102"/>
        <v>406</v>
      </c>
      <c r="B417" s="106" t="str">
        <f t="shared" ca="1" si="103"/>
        <v>N</v>
      </c>
      <c r="C417" s="106" t="str">
        <f t="shared" ca="1" si="113"/>
        <v>-</v>
      </c>
      <c r="D417" s="106" t="str">
        <f t="shared" ca="1" si="113"/>
        <v>-</v>
      </c>
      <c r="E417" s="106" t="str">
        <f t="shared" ca="1" si="113"/>
        <v>-</v>
      </c>
      <c r="F417" s="106" t="str">
        <f t="shared" ca="1" si="113"/>
        <v>-</v>
      </c>
      <c r="G417" s="106" t="str">
        <f t="shared" ca="1" si="113"/>
        <v>-</v>
      </c>
      <c r="H417" s="112" t="str">
        <f t="shared" ca="1" si="113"/>
        <v>-</v>
      </c>
      <c r="I417" s="106" t="str">
        <f t="shared" ca="1" si="113"/>
        <v>-</v>
      </c>
      <c r="J417" s="106" t="e">
        <f t="shared" ca="1" si="109"/>
        <v>#N/A</v>
      </c>
      <c r="K417" s="119" t="e">
        <f t="shared" ca="1" si="104"/>
        <v>#N/A</v>
      </c>
      <c r="L417" s="119" t="e">
        <f t="shared" ca="1" si="105"/>
        <v>#N/A</v>
      </c>
      <c r="M417" s="119" t="e">
        <f t="shared" ca="1" si="106"/>
        <v>#N/A</v>
      </c>
      <c r="N417" s="119" t="e">
        <f t="shared" ca="1" si="107"/>
        <v>#N/A</v>
      </c>
      <c r="O417" s="119" t="str">
        <f t="shared" ca="1" si="112"/>
        <v>-</v>
      </c>
      <c r="P417" s="119" t="str">
        <f t="shared" ca="1" si="111"/>
        <v>-</v>
      </c>
      <c r="Q417" s="106" t="e">
        <f t="shared" ca="1" si="108"/>
        <v>#N/A</v>
      </c>
    </row>
    <row r="418" spans="1:17" hidden="1">
      <c r="A418" s="106">
        <f t="shared" si="102"/>
        <v>407</v>
      </c>
      <c r="B418" s="106" t="str">
        <f t="shared" ca="1" si="103"/>
        <v>N</v>
      </c>
      <c r="C418" s="106" t="str">
        <f t="shared" ca="1" si="113"/>
        <v>-</v>
      </c>
      <c r="D418" s="106" t="str">
        <f t="shared" ca="1" si="113"/>
        <v>-</v>
      </c>
      <c r="E418" s="106" t="str">
        <f t="shared" ca="1" si="113"/>
        <v>-</v>
      </c>
      <c r="F418" s="106" t="str">
        <f t="shared" ca="1" si="113"/>
        <v>-</v>
      </c>
      <c r="G418" s="106" t="str">
        <f t="shared" ca="1" si="113"/>
        <v>-</v>
      </c>
      <c r="H418" s="112" t="str">
        <f t="shared" ca="1" si="113"/>
        <v>-</v>
      </c>
      <c r="I418" s="106" t="str">
        <f t="shared" ca="1" si="113"/>
        <v>-</v>
      </c>
      <c r="J418" s="106" t="e">
        <f t="shared" ca="1" si="109"/>
        <v>#N/A</v>
      </c>
      <c r="K418" s="119" t="e">
        <f t="shared" ca="1" si="104"/>
        <v>#N/A</v>
      </c>
      <c r="L418" s="119" t="e">
        <f t="shared" ca="1" si="105"/>
        <v>#N/A</v>
      </c>
      <c r="M418" s="119" t="e">
        <f t="shared" ca="1" si="106"/>
        <v>#N/A</v>
      </c>
      <c r="N418" s="119" t="e">
        <f t="shared" ca="1" si="107"/>
        <v>#N/A</v>
      </c>
      <c r="O418" s="119" t="str">
        <f t="shared" ca="1" si="112"/>
        <v>-</v>
      </c>
      <c r="P418" s="119" t="str">
        <f t="shared" ca="1" si="111"/>
        <v>-</v>
      </c>
      <c r="Q418" s="106" t="e">
        <f t="shared" ca="1" si="108"/>
        <v>#N/A</v>
      </c>
    </row>
    <row r="419" spans="1:17" hidden="1">
      <c r="A419" s="106">
        <f t="shared" si="102"/>
        <v>408</v>
      </c>
      <c r="B419" s="106" t="str">
        <f t="shared" ca="1" si="103"/>
        <v>N</v>
      </c>
      <c r="C419" s="106" t="str">
        <f t="shared" ca="1" si="113"/>
        <v>-</v>
      </c>
      <c r="D419" s="106" t="str">
        <f t="shared" ca="1" si="113"/>
        <v>-</v>
      </c>
      <c r="E419" s="106" t="str">
        <f t="shared" ca="1" si="113"/>
        <v>-</v>
      </c>
      <c r="F419" s="106" t="str">
        <f t="shared" ca="1" si="113"/>
        <v>-</v>
      </c>
      <c r="G419" s="106" t="str">
        <f t="shared" ca="1" si="113"/>
        <v>-</v>
      </c>
      <c r="H419" s="112" t="str">
        <f t="shared" ca="1" si="113"/>
        <v>-</v>
      </c>
      <c r="I419" s="106" t="str">
        <f t="shared" ca="1" si="113"/>
        <v>-</v>
      </c>
      <c r="J419" s="106" t="e">
        <f t="shared" ca="1" si="109"/>
        <v>#N/A</v>
      </c>
      <c r="K419" s="119" t="e">
        <f t="shared" ca="1" si="104"/>
        <v>#N/A</v>
      </c>
      <c r="L419" s="119" t="e">
        <f t="shared" ca="1" si="105"/>
        <v>#N/A</v>
      </c>
      <c r="M419" s="119" t="e">
        <f t="shared" ca="1" si="106"/>
        <v>#N/A</v>
      </c>
      <c r="N419" s="119" t="e">
        <f t="shared" ca="1" si="107"/>
        <v>#N/A</v>
      </c>
      <c r="O419" s="119" t="str">
        <f t="shared" ca="1" si="112"/>
        <v>-</v>
      </c>
      <c r="P419" s="119" t="str">
        <f t="shared" ca="1" si="111"/>
        <v>-</v>
      </c>
      <c r="Q419" s="106" t="e">
        <f t="shared" ca="1" si="108"/>
        <v>#N/A</v>
      </c>
    </row>
    <row r="420" spans="1:17" hidden="1">
      <c r="A420" s="106">
        <f t="shared" si="102"/>
        <v>409</v>
      </c>
      <c r="B420" s="106" t="str">
        <f t="shared" ca="1" si="103"/>
        <v>N</v>
      </c>
      <c r="C420" s="106" t="str">
        <f t="shared" ca="1" si="113"/>
        <v>-</v>
      </c>
      <c r="D420" s="106" t="str">
        <f t="shared" ca="1" si="113"/>
        <v>-</v>
      </c>
      <c r="E420" s="106" t="str">
        <f t="shared" ca="1" si="113"/>
        <v>-</v>
      </c>
      <c r="F420" s="106" t="str">
        <f t="shared" ca="1" si="113"/>
        <v>-</v>
      </c>
      <c r="G420" s="106" t="str">
        <f t="shared" ca="1" si="113"/>
        <v>-</v>
      </c>
      <c r="H420" s="112" t="str">
        <f t="shared" ca="1" si="113"/>
        <v>-</v>
      </c>
      <c r="I420" s="106" t="str">
        <f t="shared" ca="1" si="113"/>
        <v>-</v>
      </c>
      <c r="J420" s="106" t="e">
        <f t="shared" ca="1" si="109"/>
        <v>#N/A</v>
      </c>
      <c r="K420" s="119" t="e">
        <f t="shared" ca="1" si="104"/>
        <v>#N/A</v>
      </c>
      <c r="L420" s="119" t="e">
        <f t="shared" ca="1" si="105"/>
        <v>#N/A</v>
      </c>
      <c r="M420" s="119" t="e">
        <f t="shared" ca="1" si="106"/>
        <v>#N/A</v>
      </c>
      <c r="N420" s="119" t="e">
        <f t="shared" ca="1" si="107"/>
        <v>#N/A</v>
      </c>
      <c r="O420" s="119" t="str">
        <f t="shared" ca="1" si="112"/>
        <v>-</v>
      </c>
      <c r="P420" s="119" t="str">
        <f t="shared" ca="1" si="111"/>
        <v>-</v>
      </c>
      <c r="Q420" s="106" t="e">
        <f t="shared" ca="1" si="108"/>
        <v>#N/A</v>
      </c>
    </row>
    <row r="421" spans="1:17" hidden="1">
      <c r="A421" s="106">
        <f t="shared" si="102"/>
        <v>410</v>
      </c>
      <c r="B421" s="106" t="str">
        <f t="shared" ca="1" si="103"/>
        <v>N</v>
      </c>
      <c r="C421" s="106" t="str">
        <f t="shared" ca="1" si="113"/>
        <v>-</v>
      </c>
      <c r="D421" s="106" t="str">
        <f t="shared" ca="1" si="113"/>
        <v>-</v>
      </c>
      <c r="E421" s="106" t="str">
        <f t="shared" ca="1" si="113"/>
        <v>-</v>
      </c>
      <c r="F421" s="106" t="str">
        <f t="shared" ca="1" si="113"/>
        <v>-</v>
      </c>
      <c r="G421" s="106" t="str">
        <f t="shared" ca="1" si="113"/>
        <v>-</v>
      </c>
      <c r="H421" s="112" t="str">
        <f t="shared" ca="1" si="113"/>
        <v>-</v>
      </c>
      <c r="I421" s="106" t="str">
        <f t="shared" ca="1" si="113"/>
        <v>-</v>
      </c>
      <c r="J421" s="106" t="e">
        <f t="shared" ca="1" si="109"/>
        <v>#N/A</v>
      </c>
      <c r="K421" s="119" t="e">
        <f t="shared" ca="1" si="104"/>
        <v>#N/A</v>
      </c>
      <c r="L421" s="119" t="e">
        <f t="shared" ca="1" si="105"/>
        <v>#N/A</v>
      </c>
      <c r="M421" s="119" t="e">
        <f t="shared" ca="1" si="106"/>
        <v>#N/A</v>
      </c>
      <c r="N421" s="119" t="e">
        <f t="shared" ca="1" si="107"/>
        <v>#N/A</v>
      </c>
      <c r="O421" s="119" t="str">
        <f t="shared" ca="1" si="112"/>
        <v>-</v>
      </c>
      <c r="P421" s="119" t="str">
        <f t="shared" ca="1" si="111"/>
        <v>-</v>
      </c>
      <c r="Q421" s="106" t="e">
        <f t="shared" ca="1" si="108"/>
        <v>#N/A</v>
      </c>
    </row>
    <row r="422" spans="1:17" hidden="1">
      <c r="A422" s="106">
        <f t="shared" si="102"/>
        <v>411</v>
      </c>
      <c r="B422" s="106" t="str">
        <f t="shared" ca="1" si="103"/>
        <v>N</v>
      </c>
      <c r="C422" s="106" t="str">
        <f t="shared" ref="C422:I431" ca="1" si="114">IF($B422="OK",OFFSET(gen_sort_ul,$A422,C$2),"-")</f>
        <v>-</v>
      </c>
      <c r="D422" s="106" t="str">
        <f t="shared" ca="1" si="114"/>
        <v>-</v>
      </c>
      <c r="E422" s="106" t="str">
        <f t="shared" ca="1" si="114"/>
        <v>-</v>
      </c>
      <c r="F422" s="106" t="str">
        <f t="shared" ca="1" si="114"/>
        <v>-</v>
      </c>
      <c r="G422" s="106" t="str">
        <f t="shared" ca="1" si="114"/>
        <v>-</v>
      </c>
      <c r="H422" s="112" t="str">
        <f t="shared" ca="1" si="114"/>
        <v>-</v>
      </c>
      <c r="I422" s="106" t="str">
        <f t="shared" ca="1" si="114"/>
        <v>-</v>
      </c>
      <c r="J422" s="106" t="e">
        <f t="shared" ca="1" si="109"/>
        <v>#N/A</v>
      </c>
      <c r="K422" s="119" t="e">
        <f t="shared" ca="1" si="104"/>
        <v>#N/A</v>
      </c>
      <c r="L422" s="119" t="e">
        <f t="shared" ca="1" si="105"/>
        <v>#N/A</v>
      </c>
      <c r="M422" s="119" t="e">
        <f t="shared" ca="1" si="106"/>
        <v>#N/A</v>
      </c>
      <c r="N422" s="119" t="e">
        <f t="shared" ca="1" si="107"/>
        <v>#N/A</v>
      </c>
      <c r="O422" s="119" t="str">
        <f t="shared" ca="1" si="112"/>
        <v>-</v>
      </c>
      <c r="P422" s="119" t="str">
        <f t="shared" ca="1" si="111"/>
        <v>-</v>
      </c>
      <c r="Q422" s="106" t="e">
        <f t="shared" ca="1" si="108"/>
        <v>#N/A</v>
      </c>
    </row>
    <row r="423" spans="1:17" hidden="1">
      <c r="A423" s="106">
        <f t="shared" si="102"/>
        <v>412</v>
      </c>
      <c r="B423" s="106" t="str">
        <f t="shared" ca="1" si="103"/>
        <v>N</v>
      </c>
      <c r="C423" s="106" t="str">
        <f t="shared" ca="1" si="114"/>
        <v>-</v>
      </c>
      <c r="D423" s="106" t="str">
        <f t="shared" ca="1" si="114"/>
        <v>-</v>
      </c>
      <c r="E423" s="106" t="str">
        <f t="shared" ca="1" si="114"/>
        <v>-</v>
      </c>
      <c r="F423" s="106" t="str">
        <f t="shared" ca="1" si="114"/>
        <v>-</v>
      </c>
      <c r="G423" s="106" t="str">
        <f t="shared" ca="1" si="114"/>
        <v>-</v>
      </c>
      <c r="H423" s="112" t="str">
        <f t="shared" ca="1" si="114"/>
        <v>-</v>
      </c>
      <c r="I423" s="106" t="str">
        <f t="shared" ca="1" si="114"/>
        <v>-</v>
      </c>
      <c r="J423" s="106" t="e">
        <f t="shared" ca="1" si="109"/>
        <v>#N/A</v>
      </c>
      <c r="K423" s="119" t="e">
        <f t="shared" ca="1" si="104"/>
        <v>#N/A</v>
      </c>
      <c r="L423" s="119" t="e">
        <f t="shared" ca="1" si="105"/>
        <v>#N/A</v>
      </c>
      <c r="M423" s="119" t="e">
        <f t="shared" ca="1" si="106"/>
        <v>#N/A</v>
      </c>
      <c r="N423" s="119" t="e">
        <f t="shared" ca="1" si="107"/>
        <v>#N/A</v>
      </c>
      <c r="O423" s="119" t="str">
        <f t="shared" ca="1" si="112"/>
        <v>-</v>
      </c>
      <c r="P423" s="119" t="str">
        <f t="shared" ca="1" si="111"/>
        <v>-</v>
      </c>
      <c r="Q423" s="106" t="e">
        <f t="shared" ca="1" si="108"/>
        <v>#N/A</v>
      </c>
    </row>
    <row r="424" spans="1:17" hidden="1">
      <c r="A424" s="106">
        <f t="shared" si="102"/>
        <v>413</v>
      </c>
      <c r="B424" s="106" t="str">
        <f t="shared" ca="1" si="103"/>
        <v>N</v>
      </c>
      <c r="C424" s="106" t="str">
        <f t="shared" ca="1" si="114"/>
        <v>-</v>
      </c>
      <c r="D424" s="106" t="str">
        <f t="shared" ca="1" si="114"/>
        <v>-</v>
      </c>
      <c r="E424" s="106" t="str">
        <f t="shared" ca="1" si="114"/>
        <v>-</v>
      </c>
      <c r="F424" s="106" t="str">
        <f t="shared" ca="1" si="114"/>
        <v>-</v>
      </c>
      <c r="G424" s="106" t="str">
        <f t="shared" ca="1" si="114"/>
        <v>-</v>
      </c>
      <c r="H424" s="112" t="str">
        <f t="shared" ca="1" si="114"/>
        <v>-</v>
      </c>
      <c r="I424" s="106" t="str">
        <f t="shared" ca="1" si="114"/>
        <v>-</v>
      </c>
      <c r="J424" s="106" t="e">
        <f t="shared" ca="1" si="109"/>
        <v>#N/A</v>
      </c>
      <c r="K424" s="119" t="e">
        <f t="shared" ca="1" si="104"/>
        <v>#N/A</v>
      </c>
      <c r="L424" s="119" t="e">
        <f t="shared" ca="1" si="105"/>
        <v>#N/A</v>
      </c>
      <c r="M424" s="119" t="e">
        <f t="shared" ca="1" si="106"/>
        <v>#N/A</v>
      </c>
      <c r="N424" s="119" t="e">
        <f t="shared" ca="1" si="107"/>
        <v>#N/A</v>
      </c>
      <c r="O424" s="119" t="str">
        <f t="shared" ca="1" si="112"/>
        <v>-</v>
      </c>
      <c r="P424" s="119" t="str">
        <f t="shared" ca="1" si="111"/>
        <v>-</v>
      </c>
      <c r="Q424" s="106" t="e">
        <f t="shared" ca="1" si="108"/>
        <v>#N/A</v>
      </c>
    </row>
    <row r="425" spans="1:17" hidden="1">
      <c r="A425" s="106">
        <f t="shared" si="102"/>
        <v>414</v>
      </c>
      <c r="B425" s="106" t="str">
        <f t="shared" ca="1" si="103"/>
        <v>N</v>
      </c>
      <c r="C425" s="106" t="str">
        <f t="shared" ca="1" si="114"/>
        <v>-</v>
      </c>
      <c r="D425" s="106" t="str">
        <f t="shared" ca="1" si="114"/>
        <v>-</v>
      </c>
      <c r="E425" s="106" t="str">
        <f t="shared" ca="1" si="114"/>
        <v>-</v>
      </c>
      <c r="F425" s="106" t="str">
        <f t="shared" ca="1" si="114"/>
        <v>-</v>
      </c>
      <c r="G425" s="106" t="str">
        <f t="shared" ca="1" si="114"/>
        <v>-</v>
      </c>
      <c r="H425" s="112" t="str">
        <f t="shared" ca="1" si="114"/>
        <v>-</v>
      </c>
      <c r="I425" s="106" t="str">
        <f t="shared" ca="1" si="114"/>
        <v>-</v>
      </c>
      <c r="J425" s="106" t="e">
        <f t="shared" ca="1" si="109"/>
        <v>#N/A</v>
      </c>
      <c r="K425" s="119" t="e">
        <f t="shared" ca="1" si="104"/>
        <v>#N/A</v>
      </c>
      <c r="L425" s="119" t="e">
        <f t="shared" ca="1" si="105"/>
        <v>#N/A</v>
      </c>
      <c r="M425" s="119" t="e">
        <f t="shared" ca="1" si="106"/>
        <v>#N/A</v>
      </c>
      <c r="N425" s="119" t="e">
        <f t="shared" ca="1" si="107"/>
        <v>#N/A</v>
      </c>
      <c r="O425" s="119" t="str">
        <f t="shared" ca="1" si="112"/>
        <v>-</v>
      </c>
      <c r="P425" s="119" t="str">
        <f t="shared" ca="1" si="111"/>
        <v>-</v>
      </c>
      <c r="Q425" s="106" t="e">
        <f t="shared" ca="1" si="108"/>
        <v>#N/A</v>
      </c>
    </row>
    <row r="426" spans="1:17" hidden="1">
      <c r="A426" s="106">
        <f t="shared" si="102"/>
        <v>415</v>
      </c>
      <c r="B426" s="106" t="str">
        <f t="shared" ca="1" si="103"/>
        <v>N</v>
      </c>
      <c r="C426" s="106" t="str">
        <f t="shared" ca="1" si="114"/>
        <v>-</v>
      </c>
      <c r="D426" s="106" t="str">
        <f t="shared" ca="1" si="114"/>
        <v>-</v>
      </c>
      <c r="E426" s="106" t="str">
        <f t="shared" ca="1" si="114"/>
        <v>-</v>
      </c>
      <c r="F426" s="106" t="str">
        <f t="shared" ca="1" si="114"/>
        <v>-</v>
      </c>
      <c r="G426" s="106" t="str">
        <f t="shared" ca="1" si="114"/>
        <v>-</v>
      </c>
      <c r="H426" s="112" t="str">
        <f t="shared" ca="1" si="114"/>
        <v>-</v>
      </c>
      <c r="I426" s="106" t="str">
        <f t="shared" ca="1" si="114"/>
        <v>-</v>
      </c>
      <c r="J426" s="106" t="e">
        <f t="shared" ca="1" si="109"/>
        <v>#N/A</v>
      </c>
      <c r="K426" s="119" t="e">
        <f t="shared" ca="1" si="104"/>
        <v>#N/A</v>
      </c>
      <c r="L426" s="119" t="e">
        <f t="shared" ca="1" si="105"/>
        <v>#N/A</v>
      </c>
      <c r="M426" s="119" t="e">
        <f t="shared" ca="1" si="106"/>
        <v>#N/A</v>
      </c>
      <c r="N426" s="119" t="e">
        <f t="shared" ca="1" si="107"/>
        <v>#N/A</v>
      </c>
      <c r="O426" s="119" t="str">
        <f t="shared" ca="1" si="112"/>
        <v>-</v>
      </c>
      <c r="P426" s="119" t="str">
        <f t="shared" ca="1" si="111"/>
        <v>-</v>
      </c>
      <c r="Q426" s="106" t="e">
        <f t="shared" ca="1" si="108"/>
        <v>#N/A</v>
      </c>
    </row>
    <row r="427" spans="1:17" hidden="1">
      <c r="A427" s="106">
        <f t="shared" si="102"/>
        <v>416</v>
      </c>
      <c r="B427" s="106" t="str">
        <f t="shared" ca="1" si="103"/>
        <v>N</v>
      </c>
      <c r="C427" s="106" t="str">
        <f t="shared" ca="1" si="114"/>
        <v>-</v>
      </c>
      <c r="D427" s="106" t="str">
        <f t="shared" ca="1" si="114"/>
        <v>-</v>
      </c>
      <c r="E427" s="106" t="str">
        <f t="shared" ca="1" si="114"/>
        <v>-</v>
      </c>
      <c r="F427" s="106" t="str">
        <f t="shared" ca="1" si="114"/>
        <v>-</v>
      </c>
      <c r="G427" s="106" t="str">
        <f t="shared" ca="1" si="114"/>
        <v>-</v>
      </c>
      <c r="H427" s="112" t="str">
        <f t="shared" ca="1" si="114"/>
        <v>-</v>
      </c>
      <c r="I427" s="106" t="str">
        <f t="shared" ca="1" si="114"/>
        <v>-</v>
      </c>
      <c r="J427" s="106" t="e">
        <f t="shared" ca="1" si="109"/>
        <v>#N/A</v>
      </c>
      <c r="K427" s="119" t="e">
        <f t="shared" ca="1" si="104"/>
        <v>#N/A</v>
      </c>
      <c r="L427" s="119" t="e">
        <f t="shared" ca="1" si="105"/>
        <v>#N/A</v>
      </c>
      <c r="M427" s="119" t="e">
        <f t="shared" ca="1" si="106"/>
        <v>#N/A</v>
      </c>
      <c r="N427" s="119" t="e">
        <f t="shared" ca="1" si="107"/>
        <v>#N/A</v>
      </c>
      <c r="O427" s="119" t="str">
        <f t="shared" ca="1" si="112"/>
        <v>-</v>
      </c>
      <c r="P427" s="119" t="str">
        <f t="shared" ca="1" si="111"/>
        <v>-</v>
      </c>
      <c r="Q427" s="106" t="e">
        <f t="shared" ca="1" si="108"/>
        <v>#N/A</v>
      </c>
    </row>
    <row r="428" spans="1:17" hidden="1">
      <c r="A428" s="106">
        <f t="shared" si="102"/>
        <v>417</v>
      </c>
      <c r="B428" s="106" t="str">
        <f t="shared" ca="1" si="103"/>
        <v>N</v>
      </c>
      <c r="C428" s="106" t="str">
        <f t="shared" ca="1" si="114"/>
        <v>-</v>
      </c>
      <c r="D428" s="106" t="str">
        <f t="shared" ca="1" si="114"/>
        <v>-</v>
      </c>
      <c r="E428" s="106" t="str">
        <f t="shared" ca="1" si="114"/>
        <v>-</v>
      </c>
      <c r="F428" s="106" t="str">
        <f t="shared" ca="1" si="114"/>
        <v>-</v>
      </c>
      <c r="G428" s="106" t="str">
        <f t="shared" ca="1" si="114"/>
        <v>-</v>
      </c>
      <c r="H428" s="112" t="str">
        <f t="shared" ca="1" si="114"/>
        <v>-</v>
      </c>
      <c r="I428" s="106" t="str">
        <f t="shared" ca="1" si="114"/>
        <v>-</v>
      </c>
      <c r="J428" s="106" t="e">
        <f t="shared" ca="1" si="109"/>
        <v>#N/A</v>
      </c>
      <c r="K428" s="119" t="e">
        <f t="shared" ca="1" si="104"/>
        <v>#N/A</v>
      </c>
      <c r="L428" s="119" t="e">
        <f t="shared" ca="1" si="105"/>
        <v>#N/A</v>
      </c>
      <c r="M428" s="119" t="e">
        <f t="shared" ca="1" si="106"/>
        <v>#N/A</v>
      </c>
      <c r="N428" s="119" t="e">
        <f t="shared" ca="1" si="107"/>
        <v>#N/A</v>
      </c>
      <c r="O428" s="119" t="str">
        <f t="shared" ca="1" si="112"/>
        <v>-</v>
      </c>
      <c r="P428" s="119" t="str">
        <f t="shared" ca="1" si="111"/>
        <v>-</v>
      </c>
      <c r="Q428" s="106" t="e">
        <f t="shared" ca="1" si="108"/>
        <v>#N/A</v>
      </c>
    </row>
    <row r="429" spans="1:17" hidden="1">
      <c r="A429" s="106">
        <f t="shared" si="102"/>
        <v>418</v>
      </c>
      <c r="B429" s="106" t="str">
        <f t="shared" ca="1" si="103"/>
        <v>N</v>
      </c>
      <c r="C429" s="106" t="str">
        <f t="shared" ca="1" si="114"/>
        <v>-</v>
      </c>
      <c r="D429" s="106" t="str">
        <f t="shared" ca="1" si="114"/>
        <v>-</v>
      </c>
      <c r="E429" s="106" t="str">
        <f t="shared" ca="1" si="114"/>
        <v>-</v>
      </c>
      <c r="F429" s="106" t="str">
        <f t="shared" ca="1" si="114"/>
        <v>-</v>
      </c>
      <c r="G429" s="106" t="str">
        <f t="shared" ca="1" si="114"/>
        <v>-</v>
      </c>
      <c r="H429" s="112" t="str">
        <f t="shared" ca="1" si="114"/>
        <v>-</v>
      </c>
      <c r="I429" s="106" t="str">
        <f t="shared" ca="1" si="114"/>
        <v>-</v>
      </c>
      <c r="J429" s="106" t="e">
        <f t="shared" ca="1" si="109"/>
        <v>#N/A</v>
      </c>
      <c r="K429" s="119" t="e">
        <f t="shared" ca="1" si="104"/>
        <v>#N/A</v>
      </c>
      <c r="L429" s="119" t="e">
        <f t="shared" ca="1" si="105"/>
        <v>#N/A</v>
      </c>
      <c r="M429" s="119" t="e">
        <f t="shared" ca="1" si="106"/>
        <v>#N/A</v>
      </c>
      <c r="N429" s="119" t="e">
        <f t="shared" ca="1" si="107"/>
        <v>#N/A</v>
      </c>
      <c r="O429" s="119" t="str">
        <f t="shared" ca="1" si="112"/>
        <v>-</v>
      </c>
      <c r="P429" s="119" t="str">
        <f t="shared" ca="1" si="111"/>
        <v>-</v>
      </c>
      <c r="Q429" s="106" t="e">
        <f t="shared" ca="1" si="108"/>
        <v>#N/A</v>
      </c>
    </row>
    <row r="430" spans="1:17" hidden="1">
      <c r="A430" s="106">
        <f t="shared" si="102"/>
        <v>419</v>
      </c>
      <c r="B430" s="106" t="str">
        <f t="shared" ca="1" si="103"/>
        <v>N</v>
      </c>
      <c r="C430" s="106" t="str">
        <f t="shared" ca="1" si="114"/>
        <v>-</v>
      </c>
      <c r="D430" s="106" t="str">
        <f t="shared" ca="1" si="114"/>
        <v>-</v>
      </c>
      <c r="E430" s="106" t="str">
        <f t="shared" ca="1" si="114"/>
        <v>-</v>
      </c>
      <c r="F430" s="106" t="str">
        <f t="shared" ca="1" si="114"/>
        <v>-</v>
      </c>
      <c r="G430" s="106" t="str">
        <f t="shared" ca="1" si="114"/>
        <v>-</v>
      </c>
      <c r="H430" s="112" t="str">
        <f t="shared" ca="1" si="114"/>
        <v>-</v>
      </c>
      <c r="I430" s="106" t="str">
        <f t="shared" ca="1" si="114"/>
        <v>-</v>
      </c>
      <c r="J430" s="106" t="e">
        <f t="shared" ca="1" si="109"/>
        <v>#N/A</v>
      </c>
      <c r="K430" s="119" t="e">
        <f t="shared" ca="1" si="104"/>
        <v>#N/A</v>
      </c>
      <c r="L430" s="119" t="e">
        <f t="shared" ca="1" si="105"/>
        <v>#N/A</v>
      </c>
      <c r="M430" s="119" t="e">
        <f t="shared" ca="1" si="106"/>
        <v>#N/A</v>
      </c>
      <c r="N430" s="119" t="e">
        <f t="shared" ca="1" si="107"/>
        <v>#N/A</v>
      </c>
      <c r="O430" s="119" t="str">
        <f t="shared" ca="1" si="112"/>
        <v>-</v>
      </c>
      <c r="P430" s="119" t="str">
        <f t="shared" ca="1" si="111"/>
        <v>-</v>
      </c>
      <c r="Q430" s="106" t="e">
        <f t="shared" ca="1" si="108"/>
        <v>#N/A</v>
      </c>
    </row>
    <row r="431" spans="1:17" hidden="1">
      <c r="A431" s="106">
        <f t="shared" si="102"/>
        <v>420</v>
      </c>
      <c r="B431" s="106" t="str">
        <f t="shared" ca="1" si="103"/>
        <v>N</v>
      </c>
      <c r="C431" s="106" t="str">
        <f t="shared" ca="1" si="114"/>
        <v>-</v>
      </c>
      <c r="D431" s="106" t="str">
        <f t="shared" ca="1" si="114"/>
        <v>-</v>
      </c>
      <c r="E431" s="106" t="str">
        <f t="shared" ca="1" si="114"/>
        <v>-</v>
      </c>
      <c r="F431" s="106" t="str">
        <f t="shared" ca="1" si="114"/>
        <v>-</v>
      </c>
      <c r="G431" s="106" t="str">
        <f t="shared" ca="1" si="114"/>
        <v>-</v>
      </c>
      <c r="H431" s="112" t="str">
        <f t="shared" ca="1" si="114"/>
        <v>-</v>
      </c>
      <c r="I431" s="106" t="str">
        <f t="shared" ca="1" si="114"/>
        <v>-</v>
      </c>
      <c r="J431" s="106" t="e">
        <f t="shared" ca="1" si="109"/>
        <v>#N/A</v>
      </c>
      <c r="K431" s="119" t="e">
        <f t="shared" ca="1" si="104"/>
        <v>#N/A</v>
      </c>
      <c r="L431" s="119" t="e">
        <f t="shared" ca="1" si="105"/>
        <v>#N/A</v>
      </c>
      <c r="M431" s="119" t="e">
        <f t="shared" ca="1" si="106"/>
        <v>#N/A</v>
      </c>
      <c r="N431" s="119" t="e">
        <f t="shared" ca="1" si="107"/>
        <v>#N/A</v>
      </c>
      <c r="O431" s="119" t="str">
        <f t="shared" ca="1" si="112"/>
        <v>-</v>
      </c>
      <c r="P431" s="119" t="str">
        <f t="shared" ca="1" si="111"/>
        <v>-</v>
      </c>
      <c r="Q431" s="106" t="e">
        <f t="shared" ca="1" si="108"/>
        <v>#N/A</v>
      </c>
    </row>
    <row r="432" spans="1:17" hidden="1">
      <c r="A432" s="106">
        <f t="shared" si="102"/>
        <v>421</v>
      </c>
      <c r="B432" s="106" t="str">
        <f t="shared" ca="1" si="103"/>
        <v>N</v>
      </c>
      <c r="C432" s="106" t="str">
        <f t="shared" ref="C432:I441" ca="1" si="115">IF($B432="OK",OFFSET(gen_sort_ul,$A432,C$2),"-")</f>
        <v>-</v>
      </c>
      <c r="D432" s="106" t="str">
        <f t="shared" ca="1" si="115"/>
        <v>-</v>
      </c>
      <c r="E432" s="106" t="str">
        <f t="shared" ca="1" si="115"/>
        <v>-</v>
      </c>
      <c r="F432" s="106" t="str">
        <f t="shared" ca="1" si="115"/>
        <v>-</v>
      </c>
      <c r="G432" s="106" t="str">
        <f t="shared" ca="1" si="115"/>
        <v>-</v>
      </c>
      <c r="H432" s="112" t="str">
        <f t="shared" ca="1" si="115"/>
        <v>-</v>
      </c>
      <c r="I432" s="106" t="str">
        <f t="shared" ca="1" si="115"/>
        <v>-</v>
      </c>
      <c r="J432" s="106" t="e">
        <f t="shared" ca="1" si="109"/>
        <v>#N/A</v>
      </c>
      <c r="K432" s="119" t="e">
        <f t="shared" ca="1" si="104"/>
        <v>#N/A</v>
      </c>
      <c r="L432" s="119" t="e">
        <f t="shared" ca="1" si="105"/>
        <v>#N/A</v>
      </c>
      <c r="M432" s="119" t="e">
        <f t="shared" ca="1" si="106"/>
        <v>#N/A</v>
      </c>
      <c r="N432" s="119" t="e">
        <f t="shared" ca="1" si="107"/>
        <v>#N/A</v>
      </c>
      <c r="O432" s="119" t="str">
        <f t="shared" ca="1" si="112"/>
        <v>-</v>
      </c>
      <c r="P432" s="119" t="str">
        <f t="shared" ca="1" si="111"/>
        <v>-</v>
      </c>
      <c r="Q432" s="106" t="e">
        <f t="shared" ca="1" si="108"/>
        <v>#N/A</v>
      </c>
    </row>
    <row r="433" spans="1:17" hidden="1">
      <c r="A433" s="106">
        <f t="shared" si="102"/>
        <v>422</v>
      </c>
      <c r="B433" s="106" t="str">
        <f t="shared" ca="1" si="103"/>
        <v>N</v>
      </c>
      <c r="C433" s="106" t="str">
        <f t="shared" ca="1" si="115"/>
        <v>-</v>
      </c>
      <c r="D433" s="106" t="str">
        <f t="shared" ca="1" si="115"/>
        <v>-</v>
      </c>
      <c r="E433" s="106" t="str">
        <f t="shared" ca="1" si="115"/>
        <v>-</v>
      </c>
      <c r="F433" s="106" t="str">
        <f t="shared" ca="1" si="115"/>
        <v>-</v>
      </c>
      <c r="G433" s="106" t="str">
        <f t="shared" ca="1" si="115"/>
        <v>-</v>
      </c>
      <c r="H433" s="112" t="str">
        <f t="shared" ca="1" si="115"/>
        <v>-</v>
      </c>
      <c r="I433" s="106" t="str">
        <f t="shared" ca="1" si="115"/>
        <v>-</v>
      </c>
      <c r="J433" s="106" t="e">
        <f t="shared" ca="1" si="109"/>
        <v>#N/A</v>
      </c>
      <c r="K433" s="119" t="e">
        <f t="shared" ca="1" si="104"/>
        <v>#N/A</v>
      </c>
      <c r="L433" s="119" t="e">
        <f t="shared" ca="1" si="105"/>
        <v>#N/A</v>
      </c>
      <c r="M433" s="119" t="e">
        <f t="shared" ca="1" si="106"/>
        <v>#N/A</v>
      </c>
      <c r="N433" s="119" t="e">
        <f t="shared" ca="1" si="107"/>
        <v>#N/A</v>
      </c>
      <c r="O433" s="119" t="str">
        <f t="shared" ca="1" si="112"/>
        <v>-</v>
      </c>
      <c r="P433" s="119" t="str">
        <f t="shared" ca="1" si="111"/>
        <v>-</v>
      </c>
      <c r="Q433" s="106" t="e">
        <f t="shared" ca="1" si="108"/>
        <v>#N/A</v>
      </c>
    </row>
    <row r="434" spans="1:17" hidden="1">
      <c r="A434" s="106">
        <f t="shared" si="102"/>
        <v>423</v>
      </c>
      <c r="B434" s="106" t="str">
        <f t="shared" ca="1" si="103"/>
        <v>N</v>
      </c>
      <c r="C434" s="106" t="str">
        <f t="shared" ca="1" si="115"/>
        <v>-</v>
      </c>
      <c r="D434" s="106" t="str">
        <f t="shared" ca="1" si="115"/>
        <v>-</v>
      </c>
      <c r="E434" s="106" t="str">
        <f t="shared" ca="1" si="115"/>
        <v>-</v>
      </c>
      <c r="F434" s="106" t="str">
        <f t="shared" ca="1" si="115"/>
        <v>-</v>
      </c>
      <c r="G434" s="106" t="str">
        <f t="shared" ca="1" si="115"/>
        <v>-</v>
      </c>
      <c r="H434" s="112" t="str">
        <f t="shared" ca="1" si="115"/>
        <v>-</v>
      </c>
      <c r="I434" s="106" t="str">
        <f t="shared" ca="1" si="115"/>
        <v>-</v>
      </c>
      <c r="J434" s="106" t="e">
        <f t="shared" ca="1" si="109"/>
        <v>#N/A</v>
      </c>
      <c r="K434" s="119" t="e">
        <f t="shared" ca="1" si="104"/>
        <v>#N/A</v>
      </c>
      <c r="L434" s="119" t="e">
        <f t="shared" ca="1" si="105"/>
        <v>#N/A</v>
      </c>
      <c r="M434" s="119" t="e">
        <f t="shared" ca="1" si="106"/>
        <v>#N/A</v>
      </c>
      <c r="N434" s="119" t="e">
        <f t="shared" ca="1" si="107"/>
        <v>#N/A</v>
      </c>
      <c r="O434" s="119" t="str">
        <f t="shared" ca="1" si="112"/>
        <v>-</v>
      </c>
      <c r="P434" s="119" t="str">
        <f t="shared" ca="1" si="111"/>
        <v>-</v>
      </c>
      <c r="Q434" s="106" t="e">
        <f t="shared" ca="1" si="108"/>
        <v>#N/A</v>
      </c>
    </row>
    <row r="435" spans="1:17" hidden="1">
      <c r="A435" s="106">
        <f t="shared" si="102"/>
        <v>424</v>
      </c>
      <c r="B435" s="106" t="str">
        <f t="shared" ca="1" si="103"/>
        <v>N</v>
      </c>
      <c r="C435" s="106" t="str">
        <f t="shared" ca="1" si="115"/>
        <v>-</v>
      </c>
      <c r="D435" s="106" t="str">
        <f t="shared" ca="1" si="115"/>
        <v>-</v>
      </c>
      <c r="E435" s="106" t="str">
        <f t="shared" ca="1" si="115"/>
        <v>-</v>
      </c>
      <c r="F435" s="106" t="str">
        <f t="shared" ca="1" si="115"/>
        <v>-</v>
      </c>
      <c r="G435" s="106" t="str">
        <f t="shared" ca="1" si="115"/>
        <v>-</v>
      </c>
      <c r="H435" s="112" t="str">
        <f t="shared" ca="1" si="115"/>
        <v>-</v>
      </c>
      <c r="I435" s="106" t="str">
        <f t="shared" ca="1" si="115"/>
        <v>-</v>
      </c>
      <c r="J435" s="106" t="e">
        <f t="shared" ca="1" si="109"/>
        <v>#N/A</v>
      </c>
      <c r="K435" s="119" t="e">
        <f t="shared" ca="1" si="104"/>
        <v>#N/A</v>
      </c>
      <c r="L435" s="119" t="e">
        <f t="shared" ca="1" si="105"/>
        <v>#N/A</v>
      </c>
      <c r="M435" s="119" t="e">
        <f t="shared" ca="1" si="106"/>
        <v>#N/A</v>
      </c>
      <c r="N435" s="119" t="e">
        <f t="shared" ca="1" si="107"/>
        <v>#N/A</v>
      </c>
      <c r="O435" s="119" t="str">
        <f t="shared" ca="1" si="112"/>
        <v>-</v>
      </c>
      <c r="P435" s="119" t="str">
        <f t="shared" ca="1" si="111"/>
        <v>-</v>
      </c>
      <c r="Q435" s="106" t="e">
        <f t="shared" ca="1" si="108"/>
        <v>#N/A</v>
      </c>
    </row>
    <row r="436" spans="1:17" hidden="1">
      <c r="A436" s="106">
        <f t="shared" si="102"/>
        <v>425</v>
      </c>
      <c r="B436" s="106" t="str">
        <f t="shared" ca="1" si="103"/>
        <v>N</v>
      </c>
      <c r="C436" s="106" t="str">
        <f t="shared" ca="1" si="115"/>
        <v>-</v>
      </c>
      <c r="D436" s="106" t="str">
        <f t="shared" ca="1" si="115"/>
        <v>-</v>
      </c>
      <c r="E436" s="106" t="str">
        <f t="shared" ca="1" si="115"/>
        <v>-</v>
      </c>
      <c r="F436" s="106" t="str">
        <f t="shared" ca="1" si="115"/>
        <v>-</v>
      </c>
      <c r="G436" s="106" t="str">
        <f t="shared" ca="1" si="115"/>
        <v>-</v>
      </c>
      <c r="H436" s="112" t="str">
        <f t="shared" ca="1" si="115"/>
        <v>-</v>
      </c>
      <c r="I436" s="106" t="str">
        <f t="shared" ca="1" si="115"/>
        <v>-</v>
      </c>
      <c r="J436" s="106" t="e">
        <f t="shared" ca="1" si="109"/>
        <v>#N/A</v>
      </c>
      <c r="K436" s="119" t="e">
        <f t="shared" ca="1" si="104"/>
        <v>#N/A</v>
      </c>
      <c r="L436" s="119" t="e">
        <f t="shared" ca="1" si="105"/>
        <v>#N/A</v>
      </c>
      <c r="M436" s="119" t="e">
        <f t="shared" ca="1" si="106"/>
        <v>#N/A</v>
      </c>
      <c r="N436" s="119" t="e">
        <f t="shared" ca="1" si="107"/>
        <v>#N/A</v>
      </c>
      <c r="O436" s="119" t="str">
        <f t="shared" ca="1" si="112"/>
        <v>-</v>
      </c>
      <c r="P436" s="119" t="str">
        <f t="shared" ca="1" si="111"/>
        <v>-</v>
      </c>
      <c r="Q436" s="106" t="e">
        <f t="shared" ca="1" si="108"/>
        <v>#N/A</v>
      </c>
    </row>
    <row r="437" spans="1:17" hidden="1">
      <c r="A437" s="106">
        <f t="shared" si="102"/>
        <v>426</v>
      </c>
      <c r="B437" s="106" t="str">
        <f t="shared" ca="1" si="103"/>
        <v>N</v>
      </c>
      <c r="C437" s="106" t="str">
        <f t="shared" ca="1" si="115"/>
        <v>-</v>
      </c>
      <c r="D437" s="106" t="str">
        <f t="shared" ca="1" si="115"/>
        <v>-</v>
      </c>
      <c r="E437" s="106" t="str">
        <f t="shared" ca="1" si="115"/>
        <v>-</v>
      </c>
      <c r="F437" s="106" t="str">
        <f t="shared" ca="1" si="115"/>
        <v>-</v>
      </c>
      <c r="G437" s="106" t="str">
        <f t="shared" ca="1" si="115"/>
        <v>-</v>
      </c>
      <c r="H437" s="112" t="str">
        <f t="shared" ca="1" si="115"/>
        <v>-</v>
      </c>
      <c r="I437" s="106" t="str">
        <f t="shared" ca="1" si="115"/>
        <v>-</v>
      </c>
      <c r="J437" s="106" t="e">
        <f t="shared" ca="1" si="109"/>
        <v>#N/A</v>
      </c>
      <c r="K437" s="119" t="e">
        <f t="shared" ca="1" si="104"/>
        <v>#N/A</v>
      </c>
      <c r="L437" s="119" t="e">
        <f t="shared" ca="1" si="105"/>
        <v>#N/A</v>
      </c>
      <c r="M437" s="119" t="e">
        <f t="shared" ca="1" si="106"/>
        <v>#N/A</v>
      </c>
      <c r="N437" s="119" t="e">
        <f t="shared" ca="1" si="107"/>
        <v>#N/A</v>
      </c>
      <c r="O437" s="119" t="str">
        <f t="shared" ca="1" si="112"/>
        <v>-</v>
      </c>
      <c r="P437" s="119" t="str">
        <f t="shared" ca="1" si="111"/>
        <v>-</v>
      </c>
      <c r="Q437" s="106" t="e">
        <f t="shared" ca="1" si="108"/>
        <v>#N/A</v>
      </c>
    </row>
    <row r="438" spans="1:17" hidden="1">
      <c r="A438" s="106">
        <f t="shared" si="102"/>
        <v>427</v>
      </c>
      <c r="B438" s="106" t="str">
        <f t="shared" ca="1" si="103"/>
        <v>N</v>
      </c>
      <c r="C438" s="106" t="str">
        <f t="shared" ca="1" si="115"/>
        <v>-</v>
      </c>
      <c r="D438" s="106" t="str">
        <f t="shared" ca="1" si="115"/>
        <v>-</v>
      </c>
      <c r="E438" s="106" t="str">
        <f t="shared" ca="1" si="115"/>
        <v>-</v>
      </c>
      <c r="F438" s="106" t="str">
        <f t="shared" ca="1" si="115"/>
        <v>-</v>
      </c>
      <c r="G438" s="106" t="str">
        <f t="shared" ca="1" si="115"/>
        <v>-</v>
      </c>
      <c r="H438" s="112" t="str">
        <f t="shared" ca="1" si="115"/>
        <v>-</v>
      </c>
      <c r="I438" s="106" t="str">
        <f t="shared" ca="1" si="115"/>
        <v>-</v>
      </c>
      <c r="J438" s="106" t="e">
        <f t="shared" ca="1" si="109"/>
        <v>#N/A</v>
      </c>
      <c r="K438" s="119" t="e">
        <f t="shared" ca="1" si="104"/>
        <v>#N/A</v>
      </c>
      <c r="L438" s="119" t="e">
        <f t="shared" ca="1" si="105"/>
        <v>#N/A</v>
      </c>
      <c r="M438" s="119" t="e">
        <f t="shared" ca="1" si="106"/>
        <v>#N/A</v>
      </c>
      <c r="N438" s="119" t="e">
        <f t="shared" ca="1" si="107"/>
        <v>#N/A</v>
      </c>
      <c r="O438" s="119" t="str">
        <f t="shared" ca="1" si="112"/>
        <v>-</v>
      </c>
      <c r="P438" s="119" t="str">
        <f t="shared" ca="1" si="111"/>
        <v>-</v>
      </c>
      <c r="Q438" s="106" t="e">
        <f t="shared" ca="1" si="108"/>
        <v>#N/A</v>
      </c>
    </row>
    <row r="439" spans="1:17" hidden="1">
      <c r="A439" s="106">
        <f t="shared" si="102"/>
        <v>428</v>
      </c>
      <c r="B439" s="106" t="str">
        <f t="shared" ca="1" si="103"/>
        <v>N</v>
      </c>
      <c r="C439" s="106" t="str">
        <f t="shared" ca="1" si="115"/>
        <v>-</v>
      </c>
      <c r="D439" s="106" t="str">
        <f t="shared" ca="1" si="115"/>
        <v>-</v>
      </c>
      <c r="E439" s="106" t="str">
        <f t="shared" ca="1" si="115"/>
        <v>-</v>
      </c>
      <c r="F439" s="106" t="str">
        <f t="shared" ca="1" si="115"/>
        <v>-</v>
      </c>
      <c r="G439" s="106" t="str">
        <f t="shared" ca="1" si="115"/>
        <v>-</v>
      </c>
      <c r="H439" s="112" t="str">
        <f t="shared" ca="1" si="115"/>
        <v>-</v>
      </c>
      <c r="I439" s="106" t="str">
        <f t="shared" ca="1" si="115"/>
        <v>-</v>
      </c>
      <c r="J439" s="106" t="e">
        <f t="shared" ca="1" si="109"/>
        <v>#N/A</v>
      </c>
      <c r="K439" s="119" t="e">
        <f t="shared" ca="1" si="104"/>
        <v>#N/A</v>
      </c>
      <c r="L439" s="119" t="e">
        <f t="shared" ca="1" si="105"/>
        <v>#N/A</v>
      </c>
      <c r="M439" s="119" t="e">
        <f t="shared" ca="1" si="106"/>
        <v>#N/A</v>
      </c>
      <c r="N439" s="119" t="e">
        <f t="shared" ca="1" si="107"/>
        <v>#N/A</v>
      </c>
      <c r="O439" s="119" t="str">
        <f t="shared" ca="1" si="112"/>
        <v>-</v>
      </c>
      <c r="P439" s="119" t="str">
        <f t="shared" ca="1" si="111"/>
        <v>-</v>
      </c>
      <c r="Q439" s="106" t="e">
        <f t="shared" ca="1" si="108"/>
        <v>#N/A</v>
      </c>
    </row>
    <row r="440" spans="1:17" hidden="1">
      <c r="A440" s="106">
        <f t="shared" si="102"/>
        <v>429</v>
      </c>
      <c r="B440" s="106" t="str">
        <f t="shared" ca="1" si="103"/>
        <v>N</v>
      </c>
      <c r="C440" s="106" t="str">
        <f t="shared" ca="1" si="115"/>
        <v>-</v>
      </c>
      <c r="D440" s="106" t="str">
        <f t="shared" ca="1" si="115"/>
        <v>-</v>
      </c>
      <c r="E440" s="106" t="str">
        <f t="shared" ca="1" si="115"/>
        <v>-</v>
      </c>
      <c r="F440" s="106" t="str">
        <f t="shared" ca="1" si="115"/>
        <v>-</v>
      </c>
      <c r="G440" s="106" t="str">
        <f t="shared" ca="1" si="115"/>
        <v>-</v>
      </c>
      <c r="H440" s="112" t="str">
        <f t="shared" ca="1" si="115"/>
        <v>-</v>
      </c>
      <c r="I440" s="106" t="str">
        <f t="shared" ca="1" si="115"/>
        <v>-</v>
      </c>
      <c r="J440" s="106" t="e">
        <f t="shared" ca="1" si="109"/>
        <v>#N/A</v>
      </c>
      <c r="K440" s="119" t="e">
        <f t="shared" ca="1" si="104"/>
        <v>#N/A</v>
      </c>
      <c r="L440" s="119" t="e">
        <f t="shared" ca="1" si="105"/>
        <v>#N/A</v>
      </c>
      <c r="M440" s="119" t="e">
        <f t="shared" ca="1" si="106"/>
        <v>#N/A</v>
      </c>
      <c r="N440" s="119" t="e">
        <f t="shared" ca="1" si="107"/>
        <v>#N/A</v>
      </c>
      <c r="O440" s="119" t="str">
        <f t="shared" ca="1" si="112"/>
        <v>-</v>
      </c>
      <c r="P440" s="119" t="str">
        <f t="shared" ca="1" si="111"/>
        <v>-</v>
      </c>
      <c r="Q440" s="106" t="e">
        <f t="shared" ca="1" si="108"/>
        <v>#N/A</v>
      </c>
    </row>
    <row r="441" spans="1:17" hidden="1">
      <c r="A441" s="106">
        <f t="shared" si="102"/>
        <v>430</v>
      </c>
      <c r="B441" s="106" t="str">
        <f t="shared" ca="1" si="103"/>
        <v>N</v>
      </c>
      <c r="C441" s="106" t="str">
        <f t="shared" ca="1" si="115"/>
        <v>-</v>
      </c>
      <c r="D441" s="106" t="str">
        <f t="shared" ca="1" si="115"/>
        <v>-</v>
      </c>
      <c r="E441" s="106" t="str">
        <f t="shared" ca="1" si="115"/>
        <v>-</v>
      </c>
      <c r="F441" s="106" t="str">
        <f t="shared" ca="1" si="115"/>
        <v>-</v>
      </c>
      <c r="G441" s="106" t="str">
        <f t="shared" ca="1" si="115"/>
        <v>-</v>
      </c>
      <c r="H441" s="112" t="str">
        <f t="shared" ca="1" si="115"/>
        <v>-</v>
      </c>
      <c r="I441" s="106" t="str">
        <f t="shared" ca="1" si="115"/>
        <v>-</v>
      </c>
      <c r="J441" s="106" t="e">
        <f t="shared" ca="1" si="109"/>
        <v>#N/A</v>
      </c>
      <c r="K441" s="119" t="e">
        <f t="shared" ca="1" si="104"/>
        <v>#N/A</v>
      </c>
      <c r="L441" s="119" t="e">
        <f t="shared" ca="1" si="105"/>
        <v>#N/A</v>
      </c>
      <c r="M441" s="119" t="e">
        <f t="shared" ca="1" si="106"/>
        <v>#N/A</v>
      </c>
      <c r="N441" s="119" t="e">
        <f t="shared" ca="1" si="107"/>
        <v>#N/A</v>
      </c>
      <c r="O441" s="119" t="str">
        <f t="shared" ca="1" si="112"/>
        <v>-</v>
      </c>
      <c r="P441" s="119" t="str">
        <f t="shared" ca="1" si="111"/>
        <v>-</v>
      </c>
      <c r="Q441" s="106" t="e">
        <f t="shared" ca="1" si="108"/>
        <v>#N/A</v>
      </c>
    </row>
    <row r="442" spans="1:17" hidden="1">
      <c r="A442" s="106">
        <f t="shared" si="102"/>
        <v>431</v>
      </c>
      <c r="B442" s="106" t="str">
        <f t="shared" ca="1" si="103"/>
        <v>N</v>
      </c>
      <c r="C442" s="106" t="str">
        <f t="shared" ref="C442:I451" ca="1" si="116">IF($B442="OK",OFFSET(gen_sort_ul,$A442,C$2),"-")</f>
        <v>-</v>
      </c>
      <c r="D442" s="106" t="str">
        <f t="shared" ca="1" si="116"/>
        <v>-</v>
      </c>
      <c r="E442" s="106" t="str">
        <f t="shared" ca="1" si="116"/>
        <v>-</v>
      </c>
      <c r="F442" s="106" t="str">
        <f t="shared" ca="1" si="116"/>
        <v>-</v>
      </c>
      <c r="G442" s="106" t="str">
        <f t="shared" ca="1" si="116"/>
        <v>-</v>
      </c>
      <c r="H442" s="112" t="str">
        <f t="shared" ca="1" si="116"/>
        <v>-</v>
      </c>
      <c r="I442" s="106" t="str">
        <f t="shared" ca="1" si="116"/>
        <v>-</v>
      </c>
      <c r="J442" s="106" t="e">
        <f t="shared" ca="1" si="109"/>
        <v>#N/A</v>
      </c>
      <c r="K442" s="119" t="e">
        <f t="shared" ca="1" si="104"/>
        <v>#N/A</v>
      </c>
      <c r="L442" s="119" t="e">
        <f t="shared" ca="1" si="105"/>
        <v>#N/A</v>
      </c>
      <c r="M442" s="119" t="e">
        <f t="shared" ca="1" si="106"/>
        <v>#N/A</v>
      </c>
      <c r="N442" s="119" t="e">
        <f t="shared" ca="1" si="107"/>
        <v>#N/A</v>
      </c>
      <c r="O442" s="119" t="str">
        <f t="shared" ca="1" si="112"/>
        <v>-</v>
      </c>
      <c r="P442" s="119" t="str">
        <f t="shared" ca="1" si="111"/>
        <v>-</v>
      </c>
      <c r="Q442" s="106" t="e">
        <f t="shared" ca="1" si="108"/>
        <v>#N/A</v>
      </c>
    </row>
    <row r="443" spans="1:17" hidden="1">
      <c r="A443" s="106">
        <f t="shared" si="102"/>
        <v>432</v>
      </c>
      <c r="B443" s="106" t="str">
        <f t="shared" ca="1" si="103"/>
        <v>N</v>
      </c>
      <c r="C443" s="106" t="str">
        <f t="shared" ca="1" si="116"/>
        <v>-</v>
      </c>
      <c r="D443" s="106" t="str">
        <f t="shared" ca="1" si="116"/>
        <v>-</v>
      </c>
      <c r="E443" s="106" t="str">
        <f t="shared" ca="1" si="116"/>
        <v>-</v>
      </c>
      <c r="F443" s="106" t="str">
        <f t="shared" ca="1" si="116"/>
        <v>-</v>
      </c>
      <c r="G443" s="106" t="str">
        <f t="shared" ca="1" si="116"/>
        <v>-</v>
      </c>
      <c r="H443" s="112" t="str">
        <f t="shared" ca="1" si="116"/>
        <v>-</v>
      </c>
      <c r="I443" s="106" t="str">
        <f t="shared" ca="1" si="116"/>
        <v>-</v>
      </c>
      <c r="J443" s="106" t="e">
        <f t="shared" ca="1" si="109"/>
        <v>#N/A</v>
      </c>
      <c r="K443" s="119" t="e">
        <f t="shared" ca="1" si="104"/>
        <v>#N/A</v>
      </c>
      <c r="L443" s="119" t="e">
        <f t="shared" ca="1" si="105"/>
        <v>#N/A</v>
      </c>
      <c r="M443" s="119" t="e">
        <f t="shared" ca="1" si="106"/>
        <v>#N/A</v>
      </c>
      <c r="N443" s="119" t="e">
        <f t="shared" ca="1" si="107"/>
        <v>#N/A</v>
      </c>
      <c r="O443" s="119" t="str">
        <f t="shared" ca="1" si="112"/>
        <v>-</v>
      </c>
      <c r="P443" s="119" t="str">
        <f t="shared" ca="1" si="111"/>
        <v>-</v>
      </c>
      <c r="Q443" s="106" t="e">
        <f t="shared" ca="1" si="108"/>
        <v>#N/A</v>
      </c>
    </row>
    <row r="444" spans="1:17" hidden="1">
      <c r="A444" s="106">
        <f t="shared" si="102"/>
        <v>433</v>
      </c>
      <c r="B444" s="106" t="str">
        <f t="shared" ca="1" si="103"/>
        <v>N</v>
      </c>
      <c r="C444" s="106" t="str">
        <f t="shared" ca="1" si="116"/>
        <v>-</v>
      </c>
      <c r="D444" s="106" t="str">
        <f t="shared" ca="1" si="116"/>
        <v>-</v>
      </c>
      <c r="E444" s="106" t="str">
        <f t="shared" ca="1" si="116"/>
        <v>-</v>
      </c>
      <c r="F444" s="106" t="str">
        <f t="shared" ca="1" si="116"/>
        <v>-</v>
      </c>
      <c r="G444" s="106" t="str">
        <f t="shared" ca="1" si="116"/>
        <v>-</v>
      </c>
      <c r="H444" s="112" t="str">
        <f t="shared" ca="1" si="116"/>
        <v>-</v>
      </c>
      <c r="I444" s="106" t="str">
        <f t="shared" ca="1" si="116"/>
        <v>-</v>
      </c>
      <c r="J444" s="106" t="e">
        <f t="shared" ca="1" si="109"/>
        <v>#N/A</v>
      </c>
      <c r="K444" s="119" t="e">
        <f t="shared" ca="1" si="104"/>
        <v>#N/A</v>
      </c>
      <c r="L444" s="119" t="e">
        <f t="shared" ca="1" si="105"/>
        <v>#N/A</v>
      </c>
      <c r="M444" s="119" t="e">
        <f t="shared" ca="1" si="106"/>
        <v>#N/A</v>
      </c>
      <c r="N444" s="119" t="e">
        <f t="shared" ca="1" si="107"/>
        <v>#N/A</v>
      </c>
      <c r="O444" s="119" t="str">
        <f t="shared" ca="1" si="112"/>
        <v>-</v>
      </c>
      <c r="P444" s="119" t="str">
        <f t="shared" ca="1" si="111"/>
        <v>-</v>
      </c>
      <c r="Q444" s="106" t="e">
        <f t="shared" ca="1" si="108"/>
        <v>#N/A</v>
      </c>
    </row>
    <row r="445" spans="1:17" hidden="1">
      <c r="A445" s="106">
        <f t="shared" si="102"/>
        <v>434</v>
      </c>
      <c r="B445" s="106" t="str">
        <f t="shared" ca="1" si="103"/>
        <v>N</v>
      </c>
      <c r="C445" s="106" t="str">
        <f t="shared" ca="1" si="116"/>
        <v>-</v>
      </c>
      <c r="D445" s="106" t="str">
        <f t="shared" ca="1" si="116"/>
        <v>-</v>
      </c>
      <c r="E445" s="106" t="str">
        <f t="shared" ca="1" si="116"/>
        <v>-</v>
      </c>
      <c r="F445" s="106" t="str">
        <f t="shared" ca="1" si="116"/>
        <v>-</v>
      </c>
      <c r="G445" s="106" t="str">
        <f t="shared" ca="1" si="116"/>
        <v>-</v>
      </c>
      <c r="H445" s="112" t="str">
        <f t="shared" ca="1" si="116"/>
        <v>-</v>
      </c>
      <c r="I445" s="106" t="str">
        <f t="shared" ca="1" si="116"/>
        <v>-</v>
      </c>
      <c r="J445" s="106" t="e">
        <f t="shared" ca="1" si="109"/>
        <v>#N/A</v>
      </c>
      <c r="K445" s="119" t="e">
        <f t="shared" ca="1" si="104"/>
        <v>#N/A</v>
      </c>
      <c r="L445" s="119" t="e">
        <f t="shared" ca="1" si="105"/>
        <v>#N/A</v>
      </c>
      <c r="M445" s="119" t="e">
        <f t="shared" ca="1" si="106"/>
        <v>#N/A</v>
      </c>
      <c r="N445" s="119" t="e">
        <f t="shared" ca="1" si="107"/>
        <v>#N/A</v>
      </c>
      <c r="O445" s="119" t="str">
        <f t="shared" ca="1" si="112"/>
        <v>-</v>
      </c>
      <c r="P445" s="119" t="str">
        <f t="shared" ca="1" si="111"/>
        <v>-</v>
      </c>
      <c r="Q445" s="106" t="e">
        <f t="shared" ca="1" si="108"/>
        <v>#N/A</v>
      </c>
    </row>
    <row r="446" spans="1:17" hidden="1">
      <c r="A446" s="106">
        <f t="shared" si="102"/>
        <v>435</v>
      </c>
      <c r="B446" s="106" t="str">
        <f t="shared" ca="1" si="103"/>
        <v>N</v>
      </c>
      <c r="C446" s="106" t="str">
        <f t="shared" ca="1" si="116"/>
        <v>-</v>
      </c>
      <c r="D446" s="106" t="str">
        <f t="shared" ca="1" si="116"/>
        <v>-</v>
      </c>
      <c r="E446" s="106" t="str">
        <f t="shared" ca="1" si="116"/>
        <v>-</v>
      </c>
      <c r="F446" s="106" t="str">
        <f t="shared" ca="1" si="116"/>
        <v>-</v>
      </c>
      <c r="G446" s="106" t="str">
        <f t="shared" ca="1" si="116"/>
        <v>-</v>
      </c>
      <c r="H446" s="112" t="str">
        <f t="shared" ca="1" si="116"/>
        <v>-</v>
      </c>
      <c r="I446" s="106" t="str">
        <f t="shared" ca="1" si="116"/>
        <v>-</v>
      </c>
      <c r="J446" s="106" t="e">
        <f t="shared" ca="1" si="109"/>
        <v>#N/A</v>
      </c>
      <c r="K446" s="119" t="e">
        <f t="shared" ca="1" si="104"/>
        <v>#N/A</v>
      </c>
      <c r="L446" s="119" t="e">
        <f t="shared" ca="1" si="105"/>
        <v>#N/A</v>
      </c>
      <c r="M446" s="119" t="e">
        <f t="shared" ca="1" si="106"/>
        <v>#N/A</v>
      </c>
      <c r="N446" s="119" t="e">
        <f t="shared" ca="1" si="107"/>
        <v>#N/A</v>
      </c>
      <c r="O446" s="119" t="str">
        <f t="shared" ca="1" si="112"/>
        <v>-</v>
      </c>
      <c r="P446" s="119" t="str">
        <f t="shared" ca="1" si="111"/>
        <v>-</v>
      </c>
      <c r="Q446" s="106" t="e">
        <f t="shared" ca="1" si="108"/>
        <v>#N/A</v>
      </c>
    </row>
    <row r="447" spans="1:17" hidden="1">
      <c r="A447" s="106">
        <f t="shared" si="102"/>
        <v>436</v>
      </c>
      <c r="B447" s="106" t="str">
        <f t="shared" ca="1" si="103"/>
        <v>N</v>
      </c>
      <c r="C447" s="106" t="str">
        <f t="shared" ca="1" si="116"/>
        <v>-</v>
      </c>
      <c r="D447" s="106" t="str">
        <f t="shared" ca="1" si="116"/>
        <v>-</v>
      </c>
      <c r="E447" s="106" t="str">
        <f t="shared" ca="1" si="116"/>
        <v>-</v>
      </c>
      <c r="F447" s="106" t="str">
        <f t="shared" ca="1" si="116"/>
        <v>-</v>
      </c>
      <c r="G447" s="106" t="str">
        <f t="shared" ca="1" si="116"/>
        <v>-</v>
      </c>
      <c r="H447" s="112" t="str">
        <f t="shared" ca="1" si="116"/>
        <v>-</v>
      </c>
      <c r="I447" s="106" t="str">
        <f t="shared" ca="1" si="116"/>
        <v>-</v>
      </c>
      <c r="J447" s="106" t="e">
        <f t="shared" ca="1" si="109"/>
        <v>#N/A</v>
      </c>
      <c r="K447" s="119" t="e">
        <f t="shared" ca="1" si="104"/>
        <v>#N/A</v>
      </c>
      <c r="L447" s="119" t="e">
        <f t="shared" ca="1" si="105"/>
        <v>#N/A</v>
      </c>
      <c r="M447" s="119" t="e">
        <f t="shared" ca="1" si="106"/>
        <v>#N/A</v>
      </c>
      <c r="N447" s="119" t="e">
        <f t="shared" ca="1" si="107"/>
        <v>#N/A</v>
      </c>
      <c r="O447" s="119" t="str">
        <f t="shared" ca="1" si="112"/>
        <v>-</v>
      </c>
      <c r="P447" s="119" t="str">
        <f t="shared" ca="1" si="111"/>
        <v>-</v>
      </c>
      <c r="Q447" s="106" t="e">
        <f t="shared" ca="1" si="108"/>
        <v>#N/A</v>
      </c>
    </row>
    <row r="448" spans="1:17" hidden="1">
      <c r="A448" s="106">
        <f t="shared" si="102"/>
        <v>437</v>
      </c>
      <c r="B448" s="106" t="str">
        <f t="shared" ca="1" si="103"/>
        <v>N</v>
      </c>
      <c r="C448" s="106" t="str">
        <f t="shared" ca="1" si="116"/>
        <v>-</v>
      </c>
      <c r="D448" s="106" t="str">
        <f t="shared" ca="1" si="116"/>
        <v>-</v>
      </c>
      <c r="E448" s="106" t="str">
        <f t="shared" ca="1" si="116"/>
        <v>-</v>
      </c>
      <c r="F448" s="106" t="str">
        <f t="shared" ca="1" si="116"/>
        <v>-</v>
      </c>
      <c r="G448" s="106" t="str">
        <f t="shared" ca="1" si="116"/>
        <v>-</v>
      </c>
      <c r="H448" s="112" t="str">
        <f t="shared" ca="1" si="116"/>
        <v>-</v>
      </c>
      <c r="I448" s="106" t="str">
        <f t="shared" ca="1" si="116"/>
        <v>-</v>
      </c>
      <c r="J448" s="106" t="e">
        <f t="shared" ca="1" si="109"/>
        <v>#N/A</v>
      </c>
      <c r="K448" s="119" t="e">
        <f t="shared" ca="1" si="104"/>
        <v>#N/A</v>
      </c>
      <c r="L448" s="119" t="e">
        <f t="shared" ca="1" si="105"/>
        <v>#N/A</v>
      </c>
      <c r="M448" s="119" t="e">
        <f t="shared" ca="1" si="106"/>
        <v>#N/A</v>
      </c>
      <c r="N448" s="119" t="e">
        <f t="shared" ca="1" si="107"/>
        <v>#N/A</v>
      </c>
      <c r="O448" s="119" t="str">
        <f t="shared" ca="1" si="112"/>
        <v>-</v>
      </c>
      <c r="P448" s="119" t="str">
        <f t="shared" ca="1" si="111"/>
        <v>-</v>
      </c>
      <c r="Q448" s="106" t="e">
        <f t="shared" ca="1" si="108"/>
        <v>#N/A</v>
      </c>
    </row>
    <row r="449" spans="1:17" hidden="1">
      <c r="A449" s="106">
        <f t="shared" si="102"/>
        <v>438</v>
      </c>
      <c r="B449" s="106" t="str">
        <f t="shared" ca="1" si="103"/>
        <v>N</v>
      </c>
      <c r="C449" s="106" t="str">
        <f t="shared" ca="1" si="116"/>
        <v>-</v>
      </c>
      <c r="D449" s="106" t="str">
        <f t="shared" ca="1" si="116"/>
        <v>-</v>
      </c>
      <c r="E449" s="106" t="str">
        <f t="shared" ca="1" si="116"/>
        <v>-</v>
      </c>
      <c r="F449" s="106" t="str">
        <f t="shared" ca="1" si="116"/>
        <v>-</v>
      </c>
      <c r="G449" s="106" t="str">
        <f t="shared" ca="1" si="116"/>
        <v>-</v>
      </c>
      <c r="H449" s="112" t="str">
        <f t="shared" ca="1" si="116"/>
        <v>-</v>
      </c>
      <c r="I449" s="106" t="str">
        <f t="shared" ca="1" si="116"/>
        <v>-</v>
      </c>
      <c r="J449" s="106" t="e">
        <f t="shared" ca="1" si="109"/>
        <v>#N/A</v>
      </c>
      <c r="K449" s="119" t="e">
        <f t="shared" ca="1" si="104"/>
        <v>#N/A</v>
      </c>
      <c r="L449" s="119" t="e">
        <f t="shared" ca="1" si="105"/>
        <v>#N/A</v>
      </c>
      <c r="M449" s="119" t="e">
        <f t="shared" ca="1" si="106"/>
        <v>#N/A</v>
      </c>
      <c r="N449" s="119" t="e">
        <f t="shared" ca="1" si="107"/>
        <v>#N/A</v>
      </c>
      <c r="O449" s="119" t="str">
        <f t="shared" ca="1" si="112"/>
        <v>-</v>
      </c>
      <c r="P449" s="119" t="str">
        <f t="shared" ca="1" si="111"/>
        <v>-</v>
      </c>
      <c r="Q449" s="106" t="e">
        <f t="shared" ca="1" si="108"/>
        <v>#N/A</v>
      </c>
    </row>
    <row r="450" spans="1:17" hidden="1">
      <c r="A450" s="106">
        <f t="shared" si="102"/>
        <v>439</v>
      </c>
      <c r="B450" s="106" t="str">
        <f t="shared" ca="1" si="103"/>
        <v>N</v>
      </c>
      <c r="C450" s="106" t="str">
        <f t="shared" ca="1" si="116"/>
        <v>-</v>
      </c>
      <c r="D450" s="106" t="str">
        <f t="shared" ca="1" si="116"/>
        <v>-</v>
      </c>
      <c r="E450" s="106" t="str">
        <f t="shared" ca="1" si="116"/>
        <v>-</v>
      </c>
      <c r="F450" s="106" t="str">
        <f t="shared" ca="1" si="116"/>
        <v>-</v>
      </c>
      <c r="G450" s="106" t="str">
        <f t="shared" ca="1" si="116"/>
        <v>-</v>
      </c>
      <c r="H450" s="112" t="str">
        <f t="shared" ca="1" si="116"/>
        <v>-</v>
      </c>
      <c r="I450" s="106" t="str">
        <f t="shared" ca="1" si="116"/>
        <v>-</v>
      </c>
      <c r="J450" s="106" t="e">
        <f t="shared" ca="1" si="109"/>
        <v>#N/A</v>
      </c>
      <c r="K450" s="119" t="e">
        <f t="shared" ca="1" si="104"/>
        <v>#N/A</v>
      </c>
      <c r="L450" s="119" t="e">
        <f t="shared" ca="1" si="105"/>
        <v>#N/A</v>
      </c>
      <c r="M450" s="119" t="e">
        <f t="shared" ca="1" si="106"/>
        <v>#N/A</v>
      </c>
      <c r="N450" s="119" t="e">
        <f t="shared" ca="1" si="107"/>
        <v>#N/A</v>
      </c>
      <c r="O450" s="119" t="str">
        <f t="shared" ca="1" si="112"/>
        <v>-</v>
      </c>
      <c r="P450" s="119" t="str">
        <f t="shared" ca="1" si="111"/>
        <v>-</v>
      </c>
      <c r="Q450" s="106" t="e">
        <f t="shared" ca="1" si="108"/>
        <v>#N/A</v>
      </c>
    </row>
    <row r="451" spans="1:17" hidden="1">
      <c r="A451" s="106">
        <f t="shared" si="102"/>
        <v>440</v>
      </c>
      <c r="B451" s="106" t="str">
        <f t="shared" ca="1" si="103"/>
        <v>N</v>
      </c>
      <c r="C451" s="106" t="str">
        <f t="shared" ca="1" si="116"/>
        <v>-</v>
      </c>
      <c r="D451" s="106" t="str">
        <f t="shared" ca="1" si="116"/>
        <v>-</v>
      </c>
      <c r="E451" s="106" t="str">
        <f t="shared" ca="1" si="116"/>
        <v>-</v>
      </c>
      <c r="F451" s="106" t="str">
        <f t="shared" ca="1" si="116"/>
        <v>-</v>
      </c>
      <c r="G451" s="106" t="str">
        <f t="shared" ca="1" si="116"/>
        <v>-</v>
      </c>
      <c r="H451" s="112" t="str">
        <f t="shared" ca="1" si="116"/>
        <v>-</v>
      </c>
      <c r="I451" s="106" t="str">
        <f t="shared" ca="1" si="116"/>
        <v>-</v>
      </c>
      <c r="J451" s="106" t="e">
        <f t="shared" ca="1" si="109"/>
        <v>#N/A</v>
      </c>
      <c r="K451" s="119" t="e">
        <f t="shared" ca="1" si="104"/>
        <v>#N/A</v>
      </c>
      <c r="L451" s="119" t="e">
        <f t="shared" ca="1" si="105"/>
        <v>#N/A</v>
      </c>
      <c r="M451" s="119" t="e">
        <f t="shared" ca="1" si="106"/>
        <v>#N/A</v>
      </c>
      <c r="N451" s="119" t="e">
        <f t="shared" ca="1" si="107"/>
        <v>#N/A</v>
      </c>
      <c r="O451" s="119" t="str">
        <f t="shared" ca="1" si="112"/>
        <v>-</v>
      </c>
      <c r="P451" s="119" t="str">
        <f t="shared" ca="1" si="111"/>
        <v>-</v>
      </c>
      <c r="Q451" s="106" t="e">
        <f t="shared" ca="1" si="108"/>
        <v>#N/A</v>
      </c>
    </row>
    <row r="452" spans="1:17" hidden="1">
      <c r="A452" s="106">
        <f t="shared" si="102"/>
        <v>441</v>
      </c>
      <c r="B452" s="106" t="str">
        <f t="shared" ca="1" si="103"/>
        <v>N</v>
      </c>
      <c r="C452" s="106" t="str">
        <f t="shared" ref="C452:I461" ca="1" si="117">IF($B452="OK",OFFSET(gen_sort_ul,$A452,C$2),"-")</f>
        <v>-</v>
      </c>
      <c r="D452" s="106" t="str">
        <f t="shared" ca="1" si="117"/>
        <v>-</v>
      </c>
      <c r="E452" s="106" t="str">
        <f t="shared" ca="1" si="117"/>
        <v>-</v>
      </c>
      <c r="F452" s="106" t="str">
        <f t="shared" ca="1" si="117"/>
        <v>-</v>
      </c>
      <c r="G452" s="106" t="str">
        <f t="shared" ca="1" si="117"/>
        <v>-</v>
      </c>
      <c r="H452" s="112" t="str">
        <f t="shared" ca="1" si="117"/>
        <v>-</v>
      </c>
      <c r="I452" s="106" t="str">
        <f t="shared" ca="1" si="117"/>
        <v>-</v>
      </c>
      <c r="J452" s="106" t="e">
        <f t="shared" ca="1" si="109"/>
        <v>#N/A</v>
      </c>
      <c r="K452" s="119" t="e">
        <f t="shared" ca="1" si="104"/>
        <v>#N/A</v>
      </c>
      <c r="L452" s="119" t="e">
        <f t="shared" ca="1" si="105"/>
        <v>#N/A</v>
      </c>
      <c r="M452" s="119" t="e">
        <f t="shared" ca="1" si="106"/>
        <v>#N/A</v>
      </c>
      <c r="N452" s="119" t="e">
        <f t="shared" ca="1" si="107"/>
        <v>#N/A</v>
      </c>
      <c r="O452" s="119" t="str">
        <f t="shared" ca="1" si="112"/>
        <v>-</v>
      </c>
      <c r="P452" s="119" t="str">
        <f t="shared" ca="1" si="111"/>
        <v>-</v>
      </c>
      <c r="Q452" s="106" t="e">
        <f t="shared" ca="1" si="108"/>
        <v>#N/A</v>
      </c>
    </row>
    <row r="453" spans="1:17" hidden="1">
      <c r="A453" s="106">
        <f t="shared" si="102"/>
        <v>442</v>
      </c>
      <c r="B453" s="106" t="str">
        <f t="shared" ca="1" si="103"/>
        <v>N</v>
      </c>
      <c r="C453" s="106" t="str">
        <f t="shared" ca="1" si="117"/>
        <v>-</v>
      </c>
      <c r="D453" s="106" t="str">
        <f t="shared" ca="1" si="117"/>
        <v>-</v>
      </c>
      <c r="E453" s="106" t="str">
        <f t="shared" ca="1" si="117"/>
        <v>-</v>
      </c>
      <c r="F453" s="106" t="str">
        <f t="shared" ca="1" si="117"/>
        <v>-</v>
      </c>
      <c r="G453" s="106" t="str">
        <f t="shared" ca="1" si="117"/>
        <v>-</v>
      </c>
      <c r="H453" s="112" t="str">
        <f t="shared" ca="1" si="117"/>
        <v>-</v>
      </c>
      <c r="I453" s="106" t="str">
        <f t="shared" ca="1" si="117"/>
        <v>-</v>
      </c>
      <c r="J453" s="106" t="e">
        <f t="shared" ca="1" si="109"/>
        <v>#N/A</v>
      </c>
      <c r="K453" s="119" t="e">
        <f t="shared" ca="1" si="104"/>
        <v>#N/A</v>
      </c>
      <c r="L453" s="119" t="e">
        <f t="shared" ca="1" si="105"/>
        <v>#N/A</v>
      </c>
      <c r="M453" s="119" t="e">
        <f t="shared" ca="1" si="106"/>
        <v>#N/A</v>
      </c>
      <c r="N453" s="119" t="e">
        <f t="shared" ca="1" si="107"/>
        <v>#N/A</v>
      </c>
      <c r="O453" s="119" t="str">
        <f t="shared" ca="1" si="112"/>
        <v>-</v>
      </c>
      <c r="P453" s="119" t="str">
        <f t="shared" ca="1" si="111"/>
        <v>-</v>
      </c>
      <c r="Q453" s="106" t="e">
        <f t="shared" ca="1" si="108"/>
        <v>#N/A</v>
      </c>
    </row>
    <row r="454" spans="1:17" hidden="1">
      <c r="A454" s="106">
        <f t="shared" si="102"/>
        <v>443</v>
      </c>
      <c r="B454" s="106" t="str">
        <f t="shared" ca="1" si="103"/>
        <v>N</v>
      </c>
      <c r="C454" s="106" t="str">
        <f t="shared" ca="1" si="117"/>
        <v>-</v>
      </c>
      <c r="D454" s="106" t="str">
        <f t="shared" ca="1" si="117"/>
        <v>-</v>
      </c>
      <c r="E454" s="106" t="str">
        <f t="shared" ca="1" si="117"/>
        <v>-</v>
      </c>
      <c r="F454" s="106" t="str">
        <f t="shared" ca="1" si="117"/>
        <v>-</v>
      </c>
      <c r="G454" s="106" t="str">
        <f t="shared" ca="1" si="117"/>
        <v>-</v>
      </c>
      <c r="H454" s="112" t="str">
        <f t="shared" ca="1" si="117"/>
        <v>-</v>
      </c>
      <c r="I454" s="106" t="str">
        <f t="shared" ca="1" si="117"/>
        <v>-</v>
      </c>
      <c r="J454" s="106" t="e">
        <f t="shared" ca="1" si="109"/>
        <v>#N/A</v>
      </c>
      <c r="K454" s="119" t="e">
        <f t="shared" ca="1" si="104"/>
        <v>#N/A</v>
      </c>
      <c r="L454" s="119" t="e">
        <f t="shared" ca="1" si="105"/>
        <v>#N/A</v>
      </c>
      <c r="M454" s="119" t="e">
        <f t="shared" ca="1" si="106"/>
        <v>#N/A</v>
      </c>
      <c r="N454" s="119" t="e">
        <f t="shared" ca="1" si="107"/>
        <v>#N/A</v>
      </c>
      <c r="O454" s="119" t="str">
        <f t="shared" ca="1" si="112"/>
        <v>-</v>
      </c>
      <c r="P454" s="119" t="str">
        <f t="shared" ca="1" si="111"/>
        <v>-</v>
      </c>
      <c r="Q454" s="106" t="e">
        <f t="shared" ca="1" si="108"/>
        <v>#N/A</v>
      </c>
    </row>
    <row r="455" spans="1:17" hidden="1">
      <c r="A455" s="106">
        <f t="shared" si="102"/>
        <v>444</v>
      </c>
      <c r="B455" s="106" t="str">
        <f t="shared" ca="1" si="103"/>
        <v>N</v>
      </c>
      <c r="C455" s="106" t="str">
        <f t="shared" ca="1" si="117"/>
        <v>-</v>
      </c>
      <c r="D455" s="106" t="str">
        <f t="shared" ca="1" si="117"/>
        <v>-</v>
      </c>
      <c r="E455" s="106" t="str">
        <f t="shared" ca="1" si="117"/>
        <v>-</v>
      </c>
      <c r="F455" s="106" t="str">
        <f t="shared" ca="1" si="117"/>
        <v>-</v>
      </c>
      <c r="G455" s="106" t="str">
        <f t="shared" ca="1" si="117"/>
        <v>-</v>
      </c>
      <c r="H455" s="112" t="str">
        <f t="shared" ca="1" si="117"/>
        <v>-</v>
      </c>
      <c r="I455" s="106" t="str">
        <f t="shared" ca="1" si="117"/>
        <v>-</v>
      </c>
      <c r="J455" s="106" t="e">
        <f t="shared" ca="1" si="109"/>
        <v>#N/A</v>
      </c>
      <c r="K455" s="119" t="e">
        <f t="shared" ca="1" si="104"/>
        <v>#N/A</v>
      </c>
      <c r="L455" s="119" t="e">
        <f t="shared" ca="1" si="105"/>
        <v>#N/A</v>
      </c>
      <c r="M455" s="119" t="e">
        <f t="shared" ca="1" si="106"/>
        <v>#N/A</v>
      </c>
      <c r="N455" s="119" t="e">
        <f t="shared" ca="1" si="107"/>
        <v>#N/A</v>
      </c>
      <c r="O455" s="119" t="str">
        <f t="shared" ca="1" si="112"/>
        <v>-</v>
      </c>
      <c r="P455" s="119" t="str">
        <f t="shared" ca="1" si="111"/>
        <v>-</v>
      </c>
      <c r="Q455" s="106" t="e">
        <f t="shared" ca="1" si="108"/>
        <v>#N/A</v>
      </c>
    </row>
    <row r="456" spans="1:17" hidden="1">
      <c r="A456" s="106">
        <f t="shared" si="102"/>
        <v>445</v>
      </c>
      <c r="B456" s="106" t="str">
        <f t="shared" ca="1" si="103"/>
        <v>N</v>
      </c>
      <c r="C456" s="106" t="str">
        <f t="shared" ca="1" si="117"/>
        <v>-</v>
      </c>
      <c r="D456" s="106" t="str">
        <f t="shared" ca="1" si="117"/>
        <v>-</v>
      </c>
      <c r="E456" s="106" t="str">
        <f t="shared" ca="1" si="117"/>
        <v>-</v>
      </c>
      <c r="F456" s="106" t="str">
        <f t="shared" ca="1" si="117"/>
        <v>-</v>
      </c>
      <c r="G456" s="106" t="str">
        <f t="shared" ca="1" si="117"/>
        <v>-</v>
      </c>
      <c r="H456" s="112" t="str">
        <f t="shared" ca="1" si="117"/>
        <v>-</v>
      </c>
      <c r="I456" s="106" t="str">
        <f t="shared" ca="1" si="117"/>
        <v>-</v>
      </c>
      <c r="J456" s="106" t="e">
        <f t="shared" ca="1" si="109"/>
        <v>#N/A</v>
      </c>
      <c r="K456" s="119" t="e">
        <f t="shared" ca="1" si="104"/>
        <v>#N/A</v>
      </c>
      <c r="L456" s="119" t="e">
        <f t="shared" ca="1" si="105"/>
        <v>#N/A</v>
      </c>
      <c r="M456" s="119" t="e">
        <f t="shared" ca="1" si="106"/>
        <v>#N/A</v>
      </c>
      <c r="N456" s="119" t="e">
        <f t="shared" ca="1" si="107"/>
        <v>#N/A</v>
      </c>
      <c r="O456" s="119" t="str">
        <f t="shared" ca="1" si="112"/>
        <v>-</v>
      </c>
      <c r="P456" s="119" t="str">
        <f t="shared" ca="1" si="111"/>
        <v>-</v>
      </c>
      <c r="Q456" s="106" t="e">
        <f t="shared" ca="1" si="108"/>
        <v>#N/A</v>
      </c>
    </row>
    <row r="457" spans="1:17" hidden="1">
      <c r="A457" s="106">
        <f t="shared" si="102"/>
        <v>446</v>
      </c>
      <c r="B457" s="106" t="str">
        <f t="shared" ca="1" si="103"/>
        <v>N</v>
      </c>
      <c r="C457" s="106" t="str">
        <f t="shared" ca="1" si="117"/>
        <v>-</v>
      </c>
      <c r="D457" s="106" t="str">
        <f t="shared" ca="1" si="117"/>
        <v>-</v>
      </c>
      <c r="E457" s="106" t="str">
        <f t="shared" ca="1" si="117"/>
        <v>-</v>
      </c>
      <c r="F457" s="106" t="str">
        <f t="shared" ca="1" si="117"/>
        <v>-</v>
      </c>
      <c r="G457" s="106" t="str">
        <f t="shared" ca="1" si="117"/>
        <v>-</v>
      </c>
      <c r="H457" s="112" t="str">
        <f t="shared" ca="1" si="117"/>
        <v>-</v>
      </c>
      <c r="I457" s="106" t="str">
        <f t="shared" ca="1" si="117"/>
        <v>-</v>
      </c>
      <c r="J457" s="106" t="e">
        <f t="shared" ca="1" si="109"/>
        <v>#N/A</v>
      </c>
      <c r="K457" s="119" t="e">
        <f t="shared" ca="1" si="104"/>
        <v>#N/A</v>
      </c>
      <c r="L457" s="119" t="e">
        <f t="shared" ca="1" si="105"/>
        <v>#N/A</v>
      </c>
      <c r="M457" s="119" t="e">
        <f t="shared" ca="1" si="106"/>
        <v>#N/A</v>
      </c>
      <c r="N457" s="119" t="e">
        <f t="shared" ca="1" si="107"/>
        <v>#N/A</v>
      </c>
      <c r="O457" s="119" t="str">
        <f t="shared" ca="1" si="112"/>
        <v>-</v>
      </c>
      <c r="P457" s="119" t="str">
        <f t="shared" ca="1" si="111"/>
        <v>-</v>
      </c>
      <c r="Q457" s="106" t="e">
        <f t="shared" ca="1" si="108"/>
        <v>#N/A</v>
      </c>
    </row>
    <row r="458" spans="1:17" hidden="1">
      <c r="A458" s="106">
        <f t="shared" si="102"/>
        <v>447</v>
      </c>
      <c r="B458" s="106" t="str">
        <f t="shared" ca="1" si="103"/>
        <v>N</v>
      </c>
      <c r="C458" s="106" t="str">
        <f t="shared" ca="1" si="117"/>
        <v>-</v>
      </c>
      <c r="D458" s="106" t="str">
        <f t="shared" ca="1" si="117"/>
        <v>-</v>
      </c>
      <c r="E458" s="106" t="str">
        <f t="shared" ca="1" si="117"/>
        <v>-</v>
      </c>
      <c r="F458" s="106" t="str">
        <f t="shared" ca="1" si="117"/>
        <v>-</v>
      </c>
      <c r="G458" s="106" t="str">
        <f t="shared" ca="1" si="117"/>
        <v>-</v>
      </c>
      <c r="H458" s="112" t="str">
        <f t="shared" ca="1" si="117"/>
        <v>-</v>
      </c>
      <c r="I458" s="106" t="str">
        <f t="shared" ca="1" si="117"/>
        <v>-</v>
      </c>
      <c r="J458" s="106" t="e">
        <f t="shared" ca="1" si="109"/>
        <v>#N/A</v>
      </c>
      <c r="K458" s="119" t="e">
        <f t="shared" ca="1" si="104"/>
        <v>#N/A</v>
      </c>
      <c r="L458" s="119" t="e">
        <f t="shared" ca="1" si="105"/>
        <v>#N/A</v>
      </c>
      <c r="M458" s="119" t="e">
        <f t="shared" ca="1" si="106"/>
        <v>#N/A</v>
      </c>
      <c r="N458" s="119" t="e">
        <f t="shared" ca="1" si="107"/>
        <v>#N/A</v>
      </c>
      <c r="O458" s="119" t="str">
        <f t="shared" ca="1" si="112"/>
        <v>-</v>
      </c>
      <c r="P458" s="119" t="str">
        <f t="shared" ca="1" si="111"/>
        <v>-</v>
      </c>
      <c r="Q458" s="106" t="e">
        <f t="shared" ca="1" si="108"/>
        <v>#N/A</v>
      </c>
    </row>
    <row r="459" spans="1:17" hidden="1">
      <c r="A459" s="106">
        <f t="shared" si="102"/>
        <v>448</v>
      </c>
      <c r="B459" s="106" t="str">
        <f t="shared" ca="1" si="103"/>
        <v>N</v>
      </c>
      <c r="C459" s="106" t="str">
        <f t="shared" ca="1" si="117"/>
        <v>-</v>
      </c>
      <c r="D459" s="106" t="str">
        <f t="shared" ca="1" si="117"/>
        <v>-</v>
      </c>
      <c r="E459" s="106" t="str">
        <f t="shared" ca="1" si="117"/>
        <v>-</v>
      </c>
      <c r="F459" s="106" t="str">
        <f t="shared" ca="1" si="117"/>
        <v>-</v>
      </c>
      <c r="G459" s="106" t="str">
        <f t="shared" ca="1" si="117"/>
        <v>-</v>
      </c>
      <c r="H459" s="112" t="str">
        <f t="shared" ca="1" si="117"/>
        <v>-</v>
      </c>
      <c r="I459" s="106" t="str">
        <f t="shared" ca="1" si="117"/>
        <v>-</v>
      </c>
      <c r="J459" s="106" t="e">
        <f t="shared" ca="1" si="109"/>
        <v>#N/A</v>
      </c>
      <c r="K459" s="119" t="e">
        <f t="shared" ca="1" si="104"/>
        <v>#N/A</v>
      </c>
      <c r="L459" s="119" t="e">
        <f t="shared" ca="1" si="105"/>
        <v>#N/A</v>
      </c>
      <c r="M459" s="119" t="e">
        <f t="shared" ca="1" si="106"/>
        <v>#N/A</v>
      </c>
      <c r="N459" s="119" t="e">
        <f t="shared" ca="1" si="107"/>
        <v>#N/A</v>
      </c>
      <c r="O459" s="119" t="str">
        <f t="shared" ca="1" si="112"/>
        <v>-</v>
      </c>
      <c r="P459" s="119" t="str">
        <f t="shared" ca="1" si="111"/>
        <v>-</v>
      </c>
      <c r="Q459" s="106" t="e">
        <f t="shared" ca="1" si="108"/>
        <v>#N/A</v>
      </c>
    </row>
    <row r="460" spans="1:17" hidden="1">
      <c r="A460" s="106">
        <f t="shared" ref="A460:A523" si="118">ROW(C460)-ROW(C$11)</f>
        <v>449</v>
      </c>
      <c r="B460" s="106" t="str">
        <f t="shared" ref="B460:B523" ca="1" si="119">IF(OFFSET(gen_sort_ul,$A460,0)&gt;0,IF(OFFSET(gen_sort_ul,$A460,B$2)=ignore_flag,"N","OK"),"Too long")</f>
        <v>N</v>
      </c>
      <c r="C460" s="106" t="str">
        <f t="shared" ca="1" si="117"/>
        <v>-</v>
      </c>
      <c r="D460" s="106" t="str">
        <f t="shared" ca="1" si="117"/>
        <v>-</v>
      </c>
      <c r="E460" s="106" t="str">
        <f t="shared" ca="1" si="117"/>
        <v>-</v>
      </c>
      <c r="F460" s="106" t="str">
        <f t="shared" ca="1" si="117"/>
        <v>-</v>
      </c>
      <c r="G460" s="106" t="str">
        <f t="shared" ca="1" si="117"/>
        <v>-</v>
      </c>
      <c r="H460" s="112" t="str">
        <f t="shared" ca="1" si="117"/>
        <v>-</v>
      </c>
      <c r="I460" s="106" t="str">
        <f t="shared" ca="1" si="117"/>
        <v>-</v>
      </c>
      <c r="J460" s="106" t="e">
        <f t="shared" ca="1" si="109"/>
        <v>#N/A</v>
      </c>
      <c r="K460" s="119" t="e">
        <f t="shared" ref="K460:K523" ca="1" si="120">INDEX(cluster_flag,MATCH(D460, hdr_cluster_gen_type,0))</f>
        <v>#N/A</v>
      </c>
      <c r="L460" s="119" t="e">
        <f t="shared" ref="L460:L523" ca="1" si="121">IF($K460,INDEX(hdr_cluster_set,MATCH(O460,OFFSET(cluster_params_ul,$Q460-1,L$8-1,1,L$9))+L$8-1),"-")</f>
        <v>#N/A</v>
      </c>
      <c r="M460" s="119" t="e">
        <f t="shared" ref="M460:M523" ca="1" si="122">IF($K460,INDEX(hdr_cluster_set,MATCH(E460,OFFSET(cluster_params_ul,$Q460-1,M$8-1,1,M$9))+M$8-1),"-")</f>
        <v>#N/A</v>
      </c>
      <c r="N460" s="119" t="e">
        <f t="shared" ref="N460:N523" ca="1" si="123">IF($K460,INDEX(hdr_cluster_set,MATCH(H460,OFFSET(cluster_params_ul,$Q460-1,N$8-1,1,N$9))+N$8-1),"-")</f>
        <v>#N/A</v>
      </c>
      <c r="O460" s="119" t="str">
        <f t="shared" ca="1" si="112"/>
        <v>-</v>
      </c>
      <c r="P460" s="119" t="str">
        <f t="shared" ca="1" si="111"/>
        <v>-</v>
      </c>
      <c r="Q460" s="106" t="e">
        <f t="shared" ref="Q460:Q523" ca="1" si="124">MATCH(D460,hdr_cluster_gen_type,0)</f>
        <v>#N/A</v>
      </c>
    </row>
    <row r="461" spans="1:17" hidden="1">
      <c r="A461" s="106">
        <f t="shared" si="118"/>
        <v>450</v>
      </c>
      <c r="B461" s="106" t="str">
        <f t="shared" ca="1" si="119"/>
        <v>N</v>
      </c>
      <c r="C461" s="106" t="str">
        <f t="shared" ca="1" si="117"/>
        <v>-</v>
      </c>
      <c r="D461" s="106" t="str">
        <f t="shared" ca="1" si="117"/>
        <v>-</v>
      </c>
      <c r="E461" s="106" t="str">
        <f t="shared" ca="1" si="117"/>
        <v>-</v>
      </c>
      <c r="F461" s="106" t="str">
        <f t="shared" ca="1" si="117"/>
        <v>-</v>
      </c>
      <c r="G461" s="106" t="str">
        <f t="shared" ca="1" si="117"/>
        <v>-</v>
      </c>
      <c r="H461" s="112" t="str">
        <f t="shared" ca="1" si="117"/>
        <v>-</v>
      </c>
      <c r="I461" s="106" t="str">
        <f t="shared" ca="1" si="117"/>
        <v>-</v>
      </c>
      <c r="J461" s="106" t="e">
        <f t="shared" ref="J461:J524" ca="1" si="125">D461&amp;IF(K461,"_"&amp;L461&amp;"_"&amp;M461&amp;"_"&amp;N461,"")</f>
        <v>#N/A</v>
      </c>
      <c r="K461" s="119" t="e">
        <f t="shared" ca="1" si="120"/>
        <v>#N/A</v>
      </c>
      <c r="L461" s="119" t="e">
        <f t="shared" ca="1" si="121"/>
        <v>#N/A</v>
      </c>
      <c r="M461" s="119" t="e">
        <f t="shared" ca="1" si="122"/>
        <v>#N/A</v>
      </c>
      <c r="N461" s="119" t="e">
        <f t="shared" ca="1" si="123"/>
        <v>#N/A</v>
      </c>
      <c r="O461" s="119" t="str">
        <f t="shared" ca="1" si="112"/>
        <v>-</v>
      </c>
      <c r="P461" s="119" t="str">
        <f t="shared" ca="1" si="111"/>
        <v>-</v>
      </c>
      <c r="Q461" s="106" t="e">
        <f t="shared" ca="1" si="124"/>
        <v>#N/A</v>
      </c>
    </row>
    <row r="462" spans="1:17" hidden="1">
      <c r="A462" s="106">
        <f t="shared" si="118"/>
        <v>451</v>
      </c>
      <c r="B462" s="106" t="str">
        <f t="shared" ca="1" si="119"/>
        <v>N</v>
      </c>
      <c r="C462" s="106" t="str">
        <f t="shared" ref="C462:I471" ca="1" si="126">IF($B462="OK",OFFSET(gen_sort_ul,$A462,C$2),"-")</f>
        <v>-</v>
      </c>
      <c r="D462" s="106" t="str">
        <f t="shared" ca="1" si="126"/>
        <v>-</v>
      </c>
      <c r="E462" s="106" t="str">
        <f t="shared" ca="1" si="126"/>
        <v>-</v>
      </c>
      <c r="F462" s="106" t="str">
        <f t="shared" ca="1" si="126"/>
        <v>-</v>
      </c>
      <c r="G462" s="106" t="str">
        <f t="shared" ca="1" si="126"/>
        <v>-</v>
      </c>
      <c r="H462" s="112" t="str">
        <f t="shared" ca="1" si="126"/>
        <v>-</v>
      </c>
      <c r="I462" s="106" t="str">
        <f t="shared" ca="1" si="126"/>
        <v>-</v>
      </c>
      <c r="J462" s="106" t="e">
        <f t="shared" ca="1" si="125"/>
        <v>#N/A</v>
      </c>
      <c r="K462" s="119" t="e">
        <f t="shared" ca="1" si="120"/>
        <v>#N/A</v>
      </c>
      <c r="L462" s="119" t="e">
        <f t="shared" ca="1" si="121"/>
        <v>#N/A</v>
      </c>
      <c r="M462" s="119" t="e">
        <f t="shared" ca="1" si="122"/>
        <v>#N/A</v>
      </c>
      <c r="N462" s="119" t="e">
        <f t="shared" ca="1" si="123"/>
        <v>#N/A</v>
      </c>
      <c r="O462" s="119" t="str">
        <f t="shared" ca="1" si="112"/>
        <v>-</v>
      </c>
      <c r="P462" s="119" t="str">
        <f t="shared" ca="1" si="111"/>
        <v>-</v>
      </c>
      <c r="Q462" s="106" t="e">
        <f t="shared" ca="1" si="124"/>
        <v>#N/A</v>
      </c>
    </row>
    <row r="463" spans="1:17" hidden="1">
      <c r="A463" s="106">
        <f t="shared" si="118"/>
        <v>452</v>
      </c>
      <c r="B463" s="106" t="str">
        <f t="shared" ca="1" si="119"/>
        <v>N</v>
      </c>
      <c r="C463" s="106" t="str">
        <f t="shared" ca="1" si="126"/>
        <v>-</v>
      </c>
      <c r="D463" s="106" t="str">
        <f t="shared" ca="1" si="126"/>
        <v>-</v>
      </c>
      <c r="E463" s="106" t="str">
        <f t="shared" ca="1" si="126"/>
        <v>-</v>
      </c>
      <c r="F463" s="106" t="str">
        <f t="shared" ca="1" si="126"/>
        <v>-</v>
      </c>
      <c r="G463" s="106" t="str">
        <f t="shared" ca="1" si="126"/>
        <v>-</v>
      </c>
      <c r="H463" s="112" t="str">
        <f t="shared" ca="1" si="126"/>
        <v>-</v>
      </c>
      <c r="I463" s="106" t="str">
        <f t="shared" ca="1" si="126"/>
        <v>-</v>
      </c>
      <c r="J463" s="106" t="e">
        <f t="shared" ca="1" si="125"/>
        <v>#N/A</v>
      </c>
      <c r="K463" s="119" t="e">
        <f t="shared" ca="1" si="120"/>
        <v>#N/A</v>
      </c>
      <c r="L463" s="119" t="e">
        <f t="shared" ca="1" si="121"/>
        <v>#N/A</v>
      </c>
      <c r="M463" s="119" t="e">
        <f t="shared" ca="1" si="122"/>
        <v>#N/A</v>
      </c>
      <c r="N463" s="119" t="e">
        <f t="shared" ca="1" si="123"/>
        <v>#N/A</v>
      </c>
      <c r="O463" s="119" t="str">
        <f t="shared" ca="1" si="112"/>
        <v>-</v>
      </c>
      <c r="P463" s="119" t="str">
        <f t="shared" ca="1" si="111"/>
        <v>-</v>
      </c>
      <c r="Q463" s="106" t="e">
        <f t="shared" ca="1" si="124"/>
        <v>#N/A</v>
      </c>
    </row>
    <row r="464" spans="1:17" hidden="1">
      <c r="A464" s="106">
        <f t="shared" si="118"/>
        <v>453</v>
      </c>
      <c r="B464" s="106" t="str">
        <f t="shared" ca="1" si="119"/>
        <v>N</v>
      </c>
      <c r="C464" s="106" t="str">
        <f t="shared" ca="1" si="126"/>
        <v>-</v>
      </c>
      <c r="D464" s="106" t="str">
        <f t="shared" ca="1" si="126"/>
        <v>-</v>
      </c>
      <c r="E464" s="106" t="str">
        <f t="shared" ca="1" si="126"/>
        <v>-</v>
      </c>
      <c r="F464" s="106" t="str">
        <f t="shared" ca="1" si="126"/>
        <v>-</v>
      </c>
      <c r="G464" s="106" t="str">
        <f t="shared" ca="1" si="126"/>
        <v>-</v>
      </c>
      <c r="H464" s="112" t="str">
        <f t="shared" ca="1" si="126"/>
        <v>-</v>
      </c>
      <c r="I464" s="106" t="str">
        <f t="shared" ca="1" si="126"/>
        <v>-</v>
      </c>
      <c r="J464" s="106" t="e">
        <f t="shared" ca="1" si="125"/>
        <v>#N/A</v>
      </c>
      <c r="K464" s="119" t="e">
        <f t="shared" ca="1" si="120"/>
        <v>#N/A</v>
      </c>
      <c r="L464" s="119" t="e">
        <f t="shared" ca="1" si="121"/>
        <v>#N/A</v>
      </c>
      <c r="M464" s="119" t="e">
        <f t="shared" ca="1" si="122"/>
        <v>#N/A</v>
      </c>
      <c r="N464" s="119" t="e">
        <f t="shared" ca="1" si="123"/>
        <v>#N/A</v>
      </c>
      <c r="O464" s="119" t="str">
        <f t="shared" ca="1" si="112"/>
        <v>-</v>
      </c>
      <c r="P464" s="119" t="str">
        <f t="shared" ca="1" si="111"/>
        <v>-</v>
      </c>
      <c r="Q464" s="106" t="e">
        <f t="shared" ca="1" si="124"/>
        <v>#N/A</v>
      </c>
    </row>
    <row r="465" spans="1:17" hidden="1">
      <c r="A465" s="106">
        <f t="shared" si="118"/>
        <v>454</v>
      </c>
      <c r="B465" s="106" t="str">
        <f t="shared" ca="1" si="119"/>
        <v>N</v>
      </c>
      <c r="C465" s="106" t="str">
        <f t="shared" ca="1" si="126"/>
        <v>-</v>
      </c>
      <c r="D465" s="106" t="str">
        <f t="shared" ca="1" si="126"/>
        <v>-</v>
      </c>
      <c r="E465" s="106" t="str">
        <f t="shared" ca="1" si="126"/>
        <v>-</v>
      </c>
      <c r="F465" s="106" t="str">
        <f t="shared" ca="1" si="126"/>
        <v>-</v>
      </c>
      <c r="G465" s="106" t="str">
        <f t="shared" ca="1" si="126"/>
        <v>-</v>
      </c>
      <c r="H465" s="112" t="str">
        <f t="shared" ca="1" si="126"/>
        <v>-</v>
      </c>
      <c r="I465" s="106" t="str">
        <f t="shared" ca="1" si="126"/>
        <v>-</v>
      </c>
      <c r="J465" s="106" t="e">
        <f t="shared" ca="1" si="125"/>
        <v>#N/A</v>
      </c>
      <c r="K465" s="119" t="e">
        <f t="shared" ca="1" si="120"/>
        <v>#N/A</v>
      </c>
      <c r="L465" s="119" t="e">
        <f t="shared" ca="1" si="121"/>
        <v>#N/A</v>
      </c>
      <c r="M465" s="119" t="e">
        <f t="shared" ca="1" si="122"/>
        <v>#N/A</v>
      </c>
      <c r="N465" s="119" t="e">
        <f t="shared" ca="1" si="123"/>
        <v>#N/A</v>
      </c>
      <c r="O465" s="119" t="str">
        <f t="shared" ca="1" si="112"/>
        <v>-</v>
      </c>
      <c r="P465" s="119" t="str">
        <f t="shared" ca="1" si="111"/>
        <v>-</v>
      </c>
      <c r="Q465" s="106" t="e">
        <f t="shared" ca="1" si="124"/>
        <v>#N/A</v>
      </c>
    </row>
    <row r="466" spans="1:17" hidden="1">
      <c r="A466" s="106">
        <f t="shared" si="118"/>
        <v>455</v>
      </c>
      <c r="B466" s="106" t="str">
        <f t="shared" ca="1" si="119"/>
        <v>N</v>
      </c>
      <c r="C466" s="106" t="str">
        <f t="shared" ca="1" si="126"/>
        <v>-</v>
      </c>
      <c r="D466" s="106" t="str">
        <f t="shared" ca="1" si="126"/>
        <v>-</v>
      </c>
      <c r="E466" s="106" t="str">
        <f t="shared" ca="1" si="126"/>
        <v>-</v>
      </c>
      <c r="F466" s="106" t="str">
        <f t="shared" ca="1" si="126"/>
        <v>-</v>
      </c>
      <c r="G466" s="106" t="str">
        <f t="shared" ca="1" si="126"/>
        <v>-</v>
      </c>
      <c r="H466" s="112" t="str">
        <f t="shared" ca="1" si="126"/>
        <v>-</v>
      </c>
      <c r="I466" s="106" t="str">
        <f t="shared" ca="1" si="126"/>
        <v>-</v>
      </c>
      <c r="J466" s="106" t="e">
        <f t="shared" ca="1" si="125"/>
        <v>#N/A</v>
      </c>
      <c r="K466" s="119" t="e">
        <f t="shared" ca="1" si="120"/>
        <v>#N/A</v>
      </c>
      <c r="L466" s="119" t="e">
        <f t="shared" ca="1" si="121"/>
        <v>#N/A</v>
      </c>
      <c r="M466" s="119" t="e">
        <f t="shared" ca="1" si="122"/>
        <v>#N/A</v>
      </c>
      <c r="N466" s="119" t="e">
        <f t="shared" ca="1" si="123"/>
        <v>#N/A</v>
      </c>
      <c r="O466" s="119" t="str">
        <f t="shared" ca="1" si="112"/>
        <v>-</v>
      </c>
      <c r="P466" s="119" t="str">
        <f t="shared" ref="P466:P529" ca="1" si="127">IF($B466="OK",OFFSET(gen_sort_ul,$A466,P$2),"-")</f>
        <v>-</v>
      </c>
      <c r="Q466" s="106" t="e">
        <f t="shared" ca="1" si="124"/>
        <v>#N/A</v>
      </c>
    </row>
    <row r="467" spans="1:17" hidden="1">
      <c r="A467" s="106">
        <f t="shared" si="118"/>
        <v>456</v>
      </c>
      <c r="B467" s="106" t="str">
        <f t="shared" ca="1" si="119"/>
        <v>N</v>
      </c>
      <c r="C467" s="106" t="str">
        <f t="shared" ca="1" si="126"/>
        <v>-</v>
      </c>
      <c r="D467" s="106" t="str">
        <f t="shared" ca="1" si="126"/>
        <v>-</v>
      </c>
      <c r="E467" s="106" t="str">
        <f t="shared" ca="1" si="126"/>
        <v>-</v>
      </c>
      <c r="F467" s="106" t="str">
        <f t="shared" ca="1" si="126"/>
        <v>-</v>
      </c>
      <c r="G467" s="106" t="str">
        <f t="shared" ca="1" si="126"/>
        <v>-</v>
      </c>
      <c r="H467" s="112" t="str">
        <f t="shared" ca="1" si="126"/>
        <v>-</v>
      </c>
      <c r="I467" s="106" t="str">
        <f t="shared" ca="1" si="126"/>
        <v>-</v>
      </c>
      <c r="J467" s="106" t="e">
        <f t="shared" ca="1" si="125"/>
        <v>#N/A</v>
      </c>
      <c r="K467" s="119" t="e">
        <f t="shared" ca="1" si="120"/>
        <v>#N/A</v>
      </c>
      <c r="L467" s="119" t="e">
        <f t="shared" ca="1" si="121"/>
        <v>#N/A</v>
      </c>
      <c r="M467" s="119" t="e">
        <f t="shared" ca="1" si="122"/>
        <v>#N/A</v>
      </c>
      <c r="N467" s="119" t="e">
        <f t="shared" ca="1" si="123"/>
        <v>#N/A</v>
      </c>
      <c r="O467" s="119" t="str">
        <f t="shared" ref="O467:O530" ca="1" si="128">IF($B467="OK",OFFSET(gen_sort_ul,$A467,O$2),"-")</f>
        <v>-</v>
      </c>
      <c r="P467" s="119" t="str">
        <f t="shared" ca="1" si="127"/>
        <v>-</v>
      </c>
      <c r="Q467" s="106" t="e">
        <f t="shared" ca="1" si="124"/>
        <v>#N/A</v>
      </c>
    </row>
    <row r="468" spans="1:17" hidden="1">
      <c r="A468" s="106">
        <f t="shared" si="118"/>
        <v>457</v>
      </c>
      <c r="B468" s="106" t="str">
        <f t="shared" ca="1" si="119"/>
        <v>N</v>
      </c>
      <c r="C468" s="106" t="str">
        <f t="shared" ca="1" si="126"/>
        <v>-</v>
      </c>
      <c r="D468" s="106" t="str">
        <f t="shared" ca="1" si="126"/>
        <v>-</v>
      </c>
      <c r="E468" s="106" t="str">
        <f t="shared" ca="1" si="126"/>
        <v>-</v>
      </c>
      <c r="F468" s="106" t="str">
        <f t="shared" ca="1" si="126"/>
        <v>-</v>
      </c>
      <c r="G468" s="106" t="str">
        <f t="shared" ca="1" si="126"/>
        <v>-</v>
      </c>
      <c r="H468" s="112" t="str">
        <f t="shared" ca="1" si="126"/>
        <v>-</v>
      </c>
      <c r="I468" s="106" t="str">
        <f t="shared" ca="1" si="126"/>
        <v>-</v>
      </c>
      <c r="J468" s="106" t="e">
        <f t="shared" ca="1" si="125"/>
        <v>#N/A</v>
      </c>
      <c r="K468" s="119" t="e">
        <f t="shared" ca="1" si="120"/>
        <v>#N/A</v>
      </c>
      <c r="L468" s="119" t="e">
        <f t="shared" ca="1" si="121"/>
        <v>#N/A</v>
      </c>
      <c r="M468" s="119" t="e">
        <f t="shared" ca="1" si="122"/>
        <v>#N/A</v>
      </c>
      <c r="N468" s="119" t="e">
        <f t="shared" ca="1" si="123"/>
        <v>#N/A</v>
      </c>
      <c r="O468" s="119" t="str">
        <f t="shared" ca="1" si="128"/>
        <v>-</v>
      </c>
      <c r="P468" s="119" t="str">
        <f t="shared" ca="1" si="127"/>
        <v>-</v>
      </c>
      <c r="Q468" s="106" t="e">
        <f t="shared" ca="1" si="124"/>
        <v>#N/A</v>
      </c>
    </row>
    <row r="469" spans="1:17" hidden="1">
      <c r="A469" s="106">
        <f t="shared" si="118"/>
        <v>458</v>
      </c>
      <c r="B469" s="106" t="str">
        <f t="shared" ca="1" si="119"/>
        <v>N</v>
      </c>
      <c r="C469" s="106" t="str">
        <f t="shared" ca="1" si="126"/>
        <v>-</v>
      </c>
      <c r="D469" s="106" t="str">
        <f t="shared" ca="1" si="126"/>
        <v>-</v>
      </c>
      <c r="E469" s="106" t="str">
        <f t="shared" ca="1" si="126"/>
        <v>-</v>
      </c>
      <c r="F469" s="106" t="str">
        <f t="shared" ca="1" si="126"/>
        <v>-</v>
      </c>
      <c r="G469" s="106" t="str">
        <f t="shared" ca="1" si="126"/>
        <v>-</v>
      </c>
      <c r="H469" s="112" t="str">
        <f t="shared" ca="1" si="126"/>
        <v>-</v>
      </c>
      <c r="I469" s="106" t="str">
        <f t="shared" ca="1" si="126"/>
        <v>-</v>
      </c>
      <c r="J469" s="106" t="e">
        <f t="shared" ca="1" si="125"/>
        <v>#N/A</v>
      </c>
      <c r="K469" s="119" t="e">
        <f t="shared" ca="1" si="120"/>
        <v>#N/A</v>
      </c>
      <c r="L469" s="119" t="e">
        <f t="shared" ca="1" si="121"/>
        <v>#N/A</v>
      </c>
      <c r="M469" s="119" t="e">
        <f t="shared" ca="1" si="122"/>
        <v>#N/A</v>
      </c>
      <c r="N469" s="119" t="e">
        <f t="shared" ca="1" si="123"/>
        <v>#N/A</v>
      </c>
      <c r="O469" s="119" t="str">
        <f t="shared" ca="1" si="128"/>
        <v>-</v>
      </c>
      <c r="P469" s="119" t="str">
        <f t="shared" ca="1" si="127"/>
        <v>-</v>
      </c>
      <c r="Q469" s="106" t="e">
        <f t="shared" ca="1" si="124"/>
        <v>#N/A</v>
      </c>
    </row>
    <row r="470" spans="1:17" hidden="1">
      <c r="A470" s="106">
        <f t="shared" si="118"/>
        <v>459</v>
      </c>
      <c r="B470" s="106" t="str">
        <f t="shared" ca="1" si="119"/>
        <v>N</v>
      </c>
      <c r="C470" s="106" t="str">
        <f t="shared" ca="1" si="126"/>
        <v>-</v>
      </c>
      <c r="D470" s="106" t="str">
        <f t="shared" ca="1" si="126"/>
        <v>-</v>
      </c>
      <c r="E470" s="106" t="str">
        <f t="shared" ca="1" si="126"/>
        <v>-</v>
      </c>
      <c r="F470" s="106" t="str">
        <f t="shared" ca="1" si="126"/>
        <v>-</v>
      </c>
      <c r="G470" s="106" t="str">
        <f t="shared" ca="1" si="126"/>
        <v>-</v>
      </c>
      <c r="H470" s="112" t="str">
        <f t="shared" ca="1" si="126"/>
        <v>-</v>
      </c>
      <c r="I470" s="106" t="str">
        <f t="shared" ca="1" si="126"/>
        <v>-</v>
      </c>
      <c r="J470" s="106" t="e">
        <f t="shared" ca="1" si="125"/>
        <v>#N/A</v>
      </c>
      <c r="K470" s="119" t="e">
        <f t="shared" ca="1" si="120"/>
        <v>#N/A</v>
      </c>
      <c r="L470" s="119" t="e">
        <f t="shared" ca="1" si="121"/>
        <v>#N/A</v>
      </c>
      <c r="M470" s="119" t="e">
        <f t="shared" ca="1" si="122"/>
        <v>#N/A</v>
      </c>
      <c r="N470" s="119" t="e">
        <f t="shared" ca="1" si="123"/>
        <v>#N/A</v>
      </c>
      <c r="O470" s="119" t="str">
        <f t="shared" ca="1" si="128"/>
        <v>-</v>
      </c>
      <c r="P470" s="119" t="str">
        <f t="shared" ca="1" si="127"/>
        <v>-</v>
      </c>
      <c r="Q470" s="106" t="e">
        <f t="shared" ca="1" si="124"/>
        <v>#N/A</v>
      </c>
    </row>
    <row r="471" spans="1:17" hidden="1">
      <c r="A471" s="106">
        <f t="shared" si="118"/>
        <v>460</v>
      </c>
      <c r="B471" s="106" t="str">
        <f t="shared" ca="1" si="119"/>
        <v>N</v>
      </c>
      <c r="C471" s="106" t="str">
        <f t="shared" ca="1" si="126"/>
        <v>-</v>
      </c>
      <c r="D471" s="106" t="str">
        <f t="shared" ca="1" si="126"/>
        <v>-</v>
      </c>
      <c r="E471" s="106" t="str">
        <f t="shared" ca="1" si="126"/>
        <v>-</v>
      </c>
      <c r="F471" s="106" t="str">
        <f t="shared" ca="1" si="126"/>
        <v>-</v>
      </c>
      <c r="G471" s="106" t="str">
        <f t="shared" ca="1" si="126"/>
        <v>-</v>
      </c>
      <c r="H471" s="112" t="str">
        <f t="shared" ca="1" si="126"/>
        <v>-</v>
      </c>
      <c r="I471" s="106" t="str">
        <f t="shared" ca="1" si="126"/>
        <v>-</v>
      </c>
      <c r="J471" s="106" t="e">
        <f t="shared" ca="1" si="125"/>
        <v>#N/A</v>
      </c>
      <c r="K471" s="119" t="e">
        <f t="shared" ca="1" si="120"/>
        <v>#N/A</v>
      </c>
      <c r="L471" s="119" t="e">
        <f t="shared" ca="1" si="121"/>
        <v>#N/A</v>
      </c>
      <c r="M471" s="119" t="e">
        <f t="shared" ca="1" si="122"/>
        <v>#N/A</v>
      </c>
      <c r="N471" s="119" t="e">
        <f t="shared" ca="1" si="123"/>
        <v>#N/A</v>
      </c>
      <c r="O471" s="119" t="str">
        <f t="shared" ca="1" si="128"/>
        <v>-</v>
      </c>
      <c r="P471" s="119" t="str">
        <f t="shared" ca="1" si="127"/>
        <v>-</v>
      </c>
      <c r="Q471" s="106" t="e">
        <f t="shared" ca="1" si="124"/>
        <v>#N/A</v>
      </c>
    </row>
    <row r="472" spans="1:17" hidden="1">
      <c r="A472" s="106">
        <f t="shared" si="118"/>
        <v>461</v>
      </c>
      <c r="B472" s="106" t="str">
        <f t="shared" ca="1" si="119"/>
        <v>N</v>
      </c>
      <c r="C472" s="106" t="str">
        <f t="shared" ref="C472:I481" ca="1" si="129">IF($B472="OK",OFFSET(gen_sort_ul,$A472,C$2),"-")</f>
        <v>-</v>
      </c>
      <c r="D472" s="106" t="str">
        <f t="shared" ca="1" si="129"/>
        <v>-</v>
      </c>
      <c r="E472" s="106" t="str">
        <f t="shared" ca="1" si="129"/>
        <v>-</v>
      </c>
      <c r="F472" s="106" t="str">
        <f t="shared" ca="1" si="129"/>
        <v>-</v>
      </c>
      <c r="G472" s="106" t="str">
        <f t="shared" ca="1" si="129"/>
        <v>-</v>
      </c>
      <c r="H472" s="112" t="str">
        <f t="shared" ca="1" si="129"/>
        <v>-</v>
      </c>
      <c r="I472" s="106" t="str">
        <f t="shared" ca="1" si="129"/>
        <v>-</v>
      </c>
      <c r="J472" s="106" t="e">
        <f t="shared" ca="1" si="125"/>
        <v>#N/A</v>
      </c>
      <c r="K472" s="119" t="e">
        <f t="shared" ca="1" si="120"/>
        <v>#N/A</v>
      </c>
      <c r="L472" s="119" t="e">
        <f t="shared" ca="1" si="121"/>
        <v>#N/A</v>
      </c>
      <c r="M472" s="119" t="e">
        <f t="shared" ca="1" si="122"/>
        <v>#N/A</v>
      </c>
      <c r="N472" s="119" t="e">
        <f t="shared" ca="1" si="123"/>
        <v>#N/A</v>
      </c>
      <c r="O472" s="119" t="str">
        <f t="shared" ca="1" si="128"/>
        <v>-</v>
      </c>
      <c r="P472" s="119" t="str">
        <f t="shared" ca="1" si="127"/>
        <v>-</v>
      </c>
      <c r="Q472" s="106" t="e">
        <f t="shared" ca="1" si="124"/>
        <v>#N/A</v>
      </c>
    </row>
    <row r="473" spans="1:17" hidden="1">
      <c r="A473" s="106">
        <f t="shared" si="118"/>
        <v>462</v>
      </c>
      <c r="B473" s="106" t="str">
        <f t="shared" ca="1" si="119"/>
        <v>N</v>
      </c>
      <c r="C473" s="106" t="str">
        <f t="shared" ca="1" si="129"/>
        <v>-</v>
      </c>
      <c r="D473" s="106" t="str">
        <f t="shared" ca="1" si="129"/>
        <v>-</v>
      </c>
      <c r="E473" s="106" t="str">
        <f t="shared" ca="1" si="129"/>
        <v>-</v>
      </c>
      <c r="F473" s="106" t="str">
        <f t="shared" ca="1" si="129"/>
        <v>-</v>
      </c>
      <c r="G473" s="106" t="str">
        <f t="shared" ca="1" si="129"/>
        <v>-</v>
      </c>
      <c r="H473" s="112" t="str">
        <f t="shared" ca="1" si="129"/>
        <v>-</v>
      </c>
      <c r="I473" s="106" t="str">
        <f t="shared" ca="1" si="129"/>
        <v>-</v>
      </c>
      <c r="J473" s="106" t="e">
        <f t="shared" ca="1" si="125"/>
        <v>#N/A</v>
      </c>
      <c r="K473" s="119" t="e">
        <f t="shared" ca="1" si="120"/>
        <v>#N/A</v>
      </c>
      <c r="L473" s="119" t="e">
        <f t="shared" ca="1" si="121"/>
        <v>#N/A</v>
      </c>
      <c r="M473" s="119" t="e">
        <f t="shared" ca="1" si="122"/>
        <v>#N/A</v>
      </c>
      <c r="N473" s="119" t="e">
        <f t="shared" ca="1" si="123"/>
        <v>#N/A</v>
      </c>
      <c r="O473" s="119" t="str">
        <f t="shared" ca="1" si="128"/>
        <v>-</v>
      </c>
      <c r="P473" s="119" t="str">
        <f t="shared" ca="1" si="127"/>
        <v>-</v>
      </c>
      <c r="Q473" s="106" t="e">
        <f t="shared" ca="1" si="124"/>
        <v>#N/A</v>
      </c>
    </row>
    <row r="474" spans="1:17" hidden="1">
      <c r="A474" s="106">
        <f t="shared" si="118"/>
        <v>463</v>
      </c>
      <c r="B474" s="106" t="str">
        <f t="shared" ca="1" si="119"/>
        <v>N</v>
      </c>
      <c r="C474" s="106" t="str">
        <f t="shared" ca="1" si="129"/>
        <v>-</v>
      </c>
      <c r="D474" s="106" t="str">
        <f t="shared" ca="1" si="129"/>
        <v>-</v>
      </c>
      <c r="E474" s="106" t="str">
        <f t="shared" ca="1" si="129"/>
        <v>-</v>
      </c>
      <c r="F474" s="106" t="str">
        <f t="shared" ca="1" si="129"/>
        <v>-</v>
      </c>
      <c r="G474" s="106" t="str">
        <f t="shared" ca="1" si="129"/>
        <v>-</v>
      </c>
      <c r="H474" s="112" t="str">
        <f t="shared" ca="1" si="129"/>
        <v>-</v>
      </c>
      <c r="I474" s="106" t="str">
        <f t="shared" ca="1" si="129"/>
        <v>-</v>
      </c>
      <c r="J474" s="106" t="e">
        <f t="shared" ca="1" si="125"/>
        <v>#N/A</v>
      </c>
      <c r="K474" s="119" t="e">
        <f t="shared" ca="1" si="120"/>
        <v>#N/A</v>
      </c>
      <c r="L474" s="119" t="e">
        <f t="shared" ca="1" si="121"/>
        <v>#N/A</v>
      </c>
      <c r="M474" s="119" t="e">
        <f t="shared" ca="1" si="122"/>
        <v>#N/A</v>
      </c>
      <c r="N474" s="119" t="e">
        <f t="shared" ca="1" si="123"/>
        <v>#N/A</v>
      </c>
      <c r="O474" s="119" t="str">
        <f t="shared" ca="1" si="128"/>
        <v>-</v>
      </c>
      <c r="P474" s="119" t="str">
        <f t="shared" ca="1" si="127"/>
        <v>-</v>
      </c>
      <c r="Q474" s="106" t="e">
        <f t="shared" ca="1" si="124"/>
        <v>#N/A</v>
      </c>
    </row>
    <row r="475" spans="1:17" hidden="1">
      <c r="A475" s="106">
        <f t="shared" si="118"/>
        <v>464</v>
      </c>
      <c r="B475" s="106" t="str">
        <f t="shared" ca="1" si="119"/>
        <v>N</v>
      </c>
      <c r="C475" s="106" t="str">
        <f t="shared" ca="1" si="129"/>
        <v>-</v>
      </c>
      <c r="D475" s="106" t="str">
        <f t="shared" ca="1" si="129"/>
        <v>-</v>
      </c>
      <c r="E475" s="106" t="str">
        <f t="shared" ca="1" si="129"/>
        <v>-</v>
      </c>
      <c r="F475" s="106" t="str">
        <f t="shared" ca="1" si="129"/>
        <v>-</v>
      </c>
      <c r="G475" s="106" t="str">
        <f t="shared" ca="1" si="129"/>
        <v>-</v>
      </c>
      <c r="H475" s="112" t="str">
        <f t="shared" ca="1" si="129"/>
        <v>-</v>
      </c>
      <c r="I475" s="106" t="str">
        <f t="shared" ca="1" si="129"/>
        <v>-</v>
      </c>
      <c r="J475" s="106" t="e">
        <f t="shared" ca="1" si="125"/>
        <v>#N/A</v>
      </c>
      <c r="K475" s="119" t="e">
        <f t="shared" ca="1" si="120"/>
        <v>#N/A</v>
      </c>
      <c r="L475" s="119" t="e">
        <f t="shared" ca="1" si="121"/>
        <v>#N/A</v>
      </c>
      <c r="M475" s="119" t="e">
        <f t="shared" ca="1" si="122"/>
        <v>#N/A</v>
      </c>
      <c r="N475" s="119" t="e">
        <f t="shared" ca="1" si="123"/>
        <v>#N/A</v>
      </c>
      <c r="O475" s="119" t="str">
        <f t="shared" ca="1" si="128"/>
        <v>-</v>
      </c>
      <c r="P475" s="119" t="str">
        <f t="shared" ca="1" si="127"/>
        <v>-</v>
      </c>
      <c r="Q475" s="106" t="e">
        <f t="shared" ca="1" si="124"/>
        <v>#N/A</v>
      </c>
    </row>
    <row r="476" spans="1:17" hidden="1">
      <c r="A476" s="106">
        <f t="shared" si="118"/>
        <v>465</v>
      </c>
      <c r="B476" s="106" t="str">
        <f t="shared" ca="1" si="119"/>
        <v>N</v>
      </c>
      <c r="C476" s="106" t="str">
        <f t="shared" ca="1" si="129"/>
        <v>-</v>
      </c>
      <c r="D476" s="106" t="str">
        <f t="shared" ca="1" si="129"/>
        <v>-</v>
      </c>
      <c r="E476" s="106" t="str">
        <f t="shared" ca="1" si="129"/>
        <v>-</v>
      </c>
      <c r="F476" s="106" t="str">
        <f t="shared" ca="1" si="129"/>
        <v>-</v>
      </c>
      <c r="G476" s="106" t="str">
        <f t="shared" ca="1" si="129"/>
        <v>-</v>
      </c>
      <c r="H476" s="112" t="str">
        <f t="shared" ca="1" si="129"/>
        <v>-</v>
      </c>
      <c r="I476" s="106" t="str">
        <f t="shared" ca="1" si="129"/>
        <v>-</v>
      </c>
      <c r="J476" s="106" t="e">
        <f t="shared" ca="1" si="125"/>
        <v>#N/A</v>
      </c>
      <c r="K476" s="119" t="e">
        <f t="shared" ca="1" si="120"/>
        <v>#N/A</v>
      </c>
      <c r="L476" s="119" t="e">
        <f t="shared" ca="1" si="121"/>
        <v>#N/A</v>
      </c>
      <c r="M476" s="119" t="e">
        <f t="shared" ca="1" si="122"/>
        <v>#N/A</v>
      </c>
      <c r="N476" s="119" t="e">
        <f t="shared" ca="1" si="123"/>
        <v>#N/A</v>
      </c>
      <c r="O476" s="119" t="str">
        <f t="shared" ca="1" si="128"/>
        <v>-</v>
      </c>
      <c r="P476" s="119" t="str">
        <f t="shared" ca="1" si="127"/>
        <v>-</v>
      </c>
      <c r="Q476" s="106" t="e">
        <f t="shared" ca="1" si="124"/>
        <v>#N/A</v>
      </c>
    </row>
    <row r="477" spans="1:17" hidden="1">
      <c r="A477" s="106">
        <f t="shared" si="118"/>
        <v>466</v>
      </c>
      <c r="B477" s="106" t="str">
        <f t="shared" ca="1" si="119"/>
        <v>N</v>
      </c>
      <c r="C477" s="106" t="str">
        <f t="shared" ca="1" si="129"/>
        <v>-</v>
      </c>
      <c r="D477" s="106" t="str">
        <f t="shared" ca="1" si="129"/>
        <v>-</v>
      </c>
      <c r="E477" s="106" t="str">
        <f t="shared" ca="1" si="129"/>
        <v>-</v>
      </c>
      <c r="F477" s="106" t="str">
        <f t="shared" ca="1" si="129"/>
        <v>-</v>
      </c>
      <c r="G477" s="106" t="str">
        <f t="shared" ca="1" si="129"/>
        <v>-</v>
      </c>
      <c r="H477" s="112" t="str">
        <f t="shared" ca="1" si="129"/>
        <v>-</v>
      </c>
      <c r="I477" s="106" t="str">
        <f t="shared" ca="1" si="129"/>
        <v>-</v>
      </c>
      <c r="J477" s="106" t="e">
        <f t="shared" ca="1" si="125"/>
        <v>#N/A</v>
      </c>
      <c r="K477" s="119" t="e">
        <f t="shared" ca="1" si="120"/>
        <v>#N/A</v>
      </c>
      <c r="L477" s="119" t="e">
        <f t="shared" ca="1" si="121"/>
        <v>#N/A</v>
      </c>
      <c r="M477" s="119" t="e">
        <f t="shared" ca="1" si="122"/>
        <v>#N/A</v>
      </c>
      <c r="N477" s="119" t="e">
        <f t="shared" ca="1" si="123"/>
        <v>#N/A</v>
      </c>
      <c r="O477" s="119" t="str">
        <f t="shared" ca="1" si="128"/>
        <v>-</v>
      </c>
      <c r="P477" s="119" t="str">
        <f t="shared" ca="1" si="127"/>
        <v>-</v>
      </c>
      <c r="Q477" s="106" t="e">
        <f t="shared" ca="1" si="124"/>
        <v>#N/A</v>
      </c>
    </row>
    <row r="478" spans="1:17" hidden="1">
      <c r="A478" s="106">
        <f t="shared" si="118"/>
        <v>467</v>
      </c>
      <c r="B478" s="106" t="str">
        <f t="shared" ca="1" si="119"/>
        <v>N</v>
      </c>
      <c r="C478" s="106" t="str">
        <f t="shared" ca="1" si="129"/>
        <v>-</v>
      </c>
      <c r="D478" s="106" t="str">
        <f t="shared" ca="1" si="129"/>
        <v>-</v>
      </c>
      <c r="E478" s="106" t="str">
        <f t="shared" ca="1" si="129"/>
        <v>-</v>
      </c>
      <c r="F478" s="106" t="str">
        <f t="shared" ca="1" si="129"/>
        <v>-</v>
      </c>
      <c r="G478" s="106" t="str">
        <f t="shared" ca="1" si="129"/>
        <v>-</v>
      </c>
      <c r="H478" s="112" t="str">
        <f t="shared" ca="1" si="129"/>
        <v>-</v>
      </c>
      <c r="I478" s="106" t="str">
        <f t="shared" ca="1" si="129"/>
        <v>-</v>
      </c>
      <c r="J478" s="106" t="e">
        <f t="shared" ca="1" si="125"/>
        <v>#N/A</v>
      </c>
      <c r="K478" s="119" t="e">
        <f t="shared" ca="1" si="120"/>
        <v>#N/A</v>
      </c>
      <c r="L478" s="119" t="e">
        <f t="shared" ca="1" si="121"/>
        <v>#N/A</v>
      </c>
      <c r="M478" s="119" t="e">
        <f t="shared" ca="1" si="122"/>
        <v>#N/A</v>
      </c>
      <c r="N478" s="119" t="e">
        <f t="shared" ca="1" si="123"/>
        <v>#N/A</v>
      </c>
      <c r="O478" s="119" t="str">
        <f t="shared" ca="1" si="128"/>
        <v>-</v>
      </c>
      <c r="P478" s="119" t="str">
        <f t="shared" ca="1" si="127"/>
        <v>-</v>
      </c>
      <c r="Q478" s="106" t="e">
        <f t="shared" ca="1" si="124"/>
        <v>#N/A</v>
      </c>
    </row>
    <row r="479" spans="1:17" hidden="1">
      <c r="A479" s="106">
        <f t="shared" si="118"/>
        <v>468</v>
      </c>
      <c r="B479" s="106" t="str">
        <f t="shared" ca="1" si="119"/>
        <v>N</v>
      </c>
      <c r="C479" s="106" t="str">
        <f t="shared" ca="1" si="129"/>
        <v>-</v>
      </c>
      <c r="D479" s="106" t="str">
        <f t="shared" ca="1" si="129"/>
        <v>-</v>
      </c>
      <c r="E479" s="106" t="str">
        <f t="shared" ca="1" si="129"/>
        <v>-</v>
      </c>
      <c r="F479" s="106" t="str">
        <f t="shared" ca="1" si="129"/>
        <v>-</v>
      </c>
      <c r="G479" s="106" t="str">
        <f t="shared" ca="1" si="129"/>
        <v>-</v>
      </c>
      <c r="H479" s="112" t="str">
        <f t="shared" ca="1" si="129"/>
        <v>-</v>
      </c>
      <c r="I479" s="106" t="str">
        <f t="shared" ca="1" si="129"/>
        <v>-</v>
      </c>
      <c r="J479" s="106" t="e">
        <f t="shared" ca="1" si="125"/>
        <v>#N/A</v>
      </c>
      <c r="K479" s="119" t="e">
        <f t="shared" ca="1" si="120"/>
        <v>#N/A</v>
      </c>
      <c r="L479" s="119" t="e">
        <f t="shared" ca="1" si="121"/>
        <v>#N/A</v>
      </c>
      <c r="M479" s="119" t="e">
        <f t="shared" ca="1" si="122"/>
        <v>#N/A</v>
      </c>
      <c r="N479" s="119" t="e">
        <f t="shared" ca="1" si="123"/>
        <v>#N/A</v>
      </c>
      <c r="O479" s="119" t="str">
        <f t="shared" ca="1" si="128"/>
        <v>-</v>
      </c>
      <c r="P479" s="119" t="str">
        <f t="shared" ca="1" si="127"/>
        <v>-</v>
      </c>
      <c r="Q479" s="106" t="e">
        <f t="shared" ca="1" si="124"/>
        <v>#N/A</v>
      </c>
    </row>
    <row r="480" spans="1:17" hidden="1">
      <c r="A480" s="106">
        <f t="shared" si="118"/>
        <v>469</v>
      </c>
      <c r="B480" s="106" t="str">
        <f t="shared" ca="1" si="119"/>
        <v>N</v>
      </c>
      <c r="C480" s="106" t="str">
        <f t="shared" ca="1" si="129"/>
        <v>-</v>
      </c>
      <c r="D480" s="106" t="str">
        <f t="shared" ca="1" si="129"/>
        <v>-</v>
      </c>
      <c r="E480" s="106" t="str">
        <f t="shared" ca="1" si="129"/>
        <v>-</v>
      </c>
      <c r="F480" s="106" t="str">
        <f t="shared" ca="1" si="129"/>
        <v>-</v>
      </c>
      <c r="G480" s="106" t="str">
        <f t="shared" ca="1" si="129"/>
        <v>-</v>
      </c>
      <c r="H480" s="112" t="str">
        <f t="shared" ca="1" si="129"/>
        <v>-</v>
      </c>
      <c r="I480" s="106" t="str">
        <f t="shared" ca="1" si="129"/>
        <v>-</v>
      </c>
      <c r="J480" s="106" t="e">
        <f t="shared" ca="1" si="125"/>
        <v>#N/A</v>
      </c>
      <c r="K480" s="119" t="e">
        <f t="shared" ca="1" si="120"/>
        <v>#N/A</v>
      </c>
      <c r="L480" s="119" t="e">
        <f t="shared" ca="1" si="121"/>
        <v>#N/A</v>
      </c>
      <c r="M480" s="119" t="e">
        <f t="shared" ca="1" si="122"/>
        <v>#N/A</v>
      </c>
      <c r="N480" s="119" t="e">
        <f t="shared" ca="1" si="123"/>
        <v>#N/A</v>
      </c>
      <c r="O480" s="119" t="str">
        <f t="shared" ca="1" si="128"/>
        <v>-</v>
      </c>
      <c r="P480" s="119" t="str">
        <f t="shared" ca="1" si="127"/>
        <v>-</v>
      </c>
      <c r="Q480" s="106" t="e">
        <f t="shared" ca="1" si="124"/>
        <v>#N/A</v>
      </c>
    </row>
    <row r="481" spans="1:17" hidden="1">
      <c r="A481" s="106">
        <f t="shared" si="118"/>
        <v>470</v>
      </c>
      <c r="B481" s="106" t="str">
        <f t="shared" ca="1" si="119"/>
        <v>N</v>
      </c>
      <c r="C481" s="106" t="str">
        <f t="shared" ca="1" si="129"/>
        <v>-</v>
      </c>
      <c r="D481" s="106" t="str">
        <f t="shared" ca="1" si="129"/>
        <v>-</v>
      </c>
      <c r="E481" s="106" t="str">
        <f t="shared" ca="1" si="129"/>
        <v>-</v>
      </c>
      <c r="F481" s="106" t="str">
        <f t="shared" ca="1" si="129"/>
        <v>-</v>
      </c>
      <c r="G481" s="106" t="str">
        <f t="shared" ca="1" si="129"/>
        <v>-</v>
      </c>
      <c r="H481" s="112" t="str">
        <f t="shared" ca="1" si="129"/>
        <v>-</v>
      </c>
      <c r="I481" s="106" t="str">
        <f t="shared" ca="1" si="129"/>
        <v>-</v>
      </c>
      <c r="J481" s="106" t="e">
        <f t="shared" ca="1" si="125"/>
        <v>#N/A</v>
      </c>
      <c r="K481" s="119" t="e">
        <f t="shared" ca="1" si="120"/>
        <v>#N/A</v>
      </c>
      <c r="L481" s="119" t="e">
        <f t="shared" ca="1" si="121"/>
        <v>#N/A</v>
      </c>
      <c r="M481" s="119" t="e">
        <f t="shared" ca="1" si="122"/>
        <v>#N/A</v>
      </c>
      <c r="N481" s="119" t="e">
        <f t="shared" ca="1" si="123"/>
        <v>#N/A</v>
      </c>
      <c r="O481" s="119" t="str">
        <f t="shared" ca="1" si="128"/>
        <v>-</v>
      </c>
      <c r="P481" s="119" t="str">
        <f t="shared" ca="1" si="127"/>
        <v>-</v>
      </c>
      <c r="Q481" s="106" t="e">
        <f t="shared" ca="1" si="124"/>
        <v>#N/A</v>
      </c>
    </row>
    <row r="482" spans="1:17" hidden="1">
      <c r="A482" s="106">
        <f t="shared" si="118"/>
        <v>471</v>
      </c>
      <c r="B482" s="106" t="str">
        <f t="shared" ca="1" si="119"/>
        <v>N</v>
      </c>
      <c r="C482" s="106" t="str">
        <f t="shared" ref="C482:I491" ca="1" si="130">IF($B482="OK",OFFSET(gen_sort_ul,$A482,C$2),"-")</f>
        <v>-</v>
      </c>
      <c r="D482" s="106" t="str">
        <f t="shared" ca="1" si="130"/>
        <v>-</v>
      </c>
      <c r="E482" s="106" t="str">
        <f t="shared" ca="1" si="130"/>
        <v>-</v>
      </c>
      <c r="F482" s="106" t="str">
        <f t="shared" ca="1" si="130"/>
        <v>-</v>
      </c>
      <c r="G482" s="106" t="str">
        <f t="shared" ca="1" si="130"/>
        <v>-</v>
      </c>
      <c r="H482" s="112" t="str">
        <f t="shared" ca="1" si="130"/>
        <v>-</v>
      </c>
      <c r="I482" s="106" t="str">
        <f t="shared" ca="1" si="130"/>
        <v>-</v>
      </c>
      <c r="J482" s="106" t="e">
        <f t="shared" ca="1" si="125"/>
        <v>#N/A</v>
      </c>
      <c r="K482" s="119" t="e">
        <f t="shared" ca="1" si="120"/>
        <v>#N/A</v>
      </c>
      <c r="L482" s="119" t="e">
        <f t="shared" ca="1" si="121"/>
        <v>#N/A</v>
      </c>
      <c r="M482" s="119" t="e">
        <f t="shared" ca="1" si="122"/>
        <v>#N/A</v>
      </c>
      <c r="N482" s="119" t="e">
        <f t="shared" ca="1" si="123"/>
        <v>#N/A</v>
      </c>
      <c r="O482" s="119" t="str">
        <f t="shared" ca="1" si="128"/>
        <v>-</v>
      </c>
      <c r="P482" s="119" t="str">
        <f t="shared" ca="1" si="127"/>
        <v>-</v>
      </c>
      <c r="Q482" s="106" t="e">
        <f t="shared" ca="1" si="124"/>
        <v>#N/A</v>
      </c>
    </row>
    <row r="483" spans="1:17" hidden="1">
      <c r="A483" s="106">
        <f t="shared" si="118"/>
        <v>472</v>
      </c>
      <c r="B483" s="106" t="str">
        <f t="shared" ca="1" si="119"/>
        <v>N</v>
      </c>
      <c r="C483" s="106" t="str">
        <f t="shared" ca="1" si="130"/>
        <v>-</v>
      </c>
      <c r="D483" s="106" t="str">
        <f t="shared" ca="1" si="130"/>
        <v>-</v>
      </c>
      <c r="E483" s="106" t="str">
        <f t="shared" ca="1" si="130"/>
        <v>-</v>
      </c>
      <c r="F483" s="106" t="str">
        <f t="shared" ca="1" si="130"/>
        <v>-</v>
      </c>
      <c r="G483" s="106" t="str">
        <f t="shared" ca="1" si="130"/>
        <v>-</v>
      </c>
      <c r="H483" s="112" t="str">
        <f t="shared" ca="1" si="130"/>
        <v>-</v>
      </c>
      <c r="I483" s="106" t="str">
        <f t="shared" ca="1" si="130"/>
        <v>-</v>
      </c>
      <c r="J483" s="106" t="e">
        <f t="shared" ca="1" si="125"/>
        <v>#N/A</v>
      </c>
      <c r="K483" s="119" t="e">
        <f t="shared" ca="1" si="120"/>
        <v>#N/A</v>
      </c>
      <c r="L483" s="119" t="e">
        <f t="shared" ca="1" si="121"/>
        <v>#N/A</v>
      </c>
      <c r="M483" s="119" t="e">
        <f t="shared" ca="1" si="122"/>
        <v>#N/A</v>
      </c>
      <c r="N483" s="119" t="e">
        <f t="shared" ca="1" si="123"/>
        <v>#N/A</v>
      </c>
      <c r="O483" s="119" t="str">
        <f t="shared" ca="1" si="128"/>
        <v>-</v>
      </c>
      <c r="P483" s="119" t="str">
        <f t="shared" ca="1" si="127"/>
        <v>-</v>
      </c>
      <c r="Q483" s="106" t="e">
        <f t="shared" ca="1" si="124"/>
        <v>#N/A</v>
      </c>
    </row>
    <row r="484" spans="1:17" hidden="1">
      <c r="A484" s="106">
        <f t="shared" si="118"/>
        <v>473</v>
      </c>
      <c r="B484" s="106" t="str">
        <f t="shared" ca="1" si="119"/>
        <v>N</v>
      </c>
      <c r="C484" s="106" t="str">
        <f t="shared" ca="1" si="130"/>
        <v>-</v>
      </c>
      <c r="D484" s="106" t="str">
        <f t="shared" ca="1" si="130"/>
        <v>-</v>
      </c>
      <c r="E484" s="106" t="str">
        <f t="shared" ca="1" si="130"/>
        <v>-</v>
      </c>
      <c r="F484" s="106" t="str">
        <f t="shared" ca="1" si="130"/>
        <v>-</v>
      </c>
      <c r="G484" s="106" t="str">
        <f t="shared" ca="1" si="130"/>
        <v>-</v>
      </c>
      <c r="H484" s="112" t="str">
        <f t="shared" ca="1" si="130"/>
        <v>-</v>
      </c>
      <c r="I484" s="106" t="str">
        <f t="shared" ca="1" si="130"/>
        <v>-</v>
      </c>
      <c r="J484" s="106" t="e">
        <f t="shared" ca="1" si="125"/>
        <v>#N/A</v>
      </c>
      <c r="K484" s="119" t="e">
        <f t="shared" ca="1" si="120"/>
        <v>#N/A</v>
      </c>
      <c r="L484" s="119" t="e">
        <f t="shared" ca="1" si="121"/>
        <v>#N/A</v>
      </c>
      <c r="M484" s="119" t="e">
        <f t="shared" ca="1" si="122"/>
        <v>#N/A</v>
      </c>
      <c r="N484" s="119" t="e">
        <f t="shared" ca="1" si="123"/>
        <v>#N/A</v>
      </c>
      <c r="O484" s="119" t="str">
        <f t="shared" ca="1" si="128"/>
        <v>-</v>
      </c>
      <c r="P484" s="119" t="str">
        <f t="shared" ca="1" si="127"/>
        <v>-</v>
      </c>
      <c r="Q484" s="106" t="e">
        <f t="shared" ca="1" si="124"/>
        <v>#N/A</v>
      </c>
    </row>
    <row r="485" spans="1:17" hidden="1">
      <c r="A485" s="106">
        <f t="shared" si="118"/>
        <v>474</v>
      </c>
      <c r="B485" s="106" t="str">
        <f t="shared" ca="1" si="119"/>
        <v>N</v>
      </c>
      <c r="C485" s="106" t="str">
        <f t="shared" ca="1" si="130"/>
        <v>-</v>
      </c>
      <c r="D485" s="106" t="str">
        <f t="shared" ca="1" si="130"/>
        <v>-</v>
      </c>
      <c r="E485" s="106" t="str">
        <f t="shared" ca="1" si="130"/>
        <v>-</v>
      </c>
      <c r="F485" s="106" t="str">
        <f t="shared" ca="1" si="130"/>
        <v>-</v>
      </c>
      <c r="G485" s="106" t="str">
        <f t="shared" ca="1" si="130"/>
        <v>-</v>
      </c>
      <c r="H485" s="112" t="str">
        <f t="shared" ca="1" si="130"/>
        <v>-</v>
      </c>
      <c r="I485" s="106" t="str">
        <f t="shared" ca="1" si="130"/>
        <v>-</v>
      </c>
      <c r="J485" s="106" t="e">
        <f t="shared" ca="1" si="125"/>
        <v>#N/A</v>
      </c>
      <c r="K485" s="119" t="e">
        <f t="shared" ca="1" si="120"/>
        <v>#N/A</v>
      </c>
      <c r="L485" s="119" t="e">
        <f t="shared" ca="1" si="121"/>
        <v>#N/A</v>
      </c>
      <c r="M485" s="119" t="e">
        <f t="shared" ca="1" si="122"/>
        <v>#N/A</v>
      </c>
      <c r="N485" s="119" t="e">
        <f t="shared" ca="1" si="123"/>
        <v>#N/A</v>
      </c>
      <c r="O485" s="119" t="str">
        <f t="shared" ca="1" si="128"/>
        <v>-</v>
      </c>
      <c r="P485" s="119" t="str">
        <f t="shared" ca="1" si="127"/>
        <v>-</v>
      </c>
      <c r="Q485" s="106" t="e">
        <f t="shared" ca="1" si="124"/>
        <v>#N/A</v>
      </c>
    </row>
    <row r="486" spans="1:17" hidden="1">
      <c r="A486" s="106">
        <f t="shared" si="118"/>
        <v>475</v>
      </c>
      <c r="B486" s="106" t="str">
        <f t="shared" ca="1" si="119"/>
        <v>N</v>
      </c>
      <c r="C486" s="106" t="str">
        <f t="shared" ca="1" si="130"/>
        <v>-</v>
      </c>
      <c r="D486" s="106" t="str">
        <f t="shared" ca="1" si="130"/>
        <v>-</v>
      </c>
      <c r="E486" s="106" t="str">
        <f t="shared" ca="1" si="130"/>
        <v>-</v>
      </c>
      <c r="F486" s="106" t="str">
        <f t="shared" ca="1" si="130"/>
        <v>-</v>
      </c>
      <c r="G486" s="106" t="str">
        <f t="shared" ca="1" si="130"/>
        <v>-</v>
      </c>
      <c r="H486" s="112" t="str">
        <f t="shared" ca="1" si="130"/>
        <v>-</v>
      </c>
      <c r="I486" s="106" t="str">
        <f t="shared" ca="1" si="130"/>
        <v>-</v>
      </c>
      <c r="J486" s="106" t="e">
        <f t="shared" ca="1" si="125"/>
        <v>#N/A</v>
      </c>
      <c r="K486" s="119" t="e">
        <f t="shared" ca="1" si="120"/>
        <v>#N/A</v>
      </c>
      <c r="L486" s="119" t="e">
        <f t="shared" ca="1" si="121"/>
        <v>#N/A</v>
      </c>
      <c r="M486" s="119" t="e">
        <f t="shared" ca="1" si="122"/>
        <v>#N/A</v>
      </c>
      <c r="N486" s="119" t="e">
        <f t="shared" ca="1" si="123"/>
        <v>#N/A</v>
      </c>
      <c r="O486" s="119" t="str">
        <f t="shared" ca="1" si="128"/>
        <v>-</v>
      </c>
      <c r="P486" s="119" t="str">
        <f t="shared" ca="1" si="127"/>
        <v>-</v>
      </c>
      <c r="Q486" s="106" t="e">
        <f t="shared" ca="1" si="124"/>
        <v>#N/A</v>
      </c>
    </row>
    <row r="487" spans="1:17" hidden="1">
      <c r="A487" s="106">
        <f t="shared" si="118"/>
        <v>476</v>
      </c>
      <c r="B487" s="106" t="str">
        <f t="shared" ca="1" si="119"/>
        <v>N</v>
      </c>
      <c r="C487" s="106" t="str">
        <f t="shared" ca="1" si="130"/>
        <v>-</v>
      </c>
      <c r="D487" s="106" t="str">
        <f t="shared" ca="1" si="130"/>
        <v>-</v>
      </c>
      <c r="E487" s="106" t="str">
        <f t="shared" ca="1" si="130"/>
        <v>-</v>
      </c>
      <c r="F487" s="106" t="str">
        <f t="shared" ca="1" si="130"/>
        <v>-</v>
      </c>
      <c r="G487" s="106" t="str">
        <f t="shared" ca="1" si="130"/>
        <v>-</v>
      </c>
      <c r="H487" s="112" t="str">
        <f t="shared" ca="1" si="130"/>
        <v>-</v>
      </c>
      <c r="I487" s="106" t="str">
        <f t="shared" ca="1" si="130"/>
        <v>-</v>
      </c>
      <c r="J487" s="106" t="e">
        <f t="shared" ca="1" si="125"/>
        <v>#N/A</v>
      </c>
      <c r="K487" s="119" t="e">
        <f t="shared" ca="1" si="120"/>
        <v>#N/A</v>
      </c>
      <c r="L487" s="119" t="e">
        <f t="shared" ca="1" si="121"/>
        <v>#N/A</v>
      </c>
      <c r="M487" s="119" t="e">
        <f t="shared" ca="1" si="122"/>
        <v>#N/A</v>
      </c>
      <c r="N487" s="119" t="e">
        <f t="shared" ca="1" si="123"/>
        <v>#N/A</v>
      </c>
      <c r="O487" s="119" t="str">
        <f t="shared" ca="1" si="128"/>
        <v>-</v>
      </c>
      <c r="P487" s="119" t="str">
        <f t="shared" ca="1" si="127"/>
        <v>-</v>
      </c>
      <c r="Q487" s="106" t="e">
        <f t="shared" ca="1" si="124"/>
        <v>#N/A</v>
      </c>
    </row>
    <row r="488" spans="1:17" hidden="1">
      <c r="A488" s="106">
        <f t="shared" si="118"/>
        <v>477</v>
      </c>
      <c r="B488" s="106" t="str">
        <f t="shared" ca="1" si="119"/>
        <v>N</v>
      </c>
      <c r="C488" s="106" t="str">
        <f t="shared" ca="1" si="130"/>
        <v>-</v>
      </c>
      <c r="D488" s="106" t="str">
        <f t="shared" ca="1" si="130"/>
        <v>-</v>
      </c>
      <c r="E488" s="106" t="str">
        <f t="shared" ca="1" si="130"/>
        <v>-</v>
      </c>
      <c r="F488" s="106" t="str">
        <f t="shared" ca="1" si="130"/>
        <v>-</v>
      </c>
      <c r="G488" s="106" t="str">
        <f t="shared" ca="1" si="130"/>
        <v>-</v>
      </c>
      <c r="H488" s="112" t="str">
        <f t="shared" ca="1" si="130"/>
        <v>-</v>
      </c>
      <c r="I488" s="106" t="str">
        <f t="shared" ca="1" si="130"/>
        <v>-</v>
      </c>
      <c r="J488" s="106" t="e">
        <f t="shared" ca="1" si="125"/>
        <v>#N/A</v>
      </c>
      <c r="K488" s="119" t="e">
        <f t="shared" ca="1" si="120"/>
        <v>#N/A</v>
      </c>
      <c r="L488" s="119" t="e">
        <f t="shared" ca="1" si="121"/>
        <v>#N/A</v>
      </c>
      <c r="M488" s="119" t="e">
        <f t="shared" ca="1" si="122"/>
        <v>#N/A</v>
      </c>
      <c r="N488" s="119" t="e">
        <f t="shared" ca="1" si="123"/>
        <v>#N/A</v>
      </c>
      <c r="O488" s="119" t="str">
        <f t="shared" ca="1" si="128"/>
        <v>-</v>
      </c>
      <c r="P488" s="119" t="str">
        <f t="shared" ca="1" si="127"/>
        <v>-</v>
      </c>
      <c r="Q488" s="106" t="e">
        <f t="shared" ca="1" si="124"/>
        <v>#N/A</v>
      </c>
    </row>
    <row r="489" spans="1:17" hidden="1">
      <c r="A489" s="106">
        <f t="shared" si="118"/>
        <v>478</v>
      </c>
      <c r="B489" s="106" t="str">
        <f t="shared" ca="1" si="119"/>
        <v>N</v>
      </c>
      <c r="C489" s="106" t="str">
        <f t="shared" ca="1" si="130"/>
        <v>-</v>
      </c>
      <c r="D489" s="106" t="str">
        <f t="shared" ca="1" si="130"/>
        <v>-</v>
      </c>
      <c r="E489" s="106" t="str">
        <f t="shared" ca="1" si="130"/>
        <v>-</v>
      </c>
      <c r="F489" s="106" t="str">
        <f t="shared" ca="1" si="130"/>
        <v>-</v>
      </c>
      <c r="G489" s="106" t="str">
        <f t="shared" ca="1" si="130"/>
        <v>-</v>
      </c>
      <c r="H489" s="112" t="str">
        <f t="shared" ca="1" si="130"/>
        <v>-</v>
      </c>
      <c r="I489" s="106" t="str">
        <f t="shared" ca="1" si="130"/>
        <v>-</v>
      </c>
      <c r="J489" s="106" t="e">
        <f t="shared" ca="1" si="125"/>
        <v>#N/A</v>
      </c>
      <c r="K489" s="119" t="e">
        <f t="shared" ca="1" si="120"/>
        <v>#N/A</v>
      </c>
      <c r="L489" s="119" t="e">
        <f t="shared" ca="1" si="121"/>
        <v>#N/A</v>
      </c>
      <c r="M489" s="119" t="e">
        <f t="shared" ca="1" si="122"/>
        <v>#N/A</v>
      </c>
      <c r="N489" s="119" t="e">
        <f t="shared" ca="1" si="123"/>
        <v>#N/A</v>
      </c>
      <c r="O489" s="119" t="str">
        <f t="shared" ca="1" si="128"/>
        <v>-</v>
      </c>
      <c r="P489" s="119" t="str">
        <f t="shared" ca="1" si="127"/>
        <v>-</v>
      </c>
      <c r="Q489" s="106" t="e">
        <f t="shared" ca="1" si="124"/>
        <v>#N/A</v>
      </c>
    </row>
    <row r="490" spans="1:17" hidden="1">
      <c r="A490" s="106">
        <f t="shared" si="118"/>
        <v>479</v>
      </c>
      <c r="B490" s="106" t="str">
        <f t="shared" ca="1" si="119"/>
        <v>N</v>
      </c>
      <c r="C490" s="106" t="str">
        <f t="shared" ca="1" si="130"/>
        <v>-</v>
      </c>
      <c r="D490" s="106" t="str">
        <f t="shared" ca="1" si="130"/>
        <v>-</v>
      </c>
      <c r="E490" s="106" t="str">
        <f t="shared" ca="1" si="130"/>
        <v>-</v>
      </c>
      <c r="F490" s="106" t="str">
        <f t="shared" ca="1" si="130"/>
        <v>-</v>
      </c>
      <c r="G490" s="106" t="str">
        <f t="shared" ca="1" si="130"/>
        <v>-</v>
      </c>
      <c r="H490" s="112" t="str">
        <f t="shared" ca="1" si="130"/>
        <v>-</v>
      </c>
      <c r="I490" s="106" t="str">
        <f t="shared" ca="1" si="130"/>
        <v>-</v>
      </c>
      <c r="J490" s="106" t="e">
        <f t="shared" ca="1" si="125"/>
        <v>#N/A</v>
      </c>
      <c r="K490" s="119" t="e">
        <f t="shared" ca="1" si="120"/>
        <v>#N/A</v>
      </c>
      <c r="L490" s="119" t="e">
        <f t="shared" ca="1" si="121"/>
        <v>#N/A</v>
      </c>
      <c r="M490" s="119" t="e">
        <f t="shared" ca="1" si="122"/>
        <v>#N/A</v>
      </c>
      <c r="N490" s="119" t="e">
        <f t="shared" ca="1" si="123"/>
        <v>#N/A</v>
      </c>
      <c r="O490" s="119" t="str">
        <f t="shared" ca="1" si="128"/>
        <v>-</v>
      </c>
      <c r="P490" s="119" t="str">
        <f t="shared" ca="1" si="127"/>
        <v>-</v>
      </c>
      <c r="Q490" s="106" t="e">
        <f t="shared" ca="1" si="124"/>
        <v>#N/A</v>
      </c>
    </row>
    <row r="491" spans="1:17" hidden="1">
      <c r="A491" s="106">
        <f t="shared" si="118"/>
        <v>480</v>
      </c>
      <c r="B491" s="106" t="str">
        <f t="shared" ca="1" si="119"/>
        <v>N</v>
      </c>
      <c r="C491" s="106" t="str">
        <f t="shared" ca="1" si="130"/>
        <v>-</v>
      </c>
      <c r="D491" s="106" t="str">
        <f t="shared" ca="1" si="130"/>
        <v>-</v>
      </c>
      <c r="E491" s="106" t="str">
        <f t="shared" ca="1" si="130"/>
        <v>-</v>
      </c>
      <c r="F491" s="106" t="str">
        <f t="shared" ca="1" si="130"/>
        <v>-</v>
      </c>
      <c r="G491" s="106" t="str">
        <f t="shared" ca="1" si="130"/>
        <v>-</v>
      </c>
      <c r="H491" s="112" t="str">
        <f t="shared" ca="1" si="130"/>
        <v>-</v>
      </c>
      <c r="I491" s="106" t="str">
        <f t="shared" ca="1" si="130"/>
        <v>-</v>
      </c>
      <c r="J491" s="106" t="e">
        <f t="shared" ca="1" si="125"/>
        <v>#N/A</v>
      </c>
      <c r="K491" s="119" t="e">
        <f t="shared" ca="1" si="120"/>
        <v>#N/A</v>
      </c>
      <c r="L491" s="119" t="e">
        <f t="shared" ca="1" si="121"/>
        <v>#N/A</v>
      </c>
      <c r="M491" s="119" t="e">
        <f t="shared" ca="1" si="122"/>
        <v>#N/A</v>
      </c>
      <c r="N491" s="119" t="e">
        <f t="shared" ca="1" si="123"/>
        <v>#N/A</v>
      </c>
      <c r="O491" s="119" t="str">
        <f t="shared" ca="1" si="128"/>
        <v>-</v>
      </c>
      <c r="P491" s="119" t="str">
        <f t="shared" ca="1" si="127"/>
        <v>-</v>
      </c>
      <c r="Q491" s="106" t="e">
        <f t="shared" ca="1" si="124"/>
        <v>#N/A</v>
      </c>
    </row>
    <row r="492" spans="1:17" hidden="1">
      <c r="A492" s="106">
        <f t="shared" si="118"/>
        <v>481</v>
      </c>
      <c r="B492" s="106" t="str">
        <f t="shared" ca="1" si="119"/>
        <v>N</v>
      </c>
      <c r="C492" s="106" t="str">
        <f t="shared" ref="C492:I501" ca="1" si="131">IF($B492="OK",OFFSET(gen_sort_ul,$A492,C$2),"-")</f>
        <v>-</v>
      </c>
      <c r="D492" s="106" t="str">
        <f t="shared" ca="1" si="131"/>
        <v>-</v>
      </c>
      <c r="E492" s="106" t="str">
        <f t="shared" ca="1" si="131"/>
        <v>-</v>
      </c>
      <c r="F492" s="106" t="str">
        <f t="shared" ca="1" si="131"/>
        <v>-</v>
      </c>
      <c r="G492" s="106" t="str">
        <f t="shared" ca="1" si="131"/>
        <v>-</v>
      </c>
      <c r="H492" s="112" t="str">
        <f t="shared" ca="1" si="131"/>
        <v>-</v>
      </c>
      <c r="I492" s="106" t="str">
        <f t="shared" ca="1" si="131"/>
        <v>-</v>
      </c>
      <c r="J492" s="106" t="e">
        <f t="shared" ca="1" si="125"/>
        <v>#N/A</v>
      </c>
      <c r="K492" s="119" t="e">
        <f t="shared" ca="1" si="120"/>
        <v>#N/A</v>
      </c>
      <c r="L492" s="119" t="e">
        <f t="shared" ca="1" si="121"/>
        <v>#N/A</v>
      </c>
      <c r="M492" s="119" t="e">
        <f t="shared" ca="1" si="122"/>
        <v>#N/A</v>
      </c>
      <c r="N492" s="119" t="e">
        <f t="shared" ca="1" si="123"/>
        <v>#N/A</v>
      </c>
      <c r="O492" s="119" t="str">
        <f t="shared" ca="1" si="128"/>
        <v>-</v>
      </c>
      <c r="P492" s="119" t="str">
        <f t="shared" ca="1" si="127"/>
        <v>-</v>
      </c>
      <c r="Q492" s="106" t="e">
        <f t="shared" ca="1" si="124"/>
        <v>#N/A</v>
      </c>
    </row>
    <row r="493" spans="1:17" hidden="1">
      <c r="A493" s="106">
        <f t="shared" si="118"/>
        <v>482</v>
      </c>
      <c r="B493" s="106" t="str">
        <f t="shared" ca="1" si="119"/>
        <v>N</v>
      </c>
      <c r="C493" s="106" t="str">
        <f t="shared" ca="1" si="131"/>
        <v>-</v>
      </c>
      <c r="D493" s="106" t="str">
        <f t="shared" ca="1" si="131"/>
        <v>-</v>
      </c>
      <c r="E493" s="106" t="str">
        <f t="shared" ca="1" si="131"/>
        <v>-</v>
      </c>
      <c r="F493" s="106" t="str">
        <f t="shared" ca="1" si="131"/>
        <v>-</v>
      </c>
      <c r="G493" s="106" t="str">
        <f t="shared" ca="1" si="131"/>
        <v>-</v>
      </c>
      <c r="H493" s="112" t="str">
        <f t="shared" ca="1" si="131"/>
        <v>-</v>
      </c>
      <c r="I493" s="106" t="str">
        <f t="shared" ca="1" si="131"/>
        <v>-</v>
      </c>
      <c r="J493" s="106" t="e">
        <f t="shared" ca="1" si="125"/>
        <v>#N/A</v>
      </c>
      <c r="K493" s="119" t="e">
        <f t="shared" ca="1" si="120"/>
        <v>#N/A</v>
      </c>
      <c r="L493" s="119" t="e">
        <f t="shared" ca="1" si="121"/>
        <v>#N/A</v>
      </c>
      <c r="M493" s="119" t="e">
        <f t="shared" ca="1" si="122"/>
        <v>#N/A</v>
      </c>
      <c r="N493" s="119" t="e">
        <f t="shared" ca="1" si="123"/>
        <v>#N/A</v>
      </c>
      <c r="O493" s="119" t="str">
        <f t="shared" ca="1" si="128"/>
        <v>-</v>
      </c>
      <c r="P493" s="119" t="str">
        <f t="shared" ca="1" si="127"/>
        <v>-</v>
      </c>
      <c r="Q493" s="106" t="e">
        <f t="shared" ca="1" si="124"/>
        <v>#N/A</v>
      </c>
    </row>
    <row r="494" spans="1:17" hidden="1">
      <c r="A494" s="106">
        <f t="shared" si="118"/>
        <v>483</v>
      </c>
      <c r="B494" s="106" t="str">
        <f t="shared" ca="1" si="119"/>
        <v>N</v>
      </c>
      <c r="C494" s="106" t="str">
        <f t="shared" ca="1" si="131"/>
        <v>-</v>
      </c>
      <c r="D494" s="106" t="str">
        <f t="shared" ca="1" si="131"/>
        <v>-</v>
      </c>
      <c r="E494" s="106" t="str">
        <f t="shared" ca="1" si="131"/>
        <v>-</v>
      </c>
      <c r="F494" s="106" t="str">
        <f t="shared" ca="1" si="131"/>
        <v>-</v>
      </c>
      <c r="G494" s="106" t="str">
        <f t="shared" ca="1" si="131"/>
        <v>-</v>
      </c>
      <c r="H494" s="112" t="str">
        <f t="shared" ca="1" si="131"/>
        <v>-</v>
      </c>
      <c r="I494" s="106" t="str">
        <f t="shared" ca="1" si="131"/>
        <v>-</v>
      </c>
      <c r="J494" s="106" t="e">
        <f t="shared" ca="1" si="125"/>
        <v>#N/A</v>
      </c>
      <c r="K494" s="119" t="e">
        <f t="shared" ca="1" si="120"/>
        <v>#N/A</v>
      </c>
      <c r="L494" s="119" t="e">
        <f t="shared" ca="1" si="121"/>
        <v>#N/A</v>
      </c>
      <c r="M494" s="119" t="e">
        <f t="shared" ca="1" si="122"/>
        <v>#N/A</v>
      </c>
      <c r="N494" s="119" t="e">
        <f t="shared" ca="1" si="123"/>
        <v>#N/A</v>
      </c>
      <c r="O494" s="119" t="str">
        <f t="shared" ca="1" si="128"/>
        <v>-</v>
      </c>
      <c r="P494" s="119" t="str">
        <f t="shared" ca="1" si="127"/>
        <v>-</v>
      </c>
      <c r="Q494" s="106" t="e">
        <f t="shared" ca="1" si="124"/>
        <v>#N/A</v>
      </c>
    </row>
    <row r="495" spans="1:17" hidden="1">
      <c r="A495" s="106">
        <f t="shared" si="118"/>
        <v>484</v>
      </c>
      <c r="B495" s="106" t="str">
        <f t="shared" ca="1" si="119"/>
        <v>N</v>
      </c>
      <c r="C495" s="106" t="str">
        <f t="shared" ca="1" si="131"/>
        <v>-</v>
      </c>
      <c r="D495" s="106" t="str">
        <f t="shared" ca="1" si="131"/>
        <v>-</v>
      </c>
      <c r="E495" s="106" t="str">
        <f t="shared" ca="1" si="131"/>
        <v>-</v>
      </c>
      <c r="F495" s="106" t="str">
        <f t="shared" ca="1" si="131"/>
        <v>-</v>
      </c>
      <c r="G495" s="106" t="str">
        <f t="shared" ca="1" si="131"/>
        <v>-</v>
      </c>
      <c r="H495" s="112" t="str">
        <f t="shared" ca="1" si="131"/>
        <v>-</v>
      </c>
      <c r="I495" s="106" t="str">
        <f t="shared" ca="1" si="131"/>
        <v>-</v>
      </c>
      <c r="J495" s="106" t="e">
        <f t="shared" ca="1" si="125"/>
        <v>#N/A</v>
      </c>
      <c r="K495" s="119" t="e">
        <f t="shared" ca="1" si="120"/>
        <v>#N/A</v>
      </c>
      <c r="L495" s="119" t="e">
        <f t="shared" ca="1" si="121"/>
        <v>#N/A</v>
      </c>
      <c r="M495" s="119" t="e">
        <f t="shared" ca="1" si="122"/>
        <v>#N/A</v>
      </c>
      <c r="N495" s="119" t="e">
        <f t="shared" ca="1" si="123"/>
        <v>#N/A</v>
      </c>
      <c r="O495" s="119" t="str">
        <f t="shared" ca="1" si="128"/>
        <v>-</v>
      </c>
      <c r="P495" s="119" t="str">
        <f t="shared" ca="1" si="127"/>
        <v>-</v>
      </c>
      <c r="Q495" s="106" t="e">
        <f t="shared" ca="1" si="124"/>
        <v>#N/A</v>
      </c>
    </row>
    <row r="496" spans="1:17" hidden="1">
      <c r="A496" s="106">
        <f t="shared" si="118"/>
        <v>485</v>
      </c>
      <c r="B496" s="106" t="str">
        <f t="shared" ca="1" si="119"/>
        <v>N</v>
      </c>
      <c r="C496" s="106" t="str">
        <f t="shared" ca="1" si="131"/>
        <v>-</v>
      </c>
      <c r="D496" s="106" t="str">
        <f t="shared" ca="1" si="131"/>
        <v>-</v>
      </c>
      <c r="E496" s="106" t="str">
        <f t="shared" ca="1" si="131"/>
        <v>-</v>
      </c>
      <c r="F496" s="106" t="str">
        <f t="shared" ca="1" si="131"/>
        <v>-</v>
      </c>
      <c r="G496" s="106" t="str">
        <f t="shared" ca="1" si="131"/>
        <v>-</v>
      </c>
      <c r="H496" s="112" t="str">
        <f t="shared" ca="1" si="131"/>
        <v>-</v>
      </c>
      <c r="I496" s="106" t="str">
        <f t="shared" ca="1" si="131"/>
        <v>-</v>
      </c>
      <c r="J496" s="106" t="e">
        <f t="shared" ca="1" si="125"/>
        <v>#N/A</v>
      </c>
      <c r="K496" s="119" t="e">
        <f t="shared" ca="1" si="120"/>
        <v>#N/A</v>
      </c>
      <c r="L496" s="119" t="e">
        <f t="shared" ca="1" si="121"/>
        <v>#N/A</v>
      </c>
      <c r="M496" s="119" t="e">
        <f t="shared" ca="1" si="122"/>
        <v>#N/A</v>
      </c>
      <c r="N496" s="119" t="e">
        <f t="shared" ca="1" si="123"/>
        <v>#N/A</v>
      </c>
      <c r="O496" s="119" t="str">
        <f t="shared" ca="1" si="128"/>
        <v>-</v>
      </c>
      <c r="P496" s="119" t="str">
        <f t="shared" ca="1" si="127"/>
        <v>-</v>
      </c>
      <c r="Q496" s="106" t="e">
        <f t="shared" ca="1" si="124"/>
        <v>#N/A</v>
      </c>
    </row>
    <row r="497" spans="1:17" hidden="1">
      <c r="A497" s="106">
        <f t="shared" si="118"/>
        <v>486</v>
      </c>
      <c r="B497" s="106" t="str">
        <f t="shared" ca="1" si="119"/>
        <v>N</v>
      </c>
      <c r="C497" s="106" t="str">
        <f t="shared" ca="1" si="131"/>
        <v>-</v>
      </c>
      <c r="D497" s="106" t="str">
        <f t="shared" ca="1" si="131"/>
        <v>-</v>
      </c>
      <c r="E497" s="106" t="str">
        <f t="shared" ca="1" si="131"/>
        <v>-</v>
      </c>
      <c r="F497" s="106" t="str">
        <f t="shared" ca="1" si="131"/>
        <v>-</v>
      </c>
      <c r="G497" s="106" t="str">
        <f t="shared" ca="1" si="131"/>
        <v>-</v>
      </c>
      <c r="H497" s="112" t="str">
        <f t="shared" ca="1" si="131"/>
        <v>-</v>
      </c>
      <c r="I497" s="106" t="str">
        <f t="shared" ca="1" si="131"/>
        <v>-</v>
      </c>
      <c r="J497" s="106" t="e">
        <f t="shared" ca="1" si="125"/>
        <v>#N/A</v>
      </c>
      <c r="K497" s="119" t="e">
        <f t="shared" ca="1" si="120"/>
        <v>#N/A</v>
      </c>
      <c r="L497" s="119" t="e">
        <f t="shared" ca="1" si="121"/>
        <v>#N/A</v>
      </c>
      <c r="M497" s="119" t="e">
        <f t="shared" ca="1" si="122"/>
        <v>#N/A</v>
      </c>
      <c r="N497" s="119" t="e">
        <f t="shared" ca="1" si="123"/>
        <v>#N/A</v>
      </c>
      <c r="O497" s="119" t="str">
        <f t="shared" ca="1" si="128"/>
        <v>-</v>
      </c>
      <c r="P497" s="119" t="str">
        <f t="shared" ca="1" si="127"/>
        <v>-</v>
      </c>
      <c r="Q497" s="106" t="e">
        <f t="shared" ca="1" si="124"/>
        <v>#N/A</v>
      </c>
    </row>
    <row r="498" spans="1:17" hidden="1">
      <c r="A498" s="106">
        <f t="shared" si="118"/>
        <v>487</v>
      </c>
      <c r="B498" s="106" t="str">
        <f t="shared" ca="1" si="119"/>
        <v>N</v>
      </c>
      <c r="C498" s="106" t="str">
        <f t="shared" ca="1" si="131"/>
        <v>-</v>
      </c>
      <c r="D498" s="106" t="str">
        <f t="shared" ca="1" si="131"/>
        <v>-</v>
      </c>
      <c r="E498" s="106" t="str">
        <f t="shared" ca="1" si="131"/>
        <v>-</v>
      </c>
      <c r="F498" s="106" t="str">
        <f t="shared" ca="1" si="131"/>
        <v>-</v>
      </c>
      <c r="G498" s="106" t="str">
        <f t="shared" ca="1" si="131"/>
        <v>-</v>
      </c>
      <c r="H498" s="112" t="str">
        <f t="shared" ca="1" si="131"/>
        <v>-</v>
      </c>
      <c r="I498" s="106" t="str">
        <f t="shared" ca="1" si="131"/>
        <v>-</v>
      </c>
      <c r="J498" s="106" t="e">
        <f t="shared" ca="1" si="125"/>
        <v>#N/A</v>
      </c>
      <c r="K498" s="119" t="e">
        <f t="shared" ca="1" si="120"/>
        <v>#N/A</v>
      </c>
      <c r="L498" s="119" t="e">
        <f t="shared" ca="1" si="121"/>
        <v>#N/A</v>
      </c>
      <c r="M498" s="119" t="e">
        <f t="shared" ca="1" si="122"/>
        <v>#N/A</v>
      </c>
      <c r="N498" s="119" t="e">
        <f t="shared" ca="1" si="123"/>
        <v>#N/A</v>
      </c>
      <c r="O498" s="119" t="str">
        <f t="shared" ca="1" si="128"/>
        <v>-</v>
      </c>
      <c r="P498" s="119" t="str">
        <f t="shared" ca="1" si="127"/>
        <v>-</v>
      </c>
      <c r="Q498" s="106" t="e">
        <f t="shared" ca="1" si="124"/>
        <v>#N/A</v>
      </c>
    </row>
    <row r="499" spans="1:17" hidden="1">
      <c r="A499" s="106">
        <f t="shared" si="118"/>
        <v>488</v>
      </c>
      <c r="B499" s="106" t="str">
        <f t="shared" ca="1" si="119"/>
        <v>N</v>
      </c>
      <c r="C499" s="106" t="str">
        <f t="shared" ca="1" si="131"/>
        <v>-</v>
      </c>
      <c r="D499" s="106" t="str">
        <f t="shared" ca="1" si="131"/>
        <v>-</v>
      </c>
      <c r="E499" s="106" t="str">
        <f t="shared" ca="1" si="131"/>
        <v>-</v>
      </c>
      <c r="F499" s="106" t="str">
        <f t="shared" ca="1" si="131"/>
        <v>-</v>
      </c>
      <c r="G499" s="106" t="str">
        <f t="shared" ca="1" si="131"/>
        <v>-</v>
      </c>
      <c r="H499" s="112" t="str">
        <f t="shared" ca="1" si="131"/>
        <v>-</v>
      </c>
      <c r="I499" s="106" t="str">
        <f t="shared" ca="1" si="131"/>
        <v>-</v>
      </c>
      <c r="J499" s="106" t="e">
        <f t="shared" ca="1" si="125"/>
        <v>#N/A</v>
      </c>
      <c r="K499" s="119" t="e">
        <f t="shared" ca="1" si="120"/>
        <v>#N/A</v>
      </c>
      <c r="L499" s="119" t="e">
        <f t="shared" ca="1" si="121"/>
        <v>#N/A</v>
      </c>
      <c r="M499" s="119" t="e">
        <f t="shared" ca="1" si="122"/>
        <v>#N/A</v>
      </c>
      <c r="N499" s="119" t="e">
        <f t="shared" ca="1" si="123"/>
        <v>#N/A</v>
      </c>
      <c r="O499" s="119" t="str">
        <f t="shared" ca="1" si="128"/>
        <v>-</v>
      </c>
      <c r="P499" s="119" t="str">
        <f t="shared" ca="1" si="127"/>
        <v>-</v>
      </c>
      <c r="Q499" s="106" t="e">
        <f t="shared" ca="1" si="124"/>
        <v>#N/A</v>
      </c>
    </row>
    <row r="500" spans="1:17" hidden="1">
      <c r="A500" s="106">
        <f t="shared" si="118"/>
        <v>489</v>
      </c>
      <c r="B500" s="106" t="str">
        <f t="shared" ca="1" si="119"/>
        <v>N</v>
      </c>
      <c r="C500" s="106" t="str">
        <f t="shared" ca="1" si="131"/>
        <v>-</v>
      </c>
      <c r="D500" s="106" t="str">
        <f t="shared" ca="1" si="131"/>
        <v>-</v>
      </c>
      <c r="E500" s="106" t="str">
        <f t="shared" ca="1" si="131"/>
        <v>-</v>
      </c>
      <c r="F500" s="106" t="str">
        <f t="shared" ca="1" si="131"/>
        <v>-</v>
      </c>
      <c r="G500" s="106" t="str">
        <f t="shared" ca="1" si="131"/>
        <v>-</v>
      </c>
      <c r="H500" s="112" t="str">
        <f t="shared" ca="1" si="131"/>
        <v>-</v>
      </c>
      <c r="I500" s="106" t="str">
        <f t="shared" ca="1" si="131"/>
        <v>-</v>
      </c>
      <c r="J500" s="106" t="e">
        <f t="shared" ca="1" si="125"/>
        <v>#N/A</v>
      </c>
      <c r="K500" s="119" t="e">
        <f t="shared" ca="1" si="120"/>
        <v>#N/A</v>
      </c>
      <c r="L500" s="119" t="e">
        <f t="shared" ca="1" si="121"/>
        <v>#N/A</v>
      </c>
      <c r="M500" s="119" t="e">
        <f t="shared" ca="1" si="122"/>
        <v>#N/A</v>
      </c>
      <c r="N500" s="119" t="e">
        <f t="shared" ca="1" si="123"/>
        <v>#N/A</v>
      </c>
      <c r="O500" s="119" t="str">
        <f t="shared" ca="1" si="128"/>
        <v>-</v>
      </c>
      <c r="P500" s="119" t="str">
        <f t="shared" ca="1" si="127"/>
        <v>-</v>
      </c>
      <c r="Q500" s="106" t="e">
        <f t="shared" ca="1" si="124"/>
        <v>#N/A</v>
      </c>
    </row>
    <row r="501" spans="1:17" hidden="1">
      <c r="A501" s="106">
        <f t="shared" si="118"/>
        <v>490</v>
      </c>
      <c r="B501" s="106" t="str">
        <f t="shared" ca="1" si="119"/>
        <v>N</v>
      </c>
      <c r="C501" s="106" t="str">
        <f t="shared" ca="1" si="131"/>
        <v>-</v>
      </c>
      <c r="D501" s="106" t="str">
        <f t="shared" ca="1" si="131"/>
        <v>-</v>
      </c>
      <c r="E501" s="106" t="str">
        <f t="shared" ca="1" si="131"/>
        <v>-</v>
      </c>
      <c r="F501" s="106" t="str">
        <f t="shared" ca="1" si="131"/>
        <v>-</v>
      </c>
      <c r="G501" s="106" t="str">
        <f t="shared" ca="1" si="131"/>
        <v>-</v>
      </c>
      <c r="H501" s="112" t="str">
        <f t="shared" ca="1" si="131"/>
        <v>-</v>
      </c>
      <c r="I501" s="106" t="str">
        <f t="shared" ca="1" si="131"/>
        <v>-</v>
      </c>
      <c r="J501" s="106" t="e">
        <f t="shared" ca="1" si="125"/>
        <v>#N/A</v>
      </c>
      <c r="K501" s="119" t="e">
        <f t="shared" ca="1" si="120"/>
        <v>#N/A</v>
      </c>
      <c r="L501" s="119" t="e">
        <f t="shared" ca="1" si="121"/>
        <v>#N/A</v>
      </c>
      <c r="M501" s="119" t="e">
        <f t="shared" ca="1" si="122"/>
        <v>#N/A</v>
      </c>
      <c r="N501" s="119" t="e">
        <f t="shared" ca="1" si="123"/>
        <v>#N/A</v>
      </c>
      <c r="O501" s="119" t="str">
        <f t="shared" ca="1" si="128"/>
        <v>-</v>
      </c>
      <c r="P501" s="119" t="str">
        <f t="shared" ca="1" si="127"/>
        <v>-</v>
      </c>
      <c r="Q501" s="106" t="e">
        <f t="shared" ca="1" si="124"/>
        <v>#N/A</v>
      </c>
    </row>
    <row r="502" spans="1:17" hidden="1">
      <c r="A502" s="106">
        <f t="shared" si="118"/>
        <v>491</v>
      </c>
      <c r="B502" s="106" t="str">
        <f t="shared" ca="1" si="119"/>
        <v>N</v>
      </c>
      <c r="C502" s="106" t="str">
        <f t="shared" ref="C502:I511" ca="1" si="132">IF($B502="OK",OFFSET(gen_sort_ul,$A502,C$2),"-")</f>
        <v>-</v>
      </c>
      <c r="D502" s="106" t="str">
        <f t="shared" ca="1" si="132"/>
        <v>-</v>
      </c>
      <c r="E502" s="106" t="str">
        <f t="shared" ca="1" si="132"/>
        <v>-</v>
      </c>
      <c r="F502" s="106" t="str">
        <f t="shared" ca="1" si="132"/>
        <v>-</v>
      </c>
      <c r="G502" s="106" t="str">
        <f t="shared" ca="1" si="132"/>
        <v>-</v>
      </c>
      <c r="H502" s="112" t="str">
        <f t="shared" ca="1" si="132"/>
        <v>-</v>
      </c>
      <c r="I502" s="106" t="str">
        <f t="shared" ca="1" si="132"/>
        <v>-</v>
      </c>
      <c r="J502" s="106" t="e">
        <f t="shared" ca="1" si="125"/>
        <v>#N/A</v>
      </c>
      <c r="K502" s="119" t="e">
        <f t="shared" ca="1" si="120"/>
        <v>#N/A</v>
      </c>
      <c r="L502" s="119" t="e">
        <f t="shared" ca="1" si="121"/>
        <v>#N/A</v>
      </c>
      <c r="M502" s="119" t="e">
        <f t="shared" ca="1" si="122"/>
        <v>#N/A</v>
      </c>
      <c r="N502" s="119" t="e">
        <f t="shared" ca="1" si="123"/>
        <v>#N/A</v>
      </c>
      <c r="O502" s="119" t="str">
        <f t="shared" ca="1" si="128"/>
        <v>-</v>
      </c>
      <c r="P502" s="119" t="str">
        <f t="shared" ca="1" si="127"/>
        <v>-</v>
      </c>
      <c r="Q502" s="106" t="e">
        <f t="shared" ca="1" si="124"/>
        <v>#N/A</v>
      </c>
    </row>
    <row r="503" spans="1:17" hidden="1">
      <c r="A503" s="106">
        <f t="shared" si="118"/>
        <v>492</v>
      </c>
      <c r="B503" s="106" t="str">
        <f t="shared" ca="1" si="119"/>
        <v>N</v>
      </c>
      <c r="C503" s="106" t="str">
        <f t="shared" ca="1" si="132"/>
        <v>-</v>
      </c>
      <c r="D503" s="106" t="str">
        <f t="shared" ca="1" si="132"/>
        <v>-</v>
      </c>
      <c r="E503" s="106" t="str">
        <f t="shared" ca="1" si="132"/>
        <v>-</v>
      </c>
      <c r="F503" s="106" t="str">
        <f t="shared" ca="1" si="132"/>
        <v>-</v>
      </c>
      <c r="G503" s="106" t="str">
        <f t="shared" ca="1" si="132"/>
        <v>-</v>
      </c>
      <c r="H503" s="112" t="str">
        <f t="shared" ca="1" si="132"/>
        <v>-</v>
      </c>
      <c r="I503" s="106" t="str">
        <f t="shared" ca="1" si="132"/>
        <v>-</v>
      </c>
      <c r="J503" s="106" t="e">
        <f t="shared" ca="1" si="125"/>
        <v>#N/A</v>
      </c>
      <c r="K503" s="119" t="e">
        <f t="shared" ca="1" si="120"/>
        <v>#N/A</v>
      </c>
      <c r="L503" s="119" t="e">
        <f t="shared" ca="1" si="121"/>
        <v>#N/A</v>
      </c>
      <c r="M503" s="119" t="e">
        <f t="shared" ca="1" si="122"/>
        <v>#N/A</v>
      </c>
      <c r="N503" s="119" t="e">
        <f t="shared" ca="1" si="123"/>
        <v>#N/A</v>
      </c>
      <c r="O503" s="119" t="str">
        <f t="shared" ca="1" si="128"/>
        <v>-</v>
      </c>
      <c r="P503" s="119" t="str">
        <f t="shared" ca="1" si="127"/>
        <v>-</v>
      </c>
      <c r="Q503" s="106" t="e">
        <f t="shared" ca="1" si="124"/>
        <v>#N/A</v>
      </c>
    </row>
    <row r="504" spans="1:17" hidden="1">
      <c r="A504" s="106">
        <f t="shared" si="118"/>
        <v>493</v>
      </c>
      <c r="B504" s="106" t="str">
        <f t="shared" ca="1" si="119"/>
        <v>N</v>
      </c>
      <c r="C504" s="106" t="str">
        <f t="shared" ca="1" si="132"/>
        <v>-</v>
      </c>
      <c r="D504" s="106" t="str">
        <f t="shared" ca="1" si="132"/>
        <v>-</v>
      </c>
      <c r="E504" s="106" t="str">
        <f t="shared" ca="1" si="132"/>
        <v>-</v>
      </c>
      <c r="F504" s="106" t="str">
        <f t="shared" ca="1" si="132"/>
        <v>-</v>
      </c>
      <c r="G504" s="106" t="str">
        <f t="shared" ca="1" si="132"/>
        <v>-</v>
      </c>
      <c r="H504" s="112" t="str">
        <f t="shared" ca="1" si="132"/>
        <v>-</v>
      </c>
      <c r="I504" s="106" t="str">
        <f t="shared" ca="1" si="132"/>
        <v>-</v>
      </c>
      <c r="J504" s="106" t="e">
        <f t="shared" ca="1" si="125"/>
        <v>#N/A</v>
      </c>
      <c r="K504" s="119" t="e">
        <f t="shared" ca="1" si="120"/>
        <v>#N/A</v>
      </c>
      <c r="L504" s="119" t="e">
        <f t="shared" ca="1" si="121"/>
        <v>#N/A</v>
      </c>
      <c r="M504" s="119" t="e">
        <f t="shared" ca="1" si="122"/>
        <v>#N/A</v>
      </c>
      <c r="N504" s="119" t="e">
        <f t="shared" ca="1" si="123"/>
        <v>#N/A</v>
      </c>
      <c r="O504" s="119" t="str">
        <f t="shared" ca="1" si="128"/>
        <v>-</v>
      </c>
      <c r="P504" s="119" t="str">
        <f t="shared" ca="1" si="127"/>
        <v>-</v>
      </c>
      <c r="Q504" s="106" t="e">
        <f t="shared" ca="1" si="124"/>
        <v>#N/A</v>
      </c>
    </row>
    <row r="505" spans="1:17" hidden="1">
      <c r="A505" s="106">
        <f t="shared" si="118"/>
        <v>494</v>
      </c>
      <c r="B505" s="106" t="str">
        <f t="shared" ca="1" si="119"/>
        <v>N</v>
      </c>
      <c r="C505" s="106" t="str">
        <f t="shared" ca="1" si="132"/>
        <v>-</v>
      </c>
      <c r="D505" s="106" t="str">
        <f t="shared" ca="1" si="132"/>
        <v>-</v>
      </c>
      <c r="E505" s="106" t="str">
        <f t="shared" ca="1" si="132"/>
        <v>-</v>
      </c>
      <c r="F505" s="106" t="str">
        <f t="shared" ca="1" si="132"/>
        <v>-</v>
      </c>
      <c r="G505" s="106" t="str">
        <f t="shared" ca="1" si="132"/>
        <v>-</v>
      </c>
      <c r="H505" s="112" t="str">
        <f t="shared" ca="1" si="132"/>
        <v>-</v>
      </c>
      <c r="I505" s="106" t="str">
        <f t="shared" ca="1" si="132"/>
        <v>-</v>
      </c>
      <c r="J505" s="106" t="e">
        <f t="shared" ca="1" si="125"/>
        <v>#N/A</v>
      </c>
      <c r="K505" s="119" t="e">
        <f t="shared" ca="1" si="120"/>
        <v>#N/A</v>
      </c>
      <c r="L505" s="119" t="e">
        <f t="shared" ca="1" si="121"/>
        <v>#N/A</v>
      </c>
      <c r="M505" s="119" t="e">
        <f t="shared" ca="1" si="122"/>
        <v>#N/A</v>
      </c>
      <c r="N505" s="119" t="e">
        <f t="shared" ca="1" si="123"/>
        <v>#N/A</v>
      </c>
      <c r="O505" s="119" t="str">
        <f t="shared" ca="1" si="128"/>
        <v>-</v>
      </c>
      <c r="P505" s="119" t="str">
        <f t="shared" ca="1" si="127"/>
        <v>-</v>
      </c>
      <c r="Q505" s="106" t="e">
        <f t="shared" ca="1" si="124"/>
        <v>#N/A</v>
      </c>
    </row>
    <row r="506" spans="1:17" hidden="1">
      <c r="A506" s="106">
        <f t="shared" si="118"/>
        <v>495</v>
      </c>
      <c r="B506" s="106" t="str">
        <f t="shared" ca="1" si="119"/>
        <v>N</v>
      </c>
      <c r="C506" s="106" t="str">
        <f t="shared" ca="1" si="132"/>
        <v>-</v>
      </c>
      <c r="D506" s="106" t="str">
        <f t="shared" ca="1" si="132"/>
        <v>-</v>
      </c>
      <c r="E506" s="106" t="str">
        <f t="shared" ca="1" si="132"/>
        <v>-</v>
      </c>
      <c r="F506" s="106" t="str">
        <f t="shared" ca="1" si="132"/>
        <v>-</v>
      </c>
      <c r="G506" s="106" t="str">
        <f t="shared" ca="1" si="132"/>
        <v>-</v>
      </c>
      <c r="H506" s="112" t="str">
        <f t="shared" ca="1" si="132"/>
        <v>-</v>
      </c>
      <c r="I506" s="106" t="str">
        <f t="shared" ca="1" si="132"/>
        <v>-</v>
      </c>
      <c r="J506" s="106" t="e">
        <f t="shared" ca="1" si="125"/>
        <v>#N/A</v>
      </c>
      <c r="K506" s="119" t="e">
        <f t="shared" ca="1" si="120"/>
        <v>#N/A</v>
      </c>
      <c r="L506" s="119" t="e">
        <f t="shared" ca="1" si="121"/>
        <v>#N/A</v>
      </c>
      <c r="M506" s="119" t="e">
        <f t="shared" ca="1" si="122"/>
        <v>#N/A</v>
      </c>
      <c r="N506" s="119" t="e">
        <f t="shared" ca="1" si="123"/>
        <v>#N/A</v>
      </c>
      <c r="O506" s="119" t="str">
        <f t="shared" ca="1" si="128"/>
        <v>-</v>
      </c>
      <c r="P506" s="119" t="str">
        <f t="shared" ca="1" si="127"/>
        <v>-</v>
      </c>
      <c r="Q506" s="106" t="e">
        <f t="shared" ca="1" si="124"/>
        <v>#N/A</v>
      </c>
    </row>
    <row r="507" spans="1:17" hidden="1">
      <c r="A507" s="106">
        <f t="shared" si="118"/>
        <v>496</v>
      </c>
      <c r="B507" s="106" t="str">
        <f t="shared" ca="1" si="119"/>
        <v>N</v>
      </c>
      <c r="C507" s="106" t="str">
        <f t="shared" ca="1" si="132"/>
        <v>-</v>
      </c>
      <c r="D507" s="106" t="str">
        <f t="shared" ca="1" si="132"/>
        <v>-</v>
      </c>
      <c r="E507" s="106" t="str">
        <f t="shared" ca="1" si="132"/>
        <v>-</v>
      </c>
      <c r="F507" s="106" t="str">
        <f t="shared" ca="1" si="132"/>
        <v>-</v>
      </c>
      <c r="G507" s="106" t="str">
        <f t="shared" ca="1" si="132"/>
        <v>-</v>
      </c>
      <c r="H507" s="112" t="str">
        <f t="shared" ca="1" si="132"/>
        <v>-</v>
      </c>
      <c r="I507" s="106" t="str">
        <f t="shared" ca="1" si="132"/>
        <v>-</v>
      </c>
      <c r="J507" s="106" t="e">
        <f t="shared" ca="1" si="125"/>
        <v>#N/A</v>
      </c>
      <c r="K507" s="119" t="e">
        <f t="shared" ca="1" si="120"/>
        <v>#N/A</v>
      </c>
      <c r="L507" s="119" t="e">
        <f t="shared" ca="1" si="121"/>
        <v>#N/A</v>
      </c>
      <c r="M507" s="119" t="e">
        <f t="shared" ca="1" si="122"/>
        <v>#N/A</v>
      </c>
      <c r="N507" s="119" t="e">
        <f t="shared" ca="1" si="123"/>
        <v>#N/A</v>
      </c>
      <c r="O507" s="119" t="str">
        <f t="shared" ca="1" si="128"/>
        <v>-</v>
      </c>
      <c r="P507" s="119" t="str">
        <f t="shared" ca="1" si="127"/>
        <v>-</v>
      </c>
      <c r="Q507" s="106" t="e">
        <f t="shared" ca="1" si="124"/>
        <v>#N/A</v>
      </c>
    </row>
    <row r="508" spans="1:17" hidden="1">
      <c r="A508" s="106">
        <f t="shared" si="118"/>
        <v>497</v>
      </c>
      <c r="B508" s="106" t="str">
        <f t="shared" ca="1" si="119"/>
        <v>N</v>
      </c>
      <c r="C508" s="106" t="str">
        <f t="shared" ca="1" si="132"/>
        <v>-</v>
      </c>
      <c r="D508" s="106" t="str">
        <f t="shared" ca="1" si="132"/>
        <v>-</v>
      </c>
      <c r="E508" s="106" t="str">
        <f t="shared" ca="1" si="132"/>
        <v>-</v>
      </c>
      <c r="F508" s="106" t="str">
        <f t="shared" ca="1" si="132"/>
        <v>-</v>
      </c>
      <c r="G508" s="106" t="str">
        <f t="shared" ca="1" si="132"/>
        <v>-</v>
      </c>
      <c r="H508" s="112" t="str">
        <f t="shared" ca="1" si="132"/>
        <v>-</v>
      </c>
      <c r="I508" s="106" t="str">
        <f t="shared" ca="1" si="132"/>
        <v>-</v>
      </c>
      <c r="J508" s="106" t="e">
        <f t="shared" ca="1" si="125"/>
        <v>#N/A</v>
      </c>
      <c r="K508" s="119" t="e">
        <f t="shared" ca="1" si="120"/>
        <v>#N/A</v>
      </c>
      <c r="L508" s="119" t="e">
        <f t="shared" ca="1" si="121"/>
        <v>#N/A</v>
      </c>
      <c r="M508" s="119" t="e">
        <f t="shared" ca="1" si="122"/>
        <v>#N/A</v>
      </c>
      <c r="N508" s="119" t="e">
        <f t="shared" ca="1" si="123"/>
        <v>#N/A</v>
      </c>
      <c r="O508" s="119" t="str">
        <f t="shared" ca="1" si="128"/>
        <v>-</v>
      </c>
      <c r="P508" s="119" t="str">
        <f t="shared" ca="1" si="127"/>
        <v>-</v>
      </c>
      <c r="Q508" s="106" t="e">
        <f t="shared" ca="1" si="124"/>
        <v>#N/A</v>
      </c>
    </row>
    <row r="509" spans="1:17" hidden="1">
      <c r="A509" s="106">
        <f t="shared" si="118"/>
        <v>498</v>
      </c>
      <c r="B509" s="106" t="str">
        <f t="shared" ca="1" si="119"/>
        <v>N</v>
      </c>
      <c r="C509" s="106" t="str">
        <f t="shared" ca="1" si="132"/>
        <v>-</v>
      </c>
      <c r="D509" s="106" t="str">
        <f t="shared" ca="1" si="132"/>
        <v>-</v>
      </c>
      <c r="E509" s="106" t="str">
        <f t="shared" ca="1" si="132"/>
        <v>-</v>
      </c>
      <c r="F509" s="106" t="str">
        <f t="shared" ca="1" si="132"/>
        <v>-</v>
      </c>
      <c r="G509" s="106" t="str">
        <f t="shared" ca="1" si="132"/>
        <v>-</v>
      </c>
      <c r="H509" s="112" t="str">
        <f t="shared" ca="1" si="132"/>
        <v>-</v>
      </c>
      <c r="I509" s="106" t="str">
        <f t="shared" ca="1" si="132"/>
        <v>-</v>
      </c>
      <c r="J509" s="106" t="e">
        <f t="shared" ca="1" si="125"/>
        <v>#N/A</v>
      </c>
      <c r="K509" s="119" t="e">
        <f t="shared" ca="1" si="120"/>
        <v>#N/A</v>
      </c>
      <c r="L509" s="119" t="e">
        <f t="shared" ca="1" si="121"/>
        <v>#N/A</v>
      </c>
      <c r="M509" s="119" t="e">
        <f t="shared" ca="1" si="122"/>
        <v>#N/A</v>
      </c>
      <c r="N509" s="119" t="e">
        <f t="shared" ca="1" si="123"/>
        <v>#N/A</v>
      </c>
      <c r="O509" s="119" t="str">
        <f t="shared" ca="1" si="128"/>
        <v>-</v>
      </c>
      <c r="P509" s="119" t="str">
        <f t="shared" ca="1" si="127"/>
        <v>-</v>
      </c>
      <c r="Q509" s="106" t="e">
        <f t="shared" ca="1" si="124"/>
        <v>#N/A</v>
      </c>
    </row>
    <row r="510" spans="1:17" hidden="1">
      <c r="A510" s="106">
        <f t="shared" si="118"/>
        <v>499</v>
      </c>
      <c r="B510" s="106" t="str">
        <f t="shared" ca="1" si="119"/>
        <v>N</v>
      </c>
      <c r="C510" s="106" t="str">
        <f t="shared" ca="1" si="132"/>
        <v>-</v>
      </c>
      <c r="D510" s="106" t="str">
        <f t="shared" ca="1" si="132"/>
        <v>-</v>
      </c>
      <c r="E510" s="106" t="str">
        <f t="shared" ca="1" si="132"/>
        <v>-</v>
      </c>
      <c r="F510" s="106" t="str">
        <f t="shared" ca="1" si="132"/>
        <v>-</v>
      </c>
      <c r="G510" s="106" t="str">
        <f t="shared" ca="1" si="132"/>
        <v>-</v>
      </c>
      <c r="H510" s="112" t="str">
        <f t="shared" ca="1" si="132"/>
        <v>-</v>
      </c>
      <c r="I510" s="106" t="str">
        <f t="shared" ca="1" si="132"/>
        <v>-</v>
      </c>
      <c r="J510" s="106" t="e">
        <f t="shared" ca="1" si="125"/>
        <v>#N/A</v>
      </c>
      <c r="K510" s="119" t="e">
        <f t="shared" ca="1" si="120"/>
        <v>#N/A</v>
      </c>
      <c r="L510" s="119" t="e">
        <f t="shared" ca="1" si="121"/>
        <v>#N/A</v>
      </c>
      <c r="M510" s="119" t="e">
        <f t="shared" ca="1" si="122"/>
        <v>#N/A</v>
      </c>
      <c r="N510" s="119" t="e">
        <f t="shared" ca="1" si="123"/>
        <v>#N/A</v>
      </c>
      <c r="O510" s="119" t="str">
        <f t="shared" ca="1" si="128"/>
        <v>-</v>
      </c>
      <c r="P510" s="119" t="str">
        <f t="shared" ca="1" si="127"/>
        <v>-</v>
      </c>
      <c r="Q510" s="106" t="e">
        <f t="shared" ca="1" si="124"/>
        <v>#N/A</v>
      </c>
    </row>
    <row r="511" spans="1:17" hidden="1">
      <c r="A511" s="106">
        <f t="shared" si="118"/>
        <v>500</v>
      </c>
      <c r="B511" s="106" t="str">
        <f t="shared" ca="1" si="119"/>
        <v>N</v>
      </c>
      <c r="C511" s="106" t="str">
        <f t="shared" ca="1" si="132"/>
        <v>-</v>
      </c>
      <c r="D511" s="106" t="str">
        <f t="shared" ca="1" si="132"/>
        <v>-</v>
      </c>
      <c r="E511" s="106" t="str">
        <f t="shared" ca="1" si="132"/>
        <v>-</v>
      </c>
      <c r="F511" s="106" t="str">
        <f t="shared" ca="1" si="132"/>
        <v>-</v>
      </c>
      <c r="G511" s="106" t="str">
        <f t="shared" ca="1" si="132"/>
        <v>-</v>
      </c>
      <c r="H511" s="112" t="str">
        <f t="shared" ca="1" si="132"/>
        <v>-</v>
      </c>
      <c r="I511" s="106" t="str">
        <f t="shared" ca="1" si="132"/>
        <v>-</v>
      </c>
      <c r="J511" s="106" t="e">
        <f t="shared" ca="1" si="125"/>
        <v>#N/A</v>
      </c>
      <c r="K511" s="119" t="e">
        <f t="shared" ca="1" si="120"/>
        <v>#N/A</v>
      </c>
      <c r="L511" s="119" t="e">
        <f t="shared" ca="1" si="121"/>
        <v>#N/A</v>
      </c>
      <c r="M511" s="119" t="e">
        <f t="shared" ca="1" si="122"/>
        <v>#N/A</v>
      </c>
      <c r="N511" s="119" t="e">
        <f t="shared" ca="1" si="123"/>
        <v>#N/A</v>
      </c>
      <c r="O511" s="119" t="str">
        <f t="shared" ca="1" si="128"/>
        <v>-</v>
      </c>
      <c r="P511" s="119" t="str">
        <f t="shared" ca="1" si="127"/>
        <v>-</v>
      </c>
      <c r="Q511" s="106" t="e">
        <f t="shared" ca="1" si="124"/>
        <v>#N/A</v>
      </c>
    </row>
    <row r="512" spans="1:17" hidden="1">
      <c r="A512" s="106">
        <f t="shared" si="118"/>
        <v>501</v>
      </c>
      <c r="B512" s="106" t="str">
        <f t="shared" ca="1" si="119"/>
        <v>N</v>
      </c>
      <c r="C512" s="106" t="str">
        <f t="shared" ref="C512:I521" ca="1" si="133">IF($B512="OK",OFFSET(gen_sort_ul,$A512,C$2),"-")</f>
        <v>-</v>
      </c>
      <c r="D512" s="106" t="str">
        <f t="shared" ca="1" si="133"/>
        <v>-</v>
      </c>
      <c r="E512" s="106" t="str">
        <f t="shared" ca="1" si="133"/>
        <v>-</v>
      </c>
      <c r="F512" s="106" t="str">
        <f t="shared" ca="1" si="133"/>
        <v>-</v>
      </c>
      <c r="G512" s="106" t="str">
        <f t="shared" ca="1" si="133"/>
        <v>-</v>
      </c>
      <c r="H512" s="112" t="str">
        <f t="shared" ca="1" si="133"/>
        <v>-</v>
      </c>
      <c r="I512" s="106" t="str">
        <f t="shared" ca="1" si="133"/>
        <v>-</v>
      </c>
      <c r="J512" s="106" t="e">
        <f t="shared" ca="1" si="125"/>
        <v>#N/A</v>
      </c>
      <c r="K512" s="119" t="e">
        <f t="shared" ca="1" si="120"/>
        <v>#N/A</v>
      </c>
      <c r="L512" s="119" t="e">
        <f t="shared" ca="1" si="121"/>
        <v>#N/A</v>
      </c>
      <c r="M512" s="119" t="e">
        <f t="shared" ca="1" si="122"/>
        <v>#N/A</v>
      </c>
      <c r="N512" s="119" t="e">
        <f t="shared" ca="1" si="123"/>
        <v>#N/A</v>
      </c>
      <c r="O512" s="119" t="str">
        <f t="shared" ca="1" si="128"/>
        <v>-</v>
      </c>
      <c r="P512" s="119" t="str">
        <f t="shared" ca="1" si="127"/>
        <v>-</v>
      </c>
      <c r="Q512" s="106" t="e">
        <f t="shared" ca="1" si="124"/>
        <v>#N/A</v>
      </c>
    </row>
    <row r="513" spans="1:17" hidden="1">
      <c r="A513" s="106">
        <f t="shared" si="118"/>
        <v>502</v>
      </c>
      <c r="B513" s="106" t="str">
        <f t="shared" ca="1" si="119"/>
        <v>N</v>
      </c>
      <c r="C513" s="106" t="str">
        <f t="shared" ca="1" si="133"/>
        <v>-</v>
      </c>
      <c r="D513" s="106" t="str">
        <f t="shared" ca="1" si="133"/>
        <v>-</v>
      </c>
      <c r="E513" s="106" t="str">
        <f t="shared" ca="1" si="133"/>
        <v>-</v>
      </c>
      <c r="F513" s="106" t="str">
        <f t="shared" ca="1" si="133"/>
        <v>-</v>
      </c>
      <c r="G513" s="106" t="str">
        <f t="shared" ca="1" si="133"/>
        <v>-</v>
      </c>
      <c r="H513" s="112" t="str">
        <f t="shared" ca="1" si="133"/>
        <v>-</v>
      </c>
      <c r="I513" s="106" t="str">
        <f t="shared" ca="1" si="133"/>
        <v>-</v>
      </c>
      <c r="J513" s="106" t="e">
        <f t="shared" ca="1" si="125"/>
        <v>#N/A</v>
      </c>
      <c r="K513" s="119" t="e">
        <f t="shared" ca="1" si="120"/>
        <v>#N/A</v>
      </c>
      <c r="L513" s="119" t="e">
        <f t="shared" ca="1" si="121"/>
        <v>#N/A</v>
      </c>
      <c r="M513" s="119" t="e">
        <f t="shared" ca="1" si="122"/>
        <v>#N/A</v>
      </c>
      <c r="N513" s="119" t="e">
        <f t="shared" ca="1" si="123"/>
        <v>#N/A</v>
      </c>
      <c r="O513" s="119" t="str">
        <f t="shared" ca="1" si="128"/>
        <v>-</v>
      </c>
      <c r="P513" s="119" t="str">
        <f t="shared" ca="1" si="127"/>
        <v>-</v>
      </c>
      <c r="Q513" s="106" t="e">
        <f t="shared" ca="1" si="124"/>
        <v>#N/A</v>
      </c>
    </row>
    <row r="514" spans="1:17" hidden="1">
      <c r="A514" s="106">
        <f t="shared" si="118"/>
        <v>503</v>
      </c>
      <c r="B514" s="106" t="str">
        <f t="shared" ca="1" si="119"/>
        <v>N</v>
      </c>
      <c r="C514" s="106" t="str">
        <f t="shared" ca="1" si="133"/>
        <v>-</v>
      </c>
      <c r="D514" s="106" t="str">
        <f t="shared" ca="1" si="133"/>
        <v>-</v>
      </c>
      <c r="E514" s="106" t="str">
        <f t="shared" ca="1" si="133"/>
        <v>-</v>
      </c>
      <c r="F514" s="106" t="str">
        <f t="shared" ca="1" si="133"/>
        <v>-</v>
      </c>
      <c r="G514" s="106" t="str">
        <f t="shared" ca="1" si="133"/>
        <v>-</v>
      </c>
      <c r="H514" s="112" t="str">
        <f t="shared" ca="1" si="133"/>
        <v>-</v>
      </c>
      <c r="I514" s="106" t="str">
        <f t="shared" ca="1" si="133"/>
        <v>-</v>
      </c>
      <c r="J514" s="106" t="e">
        <f t="shared" ca="1" si="125"/>
        <v>#N/A</v>
      </c>
      <c r="K514" s="119" t="e">
        <f t="shared" ca="1" si="120"/>
        <v>#N/A</v>
      </c>
      <c r="L514" s="119" t="e">
        <f t="shared" ca="1" si="121"/>
        <v>#N/A</v>
      </c>
      <c r="M514" s="119" t="e">
        <f t="shared" ca="1" si="122"/>
        <v>#N/A</v>
      </c>
      <c r="N514" s="119" t="e">
        <f t="shared" ca="1" si="123"/>
        <v>#N/A</v>
      </c>
      <c r="O514" s="119" t="str">
        <f t="shared" ca="1" si="128"/>
        <v>-</v>
      </c>
      <c r="P514" s="119" t="str">
        <f t="shared" ca="1" si="127"/>
        <v>-</v>
      </c>
      <c r="Q514" s="106" t="e">
        <f t="shared" ca="1" si="124"/>
        <v>#N/A</v>
      </c>
    </row>
    <row r="515" spans="1:17" hidden="1">
      <c r="A515" s="106">
        <f t="shared" si="118"/>
        <v>504</v>
      </c>
      <c r="B515" s="106" t="str">
        <f t="shared" ca="1" si="119"/>
        <v>N</v>
      </c>
      <c r="C515" s="106" t="str">
        <f t="shared" ca="1" si="133"/>
        <v>-</v>
      </c>
      <c r="D515" s="106" t="str">
        <f t="shared" ca="1" si="133"/>
        <v>-</v>
      </c>
      <c r="E515" s="106" t="str">
        <f t="shared" ca="1" si="133"/>
        <v>-</v>
      </c>
      <c r="F515" s="106" t="str">
        <f t="shared" ca="1" si="133"/>
        <v>-</v>
      </c>
      <c r="G515" s="106" t="str">
        <f t="shared" ca="1" si="133"/>
        <v>-</v>
      </c>
      <c r="H515" s="112" t="str">
        <f t="shared" ca="1" si="133"/>
        <v>-</v>
      </c>
      <c r="I515" s="106" t="str">
        <f t="shared" ca="1" si="133"/>
        <v>-</v>
      </c>
      <c r="J515" s="106" t="e">
        <f t="shared" ca="1" si="125"/>
        <v>#N/A</v>
      </c>
      <c r="K515" s="119" t="e">
        <f t="shared" ca="1" si="120"/>
        <v>#N/A</v>
      </c>
      <c r="L515" s="119" t="e">
        <f t="shared" ca="1" si="121"/>
        <v>#N/A</v>
      </c>
      <c r="M515" s="119" t="e">
        <f t="shared" ca="1" si="122"/>
        <v>#N/A</v>
      </c>
      <c r="N515" s="119" t="e">
        <f t="shared" ca="1" si="123"/>
        <v>#N/A</v>
      </c>
      <c r="O515" s="119" t="str">
        <f t="shared" ca="1" si="128"/>
        <v>-</v>
      </c>
      <c r="P515" s="119" t="str">
        <f t="shared" ca="1" si="127"/>
        <v>-</v>
      </c>
      <c r="Q515" s="106" t="e">
        <f t="shared" ca="1" si="124"/>
        <v>#N/A</v>
      </c>
    </row>
    <row r="516" spans="1:17" hidden="1">
      <c r="A516" s="106">
        <f t="shared" si="118"/>
        <v>505</v>
      </c>
      <c r="B516" s="106" t="str">
        <f t="shared" ca="1" si="119"/>
        <v>N</v>
      </c>
      <c r="C516" s="106" t="str">
        <f t="shared" ca="1" si="133"/>
        <v>-</v>
      </c>
      <c r="D516" s="106" t="str">
        <f t="shared" ca="1" si="133"/>
        <v>-</v>
      </c>
      <c r="E516" s="106" t="str">
        <f t="shared" ca="1" si="133"/>
        <v>-</v>
      </c>
      <c r="F516" s="106" t="str">
        <f t="shared" ca="1" si="133"/>
        <v>-</v>
      </c>
      <c r="G516" s="106" t="str">
        <f t="shared" ca="1" si="133"/>
        <v>-</v>
      </c>
      <c r="H516" s="112" t="str">
        <f t="shared" ca="1" si="133"/>
        <v>-</v>
      </c>
      <c r="I516" s="106" t="str">
        <f t="shared" ca="1" si="133"/>
        <v>-</v>
      </c>
      <c r="J516" s="106" t="e">
        <f t="shared" ca="1" si="125"/>
        <v>#N/A</v>
      </c>
      <c r="K516" s="119" t="e">
        <f t="shared" ca="1" si="120"/>
        <v>#N/A</v>
      </c>
      <c r="L516" s="119" t="e">
        <f t="shared" ca="1" si="121"/>
        <v>#N/A</v>
      </c>
      <c r="M516" s="119" t="e">
        <f t="shared" ca="1" si="122"/>
        <v>#N/A</v>
      </c>
      <c r="N516" s="119" t="e">
        <f t="shared" ca="1" si="123"/>
        <v>#N/A</v>
      </c>
      <c r="O516" s="119" t="str">
        <f t="shared" ca="1" si="128"/>
        <v>-</v>
      </c>
      <c r="P516" s="119" t="str">
        <f t="shared" ca="1" si="127"/>
        <v>-</v>
      </c>
      <c r="Q516" s="106" t="e">
        <f t="shared" ca="1" si="124"/>
        <v>#N/A</v>
      </c>
    </row>
    <row r="517" spans="1:17" hidden="1">
      <c r="A517" s="106">
        <f t="shared" si="118"/>
        <v>506</v>
      </c>
      <c r="B517" s="106" t="str">
        <f t="shared" ca="1" si="119"/>
        <v>N</v>
      </c>
      <c r="C517" s="106" t="str">
        <f t="shared" ca="1" si="133"/>
        <v>-</v>
      </c>
      <c r="D517" s="106" t="str">
        <f t="shared" ca="1" si="133"/>
        <v>-</v>
      </c>
      <c r="E517" s="106" t="str">
        <f t="shared" ca="1" si="133"/>
        <v>-</v>
      </c>
      <c r="F517" s="106" t="str">
        <f t="shared" ca="1" si="133"/>
        <v>-</v>
      </c>
      <c r="G517" s="106" t="str">
        <f t="shared" ca="1" si="133"/>
        <v>-</v>
      </c>
      <c r="H517" s="112" t="str">
        <f t="shared" ca="1" si="133"/>
        <v>-</v>
      </c>
      <c r="I517" s="106" t="str">
        <f t="shared" ca="1" si="133"/>
        <v>-</v>
      </c>
      <c r="J517" s="106" t="e">
        <f t="shared" ca="1" si="125"/>
        <v>#N/A</v>
      </c>
      <c r="K517" s="119" t="e">
        <f t="shared" ca="1" si="120"/>
        <v>#N/A</v>
      </c>
      <c r="L517" s="119" t="e">
        <f t="shared" ca="1" si="121"/>
        <v>#N/A</v>
      </c>
      <c r="M517" s="119" t="e">
        <f t="shared" ca="1" si="122"/>
        <v>#N/A</v>
      </c>
      <c r="N517" s="119" t="e">
        <f t="shared" ca="1" si="123"/>
        <v>#N/A</v>
      </c>
      <c r="O517" s="119" t="str">
        <f t="shared" ca="1" si="128"/>
        <v>-</v>
      </c>
      <c r="P517" s="119" t="str">
        <f t="shared" ca="1" si="127"/>
        <v>-</v>
      </c>
      <c r="Q517" s="106" t="e">
        <f t="shared" ca="1" si="124"/>
        <v>#N/A</v>
      </c>
    </row>
    <row r="518" spans="1:17" hidden="1">
      <c r="A518" s="106">
        <f t="shared" si="118"/>
        <v>507</v>
      </c>
      <c r="B518" s="106" t="str">
        <f t="shared" ca="1" si="119"/>
        <v>N</v>
      </c>
      <c r="C518" s="106" t="str">
        <f t="shared" ca="1" si="133"/>
        <v>-</v>
      </c>
      <c r="D518" s="106" t="str">
        <f t="shared" ca="1" si="133"/>
        <v>-</v>
      </c>
      <c r="E518" s="106" t="str">
        <f t="shared" ca="1" si="133"/>
        <v>-</v>
      </c>
      <c r="F518" s="106" t="str">
        <f t="shared" ca="1" si="133"/>
        <v>-</v>
      </c>
      <c r="G518" s="106" t="str">
        <f t="shared" ca="1" si="133"/>
        <v>-</v>
      </c>
      <c r="H518" s="112" t="str">
        <f t="shared" ca="1" si="133"/>
        <v>-</v>
      </c>
      <c r="I518" s="106" t="str">
        <f t="shared" ca="1" si="133"/>
        <v>-</v>
      </c>
      <c r="J518" s="106" t="e">
        <f t="shared" ca="1" si="125"/>
        <v>#N/A</v>
      </c>
      <c r="K518" s="119" t="e">
        <f t="shared" ca="1" si="120"/>
        <v>#N/A</v>
      </c>
      <c r="L518" s="119" t="e">
        <f t="shared" ca="1" si="121"/>
        <v>#N/A</v>
      </c>
      <c r="M518" s="119" t="e">
        <f t="shared" ca="1" si="122"/>
        <v>#N/A</v>
      </c>
      <c r="N518" s="119" t="e">
        <f t="shared" ca="1" si="123"/>
        <v>#N/A</v>
      </c>
      <c r="O518" s="119" t="str">
        <f t="shared" ca="1" si="128"/>
        <v>-</v>
      </c>
      <c r="P518" s="119" t="str">
        <f t="shared" ca="1" si="127"/>
        <v>-</v>
      </c>
      <c r="Q518" s="106" t="e">
        <f t="shared" ca="1" si="124"/>
        <v>#N/A</v>
      </c>
    </row>
    <row r="519" spans="1:17" hidden="1">
      <c r="A519" s="106">
        <f t="shared" si="118"/>
        <v>508</v>
      </c>
      <c r="B519" s="106" t="str">
        <f t="shared" ca="1" si="119"/>
        <v>N</v>
      </c>
      <c r="C519" s="106" t="str">
        <f t="shared" ca="1" si="133"/>
        <v>-</v>
      </c>
      <c r="D519" s="106" t="str">
        <f t="shared" ca="1" si="133"/>
        <v>-</v>
      </c>
      <c r="E519" s="106" t="str">
        <f t="shared" ca="1" si="133"/>
        <v>-</v>
      </c>
      <c r="F519" s="106" t="str">
        <f t="shared" ca="1" si="133"/>
        <v>-</v>
      </c>
      <c r="G519" s="106" t="str">
        <f t="shared" ca="1" si="133"/>
        <v>-</v>
      </c>
      <c r="H519" s="112" t="str">
        <f t="shared" ca="1" si="133"/>
        <v>-</v>
      </c>
      <c r="I519" s="106" t="str">
        <f t="shared" ca="1" si="133"/>
        <v>-</v>
      </c>
      <c r="J519" s="106" t="e">
        <f t="shared" ca="1" si="125"/>
        <v>#N/A</v>
      </c>
      <c r="K519" s="119" t="e">
        <f t="shared" ca="1" si="120"/>
        <v>#N/A</v>
      </c>
      <c r="L519" s="119" t="e">
        <f t="shared" ca="1" si="121"/>
        <v>#N/A</v>
      </c>
      <c r="M519" s="119" t="e">
        <f t="shared" ca="1" si="122"/>
        <v>#N/A</v>
      </c>
      <c r="N519" s="119" t="e">
        <f t="shared" ca="1" si="123"/>
        <v>#N/A</v>
      </c>
      <c r="O519" s="119" t="str">
        <f t="shared" ca="1" si="128"/>
        <v>-</v>
      </c>
      <c r="P519" s="119" t="str">
        <f t="shared" ca="1" si="127"/>
        <v>-</v>
      </c>
      <c r="Q519" s="106" t="e">
        <f t="shared" ca="1" si="124"/>
        <v>#N/A</v>
      </c>
    </row>
    <row r="520" spans="1:17" hidden="1">
      <c r="A520" s="106">
        <f t="shared" si="118"/>
        <v>509</v>
      </c>
      <c r="B520" s="106" t="str">
        <f t="shared" ca="1" si="119"/>
        <v>N</v>
      </c>
      <c r="C520" s="106" t="str">
        <f t="shared" ca="1" si="133"/>
        <v>-</v>
      </c>
      <c r="D520" s="106" t="str">
        <f t="shared" ca="1" si="133"/>
        <v>-</v>
      </c>
      <c r="E520" s="106" t="str">
        <f t="shared" ca="1" si="133"/>
        <v>-</v>
      </c>
      <c r="F520" s="106" t="str">
        <f t="shared" ca="1" si="133"/>
        <v>-</v>
      </c>
      <c r="G520" s="106" t="str">
        <f t="shared" ca="1" si="133"/>
        <v>-</v>
      </c>
      <c r="H520" s="112" t="str">
        <f t="shared" ca="1" si="133"/>
        <v>-</v>
      </c>
      <c r="I520" s="106" t="str">
        <f t="shared" ca="1" si="133"/>
        <v>-</v>
      </c>
      <c r="J520" s="106" t="e">
        <f t="shared" ca="1" si="125"/>
        <v>#N/A</v>
      </c>
      <c r="K520" s="119" t="e">
        <f t="shared" ca="1" si="120"/>
        <v>#N/A</v>
      </c>
      <c r="L520" s="119" t="e">
        <f t="shared" ca="1" si="121"/>
        <v>#N/A</v>
      </c>
      <c r="M520" s="119" t="e">
        <f t="shared" ca="1" si="122"/>
        <v>#N/A</v>
      </c>
      <c r="N520" s="119" t="e">
        <f t="shared" ca="1" si="123"/>
        <v>#N/A</v>
      </c>
      <c r="O520" s="119" t="str">
        <f t="shared" ca="1" si="128"/>
        <v>-</v>
      </c>
      <c r="P520" s="119" t="str">
        <f t="shared" ca="1" si="127"/>
        <v>-</v>
      </c>
      <c r="Q520" s="106" t="e">
        <f t="shared" ca="1" si="124"/>
        <v>#N/A</v>
      </c>
    </row>
    <row r="521" spans="1:17" hidden="1">
      <c r="A521" s="106">
        <f t="shared" si="118"/>
        <v>510</v>
      </c>
      <c r="B521" s="106" t="str">
        <f t="shared" ca="1" si="119"/>
        <v>N</v>
      </c>
      <c r="C521" s="106" t="str">
        <f t="shared" ca="1" si="133"/>
        <v>-</v>
      </c>
      <c r="D521" s="106" t="str">
        <f t="shared" ca="1" si="133"/>
        <v>-</v>
      </c>
      <c r="E521" s="106" t="str">
        <f t="shared" ca="1" si="133"/>
        <v>-</v>
      </c>
      <c r="F521" s="106" t="str">
        <f t="shared" ca="1" si="133"/>
        <v>-</v>
      </c>
      <c r="G521" s="106" t="str">
        <f t="shared" ca="1" si="133"/>
        <v>-</v>
      </c>
      <c r="H521" s="112" t="str">
        <f t="shared" ca="1" si="133"/>
        <v>-</v>
      </c>
      <c r="I521" s="106" t="str">
        <f t="shared" ca="1" si="133"/>
        <v>-</v>
      </c>
      <c r="J521" s="106" t="e">
        <f t="shared" ca="1" si="125"/>
        <v>#N/A</v>
      </c>
      <c r="K521" s="119" t="e">
        <f t="shared" ca="1" si="120"/>
        <v>#N/A</v>
      </c>
      <c r="L521" s="119" t="e">
        <f t="shared" ca="1" si="121"/>
        <v>#N/A</v>
      </c>
      <c r="M521" s="119" t="e">
        <f t="shared" ca="1" si="122"/>
        <v>#N/A</v>
      </c>
      <c r="N521" s="119" t="e">
        <f t="shared" ca="1" si="123"/>
        <v>#N/A</v>
      </c>
      <c r="O521" s="119" t="str">
        <f t="shared" ca="1" si="128"/>
        <v>-</v>
      </c>
      <c r="P521" s="119" t="str">
        <f t="shared" ca="1" si="127"/>
        <v>-</v>
      </c>
      <c r="Q521" s="106" t="e">
        <f t="shared" ca="1" si="124"/>
        <v>#N/A</v>
      </c>
    </row>
    <row r="522" spans="1:17" hidden="1">
      <c r="A522" s="106">
        <f t="shared" si="118"/>
        <v>511</v>
      </c>
      <c r="B522" s="106" t="str">
        <f t="shared" ca="1" si="119"/>
        <v>N</v>
      </c>
      <c r="C522" s="106" t="str">
        <f t="shared" ref="C522:I531" ca="1" si="134">IF($B522="OK",OFFSET(gen_sort_ul,$A522,C$2),"-")</f>
        <v>-</v>
      </c>
      <c r="D522" s="106" t="str">
        <f t="shared" ca="1" si="134"/>
        <v>-</v>
      </c>
      <c r="E522" s="106" t="str">
        <f t="shared" ca="1" si="134"/>
        <v>-</v>
      </c>
      <c r="F522" s="106" t="str">
        <f t="shared" ca="1" si="134"/>
        <v>-</v>
      </c>
      <c r="G522" s="106" t="str">
        <f t="shared" ca="1" si="134"/>
        <v>-</v>
      </c>
      <c r="H522" s="112" t="str">
        <f t="shared" ca="1" si="134"/>
        <v>-</v>
      </c>
      <c r="I522" s="106" t="str">
        <f t="shared" ca="1" si="134"/>
        <v>-</v>
      </c>
      <c r="J522" s="106" t="e">
        <f t="shared" ca="1" si="125"/>
        <v>#N/A</v>
      </c>
      <c r="K522" s="119" t="e">
        <f t="shared" ca="1" si="120"/>
        <v>#N/A</v>
      </c>
      <c r="L522" s="119" t="e">
        <f t="shared" ca="1" si="121"/>
        <v>#N/A</v>
      </c>
      <c r="M522" s="119" t="e">
        <f t="shared" ca="1" si="122"/>
        <v>#N/A</v>
      </c>
      <c r="N522" s="119" t="e">
        <f t="shared" ca="1" si="123"/>
        <v>#N/A</v>
      </c>
      <c r="O522" s="119" t="str">
        <f t="shared" ca="1" si="128"/>
        <v>-</v>
      </c>
      <c r="P522" s="119" t="str">
        <f t="shared" ca="1" si="127"/>
        <v>-</v>
      </c>
      <c r="Q522" s="106" t="e">
        <f t="shared" ca="1" si="124"/>
        <v>#N/A</v>
      </c>
    </row>
    <row r="523" spans="1:17" hidden="1">
      <c r="A523" s="106">
        <f t="shared" si="118"/>
        <v>512</v>
      </c>
      <c r="B523" s="106" t="str">
        <f t="shared" ca="1" si="119"/>
        <v>N</v>
      </c>
      <c r="C523" s="106" t="str">
        <f t="shared" ca="1" si="134"/>
        <v>-</v>
      </c>
      <c r="D523" s="106" t="str">
        <f t="shared" ca="1" si="134"/>
        <v>-</v>
      </c>
      <c r="E523" s="106" t="str">
        <f t="shared" ca="1" si="134"/>
        <v>-</v>
      </c>
      <c r="F523" s="106" t="str">
        <f t="shared" ca="1" si="134"/>
        <v>-</v>
      </c>
      <c r="G523" s="106" t="str">
        <f t="shared" ca="1" si="134"/>
        <v>-</v>
      </c>
      <c r="H523" s="112" t="str">
        <f t="shared" ca="1" si="134"/>
        <v>-</v>
      </c>
      <c r="I523" s="106" t="str">
        <f t="shared" ca="1" si="134"/>
        <v>-</v>
      </c>
      <c r="J523" s="106" t="e">
        <f t="shared" ca="1" si="125"/>
        <v>#N/A</v>
      </c>
      <c r="K523" s="119" t="e">
        <f t="shared" ca="1" si="120"/>
        <v>#N/A</v>
      </c>
      <c r="L523" s="119" t="e">
        <f t="shared" ca="1" si="121"/>
        <v>#N/A</v>
      </c>
      <c r="M523" s="119" t="e">
        <f t="shared" ca="1" si="122"/>
        <v>#N/A</v>
      </c>
      <c r="N523" s="119" t="e">
        <f t="shared" ca="1" si="123"/>
        <v>#N/A</v>
      </c>
      <c r="O523" s="119" t="str">
        <f t="shared" ca="1" si="128"/>
        <v>-</v>
      </c>
      <c r="P523" s="119" t="str">
        <f t="shared" ca="1" si="127"/>
        <v>-</v>
      </c>
      <c r="Q523" s="106" t="e">
        <f t="shared" ca="1" si="124"/>
        <v>#N/A</v>
      </c>
    </row>
    <row r="524" spans="1:17" hidden="1">
      <c r="A524" s="106">
        <f t="shared" ref="A524:A587" si="135">ROW(C524)-ROW(C$11)</f>
        <v>513</v>
      </c>
      <c r="B524" s="106" t="str">
        <f t="shared" ref="B524:B587" ca="1" si="136">IF(OFFSET(gen_sort_ul,$A524,0)&gt;0,IF(OFFSET(gen_sort_ul,$A524,B$2)=ignore_flag,"N","OK"),"Too long")</f>
        <v>N</v>
      </c>
      <c r="C524" s="106" t="str">
        <f t="shared" ca="1" si="134"/>
        <v>-</v>
      </c>
      <c r="D524" s="106" t="str">
        <f t="shared" ca="1" si="134"/>
        <v>-</v>
      </c>
      <c r="E524" s="106" t="str">
        <f t="shared" ca="1" si="134"/>
        <v>-</v>
      </c>
      <c r="F524" s="106" t="str">
        <f t="shared" ca="1" si="134"/>
        <v>-</v>
      </c>
      <c r="G524" s="106" t="str">
        <f t="shared" ca="1" si="134"/>
        <v>-</v>
      </c>
      <c r="H524" s="112" t="str">
        <f t="shared" ca="1" si="134"/>
        <v>-</v>
      </c>
      <c r="I524" s="106" t="str">
        <f t="shared" ca="1" si="134"/>
        <v>-</v>
      </c>
      <c r="J524" s="106" t="e">
        <f t="shared" ca="1" si="125"/>
        <v>#N/A</v>
      </c>
      <c r="K524" s="119" t="e">
        <f t="shared" ref="K524:K587" ca="1" si="137">INDEX(cluster_flag,MATCH(D524, hdr_cluster_gen_type,0))</f>
        <v>#N/A</v>
      </c>
      <c r="L524" s="119" t="e">
        <f t="shared" ref="L524:L587" ca="1" si="138">IF($K524,INDEX(hdr_cluster_set,MATCH(O524,OFFSET(cluster_params_ul,$Q524-1,L$8-1,1,L$9))+L$8-1),"-")</f>
        <v>#N/A</v>
      </c>
      <c r="M524" s="119" t="e">
        <f t="shared" ref="M524:M587" ca="1" si="139">IF($K524,INDEX(hdr_cluster_set,MATCH(E524,OFFSET(cluster_params_ul,$Q524-1,M$8-1,1,M$9))+M$8-1),"-")</f>
        <v>#N/A</v>
      </c>
      <c r="N524" s="119" t="e">
        <f t="shared" ref="N524:N587" ca="1" si="140">IF($K524,INDEX(hdr_cluster_set,MATCH(H524,OFFSET(cluster_params_ul,$Q524-1,N$8-1,1,N$9))+N$8-1),"-")</f>
        <v>#N/A</v>
      </c>
      <c r="O524" s="119" t="str">
        <f t="shared" ca="1" si="128"/>
        <v>-</v>
      </c>
      <c r="P524" s="119" t="str">
        <f t="shared" ca="1" si="127"/>
        <v>-</v>
      </c>
      <c r="Q524" s="106" t="e">
        <f t="shared" ref="Q524:Q587" ca="1" si="141">MATCH(D524,hdr_cluster_gen_type,0)</f>
        <v>#N/A</v>
      </c>
    </row>
    <row r="525" spans="1:17" hidden="1">
      <c r="A525" s="106">
        <f t="shared" si="135"/>
        <v>514</v>
      </c>
      <c r="B525" s="106" t="str">
        <f t="shared" ca="1" si="136"/>
        <v>N</v>
      </c>
      <c r="C525" s="106" t="str">
        <f t="shared" ca="1" si="134"/>
        <v>-</v>
      </c>
      <c r="D525" s="106" t="str">
        <f t="shared" ca="1" si="134"/>
        <v>-</v>
      </c>
      <c r="E525" s="106" t="str">
        <f t="shared" ca="1" si="134"/>
        <v>-</v>
      </c>
      <c r="F525" s="106" t="str">
        <f t="shared" ca="1" si="134"/>
        <v>-</v>
      </c>
      <c r="G525" s="106" t="str">
        <f t="shared" ca="1" si="134"/>
        <v>-</v>
      </c>
      <c r="H525" s="112" t="str">
        <f t="shared" ca="1" si="134"/>
        <v>-</v>
      </c>
      <c r="I525" s="106" t="str">
        <f t="shared" ca="1" si="134"/>
        <v>-</v>
      </c>
      <c r="J525" s="106" t="e">
        <f t="shared" ref="J525:J588" ca="1" si="142">D525&amp;IF(K525,"_"&amp;L525&amp;"_"&amp;M525&amp;"_"&amp;N525,"")</f>
        <v>#N/A</v>
      </c>
      <c r="K525" s="119" t="e">
        <f t="shared" ca="1" si="137"/>
        <v>#N/A</v>
      </c>
      <c r="L525" s="119" t="e">
        <f t="shared" ca="1" si="138"/>
        <v>#N/A</v>
      </c>
      <c r="M525" s="119" t="e">
        <f t="shared" ca="1" si="139"/>
        <v>#N/A</v>
      </c>
      <c r="N525" s="119" t="e">
        <f t="shared" ca="1" si="140"/>
        <v>#N/A</v>
      </c>
      <c r="O525" s="119" t="str">
        <f t="shared" ca="1" si="128"/>
        <v>-</v>
      </c>
      <c r="P525" s="119" t="str">
        <f t="shared" ca="1" si="127"/>
        <v>-</v>
      </c>
      <c r="Q525" s="106" t="e">
        <f t="shared" ca="1" si="141"/>
        <v>#N/A</v>
      </c>
    </row>
    <row r="526" spans="1:17" hidden="1">
      <c r="A526" s="106">
        <f t="shared" si="135"/>
        <v>515</v>
      </c>
      <c r="B526" s="106" t="str">
        <f t="shared" ca="1" si="136"/>
        <v>N</v>
      </c>
      <c r="C526" s="106" t="str">
        <f t="shared" ca="1" si="134"/>
        <v>-</v>
      </c>
      <c r="D526" s="106" t="str">
        <f t="shared" ca="1" si="134"/>
        <v>-</v>
      </c>
      <c r="E526" s="106" t="str">
        <f t="shared" ca="1" si="134"/>
        <v>-</v>
      </c>
      <c r="F526" s="106" t="str">
        <f t="shared" ca="1" si="134"/>
        <v>-</v>
      </c>
      <c r="G526" s="106" t="str">
        <f t="shared" ca="1" si="134"/>
        <v>-</v>
      </c>
      <c r="H526" s="112" t="str">
        <f t="shared" ca="1" si="134"/>
        <v>-</v>
      </c>
      <c r="I526" s="106" t="str">
        <f t="shared" ca="1" si="134"/>
        <v>-</v>
      </c>
      <c r="J526" s="106" t="e">
        <f t="shared" ca="1" si="142"/>
        <v>#N/A</v>
      </c>
      <c r="K526" s="119" t="e">
        <f t="shared" ca="1" si="137"/>
        <v>#N/A</v>
      </c>
      <c r="L526" s="119" t="e">
        <f t="shared" ca="1" si="138"/>
        <v>#N/A</v>
      </c>
      <c r="M526" s="119" t="e">
        <f t="shared" ca="1" si="139"/>
        <v>#N/A</v>
      </c>
      <c r="N526" s="119" t="e">
        <f t="shared" ca="1" si="140"/>
        <v>#N/A</v>
      </c>
      <c r="O526" s="119" t="str">
        <f t="shared" ca="1" si="128"/>
        <v>-</v>
      </c>
      <c r="P526" s="119" t="str">
        <f t="shared" ca="1" si="127"/>
        <v>-</v>
      </c>
      <c r="Q526" s="106" t="e">
        <f t="shared" ca="1" si="141"/>
        <v>#N/A</v>
      </c>
    </row>
    <row r="527" spans="1:17" hidden="1">
      <c r="A527" s="106">
        <f t="shared" si="135"/>
        <v>516</v>
      </c>
      <c r="B527" s="106" t="str">
        <f t="shared" ca="1" si="136"/>
        <v>N</v>
      </c>
      <c r="C527" s="106" t="str">
        <f t="shared" ca="1" si="134"/>
        <v>-</v>
      </c>
      <c r="D527" s="106" t="str">
        <f t="shared" ca="1" si="134"/>
        <v>-</v>
      </c>
      <c r="E527" s="106" t="str">
        <f t="shared" ca="1" si="134"/>
        <v>-</v>
      </c>
      <c r="F527" s="106" t="str">
        <f t="shared" ca="1" si="134"/>
        <v>-</v>
      </c>
      <c r="G527" s="106" t="str">
        <f t="shared" ca="1" si="134"/>
        <v>-</v>
      </c>
      <c r="H527" s="112" t="str">
        <f t="shared" ca="1" si="134"/>
        <v>-</v>
      </c>
      <c r="I527" s="106" t="str">
        <f t="shared" ca="1" si="134"/>
        <v>-</v>
      </c>
      <c r="J527" s="106" t="e">
        <f t="shared" ca="1" si="142"/>
        <v>#N/A</v>
      </c>
      <c r="K527" s="119" t="e">
        <f t="shared" ca="1" si="137"/>
        <v>#N/A</v>
      </c>
      <c r="L527" s="119" t="e">
        <f t="shared" ca="1" si="138"/>
        <v>#N/A</v>
      </c>
      <c r="M527" s="119" t="e">
        <f t="shared" ca="1" si="139"/>
        <v>#N/A</v>
      </c>
      <c r="N527" s="119" t="e">
        <f t="shared" ca="1" si="140"/>
        <v>#N/A</v>
      </c>
      <c r="O527" s="119" t="str">
        <f t="shared" ca="1" si="128"/>
        <v>-</v>
      </c>
      <c r="P527" s="119" t="str">
        <f t="shared" ca="1" si="127"/>
        <v>-</v>
      </c>
      <c r="Q527" s="106" t="e">
        <f t="shared" ca="1" si="141"/>
        <v>#N/A</v>
      </c>
    </row>
    <row r="528" spans="1:17" hidden="1">
      <c r="A528" s="106">
        <f t="shared" si="135"/>
        <v>517</v>
      </c>
      <c r="B528" s="106" t="str">
        <f t="shared" ca="1" si="136"/>
        <v>N</v>
      </c>
      <c r="C528" s="106" t="str">
        <f t="shared" ca="1" si="134"/>
        <v>-</v>
      </c>
      <c r="D528" s="106" t="str">
        <f t="shared" ca="1" si="134"/>
        <v>-</v>
      </c>
      <c r="E528" s="106" t="str">
        <f t="shared" ca="1" si="134"/>
        <v>-</v>
      </c>
      <c r="F528" s="106" t="str">
        <f t="shared" ca="1" si="134"/>
        <v>-</v>
      </c>
      <c r="G528" s="106" t="str">
        <f t="shared" ca="1" si="134"/>
        <v>-</v>
      </c>
      <c r="H528" s="112" t="str">
        <f t="shared" ca="1" si="134"/>
        <v>-</v>
      </c>
      <c r="I528" s="106" t="str">
        <f t="shared" ca="1" si="134"/>
        <v>-</v>
      </c>
      <c r="J528" s="106" t="e">
        <f t="shared" ca="1" si="142"/>
        <v>#N/A</v>
      </c>
      <c r="K528" s="119" t="e">
        <f t="shared" ca="1" si="137"/>
        <v>#N/A</v>
      </c>
      <c r="L528" s="119" t="e">
        <f t="shared" ca="1" si="138"/>
        <v>#N/A</v>
      </c>
      <c r="M528" s="119" t="e">
        <f t="shared" ca="1" si="139"/>
        <v>#N/A</v>
      </c>
      <c r="N528" s="119" t="e">
        <f t="shared" ca="1" si="140"/>
        <v>#N/A</v>
      </c>
      <c r="O528" s="119" t="str">
        <f t="shared" ca="1" si="128"/>
        <v>-</v>
      </c>
      <c r="P528" s="119" t="str">
        <f t="shared" ca="1" si="127"/>
        <v>-</v>
      </c>
      <c r="Q528" s="106" t="e">
        <f t="shared" ca="1" si="141"/>
        <v>#N/A</v>
      </c>
    </row>
    <row r="529" spans="1:17" hidden="1">
      <c r="A529" s="106">
        <f t="shared" si="135"/>
        <v>518</v>
      </c>
      <c r="B529" s="106" t="str">
        <f t="shared" ca="1" si="136"/>
        <v>N</v>
      </c>
      <c r="C529" s="106" t="str">
        <f t="shared" ca="1" si="134"/>
        <v>-</v>
      </c>
      <c r="D529" s="106" t="str">
        <f t="shared" ca="1" si="134"/>
        <v>-</v>
      </c>
      <c r="E529" s="106" t="str">
        <f t="shared" ca="1" si="134"/>
        <v>-</v>
      </c>
      <c r="F529" s="106" t="str">
        <f t="shared" ca="1" si="134"/>
        <v>-</v>
      </c>
      <c r="G529" s="106" t="str">
        <f t="shared" ca="1" si="134"/>
        <v>-</v>
      </c>
      <c r="H529" s="112" t="str">
        <f t="shared" ca="1" si="134"/>
        <v>-</v>
      </c>
      <c r="I529" s="106" t="str">
        <f t="shared" ca="1" si="134"/>
        <v>-</v>
      </c>
      <c r="J529" s="106" t="e">
        <f t="shared" ca="1" si="142"/>
        <v>#N/A</v>
      </c>
      <c r="K529" s="119" t="e">
        <f t="shared" ca="1" si="137"/>
        <v>#N/A</v>
      </c>
      <c r="L529" s="119" t="e">
        <f t="shared" ca="1" si="138"/>
        <v>#N/A</v>
      </c>
      <c r="M529" s="119" t="e">
        <f t="shared" ca="1" si="139"/>
        <v>#N/A</v>
      </c>
      <c r="N529" s="119" t="e">
        <f t="shared" ca="1" si="140"/>
        <v>#N/A</v>
      </c>
      <c r="O529" s="119" t="str">
        <f t="shared" ca="1" si="128"/>
        <v>-</v>
      </c>
      <c r="P529" s="119" t="str">
        <f t="shared" ca="1" si="127"/>
        <v>-</v>
      </c>
      <c r="Q529" s="106" t="e">
        <f t="shared" ca="1" si="141"/>
        <v>#N/A</v>
      </c>
    </row>
    <row r="530" spans="1:17" hidden="1">
      <c r="A530" s="106">
        <f t="shared" si="135"/>
        <v>519</v>
      </c>
      <c r="B530" s="106" t="str">
        <f t="shared" ca="1" si="136"/>
        <v>N</v>
      </c>
      <c r="C530" s="106" t="str">
        <f t="shared" ca="1" si="134"/>
        <v>-</v>
      </c>
      <c r="D530" s="106" t="str">
        <f t="shared" ca="1" si="134"/>
        <v>-</v>
      </c>
      <c r="E530" s="106" t="str">
        <f t="shared" ca="1" si="134"/>
        <v>-</v>
      </c>
      <c r="F530" s="106" t="str">
        <f t="shared" ca="1" si="134"/>
        <v>-</v>
      </c>
      <c r="G530" s="106" t="str">
        <f t="shared" ca="1" si="134"/>
        <v>-</v>
      </c>
      <c r="H530" s="112" t="str">
        <f t="shared" ca="1" si="134"/>
        <v>-</v>
      </c>
      <c r="I530" s="106" t="str">
        <f t="shared" ca="1" si="134"/>
        <v>-</v>
      </c>
      <c r="J530" s="106" t="e">
        <f t="shared" ca="1" si="142"/>
        <v>#N/A</v>
      </c>
      <c r="K530" s="119" t="e">
        <f t="shared" ca="1" si="137"/>
        <v>#N/A</v>
      </c>
      <c r="L530" s="119" t="e">
        <f t="shared" ca="1" si="138"/>
        <v>#N/A</v>
      </c>
      <c r="M530" s="119" t="e">
        <f t="shared" ca="1" si="139"/>
        <v>#N/A</v>
      </c>
      <c r="N530" s="119" t="e">
        <f t="shared" ca="1" si="140"/>
        <v>#N/A</v>
      </c>
      <c r="O530" s="119" t="str">
        <f t="shared" ca="1" si="128"/>
        <v>-</v>
      </c>
      <c r="P530" s="119" t="str">
        <f t="shared" ref="P530:P593" ca="1" si="143">IF($B530="OK",OFFSET(gen_sort_ul,$A530,P$2),"-")</f>
        <v>-</v>
      </c>
      <c r="Q530" s="106" t="e">
        <f t="shared" ca="1" si="141"/>
        <v>#N/A</v>
      </c>
    </row>
    <row r="531" spans="1:17" hidden="1">
      <c r="A531" s="106">
        <f t="shared" si="135"/>
        <v>520</v>
      </c>
      <c r="B531" s="106" t="str">
        <f t="shared" ca="1" si="136"/>
        <v>N</v>
      </c>
      <c r="C531" s="106" t="str">
        <f t="shared" ca="1" si="134"/>
        <v>-</v>
      </c>
      <c r="D531" s="106" t="str">
        <f t="shared" ca="1" si="134"/>
        <v>-</v>
      </c>
      <c r="E531" s="106" t="str">
        <f t="shared" ca="1" si="134"/>
        <v>-</v>
      </c>
      <c r="F531" s="106" t="str">
        <f t="shared" ca="1" si="134"/>
        <v>-</v>
      </c>
      <c r="G531" s="106" t="str">
        <f t="shared" ca="1" si="134"/>
        <v>-</v>
      </c>
      <c r="H531" s="112" t="str">
        <f t="shared" ca="1" si="134"/>
        <v>-</v>
      </c>
      <c r="I531" s="106" t="str">
        <f t="shared" ca="1" si="134"/>
        <v>-</v>
      </c>
      <c r="J531" s="106" t="e">
        <f t="shared" ca="1" si="142"/>
        <v>#N/A</v>
      </c>
      <c r="K531" s="119" t="e">
        <f t="shared" ca="1" si="137"/>
        <v>#N/A</v>
      </c>
      <c r="L531" s="119" t="e">
        <f t="shared" ca="1" si="138"/>
        <v>#N/A</v>
      </c>
      <c r="M531" s="119" t="e">
        <f t="shared" ca="1" si="139"/>
        <v>#N/A</v>
      </c>
      <c r="N531" s="119" t="e">
        <f t="shared" ca="1" si="140"/>
        <v>#N/A</v>
      </c>
      <c r="O531" s="119" t="str">
        <f t="shared" ref="O531:O594" ca="1" si="144">IF($B531="OK",OFFSET(gen_sort_ul,$A531,O$2),"-")</f>
        <v>-</v>
      </c>
      <c r="P531" s="119" t="str">
        <f t="shared" ca="1" si="143"/>
        <v>-</v>
      </c>
      <c r="Q531" s="106" t="e">
        <f t="shared" ca="1" si="141"/>
        <v>#N/A</v>
      </c>
    </row>
    <row r="532" spans="1:17" hidden="1">
      <c r="A532" s="106">
        <f t="shared" si="135"/>
        <v>521</v>
      </c>
      <c r="B532" s="106" t="str">
        <f t="shared" ca="1" si="136"/>
        <v>N</v>
      </c>
      <c r="C532" s="106" t="str">
        <f t="shared" ref="C532:I541" ca="1" si="145">IF($B532="OK",OFFSET(gen_sort_ul,$A532,C$2),"-")</f>
        <v>-</v>
      </c>
      <c r="D532" s="106" t="str">
        <f t="shared" ca="1" si="145"/>
        <v>-</v>
      </c>
      <c r="E532" s="106" t="str">
        <f t="shared" ca="1" si="145"/>
        <v>-</v>
      </c>
      <c r="F532" s="106" t="str">
        <f t="shared" ca="1" si="145"/>
        <v>-</v>
      </c>
      <c r="G532" s="106" t="str">
        <f t="shared" ca="1" si="145"/>
        <v>-</v>
      </c>
      <c r="H532" s="112" t="str">
        <f t="shared" ca="1" si="145"/>
        <v>-</v>
      </c>
      <c r="I532" s="106" t="str">
        <f t="shared" ca="1" si="145"/>
        <v>-</v>
      </c>
      <c r="J532" s="106" t="e">
        <f t="shared" ca="1" si="142"/>
        <v>#N/A</v>
      </c>
      <c r="K532" s="119" t="e">
        <f t="shared" ca="1" si="137"/>
        <v>#N/A</v>
      </c>
      <c r="L532" s="119" t="e">
        <f t="shared" ca="1" si="138"/>
        <v>#N/A</v>
      </c>
      <c r="M532" s="119" t="e">
        <f t="shared" ca="1" si="139"/>
        <v>#N/A</v>
      </c>
      <c r="N532" s="119" t="e">
        <f t="shared" ca="1" si="140"/>
        <v>#N/A</v>
      </c>
      <c r="O532" s="119" t="str">
        <f t="shared" ca="1" si="144"/>
        <v>-</v>
      </c>
      <c r="P532" s="119" t="str">
        <f t="shared" ca="1" si="143"/>
        <v>-</v>
      </c>
      <c r="Q532" s="106" t="e">
        <f t="shared" ca="1" si="141"/>
        <v>#N/A</v>
      </c>
    </row>
    <row r="533" spans="1:17" hidden="1">
      <c r="A533" s="106">
        <f t="shared" si="135"/>
        <v>522</v>
      </c>
      <c r="B533" s="106" t="str">
        <f t="shared" ca="1" si="136"/>
        <v>N</v>
      </c>
      <c r="C533" s="106" t="str">
        <f t="shared" ca="1" si="145"/>
        <v>-</v>
      </c>
      <c r="D533" s="106" t="str">
        <f t="shared" ca="1" si="145"/>
        <v>-</v>
      </c>
      <c r="E533" s="106" t="str">
        <f t="shared" ca="1" si="145"/>
        <v>-</v>
      </c>
      <c r="F533" s="106" t="str">
        <f t="shared" ca="1" si="145"/>
        <v>-</v>
      </c>
      <c r="G533" s="106" t="str">
        <f t="shared" ca="1" si="145"/>
        <v>-</v>
      </c>
      <c r="H533" s="112" t="str">
        <f t="shared" ca="1" si="145"/>
        <v>-</v>
      </c>
      <c r="I533" s="106" t="str">
        <f t="shared" ca="1" si="145"/>
        <v>-</v>
      </c>
      <c r="J533" s="106" t="e">
        <f t="shared" ca="1" si="142"/>
        <v>#N/A</v>
      </c>
      <c r="K533" s="119" t="e">
        <f t="shared" ca="1" si="137"/>
        <v>#N/A</v>
      </c>
      <c r="L533" s="119" t="e">
        <f t="shared" ca="1" si="138"/>
        <v>#N/A</v>
      </c>
      <c r="M533" s="119" t="e">
        <f t="shared" ca="1" si="139"/>
        <v>#N/A</v>
      </c>
      <c r="N533" s="119" t="e">
        <f t="shared" ca="1" si="140"/>
        <v>#N/A</v>
      </c>
      <c r="O533" s="119" t="str">
        <f t="shared" ca="1" si="144"/>
        <v>-</v>
      </c>
      <c r="P533" s="119" t="str">
        <f t="shared" ca="1" si="143"/>
        <v>-</v>
      </c>
      <c r="Q533" s="106" t="e">
        <f t="shared" ca="1" si="141"/>
        <v>#N/A</v>
      </c>
    </row>
    <row r="534" spans="1:17" hidden="1">
      <c r="A534" s="106">
        <f t="shared" si="135"/>
        <v>523</v>
      </c>
      <c r="B534" s="106" t="str">
        <f t="shared" ca="1" si="136"/>
        <v>N</v>
      </c>
      <c r="C534" s="106" t="str">
        <f t="shared" ca="1" si="145"/>
        <v>-</v>
      </c>
      <c r="D534" s="106" t="str">
        <f t="shared" ca="1" si="145"/>
        <v>-</v>
      </c>
      <c r="E534" s="106" t="str">
        <f t="shared" ca="1" si="145"/>
        <v>-</v>
      </c>
      <c r="F534" s="106" t="str">
        <f t="shared" ca="1" si="145"/>
        <v>-</v>
      </c>
      <c r="G534" s="106" t="str">
        <f t="shared" ca="1" si="145"/>
        <v>-</v>
      </c>
      <c r="H534" s="112" t="str">
        <f t="shared" ca="1" si="145"/>
        <v>-</v>
      </c>
      <c r="I534" s="106" t="str">
        <f t="shared" ca="1" si="145"/>
        <v>-</v>
      </c>
      <c r="J534" s="106" t="e">
        <f t="shared" ca="1" si="142"/>
        <v>#N/A</v>
      </c>
      <c r="K534" s="119" t="e">
        <f t="shared" ca="1" si="137"/>
        <v>#N/A</v>
      </c>
      <c r="L534" s="119" t="e">
        <f t="shared" ca="1" si="138"/>
        <v>#N/A</v>
      </c>
      <c r="M534" s="119" t="e">
        <f t="shared" ca="1" si="139"/>
        <v>#N/A</v>
      </c>
      <c r="N534" s="119" t="e">
        <f t="shared" ca="1" si="140"/>
        <v>#N/A</v>
      </c>
      <c r="O534" s="119" t="str">
        <f t="shared" ca="1" si="144"/>
        <v>-</v>
      </c>
      <c r="P534" s="119" t="str">
        <f t="shared" ca="1" si="143"/>
        <v>-</v>
      </c>
      <c r="Q534" s="106" t="e">
        <f t="shared" ca="1" si="141"/>
        <v>#N/A</v>
      </c>
    </row>
    <row r="535" spans="1:17" hidden="1">
      <c r="A535" s="106">
        <f t="shared" si="135"/>
        <v>524</v>
      </c>
      <c r="B535" s="106" t="str">
        <f t="shared" ca="1" si="136"/>
        <v>N</v>
      </c>
      <c r="C535" s="106" t="str">
        <f t="shared" ca="1" si="145"/>
        <v>-</v>
      </c>
      <c r="D535" s="106" t="str">
        <f t="shared" ca="1" si="145"/>
        <v>-</v>
      </c>
      <c r="E535" s="106" t="str">
        <f t="shared" ca="1" si="145"/>
        <v>-</v>
      </c>
      <c r="F535" s="106" t="str">
        <f t="shared" ca="1" si="145"/>
        <v>-</v>
      </c>
      <c r="G535" s="106" t="str">
        <f t="shared" ca="1" si="145"/>
        <v>-</v>
      </c>
      <c r="H535" s="112" t="str">
        <f t="shared" ca="1" si="145"/>
        <v>-</v>
      </c>
      <c r="I535" s="106" t="str">
        <f t="shared" ca="1" si="145"/>
        <v>-</v>
      </c>
      <c r="J535" s="106" t="e">
        <f t="shared" ca="1" si="142"/>
        <v>#N/A</v>
      </c>
      <c r="K535" s="119" t="e">
        <f t="shared" ca="1" si="137"/>
        <v>#N/A</v>
      </c>
      <c r="L535" s="119" t="e">
        <f t="shared" ca="1" si="138"/>
        <v>#N/A</v>
      </c>
      <c r="M535" s="119" t="e">
        <f t="shared" ca="1" si="139"/>
        <v>#N/A</v>
      </c>
      <c r="N535" s="119" t="e">
        <f t="shared" ca="1" si="140"/>
        <v>#N/A</v>
      </c>
      <c r="O535" s="119" t="str">
        <f t="shared" ca="1" si="144"/>
        <v>-</v>
      </c>
      <c r="P535" s="119" t="str">
        <f t="shared" ca="1" si="143"/>
        <v>-</v>
      </c>
      <c r="Q535" s="106" t="e">
        <f t="shared" ca="1" si="141"/>
        <v>#N/A</v>
      </c>
    </row>
    <row r="536" spans="1:17" hidden="1">
      <c r="A536" s="106">
        <f t="shared" si="135"/>
        <v>525</v>
      </c>
      <c r="B536" s="106" t="str">
        <f t="shared" ca="1" si="136"/>
        <v>N</v>
      </c>
      <c r="C536" s="106" t="str">
        <f t="shared" ca="1" si="145"/>
        <v>-</v>
      </c>
      <c r="D536" s="106" t="str">
        <f t="shared" ca="1" si="145"/>
        <v>-</v>
      </c>
      <c r="E536" s="106" t="str">
        <f t="shared" ca="1" si="145"/>
        <v>-</v>
      </c>
      <c r="F536" s="106" t="str">
        <f t="shared" ca="1" si="145"/>
        <v>-</v>
      </c>
      <c r="G536" s="106" t="str">
        <f t="shared" ca="1" si="145"/>
        <v>-</v>
      </c>
      <c r="H536" s="112" t="str">
        <f t="shared" ca="1" si="145"/>
        <v>-</v>
      </c>
      <c r="I536" s="106" t="str">
        <f t="shared" ca="1" si="145"/>
        <v>-</v>
      </c>
      <c r="J536" s="106" t="e">
        <f t="shared" ca="1" si="142"/>
        <v>#N/A</v>
      </c>
      <c r="K536" s="119" t="e">
        <f t="shared" ca="1" si="137"/>
        <v>#N/A</v>
      </c>
      <c r="L536" s="119" t="e">
        <f t="shared" ca="1" si="138"/>
        <v>#N/A</v>
      </c>
      <c r="M536" s="119" t="e">
        <f t="shared" ca="1" si="139"/>
        <v>#N/A</v>
      </c>
      <c r="N536" s="119" t="e">
        <f t="shared" ca="1" si="140"/>
        <v>#N/A</v>
      </c>
      <c r="O536" s="119" t="str">
        <f t="shared" ca="1" si="144"/>
        <v>-</v>
      </c>
      <c r="P536" s="119" t="str">
        <f t="shared" ca="1" si="143"/>
        <v>-</v>
      </c>
      <c r="Q536" s="106" t="e">
        <f t="shared" ca="1" si="141"/>
        <v>#N/A</v>
      </c>
    </row>
    <row r="537" spans="1:17" hidden="1">
      <c r="A537" s="106">
        <f t="shared" si="135"/>
        <v>526</v>
      </c>
      <c r="B537" s="106" t="str">
        <f t="shared" ca="1" si="136"/>
        <v>N</v>
      </c>
      <c r="C537" s="106" t="str">
        <f t="shared" ca="1" si="145"/>
        <v>-</v>
      </c>
      <c r="D537" s="106" t="str">
        <f t="shared" ca="1" si="145"/>
        <v>-</v>
      </c>
      <c r="E537" s="106" t="str">
        <f t="shared" ca="1" si="145"/>
        <v>-</v>
      </c>
      <c r="F537" s="106" t="str">
        <f t="shared" ca="1" si="145"/>
        <v>-</v>
      </c>
      <c r="G537" s="106" t="str">
        <f t="shared" ca="1" si="145"/>
        <v>-</v>
      </c>
      <c r="H537" s="112" t="str">
        <f t="shared" ca="1" si="145"/>
        <v>-</v>
      </c>
      <c r="I537" s="106" t="str">
        <f t="shared" ca="1" si="145"/>
        <v>-</v>
      </c>
      <c r="J537" s="106" t="e">
        <f t="shared" ca="1" si="142"/>
        <v>#N/A</v>
      </c>
      <c r="K537" s="119" t="e">
        <f t="shared" ca="1" si="137"/>
        <v>#N/A</v>
      </c>
      <c r="L537" s="119" t="e">
        <f t="shared" ca="1" si="138"/>
        <v>#N/A</v>
      </c>
      <c r="M537" s="119" t="e">
        <f t="shared" ca="1" si="139"/>
        <v>#N/A</v>
      </c>
      <c r="N537" s="119" t="e">
        <f t="shared" ca="1" si="140"/>
        <v>#N/A</v>
      </c>
      <c r="O537" s="119" t="str">
        <f t="shared" ca="1" si="144"/>
        <v>-</v>
      </c>
      <c r="P537" s="119" t="str">
        <f t="shared" ca="1" si="143"/>
        <v>-</v>
      </c>
      <c r="Q537" s="106" t="e">
        <f t="shared" ca="1" si="141"/>
        <v>#N/A</v>
      </c>
    </row>
    <row r="538" spans="1:17" hidden="1">
      <c r="A538" s="106">
        <f t="shared" si="135"/>
        <v>527</v>
      </c>
      <c r="B538" s="106" t="str">
        <f t="shared" ca="1" si="136"/>
        <v>N</v>
      </c>
      <c r="C538" s="106" t="str">
        <f t="shared" ca="1" si="145"/>
        <v>-</v>
      </c>
      <c r="D538" s="106" t="str">
        <f t="shared" ca="1" si="145"/>
        <v>-</v>
      </c>
      <c r="E538" s="106" t="str">
        <f t="shared" ca="1" si="145"/>
        <v>-</v>
      </c>
      <c r="F538" s="106" t="str">
        <f t="shared" ca="1" si="145"/>
        <v>-</v>
      </c>
      <c r="G538" s="106" t="str">
        <f t="shared" ca="1" si="145"/>
        <v>-</v>
      </c>
      <c r="H538" s="112" t="str">
        <f t="shared" ca="1" si="145"/>
        <v>-</v>
      </c>
      <c r="I538" s="106" t="str">
        <f t="shared" ca="1" si="145"/>
        <v>-</v>
      </c>
      <c r="J538" s="106" t="e">
        <f t="shared" ca="1" si="142"/>
        <v>#N/A</v>
      </c>
      <c r="K538" s="119" t="e">
        <f t="shared" ca="1" si="137"/>
        <v>#N/A</v>
      </c>
      <c r="L538" s="119" t="e">
        <f t="shared" ca="1" si="138"/>
        <v>#N/A</v>
      </c>
      <c r="M538" s="119" t="e">
        <f t="shared" ca="1" si="139"/>
        <v>#N/A</v>
      </c>
      <c r="N538" s="119" t="e">
        <f t="shared" ca="1" si="140"/>
        <v>#N/A</v>
      </c>
      <c r="O538" s="119" t="str">
        <f t="shared" ca="1" si="144"/>
        <v>-</v>
      </c>
      <c r="P538" s="119" t="str">
        <f t="shared" ca="1" si="143"/>
        <v>-</v>
      </c>
      <c r="Q538" s="106" t="e">
        <f t="shared" ca="1" si="141"/>
        <v>#N/A</v>
      </c>
    </row>
    <row r="539" spans="1:17" hidden="1">
      <c r="A539" s="106">
        <f t="shared" si="135"/>
        <v>528</v>
      </c>
      <c r="B539" s="106" t="str">
        <f t="shared" ca="1" si="136"/>
        <v>N</v>
      </c>
      <c r="C539" s="106" t="str">
        <f t="shared" ca="1" si="145"/>
        <v>-</v>
      </c>
      <c r="D539" s="106" t="str">
        <f t="shared" ca="1" si="145"/>
        <v>-</v>
      </c>
      <c r="E539" s="106" t="str">
        <f t="shared" ca="1" si="145"/>
        <v>-</v>
      </c>
      <c r="F539" s="106" t="str">
        <f t="shared" ca="1" si="145"/>
        <v>-</v>
      </c>
      <c r="G539" s="106" t="str">
        <f t="shared" ca="1" si="145"/>
        <v>-</v>
      </c>
      <c r="H539" s="112" t="str">
        <f t="shared" ca="1" si="145"/>
        <v>-</v>
      </c>
      <c r="I539" s="106" t="str">
        <f t="shared" ca="1" si="145"/>
        <v>-</v>
      </c>
      <c r="J539" s="106" t="e">
        <f t="shared" ca="1" si="142"/>
        <v>#N/A</v>
      </c>
      <c r="K539" s="119" t="e">
        <f t="shared" ca="1" si="137"/>
        <v>#N/A</v>
      </c>
      <c r="L539" s="119" t="e">
        <f t="shared" ca="1" si="138"/>
        <v>#N/A</v>
      </c>
      <c r="M539" s="119" t="e">
        <f t="shared" ca="1" si="139"/>
        <v>#N/A</v>
      </c>
      <c r="N539" s="119" t="e">
        <f t="shared" ca="1" si="140"/>
        <v>#N/A</v>
      </c>
      <c r="O539" s="119" t="str">
        <f t="shared" ca="1" si="144"/>
        <v>-</v>
      </c>
      <c r="P539" s="119" t="str">
        <f t="shared" ca="1" si="143"/>
        <v>-</v>
      </c>
      <c r="Q539" s="106" t="e">
        <f t="shared" ca="1" si="141"/>
        <v>#N/A</v>
      </c>
    </row>
    <row r="540" spans="1:17" hidden="1">
      <c r="A540" s="106">
        <f t="shared" si="135"/>
        <v>529</v>
      </c>
      <c r="B540" s="106" t="str">
        <f t="shared" ca="1" si="136"/>
        <v>N</v>
      </c>
      <c r="C540" s="106" t="str">
        <f t="shared" ca="1" si="145"/>
        <v>-</v>
      </c>
      <c r="D540" s="106" t="str">
        <f t="shared" ca="1" si="145"/>
        <v>-</v>
      </c>
      <c r="E540" s="106" t="str">
        <f t="shared" ca="1" si="145"/>
        <v>-</v>
      </c>
      <c r="F540" s="106" t="str">
        <f t="shared" ca="1" si="145"/>
        <v>-</v>
      </c>
      <c r="G540" s="106" t="str">
        <f t="shared" ca="1" si="145"/>
        <v>-</v>
      </c>
      <c r="H540" s="112" t="str">
        <f t="shared" ca="1" si="145"/>
        <v>-</v>
      </c>
      <c r="I540" s="106" t="str">
        <f t="shared" ca="1" si="145"/>
        <v>-</v>
      </c>
      <c r="J540" s="106" t="e">
        <f t="shared" ca="1" si="142"/>
        <v>#N/A</v>
      </c>
      <c r="K540" s="119" t="e">
        <f t="shared" ca="1" si="137"/>
        <v>#N/A</v>
      </c>
      <c r="L540" s="119" t="e">
        <f t="shared" ca="1" si="138"/>
        <v>#N/A</v>
      </c>
      <c r="M540" s="119" t="e">
        <f t="shared" ca="1" si="139"/>
        <v>#N/A</v>
      </c>
      <c r="N540" s="119" t="e">
        <f t="shared" ca="1" si="140"/>
        <v>#N/A</v>
      </c>
      <c r="O540" s="119" t="str">
        <f t="shared" ca="1" si="144"/>
        <v>-</v>
      </c>
      <c r="P540" s="119" t="str">
        <f t="shared" ca="1" si="143"/>
        <v>-</v>
      </c>
      <c r="Q540" s="106" t="e">
        <f t="shared" ca="1" si="141"/>
        <v>#N/A</v>
      </c>
    </row>
    <row r="541" spans="1:17" hidden="1">
      <c r="A541" s="106">
        <f t="shared" si="135"/>
        <v>530</v>
      </c>
      <c r="B541" s="106" t="str">
        <f t="shared" ca="1" si="136"/>
        <v>N</v>
      </c>
      <c r="C541" s="106" t="str">
        <f t="shared" ca="1" si="145"/>
        <v>-</v>
      </c>
      <c r="D541" s="106" t="str">
        <f t="shared" ca="1" si="145"/>
        <v>-</v>
      </c>
      <c r="E541" s="106" t="str">
        <f t="shared" ca="1" si="145"/>
        <v>-</v>
      </c>
      <c r="F541" s="106" t="str">
        <f t="shared" ca="1" si="145"/>
        <v>-</v>
      </c>
      <c r="G541" s="106" t="str">
        <f t="shared" ca="1" si="145"/>
        <v>-</v>
      </c>
      <c r="H541" s="112" t="str">
        <f t="shared" ca="1" si="145"/>
        <v>-</v>
      </c>
      <c r="I541" s="106" t="str">
        <f t="shared" ca="1" si="145"/>
        <v>-</v>
      </c>
      <c r="J541" s="106" t="e">
        <f t="shared" ca="1" si="142"/>
        <v>#N/A</v>
      </c>
      <c r="K541" s="119" t="e">
        <f t="shared" ca="1" si="137"/>
        <v>#N/A</v>
      </c>
      <c r="L541" s="119" t="e">
        <f t="shared" ca="1" si="138"/>
        <v>#N/A</v>
      </c>
      <c r="M541" s="119" t="e">
        <f t="shared" ca="1" si="139"/>
        <v>#N/A</v>
      </c>
      <c r="N541" s="119" t="e">
        <f t="shared" ca="1" si="140"/>
        <v>#N/A</v>
      </c>
      <c r="O541" s="119" t="str">
        <f t="shared" ca="1" si="144"/>
        <v>-</v>
      </c>
      <c r="P541" s="119" t="str">
        <f t="shared" ca="1" si="143"/>
        <v>-</v>
      </c>
      <c r="Q541" s="106" t="e">
        <f t="shared" ca="1" si="141"/>
        <v>#N/A</v>
      </c>
    </row>
    <row r="542" spans="1:17" hidden="1">
      <c r="A542" s="106">
        <f t="shared" si="135"/>
        <v>531</v>
      </c>
      <c r="B542" s="106" t="str">
        <f t="shared" ca="1" si="136"/>
        <v>N</v>
      </c>
      <c r="C542" s="106" t="str">
        <f t="shared" ref="C542:I551" ca="1" si="146">IF($B542="OK",OFFSET(gen_sort_ul,$A542,C$2),"-")</f>
        <v>-</v>
      </c>
      <c r="D542" s="106" t="str">
        <f t="shared" ca="1" si="146"/>
        <v>-</v>
      </c>
      <c r="E542" s="106" t="str">
        <f t="shared" ca="1" si="146"/>
        <v>-</v>
      </c>
      <c r="F542" s="106" t="str">
        <f t="shared" ca="1" si="146"/>
        <v>-</v>
      </c>
      <c r="G542" s="106" t="str">
        <f t="shared" ca="1" si="146"/>
        <v>-</v>
      </c>
      <c r="H542" s="112" t="str">
        <f t="shared" ca="1" si="146"/>
        <v>-</v>
      </c>
      <c r="I542" s="106" t="str">
        <f t="shared" ca="1" si="146"/>
        <v>-</v>
      </c>
      <c r="J542" s="106" t="e">
        <f t="shared" ca="1" si="142"/>
        <v>#N/A</v>
      </c>
      <c r="K542" s="119" t="e">
        <f t="shared" ca="1" si="137"/>
        <v>#N/A</v>
      </c>
      <c r="L542" s="119" t="e">
        <f t="shared" ca="1" si="138"/>
        <v>#N/A</v>
      </c>
      <c r="M542" s="119" t="e">
        <f t="shared" ca="1" si="139"/>
        <v>#N/A</v>
      </c>
      <c r="N542" s="119" t="e">
        <f t="shared" ca="1" si="140"/>
        <v>#N/A</v>
      </c>
      <c r="O542" s="119" t="str">
        <f t="shared" ca="1" si="144"/>
        <v>-</v>
      </c>
      <c r="P542" s="119" t="str">
        <f t="shared" ca="1" si="143"/>
        <v>-</v>
      </c>
      <c r="Q542" s="106" t="e">
        <f t="shared" ca="1" si="141"/>
        <v>#N/A</v>
      </c>
    </row>
    <row r="543" spans="1:17" hidden="1">
      <c r="A543" s="106">
        <f t="shared" si="135"/>
        <v>532</v>
      </c>
      <c r="B543" s="106" t="str">
        <f t="shared" ca="1" si="136"/>
        <v>N</v>
      </c>
      <c r="C543" s="106" t="str">
        <f t="shared" ca="1" si="146"/>
        <v>-</v>
      </c>
      <c r="D543" s="106" t="str">
        <f t="shared" ca="1" si="146"/>
        <v>-</v>
      </c>
      <c r="E543" s="106" t="str">
        <f t="shared" ca="1" si="146"/>
        <v>-</v>
      </c>
      <c r="F543" s="106" t="str">
        <f t="shared" ca="1" si="146"/>
        <v>-</v>
      </c>
      <c r="G543" s="106" t="str">
        <f t="shared" ca="1" si="146"/>
        <v>-</v>
      </c>
      <c r="H543" s="112" t="str">
        <f t="shared" ca="1" si="146"/>
        <v>-</v>
      </c>
      <c r="I543" s="106" t="str">
        <f t="shared" ca="1" si="146"/>
        <v>-</v>
      </c>
      <c r="J543" s="106" t="e">
        <f t="shared" ca="1" si="142"/>
        <v>#N/A</v>
      </c>
      <c r="K543" s="119" t="e">
        <f t="shared" ca="1" si="137"/>
        <v>#N/A</v>
      </c>
      <c r="L543" s="119" t="e">
        <f t="shared" ca="1" si="138"/>
        <v>#N/A</v>
      </c>
      <c r="M543" s="119" t="e">
        <f t="shared" ca="1" si="139"/>
        <v>#N/A</v>
      </c>
      <c r="N543" s="119" t="e">
        <f t="shared" ca="1" si="140"/>
        <v>#N/A</v>
      </c>
      <c r="O543" s="119" t="str">
        <f t="shared" ca="1" si="144"/>
        <v>-</v>
      </c>
      <c r="P543" s="119" t="str">
        <f t="shared" ca="1" si="143"/>
        <v>-</v>
      </c>
      <c r="Q543" s="106" t="e">
        <f t="shared" ca="1" si="141"/>
        <v>#N/A</v>
      </c>
    </row>
    <row r="544" spans="1:17" hidden="1">
      <c r="A544" s="106">
        <f t="shared" si="135"/>
        <v>533</v>
      </c>
      <c r="B544" s="106" t="str">
        <f t="shared" ca="1" si="136"/>
        <v>N</v>
      </c>
      <c r="C544" s="106" t="str">
        <f t="shared" ca="1" si="146"/>
        <v>-</v>
      </c>
      <c r="D544" s="106" t="str">
        <f t="shared" ca="1" si="146"/>
        <v>-</v>
      </c>
      <c r="E544" s="106" t="str">
        <f t="shared" ca="1" si="146"/>
        <v>-</v>
      </c>
      <c r="F544" s="106" t="str">
        <f t="shared" ca="1" si="146"/>
        <v>-</v>
      </c>
      <c r="G544" s="106" t="str">
        <f t="shared" ca="1" si="146"/>
        <v>-</v>
      </c>
      <c r="H544" s="112" t="str">
        <f t="shared" ca="1" si="146"/>
        <v>-</v>
      </c>
      <c r="I544" s="106" t="str">
        <f t="shared" ca="1" si="146"/>
        <v>-</v>
      </c>
      <c r="J544" s="106" t="e">
        <f t="shared" ca="1" si="142"/>
        <v>#N/A</v>
      </c>
      <c r="K544" s="119" t="e">
        <f t="shared" ca="1" si="137"/>
        <v>#N/A</v>
      </c>
      <c r="L544" s="119" t="e">
        <f t="shared" ca="1" si="138"/>
        <v>#N/A</v>
      </c>
      <c r="M544" s="119" t="e">
        <f t="shared" ca="1" si="139"/>
        <v>#N/A</v>
      </c>
      <c r="N544" s="119" t="e">
        <f t="shared" ca="1" si="140"/>
        <v>#N/A</v>
      </c>
      <c r="O544" s="119" t="str">
        <f t="shared" ca="1" si="144"/>
        <v>-</v>
      </c>
      <c r="P544" s="119" t="str">
        <f t="shared" ca="1" si="143"/>
        <v>-</v>
      </c>
      <c r="Q544" s="106" t="e">
        <f t="shared" ca="1" si="141"/>
        <v>#N/A</v>
      </c>
    </row>
    <row r="545" spans="1:17" hidden="1">
      <c r="A545" s="106">
        <f t="shared" si="135"/>
        <v>534</v>
      </c>
      <c r="B545" s="106" t="str">
        <f t="shared" ca="1" si="136"/>
        <v>N</v>
      </c>
      <c r="C545" s="106" t="str">
        <f t="shared" ca="1" si="146"/>
        <v>-</v>
      </c>
      <c r="D545" s="106" t="str">
        <f t="shared" ca="1" si="146"/>
        <v>-</v>
      </c>
      <c r="E545" s="106" t="str">
        <f t="shared" ca="1" si="146"/>
        <v>-</v>
      </c>
      <c r="F545" s="106" t="str">
        <f t="shared" ca="1" si="146"/>
        <v>-</v>
      </c>
      <c r="G545" s="106" t="str">
        <f t="shared" ca="1" si="146"/>
        <v>-</v>
      </c>
      <c r="H545" s="112" t="str">
        <f t="shared" ca="1" si="146"/>
        <v>-</v>
      </c>
      <c r="I545" s="106" t="str">
        <f t="shared" ca="1" si="146"/>
        <v>-</v>
      </c>
      <c r="J545" s="106" t="e">
        <f t="shared" ca="1" si="142"/>
        <v>#N/A</v>
      </c>
      <c r="K545" s="119" t="e">
        <f t="shared" ca="1" si="137"/>
        <v>#N/A</v>
      </c>
      <c r="L545" s="119" t="e">
        <f t="shared" ca="1" si="138"/>
        <v>#N/A</v>
      </c>
      <c r="M545" s="119" t="e">
        <f t="shared" ca="1" si="139"/>
        <v>#N/A</v>
      </c>
      <c r="N545" s="119" t="e">
        <f t="shared" ca="1" si="140"/>
        <v>#N/A</v>
      </c>
      <c r="O545" s="119" t="str">
        <f t="shared" ca="1" si="144"/>
        <v>-</v>
      </c>
      <c r="P545" s="119" t="str">
        <f t="shared" ca="1" si="143"/>
        <v>-</v>
      </c>
      <c r="Q545" s="106" t="e">
        <f t="shared" ca="1" si="141"/>
        <v>#N/A</v>
      </c>
    </row>
    <row r="546" spans="1:17" hidden="1">
      <c r="A546" s="106">
        <f t="shared" si="135"/>
        <v>535</v>
      </c>
      <c r="B546" s="106" t="str">
        <f t="shared" ca="1" si="136"/>
        <v>N</v>
      </c>
      <c r="C546" s="106" t="str">
        <f t="shared" ca="1" si="146"/>
        <v>-</v>
      </c>
      <c r="D546" s="106" t="str">
        <f t="shared" ca="1" si="146"/>
        <v>-</v>
      </c>
      <c r="E546" s="106" t="str">
        <f t="shared" ca="1" si="146"/>
        <v>-</v>
      </c>
      <c r="F546" s="106" t="str">
        <f t="shared" ca="1" si="146"/>
        <v>-</v>
      </c>
      <c r="G546" s="106" t="str">
        <f t="shared" ca="1" si="146"/>
        <v>-</v>
      </c>
      <c r="H546" s="112" t="str">
        <f t="shared" ca="1" si="146"/>
        <v>-</v>
      </c>
      <c r="I546" s="106" t="str">
        <f t="shared" ca="1" si="146"/>
        <v>-</v>
      </c>
      <c r="J546" s="106" t="e">
        <f t="shared" ca="1" si="142"/>
        <v>#N/A</v>
      </c>
      <c r="K546" s="119" t="e">
        <f t="shared" ca="1" si="137"/>
        <v>#N/A</v>
      </c>
      <c r="L546" s="119" t="e">
        <f t="shared" ca="1" si="138"/>
        <v>#N/A</v>
      </c>
      <c r="M546" s="119" t="e">
        <f t="shared" ca="1" si="139"/>
        <v>#N/A</v>
      </c>
      <c r="N546" s="119" t="e">
        <f t="shared" ca="1" si="140"/>
        <v>#N/A</v>
      </c>
      <c r="O546" s="119" t="str">
        <f t="shared" ca="1" si="144"/>
        <v>-</v>
      </c>
      <c r="P546" s="119" t="str">
        <f t="shared" ca="1" si="143"/>
        <v>-</v>
      </c>
      <c r="Q546" s="106" t="e">
        <f t="shared" ca="1" si="141"/>
        <v>#N/A</v>
      </c>
    </row>
    <row r="547" spans="1:17" hidden="1">
      <c r="A547" s="106">
        <f t="shared" si="135"/>
        <v>536</v>
      </c>
      <c r="B547" s="106" t="str">
        <f t="shared" ca="1" si="136"/>
        <v>N</v>
      </c>
      <c r="C547" s="106" t="str">
        <f t="shared" ca="1" si="146"/>
        <v>-</v>
      </c>
      <c r="D547" s="106" t="str">
        <f t="shared" ca="1" si="146"/>
        <v>-</v>
      </c>
      <c r="E547" s="106" t="str">
        <f t="shared" ca="1" si="146"/>
        <v>-</v>
      </c>
      <c r="F547" s="106" t="str">
        <f t="shared" ca="1" si="146"/>
        <v>-</v>
      </c>
      <c r="G547" s="106" t="str">
        <f t="shared" ca="1" si="146"/>
        <v>-</v>
      </c>
      <c r="H547" s="112" t="str">
        <f t="shared" ca="1" si="146"/>
        <v>-</v>
      </c>
      <c r="I547" s="106" t="str">
        <f t="shared" ca="1" si="146"/>
        <v>-</v>
      </c>
      <c r="J547" s="106" t="e">
        <f t="shared" ca="1" si="142"/>
        <v>#N/A</v>
      </c>
      <c r="K547" s="119" t="e">
        <f t="shared" ca="1" si="137"/>
        <v>#N/A</v>
      </c>
      <c r="L547" s="119" t="e">
        <f t="shared" ca="1" si="138"/>
        <v>#N/A</v>
      </c>
      <c r="M547" s="119" t="e">
        <f t="shared" ca="1" si="139"/>
        <v>#N/A</v>
      </c>
      <c r="N547" s="119" t="e">
        <f t="shared" ca="1" si="140"/>
        <v>#N/A</v>
      </c>
      <c r="O547" s="119" t="str">
        <f t="shared" ca="1" si="144"/>
        <v>-</v>
      </c>
      <c r="P547" s="119" t="str">
        <f t="shared" ca="1" si="143"/>
        <v>-</v>
      </c>
      <c r="Q547" s="106" t="e">
        <f t="shared" ca="1" si="141"/>
        <v>#N/A</v>
      </c>
    </row>
    <row r="548" spans="1:17" hidden="1">
      <c r="A548" s="106">
        <f t="shared" si="135"/>
        <v>537</v>
      </c>
      <c r="B548" s="106" t="str">
        <f t="shared" ca="1" si="136"/>
        <v>N</v>
      </c>
      <c r="C548" s="106" t="str">
        <f t="shared" ca="1" si="146"/>
        <v>-</v>
      </c>
      <c r="D548" s="106" t="str">
        <f t="shared" ca="1" si="146"/>
        <v>-</v>
      </c>
      <c r="E548" s="106" t="str">
        <f t="shared" ca="1" si="146"/>
        <v>-</v>
      </c>
      <c r="F548" s="106" t="str">
        <f t="shared" ca="1" si="146"/>
        <v>-</v>
      </c>
      <c r="G548" s="106" t="str">
        <f t="shared" ca="1" si="146"/>
        <v>-</v>
      </c>
      <c r="H548" s="112" t="str">
        <f t="shared" ca="1" si="146"/>
        <v>-</v>
      </c>
      <c r="I548" s="106" t="str">
        <f t="shared" ca="1" si="146"/>
        <v>-</v>
      </c>
      <c r="J548" s="106" t="e">
        <f t="shared" ca="1" si="142"/>
        <v>#N/A</v>
      </c>
      <c r="K548" s="119" t="e">
        <f t="shared" ca="1" si="137"/>
        <v>#N/A</v>
      </c>
      <c r="L548" s="119" t="e">
        <f t="shared" ca="1" si="138"/>
        <v>#N/A</v>
      </c>
      <c r="M548" s="119" t="e">
        <f t="shared" ca="1" si="139"/>
        <v>#N/A</v>
      </c>
      <c r="N548" s="119" t="e">
        <f t="shared" ca="1" si="140"/>
        <v>#N/A</v>
      </c>
      <c r="O548" s="119" t="str">
        <f t="shared" ca="1" si="144"/>
        <v>-</v>
      </c>
      <c r="P548" s="119" t="str">
        <f t="shared" ca="1" si="143"/>
        <v>-</v>
      </c>
      <c r="Q548" s="106" t="e">
        <f t="shared" ca="1" si="141"/>
        <v>#N/A</v>
      </c>
    </row>
    <row r="549" spans="1:17" hidden="1">
      <c r="A549" s="106">
        <f t="shared" si="135"/>
        <v>538</v>
      </c>
      <c r="B549" s="106" t="str">
        <f t="shared" ca="1" si="136"/>
        <v>N</v>
      </c>
      <c r="C549" s="106" t="str">
        <f t="shared" ca="1" si="146"/>
        <v>-</v>
      </c>
      <c r="D549" s="106" t="str">
        <f t="shared" ca="1" si="146"/>
        <v>-</v>
      </c>
      <c r="E549" s="106" t="str">
        <f t="shared" ca="1" si="146"/>
        <v>-</v>
      </c>
      <c r="F549" s="106" t="str">
        <f t="shared" ca="1" si="146"/>
        <v>-</v>
      </c>
      <c r="G549" s="106" t="str">
        <f t="shared" ca="1" si="146"/>
        <v>-</v>
      </c>
      <c r="H549" s="112" t="str">
        <f t="shared" ca="1" si="146"/>
        <v>-</v>
      </c>
      <c r="I549" s="106" t="str">
        <f t="shared" ca="1" si="146"/>
        <v>-</v>
      </c>
      <c r="J549" s="106" t="e">
        <f t="shared" ca="1" si="142"/>
        <v>#N/A</v>
      </c>
      <c r="K549" s="119" t="e">
        <f t="shared" ca="1" si="137"/>
        <v>#N/A</v>
      </c>
      <c r="L549" s="119" t="e">
        <f t="shared" ca="1" si="138"/>
        <v>#N/A</v>
      </c>
      <c r="M549" s="119" t="e">
        <f t="shared" ca="1" si="139"/>
        <v>#N/A</v>
      </c>
      <c r="N549" s="119" t="e">
        <f t="shared" ca="1" si="140"/>
        <v>#N/A</v>
      </c>
      <c r="O549" s="119" t="str">
        <f t="shared" ca="1" si="144"/>
        <v>-</v>
      </c>
      <c r="P549" s="119" t="str">
        <f t="shared" ca="1" si="143"/>
        <v>-</v>
      </c>
      <c r="Q549" s="106" t="e">
        <f t="shared" ca="1" si="141"/>
        <v>#N/A</v>
      </c>
    </row>
    <row r="550" spans="1:17" hidden="1">
      <c r="A550" s="106">
        <f t="shared" si="135"/>
        <v>539</v>
      </c>
      <c r="B550" s="106" t="str">
        <f t="shared" ca="1" si="136"/>
        <v>N</v>
      </c>
      <c r="C550" s="106" t="str">
        <f t="shared" ca="1" si="146"/>
        <v>-</v>
      </c>
      <c r="D550" s="106" t="str">
        <f t="shared" ca="1" si="146"/>
        <v>-</v>
      </c>
      <c r="E550" s="106" t="str">
        <f t="shared" ca="1" si="146"/>
        <v>-</v>
      </c>
      <c r="F550" s="106" t="str">
        <f t="shared" ca="1" si="146"/>
        <v>-</v>
      </c>
      <c r="G550" s="106" t="str">
        <f t="shared" ca="1" si="146"/>
        <v>-</v>
      </c>
      <c r="H550" s="112" t="str">
        <f t="shared" ca="1" si="146"/>
        <v>-</v>
      </c>
      <c r="I550" s="106" t="str">
        <f t="shared" ca="1" si="146"/>
        <v>-</v>
      </c>
      <c r="J550" s="106" t="e">
        <f t="shared" ca="1" si="142"/>
        <v>#N/A</v>
      </c>
      <c r="K550" s="119" t="e">
        <f t="shared" ca="1" si="137"/>
        <v>#N/A</v>
      </c>
      <c r="L550" s="119" t="e">
        <f t="shared" ca="1" si="138"/>
        <v>#N/A</v>
      </c>
      <c r="M550" s="119" t="e">
        <f t="shared" ca="1" si="139"/>
        <v>#N/A</v>
      </c>
      <c r="N550" s="119" t="e">
        <f t="shared" ca="1" si="140"/>
        <v>#N/A</v>
      </c>
      <c r="O550" s="119" t="str">
        <f t="shared" ca="1" si="144"/>
        <v>-</v>
      </c>
      <c r="P550" s="119" t="str">
        <f t="shared" ca="1" si="143"/>
        <v>-</v>
      </c>
      <c r="Q550" s="106" t="e">
        <f t="shared" ca="1" si="141"/>
        <v>#N/A</v>
      </c>
    </row>
    <row r="551" spans="1:17" hidden="1">
      <c r="A551" s="106">
        <f t="shared" si="135"/>
        <v>540</v>
      </c>
      <c r="B551" s="106" t="str">
        <f t="shared" ca="1" si="136"/>
        <v>N</v>
      </c>
      <c r="C551" s="106" t="str">
        <f t="shared" ca="1" si="146"/>
        <v>-</v>
      </c>
      <c r="D551" s="106" t="str">
        <f t="shared" ca="1" si="146"/>
        <v>-</v>
      </c>
      <c r="E551" s="106" t="str">
        <f t="shared" ca="1" si="146"/>
        <v>-</v>
      </c>
      <c r="F551" s="106" t="str">
        <f t="shared" ca="1" si="146"/>
        <v>-</v>
      </c>
      <c r="G551" s="106" t="str">
        <f t="shared" ca="1" si="146"/>
        <v>-</v>
      </c>
      <c r="H551" s="112" t="str">
        <f t="shared" ca="1" si="146"/>
        <v>-</v>
      </c>
      <c r="I551" s="106" t="str">
        <f t="shared" ca="1" si="146"/>
        <v>-</v>
      </c>
      <c r="J551" s="106" t="e">
        <f t="shared" ca="1" si="142"/>
        <v>#N/A</v>
      </c>
      <c r="K551" s="119" t="e">
        <f t="shared" ca="1" si="137"/>
        <v>#N/A</v>
      </c>
      <c r="L551" s="119" t="e">
        <f t="shared" ca="1" si="138"/>
        <v>#N/A</v>
      </c>
      <c r="M551" s="119" t="e">
        <f t="shared" ca="1" si="139"/>
        <v>#N/A</v>
      </c>
      <c r="N551" s="119" t="e">
        <f t="shared" ca="1" si="140"/>
        <v>#N/A</v>
      </c>
      <c r="O551" s="119" t="str">
        <f t="shared" ca="1" si="144"/>
        <v>-</v>
      </c>
      <c r="P551" s="119" t="str">
        <f t="shared" ca="1" si="143"/>
        <v>-</v>
      </c>
      <c r="Q551" s="106" t="e">
        <f t="shared" ca="1" si="141"/>
        <v>#N/A</v>
      </c>
    </row>
    <row r="552" spans="1:17" hidden="1">
      <c r="A552" s="106">
        <f t="shared" si="135"/>
        <v>541</v>
      </c>
      <c r="B552" s="106" t="str">
        <f t="shared" ca="1" si="136"/>
        <v>N</v>
      </c>
      <c r="C552" s="106" t="str">
        <f t="shared" ref="C552:I561" ca="1" si="147">IF($B552="OK",OFFSET(gen_sort_ul,$A552,C$2),"-")</f>
        <v>-</v>
      </c>
      <c r="D552" s="106" t="str">
        <f t="shared" ca="1" si="147"/>
        <v>-</v>
      </c>
      <c r="E552" s="106" t="str">
        <f t="shared" ca="1" si="147"/>
        <v>-</v>
      </c>
      <c r="F552" s="106" t="str">
        <f t="shared" ca="1" si="147"/>
        <v>-</v>
      </c>
      <c r="G552" s="106" t="str">
        <f t="shared" ca="1" si="147"/>
        <v>-</v>
      </c>
      <c r="H552" s="112" t="str">
        <f t="shared" ca="1" si="147"/>
        <v>-</v>
      </c>
      <c r="I552" s="106" t="str">
        <f t="shared" ca="1" si="147"/>
        <v>-</v>
      </c>
      <c r="J552" s="106" t="e">
        <f t="shared" ca="1" si="142"/>
        <v>#N/A</v>
      </c>
      <c r="K552" s="119" t="e">
        <f t="shared" ca="1" si="137"/>
        <v>#N/A</v>
      </c>
      <c r="L552" s="119" t="e">
        <f t="shared" ca="1" si="138"/>
        <v>#N/A</v>
      </c>
      <c r="M552" s="119" t="e">
        <f t="shared" ca="1" si="139"/>
        <v>#N/A</v>
      </c>
      <c r="N552" s="119" t="e">
        <f t="shared" ca="1" si="140"/>
        <v>#N/A</v>
      </c>
      <c r="O552" s="119" t="str">
        <f t="shared" ca="1" si="144"/>
        <v>-</v>
      </c>
      <c r="P552" s="119" t="str">
        <f t="shared" ca="1" si="143"/>
        <v>-</v>
      </c>
      <c r="Q552" s="106" t="e">
        <f t="shared" ca="1" si="141"/>
        <v>#N/A</v>
      </c>
    </row>
    <row r="553" spans="1:17" hidden="1">
      <c r="A553" s="106">
        <f t="shared" si="135"/>
        <v>542</v>
      </c>
      <c r="B553" s="106" t="str">
        <f t="shared" ca="1" si="136"/>
        <v>N</v>
      </c>
      <c r="C553" s="106" t="str">
        <f t="shared" ca="1" si="147"/>
        <v>-</v>
      </c>
      <c r="D553" s="106" t="str">
        <f t="shared" ca="1" si="147"/>
        <v>-</v>
      </c>
      <c r="E553" s="106" t="str">
        <f t="shared" ca="1" si="147"/>
        <v>-</v>
      </c>
      <c r="F553" s="106" t="str">
        <f t="shared" ca="1" si="147"/>
        <v>-</v>
      </c>
      <c r="G553" s="106" t="str">
        <f t="shared" ca="1" si="147"/>
        <v>-</v>
      </c>
      <c r="H553" s="112" t="str">
        <f t="shared" ca="1" si="147"/>
        <v>-</v>
      </c>
      <c r="I553" s="106" t="str">
        <f t="shared" ca="1" si="147"/>
        <v>-</v>
      </c>
      <c r="J553" s="106" t="e">
        <f t="shared" ca="1" si="142"/>
        <v>#N/A</v>
      </c>
      <c r="K553" s="119" t="e">
        <f t="shared" ca="1" si="137"/>
        <v>#N/A</v>
      </c>
      <c r="L553" s="119" t="e">
        <f t="shared" ca="1" si="138"/>
        <v>#N/A</v>
      </c>
      <c r="M553" s="119" t="e">
        <f t="shared" ca="1" si="139"/>
        <v>#N/A</v>
      </c>
      <c r="N553" s="119" t="e">
        <f t="shared" ca="1" si="140"/>
        <v>#N/A</v>
      </c>
      <c r="O553" s="119" t="str">
        <f t="shared" ca="1" si="144"/>
        <v>-</v>
      </c>
      <c r="P553" s="119" t="str">
        <f t="shared" ca="1" si="143"/>
        <v>-</v>
      </c>
      <c r="Q553" s="106" t="e">
        <f t="shared" ca="1" si="141"/>
        <v>#N/A</v>
      </c>
    </row>
    <row r="554" spans="1:17" hidden="1">
      <c r="A554" s="106">
        <f t="shared" si="135"/>
        <v>543</v>
      </c>
      <c r="B554" s="106" t="str">
        <f t="shared" ca="1" si="136"/>
        <v>N</v>
      </c>
      <c r="C554" s="106" t="str">
        <f t="shared" ca="1" si="147"/>
        <v>-</v>
      </c>
      <c r="D554" s="106" t="str">
        <f t="shared" ca="1" si="147"/>
        <v>-</v>
      </c>
      <c r="E554" s="106" t="str">
        <f t="shared" ca="1" si="147"/>
        <v>-</v>
      </c>
      <c r="F554" s="106" t="str">
        <f t="shared" ca="1" si="147"/>
        <v>-</v>
      </c>
      <c r="G554" s="106" t="str">
        <f t="shared" ca="1" si="147"/>
        <v>-</v>
      </c>
      <c r="H554" s="112" t="str">
        <f t="shared" ca="1" si="147"/>
        <v>-</v>
      </c>
      <c r="I554" s="106" t="str">
        <f t="shared" ca="1" si="147"/>
        <v>-</v>
      </c>
      <c r="J554" s="106" t="e">
        <f t="shared" ca="1" si="142"/>
        <v>#N/A</v>
      </c>
      <c r="K554" s="119" t="e">
        <f t="shared" ca="1" si="137"/>
        <v>#N/A</v>
      </c>
      <c r="L554" s="119" t="e">
        <f t="shared" ca="1" si="138"/>
        <v>#N/A</v>
      </c>
      <c r="M554" s="119" t="e">
        <f t="shared" ca="1" si="139"/>
        <v>#N/A</v>
      </c>
      <c r="N554" s="119" t="e">
        <f t="shared" ca="1" si="140"/>
        <v>#N/A</v>
      </c>
      <c r="O554" s="119" t="str">
        <f t="shared" ca="1" si="144"/>
        <v>-</v>
      </c>
      <c r="P554" s="119" t="str">
        <f t="shared" ca="1" si="143"/>
        <v>-</v>
      </c>
      <c r="Q554" s="106" t="e">
        <f t="shared" ca="1" si="141"/>
        <v>#N/A</v>
      </c>
    </row>
    <row r="555" spans="1:17" hidden="1">
      <c r="A555" s="106">
        <f t="shared" si="135"/>
        <v>544</v>
      </c>
      <c r="B555" s="106" t="str">
        <f t="shared" ca="1" si="136"/>
        <v>N</v>
      </c>
      <c r="C555" s="106" t="str">
        <f t="shared" ca="1" si="147"/>
        <v>-</v>
      </c>
      <c r="D555" s="106" t="str">
        <f t="shared" ca="1" si="147"/>
        <v>-</v>
      </c>
      <c r="E555" s="106" t="str">
        <f t="shared" ca="1" si="147"/>
        <v>-</v>
      </c>
      <c r="F555" s="106" t="str">
        <f t="shared" ca="1" si="147"/>
        <v>-</v>
      </c>
      <c r="G555" s="106" t="str">
        <f t="shared" ca="1" si="147"/>
        <v>-</v>
      </c>
      <c r="H555" s="112" t="str">
        <f t="shared" ca="1" si="147"/>
        <v>-</v>
      </c>
      <c r="I555" s="106" t="str">
        <f t="shared" ca="1" si="147"/>
        <v>-</v>
      </c>
      <c r="J555" s="106" t="e">
        <f t="shared" ca="1" si="142"/>
        <v>#N/A</v>
      </c>
      <c r="K555" s="119" t="e">
        <f t="shared" ca="1" si="137"/>
        <v>#N/A</v>
      </c>
      <c r="L555" s="119" t="e">
        <f t="shared" ca="1" si="138"/>
        <v>#N/A</v>
      </c>
      <c r="M555" s="119" t="e">
        <f t="shared" ca="1" si="139"/>
        <v>#N/A</v>
      </c>
      <c r="N555" s="119" t="e">
        <f t="shared" ca="1" si="140"/>
        <v>#N/A</v>
      </c>
      <c r="O555" s="119" t="str">
        <f t="shared" ca="1" si="144"/>
        <v>-</v>
      </c>
      <c r="P555" s="119" t="str">
        <f t="shared" ca="1" si="143"/>
        <v>-</v>
      </c>
      <c r="Q555" s="106" t="e">
        <f t="shared" ca="1" si="141"/>
        <v>#N/A</v>
      </c>
    </row>
    <row r="556" spans="1:17" hidden="1">
      <c r="A556" s="106">
        <f t="shared" si="135"/>
        <v>545</v>
      </c>
      <c r="B556" s="106" t="str">
        <f t="shared" ca="1" si="136"/>
        <v>N</v>
      </c>
      <c r="C556" s="106" t="str">
        <f t="shared" ca="1" si="147"/>
        <v>-</v>
      </c>
      <c r="D556" s="106" t="str">
        <f t="shared" ca="1" si="147"/>
        <v>-</v>
      </c>
      <c r="E556" s="106" t="str">
        <f t="shared" ca="1" si="147"/>
        <v>-</v>
      </c>
      <c r="F556" s="106" t="str">
        <f t="shared" ca="1" si="147"/>
        <v>-</v>
      </c>
      <c r="G556" s="106" t="str">
        <f t="shared" ca="1" si="147"/>
        <v>-</v>
      </c>
      <c r="H556" s="112" t="str">
        <f t="shared" ca="1" si="147"/>
        <v>-</v>
      </c>
      <c r="I556" s="106" t="str">
        <f t="shared" ca="1" si="147"/>
        <v>-</v>
      </c>
      <c r="J556" s="106" t="e">
        <f t="shared" ca="1" si="142"/>
        <v>#N/A</v>
      </c>
      <c r="K556" s="119" t="e">
        <f t="shared" ca="1" si="137"/>
        <v>#N/A</v>
      </c>
      <c r="L556" s="119" t="e">
        <f t="shared" ca="1" si="138"/>
        <v>#N/A</v>
      </c>
      <c r="M556" s="119" t="e">
        <f t="shared" ca="1" si="139"/>
        <v>#N/A</v>
      </c>
      <c r="N556" s="119" t="e">
        <f t="shared" ca="1" si="140"/>
        <v>#N/A</v>
      </c>
      <c r="O556" s="119" t="str">
        <f t="shared" ca="1" si="144"/>
        <v>-</v>
      </c>
      <c r="P556" s="119" t="str">
        <f t="shared" ca="1" si="143"/>
        <v>-</v>
      </c>
      <c r="Q556" s="106" t="e">
        <f t="shared" ca="1" si="141"/>
        <v>#N/A</v>
      </c>
    </row>
    <row r="557" spans="1:17" hidden="1">
      <c r="A557" s="106">
        <f t="shared" si="135"/>
        <v>546</v>
      </c>
      <c r="B557" s="106" t="str">
        <f t="shared" ca="1" si="136"/>
        <v>N</v>
      </c>
      <c r="C557" s="106" t="str">
        <f t="shared" ca="1" si="147"/>
        <v>-</v>
      </c>
      <c r="D557" s="106" t="str">
        <f t="shared" ca="1" si="147"/>
        <v>-</v>
      </c>
      <c r="E557" s="106" t="str">
        <f t="shared" ca="1" si="147"/>
        <v>-</v>
      </c>
      <c r="F557" s="106" t="str">
        <f t="shared" ca="1" si="147"/>
        <v>-</v>
      </c>
      <c r="G557" s="106" t="str">
        <f t="shared" ca="1" si="147"/>
        <v>-</v>
      </c>
      <c r="H557" s="112" t="str">
        <f t="shared" ca="1" si="147"/>
        <v>-</v>
      </c>
      <c r="I557" s="106" t="str">
        <f t="shared" ca="1" si="147"/>
        <v>-</v>
      </c>
      <c r="J557" s="106" t="e">
        <f t="shared" ca="1" si="142"/>
        <v>#N/A</v>
      </c>
      <c r="K557" s="119" t="e">
        <f t="shared" ca="1" si="137"/>
        <v>#N/A</v>
      </c>
      <c r="L557" s="119" t="e">
        <f t="shared" ca="1" si="138"/>
        <v>#N/A</v>
      </c>
      <c r="M557" s="119" t="e">
        <f t="shared" ca="1" si="139"/>
        <v>#N/A</v>
      </c>
      <c r="N557" s="119" t="e">
        <f t="shared" ca="1" si="140"/>
        <v>#N/A</v>
      </c>
      <c r="O557" s="119" t="str">
        <f t="shared" ca="1" si="144"/>
        <v>-</v>
      </c>
      <c r="P557" s="119" t="str">
        <f t="shared" ca="1" si="143"/>
        <v>-</v>
      </c>
      <c r="Q557" s="106" t="e">
        <f t="shared" ca="1" si="141"/>
        <v>#N/A</v>
      </c>
    </row>
    <row r="558" spans="1:17" hidden="1">
      <c r="A558" s="106">
        <f t="shared" si="135"/>
        <v>547</v>
      </c>
      <c r="B558" s="106" t="str">
        <f t="shared" ca="1" si="136"/>
        <v>N</v>
      </c>
      <c r="C558" s="106" t="str">
        <f t="shared" ca="1" si="147"/>
        <v>-</v>
      </c>
      <c r="D558" s="106" t="str">
        <f t="shared" ca="1" si="147"/>
        <v>-</v>
      </c>
      <c r="E558" s="106" t="str">
        <f t="shared" ca="1" si="147"/>
        <v>-</v>
      </c>
      <c r="F558" s="106" t="str">
        <f t="shared" ca="1" si="147"/>
        <v>-</v>
      </c>
      <c r="G558" s="106" t="str">
        <f t="shared" ca="1" si="147"/>
        <v>-</v>
      </c>
      <c r="H558" s="112" t="str">
        <f t="shared" ca="1" si="147"/>
        <v>-</v>
      </c>
      <c r="I558" s="106" t="str">
        <f t="shared" ca="1" si="147"/>
        <v>-</v>
      </c>
      <c r="J558" s="106" t="e">
        <f t="shared" ca="1" si="142"/>
        <v>#N/A</v>
      </c>
      <c r="K558" s="119" t="e">
        <f t="shared" ca="1" si="137"/>
        <v>#N/A</v>
      </c>
      <c r="L558" s="119" t="e">
        <f t="shared" ca="1" si="138"/>
        <v>#N/A</v>
      </c>
      <c r="M558" s="119" t="e">
        <f t="shared" ca="1" si="139"/>
        <v>#N/A</v>
      </c>
      <c r="N558" s="119" t="e">
        <f t="shared" ca="1" si="140"/>
        <v>#N/A</v>
      </c>
      <c r="O558" s="119" t="str">
        <f t="shared" ca="1" si="144"/>
        <v>-</v>
      </c>
      <c r="P558" s="119" t="str">
        <f t="shared" ca="1" si="143"/>
        <v>-</v>
      </c>
      <c r="Q558" s="106" t="e">
        <f t="shared" ca="1" si="141"/>
        <v>#N/A</v>
      </c>
    </row>
    <row r="559" spans="1:17" hidden="1">
      <c r="A559" s="106">
        <f t="shared" si="135"/>
        <v>548</v>
      </c>
      <c r="B559" s="106" t="str">
        <f t="shared" ca="1" si="136"/>
        <v>N</v>
      </c>
      <c r="C559" s="106" t="str">
        <f t="shared" ca="1" si="147"/>
        <v>-</v>
      </c>
      <c r="D559" s="106" t="str">
        <f t="shared" ca="1" si="147"/>
        <v>-</v>
      </c>
      <c r="E559" s="106" t="str">
        <f t="shared" ca="1" si="147"/>
        <v>-</v>
      </c>
      <c r="F559" s="106" t="str">
        <f t="shared" ca="1" si="147"/>
        <v>-</v>
      </c>
      <c r="G559" s="106" t="str">
        <f t="shared" ca="1" si="147"/>
        <v>-</v>
      </c>
      <c r="H559" s="112" t="str">
        <f t="shared" ca="1" si="147"/>
        <v>-</v>
      </c>
      <c r="I559" s="106" t="str">
        <f t="shared" ca="1" si="147"/>
        <v>-</v>
      </c>
      <c r="J559" s="106" t="e">
        <f t="shared" ca="1" si="142"/>
        <v>#N/A</v>
      </c>
      <c r="K559" s="119" t="e">
        <f t="shared" ca="1" si="137"/>
        <v>#N/A</v>
      </c>
      <c r="L559" s="119" t="e">
        <f t="shared" ca="1" si="138"/>
        <v>#N/A</v>
      </c>
      <c r="M559" s="119" t="e">
        <f t="shared" ca="1" si="139"/>
        <v>#N/A</v>
      </c>
      <c r="N559" s="119" t="e">
        <f t="shared" ca="1" si="140"/>
        <v>#N/A</v>
      </c>
      <c r="O559" s="119" t="str">
        <f t="shared" ca="1" si="144"/>
        <v>-</v>
      </c>
      <c r="P559" s="119" t="str">
        <f t="shared" ca="1" si="143"/>
        <v>-</v>
      </c>
      <c r="Q559" s="106" t="e">
        <f t="shared" ca="1" si="141"/>
        <v>#N/A</v>
      </c>
    </row>
    <row r="560" spans="1:17" hidden="1">
      <c r="A560" s="106">
        <f t="shared" si="135"/>
        <v>549</v>
      </c>
      <c r="B560" s="106" t="str">
        <f t="shared" ca="1" si="136"/>
        <v>N</v>
      </c>
      <c r="C560" s="106" t="str">
        <f t="shared" ca="1" si="147"/>
        <v>-</v>
      </c>
      <c r="D560" s="106" t="str">
        <f t="shared" ca="1" si="147"/>
        <v>-</v>
      </c>
      <c r="E560" s="106" t="str">
        <f t="shared" ca="1" si="147"/>
        <v>-</v>
      </c>
      <c r="F560" s="106" t="str">
        <f t="shared" ca="1" si="147"/>
        <v>-</v>
      </c>
      <c r="G560" s="106" t="str">
        <f t="shared" ca="1" si="147"/>
        <v>-</v>
      </c>
      <c r="H560" s="112" t="str">
        <f t="shared" ca="1" si="147"/>
        <v>-</v>
      </c>
      <c r="I560" s="106" t="str">
        <f t="shared" ca="1" si="147"/>
        <v>-</v>
      </c>
      <c r="J560" s="106" t="e">
        <f t="shared" ca="1" si="142"/>
        <v>#N/A</v>
      </c>
      <c r="K560" s="119" t="e">
        <f t="shared" ca="1" si="137"/>
        <v>#N/A</v>
      </c>
      <c r="L560" s="119" t="e">
        <f t="shared" ca="1" si="138"/>
        <v>#N/A</v>
      </c>
      <c r="M560" s="119" t="e">
        <f t="shared" ca="1" si="139"/>
        <v>#N/A</v>
      </c>
      <c r="N560" s="119" t="e">
        <f t="shared" ca="1" si="140"/>
        <v>#N/A</v>
      </c>
      <c r="O560" s="119" t="str">
        <f t="shared" ca="1" si="144"/>
        <v>-</v>
      </c>
      <c r="P560" s="119" t="str">
        <f t="shared" ca="1" si="143"/>
        <v>-</v>
      </c>
      <c r="Q560" s="106" t="e">
        <f t="shared" ca="1" si="141"/>
        <v>#N/A</v>
      </c>
    </row>
    <row r="561" spans="1:17" hidden="1">
      <c r="A561" s="106">
        <f t="shared" si="135"/>
        <v>550</v>
      </c>
      <c r="B561" s="106" t="str">
        <f t="shared" ca="1" si="136"/>
        <v>N</v>
      </c>
      <c r="C561" s="106" t="str">
        <f t="shared" ca="1" si="147"/>
        <v>-</v>
      </c>
      <c r="D561" s="106" t="str">
        <f t="shared" ca="1" si="147"/>
        <v>-</v>
      </c>
      <c r="E561" s="106" t="str">
        <f t="shared" ca="1" si="147"/>
        <v>-</v>
      </c>
      <c r="F561" s="106" t="str">
        <f t="shared" ca="1" si="147"/>
        <v>-</v>
      </c>
      <c r="G561" s="106" t="str">
        <f t="shared" ca="1" si="147"/>
        <v>-</v>
      </c>
      <c r="H561" s="112" t="str">
        <f t="shared" ca="1" si="147"/>
        <v>-</v>
      </c>
      <c r="I561" s="106" t="str">
        <f t="shared" ca="1" si="147"/>
        <v>-</v>
      </c>
      <c r="J561" s="106" t="e">
        <f t="shared" ca="1" si="142"/>
        <v>#N/A</v>
      </c>
      <c r="K561" s="119" t="e">
        <f t="shared" ca="1" si="137"/>
        <v>#N/A</v>
      </c>
      <c r="L561" s="119" t="e">
        <f t="shared" ca="1" si="138"/>
        <v>#N/A</v>
      </c>
      <c r="M561" s="119" t="e">
        <f t="shared" ca="1" si="139"/>
        <v>#N/A</v>
      </c>
      <c r="N561" s="119" t="e">
        <f t="shared" ca="1" si="140"/>
        <v>#N/A</v>
      </c>
      <c r="O561" s="119" t="str">
        <f t="shared" ca="1" si="144"/>
        <v>-</v>
      </c>
      <c r="P561" s="119" t="str">
        <f t="shared" ca="1" si="143"/>
        <v>-</v>
      </c>
      <c r="Q561" s="106" t="e">
        <f t="shared" ca="1" si="141"/>
        <v>#N/A</v>
      </c>
    </row>
    <row r="562" spans="1:17" hidden="1">
      <c r="A562" s="106">
        <f t="shared" si="135"/>
        <v>551</v>
      </c>
      <c r="B562" s="106" t="str">
        <f t="shared" ca="1" si="136"/>
        <v>N</v>
      </c>
      <c r="C562" s="106" t="str">
        <f t="shared" ref="C562:I571" ca="1" si="148">IF($B562="OK",OFFSET(gen_sort_ul,$A562,C$2),"-")</f>
        <v>-</v>
      </c>
      <c r="D562" s="106" t="str">
        <f t="shared" ca="1" si="148"/>
        <v>-</v>
      </c>
      <c r="E562" s="106" t="str">
        <f t="shared" ca="1" si="148"/>
        <v>-</v>
      </c>
      <c r="F562" s="106" t="str">
        <f t="shared" ca="1" si="148"/>
        <v>-</v>
      </c>
      <c r="G562" s="106" t="str">
        <f t="shared" ca="1" si="148"/>
        <v>-</v>
      </c>
      <c r="H562" s="112" t="str">
        <f t="shared" ca="1" si="148"/>
        <v>-</v>
      </c>
      <c r="I562" s="106" t="str">
        <f t="shared" ca="1" si="148"/>
        <v>-</v>
      </c>
      <c r="J562" s="106" t="e">
        <f t="shared" ca="1" si="142"/>
        <v>#N/A</v>
      </c>
      <c r="K562" s="119" t="e">
        <f t="shared" ca="1" si="137"/>
        <v>#N/A</v>
      </c>
      <c r="L562" s="119" t="e">
        <f t="shared" ca="1" si="138"/>
        <v>#N/A</v>
      </c>
      <c r="M562" s="119" t="e">
        <f t="shared" ca="1" si="139"/>
        <v>#N/A</v>
      </c>
      <c r="N562" s="119" t="e">
        <f t="shared" ca="1" si="140"/>
        <v>#N/A</v>
      </c>
      <c r="O562" s="119" t="str">
        <f t="shared" ca="1" si="144"/>
        <v>-</v>
      </c>
      <c r="P562" s="119" t="str">
        <f t="shared" ca="1" si="143"/>
        <v>-</v>
      </c>
      <c r="Q562" s="106" t="e">
        <f t="shared" ca="1" si="141"/>
        <v>#N/A</v>
      </c>
    </row>
    <row r="563" spans="1:17" hidden="1">
      <c r="A563" s="106">
        <f t="shared" si="135"/>
        <v>552</v>
      </c>
      <c r="B563" s="106" t="str">
        <f t="shared" ca="1" si="136"/>
        <v>N</v>
      </c>
      <c r="C563" s="106" t="str">
        <f t="shared" ca="1" si="148"/>
        <v>-</v>
      </c>
      <c r="D563" s="106" t="str">
        <f t="shared" ca="1" si="148"/>
        <v>-</v>
      </c>
      <c r="E563" s="106" t="str">
        <f t="shared" ca="1" si="148"/>
        <v>-</v>
      </c>
      <c r="F563" s="106" t="str">
        <f t="shared" ca="1" si="148"/>
        <v>-</v>
      </c>
      <c r="G563" s="106" t="str">
        <f t="shared" ca="1" si="148"/>
        <v>-</v>
      </c>
      <c r="H563" s="112" t="str">
        <f t="shared" ca="1" si="148"/>
        <v>-</v>
      </c>
      <c r="I563" s="106" t="str">
        <f t="shared" ca="1" si="148"/>
        <v>-</v>
      </c>
      <c r="J563" s="106" t="e">
        <f t="shared" ca="1" si="142"/>
        <v>#N/A</v>
      </c>
      <c r="K563" s="119" t="e">
        <f t="shared" ca="1" si="137"/>
        <v>#N/A</v>
      </c>
      <c r="L563" s="119" t="e">
        <f t="shared" ca="1" si="138"/>
        <v>#N/A</v>
      </c>
      <c r="M563" s="119" t="e">
        <f t="shared" ca="1" si="139"/>
        <v>#N/A</v>
      </c>
      <c r="N563" s="119" t="e">
        <f t="shared" ca="1" si="140"/>
        <v>#N/A</v>
      </c>
      <c r="O563" s="119" t="str">
        <f t="shared" ca="1" si="144"/>
        <v>-</v>
      </c>
      <c r="P563" s="119" t="str">
        <f t="shared" ca="1" si="143"/>
        <v>-</v>
      </c>
      <c r="Q563" s="106" t="e">
        <f t="shared" ca="1" si="141"/>
        <v>#N/A</v>
      </c>
    </row>
    <row r="564" spans="1:17" hidden="1">
      <c r="A564" s="106">
        <f t="shared" si="135"/>
        <v>553</v>
      </c>
      <c r="B564" s="106" t="str">
        <f t="shared" ca="1" si="136"/>
        <v>N</v>
      </c>
      <c r="C564" s="106" t="str">
        <f t="shared" ca="1" si="148"/>
        <v>-</v>
      </c>
      <c r="D564" s="106" t="str">
        <f t="shared" ca="1" si="148"/>
        <v>-</v>
      </c>
      <c r="E564" s="106" t="str">
        <f t="shared" ca="1" si="148"/>
        <v>-</v>
      </c>
      <c r="F564" s="106" t="str">
        <f t="shared" ca="1" si="148"/>
        <v>-</v>
      </c>
      <c r="G564" s="106" t="str">
        <f t="shared" ca="1" si="148"/>
        <v>-</v>
      </c>
      <c r="H564" s="112" t="str">
        <f t="shared" ca="1" si="148"/>
        <v>-</v>
      </c>
      <c r="I564" s="106" t="str">
        <f t="shared" ca="1" si="148"/>
        <v>-</v>
      </c>
      <c r="J564" s="106" t="e">
        <f t="shared" ca="1" si="142"/>
        <v>#N/A</v>
      </c>
      <c r="K564" s="119" t="e">
        <f t="shared" ca="1" si="137"/>
        <v>#N/A</v>
      </c>
      <c r="L564" s="119" t="e">
        <f t="shared" ca="1" si="138"/>
        <v>#N/A</v>
      </c>
      <c r="M564" s="119" t="e">
        <f t="shared" ca="1" si="139"/>
        <v>#N/A</v>
      </c>
      <c r="N564" s="119" t="e">
        <f t="shared" ca="1" si="140"/>
        <v>#N/A</v>
      </c>
      <c r="O564" s="119" t="str">
        <f t="shared" ca="1" si="144"/>
        <v>-</v>
      </c>
      <c r="P564" s="119" t="str">
        <f t="shared" ca="1" si="143"/>
        <v>-</v>
      </c>
      <c r="Q564" s="106" t="e">
        <f t="shared" ca="1" si="141"/>
        <v>#N/A</v>
      </c>
    </row>
    <row r="565" spans="1:17" hidden="1">
      <c r="A565" s="106">
        <f t="shared" si="135"/>
        <v>554</v>
      </c>
      <c r="B565" s="106" t="str">
        <f t="shared" ca="1" si="136"/>
        <v>N</v>
      </c>
      <c r="C565" s="106" t="str">
        <f t="shared" ca="1" si="148"/>
        <v>-</v>
      </c>
      <c r="D565" s="106" t="str">
        <f t="shared" ca="1" si="148"/>
        <v>-</v>
      </c>
      <c r="E565" s="106" t="str">
        <f t="shared" ca="1" si="148"/>
        <v>-</v>
      </c>
      <c r="F565" s="106" t="str">
        <f t="shared" ca="1" si="148"/>
        <v>-</v>
      </c>
      <c r="G565" s="106" t="str">
        <f t="shared" ca="1" si="148"/>
        <v>-</v>
      </c>
      <c r="H565" s="112" t="str">
        <f t="shared" ca="1" si="148"/>
        <v>-</v>
      </c>
      <c r="I565" s="106" t="str">
        <f t="shared" ca="1" si="148"/>
        <v>-</v>
      </c>
      <c r="J565" s="106" t="e">
        <f t="shared" ca="1" si="142"/>
        <v>#N/A</v>
      </c>
      <c r="K565" s="119" t="e">
        <f t="shared" ca="1" si="137"/>
        <v>#N/A</v>
      </c>
      <c r="L565" s="119" t="e">
        <f t="shared" ca="1" si="138"/>
        <v>#N/A</v>
      </c>
      <c r="M565" s="119" t="e">
        <f t="shared" ca="1" si="139"/>
        <v>#N/A</v>
      </c>
      <c r="N565" s="119" t="e">
        <f t="shared" ca="1" si="140"/>
        <v>#N/A</v>
      </c>
      <c r="O565" s="119" t="str">
        <f t="shared" ca="1" si="144"/>
        <v>-</v>
      </c>
      <c r="P565" s="119" t="str">
        <f t="shared" ca="1" si="143"/>
        <v>-</v>
      </c>
      <c r="Q565" s="106" t="e">
        <f t="shared" ca="1" si="141"/>
        <v>#N/A</v>
      </c>
    </row>
    <row r="566" spans="1:17" hidden="1">
      <c r="A566" s="106">
        <f t="shared" si="135"/>
        <v>555</v>
      </c>
      <c r="B566" s="106" t="str">
        <f t="shared" ca="1" si="136"/>
        <v>N</v>
      </c>
      <c r="C566" s="106" t="str">
        <f t="shared" ca="1" si="148"/>
        <v>-</v>
      </c>
      <c r="D566" s="106" t="str">
        <f t="shared" ca="1" si="148"/>
        <v>-</v>
      </c>
      <c r="E566" s="106" t="str">
        <f t="shared" ca="1" si="148"/>
        <v>-</v>
      </c>
      <c r="F566" s="106" t="str">
        <f t="shared" ca="1" si="148"/>
        <v>-</v>
      </c>
      <c r="G566" s="106" t="str">
        <f t="shared" ca="1" si="148"/>
        <v>-</v>
      </c>
      <c r="H566" s="112" t="str">
        <f t="shared" ca="1" si="148"/>
        <v>-</v>
      </c>
      <c r="I566" s="106" t="str">
        <f t="shared" ca="1" si="148"/>
        <v>-</v>
      </c>
      <c r="J566" s="106" t="e">
        <f t="shared" ca="1" si="142"/>
        <v>#N/A</v>
      </c>
      <c r="K566" s="119" t="e">
        <f t="shared" ca="1" si="137"/>
        <v>#N/A</v>
      </c>
      <c r="L566" s="119" t="e">
        <f t="shared" ca="1" si="138"/>
        <v>#N/A</v>
      </c>
      <c r="M566" s="119" t="e">
        <f t="shared" ca="1" si="139"/>
        <v>#N/A</v>
      </c>
      <c r="N566" s="119" t="e">
        <f t="shared" ca="1" si="140"/>
        <v>#N/A</v>
      </c>
      <c r="O566" s="119" t="str">
        <f t="shared" ca="1" si="144"/>
        <v>-</v>
      </c>
      <c r="P566" s="119" t="str">
        <f t="shared" ca="1" si="143"/>
        <v>-</v>
      </c>
      <c r="Q566" s="106" t="e">
        <f t="shared" ca="1" si="141"/>
        <v>#N/A</v>
      </c>
    </row>
    <row r="567" spans="1:17" hidden="1">
      <c r="A567" s="106">
        <f t="shared" si="135"/>
        <v>556</v>
      </c>
      <c r="B567" s="106" t="str">
        <f t="shared" ca="1" si="136"/>
        <v>N</v>
      </c>
      <c r="C567" s="106" t="str">
        <f t="shared" ca="1" si="148"/>
        <v>-</v>
      </c>
      <c r="D567" s="106" t="str">
        <f t="shared" ca="1" si="148"/>
        <v>-</v>
      </c>
      <c r="E567" s="106" t="str">
        <f t="shared" ca="1" si="148"/>
        <v>-</v>
      </c>
      <c r="F567" s="106" t="str">
        <f t="shared" ca="1" si="148"/>
        <v>-</v>
      </c>
      <c r="G567" s="106" t="str">
        <f t="shared" ca="1" si="148"/>
        <v>-</v>
      </c>
      <c r="H567" s="112" t="str">
        <f t="shared" ca="1" si="148"/>
        <v>-</v>
      </c>
      <c r="I567" s="106" t="str">
        <f t="shared" ca="1" si="148"/>
        <v>-</v>
      </c>
      <c r="J567" s="106" t="e">
        <f t="shared" ca="1" si="142"/>
        <v>#N/A</v>
      </c>
      <c r="K567" s="119" t="e">
        <f t="shared" ca="1" si="137"/>
        <v>#N/A</v>
      </c>
      <c r="L567" s="119" t="e">
        <f t="shared" ca="1" si="138"/>
        <v>#N/A</v>
      </c>
      <c r="M567" s="119" t="e">
        <f t="shared" ca="1" si="139"/>
        <v>#N/A</v>
      </c>
      <c r="N567" s="119" t="e">
        <f t="shared" ca="1" si="140"/>
        <v>#N/A</v>
      </c>
      <c r="O567" s="119" t="str">
        <f t="shared" ca="1" si="144"/>
        <v>-</v>
      </c>
      <c r="P567" s="119" t="str">
        <f t="shared" ca="1" si="143"/>
        <v>-</v>
      </c>
      <c r="Q567" s="106" t="e">
        <f t="shared" ca="1" si="141"/>
        <v>#N/A</v>
      </c>
    </row>
    <row r="568" spans="1:17" hidden="1">
      <c r="A568" s="106">
        <f t="shared" si="135"/>
        <v>557</v>
      </c>
      <c r="B568" s="106" t="str">
        <f t="shared" ca="1" si="136"/>
        <v>N</v>
      </c>
      <c r="C568" s="106" t="str">
        <f t="shared" ca="1" si="148"/>
        <v>-</v>
      </c>
      <c r="D568" s="106" t="str">
        <f t="shared" ca="1" si="148"/>
        <v>-</v>
      </c>
      <c r="E568" s="106" t="str">
        <f t="shared" ca="1" si="148"/>
        <v>-</v>
      </c>
      <c r="F568" s="106" t="str">
        <f t="shared" ca="1" si="148"/>
        <v>-</v>
      </c>
      <c r="G568" s="106" t="str">
        <f t="shared" ca="1" si="148"/>
        <v>-</v>
      </c>
      <c r="H568" s="112" t="str">
        <f t="shared" ca="1" si="148"/>
        <v>-</v>
      </c>
      <c r="I568" s="106" t="str">
        <f t="shared" ca="1" si="148"/>
        <v>-</v>
      </c>
      <c r="J568" s="106" t="e">
        <f t="shared" ca="1" si="142"/>
        <v>#N/A</v>
      </c>
      <c r="K568" s="119" t="e">
        <f t="shared" ca="1" si="137"/>
        <v>#N/A</v>
      </c>
      <c r="L568" s="119" t="e">
        <f t="shared" ca="1" si="138"/>
        <v>#N/A</v>
      </c>
      <c r="M568" s="119" t="e">
        <f t="shared" ca="1" si="139"/>
        <v>#N/A</v>
      </c>
      <c r="N568" s="119" t="e">
        <f t="shared" ca="1" si="140"/>
        <v>#N/A</v>
      </c>
      <c r="O568" s="119" t="str">
        <f t="shared" ca="1" si="144"/>
        <v>-</v>
      </c>
      <c r="P568" s="119" t="str">
        <f t="shared" ca="1" si="143"/>
        <v>-</v>
      </c>
      <c r="Q568" s="106" t="e">
        <f t="shared" ca="1" si="141"/>
        <v>#N/A</v>
      </c>
    </row>
    <row r="569" spans="1:17" hidden="1">
      <c r="A569" s="106">
        <f t="shared" si="135"/>
        <v>558</v>
      </c>
      <c r="B569" s="106" t="str">
        <f t="shared" ca="1" si="136"/>
        <v>N</v>
      </c>
      <c r="C569" s="106" t="str">
        <f t="shared" ca="1" si="148"/>
        <v>-</v>
      </c>
      <c r="D569" s="106" t="str">
        <f t="shared" ca="1" si="148"/>
        <v>-</v>
      </c>
      <c r="E569" s="106" t="str">
        <f t="shared" ca="1" si="148"/>
        <v>-</v>
      </c>
      <c r="F569" s="106" t="str">
        <f t="shared" ca="1" si="148"/>
        <v>-</v>
      </c>
      <c r="G569" s="106" t="str">
        <f t="shared" ca="1" si="148"/>
        <v>-</v>
      </c>
      <c r="H569" s="112" t="str">
        <f t="shared" ca="1" si="148"/>
        <v>-</v>
      </c>
      <c r="I569" s="106" t="str">
        <f t="shared" ca="1" si="148"/>
        <v>-</v>
      </c>
      <c r="J569" s="106" t="e">
        <f t="shared" ca="1" si="142"/>
        <v>#N/A</v>
      </c>
      <c r="K569" s="119" t="e">
        <f t="shared" ca="1" si="137"/>
        <v>#N/A</v>
      </c>
      <c r="L569" s="119" t="e">
        <f t="shared" ca="1" si="138"/>
        <v>#N/A</v>
      </c>
      <c r="M569" s="119" t="e">
        <f t="shared" ca="1" si="139"/>
        <v>#N/A</v>
      </c>
      <c r="N569" s="119" t="e">
        <f t="shared" ca="1" si="140"/>
        <v>#N/A</v>
      </c>
      <c r="O569" s="119" t="str">
        <f t="shared" ca="1" si="144"/>
        <v>-</v>
      </c>
      <c r="P569" s="119" t="str">
        <f t="shared" ca="1" si="143"/>
        <v>-</v>
      </c>
      <c r="Q569" s="106" t="e">
        <f t="shared" ca="1" si="141"/>
        <v>#N/A</v>
      </c>
    </row>
    <row r="570" spans="1:17" hidden="1">
      <c r="A570" s="106">
        <f t="shared" si="135"/>
        <v>559</v>
      </c>
      <c r="B570" s="106" t="str">
        <f t="shared" ca="1" si="136"/>
        <v>N</v>
      </c>
      <c r="C570" s="106" t="str">
        <f t="shared" ca="1" si="148"/>
        <v>-</v>
      </c>
      <c r="D570" s="106" t="str">
        <f t="shared" ca="1" si="148"/>
        <v>-</v>
      </c>
      <c r="E570" s="106" t="str">
        <f t="shared" ca="1" si="148"/>
        <v>-</v>
      </c>
      <c r="F570" s="106" t="str">
        <f t="shared" ca="1" si="148"/>
        <v>-</v>
      </c>
      <c r="G570" s="106" t="str">
        <f t="shared" ca="1" si="148"/>
        <v>-</v>
      </c>
      <c r="H570" s="112" t="str">
        <f t="shared" ca="1" si="148"/>
        <v>-</v>
      </c>
      <c r="I570" s="106" t="str">
        <f t="shared" ca="1" si="148"/>
        <v>-</v>
      </c>
      <c r="J570" s="106" t="e">
        <f t="shared" ca="1" si="142"/>
        <v>#N/A</v>
      </c>
      <c r="K570" s="119" t="e">
        <f t="shared" ca="1" si="137"/>
        <v>#N/A</v>
      </c>
      <c r="L570" s="119" t="e">
        <f t="shared" ca="1" si="138"/>
        <v>#N/A</v>
      </c>
      <c r="M570" s="119" t="e">
        <f t="shared" ca="1" si="139"/>
        <v>#N/A</v>
      </c>
      <c r="N570" s="119" t="e">
        <f t="shared" ca="1" si="140"/>
        <v>#N/A</v>
      </c>
      <c r="O570" s="119" t="str">
        <f t="shared" ca="1" si="144"/>
        <v>-</v>
      </c>
      <c r="P570" s="119" t="str">
        <f t="shared" ca="1" si="143"/>
        <v>-</v>
      </c>
      <c r="Q570" s="106" t="e">
        <f t="shared" ca="1" si="141"/>
        <v>#N/A</v>
      </c>
    </row>
    <row r="571" spans="1:17" hidden="1">
      <c r="A571" s="106">
        <f t="shared" si="135"/>
        <v>560</v>
      </c>
      <c r="B571" s="106" t="str">
        <f t="shared" ca="1" si="136"/>
        <v>N</v>
      </c>
      <c r="C571" s="106" t="str">
        <f t="shared" ca="1" si="148"/>
        <v>-</v>
      </c>
      <c r="D571" s="106" t="str">
        <f t="shared" ca="1" si="148"/>
        <v>-</v>
      </c>
      <c r="E571" s="106" t="str">
        <f t="shared" ca="1" si="148"/>
        <v>-</v>
      </c>
      <c r="F571" s="106" t="str">
        <f t="shared" ca="1" si="148"/>
        <v>-</v>
      </c>
      <c r="G571" s="106" t="str">
        <f t="shared" ca="1" si="148"/>
        <v>-</v>
      </c>
      <c r="H571" s="112" t="str">
        <f t="shared" ca="1" si="148"/>
        <v>-</v>
      </c>
      <c r="I571" s="106" t="str">
        <f t="shared" ca="1" si="148"/>
        <v>-</v>
      </c>
      <c r="J571" s="106" t="e">
        <f t="shared" ca="1" si="142"/>
        <v>#N/A</v>
      </c>
      <c r="K571" s="119" t="e">
        <f t="shared" ca="1" si="137"/>
        <v>#N/A</v>
      </c>
      <c r="L571" s="119" t="e">
        <f t="shared" ca="1" si="138"/>
        <v>#N/A</v>
      </c>
      <c r="M571" s="119" t="e">
        <f t="shared" ca="1" si="139"/>
        <v>#N/A</v>
      </c>
      <c r="N571" s="119" t="e">
        <f t="shared" ca="1" si="140"/>
        <v>#N/A</v>
      </c>
      <c r="O571" s="119" t="str">
        <f t="shared" ca="1" si="144"/>
        <v>-</v>
      </c>
      <c r="P571" s="119" t="str">
        <f t="shared" ca="1" si="143"/>
        <v>-</v>
      </c>
      <c r="Q571" s="106" t="e">
        <f t="shared" ca="1" si="141"/>
        <v>#N/A</v>
      </c>
    </row>
    <row r="572" spans="1:17" hidden="1">
      <c r="A572" s="106">
        <f t="shared" si="135"/>
        <v>561</v>
      </c>
      <c r="B572" s="106" t="str">
        <f t="shared" ca="1" si="136"/>
        <v>N</v>
      </c>
      <c r="C572" s="106" t="str">
        <f t="shared" ref="C572:I581" ca="1" si="149">IF($B572="OK",OFFSET(gen_sort_ul,$A572,C$2),"-")</f>
        <v>-</v>
      </c>
      <c r="D572" s="106" t="str">
        <f t="shared" ca="1" si="149"/>
        <v>-</v>
      </c>
      <c r="E572" s="106" t="str">
        <f t="shared" ca="1" si="149"/>
        <v>-</v>
      </c>
      <c r="F572" s="106" t="str">
        <f t="shared" ca="1" si="149"/>
        <v>-</v>
      </c>
      <c r="G572" s="106" t="str">
        <f t="shared" ca="1" si="149"/>
        <v>-</v>
      </c>
      <c r="H572" s="112" t="str">
        <f t="shared" ca="1" si="149"/>
        <v>-</v>
      </c>
      <c r="I572" s="106" t="str">
        <f t="shared" ca="1" si="149"/>
        <v>-</v>
      </c>
      <c r="J572" s="106" t="e">
        <f t="shared" ca="1" si="142"/>
        <v>#N/A</v>
      </c>
      <c r="K572" s="119" t="e">
        <f t="shared" ca="1" si="137"/>
        <v>#N/A</v>
      </c>
      <c r="L572" s="119" t="e">
        <f t="shared" ca="1" si="138"/>
        <v>#N/A</v>
      </c>
      <c r="M572" s="119" t="e">
        <f t="shared" ca="1" si="139"/>
        <v>#N/A</v>
      </c>
      <c r="N572" s="119" t="e">
        <f t="shared" ca="1" si="140"/>
        <v>#N/A</v>
      </c>
      <c r="O572" s="119" t="str">
        <f t="shared" ca="1" si="144"/>
        <v>-</v>
      </c>
      <c r="P572" s="119" t="str">
        <f t="shared" ca="1" si="143"/>
        <v>-</v>
      </c>
      <c r="Q572" s="106" t="e">
        <f t="shared" ca="1" si="141"/>
        <v>#N/A</v>
      </c>
    </row>
    <row r="573" spans="1:17" hidden="1">
      <c r="A573" s="106">
        <f t="shared" si="135"/>
        <v>562</v>
      </c>
      <c r="B573" s="106" t="str">
        <f t="shared" ca="1" si="136"/>
        <v>N</v>
      </c>
      <c r="C573" s="106" t="str">
        <f t="shared" ca="1" si="149"/>
        <v>-</v>
      </c>
      <c r="D573" s="106" t="str">
        <f t="shared" ca="1" si="149"/>
        <v>-</v>
      </c>
      <c r="E573" s="106" t="str">
        <f t="shared" ca="1" si="149"/>
        <v>-</v>
      </c>
      <c r="F573" s="106" t="str">
        <f t="shared" ca="1" si="149"/>
        <v>-</v>
      </c>
      <c r="G573" s="106" t="str">
        <f t="shared" ca="1" si="149"/>
        <v>-</v>
      </c>
      <c r="H573" s="112" t="str">
        <f t="shared" ca="1" si="149"/>
        <v>-</v>
      </c>
      <c r="I573" s="106" t="str">
        <f t="shared" ca="1" si="149"/>
        <v>-</v>
      </c>
      <c r="J573" s="106" t="e">
        <f t="shared" ca="1" si="142"/>
        <v>#N/A</v>
      </c>
      <c r="K573" s="119" t="e">
        <f t="shared" ca="1" si="137"/>
        <v>#N/A</v>
      </c>
      <c r="L573" s="119" t="e">
        <f t="shared" ca="1" si="138"/>
        <v>#N/A</v>
      </c>
      <c r="M573" s="119" t="e">
        <f t="shared" ca="1" si="139"/>
        <v>#N/A</v>
      </c>
      <c r="N573" s="119" t="e">
        <f t="shared" ca="1" si="140"/>
        <v>#N/A</v>
      </c>
      <c r="O573" s="119" t="str">
        <f t="shared" ca="1" si="144"/>
        <v>-</v>
      </c>
      <c r="P573" s="119" t="str">
        <f t="shared" ca="1" si="143"/>
        <v>-</v>
      </c>
      <c r="Q573" s="106" t="e">
        <f t="shared" ca="1" si="141"/>
        <v>#N/A</v>
      </c>
    </row>
    <row r="574" spans="1:17" hidden="1">
      <c r="A574" s="106">
        <f t="shared" si="135"/>
        <v>563</v>
      </c>
      <c r="B574" s="106" t="str">
        <f t="shared" ca="1" si="136"/>
        <v>N</v>
      </c>
      <c r="C574" s="106" t="str">
        <f t="shared" ca="1" si="149"/>
        <v>-</v>
      </c>
      <c r="D574" s="106" t="str">
        <f t="shared" ca="1" si="149"/>
        <v>-</v>
      </c>
      <c r="E574" s="106" t="str">
        <f t="shared" ca="1" si="149"/>
        <v>-</v>
      </c>
      <c r="F574" s="106" t="str">
        <f t="shared" ca="1" si="149"/>
        <v>-</v>
      </c>
      <c r="G574" s="106" t="str">
        <f t="shared" ca="1" si="149"/>
        <v>-</v>
      </c>
      <c r="H574" s="112" t="str">
        <f t="shared" ca="1" si="149"/>
        <v>-</v>
      </c>
      <c r="I574" s="106" t="str">
        <f t="shared" ca="1" si="149"/>
        <v>-</v>
      </c>
      <c r="J574" s="106" t="e">
        <f t="shared" ca="1" si="142"/>
        <v>#N/A</v>
      </c>
      <c r="K574" s="119" t="e">
        <f t="shared" ca="1" si="137"/>
        <v>#N/A</v>
      </c>
      <c r="L574" s="119" t="e">
        <f t="shared" ca="1" si="138"/>
        <v>#N/A</v>
      </c>
      <c r="M574" s="119" t="e">
        <f t="shared" ca="1" si="139"/>
        <v>#N/A</v>
      </c>
      <c r="N574" s="119" t="e">
        <f t="shared" ca="1" si="140"/>
        <v>#N/A</v>
      </c>
      <c r="O574" s="119" t="str">
        <f t="shared" ca="1" si="144"/>
        <v>-</v>
      </c>
      <c r="P574" s="119" t="str">
        <f t="shared" ca="1" si="143"/>
        <v>-</v>
      </c>
      <c r="Q574" s="106" t="e">
        <f t="shared" ca="1" si="141"/>
        <v>#N/A</v>
      </c>
    </row>
    <row r="575" spans="1:17" hidden="1">
      <c r="A575" s="106">
        <f t="shared" si="135"/>
        <v>564</v>
      </c>
      <c r="B575" s="106" t="str">
        <f t="shared" ca="1" si="136"/>
        <v>N</v>
      </c>
      <c r="C575" s="106" t="str">
        <f t="shared" ca="1" si="149"/>
        <v>-</v>
      </c>
      <c r="D575" s="106" t="str">
        <f t="shared" ca="1" si="149"/>
        <v>-</v>
      </c>
      <c r="E575" s="106" t="str">
        <f t="shared" ca="1" si="149"/>
        <v>-</v>
      </c>
      <c r="F575" s="106" t="str">
        <f t="shared" ca="1" si="149"/>
        <v>-</v>
      </c>
      <c r="G575" s="106" t="str">
        <f t="shared" ca="1" si="149"/>
        <v>-</v>
      </c>
      <c r="H575" s="112" t="str">
        <f t="shared" ca="1" si="149"/>
        <v>-</v>
      </c>
      <c r="I575" s="106" t="str">
        <f t="shared" ca="1" si="149"/>
        <v>-</v>
      </c>
      <c r="J575" s="106" t="e">
        <f t="shared" ca="1" si="142"/>
        <v>#N/A</v>
      </c>
      <c r="K575" s="119" t="e">
        <f t="shared" ca="1" si="137"/>
        <v>#N/A</v>
      </c>
      <c r="L575" s="119" t="e">
        <f t="shared" ca="1" si="138"/>
        <v>#N/A</v>
      </c>
      <c r="M575" s="119" t="e">
        <f t="shared" ca="1" si="139"/>
        <v>#N/A</v>
      </c>
      <c r="N575" s="119" t="e">
        <f t="shared" ca="1" si="140"/>
        <v>#N/A</v>
      </c>
      <c r="O575" s="119" t="str">
        <f t="shared" ca="1" si="144"/>
        <v>-</v>
      </c>
      <c r="P575" s="119" t="str">
        <f t="shared" ca="1" si="143"/>
        <v>-</v>
      </c>
      <c r="Q575" s="106" t="e">
        <f t="shared" ca="1" si="141"/>
        <v>#N/A</v>
      </c>
    </row>
    <row r="576" spans="1:17" hidden="1">
      <c r="A576" s="106">
        <f t="shared" si="135"/>
        <v>565</v>
      </c>
      <c r="B576" s="106" t="str">
        <f t="shared" ca="1" si="136"/>
        <v>N</v>
      </c>
      <c r="C576" s="106" t="str">
        <f t="shared" ca="1" si="149"/>
        <v>-</v>
      </c>
      <c r="D576" s="106" t="str">
        <f t="shared" ca="1" si="149"/>
        <v>-</v>
      </c>
      <c r="E576" s="106" t="str">
        <f t="shared" ca="1" si="149"/>
        <v>-</v>
      </c>
      <c r="F576" s="106" t="str">
        <f t="shared" ca="1" si="149"/>
        <v>-</v>
      </c>
      <c r="G576" s="106" t="str">
        <f t="shared" ca="1" si="149"/>
        <v>-</v>
      </c>
      <c r="H576" s="112" t="str">
        <f t="shared" ca="1" si="149"/>
        <v>-</v>
      </c>
      <c r="I576" s="106" t="str">
        <f t="shared" ca="1" si="149"/>
        <v>-</v>
      </c>
      <c r="J576" s="106" t="e">
        <f t="shared" ca="1" si="142"/>
        <v>#N/A</v>
      </c>
      <c r="K576" s="119" t="e">
        <f t="shared" ca="1" si="137"/>
        <v>#N/A</v>
      </c>
      <c r="L576" s="119" t="e">
        <f t="shared" ca="1" si="138"/>
        <v>#N/A</v>
      </c>
      <c r="M576" s="119" t="e">
        <f t="shared" ca="1" si="139"/>
        <v>#N/A</v>
      </c>
      <c r="N576" s="119" t="e">
        <f t="shared" ca="1" si="140"/>
        <v>#N/A</v>
      </c>
      <c r="O576" s="119" t="str">
        <f t="shared" ca="1" si="144"/>
        <v>-</v>
      </c>
      <c r="P576" s="119" t="str">
        <f t="shared" ca="1" si="143"/>
        <v>-</v>
      </c>
      <c r="Q576" s="106" t="e">
        <f t="shared" ca="1" si="141"/>
        <v>#N/A</v>
      </c>
    </row>
    <row r="577" spans="1:17" hidden="1">
      <c r="A577" s="106">
        <f t="shared" si="135"/>
        <v>566</v>
      </c>
      <c r="B577" s="106" t="str">
        <f t="shared" ca="1" si="136"/>
        <v>N</v>
      </c>
      <c r="C577" s="106" t="str">
        <f t="shared" ca="1" si="149"/>
        <v>-</v>
      </c>
      <c r="D577" s="106" t="str">
        <f t="shared" ca="1" si="149"/>
        <v>-</v>
      </c>
      <c r="E577" s="106" t="str">
        <f t="shared" ca="1" si="149"/>
        <v>-</v>
      </c>
      <c r="F577" s="106" t="str">
        <f t="shared" ca="1" si="149"/>
        <v>-</v>
      </c>
      <c r="G577" s="106" t="str">
        <f t="shared" ca="1" si="149"/>
        <v>-</v>
      </c>
      <c r="H577" s="112" t="str">
        <f t="shared" ca="1" si="149"/>
        <v>-</v>
      </c>
      <c r="I577" s="106" t="str">
        <f t="shared" ca="1" si="149"/>
        <v>-</v>
      </c>
      <c r="J577" s="106" t="e">
        <f t="shared" ca="1" si="142"/>
        <v>#N/A</v>
      </c>
      <c r="K577" s="119" t="e">
        <f t="shared" ca="1" si="137"/>
        <v>#N/A</v>
      </c>
      <c r="L577" s="119" t="e">
        <f t="shared" ca="1" si="138"/>
        <v>#N/A</v>
      </c>
      <c r="M577" s="119" t="e">
        <f t="shared" ca="1" si="139"/>
        <v>#N/A</v>
      </c>
      <c r="N577" s="119" t="e">
        <f t="shared" ca="1" si="140"/>
        <v>#N/A</v>
      </c>
      <c r="O577" s="119" t="str">
        <f t="shared" ca="1" si="144"/>
        <v>-</v>
      </c>
      <c r="P577" s="119" t="str">
        <f t="shared" ca="1" si="143"/>
        <v>-</v>
      </c>
      <c r="Q577" s="106" t="e">
        <f t="shared" ca="1" si="141"/>
        <v>#N/A</v>
      </c>
    </row>
    <row r="578" spans="1:17" hidden="1">
      <c r="A578" s="106">
        <f t="shared" si="135"/>
        <v>567</v>
      </c>
      <c r="B578" s="106" t="str">
        <f t="shared" ca="1" si="136"/>
        <v>N</v>
      </c>
      <c r="C578" s="106" t="str">
        <f t="shared" ca="1" si="149"/>
        <v>-</v>
      </c>
      <c r="D578" s="106" t="str">
        <f t="shared" ca="1" si="149"/>
        <v>-</v>
      </c>
      <c r="E578" s="106" t="str">
        <f t="shared" ca="1" si="149"/>
        <v>-</v>
      </c>
      <c r="F578" s="106" t="str">
        <f t="shared" ca="1" si="149"/>
        <v>-</v>
      </c>
      <c r="G578" s="106" t="str">
        <f t="shared" ca="1" si="149"/>
        <v>-</v>
      </c>
      <c r="H578" s="112" t="str">
        <f t="shared" ca="1" si="149"/>
        <v>-</v>
      </c>
      <c r="I578" s="106" t="str">
        <f t="shared" ca="1" si="149"/>
        <v>-</v>
      </c>
      <c r="J578" s="106" t="e">
        <f t="shared" ca="1" si="142"/>
        <v>#N/A</v>
      </c>
      <c r="K578" s="119" t="e">
        <f t="shared" ca="1" si="137"/>
        <v>#N/A</v>
      </c>
      <c r="L578" s="119" t="e">
        <f t="shared" ca="1" si="138"/>
        <v>#N/A</v>
      </c>
      <c r="M578" s="119" t="e">
        <f t="shared" ca="1" si="139"/>
        <v>#N/A</v>
      </c>
      <c r="N578" s="119" t="e">
        <f t="shared" ca="1" si="140"/>
        <v>#N/A</v>
      </c>
      <c r="O578" s="119" t="str">
        <f t="shared" ca="1" si="144"/>
        <v>-</v>
      </c>
      <c r="P578" s="119" t="str">
        <f t="shared" ca="1" si="143"/>
        <v>-</v>
      </c>
      <c r="Q578" s="106" t="e">
        <f t="shared" ca="1" si="141"/>
        <v>#N/A</v>
      </c>
    </row>
    <row r="579" spans="1:17" hidden="1">
      <c r="A579" s="106">
        <f t="shared" si="135"/>
        <v>568</v>
      </c>
      <c r="B579" s="106" t="str">
        <f t="shared" ca="1" si="136"/>
        <v>N</v>
      </c>
      <c r="C579" s="106" t="str">
        <f t="shared" ca="1" si="149"/>
        <v>-</v>
      </c>
      <c r="D579" s="106" t="str">
        <f t="shared" ca="1" si="149"/>
        <v>-</v>
      </c>
      <c r="E579" s="106" t="str">
        <f t="shared" ca="1" si="149"/>
        <v>-</v>
      </c>
      <c r="F579" s="106" t="str">
        <f t="shared" ca="1" si="149"/>
        <v>-</v>
      </c>
      <c r="G579" s="106" t="str">
        <f t="shared" ca="1" si="149"/>
        <v>-</v>
      </c>
      <c r="H579" s="112" t="str">
        <f t="shared" ca="1" si="149"/>
        <v>-</v>
      </c>
      <c r="I579" s="106" t="str">
        <f t="shared" ca="1" si="149"/>
        <v>-</v>
      </c>
      <c r="J579" s="106" t="e">
        <f t="shared" ca="1" si="142"/>
        <v>#N/A</v>
      </c>
      <c r="K579" s="119" t="e">
        <f t="shared" ca="1" si="137"/>
        <v>#N/A</v>
      </c>
      <c r="L579" s="119" t="e">
        <f t="shared" ca="1" si="138"/>
        <v>#N/A</v>
      </c>
      <c r="M579" s="119" t="e">
        <f t="shared" ca="1" si="139"/>
        <v>#N/A</v>
      </c>
      <c r="N579" s="119" t="e">
        <f t="shared" ca="1" si="140"/>
        <v>#N/A</v>
      </c>
      <c r="O579" s="119" t="str">
        <f t="shared" ca="1" si="144"/>
        <v>-</v>
      </c>
      <c r="P579" s="119" t="str">
        <f t="shared" ca="1" si="143"/>
        <v>-</v>
      </c>
      <c r="Q579" s="106" t="e">
        <f t="shared" ca="1" si="141"/>
        <v>#N/A</v>
      </c>
    </row>
    <row r="580" spans="1:17" hidden="1">
      <c r="A580" s="106">
        <f t="shared" si="135"/>
        <v>569</v>
      </c>
      <c r="B580" s="106" t="str">
        <f t="shared" ca="1" si="136"/>
        <v>N</v>
      </c>
      <c r="C580" s="106" t="str">
        <f t="shared" ca="1" si="149"/>
        <v>-</v>
      </c>
      <c r="D580" s="106" t="str">
        <f t="shared" ca="1" si="149"/>
        <v>-</v>
      </c>
      <c r="E580" s="106" t="str">
        <f t="shared" ca="1" si="149"/>
        <v>-</v>
      </c>
      <c r="F580" s="106" t="str">
        <f t="shared" ca="1" si="149"/>
        <v>-</v>
      </c>
      <c r="G580" s="106" t="str">
        <f t="shared" ca="1" si="149"/>
        <v>-</v>
      </c>
      <c r="H580" s="112" t="str">
        <f t="shared" ca="1" si="149"/>
        <v>-</v>
      </c>
      <c r="I580" s="106" t="str">
        <f t="shared" ca="1" si="149"/>
        <v>-</v>
      </c>
      <c r="J580" s="106" t="e">
        <f t="shared" ca="1" si="142"/>
        <v>#N/A</v>
      </c>
      <c r="K580" s="119" t="e">
        <f t="shared" ca="1" si="137"/>
        <v>#N/A</v>
      </c>
      <c r="L580" s="119" t="e">
        <f t="shared" ca="1" si="138"/>
        <v>#N/A</v>
      </c>
      <c r="M580" s="119" t="e">
        <f t="shared" ca="1" si="139"/>
        <v>#N/A</v>
      </c>
      <c r="N580" s="119" t="e">
        <f t="shared" ca="1" si="140"/>
        <v>#N/A</v>
      </c>
      <c r="O580" s="119" t="str">
        <f t="shared" ca="1" si="144"/>
        <v>-</v>
      </c>
      <c r="P580" s="119" t="str">
        <f t="shared" ca="1" si="143"/>
        <v>-</v>
      </c>
      <c r="Q580" s="106" t="e">
        <f t="shared" ca="1" si="141"/>
        <v>#N/A</v>
      </c>
    </row>
    <row r="581" spans="1:17" hidden="1">
      <c r="A581" s="106">
        <f t="shared" si="135"/>
        <v>570</v>
      </c>
      <c r="B581" s="106" t="str">
        <f t="shared" ca="1" si="136"/>
        <v>N</v>
      </c>
      <c r="C581" s="106" t="str">
        <f t="shared" ca="1" si="149"/>
        <v>-</v>
      </c>
      <c r="D581" s="106" t="str">
        <f t="shared" ca="1" si="149"/>
        <v>-</v>
      </c>
      <c r="E581" s="106" t="str">
        <f t="shared" ca="1" si="149"/>
        <v>-</v>
      </c>
      <c r="F581" s="106" t="str">
        <f t="shared" ca="1" si="149"/>
        <v>-</v>
      </c>
      <c r="G581" s="106" t="str">
        <f t="shared" ca="1" si="149"/>
        <v>-</v>
      </c>
      <c r="H581" s="112" t="str">
        <f t="shared" ca="1" si="149"/>
        <v>-</v>
      </c>
      <c r="I581" s="106" t="str">
        <f t="shared" ca="1" si="149"/>
        <v>-</v>
      </c>
      <c r="J581" s="106" t="e">
        <f t="shared" ca="1" si="142"/>
        <v>#N/A</v>
      </c>
      <c r="K581" s="119" t="e">
        <f t="shared" ca="1" si="137"/>
        <v>#N/A</v>
      </c>
      <c r="L581" s="119" t="e">
        <f t="shared" ca="1" si="138"/>
        <v>#N/A</v>
      </c>
      <c r="M581" s="119" t="e">
        <f t="shared" ca="1" si="139"/>
        <v>#N/A</v>
      </c>
      <c r="N581" s="119" t="e">
        <f t="shared" ca="1" si="140"/>
        <v>#N/A</v>
      </c>
      <c r="O581" s="119" t="str">
        <f t="shared" ca="1" si="144"/>
        <v>-</v>
      </c>
      <c r="P581" s="119" t="str">
        <f t="shared" ca="1" si="143"/>
        <v>-</v>
      </c>
      <c r="Q581" s="106" t="e">
        <f t="shared" ca="1" si="141"/>
        <v>#N/A</v>
      </c>
    </row>
    <row r="582" spans="1:17" hidden="1">
      <c r="A582" s="106">
        <f t="shared" si="135"/>
        <v>571</v>
      </c>
      <c r="B582" s="106" t="str">
        <f t="shared" ca="1" si="136"/>
        <v>N</v>
      </c>
      <c r="C582" s="106" t="str">
        <f t="shared" ref="C582:I591" ca="1" si="150">IF($B582="OK",OFFSET(gen_sort_ul,$A582,C$2),"-")</f>
        <v>-</v>
      </c>
      <c r="D582" s="106" t="str">
        <f t="shared" ca="1" si="150"/>
        <v>-</v>
      </c>
      <c r="E582" s="106" t="str">
        <f t="shared" ca="1" si="150"/>
        <v>-</v>
      </c>
      <c r="F582" s="106" t="str">
        <f t="shared" ca="1" si="150"/>
        <v>-</v>
      </c>
      <c r="G582" s="106" t="str">
        <f t="shared" ca="1" si="150"/>
        <v>-</v>
      </c>
      <c r="H582" s="112" t="str">
        <f t="shared" ca="1" si="150"/>
        <v>-</v>
      </c>
      <c r="I582" s="106" t="str">
        <f t="shared" ca="1" si="150"/>
        <v>-</v>
      </c>
      <c r="J582" s="106" t="e">
        <f t="shared" ca="1" si="142"/>
        <v>#N/A</v>
      </c>
      <c r="K582" s="119" t="e">
        <f t="shared" ca="1" si="137"/>
        <v>#N/A</v>
      </c>
      <c r="L582" s="119" t="e">
        <f t="shared" ca="1" si="138"/>
        <v>#N/A</v>
      </c>
      <c r="M582" s="119" t="e">
        <f t="shared" ca="1" si="139"/>
        <v>#N/A</v>
      </c>
      <c r="N582" s="119" t="e">
        <f t="shared" ca="1" si="140"/>
        <v>#N/A</v>
      </c>
      <c r="O582" s="119" t="str">
        <f t="shared" ca="1" si="144"/>
        <v>-</v>
      </c>
      <c r="P582" s="119" t="str">
        <f t="shared" ca="1" si="143"/>
        <v>-</v>
      </c>
      <c r="Q582" s="106" t="e">
        <f t="shared" ca="1" si="141"/>
        <v>#N/A</v>
      </c>
    </row>
    <row r="583" spans="1:17" hidden="1">
      <c r="A583" s="106">
        <f t="shared" si="135"/>
        <v>572</v>
      </c>
      <c r="B583" s="106" t="str">
        <f t="shared" ca="1" si="136"/>
        <v>N</v>
      </c>
      <c r="C583" s="106" t="str">
        <f t="shared" ca="1" si="150"/>
        <v>-</v>
      </c>
      <c r="D583" s="106" t="str">
        <f t="shared" ca="1" si="150"/>
        <v>-</v>
      </c>
      <c r="E583" s="106" t="str">
        <f t="shared" ca="1" si="150"/>
        <v>-</v>
      </c>
      <c r="F583" s="106" t="str">
        <f t="shared" ca="1" si="150"/>
        <v>-</v>
      </c>
      <c r="G583" s="106" t="str">
        <f t="shared" ca="1" si="150"/>
        <v>-</v>
      </c>
      <c r="H583" s="112" t="str">
        <f t="shared" ca="1" si="150"/>
        <v>-</v>
      </c>
      <c r="I583" s="106" t="str">
        <f t="shared" ca="1" si="150"/>
        <v>-</v>
      </c>
      <c r="J583" s="106" t="e">
        <f t="shared" ca="1" si="142"/>
        <v>#N/A</v>
      </c>
      <c r="K583" s="119" t="e">
        <f t="shared" ca="1" si="137"/>
        <v>#N/A</v>
      </c>
      <c r="L583" s="119" t="e">
        <f t="shared" ca="1" si="138"/>
        <v>#N/A</v>
      </c>
      <c r="M583" s="119" t="e">
        <f t="shared" ca="1" si="139"/>
        <v>#N/A</v>
      </c>
      <c r="N583" s="119" t="e">
        <f t="shared" ca="1" si="140"/>
        <v>#N/A</v>
      </c>
      <c r="O583" s="119" t="str">
        <f t="shared" ca="1" si="144"/>
        <v>-</v>
      </c>
      <c r="P583" s="119" t="str">
        <f t="shared" ca="1" si="143"/>
        <v>-</v>
      </c>
      <c r="Q583" s="106" t="e">
        <f t="shared" ca="1" si="141"/>
        <v>#N/A</v>
      </c>
    </row>
    <row r="584" spans="1:17" hidden="1">
      <c r="A584" s="106">
        <f t="shared" si="135"/>
        <v>573</v>
      </c>
      <c r="B584" s="106" t="str">
        <f t="shared" ca="1" si="136"/>
        <v>N</v>
      </c>
      <c r="C584" s="106" t="str">
        <f t="shared" ca="1" si="150"/>
        <v>-</v>
      </c>
      <c r="D584" s="106" t="str">
        <f t="shared" ca="1" si="150"/>
        <v>-</v>
      </c>
      <c r="E584" s="106" t="str">
        <f t="shared" ca="1" si="150"/>
        <v>-</v>
      </c>
      <c r="F584" s="106" t="str">
        <f t="shared" ca="1" si="150"/>
        <v>-</v>
      </c>
      <c r="G584" s="106" t="str">
        <f t="shared" ca="1" si="150"/>
        <v>-</v>
      </c>
      <c r="H584" s="112" t="str">
        <f t="shared" ca="1" si="150"/>
        <v>-</v>
      </c>
      <c r="I584" s="106" t="str">
        <f t="shared" ca="1" si="150"/>
        <v>-</v>
      </c>
      <c r="J584" s="106" t="e">
        <f t="shared" ca="1" si="142"/>
        <v>#N/A</v>
      </c>
      <c r="K584" s="119" t="e">
        <f t="shared" ca="1" si="137"/>
        <v>#N/A</v>
      </c>
      <c r="L584" s="119" t="e">
        <f t="shared" ca="1" si="138"/>
        <v>#N/A</v>
      </c>
      <c r="M584" s="119" t="e">
        <f t="shared" ca="1" si="139"/>
        <v>#N/A</v>
      </c>
      <c r="N584" s="119" t="e">
        <f t="shared" ca="1" si="140"/>
        <v>#N/A</v>
      </c>
      <c r="O584" s="119" t="str">
        <f t="shared" ca="1" si="144"/>
        <v>-</v>
      </c>
      <c r="P584" s="119" t="str">
        <f t="shared" ca="1" si="143"/>
        <v>-</v>
      </c>
      <c r="Q584" s="106" t="e">
        <f t="shared" ca="1" si="141"/>
        <v>#N/A</v>
      </c>
    </row>
    <row r="585" spans="1:17" hidden="1">
      <c r="A585" s="106">
        <f t="shared" si="135"/>
        <v>574</v>
      </c>
      <c r="B585" s="106" t="str">
        <f t="shared" ca="1" si="136"/>
        <v>N</v>
      </c>
      <c r="C585" s="106" t="str">
        <f t="shared" ca="1" si="150"/>
        <v>-</v>
      </c>
      <c r="D585" s="106" t="str">
        <f t="shared" ca="1" si="150"/>
        <v>-</v>
      </c>
      <c r="E585" s="106" t="str">
        <f t="shared" ca="1" si="150"/>
        <v>-</v>
      </c>
      <c r="F585" s="106" t="str">
        <f t="shared" ca="1" si="150"/>
        <v>-</v>
      </c>
      <c r="G585" s="106" t="str">
        <f t="shared" ca="1" si="150"/>
        <v>-</v>
      </c>
      <c r="H585" s="112" t="str">
        <f t="shared" ca="1" si="150"/>
        <v>-</v>
      </c>
      <c r="I585" s="106" t="str">
        <f t="shared" ca="1" si="150"/>
        <v>-</v>
      </c>
      <c r="J585" s="106" t="e">
        <f t="shared" ca="1" si="142"/>
        <v>#N/A</v>
      </c>
      <c r="K585" s="119" t="e">
        <f t="shared" ca="1" si="137"/>
        <v>#N/A</v>
      </c>
      <c r="L585" s="119" t="e">
        <f t="shared" ca="1" si="138"/>
        <v>#N/A</v>
      </c>
      <c r="M585" s="119" t="e">
        <f t="shared" ca="1" si="139"/>
        <v>#N/A</v>
      </c>
      <c r="N585" s="119" t="e">
        <f t="shared" ca="1" si="140"/>
        <v>#N/A</v>
      </c>
      <c r="O585" s="119" t="str">
        <f t="shared" ca="1" si="144"/>
        <v>-</v>
      </c>
      <c r="P585" s="119" t="str">
        <f t="shared" ca="1" si="143"/>
        <v>-</v>
      </c>
      <c r="Q585" s="106" t="e">
        <f t="shared" ca="1" si="141"/>
        <v>#N/A</v>
      </c>
    </row>
    <row r="586" spans="1:17" hidden="1">
      <c r="A586" s="106">
        <f t="shared" si="135"/>
        <v>575</v>
      </c>
      <c r="B586" s="106" t="str">
        <f t="shared" ca="1" si="136"/>
        <v>N</v>
      </c>
      <c r="C586" s="106" t="str">
        <f t="shared" ca="1" si="150"/>
        <v>-</v>
      </c>
      <c r="D586" s="106" t="str">
        <f t="shared" ca="1" si="150"/>
        <v>-</v>
      </c>
      <c r="E586" s="106" t="str">
        <f t="shared" ca="1" si="150"/>
        <v>-</v>
      </c>
      <c r="F586" s="106" t="str">
        <f t="shared" ca="1" si="150"/>
        <v>-</v>
      </c>
      <c r="G586" s="106" t="str">
        <f t="shared" ca="1" si="150"/>
        <v>-</v>
      </c>
      <c r="H586" s="112" t="str">
        <f t="shared" ca="1" si="150"/>
        <v>-</v>
      </c>
      <c r="I586" s="106" t="str">
        <f t="shared" ca="1" si="150"/>
        <v>-</v>
      </c>
      <c r="J586" s="106" t="e">
        <f t="shared" ca="1" si="142"/>
        <v>#N/A</v>
      </c>
      <c r="K586" s="119" t="e">
        <f t="shared" ca="1" si="137"/>
        <v>#N/A</v>
      </c>
      <c r="L586" s="119" t="e">
        <f t="shared" ca="1" si="138"/>
        <v>#N/A</v>
      </c>
      <c r="M586" s="119" t="e">
        <f t="shared" ca="1" si="139"/>
        <v>#N/A</v>
      </c>
      <c r="N586" s="119" t="e">
        <f t="shared" ca="1" si="140"/>
        <v>#N/A</v>
      </c>
      <c r="O586" s="119" t="str">
        <f t="shared" ca="1" si="144"/>
        <v>-</v>
      </c>
      <c r="P586" s="119" t="str">
        <f t="shared" ca="1" si="143"/>
        <v>-</v>
      </c>
      <c r="Q586" s="106" t="e">
        <f t="shared" ca="1" si="141"/>
        <v>#N/A</v>
      </c>
    </row>
    <row r="587" spans="1:17" hidden="1">
      <c r="A587" s="106">
        <f t="shared" si="135"/>
        <v>576</v>
      </c>
      <c r="B587" s="106" t="str">
        <f t="shared" ca="1" si="136"/>
        <v>N</v>
      </c>
      <c r="C587" s="106" t="str">
        <f t="shared" ca="1" si="150"/>
        <v>-</v>
      </c>
      <c r="D587" s="106" t="str">
        <f t="shared" ca="1" si="150"/>
        <v>-</v>
      </c>
      <c r="E587" s="106" t="str">
        <f t="shared" ca="1" si="150"/>
        <v>-</v>
      </c>
      <c r="F587" s="106" t="str">
        <f t="shared" ca="1" si="150"/>
        <v>-</v>
      </c>
      <c r="G587" s="106" t="str">
        <f t="shared" ca="1" si="150"/>
        <v>-</v>
      </c>
      <c r="H587" s="112" t="str">
        <f t="shared" ca="1" si="150"/>
        <v>-</v>
      </c>
      <c r="I587" s="106" t="str">
        <f t="shared" ca="1" si="150"/>
        <v>-</v>
      </c>
      <c r="J587" s="106" t="e">
        <f t="shared" ca="1" si="142"/>
        <v>#N/A</v>
      </c>
      <c r="K587" s="119" t="e">
        <f t="shared" ca="1" si="137"/>
        <v>#N/A</v>
      </c>
      <c r="L587" s="119" t="e">
        <f t="shared" ca="1" si="138"/>
        <v>#N/A</v>
      </c>
      <c r="M587" s="119" t="e">
        <f t="shared" ca="1" si="139"/>
        <v>#N/A</v>
      </c>
      <c r="N587" s="119" t="e">
        <f t="shared" ca="1" si="140"/>
        <v>#N/A</v>
      </c>
      <c r="O587" s="119" t="str">
        <f t="shared" ca="1" si="144"/>
        <v>-</v>
      </c>
      <c r="P587" s="119" t="str">
        <f t="shared" ca="1" si="143"/>
        <v>-</v>
      </c>
      <c r="Q587" s="106" t="e">
        <f t="shared" ca="1" si="141"/>
        <v>#N/A</v>
      </c>
    </row>
    <row r="588" spans="1:17" hidden="1">
      <c r="A588" s="106">
        <f t="shared" ref="A588:A651" si="151">ROW(C588)-ROW(C$11)</f>
        <v>577</v>
      </c>
      <c r="B588" s="106" t="str">
        <f t="shared" ref="B588:B651" ca="1" si="152">IF(OFFSET(gen_sort_ul,$A588,0)&gt;0,IF(OFFSET(gen_sort_ul,$A588,B$2)=ignore_flag,"N","OK"),"Too long")</f>
        <v>N</v>
      </c>
      <c r="C588" s="106" t="str">
        <f t="shared" ca="1" si="150"/>
        <v>-</v>
      </c>
      <c r="D588" s="106" t="str">
        <f t="shared" ca="1" si="150"/>
        <v>-</v>
      </c>
      <c r="E588" s="106" t="str">
        <f t="shared" ca="1" si="150"/>
        <v>-</v>
      </c>
      <c r="F588" s="106" t="str">
        <f t="shared" ca="1" si="150"/>
        <v>-</v>
      </c>
      <c r="G588" s="106" t="str">
        <f t="shared" ca="1" si="150"/>
        <v>-</v>
      </c>
      <c r="H588" s="112" t="str">
        <f t="shared" ca="1" si="150"/>
        <v>-</v>
      </c>
      <c r="I588" s="106" t="str">
        <f t="shared" ca="1" si="150"/>
        <v>-</v>
      </c>
      <c r="J588" s="106" t="e">
        <f t="shared" ca="1" si="142"/>
        <v>#N/A</v>
      </c>
      <c r="K588" s="119" t="e">
        <f t="shared" ref="K588:K651" ca="1" si="153">INDEX(cluster_flag,MATCH(D588, hdr_cluster_gen_type,0))</f>
        <v>#N/A</v>
      </c>
      <c r="L588" s="119" t="e">
        <f t="shared" ref="L588:L651" ca="1" si="154">IF($K588,INDEX(hdr_cluster_set,MATCH(O588,OFFSET(cluster_params_ul,$Q588-1,L$8-1,1,L$9))+L$8-1),"-")</f>
        <v>#N/A</v>
      </c>
      <c r="M588" s="119" t="e">
        <f t="shared" ref="M588:M651" ca="1" si="155">IF($K588,INDEX(hdr_cluster_set,MATCH(E588,OFFSET(cluster_params_ul,$Q588-1,M$8-1,1,M$9))+M$8-1),"-")</f>
        <v>#N/A</v>
      </c>
      <c r="N588" s="119" t="e">
        <f t="shared" ref="N588:N651" ca="1" si="156">IF($K588,INDEX(hdr_cluster_set,MATCH(H588,OFFSET(cluster_params_ul,$Q588-1,N$8-1,1,N$9))+N$8-1),"-")</f>
        <v>#N/A</v>
      </c>
      <c r="O588" s="119" t="str">
        <f t="shared" ca="1" si="144"/>
        <v>-</v>
      </c>
      <c r="P588" s="119" t="str">
        <f t="shared" ca="1" si="143"/>
        <v>-</v>
      </c>
      <c r="Q588" s="106" t="e">
        <f t="shared" ref="Q588:Q651" ca="1" si="157">MATCH(D588,hdr_cluster_gen_type,0)</f>
        <v>#N/A</v>
      </c>
    </row>
    <row r="589" spans="1:17" hidden="1">
      <c r="A589" s="106">
        <f t="shared" si="151"/>
        <v>578</v>
      </c>
      <c r="B589" s="106" t="str">
        <f t="shared" ca="1" si="152"/>
        <v>N</v>
      </c>
      <c r="C589" s="106" t="str">
        <f t="shared" ca="1" si="150"/>
        <v>-</v>
      </c>
      <c r="D589" s="106" t="str">
        <f t="shared" ca="1" si="150"/>
        <v>-</v>
      </c>
      <c r="E589" s="106" t="str">
        <f t="shared" ca="1" si="150"/>
        <v>-</v>
      </c>
      <c r="F589" s="106" t="str">
        <f t="shared" ca="1" si="150"/>
        <v>-</v>
      </c>
      <c r="G589" s="106" t="str">
        <f t="shared" ca="1" si="150"/>
        <v>-</v>
      </c>
      <c r="H589" s="112" t="str">
        <f t="shared" ca="1" si="150"/>
        <v>-</v>
      </c>
      <c r="I589" s="106" t="str">
        <f t="shared" ca="1" si="150"/>
        <v>-</v>
      </c>
      <c r="J589" s="106" t="e">
        <f t="shared" ref="J589:J652" ca="1" si="158">D589&amp;IF(K589,"_"&amp;L589&amp;"_"&amp;M589&amp;"_"&amp;N589,"")</f>
        <v>#N/A</v>
      </c>
      <c r="K589" s="119" t="e">
        <f t="shared" ca="1" si="153"/>
        <v>#N/A</v>
      </c>
      <c r="L589" s="119" t="e">
        <f t="shared" ca="1" si="154"/>
        <v>#N/A</v>
      </c>
      <c r="M589" s="119" t="e">
        <f t="shared" ca="1" si="155"/>
        <v>#N/A</v>
      </c>
      <c r="N589" s="119" t="e">
        <f t="shared" ca="1" si="156"/>
        <v>#N/A</v>
      </c>
      <c r="O589" s="119" t="str">
        <f t="shared" ca="1" si="144"/>
        <v>-</v>
      </c>
      <c r="P589" s="119" t="str">
        <f t="shared" ca="1" si="143"/>
        <v>-</v>
      </c>
      <c r="Q589" s="106" t="e">
        <f t="shared" ca="1" si="157"/>
        <v>#N/A</v>
      </c>
    </row>
    <row r="590" spans="1:17" hidden="1">
      <c r="A590" s="106">
        <f t="shared" si="151"/>
        <v>579</v>
      </c>
      <c r="B590" s="106" t="str">
        <f t="shared" ca="1" si="152"/>
        <v>N</v>
      </c>
      <c r="C590" s="106" t="str">
        <f t="shared" ca="1" si="150"/>
        <v>-</v>
      </c>
      <c r="D590" s="106" t="str">
        <f t="shared" ca="1" si="150"/>
        <v>-</v>
      </c>
      <c r="E590" s="106" t="str">
        <f t="shared" ca="1" si="150"/>
        <v>-</v>
      </c>
      <c r="F590" s="106" t="str">
        <f t="shared" ca="1" si="150"/>
        <v>-</v>
      </c>
      <c r="G590" s="106" t="str">
        <f t="shared" ca="1" si="150"/>
        <v>-</v>
      </c>
      <c r="H590" s="112" t="str">
        <f t="shared" ca="1" si="150"/>
        <v>-</v>
      </c>
      <c r="I590" s="106" t="str">
        <f t="shared" ca="1" si="150"/>
        <v>-</v>
      </c>
      <c r="J590" s="106" t="e">
        <f t="shared" ca="1" si="158"/>
        <v>#N/A</v>
      </c>
      <c r="K590" s="119" t="e">
        <f t="shared" ca="1" si="153"/>
        <v>#N/A</v>
      </c>
      <c r="L590" s="119" t="e">
        <f t="shared" ca="1" si="154"/>
        <v>#N/A</v>
      </c>
      <c r="M590" s="119" t="e">
        <f t="shared" ca="1" si="155"/>
        <v>#N/A</v>
      </c>
      <c r="N590" s="119" t="e">
        <f t="shared" ca="1" si="156"/>
        <v>#N/A</v>
      </c>
      <c r="O590" s="119" t="str">
        <f t="shared" ca="1" si="144"/>
        <v>-</v>
      </c>
      <c r="P590" s="119" t="str">
        <f t="shared" ca="1" si="143"/>
        <v>-</v>
      </c>
      <c r="Q590" s="106" t="e">
        <f t="shared" ca="1" si="157"/>
        <v>#N/A</v>
      </c>
    </row>
    <row r="591" spans="1:17" hidden="1">
      <c r="A591" s="106">
        <f t="shared" si="151"/>
        <v>580</v>
      </c>
      <c r="B591" s="106" t="str">
        <f t="shared" ca="1" si="152"/>
        <v>N</v>
      </c>
      <c r="C591" s="106" t="str">
        <f t="shared" ca="1" si="150"/>
        <v>-</v>
      </c>
      <c r="D591" s="106" t="str">
        <f t="shared" ca="1" si="150"/>
        <v>-</v>
      </c>
      <c r="E591" s="106" t="str">
        <f t="shared" ca="1" si="150"/>
        <v>-</v>
      </c>
      <c r="F591" s="106" t="str">
        <f t="shared" ca="1" si="150"/>
        <v>-</v>
      </c>
      <c r="G591" s="106" t="str">
        <f t="shared" ca="1" si="150"/>
        <v>-</v>
      </c>
      <c r="H591" s="112" t="str">
        <f t="shared" ca="1" si="150"/>
        <v>-</v>
      </c>
      <c r="I591" s="106" t="str">
        <f t="shared" ca="1" si="150"/>
        <v>-</v>
      </c>
      <c r="J591" s="106" t="e">
        <f t="shared" ca="1" si="158"/>
        <v>#N/A</v>
      </c>
      <c r="K591" s="119" t="e">
        <f t="shared" ca="1" si="153"/>
        <v>#N/A</v>
      </c>
      <c r="L591" s="119" t="e">
        <f t="shared" ca="1" si="154"/>
        <v>#N/A</v>
      </c>
      <c r="M591" s="119" t="e">
        <f t="shared" ca="1" si="155"/>
        <v>#N/A</v>
      </c>
      <c r="N591" s="119" t="e">
        <f t="shared" ca="1" si="156"/>
        <v>#N/A</v>
      </c>
      <c r="O591" s="119" t="str">
        <f t="shared" ca="1" si="144"/>
        <v>-</v>
      </c>
      <c r="P591" s="119" t="str">
        <f t="shared" ca="1" si="143"/>
        <v>-</v>
      </c>
      <c r="Q591" s="106" t="e">
        <f t="shared" ca="1" si="157"/>
        <v>#N/A</v>
      </c>
    </row>
    <row r="592" spans="1:17" hidden="1">
      <c r="A592" s="106">
        <f t="shared" si="151"/>
        <v>581</v>
      </c>
      <c r="B592" s="106" t="str">
        <f t="shared" ca="1" si="152"/>
        <v>N</v>
      </c>
      <c r="C592" s="106" t="str">
        <f t="shared" ref="C592:I601" ca="1" si="159">IF($B592="OK",OFFSET(gen_sort_ul,$A592,C$2),"-")</f>
        <v>-</v>
      </c>
      <c r="D592" s="106" t="str">
        <f t="shared" ca="1" si="159"/>
        <v>-</v>
      </c>
      <c r="E592" s="106" t="str">
        <f t="shared" ca="1" si="159"/>
        <v>-</v>
      </c>
      <c r="F592" s="106" t="str">
        <f t="shared" ca="1" si="159"/>
        <v>-</v>
      </c>
      <c r="G592" s="106" t="str">
        <f t="shared" ca="1" si="159"/>
        <v>-</v>
      </c>
      <c r="H592" s="112" t="str">
        <f t="shared" ca="1" si="159"/>
        <v>-</v>
      </c>
      <c r="I592" s="106" t="str">
        <f t="shared" ca="1" si="159"/>
        <v>-</v>
      </c>
      <c r="J592" s="106" t="e">
        <f t="shared" ca="1" si="158"/>
        <v>#N/A</v>
      </c>
      <c r="K592" s="119" t="e">
        <f t="shared" ca="1" si="153"/>
        <v>#N/A</v>
      </c>
      <c r="L592" s="119" t="e">
        <f t="shared" ca="1" si="154"/>
        <v>#N/A</v>
      </c>
      <c r="M592" s="119" t="e">
        <f t="shared" ca="1" si="155"/>
        <v>#N/A</v>
      </c>
      <c r="N592" s="119" t="e">
        <f t="shared" ca="1" si="156"/>
        <v>#N/A</v>
      </c>
      <c r="O592" s="119" t="str">
        <f t="shared" ca="1" si="144"/>
        <v>-</v>
      </c>
      <c r="P592" s="119" t="str">
        <f t="shared" ca="1" si="143"/>
        <v>-</v>
      </c>
      <c r="Q592" s="106" t="e">
        <f t="shared" ca="1" si="157"/>
        <v>#N/A</v>
      </c>
    </row>
    <row r="593" spans="1:17" hidden="1">
      <c r="A593" s="106">
        <f t="shared" si="151"/>
        <v>582</v>
      </c>
      <c r="B593" s="106" t="str">
        <f t="shared" ca="1" si="152"/>
        <v>N</v>
      </c>
      <c r="C593" s="106" t="str">
        <f t="shared" ca="1" si="159"/>
        <v>-</v>
      </c>
      <c r="D593" s="106" t="str">
        <f t="shared" ca="1" si="159"/>
        <v>-</v>
      </c>
      <c r="E593" s="106" t="str">
        <f t="shared" ca="1" si="159"/>
        <v>-</v>
      </c>
      <c r="F593" s="106" t="str">
        <f t="shared" ca="1" si="159"/>
        <v>-</v>
      </c>
      <c r="G593" s="106" t="str">
        <f t="shared" ca="1" si="159"/>
        <v>-</v>
      </c>
      <c r="H593" s="112" t="str">
        <f t="shared" ca="1" si="159"/>
        <v>-</v>
      </c>
      <c r="I593" s="106" t="str">
        <f t="shared" ca="1" si="159"/>
        <v>-</v>
      </c>
      <c r="J593" s="106" t="e">
        <f t="shared" ca="1" si="158"/>
        <v>#N/A</v>
      </c>
      <c r="K593" s="119" t="e">
        <f t="shared" ca="1" si="153"/>
        <v>#N/A</v>
      </c>
      <c r="L593" s="119" t="e">
        <f t="shared" ca="1" si="154"/>
        <v>#N/A</v>
      </c>
      <c r="M593" s="119" t="e">
        <f t="shared" ca="1" si="155"/>
        <v>#N/A</v>
      </c>
      <c r="N593" s="119" t="e">
        <f t="shared" ca="1" si="156"/>
        <v>#N/A</v>
      </c>
      <c r="O593" s="119" t="str">
        <f t="shared" ca="1" si="144"/>
        <v>-</v>
      </c>
      <c r="P593" s="119" t="str">
        <f t="shared" ca="1" si="143"/>
        <v>-</v>
      </c>
      <c r="Q593" s="106" t="e">
        <f t="shared" ca="1" si="157"/>
        <v>#N/A</v>
      </c>
    </row>
    <row r="594" spans="1:17" hidden="1">
      <c r="A594" s="106">
        <f t="shared" si="151"/>
        <v>583</v>
      </c>
      <c r="B594" s="106" t="str">
        <f t="shared" ca="1" si="152"/>
        <v>N</v>
      </c>
      <c r="C594" s="106" t="str">
        <f t="shared" ca="1" si="159"/>
        <v>-</v>
      </c>
      <c r="D594" s="106" t="str">
        <f t="shared" ca="1" si="159"/>
        <v>-</v>
      </c>
      <c r="E594" s="106" t="str">
        <f t="shared" ca="1" si="159"/>
        <v>-</v>
      </c>
      <c r="F594" s="106" t="str">
        <f t="shared" ca="1" si="159"/>
        <v>-</v>
      </c>
      <c r="G594" s="106" t="str">
        <f t="shared" ca="1" si="159"/>
        <v>-</v>
      </c>
      <c r="H594" s="112" t="str">
        <f t="shared" ca="1" si="159"/>
        <v>-</v>
      </c>
      <c r="I594" s="106" t="str">
        <f t="shared" ca="1" si="159"/>
        <v>-</v>
      </c>
      <c r="J594" s="106" t="e">
        <f t="shared" ca="1" si="158"/>
        <v>#N/A</v>
      </c>
      <c r="K594" s="119" t="e">
        <f t="shared" ca="1" si="153"/>
        <v>#N/A</v>
      </c>
      <c r="L594" s="119" t="e">
        <f t="shared" ca="1" si="154"/>
        <v>#N/A</v>
      </c>
      <c r="M594" s="119" t="e">
        <f t="shared" ca="1" si="155"/>
        <v>#N/A</v>
      </c>
      <c r="N594" s="119" t="e">
        <f t="shared" ca="1" si="156"/>
        <v>#N/A</v>
      </c>
      <c r="O594" s="119" t="str">
        <f t="shared" ca="1" si="144"/>
        <v>-</v>
      </c>
      <c r="P594" s="119" t="str">
        <f t="shared" ref="P594:P657" ca="1" si="160">IF($B594="OK",OFFSET(gen_sort_ul,$A594,P$2),"-")</f>
        <v>-</v>
      </c>
      <c r="Q594" s="106" t="e">
        <f t="shared" ca="1" si="157"/>
        <v>#N/A</v>
      </c>
    </row>
    <row r="595" spans="1:17" hidden="1">
      <c r="A595" s="106">
        <f t="shared" si="151"/>
        <v>584</v>
      </c>
      <c r="B595" s="106" t="str">
        <f t="shared" ca="1" si="152"/>
        <v>N</v>
      </c>
      <c r="C595" s="106" t="str">
        <f t="shared" ca="1" si="159"/>
        <v>-</v>
      </c>
      <c r="D595" s="106" t="str">
        <f t="shared" ca="1" si="159"/>
        <v>-</v>
      </c>
      <c r="E595" s="106" t="str">
        <f t="shared" ca="1" si="159"/>
        <v>-</v>
      </c>
      <c r="F595" s="106" t="str">
        <f t="shared" ca="1" si="159"/>
        <v>-</v>
      </c>
      <c r="G595" s="106" t="str">
        <f t="shared" ca="1" si="159"/>
        <v>-</v>
      </c>
      <c r="H595" s="112" t="str">
        <f t="shared" ca="1" si="159"/>
        <v>-</v>
      </c>
      <c r="I595" s="106" t="str">
        <f t="shared" ca="1" si="159"/>
        <v>-</v>
      </c>
      <c r="J595" s="106" t="e">
        <f t="shared" ca="1" si="158"/>
        <v>#N/A</v>
      </c>
      <c r="K595" s="119" t="e">
        <f t="shared" ca="1" si="153"/>
        <v>#N/A</v>
      </c>
      <c r="L595" s="119" t="e">
        <f t="shared" ca="1" si="154"/>
        <v>#N/A</v>
      </c>
      <c r="M595" s="119" t="e">
        <f t="shared" ca="1" si="155"/>
        <v>#N/A</v>
      </c>
      <c r="N595" s="119" t="e">
        <f t="shared" ca="1" si="156"/>
        <v>#N/A</v>
      </c>
      <c r="O595" s="119" t="str">
        <f t="shared" ref="O595:O658" ca="1" si="161">IF($B595="OK",OFFSET(gen_sort_ul,$A595,O$2),"-")</f>
        <v>-</v>
      </c>
      <c r="P595" s="119" t="str">
        <f t="shared" ca="1" si="160"/>
        <v>-</v>
      </c>
      <c r="Q595" s="106" t="e">
        <f t="shared" ca="1" si="157"/>
        <v>#N/A</v>
      </c>
    </row>
    <row r="596" spans="1:17" hidden="1">
      <c r="A596" s="106">
        <f t="shared" si="151"/>
        <v>585</v>
      </c>
      <c r="B596" s="106" t="str">
        <f t="shared" ca="1" si="152"/>
        <v>N</v>
      </c>
      <c r="C596" s="106" t="str">
        <f t="shared" ca="1" si="159"/>
        <v>-</v>
      </c>
      <c r="D596" s="106" t="str">
        <f t="shared" ca="1" si="159"/>
        <v>-</v>
      </c>
      <c r="E596" s="106" t="str">
        <f t="shared" ca="1" si="159"/>
        <v>-</v>
      </c>
      <c r="F596" s="106" t="str">
        <f t="shared" ca="1" si="159"/>
        <v>-</v>
      </c>
      <c r="G596" s="106" t="str">
        <f t="shared" ca="1" si="159"/>
        <v>-</v>
      </c>
      <c r="H596" s="112" t="str">
        <f t="shared" ca="1" si="159"/>
        <v>-</v>
      </c>
      <c r="I596" s="106" t="str">
        <f t="shared" ca="1" si="159"/>
        <v>-</v>
      </c>
      <c r="J596" s="106" t="e">
        <f t="shared" ca="1" si="158"/>
        <v>#N/A</v>
      </c>
      <c r="K596" s="119" t="e">
        <f t="shared" ca="1" si="153"/>
        <v>#N/A</v>
      </c>
      <c r="L596" s="119" t="e">
        <f t="shared" ca="1" si="154"/>
        <v>#N/A</v>
      </c>
      <c r="M596" s="119" t="e">
        <f t="shared" ca="1" si="155"/>
        <v>#N/A</v>
      </c>
      <c r="N596" s="119" t="e">
        <f t="shared" ca="1" si="156"/>
        <v>#N/A</v>
      </c>
      <c r="O596" s="119" t="str">
        <f t="shared" ca="1" si="161"/>
        <v>-</v>
      </c>
      <c r="P596" s="119" t="str">
        <f t="shared" ca="1" si="160"/>
        <v>-</v>
      </c>
      <c r="Q596" s="106" t="e">
        <f t="shared" ca="1" si="157"/>
        <v>#N/A</v>
      </c>
    </row>
    <row r="597" spans="1:17" hidden="1">
      <c r="A597" s="106">
        <f t="shared" si="151"/>
        <v>586</v>
      </c>
      <c r="B597" s="106" t="str">
        <f t="shared" ca="1" si="152"/>
        <v>N</v>
      </c>
      <c r="C597" s="106" t="str">
        <f t="shared" ca="1" si="159"/>
        <v>-</v>
      </c>
      <c r="D597" s="106" t="str">
        <f t="shared" ca="1" si="159"/>
        <v>-</v>
      </c>
      <c r="E597" s="106" t="str">
        <f t="shared" ca="1" si="159"/>
        <v>-</v>
      </c>
      <c r="F597" s="106" t="str">
        <f t="shared" ca="1" si="159"/>
        <v>-</v>
      </c>
      <c r="G597" s="106" t="str">
        <f t="shared" ca="1" si="159"/>
        <v>-</v>
      </c>
      <c r="H597" s="112" t="str">
        <f t="shared" ca="1" si="159"/>
        <v>-</v>
      </c>
      <c r="I597" s="106" t="str">
        <f t="shared" ca="1" si="159"/>
        <v>-</v>
      </c>
      <c r="J597" s="106" t="e">
        <f t="shared" ca="1" si="158"/>
        <v>#N/A</v>
      </c>
      <c r="K597" s="119" t="e">
        <f t="shared" ca="1" si="153"/>
        <v>#N/A</v>
      </c>
      <c r="L597" s="119" t="e">
        <f t="shared" ca="1" si="154"/>
        <v>#N/A</v>
      </c>
      <c r="M597" s="119" t="e">
        <f t="shared" ca="1" si="155"/>
        <v>#N/A</v>
      </c>
      <c r="N597" s="119" t="e">
        <f t="shared" ca="1" si="156"/>
        <v>#N/A</v>
      </c>
      <c r="O597" s="119" t="str">
        <f t="shared" ca="1" si="161"/>
        <v>-</v>
      </c>
      <c r="P597" s="119" t="str">
        <f t="shared" ca="1" si="160"/>
        <v>-</v>
      </c>
      <c r="Q597" s="106" t="e">
        <f t="shared" ca="1" si="157"/>
        <v>#N/A</v>
      </c>
    </row>
    <row r="598" spans="1:17" hidden="1">
      <c r="A598" s="106">
        <f t="shared" si="151"/>
        <v>587</v>
      </c>
      <c r="B598" s="106" t="str">
        <f t="shared" ca="1" si="152"/>
        <v>N</v>
      </c>
      <c r="C598" s="106" t="str">
        <f t="shared" ca="1" si="159"/>
        <v>-</v>
      </c>
      <c r="D598" s="106" t="str">
        <f t="shared" ca="1" si="159"/>
        <v>-</v>
      </c>
      <c r="E598" s="106" t="str">
        <f t="shared" ca="1" si="159"/>
        <v>-</v>
      </c>
      <c r="F598" s="106" t="str">
        <f t="shared" ca="1" si="159"/>
        <v>-</v>
      </c>
      <c r="G598" s="106" t="str">
        <f t="shared" ca="1" si="159"/>
        <v>-</v>
      </c>
      <c r="H598" s="112" t="str">
        <f t="shared" ca="1" si="159"/>
        <v>-</v>
      </c>
      <c r="I598" s="106" t="str">
        <f t="shared" ca="1" si="159"/>
        <v>-</v>
      </c>
      <c r="J598" s="106" t="e">
        <f t="shared" ca="1" si="158"/>
        <v>#N/A</v>
      </c>
      <c r="K598" s="119" t="e">
        <f t="shared" ca="1" si="153"/>
        <v>#N/A</v>
      </c>
      <c r="L598" s="119" t="e">
        <f t="shared" ca="1" si="154"/>
        <v>#N/A</v>
      </c>
      <c r="M598" s="119" t="e">
        <f t="shared" ca="1" si="155"/>
        <v>#N/A</v>
      </c>
      <c r="N598" s="119" t="e">
        <f t="shared" ca="1" si="156"/>
        <v>#N/A</v>
      </c>
      <c r="O598" s="119" t="str">
        <f t="shared" ca="1" si="161"/>
        <v>-</v>
      </c>
      <c r="P598" s="119" t="str">
        <f t="shared" ca="1" si="160"/>
        <v>-</v>
      </c>
      <c r="Q598" s="106" t="e">
        <f t="shared" ca="1" si="157"/>
        <v>#N/A</v>
      </c>
    </row>
    <row r="599" spans="1:17" hidden="1">
      <c r="A599" s="106">
        <f t="shared" si="151"/>
        <v>588</v>
      </c>
      <c r="B599" s="106" t="str">
        <f t="shared" ca="1" si="152"/>
        <v>N</v>
      </c>
      <c r="C599" s="106" t="str">
        <f t="shared" ca="1" si="159"/>
        <v>-</v>
      </c>
      <c r="D599" s="106" t="str">
        <f t="shared" ca="1" si="159"/>
        <v>-</v>
      </c>
      <c r="E599" s="106" t="str">
        <f t="shared" ca="1" si="159"/>
        <v>-</v>
      </c>
      <c r="F599" s="106" t="str">
        <f t="shared" ca="1" si="159"/>
        <v>-</v>
      </c>
      <c r="G599" s="106" t="str">
        <f t="shared" ca="1" si="159"/>
        <v>-</v>
      </c>
      <c r="H599" s="112" t="str">
        <f t="shared" ca="1" si="159"/>
        <v>-</v>
      </c>
      <c r="I599" s="106" t="str">
        <f t="shared" ca="1" si="159"/>
        <v>-</v>
      </c>
      <c r="J599" s="106" t="e">
        <f t="shared" ca="1" si="158"/>
        <v>#N/A</v>
      </c>
      <c r="K599" s="119" t="e">
        <f t="shared" ca="1" si="153"/>
        <v>#N/A</v>
      </c>
      <c r="L599" s="119" t="e">
        <f t="shared" ca="1" si="154"/>
        <v>#N/A</v>
      </c>
      <c r="M599" s="119" t="e">
        <f t="shared" ca="1" si="155"/>
        <v>#N/A</v>
      </c>
      <c r="N599" s="119" t="e">
        <f t="shared" ca="1" si="156"/>
        <v>#N/A</v>
      </c>
      <c r="O599" s="119" t="str">
        <f t="shared" ca="1" si="161"/>
        <v>-</v>
      </c>
      <c r="P599" s="119" t="str">
        <f t="shared" ca="1" si="160"/>
        <v>-</v>
      </c>
      <c r="Q599" s="106" t="e">
        <f t="shared" ca="1" si="157"/>
        <v>#N/A</v>
      </c>
    </row>
    <row r="600" spans="1:17" hidden="1">
      <c r="A600" s="106">
        <f t="shared" si="151"/>
        <v>589</v>
      </c>
      <c r="B600" s="106" t="str">
        <f t="shared" ca="1" si="152"/>
        <v>N</v>
      </c>
      <c r="C600" s="106" t="str">
        <f t="shared" ca="1" si="159"/>
        <v>-</v>
      </c>
      <c r="D600" s="106" t="str">
        <f t="shared" ca="1" si="159"/>
        <v>-</v>
      </c>
      <c r="E600" s="106" t="str">
        <f t="shared" ca="1" si="159"/>
        <v>-</v>
      </c>
      <c r="F600" s="106" t="str">
        <f t="shared" ca="1" si="159"/>
        <v>-</v>
      </c>
      <c r="G600" s="106" t="str">
        <f t="shared" ca="1" si="159"/>
        <v>-</v>
      </c>
      <c r="H600" s="112" t="str">
        <f t="shared" ca="1" si="159"/>
        <v>-</v>
      </c>
      <c r="I600" s="106" t="str">
        <f t="shared" ca="1" si="159"/>
        <v>-</v>
      </c>
      <c r="J600" s="106" t="e">
        <f t="shared" ca="1" si="158"/>
        <v>#N/A</v>
      </c>
      <c r="K600" s="119" t="e">
        <f t="shared" ca="1" si="153"/>
        <v>#N/A</v>
      </c>
      <c r="L600" s="119" t="e">
        <f t="shared" ca="1" si="154"/>
        <v>#N/A</v>
      </c>
      <c r="M600" s="119" t="e">
        <f t="shared" ca="1" si="155"/>
        <v>#N/A</v>
      </c>
      <c r="N600" s="119" t="e">
        <f t="shared" ca="1" si="156"/>
        <v>#N/A</v>
      </c>
      <c r="O600" s="119" t="str">
        <f t="shared" ca="1" si="161"/>
        <v>-</v>
      </c>
      <c r="P600" s="119" t="str">
        <f t="shared" ca="1" si="160"/>
        <v>-</v>
      </c>
      <c r="Q600" s="106" t="e">
        <f t="shared" ca="1" si="157"/>
        <v>#N/A</v>
      </c>
    </row>
    <row r="601" spans="1:17" hidden="1">
      <c r="A601" s="106">
        <f t="shared" si="151"/>
        <v>590</v>
      </c>
      <c r="B601" s="106" t="str">
        <f t="shared" ca="1" si="152"/>
        <v>N</v>
      </c>
      <c r="C601" s="106" t="str">
        <f t="shared" ca="1" si="159"/>
        <v>-</v>
      </c>
      <c r="D601" s="106" t="str">
        <f t="shared" ca="1" si="159"/>
        <v>-</v>
      </c>
      <c r="E601" s="106" t="str">
        <f t="shared" ca="1" si="159"/>
        <v>-</v>
      </c>
      <c r="F601" s="106" t="str">
        <f t="shared" ca="1" si="159"/>
        <v>-</v>
      </c>
      <c r="G601" s="106" t="str">
        <f t="shared" ca="1" si="159"/>
        <v>-</v>
      </c>
      <c r="H601" s="112" t="str">
        <f t="shared" ca="1" si="159"/>
        <v>-</v>
      </c>
      <c r="I601" s="106" t="str">
        <f t="shared" ca="1" si="159"/>
        <v>-</v>
      </c>
      <c r="J601" s="106" t="e">
        <f t="shared" ca="1" si="158"/>
        <v>#N/A</v>
      </c>
      <c r="K601" s="119" t="e">
        <f t="shared" ca="1" si="153"/>
        <v>#N/A</v>
      </c>
      <c r="L601" s="119" t="e">
        <f t="shared" ca="1" si="154"/>
        <v>#N/A</v>
      </c>
      <c r="M601" s="119" t="e">
        <f t="shared" ca="1" si="155"/>
        <v>#N/A</v>
      </c>
      <c r="N601" s="119" t="e">
        <f t="shared" ca="1" si="156"/>
        <v>#N/A</v>
      </c>
      <c r="O601" s="119" t="str">
        <f t="shared" ca="1" si="161"/>
        <v>-</v>
      </c>
      <c r="P601" s="119" t="str">
        <f t="shared" ca="1" si="160"/>
        <v>-</v>
      </c>
      <c r="Q601" s="106" t="e">
        <f t="shared" ca="1" si="157"/>
        <v>#N/A</v>
      </c>
    </row>
    <row r="602" spans="1:17" hidden="1">
      <c r="A602" s="106">
        <f t="shared" si="151"/>
        <v>591</v>
      </c>
      <c r="B602" s="106" t="str">
        <f t="shared" ca="1" si="152"/>
        <v>N</v>
      </c>
      <c r="C602" s="106" t="str">
        <f t="shared" ref="C602:I611" ca="1" si="162">IF($B602="OK",OFFSET(gen_sort_ul,$A602,C$2),"-")</f>
        <v>-</v>
      </c>
      <c r="D602" s="106" t="str">
        <f t="shared" ca="1" si="162"/>
        <v>-</v>
      </c>
      <c r="E602" s="106" t="str">
        <f t="shared" ca="1" si="162"/>
        <v>-</v>
      </c>
      <c r="F602" s="106" t="str">
        <f t="shared" ca="1" si="162"/>
        <v>-</v>
      </c>
      <c r="G602" s="106" t="str">
        <f t="shared" ca="1" si="162"/>
        <v>-</v>
      </c>
      <c r="H602" s="112" t="str">
        <f t="shared" ca="1" si="162"/>
        <v>-</v>
      </c>
      <c r="I602" s="106" t="str">
        <f t="shared" ca="1" si="162"/>
        <v>-</v>
      </c>
      <c r="J602" s="106" t="e">
        <f t="shared" ca="1" si="158"/>
        <v>#N/A</v>
      </c>
      <c r="K602" s="119" t="e">
        <f t="shared" ca="1" si="153"/>
        <v>#N/A</v>
      </c>
      <c r="L602" s="119" t="e">
        <f t="shared" ca="1" si="154"/>
        <v>#N/A</v>
      </c>
      <c r="M602" s="119" t="e">
        <f t="shared" ca="1" si="155"/>
        <v>#N/A</v>
      </c>
      <c r="N602" s="119" t="e">
        <f t="shared" ca="1" si="156"/>
        <v>#N/A</v>
      </c>
      <c r="O602" s="119" t="str">
        <f t="shared" ca="1" si="161"/>
        <v>-</v>
      </c>
      <c r="P602" s="119" t="str">
        <f t="shared" ca="1" si="160"/>
        <v>-</v>
      </c>
      <c r="Q602" s="106" t="e">
        <f t="shared" ca="1" si="157"/>
        <v>#N/A</v>
      </c>
    </row>
    <row r="603" spans="1:17" hidden="1">
      <c r="A603" s="106">
        <f t="shared" si="151"/>
        <v>592</v>
      </c>
      <c r="B603" s="106" t="str">
        <f t="shared" ca="1" si="152"/>
        <v>N</v>
      </c>
      <c r="C603" s="106" t="str">
        <f t="shared" ca="1" si="162"/>
        <v>-</v>
      </c>
      <c r="D603" s="106" t="str">
        <f t="shared" ca="1" si="162"/>
        <v>-</v>
      </c>
      <c r="E603" s="106" t="str">
        <f t="shared" ca="1" si="162"/>
        <v>-</v>
      </c>
      <c r="F603" s="106" t="str">
        <f t="shared" ca="1" si="162"/>
        <v>-</v>
      </c>
      <c r="G603" s="106" t="str">
        <f t="shared" ca="1" si="162"/>
        <v>-</v>
      </c>
      <c r="H603" s="112" t="str">
        <f t="shared" ca="1" si="162"/>
        <v>-</v>
      </c>
      <c r="I603" s="106" t="str">
        <f t="shared" ca="1" si="162"/>
        <v>-</v>
      </c>
      <c r="J603" s="106" t="e">
        <f t="shared" ca="1" si="158"/>
        <v>#N/A</v>
      </c>
      <c r="K603" s="119" t="e">
        <f t="shared" ca="1" si="153"/>
        <v>#N/A</v>
      </c>
      <c r="L603" s="119" t="e">
        <f t="shared" ca="1" si="154"/>
        <v>#N/A</v>
      </c>
      <c r="M603" s="119" t="e">
        <f t="shared" ca="1" si="155"/>
        <v>#N/A</v>
      </c>
      <c r="N603" s="119" t="e">
        <f t="shared" ca="1" si="156"/>
        <v>#N/A</v>
      </c>
      <c r="O603" s="119" t="str">
        <f t="shared" ca="1" si="161"/>
        <v>-</v>
      </c>
      <c r="P603" s="119" t="str">
        <f t="shared" ca="1" si="160"/>
        <v>-</v>
      </c>
      <c r="Q603" s="106" t="e">
        <f t="shared" ca="1" si="157"/>
        <v>#N/A</v>
      </c>
    </row>
    <row r="604" spans="1:17" hidden="1">
      <c r="A604" s="106">
        <f t="shared" si="151"/>
        <v>593</v>
      </c>
      <c r="B604" s="106" t="str">
        <f t="shared" ca="1" si="152"/>
        <v>N</v>
      </c>
      <c r="C604" s="106" t="str">
        <f t="shared" ca="1" si="162"/>
        <v>-</v>
      </c>
      <c r="D604" s="106" t="str">
        <f t="shared" ca="1" si="162"/>
        <v>-</v>
      </c>
      <c r="E604" s="106" t="str">
        <f t="shared" ca="1" si="162"/>
        <v>-</v>
      </c>
      <c r="F604" s="106" t="str">
        <f t="shared" ca="1" si="162"/>
        <v>-</v>
      </c>
      <c r="G604" s="106" t="str">
        <f t="shared" ca="1" si="162"/>
        <v>-</v>
      </c>
      <c r="H604" s="112" t="str">
        <f t="shared" ca="1" si="162"/>
        <v>-</v>
      </c>
      <c r="I604" s="106" t="str">
        <f t="shared" ca="1" si="162"/>
        <v>-</v>
      </c>
      <c r="J604" s="106" t="e">
        <f t="shared" ca="1" si="158"/>
        <v>#N/A</v>
      </c>
      <c r="K604" s="119" t="e">
        <f t="shared" ca="1" si="153"/>
        <v>#N/A</v>
      </c>
      <c r="L604" s="119" t="e">
        <f t="shared" ca="1" si="154"/>
        <v>#N/A</v>
      </c>
      <c r="M604" s="119" t="e">
        <f t="shared" ca="1" si="155"/>
        <v>#N/A</v>
      </c>
      <c r="N604" s="119" t="e">
        <f t="shared" ca="1" si="156"/>
        <v>#N/A</v>
      </c>
      <c r="O604" s="119" t="str">
        <f t="shared" ca="1" si="161"/>
        <v>-</v>
      </c>
      <c r="P604" s="119" t="str">
        <f t="shared" ca="1" si="160"/>
        <v>-</v>
      </c>
      <c r="Q604" s="106" t="e">
        <f t="shared" ca="1" si="157"/>
        <v>#N/A</v>
      </c>
    </row>
    <row r="605" spans="1:17" hidden="1">
      <c r="A605" s="106">
        <f t="shared" si="151"/>
        <v>594</v>
      </c>
      <c r="B605" s="106" t="str">
        <f t="shared" ca="1" si="152"/>
        <v>N</v>
      </c>
      <c r="C605" s="106" t="str">
        <f t="shared" ca="1" si="162"/>
        <v>-</v>
      </c>
      <c r="D605" s="106" t="str">
        <f t="shared" ca="1" si="162"/>
        <v>-</v>
      </c>
      <c r="E605" s="106" t="str">
        <f t="shared" ca="1" si="162"/>
        <v>-</v>
      </c>
      <c r="F605" s="106" t="str">
        <f t="shared" ca="1" si="162"/>
        <v>-</v>
      </c>
      <c r="G605" s="106" t="str">
        <f t="shared" ca="1" si="162"/>
        <v>-</v>
      </c>
      <c r="H605" s="112" t="str">
        <f t="shared" ca="1" si="162"/>
        <v>-</v>
      </c>
      <c r="I605" s="106" t="str">
        <f t="shared" ca="1" si="162"/>
        <v>-</v>
      </c>
      <c r="J605" s="106" t="e">
        <f t="shared" ca="1" si="158"/>
        <v>#N/A</v>
      </c>
      <c r="K605" s="119" t="e">
        <f t="shared" ca="1" si="153"/>
        <v>#N/A</v>
      </c>
      <c r="L605" s="119" t="e">
        <f t="shared" ca="1" si="154"/>
        <v>#N/A</v>
      </c>
      <c r="M605" s="119" t="e">
        <f t="shared" ca="1" si="155"/>
        <v>#N/A</v>
      </c>
      <c r="N605" s="119" t="e">
        <f t="shared" ca="1" si="156"/>
        <v>#N/A</v>
      </c>
      <c r="O605" s="119" t="str">
        <f t="shared" ca="1" si="161"/>
        <v>-</v>
      </c>
      <c r="P605" s="119" t="str">
        <f t="shared" ca="1" si="160"/>
        <v>-</v>
      </c>
      <c r="Q605" s="106" t="e">
        <f t="shared" ca="1" si="157"/>
        <v>#N/A</v>
      </c>
    </row>
    <row r="606" spans="1:17" hidden="1">
      <c r="A606" s="106">
        <f t="shared" si="151"/>
        <v>595</v>
      </c>
      <c r="B606" s="106" t="str">
        <f t="shared" ca="1" si="152"/>
        <v>N</v>
      </c>
      <c r="C606" s="106" t="str">
        <f t="shared" ca="1" si="162"/>
        <v>-</v>
      </c>
      <c r="D606" s="106" t="str">
        <f t="shared" ca="1" si="162"/>
        <v>-</v>
      </c>
      <c r="E606" s="106" t="str">
        <f t="shared" ca="1" si="162"/>
        <v>-</v>
      </c>
      <c r="F606" s="106" t="str">
        <f t="shared" ca="1" si="162"/>
        <v>-</v>
      </c>
      <c r="G606" s="106" t="str">
        <f t="shared" ca="1" si="162"/>
        <v>-</v>
      </c>
      <c r="H606" s="112" t="str">
        <f t="shared" ca="1" si="162"/>
        <v>-</v>
      </c>
      <c r="I606" s="106" t="str">
        <f t="shared" ca="1" si="162"/>
        <v>-</v>
      </c>
      <c r="J606" s="106" t="e">
        <f t="shared" ca="1" si="158"/>
        <v>#N/A</v>
      </c>
      <c r="K606" s="119" t="e">
        <f t="shared" ca="1" si="153"/>
        <v>#N/A</v>
      </c>
      <c r="L606" s="119" t="e">
        <f t="shared" ca="1" si="154"/>
        <v>#N/A</v>
      </c>
      <c r="M606" s="119" t="e">
        <f t="shared" ca="1" si="155"/>
        <v>#N/A</v>
      </c>
      <c r="N606" s="119" t="e">
        <f t="shared" ca="1" si="156"/>
        <v>#N/A</v>
      </c>
      <c r="O606" s="119" t="str">
        <f t="shared" ca="1" si="161"/>
        <v>-</v>
      </c>
      <c r="P606" s="119" t="str">
        <f t="shared" ca="1" si="160"/>
        <v>-</v>
      </c>
      <c r="Q606" s="106" t="e">
        <f t="shared" ca="1" si="157"/>
        <v>#N/A</v>
      </c>
    </row>
    <row r="607" spans="1:17" hidden="1">
      <c r="A607" s="106">
        <f t="shared" si="151"/>
        <v>596</v>
      </c>
      <c r="B607" s="106" t="str">
        <f t="shared" ca="1" si="152"/>
        <v>N</v>
      </c>
      <c r="C607" s="106" t="str">
        <f t="shared" ca="1" si="162"/>
        <v>-</v>
      </c>
      <c r="D607" s="106" t="str">
        <f t="shared" ca="1" si="162"/>
        <v>-</v>
      </c>
      <c r="E607" s="106" t="str">
        <f t="shared" ca="1" si="162"/>
        <v>-</v>
      </c>
      <c r="F607" s="106" t="str">
        <f t="shared" ca="1" si="162"/>
        <v>-</v>
      </c>
      <c r="G607" s="106" t="str">
        <f t="shared" ca="1" si="162"/>
        <v>-</v>
      </c>
      <c r="H607" s="112" t="str">
        <f t="shared" ca="1" si="162"/>
        <v>-</v>
      </c>
      <c r="I607" s="106" t="str">
        <f t="shared" ca="1" si="162"/>
        <v>-</v>
      </c>
      <c r="J607" s="106" t="e">
        <f t="shared" ca="1" si="158"/>
        <v>#N/A</v>
      </c>
      <c r="K607" s="119" t="e">
        <f t="shared" ca="1" si="153"/>
        <v>#N/A</v>
      </c>
      <c r="L607" s="119" t="e">
        <f t="shared" ca="1" si="154"/>
        <v>#N/A</v>
      </c>
      <c r="M607" s="119" t="e">
        <f t="shared" ca="1" si="155"/>
        <v>#N/A</v>
      </c>
      <c r="N607" s="119" t="e">
        <f t="shared" ca="1" si="156"/>
        <v>#N/A</v>
      </c>
      <c r="O607" s="119" t="str">
        <f t="shared" ca="1" si="161"/>
        <v>-</v>
      </c>
      <c r="P607" s="119" t="str">
        <f t="shared" ca="1" si="160"/>
        <v>-</v>
      </c>
      <c r="Q607" s="106" t="e">
        <f t="shared" ca="1" si="157"/>
        <v>#N/A</v>
      </c>
    </row>
    <row r="608" spans="1:17" hidden="1">
      <c r="A608" s="106">
        <f t="shared" si="151"/>
        <v>597</v>
      </c>
      <c r="B608" s="106" t="str">
        <f t="shared" ca="1" si="152"/>
        <v>N</v>
      </c>
      <c r="C608" s="106" t="str">
        <f t="shared" ca="1" si="162"/>
        <v>-</v>
      </c>
      <c r="D608" s="106" t="str">
        <f t="shared" ca="1" si="162"/>
        <v>-</v>
      </c>
      <c r="E608" s="106" t="str">
        <f t="shared" ca="1" si="162"/>
        <v>-</v>
      </c>
      <c r="F608" s="106" t="str">
        <f t="shared" ca="1" si="162"/>
        <v>-</v>
      </c>
      <c r="G608" s="106" t="str">
        <f t="shared" ca="1" si="162"/>
        <v>-</v>
      </c>
      <c r="H608" s="112" t="str">
        <f t="shared" ca="1" si="162"/>
        <v>-</v>
      </c>
      <c r="I608" s="106" t="str">
        <f t="shared" ca="1" si="162"/>
        <v>-</v>
      </c>
      <c r="J608" s="106" t="e">
        <f t="shared" ca="1" si="158"/>
        <v>#N/A</v>
      </c>
      <c r="K608" s="119" t="e">
        <f t="shared" ca="1" si="153"/>
        <v>#N/A</v>
      </c>
      <c r="L608" s="119" t="e">
        <f t="shared" ca="1" si="154"/>
        <v>#N/A</v>
      </c>
      <c r="M608" s="119" t="e">
        <f t="shared" ca="1" si="155"/>
        <v>#N/A</v>
      </c>
      <c r="N608" s="119" t="e">
        <f t="shared" ca="1" si="156"/>
        <v>#N/A</v>
      </c>
      <c r="O608" s="119" t="str">
        <f t="shared" ca="1" si="161"/>
        <v>-</v>
      </c>
      <c r="P608" s="119" t="str">
        <f t="shared" ca="1" si="160"/>
        <v>-</v>
      </c>
      <c r="Q608" s="106" t="e">
        <f t="shared" ca="1" si="157"/>
        <v>#N/A</v>
      </c>
    </row>
    <row r="609" spans="1:17" hidden="1">
      <c r="A609" s="106">
        <f t="shared" si="151"/>
        <v>598</v>
      </c>
      <c r="B609" s="106" t="str">
        <f t="shared" ca="1" si="152"/>
        <v>N</v>
      </c>
      <c r="C609" s="106" t="str">
        <f t="shared" ca="1" si="162"/>
        <v>-</v>
      </c>
      <c r="D609" s="106" t="str">
        <f t="shared" ca="1" si="162"/>
        <v>-</v>
      </c>
      <c r="E609" s="106" t="str">
        <f t="shared" ca="1" si="162"/>
        <v>-</v>
      </c>
      <c r="F609" s="106" t="str">
        <f t="shared" ca="1" si="162"/>
        <v>-</v>
      </c>
      <c r="G609" s="106" t="str">
        <f t="shared" ca="1" si="162"/>
        <v>-</v>
      </c>
      <c r="H609" s="112" t="str">
        <f t="shared" ca="1" si="162"/>
        <v>-</v>
      </c>
      <c r="I609" s="106" t="str">
        <f t="shared" ca="1" si="162"/>
        <v>-</v>
      </c>
      <c r="J609" s="106" t="e">
        <f t="shared" ca="1" si="158"/>
        <v>#N/A</v>
      </c>
      <c r="K609" s="119" t="e">
        <f t="shared" ca="1" si="153"/>
        <v>#N/A</v>
      </c>
      <c r="L609" s="119" t="e">
        <f t="shared" ca="1" si="154"/>
        <v>#N/A</v>
      </c>
      <c r="M609" s="119" t="e">
        <f t="shared" ca="1" si="155"/>
        <v>#N/A</v>
      </c>
      <c r="N609" s="119" t="e">
        <f t="shared" ca="1" si="156"/>
        <v>#N/A</v>
      </c>
      <c r="O609" s="119" t="str">
        <f t="shared" ca="1" si="161"/>
        <v>-</v>
      </c>
      <c r="P609" s="119" t="str">
        <f t="shared" ca="1" si="160"/>
        <v>-</v>
      </c>
      <c r="Q609" s="106" t="e">
        <f t="shared" ca="1" si="157"/>
        <v>#N/A</v>
      </c>
    </row>
    <row r="610" spans="1:17" hidden="1">
      <c r="A610" s="106">
        <f t="shared" si="151"/>
        <v>599</v>
      </c>
      <c r="B610" s="106" t="str">
        <f t="shared" ca="1" si="152"/>
        <v>N</v>
      </c>
      <c r="C610" s="106" t="str">
        <f t="shared" ca="1" si="162"/>
        <v>-</v>
      </c>
      <c r="D610" s="106" t="str">
        <f t="shared" ca="1" si="162"/>
        <v>-</v>
      </c>
      <c r="E610" s="106" t="str">
        <f t="shared" ca="1" si="162"/>
        <v>-</v>
      </c>
      <c r="F610" s="106" t="str">
        <f t="shared" ca="1" si="162"/>
        <v>-</v>
      </c>
      <c r="G610" s="106" t="str">
        <f t="shared" ca="1" si="162"/>
        <v>-</v>
      </c>
      <c r="H610" s="112" t="str">
        <f t="shared" ca="1" si="162"/>
        <v>-</v>
      </c>
      <c r="I610" s="106" t="str">
        <f t="shared" ca="1" si="162"/>
        <v>-</v>
      </c>
      <c r="J610" s="106" t="e">
        <f t="shared" ca="1" si="158"/>
        <v>#N/A</v>
      </c>
      <c r="K610" s="119" t="e">
        <f t="shared" ca="1" si="153"/>
        <v>#N/A</v>
      </c>
      <c r="L610" s="119" t="e">
        <f t="shared" ca="1" si="154"/>
        <v>#N/A</v>
      </c>
      <c r="M610" s="119" t="e">
        <f t="shared" ca="1" si="155"/>
        <v>#N/A</v>
      </c>
      <c r="N610" s="119" t="e">
        <f t="shared" ca="1" si="156"/>
        <v>#N/A</v>
      </c>
      <c r="O610" s="119" t="str">
        <f t="shared" ca="1" si="161"/>
        <v>-</v>
      </c>
      <c r="P610" s="119" t="str">
        <f t="shared" ca="1" si="160"/>
        <v>-</v>
      </c>
      <c r="Q610" s="106" t="e">
        <f t="shared" ca="1" si="157"/>
        <v>#N/A</v>
      </c>
    </row>
    <row r="611" spans="1:17" hidden="1">
      <c r="A611" s="106">
        <f t="shared" si="151"/>
        <v>600</v>
      </c>
      <c r="B611" s="106" t="str">
        <f t="shared" ca="1" si="152"/>
        <v>N</v>
      </c>
      <c r="C611" s="106" t="str">
        <f t="shared" ca="1" si="162"/>
        <v>-</v>
      </c>
      <c r="D611" s="106" t="str">
        <f t="shared" ca="1" si="162"/>
        <v>-</v>
      </c>
      <c r="E611" s="106" t="str">
        <f t="shared" ca="1" si="162"/>
        <v>-</v>
      </c>
      <c r="F611" s="106" t="str">
        <f t="shared" ca="1" si="162"/>
        <v>-</v>
      </c>
      <c r="G611" s="106" t="str">
        <f t="shared" ca="1" si="162"/>
        <v>-</v>
      </c>
      <c r="H611" s="112" t="str">
        <f t="shared" ca="1" si="162"/>
        <v>-</v>
      </c>
      <c r="I611" s="106" t="str">
        <f t="shared" ca="1" si="162"/>
        <v>-</v>
      </c>
      <c r="J611" s="106" t="e">
        <f t="shared" ca="1" si="158"/>
        <v>#N/A</v>
      </c>
      <c r="K611" s="119" t="e">
        <f t="shared" ca="1" si="153"/>
        <v>#N/A</v>
      </c>
      <c r="L611" s="119" t="e">
        <f t="shared" ca="1" si="154"/>
        <v>#N/A</v>
      </c>
      <c r="M611" s="119" t="e">
        <f t="shared" ca="1" si="155"/>
        <v>#N/A</v>
      </c>
      <c r="N611" s="119" t="e">
        <f t="shared" ca="1" si="156"/>
        <v>#N/A</v>
      </c>
      <c r="O611" s="119" t="str">
        <f t="shared" ca="1" si="161"/>
        <v>-</v>
      </c>
      <c r="P611" s="119" t="str">
        <f t="shared" ca="1" si="160"/>
        <v>-</v>
      </c>
      <c r="Q611" s="106" t="e">
        <f t="shared" ca="1" si="157"/>
        <v>#N/A</v>
      </c>
    </row>
    <row r="612" spans="1:17" hidden="1">
      <c r="A612" s="106">
        <f t="shared" si="151"/>
        <v>601</v>
      </c>
      <c r="B612" s="106" t="str">
        <f t="shared" ca="1" si="152"/>
        <v>N</v>
      </c>
      <c r="C612" s="106" t="str">
        <f t="shared" ref="C612:I621" ca="1" si="163">IF($B612="OK",OFFSET(gen_sort_ul,$A612,C$2),"-")</f>
        <v>-</v>
      </c>
      <c r="D612" s="106" t="str">
        <f t="shared" ca="1" si="163"/>
        <v>-</v>
      </c>
      <c r="E612" s="106" t="str">
        <f t="shared" ca="1" si="163"/>
        <v>-</v>
      </c>
      <c r="F612" s="106" t="str">
        <f t="shared" ca="1" si="163"/>
        <v>-</v>
      </c>
      <c r="G612" s="106" t="str">
        <f t="shared" ca="1" si="163"/>
        <v>-</v>
      </c>
      <c r="H612" s="112" t="str">
        <f t="shared" ca="1" si="163"/>
        <v>-</v>
      </c>
      <c r="I612" s="106" t="str">
        <f t="shared" ca="1" si="163"/>
        <v>-</v>
      </c>
      <c r="J612" s="106" t="e">
        <f t="shared" ca="1" si="158"/>
        <v>#N/A</v>
      </c>
      <c r="K612" s="119" t="e">
        <f t="shared" ca="1" si="153"/>
        <v>#N/A</v>
      </c>
      <c r="L612" s="119" t="e">
        <f t="shared" ca="1" si="154"/>
        <v>#N/A</v>
      </c>
      <c r="M612" s="119" t="e">
        <f t="shared" ca="1" si="155"/>
        <v>#N/A</v>
      </c>
      <c r="N612" s="119" t="e">
        <f t="shared" ca="1" si="156"/>
        <v>#N/A</v>
      </c>
      <c r="O612" s="119" t="str">
        <f t="shared" ca="1" si="161"/>
        <v>-</v>
      </c>
      <c r="P612" s="119" t="str">
        <f t="shared" ca="1" si="160"/>
        <v>-</v>
      </c>
      <c r="Q612" s="106" t="e">
        <f t="shared" ca="1" si="157"/>
        <v>#N/A</v>
      </c>
    </row>
    <row r="613" spans="1:17" hidden="1">
      <c r="A613" s="106">
        <f t="shared" si="151"/>
        <v>602</v>
      </c>
      <c r="B613" s="106" t="str">
        <f t="shared" ca="1" si="152"/>
        <v>N</v>
      </c>
      <c r="C613" s="106" t="str">
        <f t="shared" ca="1" si="163"/>
        <v>-</v>
      </c>
      <c r="D613" s="106" t="str">
        <f t="shared" ca="1" si="163"/>
        <v>-</v>
      </c>
      <c r="E613" s="106" t="str">
        <f t="shared" ca="1" si="163"/>
        <v>-</v>
      </c>
      <c r="F613" s="106" t="str">
        <f t="shared" ca="1" si="163"/>
        <v>-</v>
      </c>
      <c r="G613" s="106" t="str">
        <f t="shared" ca="1" si="163"/>
        <v>-</v>
      </c>
      <c r="H613" s="112" t="str">
        <f t="shared" ca="1" si="163"/>
        <v>-</v>
      </c>
      <c r="I613" s="106" t="str">
        <f t="shared" ca="1" si="163"/>
        <v>-</v>
      </c>
      <c r="J613" s="106" t="e">
        <f t="shared" ca="1" si="158"/>
        <v>#N/A</v>
      </c>
      <c r="K613" s="119" t="e">
        <f t="shared" ca="1" si="153"/>
        <v>#N/A</v>
      </c>
      <c r="L613" s="119" t="e">
        <f t="shared" ca="1" si="154"/>
        <v>#N/A</v>
      </c>
      <c r="M613" s="119" t="e">
        <f t="shared" ca="1" si="155"/>
        <v>#N/A</v>
      </c>
      <c r="N613" s="119" t="e">
        <f t="shared" ca="1" si="156"/>
        <v>#N/A</v>
      </c>
      <c r="O613" s="119" t="str">
        <f t="shared" ca="1" si="161"/>
        <v>-</v>
      </c>
      <c r="P613" s="119" t="str">
        <f t="shared" ca="1" si="160"/>
        <v>-</v>
      </c>
      <c r="Q613" s="106" t="e">
        <f t="shared" ca="1" si="157"/>
        <v>#N/A</v>
      </c>
    </row>
    <row r="614" spans="1:17" hidden="1">
      <c r="A614" s="106">
        <f t="shared" si="151"/>
        <v>603</v>
      </c>
      <c r="B614" s="106" t="str">
        <f t="shared" ca="1" si="152"/>
        <v>N</v>
      </c>
      <c r="C614" s="106" t="str">
        <f t="shared" ca="1" si="163"/>
        <v>-</v>
      </c>
      <c r="D614" s="106" t="str">
        <f t="shared" ca="1" si="163"/>
        <v>-</v>
      </c>
      <c r="E614" s="106" t="str">
        <f t="shared" ca="1" si="163"/>
        <v>-</v>
      </c>
      <c r="F614" s="106" t="str">
        <f t="shared" ca="1" si="163"/>
        <v>-</v>
      </c>
      <c r="G614" s="106" t="str">
        <f t="shared" ca="1" si="163"/>
        <v>-</v>
      </c>
      <c r="H614" s="112" t="str">
        <f t="shared" ca="1" si="163"/>
        <v>-</v>
      </c>
      <c r="I614" s="106" t="str">
        <f t="shared" ca="1" si="163"/>
        <v>-</v>
      </c>
      <c r="J614" s="106" t="e">
        <f t="shared" ca="1" si="158"/>
        <v>#N/A</v>
      </c>
      <c r="K614" s="119" t="e">
        <f t="shared" ca="1" si="153"/>
        <v>#N/A</v>
      </c>
      <c r="L614" s="119" t="e">
        <f t="shared" ca="1" si="154"/>
        <v>#N/A</v>
      </c>
      <c r="M614" s="119" t="e">
        <f t="shared" ca="1" si="155"/>
        <v>#N/A</v>
      </c>
      <c r="N614" s="119" t="e">
        <f t="shared" ca="1" si="156"/>
        <v>#N/A</v>
      </c>
      <c r="O614" s="119" t="str">
        <f t="shared" ca="1" si="161"/>
        <v>-</v>
      </c>
      <c r="P614" s="119" t="str">
        <f t="shared" ca="1" si="160"/>
        <v>-</v>
      </c>
      <c r="Q614" s="106" t="e">
        <f t="shared" ca="1" si="157"/>
        <v>#N/A</v>
      </c>
    </row>
    <row r="615" spans="1:17" hidden="1">
      <c r="A615" s="106">
        <f t="shared" si="151"/>
        <v>604</v>
      </c>
      <c r="B615" s="106" t="str">
        <f t="shared" ca="1" si="152"/>
        <v>N</v>
      </c>
      <c r="C615" s="106" t="str">
        <f t="shared" ca="1" si="163"/>
        <v>-</v>
      </c>
      <c r="D615" s="106" t="str">
        <f t="shared" ca="1" si="163"/>
        <v>-</v>
      </c>
      <c r="E615" s="106" t="str">
        <f t="shared" ca="1" si="163"/>
        <v>-</v>
      </c>
      <c r="F615" s="106" t="str">
        <f t="shared" ca="1" si="163"/>
        <v>-</v>
      </c>
      <c r="G615" s="106" t="str">
        <f t="shared" ca="1" si="163"/>
        <v>-</v>
      </c>
      <c r="H615" s="112" t="str">
        <f t="shared" ca="1" si="163"/>
        <v>-</v>
      </c>
      <c r="I615" s="106" t="str">
        <f t="shared" ca="1" si="163"/>
        <v>-</v>
      </c>
      <c r="J615" s="106" t="e">
        <f t="shared" ca="1" si="158"/>
        <v>#N/A</v>
      </c>
      <c r="K615" s="119" t="e">
        <f t="shared" ca="1" si="153"/>
        <v>#N/A</v>
      </c>
      <c r="L615" s="119" t="e">
        <f t="shared" ca="1" si="154"/>
        <v>#N/A</v>
      </c>
      <c r="M615" s="119" t="e">
        <f t="shared" ca="1" si="155"/>
        <v>#N/A</v>
      </c>
      <c r="N615" s="119" t="e">
        <f t="shared" ca="1" si="156"/>
        <v>#N/A</v>
      </c>
      <c r="O615" s="119" t="str">
        <f t="shared" ca="1" si="161"/>
        <v>-</v>
      </c>
      <c r="P615" s="119" t="str">
        <f t="shared" ca="1" si="160"/>
        <v>-</v>
      </c>
      <c r="Q615" s="106" t="e">
        <f t="shared" ca="1" si="157"/>
        <v>#N/A</v>
      </c>
    </row>
    <row r="616" spans="1:17" hidden="1">
      <c r="A616" s="106">
        <f t="shared" si="151"/>
        <v>605</v>
      </c>
      <c r="B616" s="106" t="str">
        <f t="shared" ca="1" si="152"/>
        <v>N</v>
      </c>
      <c r="C616" s="106" t="str">
        <f t="shared" ca="1" si="163"/>
        <v>-</v>
      </c>
      <c r="D616" s="106" t="str">
        <f t="shared" ca="1" si="163"/>
        <v>-</v>
      </c>
      <c r="E616" s="106" t="str">
        <f t="shared" ca="1" si="163"/>
        <v>-</v>
      </c>
      <c r="F616" s="106" t="str">
        <f t="shared" ca="1" si="163"/>
        <v>-</v>
      </c>
      <c r="G616" s="106" t="str">
        <f t="shared" ca="1" si="163"/>
        <v>-</v>
      </c>
      <c r="H616" s="112" t="str">
        <f t="shared" ca="1" si="163"/>
        <v>-</v>
      </c>
      <c r="I616" s="106" t="str">
        <f t="shared" ca="1" si="163"/>
        <v>-</v>
      </c>
      <c r="J616" s="106" t="e">
        <f t="shared" ca="1" si="158"/>
        <v>#N/A</v>
      </c>
      <c r="K616" s="119" t="e">
        <f t="shared" ca="1" si="153"/>
        <v>#N/A</v>
      </c>
      <c r="L616" s="119" t="e">
        <f t="shared" ca="1" si="154"/>
        <v>#N/A</v>
      </c>
      <c r="M616" s="119" t="e">
        <f t="shared" ca="1" si="155"/>
        <v>#N/A</v>
      </c>
      <c r="N616" s="119" t="e">
        <f t="shared" ca="1" si="156"/>
        <v>#N/A</v>
      </c>
      <c r="O616" s="119" t="str">
        <f t="shared" ca="1" si="161"/>
        <v>-</v>
      </c>
      <c r="P616" s="119" t="str">
        <f t="shared" ca="1" si="160"/>
        <v>-</v>
      </c>
      <c r="Q616" s="106" t="e">
        <f t="shared" ca="1" si="157"/>
        <v>#N/A</v>
      </c>
    </row>
    <row r="617" spans="1:17" hidden="1">
      <c r="A617" s="106">
        <f t="shared" si="151"/>
        <v>606</v>
      </c>
      <c r="B617" s="106" t="str">
        <f t="shared" ca="1" si="152"/>
        <v>N</v>
      </c>
      <c r="C617" s="106" t="str">
        <f t="shared" ca="1" si="163"/>
        <v>-</v>
      </c>
      <c r="D617" s="106" t="str">
        <f t="shared" ca="1" si="163"/>
        <v>-</v>
      </c>
      <c r="E617" s="106" t="str">
        <f t="shared" ca="1" si="163"/>
        <v>-</v>
      </c>
      <c r="F617" s="106" t="str">
        <f t="shared" ca="1" si="163"/>
        <v>-</v>
      </c>
      <c r="G617" s="106" t="str">
        <f t="shared" ca="1" si="163"/>
        <v>-</v>
      </c>
      <c r="H617" s="112" t="str">
        <f t="shared" ca="1" si="163"/>
        <v>-</v>
      </c>
      <c r="I617" s="106" t="str">
        <f t="shared" ca="1" si="163"/>
        <v>-</v>
      </c>
      <c r="J617" s="106" t="e">
        <f t="shared" ca="1" si="158"/>
        <v>#N/A</v>
      </c>
      <c r="K617" s="119" t="e">
        <f t="shared" ca="1" si="153"/>
        <v>#N/A</v>
      </c>
      <c r="L617" s="119" t="e">
        <f t="shared" ca="1" si="154"/>
        <v>#N/A</v>
      </c>
      <c r="M617" s="119" t="e">
        <f t="shared" ca="1" si="155"/>
        <v>#N/A</v>
      </c>
      <c r="N617" s="119" t="e">
        <f t="shared" ca="1" si="156"/>
        <v>#N/A</v>
      </c>
      <c r="O617" s="119" t="str">
        <f t="shared" ca="1" si="161"/>
        <v>-</v>
      </c>
      <c r="P617" s="119" t="str">
        <f t="shared" ca="1" si="160"/>
        <v>-</v>
      </c>
      <c r="Q617" s="106" t="e">
        <f t="shared" ca="1" si="157"/>
        <v>#N/A</v>
      </c>
    </row>
    <row r="618" spans="1:17" hidden="1">
      <c r="A618" s="106">
        <f t="shared" si="151"/>
        <v>607</v>
      </c>
      <c r="B618" s="106" t="str">
        <f t="shared" ca="1" si="152"/>
        <v>N</v>
      </c>
      <c r="C618" s="106" t="str">
        <f t="shared" ca="1" si="163"/>
        <v>-</v>
      </c>
      <c r="D618" s="106" t="str">
        <f t="shared" ca="1" si="163"/>
        <v>-</v>
      </c>
      <c r="E618" s="106" t="str">
        <f t="shared" ca="1" si="163"/>
        <v>-</v>
      </c>
      <c r="F618" s="106" t="str">
        <f t="shared" ca="1" si="163"/>
        <v>-</v>
      </c>
      <c r="G618" s="106" t="str">
        <f t="shared" ca="1" si="163"/>
        <v>-</v>
      </c>
      <c r="H618" s="112" t="str">
        <f t="shared" ca="1" si="163"/>
        <v>-</v>
      </c>
      <c r="I618" s="106" t="str">
        <f t="shared" ca="1" si="163"/>
        <v>-</v>
      </c>
      <c r="J618" s="106" t="e">
        <f t="shared" ca="1" si="158"/>
        <v>#N/A</v>
      </c>
      <c r="K618" s="119" t="e">
        <f t="shared" ca="1" si="153"/>
        <v>#N/A</v>
      </c>
      <c r="L618" s="119" t="e">
        <f t="shared" ca="1" si="154"/>
        <v>#N/A</v>
      </c>
      <c r="M618" s="119" t="e">
        <f t="shared" ca="1" si="155"/>
        <v>#N/A</v>
      </c>
      <c r="N618" s="119" t="e">
        <f t="shared" ca="1" si="156"/>
        <v>#N/A</v>
      </c>
      <c r="O618" s="119" t="str">
        <f t="shared" ca="1" si="161"/>
        <v>-</v>
      </c>
      <c r="P618" s="119" t="str">
        <f t="shared" ca="1" si="160"/>
        <v>-</v>
      </c>
      <c r="Q618" s="106" t="e">
        <f t="shared" ca="1" si="157"/>
        <v>#N/A</v>
      </c>
    </row>
    <row r="619" spans="1:17" hidden="1">
      <c r="A619" s="106">
        <f t="shared" si="151"/>
        <v>608</v>
      </c>
      <c r="B619" s="106" t="str">
        <f t="shared" ca="1" si="152"/>
        <v>N</v>
      </c>
      <c r="C619" s="106" t="str">
        <f t="shared" ca="1" si="163"/>
        <v>-</v>
      </c>
      <c r="D619" s="106" t="str">
        <f t="shared" ca="1" si="163"/>
        <v>-</v>
      </c>
      <c r="E619" s="106" t="str">
        <f t="shared" ca="1" si="163"/>
        <v>-</v>
      </c>
      <c r="F619" s="106" t="str">
        <f t="shared" ca="1" si="163"/>
        <v>-</v>
      </c>
      <c r="G619" s="106" t="str">
        <f t="shared" ca="1" si="163"/>
        <v>-</v>
      </c>
      <c r="H619" s="112" t="str">
        <f t="shared" ca="1" si="163"/>
        <v>-</v>
      </c>
      <c r="I619" s="106" t="str">
        <f t="shared" ca="1" si="163"/>
        <v>-</v>
      </c>
      <c r="J619" s="106" t="e">
        <f t="shared" ca="1" si="158"/>
        <v>#N/A</v>
      </c>
      <c r="K619" s="119" t="e">
        <f t="shared" ca="1" si="153"/>
        <v>#N/A</v>
      </c>
      <c r="L619" s="119" t="e">
        <f t="shared" ca="1" si="154"/>
        <v>#N/A</v>
      </c>
      <c r="M619" s="119" t="e">
        <f t="shared" ca="1" si="155"/>
        <v>#N/A</v>
      </c>
      <c r="N619" s="119" t="e">
        <f t="shared" ca="1" si="156"/>
        <v>#N/A</v>
      </c>
      <c r="O619" s="119" t="str">
        <f t="shared" ca="1" si="161"/>
        <v>-</v>
      </c>
      <c r="P619" s="119" t="str">
        <f t="shared" ca="1" si="160"/>
        <v>-</v>
      </c>
      <c r="Q619" s="106" t="e">
        <f t="shared" ca="1" si="157"/>
        <v>#N/A</v>
      </c>
    </row>
    <row r="620" spans="1:17" hidden="1">
      <c r="A620" s="106">
        <f t="shared" si="151"/>
        <v>609</v>
      </c>
      <c r="B620" s="106" t="str">
        <f t="shared" ca="1" si="152"/>
        <v>N</v>
      </c>
      <c r="C620" s="106" t="str">
        <f t="shared" ca="1" si="163"/>
        <v>-</v>
      </c>
      <c r="D620" s="106" t="str">
        <f t="shared" ca="1" si="163"/>
        <v>-</v>
      </c>
      <c r="E620" s="106" t="str">
        <f t="shared" ca="1" si="163"/>
        <v>-</v>
      </c>
      <c r="F620" s="106" t="str">
        <f t="shared" ca="1" si="163"/>
        <v>-</v>
      </c>
      <c r="G620" s="106" t="str">
        <f t="shared" ca="1" si="163"/>
        <v>-</v>
      </c>
      <c r="H620" s="112" t="str">
        <f t="shared" ca="1" si="163"/>
        <v>-</v>
      </c>
      <c r="I620" s="106" t="str">
        <f t="shared" ca="1" si="163"/>
        <v>-</v>
      </c>
      <c r="J620" s="106" t="e">
        <f t="shared" ca="1" si="158"/>
        <v>#N/A</v>
      </c>
      <c r="K620" s="119" t="e">
        <f t="shared" ca="1" si="153"/>
        <v>#N/A</v>
      </c>
      <c r="L620" s="119" t="e">
        <f t="shared" ca="1" si="154"/>
        <v>#N/A</v>
      </c>
      <c r="M620" s="119" t="e">
        <f t="shared" ca="1" si="155"/>
        <v>#N/A</v>
      </c>
      <c r="N620" s="119" t="e">
        <f t="shared" ca="1" si="156"/>
        <v>#N/A</v>
      </c>
      <c r="O620" s="119" t="str">
        <f t="shared" ca="1" si="161"/>
        <v>-</v>
      </c>
      <c r="P620" s="119" t="str">
        <f t="shared" ca="1" si="160"/>
        <v>-</v>
      </c>
      <c r="Q620" s="106" t="e">
        <f t="shared" ca="1" si="157"/>
        <v>#N/A</v>
      </c>
    </row>
    <row r="621" spans="1:17" hidden="1">
      <c r="A621" s="106">
        <f t="shared" si="151"/>
        <v>610</v>
      </c>
      <c r="B621" s="106" t="str">
        <f t="shared" ca="1" si="152"/>
        <v>N</v>
      </c>
      <c r="C621" s="106" t="str">
        <f t="shared" ca="1" si="163"/>
        <v>-</v>
      </c>
      <c r="D621" s="106" t="str">
        <f t="shared" ca="1" si="163"/>
        <v>-</v>
      </c>
      <c r="E621" s="106" t="str">
        <f t="shared" ca="1" si="163"/>
        <v>-</v>
      </c>
      <c r="F621" s="106" t="str">
        <f t="shared" ca="1" si="163"/>
        <v>-</v>
      </c>
      <c r="G621" s="106" t="str">
        <f t="shared" ca="1" si="163"/>
        <v>-</v>
      </c>
      <c r="H621" s="112" t="str">
        <f t="shared" ca="1" si="163"/>
        <v>-</v>
      </c>
      <c r="I621" s="106" t="str">
        <f t="shared" ca="1" si="163"/>
        <v>-</v>
      </c>
      <c r="J621" s="106" t="e">
        <f t="shared" ca="1" si="158"/>
        <v>#N/A</v>
      </c>
      <c r="K621" s="119" t="e">
        <f t="shared" ca="1" si="153"/>
        <v>#N/A</v>
      </c>
      <c r="L621" s="119" t="e">
        <f t="shared" ca="1" si="154"/>
        <v>#N/A</v>
      </c>
      <c r="M621" s="119" t="e">
        <f t="shared" ca="1" si="155"/>
        <v>#N/A</v>
      </c>
      <c r="N621" s="119" t="e">
        <f t="shared" ca="1" si="156"/>
        <v>#N/A</v>
      </c>
      <c r="O621" s="119" t="str">
        <f t="shared" ca="1" si="161"/>
        <v>-</v>
      </c>
      <c r="P621" s="119" t="str">
        <f t="shared" ca="1" si="160"/>
        <v>-</v>
      </c>
      <c r="Q621" s="106" t="e">
        <f t="shared" ca="1" si="157"/>
        <v>#N/A</v>
      </c>
    </row>
    <row r="622" spans="1:17" hidden="1">
      <c r="A622" s="106">
        <f t="shared" si="151"/>
        <v>611</v>
      </c>
      <c r="B622" s="106" t="str">
        <f t="shared" ca="1" si="152"/>
        <v>N</v>
      </c>
      <c r="C622" s="106" t="str">
        <f t="shared" ref="C622:I631" ca="1" si="164">IF($B622="OK",OFFSET(gen_sort_ul,$A622,C$2),"-")</f>
        <v>-</v>
      </c>
      <c r="D622" s="106" t="str">
        <f t="shared" ca="1" si="164"/>
        <v>-</v>
      </c>
      <c r="E622" s="106" t="str">
        <f t="shared" ca="1" si="164"/>
        <v>-</v>
      </c>
      <c r="F622" s="106" t="str">
        <f t="shared" ca="1" si="164"/>
        <v>-</v>
      </c>
      <c r="G622" s="106" t="str">
        <f t="shared" ca="1" si="164"/>
        <v>-</v>
      </c>
      <c r="H622" s="112" t="str">
        <f t="shared" ca="1" si="164"/>
        <v>-</v>
      </c>
      <c r="I622" s="106" t="str">
        <f t="shared" ca="1" si="164"/>
        <v>-</v>
      </c>
      <c r="J622" s="106" t="e">
        <f t="shared" ca="1" si="158"/>
        <v>#N/A</v>
      </c>
      <c r="K622" s="119" t="e">
        <f t="shared" ca="1" si="153"/>
        <v>#N/A</v>
      </c>
      <c r="L622" s="119" t="e">
        <f t="shared" ca="1" si="154"/>
        <v>#N/A</v>
      </c>
      <c r="M622" s="119" t="e">
        <f t="shared" ca="1" si="155"/>
        <v>#N/A</v>
      </c>
      <c r="N622" s="119" t="e">
        <f t="shared" ca="1" si="156"/>
        <v>#N/A</v>
      </c>
      <c r="O622" s="119" t="str">
        <f t="shared" ca="1" si="161"/>
        <v>-</v>
      </c>
      <c r="P622" s="119" t="str">
        <f t="shared" ca="1" si="160"/>
        <v>-</v>
      </c>
      <c r="Q622" s="106" t="e">
        <f t="shared" ca="1" si="157"/>
        <v>#N/A</v>
      </c>
    </row>
    <row r="623" spans="1:17" hidden="1">
      <c r="A623" s="106">
        <f t="shared" si="151"/>
        <v>612</v>
      </c>
      <c r="B623" s="106" t="str">
        <f t="shared" ca="1" si="152"/>
        <v>N</v>
      </c>
      <c r="C623" s="106" t="str">
        <f t="shared" ca="1" si="164"/>
        <v>-</v>
      </c>
      <c r="D623" s="106" t="str">
        <f t="shared" ca="1" si="164"/>
        <v>-</v>
      </c>
      <c r="E623" s="106" t="str">
        <f t="shared" ca="1" si="164"/>
        <v>-</v>
      </c>
      <c r="F623" s="106" t="str">
        <f t="shared" ca="1" si="164"/>
        <v>-</v>
      </c>
      <c r="G623" s="106" t="str">
        <f t="shared" ca="1" si="164"/>
        <v>-</v>
      </c>
      <c r="H623" s="112" t="str">
        <f t="shared" ca="1" si="164"/>
        <v>-</v>
      </c>
      <c r="I623" s="106" t="str">
        <f t="shared" ca="1" si="164"/>
        <v>-</v>
      </c>
      <c r="J623" s="106" t="e">
        <f t="shared" ca="1" si="158"/>
        <v>#N/A</v>
      </c>
      <c r="K623" s="119" t="e">
        <f t="shared" ca="1" si="153"/>
        <v>#N/A</v>
      </c>
      <c r="L623" s="119" t="e">
        <f t="shared" ca="1" si="154"/>
        <v>#N/A</v>
      </c>
      <c r="M623" s="119" t="e">
        <f t="shared" ca="1" si="155"/>
        <v>#N/A</v>
      </c>
      <c r="N623" s="119" t="e">
        <f t="shared" ca="1" si="156"/>
        <v>#N/A</v>
      </c>
      <c r="O623" s="119" t="str">
        <f t="shared" ca="1" si="161"/>
        <v>-</v>
      </c>
      <c r="P623" s="119" t="str">
        <f t="shared" ca="1" si="160"/>
        <v>-</v>
      </c>
      <c r="Q623" s="106" t="e">
        <f t="shared" ca="1" si="157"/>
        <v>#N/A</v>
      </c>
    </row>
    <row r="624" spans="1:17" hidden="1">
      <c r="A624" s="106">
        <f t="shared" si="151"/>
        <v>613</v>
      </c>
      <c r="B624" s="106" t="str">
        <f t="shared" ca="1" si="152"/>
        <v>N</v>
      </c>
      <c r="C624" s="106" t="str">
        <f t="shared" ca="1" si="164"/>
        <v>-</v>
      </c>
      <c r="D624" s="106" t="str">
        <f t="shared" ca="1" si="164"/>
        <v>-</v>
      </c>
      <c r="E624" s="106" t="str">
        <f t="shared" ca="1" si="164"/>
        <v>-</v>
      </c>
      <c r="F624" s="106" t="str">
        <f t="shared" ca="1" si="164"/>
        <v>-</v>
      </c>
      <c r="G624" s="106" t="str">
        <f t="shared" ca="1" si="164"/>
        <v>-</v>
      </c>
      <c r="H624" s="112" t="str">
        <f t="shared" ca="1" si="164"/>
        <v>-</v>
      </c>
      <c r="I624" s="106" t="str">
        <f t="shared" ca="1" si="164"/>
        <v>-</v>
      </c>
      <c r="J624" s="106" t="e">
        <f t="shared" ca="1" si="158"/>
        <v>#N/A</v>
      </c>
      <c r="K624" s="119" t="e">
        <f t="shared" ca="1" si="153"/>
        <v>#N/A</v>
      </c>
      <c r="L624" s="119" t="e">
        <f t="shared" ca="1" si="154"/>
        <v>#N/A</v>
      </c>
      <c r="M624" s="119" t="e">
        <f t="shared" ca="1" si="155"/>
        <v>#N/A</v>
      </c>
      <c r="N624" s="119" t="e">
        <f t="shared" ca="1" si="156"/>
        <v>#N/A</v>
      </c>
      <c r="O624" s="119" t="str">
        <f t="shared" ca="1" si="161"/>
        <v>-</v>
      </c>
      <c r="P624" s="119" t="str">
        <f t="shared" ca="1" si="160"/>
        <v>-</v>
      </c>
      <c r="Q624" s="106" t="e">
        <f t="shared" ca="1" si="157"/>
        <v>#N/A</v>
      </c>
    </row>
    <row r="625" spans="1:17" hidden="1">
      <c r="A625" s="106">
        <f t="shared" si="151"/>
        <v>614</v>
      </c>
      <c r="B625" s="106" t="str">
        <f t="shared" ca="1" si="152"/>
        <v>N</v>
      </c>
      <c r="C625" s="106" t="str">
        <f t="shared" ca="1" si="164"/>
        <v>-</v>
      </c>
      <c r="D625" s="106" t="str">
        <f t="shared" ca="1" si="164"/>
        <v>-</v>
      </c>
      <c r="E625" s="106" t="str">
        <f t="shared" ca="1" si="164"/>
        <v>-</v>
      </c>
      <c r="F625" s="106" t="str">
        <f t="shared" ca="1" si="164"/>
        <v>-</v>
      </c>
      <c r="G625" s="106" t="str">
        <f t="shared" ca="1" si="164"/>
        <v>-</v>
      </c>
      <c r="H625" s="112" t="str">
        <f t="shared" ca="1" si="164"/>
        <v>-</v>
      </c>
      <c r="I625" s="106" t="str">
        <f t="shared" ca="1" si="164"/>
        <v>-</v>
      </c>
      <c r="J625" s="106" t="e">
        <f t="shared" ca="1" si="158"/>
        <v>#N/A</v>
      </c>
      <c r="K625" s="119" t="e">
        <f t="shared" ca="1" si="153"/>
        <v>#N/A</v>
      </c>
      <c r="L625" s="119" t="e">
        <f t="shared" ca="1" si="154"/>
        <v>#N/A</v>
      </c>
      <c r="M625" s="119" t="e">
        <f t="shared" ca="1" si="155"/>
        <v>#N/A</v>
      </c>
      <c r="N625" s="119" t="e">
        <f t="shared" ca="1" si="156"/>
        <v>#N/A</v>
      </c>
      <c r="O625" s="119" t="str">
        <f t="shared" ca="1" si="161"/>
        <v>-</v>
      </c>
      <c r="P625" s="119" t="str">
        <f t="shared" ca="1" si="160"/>
        <v>-</v>
      </c>
      <c r="Q625" s="106" t="e">
        <f t="shared" ca="1" si="157"/>
        <v>#N/A</v>
      </c>
    </row>
    <row r="626" spans="1:17" hidden="1">
      <c r="A626" s="106">
        <f t="shared" si="151"/>
        <v>615</v>
      </c>
      <c r="B626" s="106" t="str">
        <f t="shared" ca="1" si="152"/>
        <v>N</v>
      </c>
      <c r="C626" s="106" t="str">
        <f t="shared" ca="1" si="164"/>
        <v>-</v>
      </c>
      <c r="D626" s="106" t="str">
        <f t="shared" ca="1" si="164"/>
        <v>-</v>
      </c>
      <c r="E626" s="106" t="str">
        <f t="shared" ca="1" si="164"/>
        <v>-</v>
      </c>
      <c r="F626" s="106" t="str">
        <f t="shared" ca="1" si="164"/>
        <v>-</v>
      </c>
      <c r="G626" s="106" t="str">
        <f t="shared" ca="1" si="164"/>
        <v>-</v>
      </c>
      <c r="H626" s="112" t="str">
        <f t="shared" ca="1" si="164"/>
        <v>-</v>
      </c>
      <c r="I626" s="106" t="str">
        <f t="shared" ca="1" si="164"/>
        <v>-</v>
      </c>
      <c r="J626" s="106" t="e">
        <f t="shared" ca="1" si="158"/>
        <v>#N/A</v>
      </c>
      <c r="K626" s="119" t="e">
        <f t="shared" ca="1" si="153"/>
        <v>#N/A</v>
      </c>
      <c r="L626" s="119" t="e">
        <f t="shared" ca="1" si="154"/>
        <v>#N/A</v>
      </c>
      <c r="M626" s="119" t="e">
        <f t="shared" ca="1" si="155"/>
        <v>#N/A</v>
      </c>
      <c r="N626" s="119" t="e">
        <f t="shared" ca="1" si="156"/>
        <v>#N/A</v>
      </c>
      <c r="O626" s="119" t="str">
        <f t="shared" ca="1" si="161"/>
        <v>-</v>
      </c>
      <c r="P626" s="119" t="str">
        <f t="shared" ca="1" si="160"/>
        <v>-</v>
      </c>
      <c r="Q626" s="106" t="e">
        <f t="shared" ca="1" si="157"/>
        <v>#N/A</v>
      </c>
    </row>
    <row r="627" spans="1:17" hidden="1">
      <c r="A627" s="106">
        <f t="shared" si="151"/>
        <v>616</v>
      </c>
      <c r="B627" s="106" t="str">
        <f t="shared" ca="1" si="152"/>
        <v>N</v>
      </c>
      <c r="C627" s="106" t="str">
        <f t="shared" ca="1" si="164"/>
        <v>-</v>
      </c>
      <c r="D627" s="106" t="str">
        <f t="shared" ca="1" si="164"/>
        <v>-</v>
      </c>
      <c r="E627" s="106" t="str">
        <f t="shared" ca="1" si="164"/>
        <v>-</v>
      </c>
      <c r="F627" s="106" t="str">
        <f t="shared" ca="1" si="164"/>
        <v>-</v>
      </c>
      <c r="G627" s="106" t="str">
        <f t="shared" ca="1" si="164"/>
        <v>-</v>
      </c>
      <c r="H627" s="112" t="str">
        <f t="shared" ca="1" si="164"/>
        <v>-</v>
      </c>
      <c r="I627" s="106" t="str">
        <f t="shared" ca="1" si="164"/>
        <v>-</v>
      </c>
      <c r="J627" s="106" t="e">
        <f t="shared" ca="1" si="158"/>
        <v>#N/A</v>
      </c>
      <c r="K627" s="119" t="e">
        <f t="shared" ca="1" si="153"/>
        <v>#N/A</v>
      </c>
      <c r="L627" s="119" t="e">
        <f t="shared" ca="1" si="154"/>
        <v>#N/A</v>
      </c>
      <c r="M627" s="119" t="e">
        <f t="shared" ca="1" si="155"/>
        <v>#N/A</v>
      </c>
      <c r="N627" s="119" t="e">
        <f t="shared" ca="1" si="156"/>
        <v>#N/A</v>
      </c>
      <c r="O627" s="119" t="str">
        <f t="shared" ca="1" si="161"/>
        <v>-</v>
      </c>
      <c r="P627" s="119" t="str">
        <f t="shared" ca="1" si="160"/>
        <v>-</v>
      </c>
      <c r="Q627" s="106" t="e">
        <f t="shared" ca="1" si="157"/>
        <v>#N/A</v>
      </c>
    </row>
    <row r="628" spans="1:17" hidden="1">
      <c r="A628" s="106">
        <f t="shared" si="151"/>
        <v>617</v>
      </c>
      <c r="B628" s="106" t="str">
        <f t="shared" ca="1" si="152"/>
        <v>N</v>
      </c>
      <c r="C628" s="106" t="str">
        <f t="shared" ca="1" si="164"/>
        <v>-</v>
      </c>
      <c r="D628" s="106" t="str">
        <f t="shared" ca="1" si="164"/>
        <v>-</v>
      </c>
      <c r="E628" s="106" t="str">
        <f t="shared" ca="1" si="164"/>
        <v>-</v>
      </c>
      <c r="F628" s="106" t="str">
        <f t="shared" ca="1" si="164"/>
        <v>-</v>
      </c>
      <c r="G628" s="106" t="str">
        <f t="shared" ca="1" si="164"/>
        <v>-</v>
      </c>
      <c r="H628" s="112" t="str">
        <f t="shared" ca="1" si="164"/>
        <v>-</v>
      </c>
      <c r="I628" s="106" t="str">
        <f t="shared" ca="1" si="164"/>
        <v>-</v>
      </c>
      <c r="J628" s="106" t="e">
        <f t="shared" ca="1" si="158"/>
        <v>#N/A</v>
      </c>
      <c r="K628" s="119" t="e">
        <f t="shared" ca="1" si="153"/>
        <v>#N/A</v>
      </c>
      <c r="L628" s="119" t="e">
        <f t="shared" ca="1" si="154"/>
        <v>#N/A</v>
      </c>
      <c r="M628" s="119" t="e">
        <f t="shared" ca="1" si="155"/>
        <v>#N/A</v>
      </c>
      <c r="N628" s="119" t="e">
        <f t="shared" ca="1" si="156"/>
        <v>#N/A</v>
      </c>
      <c r="O628" s="119" t="str">
        <f t="shared" ca="1" si="161"/>
        <v>-</v>
      </c>
      <c r="P628" s="119" t="str">
        <f t="shared" ca="1" si="160"/>
        <v>-</v>
      </c>
      <c r="Q628" s="106" t="e">
        <f t="shared" ca="1" si="157"/>
        <v>#N/A</v>
      </c>
    </row>
    <row r="629" spans="1:17" hidden="1">
      <c r="A629" s="106">
        <f t="shared" si="151"/>
        <v>618</v>
      </c>
      <c r="B629" s="106" t="str">
        <f t="shared" ca="1" si="152"/>
        <v>N</v>
      </c>
      <c r="C629" s="106" t="str">
        <f t="shared" ca="1" si="164"/>
        <v>-</v>
      </c>
      <c r="D629" s="106" t="str">
        <f t="shared" ca="1" si="164"/>
        <v>-</v>
      </c>
      <c r="E629" s="106" t="str">
        <f t="shared" ca="1" si="164"/>
        <v>-</v>
      </c>
      <c r="F629" s="106" t="str">
        <f t="shared" ca="1" si="164"/>
        <v>-</v>
      </c>
      <c r="G629" s="106" t="str">
        <f t="shared" ca="1" si="164"/>
        <v>-</v>
      </c>
      <c r="H629" s="112" t="str">
        <f t="shared" ca="1" si="164"/>
        <v>-</v>
      </c>
      <c r="I629" s="106" t="str">
        <f t="shared" ca="1" si="164"/>
        <v>-</v>
      </c>
      <c r="J629" s="106" t="e">
        <f t="shared" ca="1" si="158"/>
        <v>#N/A</v>
      </c>
      <c r="K629" s="119" t="e">
        <f t="shared" ca="1" si="153"/>
        <v>#N/A</v>
      </c>
      <c r="L629" s="119" t="e">
        <f t="shared" ca="1" si="154"/>
        <v>#N/A</v>
      </c>
      <c r="M629" s="119" t="e">
        <f t="shared" ca="1" si="155"/>
        <v>#N/A</v>
      </c>
      <c r="N629" s="119" t="e">
        <f t="shared" ca="1" si="156"/>
        <v>#N/A</v>
      </c>
      <c r="O629" s="119" t="str">
        <f t="shared" ca="1" si="161"/>
        <v>-</v>
      </c>
      <c r="P629" s="119" t="str">
        <f t="shared" ca="1" si="160"/>
        <v>-</v>
      </c>
      <c r="Q629" s="106" t="e">
        <f t="shared" ca="1" si="157"/>
        <v>#N/A</v>
      </c>
    </row>
    <row r="630" spans="1:17" hidden="1">
      <c r="A630" s="106">
        <f t="shared" si="151"/>
        <v>619</v>
      </c>
      <c r="B630" s="106" t="str">
        <f t="shared" ca="1" si="152"/>
        <v>N</v>
      </c>
      <c r="C630" s="106" t="str">
        <f t="shared" ca="1" si="164"/>
        <v>-</v>
      </c>
      <c r="D630" s="106" t="str">
        <f t="shared" ca="1" si="164"/>
        <v>-</v>
      </c>
      <c r="E630" s="106" t="str">
        <f t="shared" ca="1" si="164"/>
        <v>-</v>
      </c>
      <c r="F630" s="106" t="str">
        <f t="shared" ca="1" si="164"/>
        <v>-</v>
      </c>
      <c r="G630" s="106" t="str">
        <f t="shared" ca="1" si="164"/>
        <v>-</v>
      </c>
      <c r="H630" s="112" t="str">
        <f t="shared" ca="1" si="164"/>
        <v>-</v>
      </c>
      <c r="I630" s="106" t="str">
        <f t="shared" ca="1" si="164"/>
        <v>-</v>
      </c>
      <c r="J630" s="106" t="e">
        <f t="shared" ca="1" si="158"/>
        <v>#N/A</v>
      </c>
      <c r="K630" s="119" t="e">
        <f t="shared" ca="1" si="153"/>
        <v>#N/A</v>
      </c>
      <c r="L630" s="119" t="e">
        <f t="shared" ca="1" si="154"/>
        <v>#N/A</v>
      </c>
      <c r="M630" s="119" t="e">
        <f t="shared" ca="1" si="155"/>
        <v>#N/A</v>
      </c>
      <c r="N630" s="119" t="e">
        <f t="shared" ca="1" si="156"/>
        <v>#N/A</v>
      </c>
      <c r="O630" s="119" t="str">
        <f t="shared" ca="1" si="161"/>
        <v>-</v>
      </c>
      <c r="P630" s="119" t="str">
        <f t="shared" ca="1" si="160"/>
        <v>-</v>
      </c>
      <c r="Q630" s="106" t="e">
        <f t="shared" ca="1" si="157"/>
        <v>#N/A</v>
      </c>
    </row>
    <row r="631" spans="1:17" hidden="1">
      <c r="A631" s="106">
        <f t="shared" si="151"/>
        <v>620</v>
      </c>
      <c r="B631" s="106" t="str">
        <f t="shared" ca="1" si="152"/>
        <v>N</v>
      </c>
      <c r="C631" s="106" t="str">
        <f t="shared" ca="1" si="164"/>
        <v>-</v>
      </c>
      <c r="D631" s="106" t="str">
        <f t="shared" ca="1" si="164"/>
        <v>-</v>
      </c>
      <c r="E631" s="106" t="str">
        <f t="shared" ca="1" si="164"/>
        <v>-</v>
      </c>
      <c r="F631" s="106" t="str">
        <f t="shared" ca="1" si="164"/>
        <v>-</v>
      </c>
      <c r="G631" s="106" t="str">
        <f t="shared" ca="1" si="164"/>
        <v>-</v>
      </c>
      <c r="H631" s="112" t="str">
        <f t="shared" ca="1" si="164"/>
        <v>-</v>
      </c>
      <c r="I631" s="106" t="str">
        <f t="shared" ca="1" si="164"/>
        <v>-</v>
      </c>
      <c r="J631" s="106" t="e">
        <f t="shared" ca="1" si="158"/>
        <v>#N/A</v>
      </c>
      <c r="K631" s="119" t="e">
        <f t="shared" ca="1" si="153"/>
        <v>#N/A</v>
      </c>
      <c r="L631" s="119" t="e">
        <f t="shared" ca="1" si="154"/>
        <v>#N/A</v>
      </c>
      <c r="M631" s="119" t="e">
        <f t="shared" ca="1" si="155"/>
        <v>#N/A</v>
      </c>
      <c r="N631" s="119" t="e">
        <f t="shared" ca="1" si="156"/>
        <v>#N/A</v>
      </c>
      <c r="O631" s="119" t="str">
        <f t="shared" ca="1" si="161"/>
        <v>-</v>
      </c>
      <c r="P631" s="119" t="str">
        <f t="shared" ca="1" si="160"/>
        <v>-</v>
      </c>
      <c r="Q631" s="106" t="e">
        <f t="shared" ca="1" si="157"/>
        <v>#N/A</v>
      </c>
    </row>
    <row r="632" spans="1:17" hidden="1">
      <c r="A632" s="106">
        <f t="shared" si="151"/>
        <v>621</v>
      </c>
      <c r="B632" s="106" t="str">
        <f t="shared" ca="1" si="152"/>
        <v>N</v>
      </c>
      <c r="C632" s="106" t="str">
        <f t="shared" ref="C632:I641" ca="1" si="165">IF($B632="OK",OFFSET(gen_sort_ul,$A632,C$2),"-")</f>
        <v>-</v>
      </c>
      <c r="D632" s="106" t="str">
        <f t="shared" ca="1" si="165"/>
        <v>-</v>
      </c>
      <c r="E632" s="106" t="str">
        <f t="shared" ca="1" si="165"/>
        <v>-</v>
      </c>
      <c r="F632" s="106" t="str">
        <f t="shared" ca="1" si="165"/>
        <v>-</v>
      </c>
      <c r="G632" s="106" t="str">
        <f t="shared" ca="1" si="165"/>
        <v>-</v>
      </c>
      <c r="H632" s="112" t="str">
        <f t="shared" ca="1" si="165"/>
        <v>-</v>
      </c>
      <c r="I632" s="106" t="str">
        <f t="shared" ca="1" si="165"/>
        <v>-</v>
      </c>
      <c r="J632" s="106" t="e">
        <f t="shared" ca="1" si="158"/>
        <v>#N/A</v>
      </c>
      <c r="K632" s="119" t="e">
        <f t="shared" ca="1" si="153"/>
        <v>#N/A</v>
      </c>
      <c r="L632" s="119" t="e">
        <f t="shared" ca="1" si="154"/>
        <v>#N/A</v>
      </c>
      <c r="M632" s="119" t="e">
        <f t="shared" ca="1" si="155"/>
        <v>#N/A</v>
      </c>
      <c r="N632" s="119" t="e">
        <f t="shared" ca="1" si="156"/>
        <v>#N/A</v>
      </c>
      <c r="O632" s="119" t="str">
        <f t="shared" ca="1" si="161"/>
        <v>-</v>
      </c>
      <c r="P632" s="119" t="str">
        <f t="shared" ca="1" si="160"/>
        <v>-</v>
      </c>
      <c r="Q632" s="106" t="e">
        <f t="shared" ca="1" si="157"/>
        <v>#N/A</v>
      </c>
    </row>
    <row r="633" spans="1:17" hidden="1">
      <c r="A633" s="106">
        <f t="shared" si="151"/>
        <v>622</v>
      </c>
      <c r="B633" s="106" t="str">
        <f t="shared" ca="1" si="152"/>
        <v>N</v>
      </c>
      <c r="C633" s="106" t="str">
        <f t="shared" ca="1" si="165"/>
        <v>-</v>
      </c>
      <c r="D633" s="106" t="str">
        <f t="shared" ca="1" si="165"/>
        <v>-</v>
      </c>
      <c r="E633" s="106" t="str">
        <f t="shared" ca="1" si="165"/>
        <v>-</v>
      </c>
      <c r="F633" s="106" t="str">
        <f t="shared" ca="1" si="165"/>
        <v>-</v>
      </c>
      <c r="G633" s="106" t="str">
        <f t="shared" ca="1" si="165"/>
        <v>-</v>
      </c>
      <c r="H633" s="112" t="str">
        <f t="shared" ca="1" si="165"/>
        <v>-</v>
      </c>
      <c r="I633" s="106" t="str">
        <f t="shared" ca="1" si="165"/>
        <v>-</v>
      </c>
      <c r="J633" s="106" t="e">
        <f t="shared" ca="1" si="158"/>
        <v>#N/A</v>
      </c>
      <c r="K633" s="119" t="e">
        <f t="shared" ca="1" si="153"/>
        <v>#N/A</v>
      </c>
      <c r="L633" s="119" t="e">
        <f t="shared" ca="1" si="154"/>
        <v>#N/A</v>
      </c>
      <c r="M633" s="119" t="e">
        <f t="shared" ca="1" si="155"/>
        <v>#N/A</v>
      </c>
      <c r="N633" s="119" t="e">
        <f t="shared" ca="1" si="156"/>
        <v>#N/A</v>
      </c>
      <c r="O633" s="119" t="str">
        <f t="shared" ca="1" si="161"/>
        <v>-</v>
      </c>
      <c r="P633" s="119" t="str">
        <f t="shared" ca="1" si="160"/>
        <v>-</v>
      </c>
      <c r="Q633" s="106" t="e">
        <f t="shared" ca="1" si="157"/>
        <v>#N/A</v>
      </c>
    </row>
    <row r="634" spans="1:17" hidden="1">
      <c r="A634" s="106">
        <f t="shared" si="151"/>
        <v>623</v>
      </c>
      <c r="B634" s="106" t="str">
        <f t="shared" ca="1" si="152"/>
        <v>N</v>
      </c>
      <c r="C634" s="106" t="str">
        <f t="shared" ca="1" si="165"/>
        <v>-</v>
      </c>
      <c r="D634" s="106" t="str">
        <f t="shared" ca="1" si="165"/>
        <v>-</v>
      </c>
      <c r="E634" s="106" t="str">
        <f t="shared" ca="1" si="165"/>
        <v>-</v>
      </c>
      <c r="F634" s="106" t="str">
        <f t="shared" ca="1" si="165"/>
        <v>-</v>
      </c>
      <c r="G634" s="106" t="str">
        <f t="shared" ca="1" si="165"/>
        <v>-</v>
      </c>
      <c r="H634" s="112" t="str">
        <f t="shared" ca="1" si="165"/>
        <v>-</v>
      </c>
      <c r="I634" s="106" t="str">
        <f t="shared" ca="1" si="165"/>
        <v>-</v>
      </c>
      <c r="J634" s="106" t="e">
        <f t="shared" ca="1" si="158"/>
        <v>#N/A</v>
      </c>
      <c r="K634" s="119" t="e">
        <f t="shared" ca="1" si="153"/>
        <v>#N/A</v>
      </c>
      <c r="L634" s="119" t="e">
        <f t="shared" ca="1" si="154"/>
        <v>#N/A</v>
      </c>
      <c r="M634" s="119" t="e">
        <f t="shared" ca="1" si="155"/>
        <v>#N/A</v>
      </c>
      <c r="N634" s="119" t="e">
        <f t="shared" ca="1" si="156"/>
        <v>#N/A</v>
      </c>
      <c r="O634" s="119" t="str">
        <f t="shared" ca="1" si="161"/>
        <v>-</v>
      </c>
      <c r="P634" s="119" t="str">
        <f t="shared" ca="1" si="160"/>
        <v>-</v>
      </c>
      <c r="Q634" s="106" t="e">
        <f t="shared" ca="1" si="157"/>
        <v>#N/A</v>
      </c>
    </row>
    <row r="635" spans="1:17" hidden="1">
      <c r="A635" s="106">
        <f t="shared" si="151"/>
        <v>624</v>
      </c>
      <c r="B635" s="106" t="str">
        <f t="shared" ca="1" si="152"/>
        <v>N</v>
      </c>
      <c r="C635" s="106" t="str">
        <f t="shared" ca="1" si="165"/>
        <v>-</v>
      </c>
      <c r="D635" s="106" t="str">
        <f t="shared" ca="1" si="165"/>
        <v>-</v>
      </c>
      <c r="E635" s="106" t="str">
        <f t="shared" ca="1" si="165"/>
        <v>-</v>
      </c>
      <c r="F635" s="106" t="str">
        <f t="shared" ca="1" si="165"/>
        <v>-</v>
      </c>
      <c r="G635" s="106" t="str">
        <f t="shared" ca="1" si="165"/>
        <v>-</v>
      </c>
      <c r="H635" s="112" t="str">
        <f t="shared" ca="1" si="165"/>
        <v>-</v>
      </c>
      <c r="I635" s="106" t="str">
        <f t="shared" ca="1" si="165"/>
        <v>-</v>
      </c>
      <c r="J635" s="106" t="e">
        <f t="shared" ca="1" si="158"/>
        <v>#N/A</v>
      </c>
      <c r="K635" s="119" t="e">
        <f t="shared" ca="1" si="153"/>
        <v>#N/A</v>
      </c>
      <c r="L635" s="119" t="e">
        <f t="shared" ca="1" si="154"/>
        <v>#N/A</v>
      </c>
      <c r="M635" s="119" t="e">
        <f t="shared" ca="1" si="155"/>
        <v>#N/A</v>
      </c>
      <c r="N635" s="119" t="e">
        <f t="shared" ca="1" si="156"/>
        <v>#N/A</v>
      </c>
      <c r="O635" s="119" t="str">
        <f t="shared" ca="1" si="161"/>
        <v>-</v>
      </c>
      <c r="P635" s="119" t="str">
        <f t="shared" ca="1" si="160"/>
        <v>-</v>
      </c>
      <c r="Q635" s="106" t="e">
        <f t="shared" ca="1" si="157"/>
        <v>#N/A</v>
      </c>
    </row>
    <row r="636" spans="1:17" hidden="1">
      <c r="A636" s="106">
        <f t="shared" si="151"/>
        <v>625</v>
      </c>
      <c r="B636" s="106" t="str">
        <f t="shared" ca="1" si="152"/>
        <v>N</v>
      </c>
      <c r="C636" s="106" t="str">
        <f t="shared" ca="1" si="165"/>
        <v>-</v>
      </c>
      <c r="D636" s="106" t="str">
        <f t="shared" ca="1" si="165"/>
        <v>-</v>
      </c>
      <c r="E636" s="106" t="str">
        <f t="shared" ca="1" si="165"/>
        <v>-</v>
      </c>
      <c r="F636" s="106" t="str">
        <f t="shared" ca="1" si="165"/>
        <v>-</v>
      </c>
      <c r="G636" s="106" t="str">
        <f t="shared" ca="1" si="165"/>
        <v>-</v>
      </c>
      <c r="H636" s="112" t="str">
        <f t="shared" ca="1" si="165"/>
        <v>-</v>
      </c>
      <c r="I636" s="106" t="str">
        <f t="shared" ca="1" si="165"/>
        <v>-</v>
      </c>
      <c r="J636" s="106" t="e">
        <f t="shared" ca="1" si="158"/>
        <v>#N/A</v>
      </c>
      <c r="K636" s="119" t="e">
        <f t="shared" ca="1" si="153"/>
        <v>#N/A</v>
      </c>
      <c r="L636" s="119" t="e">
        <f t="shared" ca="1" si="154"/>
        <v>#N/A</v>
      </c>
      <c r="M636" s="119" t="e">
        <f t="shared" ca="1" si="155"/>
        <v>#N/A</v>
      </c>
      <c r="N636" s="119" t="e">
        <f t="shared" ca="1" si="156"/>
        <v>#N/A</v>
      </c>
      <c r="O636" s="119" t="str">
        <f t="shared" ca="1" si="161"/>
        <v>-</v>
      </c>
      <c r="P636" s="119" t="str">
        <f t="shared" ca="1" si="160"/>
        <v>-</v>
      </c>
      <c r="Q636" s="106" t="e">
        <f t="shared" ca="1" si="157"/>
        <v>#N/A</v>
      </c>
    </row>
    <row r="637" spans="1:17" hidden="1">
      <c r="A637" s="106">
        <f t="shared" si="151"/>
        <v>626</v>
      </c>
      <c r="B637" s="106" t="str">
        <f t="shared" ca="1" si="152"/>
        <v>N</v>
      </c>
      <c r="C637" s="106" t="str">
        <f t="shared" ca="1" si="165"/>
        <v>-</v>
      </c>
      <c r="D637" s="106" t="str">
        <f t="shared" ca="1" si="165"/>
        <v>-</v>
      </c>
      <c r="E637" s="106" t="str">
        <f t="shared" ca="1" si="165"/>
        <v>-</v>
      </c>
      <c r="F637" s="106" t="str">
        <f t="shared" ca="1" si="165"/>
        <v>-</v>
      </c>
      <c r="G637" s="106" t="str">
        <f t="shared" ca="1" si="165"/>
        <v>-</v>
      </c>
      <c r="H637" s="112" t="str">
        <f t="shared" ca="1" si="165"/>
        <v>-</v>
      </c>
      <c r="I637" s="106" t="str">
        <f t="shared" ca="1" si="165"/>
        <v>-</v>
      </c>
      <c r="J637" s="106" t="e">
        <f t="shared" ca="1" si="158"/>
        <v>#N/A</v>
      </c>
      <c r="K637" s="119" t="e">
        <f t="shared" ca="1" si="153"/>
        <v>#N/A</v>
      </c>
      <c r="L637" s="119" t="e">
        <f t="shared" ca="1" si="154"/>
        <v>#N/A</v>
      </c>
      <c r="M637" s="119" t="e">
        <f t="shared" ca="1" si="155"/>
        <v>#N/A</v>
      </c>
      <c r="N637" s="119" t="e">
        <f t="shared" ca="1" si="156"/>
        <v>#N/A</v>
      </c>
      <c r="O637" s="119" t="str">
        <f t="shared" ca="1" si="161"/>
        <v>-</v>
      </c>
      <c r="P637" s="119" t="str">
        <f t="shared" ca="1" si="160"/>
        <v>-</v>
      </c>
      <c r="Q637" s="106" t="e">
        <f t="shared" ca="1" si="157"/>
        <v>#N/A</v>
      </c>
    </row>
    <row r="638" spans="1:17" hidden="1">
      <c r="A638" s="106">
        <f t="shared" si="151"/>
        <v>627</v>
      </c>
      <c r="B638" s="106" t="str">
        <f t="shared" ca="1" si="152"/>
        <v>N</v>
      </c>
      <c r="C638" s="106" t="str">
        <f t="shared" ca="1" si="165"/>
        <v>-</v>
      </c>
      <c r="D638" s="106" t="str">
        <f t="shared" ca="1" si="165"/>
        <v>-</v>
      </c>
      <c r="E638" s="106" t="str">
        <f t="shared" ca="1" si="165"/>
        <v>-</v>
      </c>
      <c r="F638" s="106" t="str">
        <f t="shared" ca="1" si="165"/>
        <v>-</v>
      </c>
      <c r="G638" s="106" t="str">
        <f t="shared" ca="1" si="165"/>
        <v>-</v>
      </c>
      <c r="H638" s="112" t="str">
        <f t="shared" ca="1" si="165"/>
        <v>-</v>
      </c>
      <c r="I638" s="106" t="str">
        <f t="shared" ca="1" si="165"/>
        <v>-</v>
      </c>
      <c r="J638" s="106" t="e">
        <f t="shared" ca="1" si="158"/>
        <v>#N/A</v>
      </c>
      <c r="K638" s="119" t="e">
        <f t="shared" ca="1" si="153"/>
        <v>#N/A</v>
      </c>
      <c r="L638" s="119" t="e">
        <f t="shared" ca="1" si="154"/>
        <v>#N/A</v>
      </c>
      <c r="M638" s="119" t="e">
        <f t="shared" ca="1" si="155"/>
        <v>#N/A</v>
      </c>
      <c r="N638" s="119" t="e">
        <f t="shared" ca="1" si="156"/>
        <v>#N/A</v>
      </c>
      <c r="O638" s="119" t="str">
        <f t="shared" ca="1" si="161"/>
        <v>-</v>
      </c>
      <c r="P638" s="119" t="str">
        <f t="shared" ca="1" si="160"/>
        <v>-</v>
      </c>
      <c r="Q638" s="106" t="e">
        <f t="shared" ca="1" si="157"/>
        <v>#N/A</v>
      </c>
    </row>
    <row r="639" spans="1:17" hidden="1">
      <c r="A639" s="106">
        <f t="shared" si="151"/>
        <v>628</v>
      </c>
      <c r="B639" s="106" t="str">
        <f t="shared" ca="1" si="152"/>
        <v>N</v>
      </c>
      <c r="C639" s="106" t="str">
        <f t="shared" ca="1" si="165"/>
        <v>-</v>
      </c>
      <c r="D639" s="106" t="str">
        <f t="shared" ca="1" si="165"/>
        <v>-</v>
      </c>
      <c r="E639" s="106" t="str">
        <f t="shared" ca="1" si="165"/>
        <v>-</v>
      </c>
      <c r="F639" s="106" t="str">
        <f t="shared" ca="1" si="165"/>
        <v>-</v>
      </c>
      <c r="G639" s="106" t="str">
        <f t="shared" ca="1" si="165"/>
        <v>-</v>
      </c>
      <c r="H639" s="112" t="str">
        <f t="shared" ca="1" si="165"/>
        <v>-</v>
      </c>
      <c r="I639" s="106" t="str">
        <f t="shared" ca="1" si="165"/>
        <v>-</v>
      </c>
      <c r="J639" s="106" t="e">
        <f t="shared" ca="1" si="158"/>
        <v>#N/A</v>
      </c>
      <c r="K639" s="119" t="e">
        <f t="shared" ca="1" si="153"/>
        <v>#N/A</v>
      </c>
      <c r="L639" s="119" t="e">
        <f t="shared" ca="1" si="154"/>
        <v>#N/A</v>
      </c>
      <c r="M639" s="119" t="e">
        <f t="shared" ca="1" si="155"/>
        <v>#N/A</v>
      </c>
      <c r="N639" s="119" t="e">
        <f t="shared" ca="1" si="156"/>
        <v>#N/A</v>
      </c>
      <c r="O639" s="119" t="str">
        <f t="shared" ca="1" si="161"/>
        <v>-</v>
      </c>
      <c r="P639" s="119" t="str">
        <f t="shared" ca="1" si="160"/>
        <v>-</v>
      </c>
      <c r="Q639" s="106" t="e">
        <f t="shared" ca="1" si="157"/>
        <v>#N/A</v>
      </c>
    </row>
    <row r="640" spans="1:17" hidden="1">
      <c r="A640" s="106">
        <f t="shared" si="151"/>
        <v>629</v>
      </c>
      <c r="B640" s="106" t="str">
        <f t="shared" ca="1" si="152"/>
        <v>N</v>
      </c>
      <c r="C640" s="106" t="str">
        <f t="shared" ca="1" si="165"/>
        <v>-</v>
      </c>
      <c r="D640" s="106" t="str">
        <f t="shared" ca="1" si="165"/>
        <v>-</v>
      </c>
      <c r="E640" s="106" t="str">
        <f t="shared" ca="1" si="165"/>
        <v>-</v>
      </c>
      <c r="F640" s="106" t="str">
        <f t="shared" ca="1" si="165"/>
        <v>-</v>
      </c>
      <c r="G640" s="106" t="str">
        <f t="shared" ca="1" si="165"/>
        <v>-</v>
      </c>
      <c r="H640" s="112" t="str">
        <f t="shared" ca="1" si="165"/>
        <v>-</v>
      </c>
      <c r="I640" s="106" t="str">
        <f t="shared" ca="1" si="165"/>
        <v>-</v>
      </c>
      <c r="J640" s="106" t="e">
        <f t="shared" ca="1" si="158"/>
        <v>#N/A</v>
      </c>
      <c r="K640" s="119" t="e">
        <f t="shared" ca="1" si="153"/>
        <v>#N/A</v>
      </c>
      <c r="L640" s="119" t="e">
        <f t="shared" ca="1" si="154"/>
        <v>#N/A</v>
      </c>
      <c r="M640" s="119" t="e">
        <f t="shared" ca="1" si="155"/>
        <v>#N/A</v>
      </c>
      <c r="N640" s="119" t="e">
        <f t="shared" ca="1" si="156"/>
        <v>#N/A</v>
      </c>
      <c r="O640" s="119" t="str">
        <f t="shared" ca="1" si="161"/>
        <v>-</v>
      </c>
      <c r="P640" s="119" t="str">
        <f t="shared" ca="1" si="160"/>
        <v>-</v>
      </c>
      <c r="Q640" s="106" t="e">
        <f t="shared" ca="1" si="157"/>
        <v>#N/A</v>
      </c>
    </row>
    <row r="641" spans="1:17" hidden="1">
      <c r="A641" s="106">
        <f t="shared" si="151"/>
        <v>630</v>
      </c>
      <c r="B641" s="106" t="str">
        <f t="shared" ca="1" si="152"/>
        <v>N</v>
      </c>
      <c r="C641" s="106" t="str">
        <f t="shared" ca="1" si="165"/>
        <v>-</v>
      </c>
      <c r="D641" s="106" t="str">
        <f t="shared" ca="1" si="165"/>
        <v>-</v>
      </c>
      <c r="E641" s="106" t="str">
        <f t="shared" ca="1" si="165"/>
        <v>-</v>
      </c>
      <c r="F641" s="106" t="str">
        <f t="shared" ca="1" si="165"/>
        <v>-</v>
      </c>
      <c r="G641" s="106" t="str">
        <f t="shared" ca="1" si="165"/>
        <v>-</v>
      </c>
      <c r="H641" s="112" t="str">
        <f t="shared" ca="1" si="165"/>
        <v>-</v>
      </c>
      <c r="I641" s="106" t="str">
        <f t="shared" ca="1" si="165"/>
        <v>-</v>
      </c>
      <c r="J641" s="106" t="e">
        <f t="shared" ca="1" si="158"/>
        <v>#N/A</v>
      </c>
      <c r="K641" s="119" t="e">
        <f t="shared" ca="1" si="153"/>
        <v>#N/A</v>
      </c>
      <c r="L641" s="119" t="e">
        <f t="shared" ca="1" si="154"/>
        <v>#N/A</v>
      </c>
      <c r="M641" s="119" t="e">
        <f t="shared" ca="1" si="155"/>
        <v>#N/A</v>
      </c>
      <c r="N641" s="119" t="e">
        <f t="shared" ca="1" si="156"/>
        <v>#N/A</v>
      </c>
      <c r="O641" s="119" t="str">
        <f t="shared" ca="1" si="161"/>
        <v>-</v>
      </c>
      <c r="P641" s="119" t="str">
        <f t="shared" ca="1" si="160"/>
        <v>-</v>
      </c>
      <c r="Q641" s="106" t="e">
        <f t="shared" ca="1" si="157"/>
        <v>#N/A</v>
      </c>
    </row>
    <row r="642" spans="1:17" hidden="1">
      <c r="A642" s="106">
        <f t="shared" si="151"/>
        <v>631</v>
      </c>
      <c r="B642" s="106" t="str">
        <f t="shared" ca="1" si="152"/>
        <v>N</v>
      </c>
      <c r="C642" s="106" t="str">
        <f t="shared" ref="C642:I651" ca="1" si="166">IF($B642="OK",OFFSET(gen_sort_ul,$A642,C$2),"-")</f>
        <v>-</v>
      </c>
      <c r="D642" s="106" t="str">
        <f t="shared" ca="1" si="166"/>
        <v>-</v>
      </c>
      <c r="E642" s="106" t="str">
        <f t="shared" ca="1" si="166"/>
        <v>-</v>
      </c>
      <c r="F642" s="106" t="str">
        <f t="shared" ca="1" si="166"/>
        <v>-</v>
      </c>
      <c r="G642" s="106" t="str">
        <f t="shared" ca="1" si="166"/>
        <v>-</v>
      </c>
      <c r="H642" s="112" t="str">
        <f t="shared" ca="1" si="166"/>
        <v>-</v>
      </c>
      <c r="I642" s="106" t="str">
        <f t="shared" ca="1" si="166"/>
        <v>-</v>
      </c>
      <c r="J642" s="106" t="e">
        <f t="shared" ca="1" si="158"/>
        <v>#N/A</v>
      </c>
      <c r="K642" s="119" t="e">
        <f t="shared" ca="1" si="153"/>
        <v>#N/A</v>
      </c>
      <c r="L642" s="119" t="e">
        <f t="shared" ca="1" si="154"/>
        <v>#N/A</v>
      </c>
      <c r="M642" s="119" t="e">
        <f t="shared" ca="1" si="155"/>
        <v>#N/A</v>
      </c>
      <c r="N642" s="119" t="e">
        <f t="shared" ca="1" si="156"/>
        <v>#N/A</v>
      </c>
      <c r="O642" s="119" t="str">
        <f t="shared" ca="1" si="161"/>
        <v>-</v>
      </c>
      <c r="P642" s="119" t="str">
        <f t="shared" ca="1" si="160"/>
        <v>-</v>
      </c>
      <c r="Q642" s="106" t="e">
        <f t="shared" ca="1" si="157"/>
        <v>#N/A</v>
      </c>
    </row>
    <row r="643" spans="1:17" hidden="1">
      <c r="A643" s="106">
        <f t="shared" si="151"/>
        <v>632</v>
      </c>
      <c r="B643" s="106" t="str">
        <f t="shared" ca="1" si="152"/>
        <v>N</v>
      </c>
      <c r="C643" s="106" t="str">
        <f t="shared" ca="1" si="166"/>
        <v>-</v>
      </c>
      <c r="D643" s="106" t="str">
        <f t="shared" ca="1" si="166"/>
        <v>-</v>
      </c>
      <c r="E643" s="106" t="str">
        <f t="shared" ca="1" si="166"/>
        <v>-</v>
      </c>
      <c r="F643" s="106" t="str">
        <f t="shared" ca="1" si="166"/>
        <v>-</v>
      </c>
      <c r="G643" s="106" t="str">
        <f t="shared" ca="1" si="166"/>
        <v>-</v>
      </c>
      <c r="H643" s="112" t="str">
        <f t="shared" ca="1" si="166"/>
        <v>-</v>
      </c>
      <c r="I643" s="106" t="str">
        <f t="shared" ca="1" si="166"/>
        <v>-</v>
      </c>
      <c r="J643" s="106" t="e">
        <f t="shared" ca="1" si="158"/>
        <v>#N/A</v>
      </c>
      <c r="K643" s="119" t="e">
        <f t="shared" ca="1" si="153"/>
        <v>#N/A</v>
      </c>
      <c r="L643" s="119" t="e">
        <f t="shared" ca="1" si="154"/>
        <v>#N/A</v>
      </c>
      <c r="M643" s="119" t="e">
        <f t="shared" ca="1" si="155"/>
        <v>#N/A</v>
      </c>
      <c r="N643" s="119" t="e">
        <f t="shared" ca="1" si="156"/>
        <v>#N/A</v>
      </c>
      <c r="O643" s="119" t="str">
        <f t="shared" ca="1" si="161"/>
        <v>-</v>
      </c>
      <c r="P643" s="119" t="str">
        <f t="shared" ca="1" si="160"/>
        <v>-</v>
      </c>
      <c r="Q643" s="106" t="e">
        <f t="shared" ca="1" si="157"/>
        <v>#N/A</v>
      </c>
    </row>
    <row r="644" spans="1:17" hidden="1">
      <c r="A644" s="106">
        <f t="shared" si="151"/>
        <v>633</v>
      </c>
      <c r="B644" s="106" t="str">
        <f t="shared" ca="1" si="152"/>
        <v>N</v>
      </c>
      <c r="C644" s="106" t="str">
        <f t="shared" ca="1" si="166"/>
        <v>-</v>
      </c>
      <c r="D644" s="106" t="str">
        <f t="shared" ca="1" si="166"/>
        <v>-</v>
      </c>
      <c r="E644" s="106" t="str">
        <f t="shared" ca="1" si="166"/>
        <v>-</v>
      </c>
      <c r="F644" s="106" t="str">
        <f t="shared" ca="1" si="166"/>
        <v>-</v>
      </c>
      <c r="G644" s="106" t="str">
        <f t="shared" ca="1" si="166"/>
        <v>-</v>
      </c>
      <c r="H644" s="112" t="str">
        <f t="shared" ca="1" si="166"/>
        <v>-</v>
      </c>
      <c r="I644" s="106" t="str">
        <f t="shared" ca="1" si="166"/>
        <v>-</v>
      </c>
      <c r="J644" s="106" t="e">
        <f t="shared" ca="1" si="158"/>
        <v>#N/A</v>
      </c>
      <c r="K644" s="119" t="e">
        <f t="shared" ca="1" si="153"/>
        <v>#N/A</v>
      </c>
      <c r="L644" s="119" t="e">
        <f t="shared" ca="1" si="154"/>
        <v>#N/A</v>
      </c>
      <c r="M644" s="119" t="e">
        <f t="shared" ca="1" si="155"/>
        <v>#N/A</v>
      </c>
      <c r="N644" s="119" t="e">
        <f t="shared" ca="1" si="156"/>
        <v>#N/A</v>
      </c>
      <c r="O644" s="119" t="str">
        <f t="shared" ca="1" si="161"/>
        <v>-</v>
      </c>
      <c r="P644" s="119" t="str">
        <f t="shared" ca="1" si="160"/>
        <v>-</v>
      </c>
      <c r="Q644" s="106" t="e">
        <f t="shared" ca="1" si="157"/>
        <v>#N/A</v>
      </c>
    </row>
    <row r="645" spans="1:17" hidden="1">
      <c r="A645" s="106">
        <f t="shared" si="151"/>
        <v>634</v>
      </c>
      <c r="B645" s="106" t="str">
        <f t="shared" ca="1" si="152"/>
        <v>N</v>
      </c>
      <c r="C645" s="106" t="str">
        <f t="shared" ca="1" si="166"/>
        <v>-</v>
      </c>
      <c r="D645" s="106" t="str">
        <f t="shared" ca="1" si="166"/>
        <v>-</v>
      </c>
      <c r="E645" s="106" t="str">
        <f t="shared" ca="1" si="166"/>
        <v>-</v>
      </c>
      <c r="F645" s="106" t="str">
        <f t="shared" ca="1" si="166"/>
        <v>-</v>
      </c>
      <c r="G645" s="106" t="str">
        <f t="shared" ca="1" si="166"/>
        <v>-</v>
      </c>
      <c r="H645" s="112" t="str">
        <f t="shared" ca="1" si="166"/>
        <v>-</v>
      </c>
      <c r="I645" s="106" t="str">
        <f t="shared" ca="1" si="166"/>
        <v>-</v>
      </c>
      <c r="J645" s="106" t="e">
        <f t="shared" ca="1" si="158"/>
        <v>#N/A</v>
      </c>
      <c r="K645" s="119" t="e">
        <f t="shared" ca="1" si="153"/>
        <v>#N/A</v>
      </c>
      <c r="L645" s="119" t="e">
        <f t="shared" ca="1" si="154"/>
        <v>#N/A</v>
      </c>
      <c r="M645" s="119" t="e">
        <f t="shared" ca="1" si="155"/>
        <v>#N/A</v>
      </c>
      <c r="N645" s="119" t="e">
        <f t="shared" ca="1" si="156"/>
        <v>#N/A</v>
      </c>
      <c r="O645" s="119" t="str">
        <f t="shared" ca="1" si="161"/>
        <v>-</v>
      </c>
      <c r="P645" s="119" t="str">
        <f t="shared" ca="1" si="160"/>
        <v>-</v>
      </c>
      <c r="Q645" s="106" t="e">
        <f t="shared" ca="1" si="157"/>
        <v>#N/A</v>
      </c>
    </row>
    <row r="646" spans="1:17" hidden="1">
      <c r="A646" s="106">
        <f t="shared" si="151"/>
        <v>635</v>
      </c>
      <c r="B646" s="106" t="str">
        <f t="shared" ca="1" si="152"/>
        <v>N</v>
      </c>
      <c r="C646" s="106" t="str">
        <f t="shared" ca="1" si="166"/>
        <v>-</v>
      </c>
      <c r="D646" s="106" t="str">
        <f t="shared" ca="1" si="166"/>
        <v>-</v>
      </c>
      <c r="E646" s="106" t="str">
        <f t="shared" ca="1" si="166"/>
        <v>-</v>
      </c>
      <c r="F646" s="106" t="str">
        <f t="shared" ca="1" si="166"/>
        <v>-</v>
      </c>
      <c r="G646" s="106" t="str">
        <f t="shared" ca="1" si="166"/>
        <v>-</v>
      </c>
      <c r="H646" s="112" t="str">
        <f t="shared" ca="1" si="166"/>
        <v>-</v>
      </c>
      <c r="I646" s="106" t="str">
        <f t="shared" ca="1" si="166"/>
        <v>-</v>
      </c>
      <c r="J646" s="106" t="e">
        <f t="shared" ca="1" si="158"/>
        <v>#N/A</v>
      </c>
      <c r="K646" s="119" t="e">
        <f t="shared" ca="1" si="153"/>
        <v>#N/A</v>
      </c>
      <c r="L646" s="119" t="e">
        <f t="shared" ca="1" si="154"/>
        <v>#N/A</v>
      </c>
      <c r="M646" s="119" t="e">
        <f t="shared" ca="1" si="155"/>
        <v>#N/A</v>
      </c>
      <c r="N646" s="119" t="e">
        <f t="shared" ca="1" si="156"/>
        <v>#N/A</v>
      </c>
      <c r="O646" s="119" t="str">
        <f t="shared" ca="1" si="161"/>
        <v>-</v>
      </c>
      <c r="P646" s="119" t="str">
        <f t="shared" ca="1" si="160"/>
        <v>-</v>
      </c>
      <c r="Q646" s="106" t="e">
        <f t="shared" ca="1" si="157"/>
        <v>#N/A</v>
      </c>
    </row>
    <row r="647" spans="1:17" hidden="1">
      <c r="A647" s="106">
        <f t="shared" si="151"/>
        <v>636</v>
      </c>
      <c r="B647" s="106" t="str">
        <f t="shared" ca="1" si="152"/>
        <v>N</v>
      </c>
      <c r="C647" s="106" t="str">
        <f t="shared" ca="1" si="166"/>
        <v>-</v>
      </c>
      <c r="D647" s="106" t="str">
        <f t="shared" ca="1" si="166"/>
        <v>-</v>
      </c>
      <c r="E647" s="106" t="str">
        <f t="shared" ca="1" si="166"/>
        <v>-</v>
      </c>
      <c r="F647" s="106" t="str">
        <f t="shared" ca="1" si="166"/>
        <v>-</v>
      </c>
      <c r="G647" s="106" t="str">
        <f t="shared" ca="1" si="166"/>
        <v>-</v>
      </c>
      <c r="H647" s="112" t="str">
        <f t="shared" ca="1" si="166"/>
        <v>-</v>
      </c>
      <c r="I647" s="106" t="str">
        <f t="shared" ca="1" si="166"/>
        <v>-</v>
      </c>
      <c r="J647" s="106" t="e">
        <f t="shared" ca="1" si="158"/>
        <v>#N/A</v>
      </c>
      <c r="K647" s="119" t="e">
        <f t="shared" ca="1" si="153"/>
        <v>#N/A</v>
      </c>
      <c r="L647" s="119" t="e">
        <f t="shared" ca="1" si="154"/>
        <v>#N/A</v>
      </c>
      <c r="M647" s="119" t="e">
        <f t="shared" ca="1" si="155"/>
        <v>#N/A</v>
      </c>
      <c r="N647" s="119" t="e">
        <f t="shared" ca="1" si="156"/>
        <v>#N/A</v>
      </c>
      <c r="O647" s="119" t="str">
        <f t="shared" ca="1" si="161"/>
        <v>-</v>
      </c>
      <c r="P647" s="119" t="str">
        <f t="shared" ca="1" si="160"/>
        <v>-</v>
      </c>
      <c r="Q647" s="106" t="e">
        <f t="shared" ca="1" si="157"/>
        <v>#N/A</v>
      </c>
    </row>
    <row r="648" spans="1:17" hidden="1">
      <c r="A648" s="106">
        <f t="shared" si="151"/>
        <v>637</v>
      </c>
      <c r="B648" s="106" t="str">
        <f t="shared" ca="1" si="152"/>
        <v>N</v>
      </c>
      <c r="C648" s="106" t="str">
        <f t="shared" ca="1" si="166"/>
        <v>-</v>
      </c>
      <c r="D648" s="106" t="str">
        <f t="shared" ca="1" si="166"/>
        <v>-</v>
      </c>
      <c r="E648" s="106" t="str">
        <f t="shared" ca="1" si="166"/>
        <v>-</v>
      </c>
      <c r="F648" s="106" t="str">
        <f t="shared" ca="1" si="166"/>
        <v>-</v>
      </c>
      <c r="G648" s="106" t="str">
        <f t="shared" ca="1" si="166"/>
        <v>-</v>
      </c>
      <c r="H648" s="112" t="str">
        <f t="shared" ca="1" si="166"/>
        <v>-</v>
      </c>
      <c r="I648" s="106" t="str">
        <f t="shared" ca="1" si="166"/>
        <v>-</v>
      </c>
      <c r="J648" s="106" t="e">
        <f t="shared" ca="1" si="158"/>
        <v>#N/A</v>
      </c>
      <c r="K648" s="119" t="e">
        <f t="shared" ca="1" si="153"/>
        <v>#N/A</v>
      </c>
      <c r="L648" s="119" t="e">
        <f t="shared" ca="1" si="154"/>
        <v>#N/A</v>
      </c>
      <c r="M648" s="119" t="e">
        <f t="shared" ca="1" si="155"/>
        <v>#N/A</v>
      </c>
      <c r="N648" s="119" t="e">
        <f t="shared" ca="1" si="156"/>
        <v>#N/A</v>
      </c>
      <c r="O648" s="119" t="str">
        <f t="shared" ca="1" si="161"/>
        <v>-</v>
      </c>
      <c r="P648" s="119" t="str">
        <f t="shared" ca="1" si="160"/>
        <v>-</v>
      </c>
      <c r="Q648" s="106" t="e">
        <f t="shared" ca="1" si="157"/>
        <v>#N/A</v>
      </c>
    </row>
    <row r="649" spans="1:17" hidden="1">
      <c r="A649" s="106">
        <f t="shared" si="151"/>
        <v>638</v>
      </c>
      <c r="B649" s="106" t="str">
        <f t="shared" ca="1" si="152"/>
        <v>N</v>
      </c>
      <c r="C649" s="106" t="str">
        <f t="shared" ca="1" si="166"/>
        <v>-</v>
      </c>
      <c r="D649" s="106" t="str">
        <f t="shared" ca="1" si="166"/>
        <v>-</v>
      </c>
      <c r="E649" s="106" t="str">
        <f t="shared" ca="1" si="166"/>
        <v>-</v>
      </c>
      <c r="F649" s="106" t="str">
        <f t="shared" ca="1" si="166"/>
        <v>-</v>
      </c>
      <c r="G649" s="106" t="str">
        <f t="shared" ca="1" si="166"/>
        <v>-</v>
      </c>
      <c r="H649" s="112" t="str">
        <f t="shared" ca="1" si="166"/>
        <v>-</v>
      </c>
      <c r="I649" s="106" t="str">
        <f t="shared" ca="1" si="166"/>
        <v>-</v>
      </c>
      <c r="J649" s="106" t="e">
        <f t="shared" ca="1" si="158"/>
        <v>#N/A</v>
      </c>
      <c r="K649" s="119" t="e">
        <f t="shared" ca="1" si="153"/>
        <v>#N/A</v>
      </c>
      <c r="L649" s="119" t="e">
        <f t="shared" ca="1" si="154"/>
        <v>#N/A</v>
      </c>
      <c r="M649" s="119" t="e">
        <f t="shared" ca="1" si="155"/>
        <v>#N/A</v>
      </c>
      <c r="N649" s="119" t="e">
        <f t="shared" ca="1" si="156"/>
        <v>#N/A</v>
      </c>
      <c r="O649" s="119" t="str">
        <f t="shared" ca="1" si="161"/>
        <v>-</v>
      </c>
      <c r="P649" s="119" t="str">
        <f t="shared" ca="1" si="160"/>
        <v>-</v>
      </c>
      <c r="Q649" s="106" t="e">
        <f t="shared" ca="1" si="157"/>
        <v>#N/A</v>
      </c>
    </row>
    <row r="650" spans="1:17" hidden="1">
      <c r="A650" s="106">
        <f t="shared" si="151"/>
        <v>639</v>
      </c>
      <c r="B650" s="106" t="str">
        <f t="shared" ca="1" si="152"/>
        <v>N</v>
      </c>
      <c r="C650" s="106" t="str">
        <f t="shared" ca="1" si="166"/>
        <v>-</v>
      </c>
      <c r="D650" s="106" t="str">
        <f t="shared" ca="1" si="166"/>
        <v>-</v>
      </c>
      <c r="E650" s="106" t="str">
        <f t="shared" ca="1" si="166"/>
        <v>-</v>
      </c>
      <c r="F650" s="106" t="str">
        <f t="shared" ca="1" si="166"/>
        <v>-</v>
      </c>
      <c r="G650" s="106" t="str">
        <f t="shared" ca="1" si="166"/>
        <v>-</v>
      </c>
      <c r="H650" s="112" t="str">
        <f t="shared" ca="1" si="166"/>
        <v>-</v>
      </c>
      <c r="I650" s="106" t="str">
        <f t="shared" ca="1" si="166"/>
        <v>-</v>
      </c>
      <c r="J650" s="106" t="e">
        <f t="shared" ca="1" si="158"/>
        <v>#N/A</v>
      </c>
      <c r="K650" s="119" t="e">
        <f t="shared" ca="1" si="153"/>
        <v>#N/A</v>
      </c>
      <c r="L650" s="119" t="e">
        <f t="shared" ca="1" si="154"/>
        <v>#N/A</v>
      </c>
      <c r="M650" s="119" t="e">
        <f t="shared" ca="1" si="155"/>
        <v>#N/A</v>
      </c>
      <c r="N650" s="119" t="e">
        <f t="shared" ca="1" si="156"/>
        <v>#N/A</v>
      </c>
      <c r="O650" s="119" t="str">
        <f t="shared" ca="1" si="161"/>
        <v>-</v>
      </c>
      <c r="P650" s="119" t="str">
        <f t="shared" ca="1" si="160"/>
        <v>-</v>
      </c>
      <c r="Q650" s="106" t="e">
        <f t="shared" ca="1" si="157"/>
        <v>#N/A</v>
      </c>
    </row>
    <row r="651" spans="1:17" hidden="1">
      <c r="A651" s="106">
        <f t="shared" si="151"/>
        <v>640</v>
      </c>
      <c r="B651" s="106" t="str">
        <f t="shared" ca="1" si="152"/>
        <v>N</v>
      </c>
      <c r="C651" s="106" t="str">
        <f t="shared" ca="1" si="166"/>
        <v>-</v>
      </c>
      <c r="D651" s="106" t="str">
        <f t="shared" ca="1" si="166"/>
        <v>-</v>
      </c>
      <c r="E651" s="106" t="str">
        <f t="shared" ca="1" si="166"/>
        <v>-</v>
      </c>
      <c r="F651" s="106" t="str">
        <f t="shared" ca="1" si="166"/>
        <v>-</v>
      </c>
      <c r="G651" s="106" t="str">
        <f t="shared" ca="1" si="166"/>
        <v>-</v>
      </c>
      <c r="H651" s="112" t="str">
        <f t="shared" ca="1" si="166"/>
        <v>-</v>
      </c>
      <c r="I651" s="106" t="str">
        <f t="shared" ca="1" si="166"/>
        <v>-</v>
      </c>
      <c r="J651" s="106" t="e">
        <f t="shared" ca="1" si="158"/>
        <v>#N/A</v>
      </c>
      <c r="K651" s="119" t="e">
        <f t="shared" ca="1" si="153"/>
        <v>#N/A</v>
      </c>
      <c r="L651" s="119" t="e">
        <f t="shared" ca="1" si="154"/>
        <v>#N/A</v>
      </c>
      <c r="M651" s="119" t="e">
        <f t="shared" ca="1" si="155"/>
        <v>#N/A</v>
      </c>
      <c r="N651" s="119" t="e">
        <f t="shared" ca="1" si="156"/>
        <v>#N/A</v>
      </c>
      <c r="O651" s="119" t="str">
        <f t="shared" ca="1" si="161"/>
        <v>-</v>
      </c>
      <c r="P651" s="119" t="str">
        <f t="shared" ca="1" si="160"/>
        <v>-</v>
      </c>
      <c r="Q651" s="106" t="e">
        <f t="shared" ca="1" si="157"/>
        <v>#N/A</v>
      </c>
    </row>
    <row r="652" spans="1:17" hidden="1">
      <c r="A652" s="106">
        <f t="shared" ref="A652:A715" si="167">ROW(C652)-ROW(C$11)</f>
        <v>641</v>
      </c>
      <c r="B652" s="106" t="str">
        <f t="shared" ref="B652:B715" ca="1" si="168">IF(OFFSET(gen_sort_ul,$A652,0)&gt;0,IF(OFFSET(gen_sort_ul,$A652,B$2)=ignore_flag,"N","OK"),"Too long")</f>
        <v>N</v>
      </c>
      <c r="C652" s="106" t="str">
        <f t="shared" ref="C652:I661" ca="1" si="169">IF($B652="OK",OFFSET(gen_sort_ul,$A652,C$2),"-")</f>
        <v>-</v>
      </c>
      <c r="D652" s="106" t="str">
        <f t="shared" ca="1" si="169"/>
        <v>-</v>
      </c>
      <c r="E652" s="106" t="str">
        <f t="shared" ca="1" si="169"/>
        <v>-</v>
      </c>
      <c r="F652" s="106" t="str">
        <f t="shared" ca="1" si="169"/>
        <v>-</v>
      </c>
      <c r="G652" s="106" t="str">
        <f t="shared" ca="1" si="169"/>
        <v>-</v>
      </c>
      <c r="H652" s="112" t="str">
        <f t="shared" ca="1" si="169"/>
        <v>-</v>
      </c>
      <c r="I652" s="106" t="str">
        <f t="shared" ca="1" si="169"/>
        <v>-</v>
      </c>
      <c r="J652" s="106" t="e">
        <f t="shared" ca="1" si="158"/>
        <v>#N/A</v>
      </c>
      <c r="K652" s="119" t="e">
        <f t="shared" ref="K652:K715" ca="1" si="170">INDEX(cluster_flag,MATCH(D652, hdr_cluster_gen_type,0))</f>
        <v>#N/A</v>
      </c>
      <c r="L652" s="119" t="e">
        <f t="shared" ref="L652:L715" ca="1" si="171">IF($K652,INDEX(hdr_cluster_set,MATCH(O652,OFFSET(cluster_params_ul,$Q652-1,L$8-1,1,L$9))+L$8-1),"-")</f>
        <v>#N/A</v>
      </c>
      <c r="M652" s="119" t="e">
        <f t="shared" ref="M652:M715" ca="1" si="172">IF($K652,INDEX(hdr_cluster_set,MATCH(E652,OFFSET(cluster_params_ul,$Q652-1,M$8-1,1,M$9))+M$8-1),"-")</f>
        <v>#N/A</v>
      </c>
      <c r="N652" s="119" t="e">
        <f t="shared" ref="N652:N715" ca="1" si="173">IF($K652,INDEX(hdr_cluster_set,MATCH(H652,OFFSET(cluster_params_ul,$Q652-1,N$8-1,1,N$9))+N$8-1),"-")</f>
        <v>#N/A</v>
      </c>
      <c r="O652" s="119" t="str">
        <f t="shared" ca="1" si="161"/>
        <v>-</v>
      </c>
      <c r="P652" s="119" t="str">
        <f t="shared" ca="1" si="160"/>
        <v>-</v>
      </c>
      <c r="Q652" s="106" t="e">
        <f t="shared" ref="Q652:Q715" ca="1" si="174">MATCH(D652,hdr_cluster_gen_type,0)</f>
        <v>#N/A</v>
      </c>
    </row>
    <row r="653" spans="1:17" hidden="1">
      <c r="A653" s="106">
        <f t="shared" si="167"/>
        <v>642</v>
      </c>
      <c r="B653" s="106" t="str">
        <f t="shared" ca="1" si="168"/>
        <v>N</v>
      </c>
      <c r="C653" s="106" t="str">
        <f t="shared" ca="1" si="169"/>
        <v>-</v>
      </c>
      <c r="D653" s="106" t="str">
        <f t="shared" ca="1" si="169"/>
        <v>-</v>
      </c>
      <c r="E653" s="106" t="str">
        <f t="shared" ca="1" si="169"/>
        <v>-</v>
      </c>
      <c r="F653" s="106" t="str">
        <f t="shared" ca="1" si="169"/>
        <v>-</v>
      </c>
      <c r="G653" s="106" t="str">
        <f t="shared" ca="1" si="169"/>
        <v>-</v>
      </c>
      <c r="H653" s="112" t="str">
        <f t="shared" ca="1" si="169"/>
        <v>-</v>
      </c>
      <c r="I653" s="106" t="str">
        <f t="shared" ca="1" si="169"/>
        <v>-</v>
      </c>
      <c r="J653" s="106" t="e">
        <f t="shared" ref="J653:J716" ca="1" si="175">D653&amp;IF(K653,"_"&amp;L653&amp;"_"&amp;M653&amp;"_"&amp;N653,"")</f>
        <v>#N/A</v>
      </c>
      <c r="K653" s="119" t="e">
        <f t="shared" ca="1" si="170"/>
        <v>#N/A</v>
      </c>
      <c r="L653" s="119" t="e">
        <f t="shared" ca="1" si="171"/>
        <v>#N/A</v>
      </c>
      <c r="M653" s="119" t="e">
        <f t="shared" ca="1" si="172"/>
        <v>#N/A</v>
      </c>
      <c r="N653" s="119" t="e">
        <f t="shared" ca="1" si="173"/>
        <v>#N/A</v>
      </c>
      <c r="O653" s="119" t="str">
        <f t="shared" ca="1" si="161"/>
        <v>-</v>
      </c>
      <c r="P653" s="119" t="str">
        <f t="shared" ca="1" si="160"/>
        <v>-</v>
      </c>
      <c r="Q653" s="106" t="e">
        <f t="shared" ca="1" si="174"/>
        <v>#N/A</v>
      </c>
    </row>
    <row r="654" spans="1:17" hidden="1">
      <c r="A654" s="106">
        <f t="shared" si="167"/>
        <v>643</v>
      </c>
      <c r="B654" s="106" t="str">
        <f t="shared" ca="1" si="168"/>
        <v>N</v>
      </c>
      <c r="C654" s="106" t="str">
        <f t="shared" ca="1" si="169"/>
        <v>-</v>
      </c>
      <c r="D654" s="106" t="str">
        <f t="shared" ca="1" si="169"/>
        <v>-</v>
      </c>
      <c r="E654" s="106" t="str">
        <f t="shared" ca="1" si="169"/>
        <v>-</v>
      </c>
      <c r="F654" s="106" t="str">
        <f t="shared" ca="1" si="169"/>
        <v>-</v>
      </c>
      <c r="G654" s="106" t="str">
        <f t="shared" ca="1" si="169"/>
        <v>-</v>
      </c>
      <c r="H654" s="112" t="str">
        <f t="shared" ca="1" si="169"/>
        <v>-</v>
      </c>
      <c r="I654" s="106" t="str">
        <f t="shared" ca="1" si="169"/>
        <v>-</v>
      </c>
      <c r="J654" s="106" t="e">
        <f t="shared" ca="1" si="175"/>
        <v>#N/A</v>
      </c>
      <c r="K654" s="119" t="e">
        <f t="shared" ca="1" si="170"/>
        <v>#N/A</v>
      </c>
      <c r="L654" s="119" t="e">
        <f t="shared" ca="1" si="171"/>
        <v>#N/A</v>
      </c>
      <c r="M654" s="119" t="e">
        <f t="shared" ca="1" si="172"/>
        <v>#N/A</v>
      </c>
      <c r="N654" s="119" t="e">
        <f t="shared" ca="1" si="173"/>
        <v>#N/A</v>
      </c>
      <c r="O654" s="119" t="str">
        <f t="shared" ca="1" si="161"/>
        <v>-</v>
      </c>
      <c r="P654" s="119" t="str">
        <f t="shared" ca="1" si="160"/>
        <v>-</v>
      </c>
      <c r="Q654" s="106" t="e">
        <f t="shared" ca="1" si="174"/>
        <v>#N/A</v>
      </c>
    </row>
    <row r="655" spans="1:17" hidden="1">
      <c r="A655" s="106">
        <f t="shared" si="167"/>
        <v>644</v>
      </c>
      <c r="B655" s="106" t="str">
        <f t="shared" ca="1" si="168"/>
        <v>N</v>
      </c>
      <c r="C655" s="106" t="str">
        <f t="shared" ca="1" si="169"/>
        <v>-</v>
      </c>
      <c r="D655" s="106" t="str">
        <f t="shared" ca="1" si="169"/>
        <v>-</v>
      </c>
      <c r="E655" s="106" t="str">
        <f t="shared" ca="1" si="169"/>
        <v>-</v>
      </c>
      <c r="F655" s="106" t="str">
        <f t="shared" ca="1" si="169"/>
        <v>-</v>
      </c>
      <c r="G655" s="106" t="str">
        <f t="shared" ca="1" si="169"/>
        <v>-</v>
      </c>
      <c r="H655" s="112" t="str">
        <f t="shared" ca="1" si="169"/>
        <v>-</v>
      </c>
      <c r="I655" s="106" t="str">
        <f t="shared" ca="1" si="169"/>
        <v>-</v>
      </c>
      <c r="J655" s="106" t="e">
        <f t="shared" ca="1" si="175"/>
        <v>#N/A</v>
      </c>
      <c r="K655" s="119" t="e">
        <f t="shared" ca="1" si="170"/>
        <v>#N/A</v>
      </c>
      <c r="L655" s="119" t="e">
        <f t="shared" ca="1" si="171"/>
        <v>#N/A</v>
      </c>
      <c r="M655" s="119" t="e">
        <f t="shared" ca="1" si="172"/>
        <v>#N/A</v>
      </c>
      <c r="N655" s="119" t="e">
        <f t="shared" ca="1" si="173"/>
        <v>#N/A</v>
      </c>
      <c r="O655" s="119" t="str">
        <f t="shared" ca="1" si="161"/>
        <v>-</v>
      </c>
      <c r="P655" s="119" t="str">
        <f t="shared" ca="1" si="160"/>
        <v>-</v>
      </c>
      <c r="Q655" s="106" t="e">
        <f t="shared" ca="1" si="174"/>
        <v>#N/A</v>
      </c>
    </row>
    <row r="656" spans="1:17" hidden="1">
      <c r="A656" s="106">
        <f t="shared" si="167"/>
        <v>645</v>
      </c>
      <c r="B656" s="106" t="str">
        <f t="shared" ca="1" si="168"/>
        <v>N</v>
      </c>
      <c r="C656" s="106" t="str">
        <f t="shared" ca="1" si="169"/>
        <v>-</v>
      </c>
      <c r="D656" s="106" t="str">
        <f t="shared" ca="1" si="169"/>
        <v>-</v>
      </c>
      <c r="E656" s="106" t="str">
        <f t="shared" ca="1" si="169"/>
        <v>-</v>
      </c>
      <c r="F656" s="106" t="str">
        <f t="shared" ca="1" si="169"/>
        <v>-</v>
      </c>
      <c r="G656" s="106" t="str">
        <f t="shared" ca="1" si="169"/>
        <v>-</v>
      </c>
      <c r="H656" s="112" t="str">
        <f t="shared" ca="1" si="169"/>
        <v>-</v>
      </c>
      <c r="I656" s="106" t="str">
        <f t="shared" ca="1" si="169"/>
        <v>-</v>
      </c>
      <c r="J656" s="106" t="e">
        <f t="shared" ca="1" si="175"/>
        <v>#N/A</v>
      </c>
      <c r="K656" s="119" t="e">
        <f t="shared" ca="1" si="170"/>
        <v>#N/A</v>
      </c>
      <c r="L656" s="119" t="e">
        <f t="shared" ca="1" si="171"/>
        <v>#N/A</v>
      </c>
      <c r="M656" s="119" t="e">
        <f t="shared" ca="1" si="172"/>
        <v>#N/A</v>
      </c>
      <c r="N656" s="119" t="e">
        <f t="shared" ca="1" si="173"/>
        <v>#N/A</v>
      </c>
      <c r="O656" s="119" t="str">
        <f t="shared" ca="1" si="161"/>
        <v>-</v>
      </c>
      <c r="P656" s="119" t="str">
        <f t="shared" ca="1" si="160"/>
        <v>-</v>
      </c>
      <c r="Q656" s="106" t="e">
        <f t="shared" ca="1" si="174"/>
        <v>#N/A</v>
      </c>
    </row>
    <row r="657" spans="1:17" hidden="1">
      <c r="A657" s="106">
        <f t="shared" si="167"/>
        <v>646</v>
      </c>
      <c r="B657" s="106" t="str">
        <f t="shared" ca="1" si="168"/>
        <v>N</v>
      </c>
      <c r="C657" s="106" t="str">
        <f t="shared" ca="1" si="169"/>
        <v>-</v>
      </c>
      <c r="D657" s="106" t="str">
        <f t="shared" ca="1" si="169"/>
        <v>-</v>
      </c>
      <c r="E657" s="106" t="str">
        <f t="shared" ca="1" si="169"/>
        <v>-</v>
      </c>
      <c r="F657" s="106" t="str">
        <f t="shared" ca="1" si="169"/>
        <v>-</v>
      </c>
      <c r="G657" s="106" t="str">
        <f t="shared" ca="1" si="169"/>
        <v>-</v>
      </c>
      <c r="H657" s="112" t="str">
        <f t="shared" ca="1" si="169"/>
        <v>-</v>
      </c>
      <c r="I657" s="106" t="str">
        <f t="shared" ca="1" si="169"/>
        <v>-</v>
      </c>
      <c r="J657" s="106" t="e">
        <f t="shared" ca="1" si="175"/>
        <v>#N/A</v>
      </c>
      <c r="K657" s="119" t="e">
        <f t="shared" ca="1" si="170"/>
        <v>#N/A</v>
      </c>
      <c r="L657" s="119" t="e">
        <f t="shared" ca="1" si="171"/>
        <v>#N/A</v>
      </c>
      <c r="M657" s="119" t="e">
        <f t="shared" ca="1" si="172"/>
        <v>#N/A</v>
      </c>
      <c r="N657" s="119" t="e">
        <f t="shared" ca="1" si="173"/>
        <v>#N/A</v>
      </c>
      <c r="O657" s="119" t="str">
        <f t="shared" ca="1" si="161"/>
        <v>-</v>
      </c>
      <c r="P657" s="119" t="str">
        <f t="shared" ca="1" si="160"/>
        <v>-</v>
      </c>
      <c r="Q657" s="106" t="e">
        <f t="shared" ca="1" si="174"/>
        <v>#N/A</v>
      </c>
    </row>
    <row r="658" spans="1:17" hidden="1">
      <c r="A658" s="106">
        <f t="shared" si="167"/>
        <v>647</v>
      </c>
      <c r="B658" s="106" t="str">
        <f t="shared" ca="1" si="168"/>
        <v>N</v>
      </c>
      <c r="C658" s="106" t="str">
        <f t="shared" ca="1" si="169"/>
        <v>-</v>
      </c>
      <c r="D658" s="106" t="str">
        <f t="shared" ca="1" si="169"/>
        <v>-</v>
      </c>
      <c r="E658" s="106" t="str">
        <f t="shared" ca="1" si="169"/>
        <v>-</v>
      </c>
      <c r="F658" s="106" t="str">
        <f t="shared" ca="1" si="169"/>
        <v>-</v>
      </c>
      <c r="G658" s="106" t="str">
        <f t="shared" ca="1" si="169"/>
        <v>-</v>
      </c>
      <c r="H658" s="112" t="str">
        <f t="shared" ca="1" si="169"/>
        <v>-</v>
      </c>
      <c r="I658" s="106" t="str">
        <f t="shared" ca="1" si="169"/>
        <v>-</v>
      </c>
      <c r="J658" s="106" t="e">
        <f t="shared" ca="1" si="175"/>
        <v>#N/A</v>
      </c>
      <c r="K658" s="119" t="e">
        <f t="shared" ca="1" si="170"/>
        <v>#N/A</v>
      </c>
      <c r="L658" s="119" t="e">
        <f t="shared" ca="1" si="171"/>
        <v>#N/A</v>
      </c>
      <c r="M658" s="119" t="e">
        <f t="shared" ca="1" si="172"/>
        <v>#N/A</v>
      </c>
      <c r="N658" s="119" t="e">
        <f t="shared" ca="1" si="173"/>
        <v>#N/A</v>
      </c>
      <c r="O658" s="119" t="str">
        <f t="shared" ca="1" si="161"/>
        <v>-</v>
      </c>
      <c r="P658" s="119" t="str">
        <f t="shared" ref="P658:P721" ca="1" si="176">IF($B658="OK",OFFSET(gen_sort_ul,$A658,P$2),"-")</f>
        <v>-</v>
      </c>
      <c r="Q658" s="106" t="e">
        <f t="shared" ca="1" si="174"/>
        <v>#N/A</v>
      </c>
    </row>
    <row r="659" spans="1:17" hidden="1">
      <c r="A659" s="106">
        <f t="shared" si="167"/>
        <v>648</v>
      </c>
      <c r="B659" s="106" t="str">
        <f t="shared" ca="1" si="168"/>
        <v>N</v>
      </c>
      <c r="C659" s="106" t="str">
        <f t="shared" ca="1" si="169"/>
        <v>-</v>
      </c>
      <c r="D659" s="106" t="str">
        <f t="shared" ca="1" si="169"/>
        <v>-</v>
      </c>
      <c r="E659" s="106" t="str">
        <f t="shared" ca="1" si="169"/>
        <v>-</v>
      </c>
      <c r="F659" s="106" t="str">
        <f t="shared" ca="1" si="169"/>
        <v>-</v>
      </c>
      <c r="G659" s="106" t="str">
        <f t="shared" ca="1" si="169"/>
        <v>-</v>
      </c>
      <c r="H659" s="112" t="str">
        <f t="shared" ca="1" si="169"/>
        <v>-</v>
      </c>
      <c r="I659" s="106" t="str">
        <f t="shared" ca="1" si="169"/>
        <v>-</v>
      </c>
      <c r="J659" s="106" t="e">
        <f t="shared" ca="1" si="175"/>
        <v>#N/A</v>
      </c>
      <c r="K659" s="119" t="e">
        <f t="shared" ca="1" si="170"/>
        <v>#N/A</v>
      </c>
      <c r="L659" s="119" t="e">
        <f t="shared" ca="1" si="171"/>
        <v>#N/A</v>
      </c>
      <c r="M659" s="119" t="e">
        <f t="shared" ca="1" si="172"/>
        <v>#N/A</v>
      </c>
      <c r="N659" s="119" t="e">
        <f t="shared" ca="1" si="173"/>
        <v>#N/A</v>
      </c>
      <c r="O659" s="119" t="str">
        <f t="shared" ref="O659:O722" ca="1" si="177">IF($B659="OK",OFFSET(gen_sort_ul,$A659,O$2),"-")</f>
        <v>-</v>
      </c>
      <c r="P659" s="119" t="str">
        <f t="shared" ca="1" si="176"/>
        <v>-</v>
      </c>
      <c r="Q659" s="106" t="e">
        <f t="shared" ca="1" si="174"/>
        <v>#N/A</v>
      </c>
    </row>
    <row r="660" spans="1:17" hidden="1">
      <c r="A660" s="106">
        <f t="shared" si="167"/>
        <v>649</v>
      </c>
      <c r="B660" s="106" t="str">
        <f t="shared" ca="1" si="168"/>
        <v>N</v>
      </c>
      <c r="C660" s="106" t="str">
        <f t="shared" ca="1" si="169"/>
        <v>-</v>
      </c>
      <c r="D660" s="106" t="str">
        <f t="shared" ca="1" si="169"/>
        <v>-</v>
      </c>
      <c r="E660" s="106" t="str">
        <f t="shared" ca="1" si="169"/>
        <v>-</v>
      </c>
      <c r="F660" s="106" t="str">
        <f t="shared" ca="1" si="169"/>
        <v>-</v>
      </c>
      <c r="G660" s="106" t="str">
        <f t="shared" ca="1" si="169"/>
        <v>-</v>
      </c>
      <c r="H660" s="112" t="str">
        <f t="shared" ca="1" si="169"/>
        <v>-</v>
      </c>
      <c r="I660" s="106" t="str">
        <f t="shared" ca="1" si="169"/>
        <v>-</v>
      </c>
      <c r="J660" s="106" t="e">
        <f t="shared" ca="1" si="175"/>
        <v>#N/A</v>
      </c>
      <c r="K660" s="119" t="e">
        <f t="shared" ca="1" si="170"/>
        <v>#N/A</v>
      </c>
      <c r="L660" s="119" t="e">
        <f t="shared" ca="1" si="171"/>
        <v>#N/A</v>
      </c>
      <c r="M660" s="119" t="e">
        <f t="shared" ca="1" si="172"/>
        <v>#N/A</v>
      </c>
      <c r="N660" s="119" t="e">
        <f t="shared" ca="1" si="173"/>
        <v>#N/A</v>
      </c>
      <c r="O660" s="119" t="str">
        <f t="shared" ca="1" si="177"/>
        <v>-</v>
      </c>
      <c r="P660" s="119" t="str">
        <f t="shared" ca="1" si="176"/>
        <v>-</v>
      </c>
      <c r="Q660" s="106" t="e">
        <f t="shared" ca="1" si="174"/>
        <v>#N/A</v>
      </c>
    </row>
    <row r="661" spans="1:17" hidden="1">
      <c r="A661" s="106">
        <f t="shared" si="167"/>
        <v>650</v>
      </c>
      <c r="B661" s="106" t="str">
        <f t="shared" ca="1" si="168"/>
        <v>N</v>
      </c>
      <c r="C661" s="106" t="str">
        <f t="shared" ca="1" si="169"/>
        <v>-</v>
      </c>
      <c r="D661" s="106" t="str">
        <f t="shared" ca="1" si="169"/>
        <v>-</v>
      </c>
      <c r="E661" s="106" t="str">
        <f t="shared" ca="1" si="169"/>
        <v>-</v>
      </c>
      <c r="F661" s="106" t="str">
        <f t="shared" ca="1" si="169"/>
        <v>-</v>
      </c>
      <c r="G661" s="106" t="str">
        <f t="shared" ca="1" si="169"/>
        <v>-</v>
      </c>
      <c r="H661" s="112" t="str">
        <f t="shared" ca="1" si="169"/>
        <v>-</v>
      </c>
      <c r="I661" s="106" t="str">
        <f t="shared" ca="1" si="169"/>
        <v>-</v>
      </c>
      <c r="J661" s="106" t="e">
        <f t="shared" ca="1" si="175"/>
        <v>#N/A</v>
      </c>
      <c r="K661" s="119" t="e">
        <f t="shared" ca="1" si="170"/>
        <v>#N/A</v>
      </c>
      <c r="L661" s="119" t="e">
        <f t="shared" ca="1" si="171"/>
        <v>#N/A</v>
      </c>
      <c r="M661" s="119" t="e">
        <f t="shared" ca="1" si="172"/>
        <v>#N/A</v>
      </c>
      <c r="N661" s="119" t="e">
        <f t="shared" ca="1" si="173"/>
        <v>#N/A</v>
      </c>
      <c r="O661" s="119" t="str">
        <f t="shared" ca="1" si="177"/>
        <v>-</v>
      </c>
      <c r="P661" s="119" t="str">
        <f t="shared" ca="1" si="176"/>
        <v>-</v>
      </c>
      <c r="Q661" s="106" t="e">
        <f t="shared" ca="1" si="174"/>
        <v>#N/A</v>
      </c>
    </row>
    <row r="662" spans="1:17" hidden="1">
      <c r="A662" s="106">
        <f t="shared" si="167"/>
        <v>651</v>
      </c>
      <c r="B662" s="106" t="str">
        <f t="shared" ca="1" si="168"/>
        <v>N</v>
      </c>
      <c r="C662" s="106" t="str">
        <f t="shared" ref="C662:I671" ca="1" si="178">IF($B662="OK",OFFSET(gen_sort_ul,$A662,C$2),"-")</f>
        <v>-</v>
      </c>
      <c r="D662" s="106" t="str">
        <f t="shared" ca="1" si="178"/>
        <v>-</v>
      </c>
      <c r="E662" s="106" t="str">
        <f t="shared" ca="1" si="178"/>
        <v>-</v>
      </c>
      <c r="F662" s="106" t="str">
        <f t="shared" ca="1" si="178"/>
        <v>-</v>
      </c>
      <c r="G662" s="106" t="str">
        <f t="shared" ca="1" si="178"/>
        <v>-</v>
      </c>
      <c r="H662" s="112" t="str">
        <f t="shared" ca="1" si="178"/>
        <v>-</v>
      </c>
      <c r="I662" s="106" t="str">
        <f t="shared" ca="1" si="178"/>
        <v>-</v>
      </c>
      <c r="J662" s="106" t="e">
        <f t="shared" ca="1" si="175"/>
        <v>#N/A</v>
      </c>
      <c r="K662" s="119" t="e">
        <f t="shared" ca="1" si="170"/>
        <v>#N/A</v>
      </c>
      <c r="L662" s="119" t="e">
        <f t="shared" ca="1" si="171"/>
        <v>#N/A</v>
      </c>
      <c r="M662" s="119" t="e">
        <f t="shared" ca="1" si="172"/>
        <v>#N/A</v>
      </c>
      <c r="N662" s="119" t="e">
        <f t="shared" ca="1" si="173"/>
        <v>#N/A</v>
      </c>
      <c r="O662" s="119" t="str">
        <f t="shared" ca="1" si="177"/>
        <v>-</v>
      </c>
      <c r="P662" s="119" t="str">
        <f t="shared" ca="1" si="176"/>
        <v>-</v>
      </c>
      <c r="Q662" s="106" t="e">
        <f t="shared" ca="1" si="174"/>
        <v>#N/A</v>
      </c>
    </row>
    <row r="663" spans="1:17" hidden="1">
      <c r="A663" s="106">
        <f t="shared" si="167"/>
        <v>652</v>
      </c>
      <c r="B663" s="106" t="str">
        <f t="shared" ca="1" si="168"/>
        <v>N</v>
      </c>
      <c r="C663" s="106" t="str">
        <f t="shared" ca="1" si="178"/>
        <v>-</v>
      </c>
      <c r="D663" s="106" t="str">
        <f t="shared" ca="1" si="178"/>
        <v>-</v>
      </c>
      <c r="E663" s="106" t="str">
        <f t="shared" ca="1" si="178"/>
        <v>-</v>
      </c>
      <c r="F663" s="106" t="str">
        <f t="shared" ca="1" si="178"/>
        <v>-</v>
      </c>
      <c r="G663" s="106" t="str">
        <f t="shared" ca="1" si="178"/>
        <v>-</v>
      </c>
      <c r="H663" s="112" t="str">
        <f t="shared" ca="1" si="178"/>
        <v>-</v>
      </c>
      <c r="I663" s="106" t="str">
        <f t="shared" ca="1" si="178"/>
        <v>-</v>
      </c>
      <c r="J663" s="106" t="e">
        <f t="shared" ca="1" si="175"/>
        <v>#N/A</v>
      </c>
      <c r="K663" s="119" t="e">
        <f t="shared" ca="1" si="170"/>
        <v>#N/A</v>
      </c>
      <c r="L663" s="119" t="e">
        <f t="shared" ca="1" si="171"/>
        <v>#N/A</v>
      </c>
      <c r="M663" s="119" t="e">
        <f t="shared" ca="1" si="172"/>
        <v>#N/A</v>
      </c>
      <c r="N663" s="119" t="e">
        <f t="shared" ca="1" si="173"/>
        <v>#N/A</v>
      </c>
      <c r="O663" s="119" t="str">
        <f t="shared" ca="1" si="177"/>
        <v>-</v>
      </c>
      <c r="P663" s="119" t="str">
        <f t="shared" ca="1" si="176"/>
        <v>-</v>
      </c>
      <c r="Q663" s="106" t="e">
        <f t="shared" ca="1" si="174"/>
        <v>#N/A</v>
      </c>
    </row>
    <row r="664" spans="1:17" hidden="1">
      <c r="A664" s="106">
        <f t="shared" si="167"/>
        <v>653</v>
      </c>
      <c r="B664" s="106" t="str">
        <f t="shared" ca="1" si="168"/>
        <v>N</v>
      </c>
      <c r="C664" s="106" t="str">
        <f t="shared" ca="1" si="178"/>
        <v>-</v>
      </c>
      <c r="D664" s="106" t="str">
        <f t="shared" ca="1" si="178"/>
        <v>-</v>
      </c>
      <c r="E664" s="106" t="str">
        <f t="shared" ca="1" si="178"/>
        <v>-</v>
      </c>
      <c r="F664" s="106" t="str">
        <f t="shared" ca="1" si="178"/>
        <v>-</v>
      </c>
      <c r="G664" s="106" t="str">
        <f t="shared" ca="1" si="178"/>
        <v>-</v>
      </c>
      <c r="H664" s="112" t="str">
        <f t="shared" ca="1" si="178"/>
        <v>-</v>
      </c>
      <c r="I664" s="106" t="str">
        <f t="shared" ca="1" si="178"/>
        <v>-</v>
      </c>
      <c r="J664" s="106" t="e">
        <f t="shared" ca="1" si="175"/>
        <v>#N/A</v>
      </c>
      <c r="K664" s="119" t="e">
        <f t="shared" ca="1" si="170"/>
        <v>#N/A</v>
      </c>
      <c r="L664" s="119" t="e">
        <f t="shared" ca="1" si="171"/>
        <v>#N/A</v>
      </c>
      <c r="M664" s="119" t="e">
        <f t="shared" ca="1" si="172"/>
        <v>#N/A</v>
      </c>
      <c r="N664" s="119" t="e">
        <f t="shared" ca="1" si="173"/>
        <v>#N/A</v>
      </c>
      <c r="O664" s="119" t="str">
        <f t="shared" ca="1" si="177"/>
        <v>-</v>
      </c>
      <c r="P664" s="119" t="str">
        <f t="shared" ca="1" si="176"/>
        <v>-</v>
      </c>
      <c r="Q664" s="106" t="e">
        <f t="shared" ca="1" si="174"/>
        <v>#N/A</v>
      </c>
    </row>
    <row r="665" spans="1:17" hidden="1">
      <c r="A665" s="106">
        <f t="shared" si="167"/>
        <v>654</v>
      </c>
      <c r="B665" s="106" t="str">
        <f t="shared" ca="1" si="168"/>
        <v>N</v>
      </c>
      <c r="C665" s="106" t="str">
        <f t="shared" ca="1" si="178"/>
        <v>-</v>
      </c>
      <c r="D665" s="106" t="str">
        <f t="shared" ca="1" si="178"/>
        <v>-</v>
      </c>
      <c r="E665" s="106" t="str">
        <f t="shared" ca="1" si="178"/>
        <v>-</v>
      </c>
      <c r="F665" s="106" t="str">
        <f t="shared" ca="1" si="178"/>
        <v>-</v>
      </c>
      <c r="G665" s="106" t="str">
        <f t="shared" ca="1" si="178"/>
        <v>-</v>
      </c>
      <c r="H665" s="112" t="str">
        <f t="shared" ca="1" si="178"/>
        <v>-</v>
      </c>
      <c r="I665" s="106" t="str">
        <f t="shared" ca="1" si="178"/>
        <v>-</v>
      </c>
      <c r="J665" s="106" t="e">
        <f t="shared" ca="1" si="175"/>
        <v>#N/A</v>
      </c>
      <c r="K665" s="119" t="e">
        <f t="shared" ca="1" si="170"/>
        <v>#N/A</v>
      </c>
      <c r="L665" s="119" t="e">
        <f t="shared" ca="1" si="171"/>
        <v>#N/A</v>
      </c>
      <c r="M665" s="119" t="e">
        <f t="shared" ca="1" si="172"/>
        <v>#N/A</v>
      </c>
      <c r="N665" s="119" t="e">
        <f t="shared" ca="1" si="173"/>
        <v>#N/A</v>
      </c>
      <c r="O665" s="119" t="str">
        <f t="shared" ca="1" si="177"/>
        <v>-</v>
      </c>
      <c r="P665" s="119" t="str">
        <f t="shared" ca="1" si="176"/>
        <v>-</v>
      </c>
      <c r="Q665" s="106" t="e">
        <f t="shared" ca="1" si="174"/>
        <v>#N/A</v>
      </c>
    </row>
    <row r="666" spans="1:17" hidden="1">
      <c r="A666" s="106">
        <f t="shared" si="167"/>
        <v>655</v>
      </c>
      <c r="B666" s="106" t="str">
        <f t="shared" ca="1" si="168"/>
        <v>N</v>
      </c>
      <c r="C666" s="106" t="str">
        <f t="shared" ca="1" si="178"/>
        <v>-</v>
      </c>
      <c r="D666" s="106" t="str">
        <f t="shared" ca="1" si="178"/>
        <v>-</v>
      </c>
      <c r="E666" s="106" t="str">
        <f t="shared" ca="1" si="178"/>
        <v>-</v>
      </c>
      <c r="F666" s="106" t="str">
        <f t="shared" ca="1" si="178"/>
        <v>-</v>
      </c>
      <c r="G666" s="106" t="str">
        <f t="shared" ca="1" si="178"/>
        <v>-</v>
      </c>
      <c r="H666" s="112" t="str">
        <f t="shared" ca="1" si="178"/>
        <v>-</v>
      </c>
      <c r="I666" s="106" t="str">
        <f t="shared" ca="1" si="178"/>
        <v>-</v>
      </c>
      <c r="J666" s="106" t="e">
        <f t="shared" ca="1" si="175"/>
        <v>#N/A</v>
      </c>
      <c r="K666" s="119" t="e">
        <f t="shared" ca="1" si="170"/>
        <v>#N/A</v>
      </c>
      <c r="L666" s="119" t="e">
        <f t="shared" ca="1" si="171"/>
        <v>#N/A</v>
      </c>
      <c r="M666" s="119" t="e">
        <f t="shared" ca="1" si="172"/>
        <v>#N/A</v>
      </c>
      <c r="N666" s="119" t="e">
        <f t="shared" ca="1" si="173"/>
        <v>#N/A</v>
      </c>
      <c r="O666" s="119" t="str">
        <f t="shared" ca="1" si="177"/>
        <v>-</v>
      </c>
      <c r="P666" s="119" t="str">
        <f t="shared" ca="1" si="176"/>
        <v>-</v>
      </c>
      <c r="Q666" s="106" t="e">
        <f t="shared" ca="1" si="174"/>
        <v>#N/A</v>
      </c>
    </row>
    <row r="667" spans="1:17" hidden="1">
      <c r="A667" s="106">
        <f t="shared" si="167"/>
        <v>656</v>
      </c>
      <c r="B667" s="106" t="str">
        <f t="shared" ca="1" si="168"/>
        <v>N</v>
      </c>
      <c r="C667" s="106" t="str">
        <f t="shared" ca="1" si="178"/>
        <v>-</v>
      </c>
      <c r="D667" s="106" t="str">
        <f t="shared" ca="1" si="178"/>
        <v>-</v>
      </c>
      <c r="E667" s="106" t="str">
        <f t="shared" ca="1" si="178"/>
        <v>-</v>
      </c>
      <c r="F667" s="106" t="str">
        <f t="shared" ca="1" si="178"/>
        <v>-</v>
      </c>
      <c r="G667" s="106" t="str">
        <f t="shared" ca="1" si="178"/>
        <v>-</v>
      </c>
      <c r="H667" s="112" t="str">
        <f t="shared" ca="1" si="178"/>
        <v>-</v>
      </c>
      <c r="I667" s="106" t="str">
        <f t="shared" ca="1" si="178"/>
        <v>-</v>
      </c>
      <c r="J667" s="106" t="e">
        <f t="shared" ca="1" si="175"/>
        <v>#N/A</v>
      </c>
      <c r="K667" s="119" t="e">
        <f t="shared" ca="1" si="170"/>
        <v>#N/A</v>
      </c>
      <c r="L667" s="119" t="e">
        <f t="shared" ca="1" si="171"/>
        <v>#N/A</v>
      </c>
      <c r="M667" s="119" t="e">
        <f t="shared" ca="1" si="172"/>
        <v>#N/A</v>
      </c>
      <c r="N667" s="119" t="e">
        <f t="shared" ca="1" si="173"/>
        <v>#N/A</v>
      </c>
      <c r="O667" s="119" t="str">
        <f t="shared" ca="1" si="177"/>
        <v>-</v>
      </c>
      <c r="P667" s="119" t="str">
        <f t="shared" ca="1" si="176"/>
        <v>-</v>
      </c>
      <c r="Q667" s="106" t="e">
        <f t="shared" ca="1" si="174"/>
        <v>#N/A</v>
      </c>
    </row>
    <row r="668" spans="1:17" hidden="1">
      <c r="A668" s="106">
        <f t="shared" si="167"/>
        <v>657</v>
      </c>
      <c r="B668" s="106" t="str">
        <f t="shared" ca="1" si="168"/>
        <v>N</v>
      </c>
      <c r="C668" s="106" t="str">
        <f t="shared" ca="1" si="178"/>
        <v>-</v>
      </c>
      <c r="D668" s="106" t="str">
        <f t="shared" ca="1" si="178"/>
        <v>-</v>
      </c>
      <c r="E668" s="106" t="str">
        <f t="shared" ca="1" si="178"/>
        <v>-</v>
      </c>
      <c r="F668" s="106" t="str">
        <f t="shared" ca="1" si="178"/>
        <v>-</v>
      </c>
      <c r="G668" s="106" t="str">
        <f t="shared" ca="1" si="178"/>
        <v>-</v>
      </c>
      <c r="H668" s="112" t="str">
        <f t="shared" ca="1" si="178"/>
        <v>-</v>
      </c>
      <c r="I668" s="106" t="str">
        <f t="shared" ca="1" si="178"/>
        <v>-</v>
      </c>
      <c r="J668" s="106" t="e">
        <f t="shared" ca="1" si="175"/>
        <v>#N/A</v>
      </c>
      <c r="K668" s="119" t="e">
        <f t="shared" ca="1" si="170"/>
        <v>#N/A</v>
      </c>
      <c r="L668" s="119" t="e">
        <f t="shared" ca="1" si="171"/>
        <v>#N/A</v>
      </c>
      <c r="M668" s="119" t="e">
        <f t="shared" ca="1" si="172"/>
        <v>#N/A</v>
      </c>
      <c r="N668" s="119" t="e">
        <f t="shared" ca="1" si="173"/>
        <v>#N/A</v>
      </c>
      <c r="O668" s="119" t="str">
        <f t="shared" ca="1" si="177"/>
        <v>-</v>
      </c>
      <c r="P668" s="119" t="str">
        <f t="shared" ca="1" si="176"/>
        <v>-</v>
      </c>
      <c r="Q668" s="106" t="e">
        <f t="shared" ca="1" si="174"/>
        <v>#N/A</v>
      </c>
    </row>
    <row r="669" spans="1:17" hidden="1">
      <c r="A669" s="106">
        <f t="shared" si="167"/>
        <v>658</v>
      </c>
      <c r="B669" s="106" t="str">
        <f t="shared" ca="1" si="168"/>
        <v>N</v>
      </c>
      <c r="C669" s="106" t="str">
        <f t="shared" ca="1" si="178"/>
        <v>-</v>
      </c>
      <c r="D669" s="106" t="str">
        <f t="shared" ca="1" si="178"/>
        <v>-</v>
      </c>
      <c r="E669" s="106" t="str">
        <f t="shared" ca="1" si="178"/>
        <v>-</v>
      </c>
      <c r="F669" s="106" t="str">
        <f t="shared" ca="1" si="178"/>
        <v>-</v>
      </c>
      <c r="G669" s="106" t="str">
        <f t="shared" ca="1" si="178"/>
        <v>-</v>
      </c>
      <c r="H669" s="112" t="str">
        <f t="shared" ca="1" si="178"/>
        <v>-</v>
      </c>
      <c r="I669" s="106" t="str">
        <f t="shared" ca="1" si="178"/>
        <v>-</v>
      </c>
      <c r="J669" s="106" t="e">
        <f t="shared" ca="1" si="175"/>
        <v>#N/A</v>
      </c>
      <c r="K669" s="119" t="e">
        <f t="shared" ca="1" si="170"/>
        <v>#N/A</v>
      </c>
      <c r="L669" s="119" t="e">
        <f t="shared" ca="1" si="171"/>
        <v>#N/A</v>
      </c>
      <c r="M669" s="119" t="e">
        <f t="shared" ca="1" si="172"/>
        <v>#N/A</v>
      </c>
      <c r="N669" s="119" t="e">
        <f t="shared" ca="1" si="173"/>
        <v>#N/A</v>
      </c>
      <c r="O669" s="119" t="str">
        <f t="shared" ca="1" si="177"/>
        <v>-</v>
      </c>
      <c r="P669" s="119" t="str">
        <f t="shared" ca="1" si="176"/>
        <v>-</v>
      </c>
      <c r="Q669" s="106" t="e">
        <f t="shared" ca="1" si="174"/>
        <v>#N/A</v>
      </c>
    </row>
    <row r="670" spans="1:17" hidden="1">
      <c r="A670" s="106">
        <f t="shared" si="167"/>
        <v>659</v>
      </c>
      <c r="B670" s="106" t="str">
        <f t="shared" ca="1" si="168"/>
        <v>N</v>
      </c>
      <c r="C670" s="106" t="str">
        <f t="shared" ca="1" si="178"/>
        <v>-</v>
      </c>
      <c r="D670" s="106" t="str">
        <f t="shared" ca="1" si="178"/>
        <v>-</v>
      </c>
      <c r="E670" s="106" t="str">
        <f t="shared" ca="1" si="178"/>
        <v>-</v>
      </c>
      <c r="F670" s="106" t="str">
        <f t="shared" ca="1" si="178"/>
        <v>-</v>
      </c>
      <c r="G670" s="106" t="str">
        <f t="shared" ca="1" si="178"/>
        <v>-</v>
      </c>
      <c r="H670" s="112" t="str">
        <f t="shared" ca="1" si="178"/>
        <v>-</v>
      </c>
      <c r="I670" s="106" t="str">
        <f t="shared" ca="1" si="178"/>
        <v>-</v>
      </c>
      <c r="J670" s="106" t="e">
        <f t="shared" ca="1" si="175"/>
        <v>#N/A</v>
      </c>
      <c r="K670" s="119" t="e">
        <f t="shared" ca="1" si="170"/>
        <v>#N/A</v>
      </c>
      <c r="L670" s="119" t="e">
        <f t="shared" ca="1" si="171"/>
        <v>#N/A</v>
      </c>
      <c r="M670" s="119" t="e">
        <f t="shared" ca="1" si="172"/>
        <v>#N/A</v>
      </c>
      <c r="N670" s="119" t="e">
        <f t="shared" ca="1" si="173"/>
        <v>#N/A</v>
      </c>
      <c r="O670" s="119" t="str">
        <f t="shared" ca="1" si="177"/>
        <v>-</v>
      </c>
      <c r="P670" s="119" t="str">
        <f t="shared" ca="1" si="176"/>
        <v>-</v>
      </c>
      <c r="Q670" s="106" t="e">
        <f t="shared" ca="1" si="174"/>
        <v>#N/A</v>
      </c>
    </row>
    <row r="671" spans="1:17" hidden="1">
      <c r="A671" s="106">
        <f t="shared" si="167"/>
        <v>660</v>
      </c>
      <c r="B671" s="106" t="str">
        <f t="shared" ca="1" si="168"/>
        <v>N</v>
      </c>
      <c r="C671" s="106" t="str">
        <f t="shared" ca="1" si="178"/>
        <v>-</v>
      </c>
      <c r="D671" s="106" t="str">
        <f t="shared" ca="1" si="178"/>
        <v>-</v>
      </c>
      <c r="E671" s="106" t="str">
        <f t="shared" ca="1" si="178"/>
        <v>-</v>
      </c>
      <c r="F671" s="106" t="str">
        <f t="shared" ca="1" si="178"/>
        <v>-</v>
      </c>
      <c r="G671" s="106" t="str">
        <f t="shared" ca="1" si="178"/>
        <v>-</v>
      </c>
      <c r="H671" s="112" t="str">
        <f t="shared" ca="1" si="178"/>
        <v>-</v>
      </c>
      <c r="I671" s="106" t="str">
        <f t="shared" ca="1" si="178"/>
        <v>-</v>
      </c>
      <c r="J671" s="106" t="e">
        <f t="shared" ca="1" si="175"/>
        <v>#N/A</v>
      </c>
      <c r="K671" s="119" t="e">
        <f t="shared" ca="1" si="170"/>
        <v>#N/A</v>
      </c>
      <c r="L671" s="119" t="e">
        <f t="shared" ca="1" si="171"/>
        <v>#N/A</v>
      </c>
      <c r="M671" s="119" t="e">
        <f t="shared" ca="1" si="172"/>
        <v>#N/A</v>
      </c>
      <c r="N671" s="119" t="e">
        <f t="shared" ca="1" si="173"/>
        <v>#N/A</v>
      </c>
      <c r="O671" s="119" t="str">
        <f t="shared" ca="1" si="177"/>
        <v>-</v>
      </c>
      <c r="P671" s="119" t="str">
        <f t="shared" ca="1" si="176"/>
        <v>-</v>
      </c>
      <c r="Q671" s="106" t="e">
        <f t="shared" ca="1" si="174"/>
        <v>#N/A</v>
      </c>
    </row>
    <row r="672" spans="1:17" hidden="1">
      <c r="A672" s="106">
        <f t="shared" si="167"/>
        <v>661</v>
      </c>
      <c r="B672" s="106" t="str">
        <f t="shared" ca="1" si="168"/>
        <v>N</v>
      </c>
      <c r="C672" s="106" t="str">
        <f t="shared" ref="C672:I681" ca="1" si="179">IF($B672="OK",OFFSET(gen_sort_ul,$A672,C$2),"-")</f>
        <v>-</v>
      </c>
      <c r="D672" s="106" t="str">
        <f t="shared" ca="1" si="179"/>
        <v>-</v>
      </c>
      <c r="E672" s="106" t="str">
        <f t="shared" ca="1" si="179"/>
        <v>-</v>
      </c>
      <c r="F672" s="106" t="str">
        <f t="shared" ca="1" si="179"/>
        <v>-</v>
      </c>
      <c r="G672" s="106" t="str">
        <f t="shared" ca="1" si="179"/>
        <v>-</v>
      </c>
      <c r="H672" s="112" t="str">
        <f t="shared" ca="1" si="179"/>
        <v>-</v>
      </c>
      <c r="I672" s="106" t="str">
        <f t="shared" ca="1" si="179"/>
        <v>-</v>
      </c>
      <c r="J672" s="106" t="e">
        <f t="shared" ca="1" si="175"/>
        <v>#N/A</v>
      </c>
      <c r="K672" s="119" t="e">
        <f t="shared" ca="1" si="170"/>
        <v>#N/A</v>
      </c>
      <c r="L672" s="119" t="e">
        <f t="shared" ca="1" si="171"/>
        <v>#N/A</v>
      </c>
      <c r="M672" s="119" t="e">
        <f t="shared" ca="1" si="172"/>
        <v>#N/A</v>
      </c>
      <c r="N672" s="119" t="e">
        <f t="shared" ca="1" si="173"/>
        <v>#N/A</v>
      </c>
      <c r="O672" s="119" t="str">
        <f t="shared" ca="1" si="177"/>
        <v>-</v>
      </c>
      <c r="P672" s="119" t="str">
        <f t="shared" ca="1" si="176"/>
        <v>-</v>
      </c>
      <c r="Q672" s="106" t="e">
        <f t="shared" ca="1" si="174"/>
        <v>#N/A</v>
      </c>
    </row>
    <row r="673" spans="1:17" hidden="1">
      <c r="A673" s="106">
        <f t="shared" si="167"/>
        <v>662</v>
      </c>
      <c r="B673" s="106" t="str">
        <f t="shared" ca="1" si="168"/>
        <v>N</v>
      </c>
      <c r="C673" s="106" t="str">
        <f t="shared" ca="1" si="179"/>
        <v>-</v>
      </c>
      <c r="D673" s="106" t="str">
        <f t="shared" ca="1" si="179"/>
        <v>-</v>
      </c>
      <c r="E673" s="106" t="str">
        <f t="shared" ca="1" si="179"/>
        <v>-</v>
      </c>
      <c r="F673" s="106" t="str">
        <f t="shared" ca="1" si="179"/>
        <v>-</v>
      </c>
      <c r="G673" s="106" t="str">
        <f t="shared" ca="1" si="179"/>
        <v>-</v>
      </c>
      <c r="H673" s="112" t="str">
        <f t="shared" ca="1" si="179"/>
        <v>-</v>
      </c>
      <c r="I673" s="106" t="str">
        <f t="shared" ca="1" si="179"/>
        <v>-</v>
      </c>
      <c r="J673" s="106" t="e">
        <f t="shared" ca="1" si="175"/>
        <v>#N/A</v>
      </c>
      <c r="K673" s="119" t="e">
        <f t="shared" ca="1" si="170"/>
        <v>#N/A</v>
      </c>
      <c r="L673" s="119" t="e">
        <f t="shared" ca="1" si="171"/>
        <v>#N/A</v>
      </c>
      <c r="M673" s="119" t="e">
        <f t="shared" ca="1" si="172"/>
        <v>#N/A</v>
      </c>
      <c r="N673" s="119" t="e">
        <f t="shared" ca="1" si="173"/>
        <v>#N/A</v>
      </c>
      <c r="O673" s="119" t="str">
        <f t="shared" ca="1" si="177"/>
        <v>-</v>
      </c>
      <c r="P673" s="119" t="str">
        <f t="shared" ca="1" si="176"/>
        <v>-</v>
      </c>
      <c r="Q673" s="106" t="e">
        <f t="shared" ca="1" si="174"/>
        <v>#N/A</v>
      </c>
    </row>
    <row r="674" spans="1:17" hidden="1">
      <c r="A674" s="106">
        <f t="shared" si="167"/>
        <v>663</v>
      </c>
      <c r="B674" s="106" t="str">
        <f t="shared" ca="1" si="168"/>
        <v>N</v>
      </c>
      <c r="C674" s="106" t="str">
        <f t="shared" ca="1" si="179"/>
        <v>-</v>
      </c>
      <c r="D674" s="106" t="str">
        <f t="shared" ca="1" si="179"/>
        <v>-</v>
      </c>
      <c r="E674" s="106" t="str">
        <f t="shared" ca="1" si="179"/>
        <v>-</v>
      </c>
      <c r="F674" s="106" t="str">
        <f t="shared" ca="1" si="179"/>
        <v>-</v>
      </c>
      <c r="G674" s="106" t="str">
        <f t="shared" ca="1" si="179"/>
        <v>-</v>
      </c>
      <c r="H674" s="112" t="str">
        <f t="shared" ca="1" si="179"/>
        <v>-</v>
      </c>
      <c r="I674" s="106" t="str">
        <f t="shared" ca="1" si="179"/>
        <v>-</v>
      </c>
      <c r="J674" s="106" t="e">
        <f t="shared" ca="1" si="175"/>
        <v>#N/A</v>
      </c>
      <c r="K674" s="119" t="e">
        <f t="shared" ca="1" si="170"/>
        <v>#N/A</v>
      </c>
      <c r="L674" s="119" t="e">
        <f t="shared" ca="1" si="171"/>
        <v>#N/A</v>
      </c>
      <c r="M674" s="119" t="e">
        <f t="shared" ca="1" si="172"/>
        <v>#N/A</v>
      </c>
      <c r="N674" s="119" t="e">
        <f t="shared" ca="1" si="173"/>
        <v>#N/A</v>
      </c>
      <c r="O674" s="119" t="str">
        <f t="shared" ca="1" si="177"/>
        <v>-</v>
      </c>
      <c r="P674" s="119" t="str">
        <f t="shared" ca="1" si="176"/>
        <v>-</v>
      </c>
      <c r="Q674" s="106" t="e">
        <f t="shared" ca="1" si="174"/>
        <v>#N/A</v>
      </c>
    </row>
    <row r="675" spans="1:17" hidden="1">
      <c r="A675" s="106">
        <f t="shared" si="167"/>
        <v>664</v>
      </c>
      <c r="B675" s="106" t="str">
        <f t="shared" ca="1" si="168"/>
        <v>N</v>
      </c>
      <c r="C675" s="106" t="str">
        <f t="shared" ca="1" si="179"/>
        <v>-</v>
      </c>
      <c r="D675" s="106" t="str">
        <f t="shared" ca="1" si="179"/>
        <v>-</v>
      </c>
      <c r="E675" s="106" t="str">
        <f t="shared" ca="1" si="179"/>
        <v>-</v>
      </c>
      <c r="F675" s="106" t="str">
        <f t="shared" ca="1" si="179"/>
        <v>-</v>
      </c>
      <c r="G675" s="106" t="str">
        <f t="shared" ca="1" si="179"/>
        <v>-</v>
      </c>
      <c r="H675" s="112" t="str">
        <f t="shared" ca="1" si="179"/>
        <v>-</v>
      </c>
      <c r="I675" s="106" t="str">
        <f t="shared" ca="1" si="179"/>
        <v>-</v>
      </c>
      <c r="J675" s="106" t="e">
        <f t="shared" ca="1" si="175"/>
        <v>#N/A</v>
      </c>
      <c r="K675" s="119" t="e">
        <f t="shared" ca="1" si="170"/>
        <v>#N/A</v>
      </c>
      <c r="L675" s="119" t="e">
        <f t="shared" ca="1" si="171"/>
        <v>#N/A</v>
      </c>
      <c r="M675" s="119" t="e">
        <f t="shared" ca="1" si="172"/>
        <v>#N/A</v>
      </c>
      <c r="N675" s="119" t="e">
        <f t="shared" ca="1" si="173"/>
        <v>#N/A</v>
      </c>
      <c r="O675" s="119" t="str">
        <f t="shared" ca="1" si="177"/>
        <v>-</v>
      </c>
      <c r="P675" s="119" t="str">
        <f t="shared" ca="1" si="176"/>
        <v>-</v>
      </c>
      <c r="Q675" s="106" t="e">
        <f t="shared" ca="1" si="174"/>
        <v>#N/A</v>
      </c>
    </row>
    <row r="676" spans="1:17" hidden="1">
      <c r="A676" s="106">
        <f t="shared" si="167"/>
        <v>665</v>
      </c>
      <c r="B676" s="106" t="str">
        <f t="shared" ca="1" si="168"/>
        <v>N</v>
      </c>
      <c r="C676" s="106" t="str">
        <f t="shared" ca="1" si="179"/>
        <v>-</v>
      </c>
      <c r="D676" s="106" t="str">
        <f t="shared" ca="1" si="179"/>
        <v>-</v>
      </c>
      <c r="E676" s="106" t="str">
        <f t="shared" ca="1" si="179"/>
        <v>-</v>
      </c>
      <c r="F676" s="106" t="str">
        <f t="shared" ca="1" si="179"/>
        <v>-</v>
      </c>
      <c r="G676" s="106" t="str">
        <f t="shared" ca="1" si="179"/>
        <v>-</v>
      </c>
      <c r="H676" s="112" t="str">
        <f t="shared" ca="1" si="179"/>
        <v>-</v>
      </c>
      <c r="I676" s="106" t="str">
        <f t="shared" ca="1" si="179"/>
        <v>-</v>
      </c>
      <c r="J676" s="106" t="e">
        <f t="shared" ca="1" si="175"/>
        <v>#N/A</v>
      </c>
      <c r="K676" s="119" t="e">
        <f t="shared" ca="1" si="170"/>
        <v>#N/A</v>
      </c>
      <c r="L676" s="119" t="e">
        <f t="shared" ca="1" si="171"/>
        <v>#N/A</v>
      </c>
      <c r="M676" s="119" t="e">
        <f t="shared" ca="1" si="172"/>
        <v>#N/A</v>
      </c>
      <c r="N676" s="119" t="e">
        <f t="shared" ca="1" si="173"/>
        <v>#N/A</v>
      </c>
      <c r="O676" s="119" t="str">
        <f t="shared" ca="1" si="177"/>
        <v>-</v>
      </c>
      <c r="P676" s="119" t="str">
        <f t="shared" ca="1" si="176"/>
        <v>-</v>
      </c>
      <c r="Q676" s="106" t="e">
        <f t="shared" ca="1" si="174"/>
        <v>#N/A</v>
      </c>
    </row>
    <row r="677" spans="1:17" hidden="1">
      <c r="A677" s="106">
        <f t="shared" si="167"/>
        <v>666</v>
      </c>
      <c r="B677" s="106" t="str">
        <f t="shared" ca="1" si="168"/>
        <v>N</v>
      </c>
      <c r="C677" s="106" t="str">
        <f t="shared" ca="1" si="179"/>
        <v>-</v>
      </c>
      <c r="D677" s="106" t="str">
        <f t="shared" ca="1" si="179"/>
        <v>-</v>
      </c>
      <c r="E677" s="106" t="str">
        <f t="shared" ca="1" si="179"/>
        <v>-</v>
      </c>
      <c r="F677" s="106" t="str">
        <f t="shared" ca="1" si="179"/>
        <v>-</v>
      </c>
      <c r="G677" s="106" t="str">
        <f t="shared" ca="1" si="179"/>
        <v>-</v>
      </c>
      <c r="H677" s="112" t="str">
        <f t="shared" ca="1" si="179"/>
        <v>-</v>
      </c>
      <c r="I677" s="106" t="str">
        <f t="shared" ca="1" si="179"/>
        <v>-</v>
      </c>
      <c r="J677" s="106" t="e">
        <f t="shared" ca="1" si="175"/>
        <v>#N/A</v>
      </c>
      <c r="K677" s="119" t="e">
        <f t="shared" ca="1" si="170"/>
        <v>#N/A</v>
      </c>
      <c r="L677" s="119" t="e">
        <f t="shared" ca="1" si="171"/>
        <v>#N/A</v>
      </c>
      <c r="M677" s="119" t="e">
        <f t="shared" ca="1" si="172"/>
        <v>#N/A</v>
      </c>
      <c r="N677" s="119" t="e">
        <f t="shared" ca="1" si="173"/>
        <v>#N/A</v>
      </c>
      <c r="O677" s="119" t="str">
        <f t="shared" ca="1" si="177"/>
        <v>-</v>
      </c>
      <c r="P677" s="119" t="str">
        <f t="shared" ca="1" si="176"/>
        <v>-</v>
      </c>
      <c r="Q677" s="106" t="e">
        <f t="shared" ca="1" si="174"/>
        <v>#N/A</v>
      </c>
    </row>
    <row r="678" spans="1:17" hidden="1">
      <c r="A678" s="106">
        <f t="shared" si="167"/>
        <v>667</v>
      </c>
      <c r="B678" s="106" t="str">
        <f t="shared" ca="1" si="168"/>
        <v>N</v>
      </c>
      <c r="C678" s="106" t="str">
        <f t="shared" ca="1" si="179"/>
        <v>-</v>
      </c>
      <c r="D678" s="106" t="str">
        <f t="shared" ca="1" si="179"/>
        <v>-</v>
      </c>
      <c r="E678" s="106" t="str">
        <f t="shared" ca="1" si="179"/>
        <v>-</v>
      </c>
      <c r="F678" s="106" t="str">
        <f t="shared" ca="1" si="179"/>
        <v>-</v>
      </c>
      <c r="G678" s="106" t="str">
        <f t="shared" ca="1" si="179"/>
        <v>-</v>
      </c>
      <c r="H678" s="112" t="str">
        <f t="shared" ca="1" si="179"/>
        <v>-</v>
      </c>
      <c r="I678" s="106" t="str">
        <f t="shared" ca="1" si="179"/>
        <v>-</v>
      </c>
      <c r="J678" s="106" t="e">
        <f t="shared" ca="1" si="175"/>
        <v>#N/A</v>
      </c>
      <c r="K678" s="119" t="e">
        <f t="shared" ca="1" si="170"/>
        <v>#N/A</v>
      </c>
      <c r="L678" s="119" t="e">
        <f t="shared" ca="1" si="171"/>
        <v>#N/A</v>
      </c>
      <c r="M678" s="119" t="e">
        <f t="shared" ca="1" si="172"/>
        <v>#N/A</v>
      </c>
      <c r="N678" s="119" t="e">
        <f t="shared" ca="1" si="173"/>
        <v>#N/A</v>
      </c>
      <c r="O678" s="119" t="str">
        <f t="shared" ca="1" si="177"/>
        <v>-</v>
      </c>
      <c r="P678" s="119" t="str">
        <f t="shared" ca="1" si="176"/>
        <v>-</v>
      </c>
      <c r="Q678" s="106" t="e">
        <f t="shared" ca="1" si="174"/>
        <v>#N/A</v>
      </c>
    </row>
    <row r="679" spans="1:17" hidden="1">
      <c r="A679" s="106">
        <f t="shared" si="167"/>
        <v>668</v>
      </c>
      <c r="B679" s="106" t="str">
        <f t="shared" ca="1" si="168"/>
        <v>N</v>
      </c>
      <c r="C679" s="106" t="str">
        <f t="shared" ca="1" si="179"/>
        <v>-</v>
      </c>
      <c r="D679" s="106" t="str">
        <f t="shared" ca="1" si="179"/>
        <v>-</v>
      </c>
      <c r="E679" s="106" t="str">
        <f t="shared" ca="1" si="179"/>
        <v>-</v>
      </c>
      <c r="F679" s="106" t="str">
        <f t="shared" ca="1" si="179"/>
        <v>-</v>
      </c>
      <c r="G679" s="106" t="str">
        <f t="shared" ca="1" si="179"/>
        <v>-</v>
      </c>
      <c r="H679" s="112" t="str">
        <f t="shared" ca="1" si="179"/>
        <v>-</v>
      </c>
      <c r="I679" s="106" t="str">
        <f t="shared" ca="1" si="179"/>
        <v>-</v>
      </c>
      <c r="J679" s="106" t="e">
        <f t="shared" ca="1" si="175"/>
        <v>#N/A</v>
      </c>
      <c r="K679" s="119" t="e">
        <f t="shared" ca="1" si="170"/>
        <v>#N/A</v>
      </c>
      <c r="L679" s="119" t="e">
        <f t="shared" ca="1" si="171"/>
        <v>#N/A</v>
      </c>
      <c r="M679" s="119" t="e">
        <f t="shared" ca="1" si="172"/>
        <v>#N/A</v>
      </c>
      <c r="N679" s="119" t="e">
        <f t="shared" ca="1" si="173"/>
        <v>#N/A</v>
      </c>
      <c r="O679" s="119" t="str">
        <f t="shared" ca="1" si="177"/>
        <v>-</v>
      </c>
      <c r="P679" s="119" t="str">
        <f t="shared" ca="1" si="176"/>
        <v>-</v>
      </c>
      <c r="Q679" s="106" t="e">
        <f t="shared" ca="1" si="174"/>
        <v>#N/A</v>
      </c>
    </row>
    <row r="680" spans="1:17" hidden="1">
      <c r="A680" s="106">
        <f t="shared" si="167"/>
        <v>669</v>
      </c>
      <c r="B680" s="106" t="str">
        <f t="shared" ca="1" si="168"/>
        <v>N</v>
      </c>
      <c r="C680" s="106" t="str">
        <f t="shared" ca="1" si="179"/>
        <v>-</v>
      </c>
      <c r="D680" s="106" t="str">
        <f t="shared" ca="1" si="179"/>
        <v>-</v>
      </c>
      <c r="E680" s="106" t="str">
        <f t="shared" ca="1" si="179"/>
        <v>-</v>
      </c>
      <c r="F680" s="106" t="str">
        <f t="shared" ca="1" si="179"/>
        <v>-</v>
      </c>
      <c r="G680" s="106" t="str">
        <f t="shared" ca="1" si="179"/>
        <v>-</v>
      </c>
      <c r="H680" s="112" t="str">
        <f t="shared" ca="1" si="179"/>
        <v>-</v>
      </c>
      <c r="I680" s="106" t="str">
        <f t="shared" ca="1" si="179"/>
        <v>-</v>
      </c>
      <c r="J680" s="106" t="e">
        <f t="shared" ca="1" si="175"/>
        <v>#N/A</v>
      </c>
      <c r="K680" s="119" t="e">
        <f t="shared" ca="1" si="170"/>
        <v>#N/A</v>
      </c>
      <c r="L680" s="119" t="e">
        <f t="shared" ca="1" si="171"/>
        <v>#N/A</v>
      </c>
      <c r="M680" s="119" t="e">
        <f t="shared" ca="1" si="172"/>
        <v>#N/A</v>
      </c>
      <c r="N680" s="119" t="e">
        <f t="shared" ca="1" si="173"/>
        <v>#N/A</v>
      </c>
      <c r="O680" s="119" t="str">
        <f t="shared" ca="1" si="177"/>
        <v>-</v>
      </c>
      <c r="P680" s="119" t="str">
        <f t="shared" ca="1" si="176"/>
        <v>-</v>
      </c>
      <c r="Q680" s="106" t="e">
        <f t="shared" ca="1" si="174"/>
        <v>#N/A</v>
      </c>
    </row>
    <row r="681" spans="1:17" hidden="1">
      <c r="A681" s="106">
        <f t="shared" si="167"/>
        <v>670</v>
      </c>
      <c r="B681" s="106" t="str">
        <f t="shared" ca="1" si="168"/>
        <v>N</v>
      </c>
      <c r="C681" s="106" t="str">
        <f t="shared" ca="1" si="179"/>
        <v>-</v>
      </c>
      <c r="D681" s="106" t="str">
        <f t="shared" ca="1" si="179"/>
        <v>-</v>
      </c>
      <c r="E681" s="106" t="str">
        <f t="shared" ca="1" si="179"/>
        <v>-</v>
      </c>
      <c r="F681" s="106" t="str">
        <f t="shared" ca="1" si="179"/>
        <v>-</v>
      </c>
      <c r="G681" s="106" t="str">
        <f t="shared" ca="1" si="179"/>
        <v>-</v>
      </c>
      <c r="H681" s="112" t="str">
        <f t="shared" ca="1" si="179"/>
        <v>-</v>
      </c>
      <c r="I681" s="106" t="str">
        <f t="shared" ca="1" si="179"/>
        <v>-</v>
      </c>
      <c r="J681" s="106" t="e">
        <f t="shared" ca="1" si="175"/>
        <v>#N/A</v>
      </c>
      <c r="K681" s="119" t="e">
        <f t="shared" ca="1" si="170"/>
        <v>#N/A</v>
      </c>
      <c r="L681" s="119" t="e">
        <f t="shared" ca="1" si="171"/>
        <v>#N/A</v>
      </c>
      <c r="M681" s="119" t="e">
        <f t="shared" ca="1" si="172"/>
        <v>#N/A</v>
      </c>
      <c r="N681" s="119" t="e">
        <f t="shared" ca="1" si="173"/>
        <v>#N/A</v>
      </c>
      <c r="O681" s="119" t="str">
        <f t="shared" ca="1" si="177"/>
        <v>-</v>
      </c>
      <c r="P681" s="119" t="str">
        <f t="shared" ca="1" si="176"/>
        <v>-</v>
      </c>
      <c r="Q681" s="106" t="e">
        <f t="shared" ca="1" si="174"/>
        <v>#N/A</v>
      </c>
    </row>
    <row r="682" spans="1:17" hidden="1">
      <c r="A682" s="106">
        <f t="shared" si="167"/>
        <v>671</v>
      </c>
      <c r="B682" s="106" t="str">
        <f t="shared" ca="1" si="168"/>
        <v>N</v>
      </c>
      <c r="C682" s="106" t="str">
        <f t="shared" ref="C682:I691" ca="1" si="180">IF($B682="OK",OFFSET(gen_sort_ul,$A682,C$2),"-")</f>
        <v>-</v>
      </c>
      <c r="D682" s="106" t="str">
        <f t="shared" ca="1" si="180"/>
        <v>-</v>
      </c>
      <c r="E682" s="106" t="str">
        <f t="shared" ca="1" si="180"/>
        <v>-</v>
      </c>
      <c r="F682" s="106" t="str">
        <f t="shared" ca="1" si="180"/>
        <v>-</v>
      </c>
      <c r="G682" s="106" t="str">
        <f t="shared" ca="1" si="180"/>
        <v>-</v>
      </c>
      <c r="H682" s="112" t="str">
        <f t="shared" ca="1" si="180"/>
        <v>-</v>
      </c>
      <c r="I682" s="106" t="str">
        <f t="shared" ca="1" si="180"/>
        <v>-</v>
      </c>
      <c r="J682" s="106" t="e">
        <f t="shared" ca="1" si="175"/>
        <v>#N/A</v>
      </c>
      <c r="K682" s="119" t="e">
        <f t="shared" ca="1" si="170"/>
        <v>#N/A</v>
      </c>
      <c r="L682" s="119" t="e">
        <f t="shared" ca="1" si="171"/>
        <v>#N/A</v>
      </c>
      <c r="M682" s="119" t="e">
        <f t="shared" ca="1" si="172"/>
        <v>#N/A</v>
      </c>
      <c r="N682" s="119" t="e">
        <f t="shared" ca="1" si="173"/>
        <v>#N/A</v>
      </c>
      <c r="O682" s="119" t="str">
        <f t="shared" ca="1" si="177"/>
        <v>-</v>
      </c>
      <c r="P682" s="119" t="str">
        <f t="shared" ca="1" si="176"/>
        <v>-</v>
      </c>
      <c r="Q682" s="106" t="e">
        <f t="shared" ca="1" si="174"/>
        <v>#N/A</v>
      </c>
    </row>
    <row r="683" spans="1:17" hidden="1">
      <c r="A683" s="106">
        <f t="shared" si="167"/>
        <v>672</v>
      </c>
      <c r="B683" s="106" t="str">
        <f t="shared" ca="1" si="168"/>
        <v>N</v>
      </c>
      <c r="C683" s="106" t="str">
        <f t="shared" ca="1" si="180"/>
        <v>-</v>
      </c>
      <c r="D683" s="106" t="str">
        <f t="shared" ca="1" si="180"/>
        <v>-</v>
      </c>
      <c r="E683" s="106" t="str">
        <f t="shared" ca="1" si="180"/>
        <v>-</v>
      </c>
      <c r="F683" s="106" t="str">
        <f t="shared" ca="1" si="180"/>
        <v>-</v>
      </c>
      <c r="G683" s="106" t="str">
        <f t="shared" ca="1" si="180"/>
        <v>-</v>
      </c>
      <c r="H683" s="112" t="str">
        <f t="shared" ca="1" si="180"/>
        <v>-</v>
      </c>
      <c r="I683" s="106" t="str">
        <f t="shared" ca="1" si="180"/>
        <v>-</v>
      </c>
      <c r="J683" s="106" t="e">
        <f t="shared" ca="1" si="175"/>
        <v>#N/A</v>
      </c>
      <c r="K683" s="119" t="e">
        <f t="shared" ca="1" si="170"/>
        <v>#N/A</v>
      </c>
      <c r="L683" s="119" t="e">
        <f t="shared" ca="1" si="171"/>
        <v>#N/A</v>
      </c>
      <c r="M683" s="119" t="e">
        <f t="shared" ca="1" si="172"/>
        <v>#N/A</v>
      </c>
      <c r="N683" s="119" t="e">
        <f t="shared" ca="1" si="173"/>
        <v>#N/A</v>
      </c>
      <c r="O683" s="119" t="str">
        <f t="shared" ca="1" si="177"/>
        <v>-</v>
      </c>
      <c r="P683" s="119" t="str">
        <f t="shared" ca="1" si="176"/>
        <v>-</v>
      </c>
      <c r="Q683" s="106" t="e">
        <f t="shared" ca="1" si="174"/>
        <v>#N/A</v>
      </c>
    </row>
    <row r="684" spans="1:17" hidden="1">
      <c r="A684" s="106">
        <f t="shared" si="167"/>
        <v>673</v>
      </c>
      <c r="B684" s="106" t="str">
        <f t="shared" ca="1" si="168"/>
        <v>N</v>
      </c>
      <c r="C684" s="106" t="str">
        <f t="shared" ca="1" si="180"/>
        <v>-</v>
      </c>
      <c r="D684" s="106" t="str">
        <f t="shared" ca="1" si="180"/>
        <v>-</v>
      </c>
      <c r="E684" s="106" t="str">
        <f t="shared" ca="1" si="180"/>
        <v>-</v>
      </c>
      <c r="F684" s="106" t="str">
        <f t="shared" ca="1" si="180"/>
        <v>-</v>
      </c>
      <c r="G684" s="106" t="str">
        <f t="shared" ca="1" si="180"/>
        <v>-</v>
      </c>
      <c r="H684" s="112" t="str">
        <f t="shared" ca="1" si="180"/>
        <v>-</v>
      </c>
      <c r="I684" s="106" t="str">
        <f t="shared" ca="1" si="180"/>
        <v>-</v>
      </c>
      <c r="J684" s="106" t="e">
        <f t="shared" ca="1" si="175"/>
        <v>#N/A</v>
      </c>
      <c r="K684" s="119" t="e">
        <f t="shared" ca="1" si="170"/>
        <v>#N/A</v>
      </c>
      <c r="L684" s="119" t="e">
        <f t="shared" ca="1" si="171"/>
        <v>#N/A</v>
      </c>
      <c r="M684" s="119" t="e">
        <f t="shared" ca="1" si="172"/>
        <v>#N/A</v>
      </c>
      <c r="N684" s="119" t="e">
        <f t="shared" ca="1" si="173"/>
        <v>#N/A</v>
      </c>
      <c r="O684" s="119" t="str">
        <f t="shared" ca="1" si="177"/>
        <v>-</v>
      </c>
      <c r="P684" s="119" t="str">
        <f t="shared" ca="1" si="176"/>
        <v>-</v>
      </c>
      <c r="Q684" s="106" t="e">
        <f t="shared" ca="1" si="174"/>
        <v>#N/A</v>
      </c>
    </row>
    <row r="685" spans="1:17" hidden="1">
      <c r="A685" s="106">
        <f t="shared" si="167"/>
        <v>674</v>
      </c>
      <c r="B685" s="106" t="str">
        <f t="shared" ca="1" si="168"/>
        <v>N</v>
      </c>
      <c r="C685" s="106" t="str">
        <f t="shared" ca="1" si="180"/>
        <v>-</v>
      </c>
      <c r="D685" s="106" t="str">
        <f t="shared" ca="1" si="180"/>
        <v>-</v>
      </c>
      <c r="E685" s="106" t="str">
        <f t="shared" ca="1" si="180"/>
        <v>-</v>
      </c>
      <c r="F685" s="106" t="str">
        <f t="shared" ca="1" si="180"/>
        <v>-</v>
      </c>
      <c r="G685" s="106" t="str">
        <f t="shared" ca="1" si="180"/>
        <v>-</v>
      </c>
      <c r="H685" s="112" t="str">
        <f t="shared" ca="1" si="180"/>
        <v>-</v>
      </c>
      <c r="I685" s="106" t="str">
        <f t="shared" ca="1" si="180"/>
        <v>-</v>
      </c>
      <c r="J685" s="106" t="e">
        <f t="shared" ca="1" si="175"/>
        <v>#N/A</v>
      </c>
      <c r="K685" s="119" t="e">
        <f t="shared" ca="1" si="170"/>
        <v>#N/A</v>
      </c>
      <c r="L685" s="119" t="e">
        <f t="shared" ca="1" si="171"/>
        <v>#N/A</v>
      </c>
      <c r="M685" s="119" t="e">
        <f t="shared" ca="1" si="172"/>
        <v>#N/A</v>
      </c>
      <c r="N685" s="119" t="e">
        <f t="shared" ca="1" si="173"/>
        <v>#N/A</v>
      </c>
      <c r="O685" s="119" t="str">
        <f t="shared" ca="1" si="177"/>
        <v>-</v>
      </c>
      <c r="P685" s="119" t="str">
        <f t="shared" ca="1" si="176"/>
        <v>-</v>
      </c>
      <c r="Q685" s="106" t="e">
        <f t="shared" ca="1" si="174"/>
        <v>#N/A</v>
      </c>
    </row>
    <row r="686" spans="1:17" hidden="1">
      <c r="A686" s="106">
        <f t="shared" si="167"/>
        <v>675</v>
      </c>
      <c r="B686" s="106" t="str">
        <f t="shared" ca="1" si="168"/>
        <v>N</v>
      </c>
      <c r="C686" s="106" t="str">
        <f t="shared" ca="1" si="180"/>
        <v>-</v>
      </c>
      <c r="D686" s="106" t="str">
        <f t="shared" ca="1" si="180"/>
        <v>-</v>
      </c>
      <c r="E686" s="106" t="str">
        <f t="shared" ca="1" si="180"/>
        <v>-</v>
      </c>
      <c r="F686" s="106" t="str">
        <f t="shared" ca="1" si="180"/>
        <v>-</v>
      </c>
      <c r="G686" s="106" t="str">
        <f t="shared" ca="1" si="180"/>
        <v>-</v>
      </c>
      <c r="H686" s="112" t="str">
        <f t="shared" ca="1" si="180"/>
        <v>-</v>
      </c>
      <c r="I686" s="106" t="str">
        <f t="shared" ca="1" si="180"/>
        <v>-</v>
      </c>
      <c r="J686" s="106" t="e">
        <f t="shared" ca="1" si="175"/>
        <v>#N/A</v>
      </c>
      <c r="K686" s="119" t="e">
        <f t="shared" ca="1" si="170"/>
        <v>#N/A</v>
      </c>
      <c r="L686" s="119" t="e">
        <f t="shared" ca="1" si="171"/>
        <v>#N/A</v>
      </c>
      <c r="M686" s="119" t="e">
        <f t="shared" ca="1" si="172"/>
        <v>#N/A</v>
      </c>
      <c r="N686" s="119" t="e">
        <f t="shared" ca="1" si="173"/>
        <v>#N/A</v>
      </c>
      <c r="O686" s="119" t="str">
        <f t="shared" ca="1" si="177"/>
        <v>-</v>
      </c>
      <c r="P686" s="119" t="str">
        <f t="shared" ca="1" si="176"/>
        <v>-</v>
      </c>
      <c r="Q686" s="106" t="e">
        <f t="shared" ca="1" si="174"/>
        <v>#N/A</v>
      </c>
    </row>
    <row r="687" spans="1:17" hidden="1">
      <c r="A687" s="106">
        <f t="shared" si="167"/>
        <v>676</v>
      </c>
      <c r="B687" s="106" t="str">
        <f t="shared" ca="1" si="168"/>
        <v>N</v>
      </c>
      <c r="C687" s="106" t="str">
        <f t="shared" ca="1" si="180"/>
        <v>-</v>
      </c>
      <c r="D687" s="106" t="str">
        <f t="shared" ca="1" si="180"/>
        <v>-</v>
      </c>
      <c r="E687" s="106" t="str">
        <f t="shared" ca="1" si="180"/>
        <v>-</v>
      </c>
      <c r="F687" s="106" t="str">
        <f t="shared" ca="1" si="180"/>
        <v>-</v>
      </c>
      <c r="G687" s="106" t="str">
        <f t="shared" ca="1" si="180"/>
        <v>-</v>
      </c>
      <c r="H687" s="112" t="str">
        <f t="shared" ca="1" si="180"/>
        <v>-</v>
      </c>
      <c r="I687" s="106" t="str">
        <f t="shared" ca="1" si="180"/>
        <v>-</v>
      </c>
      <c r="J687" s="106" t="e">
        <f t="shared" ca="1" si="175"/>
        <v>#N/A</v>
      </c>
      <c r="K687" s="119" t="e">
        <f t="shared" ca="1" si="170"/>
        <v>#N/A</v>
      </c>
      <c r="L687" s="119" t="e">
        <f t="shared" ca="1" si="171"/>
        <v>#N/A</v>
      </c>
      <c r="M687" s="119" t="e">
        <f t="shared" ca="1" si="172"/>
        <v>#N/A</v>
      </c>
      <c r="N687" s="119" t="e">
        <f t="shared" ca="1" si="173"/>
        <v>#N/A</v>
      </c>
      <c r="O687" s="119" t="str">
        <f t="shared" ca="1" si="177"/>
        <v>-</v>
      </c>
      <c r="P687" s="119" t="str">
        <f t="shared" ca="1" si="176"/>
        <v>-</v>
      </c>
      <c r="Q687" s="106" t="e">
        <f t="shared" ca="1" si="174"/>
        <v>#N/A</v>
      </c>
    </row>
    <row r="688" spans="1:17" hidden="1">
      <c r="A688" s="106">
        <f t="shared" si="167"/>
        <v>677</v>
      </c>
      <c r="B688" s="106" t="str">
        <f t="shared" ca="1" si="168"/>
        <v>N</v>
      </c>
      <c r="C688" s="106" t="str">
        <f t="shared" ca="1" si="180"/>
        <v>-</v>
      </c>
      <c r="D688" s="106" t="str">
        <f t="shared" ca="1" si="180"/>
        <v>-</v>
      </c>
      <c r="E688" s="106" t="str">
        <f t="shared" ca="1" si="180"/>
        <v>-</v>
      </c>
      <c r="F688" s="106" t="str">
        <f t="shared" ca="1" si="180"/>
        <v>-</v>
      </c>
      <c r="G688" s="106" t="str">
        <f t="shared" ca="1" si="180"/>
        <v>-</v>
      </c>
      <c r="H688" s="112" t="str">
        <f t="shared" ca="1" si="180"/>
        <v>-</v>
      </c>
      <c r="I688" s="106" t="str">
        <f t="shared" ca="1" si="180"/>
        <v>-</v>
      </c>
      <c r="J688" s="106" t="e">
        <f t="shared" ca="1" si="175"/>
        <v>#N/A</v>
      </c>
      <c r="K688" s="119" t="e">
        <f t="shared" ca="1" si="170"/>
        <v>#N/A</v>
      </c>
      <c r="L688" s="119" t="e">
        <f t="shared" ca="1" si="171"/>
        <v>#N/A</v>
      </c>
      <c r="M688" s="119" t="e">
        <f t="shared" ca="1" si="172"/>
        <v>#N/A</v>
      </c>
      <c r="N688" s="119" t="e">
        <f t="shared" ca="1" si="173"/>
        <v>#N/A</v>
      </c>
      <c r="O688" s="119" t="str">
        <f t="shared" ca="1" si="177"/>
        <v>-</v>
      </c>
      <c r="P688" s="119" t="str">
        <f t="shared" ca="1" si="176"/>
        <v>-</v>
      </c>
      <c r="Q688" s="106" t="e">
        <f t="shared" ca="1" si="174"/>
        <v>#N/A</v>
      </c>
    </row>
    <row r="689" spans="1:17" hidden="1">
      <c r="A689" s="106">
        <f t="shared" si="167"/>
        <v>678</v>
      </c>
      <c r="B689" s="106" t="str">
        <f t="shared" ca="1" si="168"/>
        <v>N</v>
      </c>
      <c r="C689" s="106" t="str">
        <f t="shared" ca="1" si="180"/>
        <v>-</v>
      </c>
      <c r="D689" s="106" t="str">
        <f t="shared" ca="1" si="180"/>
        <v>-</v>
      </c>
      <c r="E689" s="106" t="str">
        <f t="shared" ca="1" si="180"/>
        <v>-</v>
      </c>
      <c r="F689" s="106" t="str">
        <f t="shared" ca="1" si="180"/>
        <v>-</v>
      </c>
      <c r="G689" s="106" t="str">
        <f t="shared" ca="1" si="180"/>
        <v>-</v>
      </c>
      <c r="H689" s="112" t="str">
        <f t="shared" ca="1" si="180"/>
        <v>-</v>
      </c>
      <c r="I689" s="106" t="str">
        <f t="shared" ca="1" si="180"/>
        <v>-</v>
      </c>
      <c r="J689" s="106" t="e">
        <f t="shared" ca="1" si="175"/>
        <v>#N/A</v>
      </c>
      <c r="K689" s="119" t="e">
        <f t="shared" ca="1" si="170"/>
        <v>#N/A</v>
      </c>
      <c r="L689" s="119" t="e">
        <f t="shared" ca="1" si="171"/>
        <v>#N/A</v>
      </c>
      <c r="M689" s="119" t="e">
        <f t="shared" ca="1" si="172"/>
        <v>#N/A</v>
      </c>
      <c r="N689" s="119" t="e">
        <f t="shared" ca="1" si="173"/>
        <v>#N/A</v>
      </c>
      <c r="O689" s="119" t="str">
        <f t="shared" ca="1" si="177"/>
        <v>-</v>
      </c>
      <c r="P689" s="119" t="str">
        <f t="shared" ca="1" si="176"/>
        <v>-</v>
      </c>
      <c r="Q689" s="106" t="e">
        <f t="shared" ca="1" si="174"/>
        <v>#N/A</v>
      </c>
    </row>
    <row r="690" spans="1:17" hidden="1">
      <c r="A690" s="106">
        <f t="shared" si="167"/>
        <v>679</v>
      </c>
      <c r="B690" s="106" t="str">
        <f t="shared" ca="1" si="168"/>
        <v>N</v>
      </c>
      <c r="C690" s="106" t="str">
        <f t="shared" ca="1" si="180"/>
        <v>-</v>
      </c>
      <c r="D690" s="106" t="str">
        <f t="shared" ca="1" si="180"/>
        <v>-</v>
      </c>
      <c r="E690" s="106" t="str">
        <f t="shared" ca="1" si="180"/>
        <v>-</v>
      </c>
      <c r="F690" s="106" t="str">
        <f t="shared" ca="1" si="180"/>
        <v>-</v>
      </c>
      <c r="G690" s="106" t="str">
        <f t="shared" ca="1" si="180"/>
        <v>-</v>
      </c>
      <c r="H690" s="112" t="str">
        <f t="shared" ca="1" si="180"/>
        <v>-</v>
      </c>
      <c r="I690" s="106" t="str">
        <f t="shared" ca="1" si="180"/>
        <v>-</v>
      </c>
      <c r="J690" s="106" t="e">
        <f t="shared" ca="1" si="175"/>
        <v>#N/A</v>
      </c>
      <c r="K690" s="119" t="e">
        <f t="shared" ca="1" si="170"/>
        <v>#N/A</v>
      </c>
      <c r="L690" s="119" t="e">
        <f t="shared" ca="1" si="171"/>
        <v>#N/A</v>
      </c>
      <c r="M690" s="119" t="e">
        <f t="shared" ca="1" si="172"/>
        <v>#N/A</v>
      </c>
      <c r="N690" s="119" t="e">
        <f t="shared" ca="1" si="173"/>
        <v>#N/A</v>
      </c>
      <c r="O690" s="119" t="str">
        <f t="shared" ca="1" si="177"/>
        <v>-</v>
      </c>
      <c r="P690" s="119" t="str">
        <f t="shared" ca="1" si="176"/>
        <v>-</v>
      </c>
      <c r="Q690" s="106" t="e">
        <f t="shared" ca="1" si="174"/>
        <v>#N/A</v>
      </c>
    </row>
    <row r="691" spans="1:17" hidden="1">
      <c r="A691" s="106">
        <f t="shared" si="167"/>
        <v>680</v>
      </c>
      <c r="B691" s="106" t="str">
        <f t="shared" ca="1" si="168"/>
        <v>N</v>
      </c>
      <c r="C691" s="106" t="str">
        <f t="shared" ca="1" si="180"/>
        <v>-</v>
      </c>
      <c r="D691" s="106" t="str">
        <f t="shared" ca="1" si="180"/>
        <v>-</v>
      </c>
      <c r="E691" s="106" t="str">
        <f t="shared" ca="1" si="180"/>
        <v>-</v>
      </c>
      <c r="F691" s="106" t="str">
        <f t="shared" ca="1" si="180"/>
        <v>-</v>
      </c>
      <c r="G691" s="106" t="str">
        <f t="shared" ca="1" si="180"/>
        <v>-</v>
      </c>
      <c r="H691" s="112" t="str">
        <f t="shared" ca="1" si="180"/>
        <v>-</v>
      </c>
      <c r="I691" s="106" t="str">
        <f t="shared" ca="1" si="180"/>
        <v>-</v>
      </c>
      <c r="J691" s="106" t="e">
        <f t="shared" ca="1" si="175"/>
        <v>#N/A</v>
      </c>
      <c r="K691" s="119" t="e">
        <f t="shared" ca="1" si="170"/>
        <v>#N/A</v>
      </c>
      <c r="L691" s="119" t="e">
        <f t="shared" ca="1" si="171"/>
        <v>#N/A</v>
      </c>
      <c r="M691" s="119" t="e">
        <f t="shared" ca="1" si="172"/>
        <v>#N/A</v>
      </c>
      <c r="N691" s="119" t="e">
        <f t="shared" ca="1" si="173"/>
        <v>#N/A</v>
      </c>
      <c r="O691" s="119" t="str">
        <f t="shared" ca="1" si="177"/>
        <v>-</v>
      </c>
      <c r="P691" s="119" t="str">
        <f t="shared" ca="1" si="176"/>
        <v>-</v>
      </c>
      <c r="Q691" s="106" t="e">
        <f t="shared" ca="1" si="174"/>
        <v>#N/A</v>
      </c>
    </row>
    <row r="692" spans="1:17" hidden="1">
      <c r="A692" s="106">
        <f t="shared" si="167"/>
        <v>681</v>
      </c>
      <c r="B692" s="106" t="str">
        <f t="shared" ca="1" si="168"/>
        <v>N</v>
      </c>
      <c r="C692" s="106" t="str">
        <f t="shared" ref="C692:I701" ca="1" si="181">IF($B692="OK",OFFSET(gen_sort_ul,$A692,C$2),"-")</f>
        <v>-</v>
      </c>
      <c r="D692" s="106" t="str">
        <f t="shared" ca="1" si="181"/>
        <v>-</v>
      </c>
      <c r="E692" s="106" t="str">
        <f t="shared" ca="1" si="181"/>
        <v>-</v>
      </c>
      <c r="F692" s="106" t="str">
        <f t="shared" ca="1" si="181"/>
        <v>-</v>
      </c>
      <c r="G692" s="106" t="str">
        <f t="shared" ca="1" si="181"/>
        <v>-</v>
      </c>
      <c r="H692" s="112" t="str">
        <f t="shared" ca="1" si="181"/>
        <v>-</v>
      </c>
      <c r="I692" s="106" t="str">
        <f t="shared" ca="1" si="181"/>
        <v>-</v>
      </c>
      <c r="J692" s="106" t="e">
        <f t="shared" ca="1" si="175"/>
        <v>#N/A</v>
      </c>
      <c r="K692" s="119" t="e">
        <f t="shared" ca="1" si="170"/>
        <v>#N/A</v>
      </c>
      <c r="L692" s="119" t="e">
        <f t="shared" ca="1" si="171"/>
        <v>#N/A</v>
      </c>
      <c r="M692" s="119" t="e">
        <f t="shared" ca="1" si="172"/>
        <v>#N/A</v>
      </c>
      <c r="N692" s="119" t="e">
        <f t="shared" ca="1" si="173"/>
        <v>#N/A</v>
      </c>
      <c r="O692" s="119" t="str">
        <f t="shared" ca="1" si="177"/>
        <v>-</v>
      </c>
      <c r="P692" s="119" t="str">
        <f t="shared" ca="1" si="176"/>
        <v>-</v>
      </c>
      <c r="Q692" s="106" t="e">
        <f t="shared" ca="1" si="174"/>
        <v>#N/A</v>
      </c>
    </row>
    <row r="693" spans="1:17" hidden="1">
      <c r="A693" s="106">
        <f t="shared" si="167"/>
        <v>682</v>
      </c>
      <c r="B693" s="106" t="str">
        <f t="shared" ca="1" si="168"/>
        <v>N</v>
      </c>
      <c r="C693" s="106" t="str">
        <f t="shared" ca="1" si="181"/>
        <v>-</v>
      </c>
      <c r="D693" s="106" t="str">
        <f t="shared" ca="1" si="181"/>
        <v>-</v>
      </c>
      <c r="E693" s="106" t="str">
        <f t="shared" ca="1" si="181"/>
        <v>-</v>
      </c>
      <c r="F693" s="106" t="str">
        <f t="shared" ca="1" si="181"/>
        <v>-</v>
      </c>
      <c r="G693" s="106" t="str">
        <f t="shared" ca="1" si="181"/>
        <v>-</v>
      </c>
      <c r="H693" s="112" t="str">
        <f t="shared" ca="1" si="181"/>
        <v>-</v>
      </c>
      <c r="I693" s="106" t="str">
        <f t="shared" ca="1" si="181"/>
        <v>-</v>
      </c>
      <c r="J693" s="106" t="e">
        <f t="shared" ca="1" si="175"/>
        <v>#N/A</v>
      </c>
      <c r="K693" s="119" t="e">
        <f t="shared" ca="1" si="170"/>
        <v>#N/A</v>
      </c>
      <c r="L693" s="119" t="e">
        <f t="shared" ca="1" si="171"/>
        <v>#N/A</v>
      </c>
      <c r="M693" s="119" t="e">
        <f t="shared" ca="1" si="172"/>
        <v>#N/A</v>
      </c>
      <c r="N693" s="119" t="e">
        <f t="shared" ca="1" si="173"/>
        <v>#N/A</v>
      </c>
      <c r="O693" s="119" t="str">
        <f t="shared" ca="1" si="177"/>
        <v>-</v>
      </c>
      <c r="P693" s="119" t="str">
        <f t="shared" ca="1" si="176"/>
        <v>-</v>
      </c>
      <c r="Q693" s="106" t="e">
        <f t="shared" ca="1" si="174"/>
        <v>#N/A</v>
      </c>
    </row>
    <row r="694" spans="1:17" hidden="1">
      <c r="A694" s="106">
        <f t="shared" si="167"/>
        <v>683</v>
      </c>
      <c r="B694" s="106" t="str">
        <f t="shared" ca="1" si="168"/>
        <v>N</v>
      </c>
      <c r="C694" s="106" t="str">
        <f t="shared" ca="1" si="181"/>
        <v>-</v>
      </c>
      <c r="D694" s="106" t="str">
        <f t="shared" ca="1" si="181"/>
        <v>-</v>
      </c>
      <c r="E694" s="106" t="str">
        <f t="shared" ca="1" si="181"/>
        <v>-</v>
      </c>
      <c r="F694" s="106" t="str">
        <f t="shared" ca="1" si="181"/>
        <v>-</v>
      </c>
      <c r="G694" s="106" t="str">
        <f t="shared" ca="1" si="181"/>
        <v>-</v>
      </c>
      <c r="H694" s="112" t="str">
        <f t="shared" ca="1" si="181"/>
        <v>-</v>
      </c>
      <c r="I694" s="106" t="str">
        <f t="shared" ca="1" si="181"/>
        <v>-</v>
      </c>
      <c r="J694" s="106" t="e">
        <f t="shared" ca="1" si="175"/>
        <v>#N/A</v>
      </c>
      <c r="K694" s="119" t="e">
        <f t="shared" ca="1" si="170"/>
        <v>#N/A</v>
      </c>
      <c r="L694" s="119" t="e">
        <f t="shared" ca="1" si="171"/>
        <v>#N/A</v>
      </c>
      <c r="M694" s="119" t="e">
        <f t="shared" ca="1" si="172"/>
        <v>#N/A</v>
      </c>
      <c r="N694" s="119" t="e">
        <f t="shared" ca="1" si="173"/>
        <v>#N/A</v>
      </c>
      <c r="O694" s="119" t="str">
        <f t="shared" ca="1" si="177"/>
        <v>-</v>
      </c>
      <c r="P694" s="119" t="str">
        <f t="shared" ca="1" si="176"/>
        <v>-</v>
      </c>
      <c r="Q694" s="106" t="e">
        <f t="shared" ca="1" si="174"/>
        <v>#N/A</v>
      </c>
    </row>
    <row r="695" spans="1:17" hidden="1">
      <c r="A695" s="106">
        <f t="shared" si="167"/>
        <v>684</v>
      </c>
      <c r="B695" s="106" t="str">
        <f t="shared" ca="1" si="168"/>
        <v>N</v>
      </c>
      <c r="C695" s="106" t="str">
        <f t="shared" ca="1" si="181"/>
        <v>-</v>
      </c>
      <c r="D695" s="106" t="str">
        <f t="shared" ca="1" si="181"/>
        <v>-</v>
      </c>
      <c r="E695" s="106" t="str">
        <f t="shared" ca="1" si="181"/>
        <v>-</v>
      </c>
      <c r="F695" s="106" t="str">
        <f t="shared" ca="1" si="181"/>
        <v>-</v>
      </c>
      <c r="G695" s="106" t="str">
        <f t="shared" ca="1" si="181"/>
        <v>-</v>
      </c>
      <c r="H695" s="112" t="str">
        <f t="shared" ca="1" si="181"/>
        <v>-</v>
      </c>
      <c r="I695" s="106" t="str">
        <f t="shared" ca="1" si="181"/>
        <v>-</v>
      </c>
      <c r="J695" s="106" t="e">
        <f t="shared" ca="1" si="175"/>
        <v>#N/A</v>
      </c>
      <c r="K695" s="119" t="e">
        <f t="shared" ca="1" si="170"/>
        <v>#N/A</v>
      </c>
      <c r="L695" s="119" t="e">
        <f t="shared" ca="1" si="171"/>
        <v>#N/A</v>
      </c>
      <c r="M695" s="119" t="e">
        <f t="shared" ca="1" si="172"/>
        <v>#N/A</v>
      </c>
      <c r="N695" s="119" t="e">
        <f t="shared" ca="1" si="173"/>
        <v>#N/A</v>
      </c>
      <c r="O695" s="119" t="str">
        <f t="shared" ca="1" si="177"/>
        <v>-</v>
      </c>
      <c r="P695" s="119" t="str">
        <f t="shared" ca="1" si="176"/>
        <v>-</v>
      </c>
      <c r="Q695" s="106" t="e">
        <f t="shared" ca="1" si="174"/>
        <v>#N/A</v>
      </c>
    </row>
    <row r="696" spans="1:17" hidden="1">
      <c r="A696" s="106">
        <f t="shared" si="167"/>
        <v>685</v>
      </c>
      <c r="B696" s="106" t="str">
        <f t="shared" ca="1" si="168"/>
        <v>N</v>
      </c>
      <c r="C696" s="106" t="str">
        <f t="shared" ca="1" si="181"/>
        <v>-</v>
      </c>
      <c r="D696" s="106" t="str">
        <f t="shared" ca="1" si="181"/>
        <v>-</v>
      </c>
      <c r="E696" s="106" t="str">
        <f t="shared" ca="1" si="181"/>
        <v>-</v>
      </c>
      <c r="F696" s="106" t="str">
        <f t="shared" ca="1" si="181"/>
        <v>-</v>
      </c>
      <c r="G696" s="106" t="str">
        <f t="shared" ca="1" si="181"/>
        <v>-</v>
      </c>
      <c r="H696" s="112" t="str">
        <f t="shared" ca="1" si="181"/>
        <v>-</v>
      </c>
      <c r="I696" s="106" t="str">
        <f t="shared" ca="1" si="181"/>
        <v>-</v>
      </c>
      <c r="J696" s="106" t="e">
        <f t="shared" ca="1" si="175"/>
        <v>#N/A</v>
      </c>
      <c r="K696" s="119" t="e">
        <f t="shared" ca="1" si="170"/>
        <v>#N/A</v>
      </c>
      <c r="L696" s="119" t="e">
        <f t="shared" ca="1" si="171"/>
        <v>#N/A</v>
      </c>
      <c r="M696" s="119" t="e">
        <f t="shared" ca="1" si="172"/>
        <v>#N/A</v>
      </c>
      <c r="N696" s="119" t="e">
        <f t="shared" ca="1" si="173"/>
        <v>#N/A</v>
      </c>
      <c r="O696" s="119" t="str">
        <f t="shared" ca="1" si="177"/>
        <v>-</v>
      </c>
      <c r="P696" s="119" t="str">
        <f t="shared" ca="1" si="176"/>
        <v>-</v>
      </c>
      <c r="Q696" s="106" t="e">
        <f t="shared" ca="1" si="174"/>
        <v>#N/A</v>
      </c>
    </row>
    <row r="697" spans="1:17" hidden="1">
      <c r="A697" s="106">
        <f t="shared" si="167"/>
        <v>686</v>
      </c>
      <c r="B697" s="106" t="str">
        <f t="shared" ca="1" si="168"/>
        <v>N</v>
      </c>
      <c r="C697" s="106" t="str">
        <f t="shared" ca="1" si="181"/>
        <v>-</v>
      </c>
      <c r="D697" s="106" t="str">
        <f t="shared" ca="1" si="181"/>
        <v>-</v>
      </c>
      <c r="E697" s="106" t="str">
        <f t="shared" ca="1" si="181"/>
        <v>-</v>
      </c>
      <c r="F697" s="106" t="str">
        <f t="shared" ca="1" si="181"/>
        <v>-</v>
      </c>
      <c r="G697" s="106" t="str">
        <f t="shared" ca="1" si="181"/>
        <v>-</v>
      </c>
      <c r="H697" s="112" t="str">
        <f t="shared" ca="1" si="181"/>
        <v>-</v>
      </c>
      <c r="I697" s="106" t="str">
        <f t="shared" ca="1" si="181"/>
        <v>-</v>
      </c>
      <c r="J697" s="106" t="e">
        <f t="shared" ca="1" si="175"/>
        <v>#N/A</v>
      </c>
      <c r="K697" s="119" t="e">
        <f t="shared" ca="1" si="170"/>
        <v>#N/A</v>
      </c>
      <c r="L697" s="119" t="e">
        <f t="shared" ca="1" si="171"/>
        <v>#N/A</v>
      </c>
      <c r="M697" s="119" t="e">
        <f t="shared" ca="1" si="172"/>
        <v>#N/A</v>
      </c>
      <c r="N697" s="119" t="e">
        <f t="shared" ca="1" si="173"/>
        <v>#N/A</v>
      </c>
      <c r="O697" s="119" t="str">
        <f t="shared" ca="1" si="177"/>
        <v>-</v>
      </c>
      <c r="P697" s="119" t="str">
        <f t="shared" ca="1" si="176"/>
        <v>-</v>
      </c>
      <c r="Q697" s="106" t="e">
        <f t="shared" ca="1" si="174"/>
        <v>#N/A</v>
      </c>
    </row>
    <row r="698" spans="1:17" hidden="1">
      <c r="A698" s="106">
        <f t="shared" si="167"/>
        <v>687</v>
      </c>
      <c r="B698" s="106" t="str">
        <f t="shared" ca="1" si="168"/>
        <v>N</v>
      </c>
      <c r="C698" s="106" t="str">
        <f t="shared" ca="1" si="181"/>
        <v>-</v>
      </c>
      <c r="D698" s="106" t="str">
        <f t="shared" ca="1" si="181"/>
        <v>-</v>
      </c>
      <c r="E698" s="106" t="str">
        <f t="shared" ca="1" si="181"/>
        <v>-</v>
      </c>
      <c r="F698" s="106" t="str">
        <f t="shared" ca="1" si="181"/>
        <v>-</v>
      </c>
      <c r="G698" s="106" t="str">
        <f t="shared" ca="1" si="181"/>
        <v>-</v>
      </c>
      <c r="H698" s="112" t="str">
        <f t="shared" ca="1" si="181"/>
        <v>-</v>
      </c>
      <c r="I698" s="106" t="str">
        <f t="shared" ca="1" si="181"/>
        <v>-</v>
      </c>
      <c r="J698" s="106" t="e">
        <f t="shared" ca="1" si="175"/>
        <v>#N/A</v>
      </c>
      <c r="K698" s="119" t="e">
        <f t="shared" ca="1" si="170"/>
        <v>#N/A</v>
      </c>
      <c r="L698" s="119" t="e">
        <f t="shared" ca="1" si="171"/>
        <v>#N/A</v>
      </c>
      <c r="M698" s="119" t="e">
        <f t="shared" ca="1" si="172"/>
        <v>#N/A</v>
      </c>
      <c r="N698" s="119" t="e">
        <f t="shared" ca="1" si="173"/>
        <v>#N/A</v>
      </c>
      <c r="O698" s="119" t="str">
        <f t="shared" ca="1" si="177"/>
        <v>-</v>
      </c>
      <c r="P698" s="119" t="str">
        <f t="shared" ca="1" si="176"/>
        <v>-</v>
      </c>
      <c r="Q698" s="106" t="e">
        <f t="shared" ca="1" si="174"/>
        <v>#N/A</v>
      </c>
    </row>
    <row r="699" spans="1:17" hidden="1">
      <c r="A699" s="106">
        <f t="shared" si="167"/>
        <v>688</v>
      </c>
      <c r="B699" s="106" t="str">
        <f t="shared" ca="1" si="168"/>
        <v>N</v>
      </c>
      <c r="C699" s="106" t="str">
        <f t="shared" ca="1" si="181"/>
        <v>-</v>
      </c>
      <c r="D699" s="106" t="str">
        <f t="shared" ca="1" si="181"/>
        <v>-</v>
      </c>
      <c r="E699" s="106" t="str">
        <f t="shared" ca="1" si="181"/>
        <v>-</v>
      </c>
      <c r="F699" s="106" t="str">
        <f t="shared" ca="1" si="181"/>
        <v>-</v>
      </c>
      <c r="G699" s="106" t="str">
        <f t="shared" ca="1" si="181"/>
        <v>-</v>
      </c>
      <c r="H699" s="112" t="str">
        <f t="shared" ca="1" si="181"/>
        <v>-</v>
      </c>
      <c r="I699" s="106" t="str">
        <f t="shared" ca="1" si="181"/>
        <v>-</v>
      </c>
      <c r="J699" s="106" t="e">
        <f t="shared" ca="1" si="175"/>
        <v>#N/A</v>
      </c>
      <c r="K699" s="119" t="e">
        <f t="shared" ca="1" si="170"/>
        <v>#N/A</v>
      </c>
      <c r="L699" s="119" t="e">
        <f t="shared" ca="1" si="171"/>
        <v>#N/A</v>
      </c>
      <c r="M699" s="119" t="e">
        <f t="shared" ca="1" si="172"/>
        <v>#N/A</v>
      </c>
      <c r="N699" s="119" t="e">
        <f t="shared" ca="1" si="173"/>
        <v>#N/A</v>
      </c>
      <c r="O699" s="119" t="str">
        <f t="shared" ca="1" si="177"/>
        <v>-</v>
      </c>
      <c r="P699" s="119" t="str">
        <f t="shared" ca="1" si="176"/>
        <v>-</v>
      </c>
      <c r="Q699" s="106" t="e">
        <f t="shared" ca="1" si="174"/>
        <v>#N/A</v>
      </c>
    </row>
    <row r="700" spans="1:17" hidden="1">
      <c r="A700" s="106">
        <f t="shared" si="167"/>
        <v>689</v>
      </c>
      <c r="B700" s="106" t="str">
        <f t="shared" ca="1" si="168"/>
        <v>N</v>
      </c>
      <c r="C700" s="106" t="str">
        <f t="shared" ca="1" si="181"/>
        <v>-</v>
      </c>
      <c r="D700" s="106" t="str">
        <f t="shared" ca="1" si="181"/>
        <v>-</v>
      </c>
      <c r="E700" s="106" t="str">
        <f t="shared" ca="1" si="181"/>
        <v>-</v>
      </c>
      <c r="F700" s="106" t="str">
        <f t="shared" ca="1" si="181"/>
        <v>-</v>
      </c>
      <c r="G700" s="106" t="str">
        <f t="shared" ca="1" si="181"/>
        <v>-</v>
      </c>
      <c r="H700" s="112" t="str">
        <f t="shared" ca="1" si="181"/>
        <v>-</v>
      </c>
      <c r="I700" s="106" t="str">
        <f t="shared" ca="1" si="181"/>
        <v>-</v>
      </c>
      <c r="J700" s="106" t="e">
        <f t="shared" ca="1" si="175"/>
        <v>#N/A</v>
      </c>
      <c r="K700" s="119" t="e">
        <f t="shared" ca="1" si="170"/>
        <v>#N/A</v>
      </c>
      <c r="L700" s="119" t="e">
        <f t="shared" ca="1" si="171"/>
        <v>#N/A</v>
      </c>
      <c r="M700" s="119" t="e">
        <f t="shared" ca="1" si="172"/>
        <v>#N/A</v>
      </c>
      <c r="N700" s="119" t="e">
        <f t="shared" ca="1" si="173"/>
        <v>#N/A</v>
      </c>
      <c r="O700" s="119" t="str">
        <f t="shared" ca="1" si="177"/>
        <v>-</v>
      </c>
      <c r="P700" s="119" t="str">
        <f t="shared" ca="1" si="176"/>
        <v>-</v>
      </c>
      <c r="Q700" s="106" t="e">
        <f t="shared" ca="1" si="174"/>
        <v>#N/A</v>
      </c>
    </row>
    <row r="701" spans="1:17" hidden="1">
      <c r="A701" s="106">
        <f t="shared" si="167"/>
        <v>690</v>
      </c>
      <c r="B701" s="106" t="str">
        <f t="shared" ca="1" si="168"/>
        <v>N</v>
      </c>
      <c r="C701" s="106" t="str">
        <f t="shared" ca="1" si="181"/>
        <v>-</v>
      </c>
      <c r="D701" s="106" t="str">
        <f t="shared" ca="1" si="181"/>
        <v>-</v>
      </c>
      <c r="E701" s="106" t="str">
        <f t="shared" ca="1" si="181"/>
        <v>-</v>
      </c>
      <c r="F701" s="106" t="str">
        <f t="shared" ca="1" si="181"/>
        <v>-</v>
      </c>
      <c r="G701" s="106" t="str">
        <f t="shared" ca="1" si="181"/>
        <v>-</v>
      </c>
      <c r="H701" s="112" t="str">
        <f t="shared" ca="1" si="181"/>
        <v>-</v>
      </c>
      <c r="I701" s="106" t="str">
        <f t="shared" ca="1" si="181"/>
        <v>-</v>
      </c>
      <c r="J701" s="106" t="e">
        <f t="shared" ca="1" si="175"/>
        <v>#N/A</v>
      </c>
      <c r="K701" s="119" t="e">
        <f t="shared" ca="1" si="170"/>
        <v>#N/A</v>
      </c>
      <c r="L701" s="119" t="e">
        <f t="shared" ca="1" si="171"/>
        <v>#N/A</v>
      </c>
      <c r="M701" s="119" t="e">
        <f t="shared" ca="1" si="172"/>
        <v>#N/A</v>
      </c>
      <c r="N701" s="119" t="e">
        <f t="shared" ca="1" si="173"/>
        <v>#N/A</v>
      </c>
      <c r="O701" s="119" t="str">
        <f t="shared" ca="1" si="177"/>
        <v>-</v>
      </c>
      <c r="P701" s="119" t="str">
        <f t="shared" ca="1" si="176"/>
        <v>-</v>
      </c>
      <c r="Q701" s="106" t="e">
        <f t="shared" ca="1" si="174"/>
        <v>#N/A</v>
      </c>
    </row>
    <row r="702" spans="1:17" hidden="1">
      <c r="A702" s="106">
        <f t="shared" si="167"/>
        <v>691</v>
      </c>
      <c r="B702" s="106" t="str">
        <f t="shared" ca="1" si="168"/>
        <v>N</v>
      </c>
      <c r="C702" s="106" t="str">
        <f t="shared" ref="C702:I711" ca="1" si="182">IF($B702="OK",OFFSET(gen_sort_ul,$A702,C$2),"-")</f>
        <v>-</v>
      </c>
      <c r="D702" s="106" t="str">
        <f t="shared" ca="1" si="182"/>
        <v>-</v>
      </c>
      <c r="E702" s="106" t="str">
        <f t="shared" ca="1" si="182"/>
        <v>-</v>
      </c>
      <c r="F702" s="106" t="str">
        <f t="shared" ca="1" si="182"/>
        <v>-</v>
      </c>
      <c r="G702" s="106" t="str">
        <f t="shared" ca="1" si="182"/>
        <v>-</v>
      </c>
      <c r="H702" s="112" t="str">
        <f t="shared" ca="1" si="182"/>
        <v>-</v>
      </c>
      <c r="I702" s="106" t="str">
        <f t="shared" ca="1" si="182"/>
        <v>-</v>
      </c>
      <c r="J702" s="106" t="e">
        <f t="shared" ca="1" si="175"/>
        <v>#N/A</v>
      </c>
      <c r="K702" s="119" t="e">
        <f t="shared" ca="1" si="170"/>
        <v>#N/A</v>
      </c>
      <c r="L702" s="119" t="e">
        <f t="shared" ca="1" si="171"/>
        <v>#N/A</v>
      </c>
      <c r="M702" s="119" t="e">
        <f t="shared" ca="1" si="172"/>
        <v>#N/A</v>
      </c>
      <c r="N702" s="119" t="e">
        <f t="shared" ca="1" si="173"/>
        <v>#N/A</v>
      </c>
      <c r="O702" s="119" t="str">
        <f t="shared" ca="1" si="177"/>
        <v>-</v>
      </c>
      <c r="P702" s="119" t="str">
        <f t="shared" ca="1" si="176"/>
        <v>-</v>
      </c>
      <c r="Q702" s="106" t="e">
        <f t="shared" ca="1" si="174"/>
        <v>#N/A</v>
      </c>
    </row>
    <row r="703" spans="1:17" hidden="1">
      <c r="A703" s="106">
        <f t="shared" si="167"/>
        <v>692</v>
      </c>
      <c r="B703" s="106" t="str">
        <f t="shared" ca="1" si="168"/>
        <v>N</v>
      </c>
      <c r="C703" s="106" t="str">
        <f t="shared" ca="1" si="182"/>
        <v>-</v>
      </c>
      <c r="D703" s="106" t="str">
        <f t="shared" ca="1" si="182"/>
        <v>-</v>
      </c>
      <c r="E703" s="106" t="str">
        <f t="shared" ca="1" si="182"/>
        <v>-</v>
      </c>
      <c r="F703" s="106" t="str">
        <f t="shared" ca="1" si="182"/>
        <v>-</v>
      </c>
      <c r="G703" s="106" t="str">
        <f t="shared" ca="1" si="182"/>
        <v>-</v>
      </c>
      <c r="H703" s="112" t="str">
        <f t="shared" ca="1" si="182"/>
        <v>-</v>
      </c>
      <c r="I703" s="106" t="str">
        <f t="shared" ca="1" si="182"/>
        <v>-</v>
      </c>
      <c r="J703" s="106" t="e">
        <f t="shared" ca="1" si="175"/>
        <v>#N/A</v>
      </c>
      <c r="K703" s="119" t="e">
        <f t="shared" ca="1" si="170"/>
        <v>#N/A</v>
      </c>
      <c r="L703" s="119" t="e">
        <f t="shared" ca="1" si="171"/>
        <v>#N/A</v>
      </c>
      <c r="M703" s="119" t="e">
        <f t="shared" ca="1" si="172"/>
        <v>#N/A</v>
      </c>
      <c r="N703" s="119" t="e">
        <f t="shared" ca="1" si="173"/>
        <v>#N/A</v>
      </c>
      <c r="O703" s="119" t="str">
        <f t="shared" ca="1" si="177"/>
        <v>-</v>
      </c>
      <c r="P703" s="119" t="str">
        <f t="shared" ca="1" si="176"/>
        <v>-</v>
      </c>
      <c r="Q703" s="106" t="e">
        <f t="shared" ca="1" si="174"/>
        <v>#N/A</v>
      </c>
    </row>
    <row r="704" spans="1:17" hidden="1">
      <c r="A704" s="106">
        <f t="shared" si="167"/>
        <v>693</v>
      </c>
      <c r="B704" s="106" t="str">
        <f t="shared" ca="1" si="168"/>
        <v>N</v>
      </c>
      <c r="C704" s="106" t="str">
        <f t="shared" ca="1" si="182"/>
        <v>-</v>
      </c>
      <c r="D704" s="106" t="str">
        <f t="shared" ca="1" si="182"/>
        <v>-</v>
      </c>
      <c r="E704" s="106" t="str">
        <f t="shared" ca="1" si="182"/>
        <v>-</v>
      </c>
      <c r="F704" s="106" t="str">
        <f t="shared" ca="1" si="182"/>
        <v>-</v>
      </c>
      <c r="G704" s="106" t="str">
        <f t="shared" ca="1" si="182"/>
        <v>-</v>
      </c>
      <c r="H704" s="112" t="str">
        <f t="shared" ca="1" si="182"/>
        <v>-</v>
      </c>
      <c r="I704" s="106" t="str">
        <f t="shared" ca="1" si="182"/>
        <v>-</v>
      </c>
      <c r="J704" s="106" t="e">
        <f t="shared" ca="1" si="175"/>
        <v>#N/A</v>
      </c>
      <c r="K704" s="119" t="e">
        <f t="shared" ca="1" si="170"/>
        <v>#N/A</v>
      </c>
      <c r="L704" s="119" t="e">
        <f t="shared" ca="1" si="171"/>
        <v>#N/A</v>
      </c>
      <c r="M704" s="119" t="e">
        <f t="shared" ca="1" si="172"/>
        <v>#N/A</v>
      </c>
      <c r="N704" s="119" t="e">
        <f t="shared" ca="1" si="173"/>
        <v>#N/A</v>
      </c>
      <c r="O704" s="119" t="str">
        <f t="shared" ca="1" si="177"/>
        <v>-</v>
      </c>
      <c r="P704" s="119" t="str">
        <f t="shared" ca="1" si="176"/>
        <v>-</v>
      </c>
      <c r="Q704" s="106" t="e">
        <f t="shared" ca="1" si="174"/>
        <v>#N/A</v>
      </c>
    </row>
    <row r="705" spans="1:17" hidden="1">
      <c r="A705" s="106">
        <f t="shared" si="167"/>
        <v>694</v>
      </c>
      <c r="B705" s="106" t="str">
        <f t="shared" ca="1" si="168"/>
        <v>N</v>
      </c>
      <c r="C705" s="106" t="str">
        <f t="shared" ca="1" si="182"/>
        <v>-</v>
      </c>
      <c r="D705" s="106" t="str">
        <f t="shared" ca="1" si="182"/>
        <v>-</v>
      </c>
      <c r="E705" s="106" t="str">
        <f t="shared" ca="1" si="182"/>
        <v>-</v>
      </c>
      <c r="F705" s="106" t="str">
        <f t="shared" ca="1" si="182"/>
        <v>-</v>
      </c>
      <c r="G705" s="106" t="str">
        <f t="shared" ca="1" si="182"/>
        <v>-</v>
      </c>
      <c r="H705" s="112" t="str">
        <f t="shared" ca="1" si="182"/>
        <v>-</v>
      </c>
      <c r="I705" s="106" t="str">
        <f t="shared" ca="1" si="182"/>
        <v>-</v>
      </c>
      <c r="J705" s="106" t="e">
        <f t="shared" ca="1" si="175"/>
        <v>#N/A</v>
      </c>
      <c r="K705" s="119" t="e">
        <f t="shared" ca="1" si="170"/>
        <v>#N/A</v>
      </c>
      <c r="L705" s="119" t="e">
        <f t="shared" ca="1" si="171"/>
        <v>#N/A</v>
      </c>
      <c r="M705" s="119" t="e">
        <f t="shared" ca="1" si="172"/>
        <v>#N/A</v>
      </c>
      <c r="N705" s="119" t="e">
        <f t="shared" ca="1" si="173"/>
        <v>#N/A</v>
      </c>
      <c r="O705" s="119" t="str">
        <f t="shared" ca="1" si="177"/>
        <v>-</v>
      </c>
      <c r="P705" s="119" t="str">
        <f t="shared" ca="1" si="176"/>
        <v>-</v>
      </c>
      <c r="Q705" s="106" t="e">
        <f t="shared" ca="1" si="174"/>
        <v>#N/A</v>
      </c>
    </row>
    <row r="706" spans="1:17" hidden="1">
      <c r="A706" s="106">
        <f t="shared" si="167"/>
        <v>695</v>
      </c>
      <c r="B706" s="106" t="str">
        <f t="shared" ca="1" si="168"/>
        <v>N</v>
      </c>
      <c r="C706" s="106" t="str">
        <f t="shared" ca="1" si="182"/>
        <v>-</v>
      </c>
      <c r="D706" s="106" t="str">
        <f t="shared" ca="1" si="182"/>
        <v>-</v>
      </c>
      <c r="E706" s="106" t="str">
        <f t="shared" ca="1" si="182"/>
        <v>-</v>
      </c>
      <c r="F706" s="106" t="str">
        <f t="shared" ca="1" si="182"/>
        <v>-</v>
      </c>
      <c r="G706" s="106" t="str">
        <f t="shared" ca="1" si="182"/>
        <v>-</v>
      </c>
      <c r="H706" s="112" t="str">
        <f t="shared" ca="1" si="182"/>
        <v>-</v>
      </c>
      <c r="I706" s="106" t="str">
        <f t="shared" ca="1" si="182"/>
        <v>-</v>
      </c>
      <c r="J706" s="106" t="e">
        <f t="shared" ca="1" si="175"/>
        <v>#N/A</v>
      </c>
      <c r="K706" s="119" t="e">
        <f t="shared" ca="1" si="170"/>
        <v>#N/A</v>
      </c>
      <c r="L706" s="119" t="e">
        <f t="shared" ca="1" si="171"/>
        <v>#N/A</v>
      </c>
      <c r="M706" s="119" t="e">
        <f t="shared" ca="1" si="172"/>
        <v>#N/A</v>
      </c>
      <c r="N706" s="119" t="e">
        <f t="shared" ca="1" si="173"/>
        <v>#N/A</v>
      </c>
      <c r="O706" s="119" t="str">
        <f t="shared" ca="1" si="177"/>
        <v>-</v>
      </c>
      <c r="P706" s="119" t="str">
        <f t="shared" ca="1" si="176"/>
        <v>-</v>
      </c>
      <c r="Q706" s="106" t="e">
        <f t="shared" ca="1" si="174"/>
        <v>#N/A</v>
      </c>
    </row>
    <row r="707" spans="1:17" hidden="1">
      <c r="A707" s="106">
        <f t="shared" si="167"/>
        <v>696</v>
      </c>
      <c r="B707" s="106" t="str">
        <f t="shared" ca="1" si="168"/>
        <v>N</v>
      </c>
      <c r="C707" s="106" t="str">
        <f t="shared" ca="1" si="182"/>
        <v>-</v>
      </c>
      <c r="D707" s="106" t="str">
        <f t="shared" ca="1" si="182"/>
        <v>-</v>
      </c>
      <c r="E707" s="106" t="str">
        <f t="shared" ca="1" si="182"/>
        <v>-</v>
      </c>
      <c r="F707" s="106" t="str">
        <f t="shared" ca="1" si="182"/>
        <v>-</v>
      </c>
      <c r="G707" s="106" t="str">
        <f t="shared" ca="1" si="182"/>
        <v>-</v>
      </c>
      <c r="H707" s="112" t="str">
        <f t="shared" ca="1" si="182"/>
        <v>-</v>
      </c>
      <c r="I707" s="106" t="str">
        <f t="shared" ca="1" si="182"/>
        <v>-</v>
      </c>
      <c r="J707" s="106" t="e">
        <f t="shared" ca="1" si="175"/>
        <v>#N/A</v>
      </c>
      <c r="K707" s="119" t="e">
        <f t="shared" ca="1" si="170"/>
        <v>#N/A</v>
      </c>
      <c r="L707" s="119" t="e">
        <f t="shared" ca="1" si="171"/>
        <v>#N/A</v>
      </c>
      <c r="M707" s="119" t="e">
        <f t="shared" ca="1" si="172"/>
        <v>#N/A</v>
      </c>
      <c r="N707" s="119" t="e">
        <f t="shared" ca="1" si="173"/>
        <v>#N/A</v>
      </c>
      <c r="O707" s="119" t="str">
        <f t="shared" ca="1" si="177"/>
        <v>-</v>
      </c>
      <c r="P707" s="119" t="str">
        <f t="shared" ca="1" si="176"/>
        <v>-</v>
      </c>
      <c r="Q707" s="106" t="e">
        <f t="shared" ca="1" si="174"/>
        <v>#N/A</v>
      </c>
    </row>
    <row r="708" spans="1:17" hidden="1">
      <c r="A708" s="106">
        <f t="shared" si="167"/>
        <v>697</v>
      </c>
      <c r="B708" s="106" t="str">
        <f t="shared" ca="1" si="168"/>
        <v>N</v>
      </c>
      <c r="C708" s="106" t="str">
        <f t="shared" ca="1" si="182"/>
        <v>-</v>
      </c>
      <c r="D708" s="106" t="str">
        <f t="shared" ca="1" si="182"/>
        <v>-</v>
      </c>
      <c r="E708" s="106" t="str">
        <f t="shared" ca="1" si="182"/>
        <v>-</v>
      </c>
      <c r="F708" s="106" t="str">
        <f t="shared" ca="1" si="182"/>
        <v>-</v>
      </c>
      <c r="G708" s="106" t="str">
        <f t="shared" ca="1" si="182"/>
        <v>-</v>
      </c>
      <c r="H708" s="112" t="str">
        <f t="shared" ca="1" si="182"/>
        <v>-</v>
      </c>
      <c r="I708" s="106" t="str">
        <f t="shared" ca="1" si="182"/>
        <v>-</v>
      </c>
      <c r="J708" s="106" t="e">
        <f t="shared" ca="1" si="175"/>
        <v>#N/A</v>
      </c>
      <c r="K708" s="119" t="e">
        <f t="shared" ca="1" si="170"/>
        <v>#N/A</v>
      </c>
      <c r="L708" s="119" t="e">
        <f t="shared" ca="1" si="171"/>
        <v>#N/A</v>
      </c>
      <c r="M708" s="119" t="e">
        <f t="shared" ca="1" si="172"/>
        <v>#N/A</v>
      </c>
      <c r="N708" s="119" t="e">
        <f t="shared" ca="1" si="173"/>
        <v>#N/A</v>
      </c>
      <c r="O708" s="119" t="str">
        <f t="shared" ca="1" si="177"/>
        <v>-</v>
      </c>
      <c r="P708" s="119" t="str">
        <f t="shared" ca="1" si="176"/>
        <v>-</v>
      </c>
      <c r="Q708" s="106" t="e">
        <f t="shared" ca="1" si="174"/>
        <v>#N/A</v>
      </c>
    </row>
    <row r="709" spans="1:17" hidden="1">
      <c r="A709" s="106">
        <f t="shared" si="167"/>
        <v>698</v>
      </c>
      <c r="B709" s="106" t="str">
        <f t="shared" ca="1" si="168"/>
        <v>N</v>
      </c>
      <c r="C709" s="106" t="str">
        <f t="shared" ca="1" si="182"/>
        <v>-</v>
      </c>
      <c r="D709" s="106" t="str">
        <f t="shared" ca="1" si="182"/>
        <v>-</v>
      </c>
      <c r="E709" s="106" t="str">
        <f t="shared" ca="1" si="182"/>
        <v>-</v>
      </c>
      <c r="F709" s="106" t="str">
        <f t="shared" ca="1" si="182"/>
        <v>-</v>
      </c>
      <c r="G709" s="106" t="str">
        <f t="shared" ca="1" si="182"/>
        <v>-</v>
      </c>
      <c r="H709" s="112" t="str">
        <f t="shared" ca="1" si="182"/>
        <v>-</v>
      </c>
      <c r="I709" s="106" t="str">
        <f t="shared" ca="1" si="182"/>
        <v>-</v>
      </c>
      <c r="J709" s="106" t="e">
        <f t="shared" ca="1" si="175"/>
        <v>#N/A</v>
      </c>
      <c r="K709" s="119" t="e">
        <f t="shared" ca="1" si="170"/>
        <v>#N/A</v>
      </c>
      <c r="L709" s="119" t="e">
        <f t="shared" ca="1" si="171"/>
        <v>#N/A</v>
      </c>
      <c r="M709" s="119" t="e">
        <f t="shared" ca="1" si="172"/>
        <v>#N/A</v>
      </c>
      <c r="N709" s="119" t="e">
        <f t="shared" ca="1" si="173"/>
        <v>#N/A</v>
      </c>
      <c r="O709" s="119" t="str">
        <f t="shared" ca="1" si="177"/>
        <v>-</v>
      </c>
      <c r="P709" s="119" t="str">
        <f t="shared" ca="1" si="176"/>
        <v>-</v>
      </c>
      <c r="Q709" s="106" t="e">
        <f t="shared" ca="1" si="174"/>
        <v>#N/A</v>
      </c>
    </row>
    <row r="710" spans="1:17" hidden="1">
      <c r="A710" s="106">
        <f t="shared" si="167"/>
        <v>699</v>
      </c>
      <c r="B710" s="106" t="str">
        <f t="shared" ca="1" si="168"/>
        <v>N</v>
      </c>
      <c r="C710" s="106" t="str">
        <f t="shared" ca="1" si="182"/>
        <v>-</v>
      </c>
      <c r="D710" s="106" t="str">
        <f t="shared" ca="1" si="182"/>
        <v>-</v>
      </c>
      <c r="E710" s="106" t="str">
        <f t="shared" ca="1" si="182"/>
        <v>-</v>
      </c>
      <c r="F710" s="106" t="str">
        <f t="shared" ca="1" si="182"/>
        <v>-</v>
      </c>
      <c r="G710" s="106" t="str">
        <f t="shared" ca="1" si="182"/>
        <v>-</v>
      </c>
      <c r="H710" s="112" t="str">
        <f t="shared" ca="1" si="182"/>
        <v>-</v>
      </c>
      <c r="I710" s="106" t="str">
        <f t="shared" ca="1" si="182"/>
        <v>-</v>
      </c>
      <c r="J710" s="106" t="e">
        <f t="shared" ca="1" si="175"/>
        <v>#N/A</v>
      </c>
      <c r="K710" s="119" t="e">
        <f t="shared" ca="1" si="170"/>
        <v>#N/A</v>
      </c>
      <c r="L710" s="119" t="e">
        <f t="shared" ca="1" si="171"/>
        <v>#N/A</v>
      </c>
      <c r="M710" s="119" t="e">
        <f t="shared" ca="1" si="172"/>
        <v>#N/A</v>
      </c>
      <c r="N710" s="119" t="e">
        <f t="shared" ca="1" si="173"/>
        <v>#N/A</v>
      </c>
      <c r="O710" s="119" t="str">
        <f t="shared" ca="1" si="177"/>
        <v>-</v>
      </c>
      <c r="P710" s="119" t="str">
        <f t="shared" ca="1" si="176"/>
        <v>-</v>
      </c>
      <c r="Q710" s="106" t="e">
        <f t="shared" ca="1" si="174"/>
        <v>#N/A</v>
      </c>
    </row>
    <row r="711" spans="1:17" hidden="1">
      <c r="A711" s="106">
        <f t="shared" si="167"/>
        <v>700</v>
      </c>
      <c r="B711" s="106" t="str">
        <f t="shared" ca="1" si="168"/>
        <v>N</v>
      </c>
      <c r="C711" s="106" t="str">
        <f t="shared" ca="1" si="182"/>
        <v>-</v>
      </c>
      <c r="D711" s="106" t="str">
        <f t="shared" ca="1" si="182"/>
        <v>-</v>
      </c>
      <c r="E711" s="106" t="str">
        <f t="shared" ca="1" si="182"/>
        <v>-</v>
      </c>
      <c r="F711" s="106" t="str">
        <f t="shared" ca="1" si="182"/>
        <v>-</v>
      </c>
      <c r="G711" s="106" t="str">
        <f t="shared" ca="1" si="182"/>
        <v>-</v>
      </c>
      <c r="H711" s="112" t="str">
        <f t="shared" ca="1" si="182"/>
        <v>-</v>
      </c>
      <c r="I711" s="106" t="str">
        <f t="shared" ca="1" si="182"/>
        <v>-</v>
      </c>
      <c r="J711" s="106" t="e">
        <f t="shared" ca="1" si="175"/>
        <v>#N/A</v>
      </c>
      <c r="K711" s="119" t="e">
        <f t="shared" ca="1" si="170"/>
        <v>#N/A</v>
      </c>
      <c r="L711" s="119" t="e">
        <f t="shared" ca="1" si="171"/>
        <v>#N/A</v>
      </c>
      <c r="M711" s="119" t="e">
        <f t="shared" ca="1" si="172"/>
        <v>#N/A</v>
      </c>
      <c r="N711" s="119" t="e">
        <f t="shared" ca="1" si="173"/>
        <v>#N/A</v>
      </c>
      <c r="O711" s="119" t="str">
        <f t="shared" ca="1" si="177"/>
        <v>-</v>
      </c>
      <c r="P711" s="119" t="str">
        <f t="shared" ca="1" si="176"/>
        <v>-</v>
      </c>
      <c r="Q711" s="106" t="e">
        <f t="shared" ca="1" si="174"/>
        <v>#N/A</v>
      </c>
    </row>
    <row r="712" spans="1:17" hidden="1">
      <c r="A712" s="106">
        <f t="shared" si="167"/>
        <v>701</v>
      </c>
      <c r="B712" s="106" t="str">
        <f t="shared" ca="1" si="168"/>
        <v>N</v>
      </c>
      <c r="C712" s="106" t="str">
        <f t="shared" ref="C712:I721" ca="1" si="183">IF($B712="OK",OFFSET(gen_sort_ul,$A712,C$2),"-")</f>
        <v>-</v>
      </c>
      <c r="D712" s="106" t="str">
        <f t="shared" ca="1" si="183"/>
        <v>-</v>
      </c>
      <c r="E712" s="106" t="str">
        <f t="shared" ca="1" si="183"/>
        <v>-</v>
      </c>
      <c r="F712" s="106" t="str">
        <f t="shared" ca="1" si="183"/>
        <v>-</v>
      </c>
      <c r="G712" s="106" t="str">
        <f t="shared" ca="1" si="183"/>
        <v>-</v>
      </c>
      <c r="H712" s="112" t="str">
        <f t="shared" ca="1" si="183"/>
        <v>-</v>
      </c>
      <c r="I712" s="106" t="str">
        <f t="shared" ca="1" si="183"/>
        <v>-</v>
      </c>
      <c r="J712" s="106" t="e">
        <f t="shared" ca="1" si="175"/>
        <v>#N/A</v>
      </c>
      <c r="K712" s="119" t="e">
        <f t="shared" ca="1" si="170"/>
        <v>#N/A</v>
      </c>
      <c r="L712" s="119" t="e">
        <f t="shared" ca="1" si="171"/>
        <v>#N/A</v>
      </c>
      <c r="M712" s="119" t="e">
        <f t="shared" ca="1" si="172"/>
        <v>#N/A</v>
      </c>
      <c r="N712" s="119" t="e">
        <f t="shared" ca="1" si="173"/>
        <v>#N/A</v>
      </c>
      <c r="O712" s="119" t="str">
        <f t="shared" ca="1" si="177"/>
        <v>-</v>
      </c>
      <c r="P712" s="119" t="str">
        <f t="shared" ca="1" si="176"/>
        <v>-</v>
      </c>
      <c r="Q712" s="106" t="e">
        <f t="shared" ca="1" si="174"/>
        <v>#N/A</v>
      </c>
    </row>
    <row r="713" spans="1:17" hidden="1">
      <c r="A713" s="106">
        <f t="shared" si="167"/>
        <v>702</v>
      </c>
      <c r="B713" s="106" t="str">
        <f t="shared" ca="1" si="168"/>
        <v>N</v>
      </c>
      <c r="C713" s="106" t="str">
        <f t="shared" ca="1" si="183"/>
        <v>-</v>
      </c>
      <c r="D713" s="106" t="str">
        <f t="shared" ca="1" si="183"/>
        <v>-</v>
      </c>
      <c r="E713" s="106" t="str">
        <f t="shared" ca="1" si="183"/>
        <v>-</v>
      </c>
      <c r="F713" s="106" t="str">
        <f t="shared" ca="1" si="183"/>
        <v>-</v>
      </c>
      <c r="G713" s="106" t="str">
        <f t="shared" ca="1" si="183"/>
        <v>-</v>
      </c>
      <c r="H713" s="112" t="str">
        <f t="shared" ca="1" si="183"/>
        <v>-</v>
      </c>
      <c r="I713" s="106" t="str">
        <f t="shared" ca="1" si="183"/>
        <v>-</v>
      </c>
      <c r="J713" s="106" t="e">
        <f t="shared" ca="1" si="175"/>
        <v>#N/A</v>
      </c>
      <c r="K713" s="119" t="e">
        <f t="shared" ca="1" si="170"/>
        <v>#N/A</v>
      </c>
      <c r="L713" s="119" t="e">
        <f t="shared" ca="1" si="171"/>
        <v>#N/A</v>
      </c>
      <c r="M713" s="119" t="e">
        <f t="shared" ca="1" si="172"/>
        <v>#N/A</v>
      </c>
      <c r="N713" s="119" t="e">
        <f t="shared" ca="1" si="173"/>
        <v>#N/A</v>
      </c>
      <c r="O713" s="119" t="str">
        <f t="shared" ca="1" si="177"/>
        <v>-</v>
      </c>
      <c r="P713" s="119" t="str">
        <f t="shared" ca="1" si="176"/>
        <v>-</v>
      </c>
      <c r="Q713" s="106" t="e">
        <f t="shared" ca="1" si="174"/>
        <v>#N/A</v>
      </c>
    </row>
    <row r="714" spans="1:17" hidden="1">
      <c r="A714" s="106">
        <f t="shared" si="167"/>
        <v>703</v>
      </c>
      <c r="B714" s="106" t="str">
        <f t="shared" ca="1" si="168"/>
        <v>N</v>
      </c>
      <c r="C714" s="106" t="str">
        <f t="shared" ca="1" si="183"/>
        <v>-</v>
      </c>
      <c r="D714" s="106" t="str">
        <f t="shared" ca="1" si="183"/>
        <v>-</v>
      </c>
      <c r="E714" s="106" t="str">
        <f t="shared" ca="1" si="183"/>
        <v>-</v>
      </c>
      <c r="F714" s="106" t="str">
        <f t="shared" ca="1" si="183"/>
        <v>-</v>
      </c>
      <c r="G714" s="106" t="str">
        <f t="shared" ca="1" si="183"/>
        <v>-</v>
      </c>
      <c r="H714" s="112" t="str">
        <f t="shared" ca="1" si="183"/>
        <v>-</v>
      </c>
      <c r="I714" s="106" t="str">
        <f t="shared" ca="1" si="183"/>
        <v>-</v>
      </c>
      <c r="J714" s="106" t="e">
        <f t="shared" ca="1" si="175"/>
        <v>#N/A</v>
      </c>
      <c r="K714" s="119" t="e">
        <f t="shared" ca="1" si="170"/>
        <v>#N/A</v>
      </c>
      <c r="L714" s="119" t="e">
        <f t="shared" ca="1" si="171"/>
        <v>#N/A</v>
      </c>
      <c r="M714" s="119" t="e">
        <f t="shared" ca="1" si="172"/>
        <v>#N/A</v>
      </c>
      <c r="N714" s="119" t="e">
        <f t="shared" ca="1" si="173"/>
        <v>#N/A</v>
      </c>
      <c r="O714" s="119" t="str">
        <f t="shared" ca="1" si="177"/>
        <v>-</v>
      </c>
      <c r="P714" s="119" t="str">
        <f t="shared" ca="1" si="176"/>
        <v>-</v>
      </c>
      <c r="Q714" s="106" t="e">
        <f t="shared" ca="1" si="174"/>
        <v>#N/A</v>
      </c>
    </row>
    <row r="715" spans="1:17" hidden="1">
      <c r="A715" s="106">
        <f t="shared" si="167"/>
        <v>704</v>
      </c>
      <c r="B715" s="106" t="str">
        <f t="shared" ca="1" si="168"/>
        <v>N</v>
      </c>
      <c r="C715" s="106" t="str">
        <f t="shared" ca="1" si="183"/>
        <v>-</v>
      </c>
      <c r="D715" s="106" t="str">
        <f t="shared" ca="1" si="183"/>
        <v>-</v>
      </c>
      <c r="E715" s="106" t="str">
        <f t="shared" ca="1" si="183"/>
        <v>-</v>
      </c>
      <c r="F715" s="106" t="str">
        <f t="shared" ca="1" si="183"/>
        <v>-</v>
      </c>
      <c r="G715" s="106" t="str">
        <f t="shared" ca="1" si="183"/>
        <v>-</v>
      </c>
      <c r="H715" s="112" t="str">
        <f t="shared" ca="1" si="183"/>
        <v>-</v>
      </c>
      <c r="I715" s="106" t="str">
        <f t="shared" ca="1" si="183"/>
        <v>-</v>
      </c>
      <c r="J715" s="106" t="e">
        <f t="shared" ca="1" si="175"/>
        <v>#N/A</v>
      </c>
      <c r="K715" s="119" t="e">
        <f t="shared" ca="1" si="170"/>
        <v>#N/A</v>
      </c>
      <c r="L715" s="119" t="e">
        <f t="shared" ca="1" si="171"/>
        <v>#N/A</v>
      </c>
      <c r="M715" s="119" t="e">
        <f t="shared" ca="1" si="172"/>
        <v>#N/A</v>
      </c>
      <c r="N715" s="119" t="e">
        <f t="shared" ca="1" si="173"/>
        <v>#N/A</v>
      </c>
      <c r="O715" s="119" t="str">
        <f t="shared" ca="1" si="177"/>
        <v>-</v>
      </c>
      <c r="P715" s="119" t="str">
        <f t="shared" ca="1" si="176"/>
        <v>-</v>
      </c>
      <c r="Q715" s="106" t="e">
        <f t="shared" ca="1" si="174"/>
        <v>#N/A</v>
      </c>
    </row>
    <row r="716" spans="1:17" hidden="1">
      <c r="A716" s="106">
        <f t="shared" ref="A716:A779" si="184">ROW(C716)-ROW(C$11)</f>
        <v>705</v>
      </c>
      <c r="B716" s="106" t="str">
        <f t="shared" ref="B716:B779" ca="1" si="185">IF(OFFSET(gen_sort_ul,$A716,0)&gt;0,IF(OFFSET(gen_sort_ul,$A716,B$2)=ignore_flag,"N","OK"),"Too long")</f>
        <v>N</v>
      </c>
      <c r="C716" s="106" t="str">
        <f t="shared" ca="1" si="183"/>
        <v>-</v>
      </c>
      <c r="D716" s="106" t="str">
        <f t="shared" ca="1" si="183"/>
        <v>-</v>
      </c>
      <c r="E716" s="106" t="str">
        <f t="shared" ca="1" si="183"/>
        <v>-</v>
      </c>
      <c r="F716" s="106" t="str">
        <f t="shared" ca="1" si="183"/>
        <v>-</v>
      </c>
      <c r="G716" s="106" t="str">
        <f t="shared" ca="1" si="183"/>
        <v>-</v>
      </c>
      <c r="H716" s="112" t="str">
        <f t="shared" ca="1" si="183"/>
        <v>-</v>
      </c>
      <c r="I716" s="106" t="str">
        <f t="shared" ca="1" si="183"/>
        <v>-</v>
      </c>
      <c r="J716" s="106" t="e">
        <f t="shared" ca="1" si="175"/>
        <v>#N/A</v>
      </c>
      <c r="K716" s="119" t="e">
        <f t="shared" ref="K716:K779" ca="1" si="186">INDEX(cluster_flag,MATCH(D716, hdr_cluster_gen_type,0))</f>
        <v>#N/A</v>
      </c>
      <c r="L716" s="119" t="e">
        <f t="shared" ref="L716:L779" ca="1" si="187">IF($K716,INDEX(hdr_cluster_set,MATCH(O716,OFFSET(cluster_params_ul,$Q716-1,L$8-1,1,L$9))+L$8-1),"-")</f>
        <v>#N/A</v>
      </c>
      <c r="M716" s="119" t="e">
        <f t="shared" ref="M716:M779" ca="1" si="188">IF($K716,INDEX(hdr_cluster_set,MATCH(E716,OFFSET(cluster_params_ul,$Q716-1,M$8-1,1,M$9))+M$8-1),"-")</f>
        <v>#N/A</v>
      </c>
      <c r="N716" s="119" t="e">
        <f t="shared" ref="N716:N779" ca="1" si="189">IF($K716,INDEX(hdr_cluster_set,MATCH(H716,OFFSET(cluster_params_ul,$Q716-1,N$8-1,1,N$9))+N$8-1),"-")</f>
        <v>#N/A</v>
      </c>
      <c r="O716" s="119" t="str">
        <f t="shared" ca="1" si="177"/>
        <v>-</v>
      </c>
      <c r="P716" s="119" t="str">
        <f t="shared" ca="1" si="176"/>
        <v>-</v>
      </c>
      <c r="Q716" s="106" t="e">
        <f t="shared" ref="Q716:Q779" ca="1" si="190">MATCH(D716,hdr_cluster_gen_type,0)</f>
        <v>#N/A</v>
      </c>
    </row>
    <row r="717" spans="1:17" hidden="1">
      <c r="A717" s="106">
        <f t="shared" si="184"/>
        <v>706</v>
      </c>
      <c r="B717" s="106" t="str">
        <f t="shared" ca="1" si="185"/>
        <v>N</v>
      </c>
      <c r="C717" s="106" t="str">
        <f t="shared" ca="1" si="183"/>
        <v>-</v>
      </c>
      <c r="D717" s="106" t="str">
        <f t="shared" ca="1" si="183"/>
        <v>-</v>
      </c>
      <c r="E717" s="106" t="str">
        <f t="shared" ca="1" si="183"/>
        <v>-</v>
      </c>
      <c r="F717" s="106" t="str">
        <f t="shared" ca="1" si="183"/>
        <v>-</v>
      </c>
      <c r="G717" s="106" t="str">
        <f t="shared" ca="1" si="183"/>
        <v>-</v>
      </c>
      <c r="H717" s="112" t="str">
        <f t="shared" ca="1" si="183"/>
        <v>-</v>
      </c>
      <c r="I717" s="106" t="str">
        <f t="shared" ca="1" si="183"/>
        <v>-</v>
      </c>
      <c r="J717" s="106" t="e">
        <f t="shared" ref="J717:J780" ca="1" si="191">D717&amp;IF(K717,"_"&amp;L717&amp;"_"&amp;M717&amp;"_"&amp;N717,"")</f>
        <v>#N/A</v>
      </c>
      <c r="K717" s="119" t="e">
        <f t="shared" ca="1" si="186"/>
        <v>#N/A</v>
      </c>
      <c r="L717" s="119" t="e">
        <f t="shared" ca="1" si="187"/>
        <v>#N/A</v>
      </c>
      <c r="M717" s="119" t="e">
        <f t="shared" ca="1" si="188"/>
        <v>#N/A</v>
      </c>
      <c r="N717" s="119" t="e">
        <f t="shared" ca="1" si="189"/>
        <v>#N/A</v>
      </c>
      <c r="O717" s="119" t="str">
        <f t="shared" ca="1" si="177"/>
        <v>-</v>
      </c>
      <c r="P717" s="119" t="str">
        <f t="shared" ca="1" si="176"/>
        <v>-</v>
      </c>
      <c r="Q717" s="106" t="e">
        <f t="shared" ca="1" si="190"/>
        <v>#N/A</v>
      </c>
    </row>
    <row r="718" spans="1:17" hidden="1">
      <c r="A718" s="106">
        <f t="shared" si="184"/>
        <v>707</v>
      </c>
      <c r="B718" s="106" t="str">
        <f t="shared" ca="1" si="185"/>
        <v>N</v>
      </c>
      <c r="C718" s="106" t="str">
        <f t="shared" ca="1" si="183"/>
        <v>-</v>
      </c>
      <c r="D718" s="106" t="str">
        <f t="shared" ca="1" si="183"/>
        <v>-</v>
      </c>
      <c r="E718" s="106" t="str">
        <f t="shared" ca="1" si="183"/>
        <v>-</v>
      </c>
      <c r="F718" s="106" t="str">
        <f t="shared" ca="1" si="183"/>
        <v>-</v>
      </c>
      <c r="G718" s="106" t="str">
        <f t="shared" ca="1" si="183"/>
        <v>-</v>
      </c>
      <c r="H718" s="112" t="str">
        <f t="shared" ca="1" si="183"/>
        <v>-</v>
      </c>
      <c r="I718" s="106" t="str">
        <f t="shared" ca="1" si="183"/>
        <v>-</v>
      </c>
      <c r="J718" s="106" t="e">
        <f t="shared" ca="1" si="191"/>
        <v>#N/A</v>
      </c>
      <c r="K718" s="119" t="e">
        <f t="shared" ca="1" si="186"/>
        <v>#N/A</v>
      </c>
      <c r="L718" s="119" t="e">
        <f t="shared" ca="1" si="187"/>
        <v>#N/A</v>
      </c>
      <c r="M718" s="119" t="e">
        <f t="shared" ca="1" si="188"/>
        <v>#N/A</v>
      </c>
      <c r="N718" s="119" t="e">
        <f t="shared" ca="1" si="189"/>
        <v>#N/A</v>
      </c>
      <c r="O718" s="119" t="str">
        <f t="shared" ca="1" si="177"/>
        <v>-</v>
      </c>
      <c r="P718" s="119" t="str">
        <f t="shared" ca="1" si="176"/>
        <v>-</v>
      </c>
      <c r="Q718" s="106" t="e">
        <f t="shared" ca="1" si="190"/>
        <v>#N/A</v>
      </c>
    </row>
    <row r="719" spans="1:17" hidden="1">
      <c r="A719" s="106">
        <f t="shared" si="184"/>
        <v>708</v>
      </c>
      <c r="B719" s="106" t="str">
        <f t="shared" ca="1" si="185"/>
        <v>N</v>
      </c>
      <c r="C719" s="106" t="str">
        <f t="shared" ca="1" si="183"/>
        <v>-</v>
      </c>
      <c r="D719" s="106" t="str">
        <f t="shared" ca="1" si="183"/>
        <v>-</v>
      </c>
      <c r="E719" s="106" t="str">
        <f t="shared" ca="1" si="183"/>
        <v>-</v>
      </c>
      <c r="F719" s="106" t="str">
        <f t="shared" ca="1" si="183"/>
        <v>-</v>
      </c>
      <c r="G719" s="106" t="str">
        <f t="shared" ca="1" si="183"/>
        <v>-</v>
      </c>
      <c r="H719" s="112" t="str">
        <f t="shared" ca="1" si="183"/>
        <v>-</v>
      </c>
      <c r="I719" s="106" t="str">
        <f t="shared" ca="1" si="183"/>
        <v>-</v>
      </c>
      <c r="J719" s="106" t="e">
        <f t="shared" ca="1" si="191"/>
        <v>#N/A</v>
      </c>
      <c r="K719" s="119" t="e">
        <f t="shared" ca="1" si="186"/>
        <v>#N/A</v>
      </c>
      <c r="L719" s="119" t="e">
        <f t="shared" ca="1" si="187"/>
        <v>#N/A</v>
      </c>
      <c r="M719" s="119" t="e">
        <f t="shared" ca="1" si="188"/>
        <v>#N/A</v>
      </c>
      <c r="N719" s="119" t="e">
        <f t="shared" ca="1" si="189"/>
        <v>#N/A</v>
      </c>
      <c r="O719" s="119" t="str">
        <f t="shared" ca="1" si="177"/>
        <v>-</v>
      </c>
      <c r="P719" s="119" t="str">
        <f t="shared" ca="1" si="176"/>
        <v>-</v>
      </c>
      <c r="Q719" s="106" t="e">
        <f t="shared" ca="1" si="190"/>
        <v>#N/A</v>
      </c>
    </row>
    <row r="720" spans="1:17" hidden="1">
      <c r="A720" s="106">
        <f t="shared" si="184"/>
        <v>709</v>
      </c>
      <c r="B720" s="106" t="str">
        <f t="shared" ca="1" si="185"/>
        <v>N</v>
      </c>
      <c r="C720" s="106" t="str">
        <f t="shared" ca="1" si="183"/>
        <v>-</v>
      </c>
      <c r="D720" s="106" t="str">
        <f t="shared" ca="1" si="183"/>
        <v>-</v>
      </c>
      <c r="E720" s="106" t="str">
        <f t="shared" ca="1" si="183"/>
        <v>-</v>
      </c>
      <c r="F720" s="106" t="str">
        <f t="shared" ca="1" si="183"/>
        <v>-</v>
      </c>
      <c r="G720" s="106" t="str">
        <f t="shared" ca="1" si="183"/>
        <v>-</v>
      </c>
      <c r="H720" s="112" t="str">
        <f t="shared" ca="1" si="183"/>
        <v>-</v>
      </c>
      <c r="I720" s="106" t="str">
        <f t="shared" ca="1" si="183"/>
        <v>-</v>
      </c>
      <c r="J720" s="106" t="e">
        <f t="shared" ca="1" si="191"/>
        <v>#N/A</v>
      </c>
      <c r="K720" s="119" t="e">
        <f t="shared" ca="1" si="186"/>
        <v>#N/A</v>
      </c>
      <c r="L720" s="119" t="e">
        <f t="shared" ca="1" si="187"/>
        <v>#N/A</v>
      </c>
      <c r="M720" s="119" t="e">
        <f t="shared" ca="1" si="188"/>
        <v>#N/A</v>
      </c>
      <c r="N720" s="119" t="e">
        <f t="shared" ca="1" si="189"/>
        <v>#N/A</v>
      </c>
      <c r="O720" s="119" t="str">
        <f t="shared" ca="1" si="177"/>
        <v>-</v>
      </c>
      <c r="P720" s="119" t="str">
        <f t="shared" ca="1" si="176"/>
        <v>-</v>
      </c>
      <c r="Q720" s="106" t="e">
        <f t="shared" ca="1" si="190"/>
        <v>#N/A</v>
      </c>
    </row>
    <row r="721" spans="1:17" hidden="1">
      <c r="A721" s="106">
        <f t="shared" si="184"/>
        <v>710</v>
      </c>
      <c r="B721" s="106" t="str">
        <f t="shared" ca="1" si="185"/>
        <v>N</v>
      </c>
      <c r="C721" s="106" t="str">
        <f t="shared" ca="1" si="183"/>
        <v>-</v>
      </c>
      <c r="D721" s="106" t="str">
        <f t="shared" ca="1" si="183"/>
        <v>-</v>
      </c>
      <c r="E721" s="106" t="str">
        <f t="shared" ca="1" si="183"/>
        <v>-</v>
      </c>
      <c r="F721" s="106" t="str">
        <f t="shared" ca="1" si="183"/>
        <v>-</v>
      </c>
      <c r="G721" s="106" t="str">
        <f t="shared" ca="1" si="183"/>
        <v>-</v>
      </c>
      <c r="H721" s="112" t="str">
        <f t="shared" ca="1" si="183"/>
        <v>-</v>
      </c>
      <c r="I721" s="106" t="str">
        <f t="shared" ca="1" si="183"/>
        <v>-</v>
      </c>
      <c r="J721" s="106" t="e">
        <f t="shared" ca="1" si="191"/>
        <v>#N/A</v>
      </c>
      <c r="K721" s="119" t="e">
        <f t="shared" ca="1" si="186"/>
        <v>#N/A</v>
      </c>
      <c r="L721" s="119" t="e">
        <f t="shared" ca="1" si="187"/>
        <v>#N/A</v>
      </c>
      <c r="M721" s="119" t="e">
        <f t="shared" ca="1" si="188"/>
        <v>#N/A</v>
      </c>
      <c r="N721" s="119" t="e">
        <f t="shared" ca="1" si="189"/>
        <v>#N/A</v>
      </c>
      <c r="O721" s="119" t="str">
        <f t="shared" ca="1" si="177"/>
        <v>-</v>
      </c>
      <c r="P721" s="119" t="str">
        <f t="shared" ca="1" si="176"/>
        <v>-</v>
      </c>
      <c r="Q721" s="106" t="e">
        <f t="shared" ca="1" si="190"/>
        <v>#N/A</v>
      </c>
    </row>
    <row r="722" spans="1:17" hidden="1">
      <c r="A722" s="106">
        <f t="shared" si="184"/>
        <v>711</v>
      </c>
      <c r="B722" s="106" t="str">
        <f t="shared" ca="1" si="185"/>
        <v>N</v>
      </c>
      <c r="C722" s="106" t="str">
        <f t="shared" ref="C722:I731" ca="1" si="192">IF($B722="OK",OFFSET(gen_sort_ul,$A722,C$2),"-")</f>
        <v>-</v>
      </c>
      <c r="D722" s="106" t="str">
        <f t="shared" ca="1" si="192"/>
        <v>-</v>
      </c>
      <c r="E722" s="106" t="str">
        <f t="shared" ca="1" si="192"/>
        <v>-</v>
      </c>
      <c r="F722" s="106" t="str">
        <f t="shared" ca="1" si="192"/>
        <v>-</v>
      </c>
      <c r="G722" s="106" t="str">
        <f t="shared" ca="1" si="192"/>
        <v>-</v>
      </c>
      <c r="H722" s="112" t="str">
        <f t="shared" ca="1" si="192"/>
        <v>-</v>
      </c>
      <c r="I722" s="106" t="str">
        <f t="shared" ca="1" si="192"/>
        <v>-</v>
      </c>
      <c r="J722" s="106" t="e">
        <f t="shared" ca="1" si="191"/>
        <v>#N/A</v>
      </c>
      <c r="K722" s="119" t="e">
        <f t="shared" ca="1" si="186"/>
        <v>#N/A</v>
      </c>
      <c r="L722" s="119" t="e">
        <f t="shared" ca="1" si="187"/>
        <v>#N/A</v>
      </c>
      <c r="M722" s="119" t="e">
        <f t="shared" ca="1" si="188"/>
        <v>#N/A</v>
      </c>
      <c r="N722" s="119" t="e">
        <f t="shared" ca="1" si="189"/>
        <v>#N/A</v>
      </c>
      <c r="O722" s="119" t="str">
        <f t="shared" ca="1" si="177"/>
        <v>-</v>
      </c>
      <c r="P722" s="119" t="str">
        <f t="shared" ref="P722:P785" ca="1" si="193">IF($B722="OK",OFFSET(gen_sort_ul,$A722,P$2),"-")</f>
        <v>-</v>
      </c>
      <c r="Q722" s="106" t="e">
        <f t="shared" ca="1" si="190"/>
        <v>#N/A</v>
      </c>
    </row>
    <row r="723" spans="1:17" hidden="1">
      <c r="A723" s="106">
        <f t="shared" si="184"/>
        <v>712</v>
      </c>
      <c r="B723" s="106" t="str">
        <f t="shared" ca="1" si="185"/>
        <v>N</v>
      </c>
      <c r="C723" s="106" t="str">
        <f t="shared" ca="1" si="192"/>
        <v>-</v>
      </c>
      <c r="D723" s="106" t="str">
        <f t="shared" ca="1" si="192"/>
        <v>-</v>
      </c>
      <c r="E723" s="106" t="str">
        <f t="shared" ca="1" si="192"/>
        <v>-</v>
      </c>
      <c r="F723" s="106" t="str">
        <f t="shared" ca="1" si="192"/>
        <v>-</v>
      </c>
      <c r="G723" s="106" t="str">
        <f t="shared" ca="1" si="192"/>
        <v>-</v>
      </c>
      <c r="H723" s="112" t="str">
        <f t="shared" ca="1" si="192"/>
        <v>-</v>
      </c>
      <c r="I723" s="106" t="str">
        <f t="shared" ca="1" si="192"/>
        <v>-</v>
      </c>
      <c r="J723" s="106" t="e">
        <f t="shared" ca="1" si="191"/>
        <v>#N/A</v>
      </c>
      <c r="K723" s="119" t="e">
        <f t="shared" ca="1" si="186"/>
        <v>#N/A</v>
      </c>
      <c r="L723" s="119" t="e">
        <f t="shared" ca="1" si="187"/>
        <v>#N/A</v>
      </c>
      <c r="M723" s="119" t="e">
        <f t="shared" ca="1" si="188"/>
        <v>#N/A</v>
      </c>
      <c r="N723" s="119" t="e">
        <f t="shared" ca="1" si="189"/>
        <v>#N/A</v>
      </c>
      <c r="O723" s="119" t="str">
        <f t="shared" ref="O723:O786" ca="1" si="194">IF($B723="OK",OFFSET(gen_sort_ul,$A723,O$2),"-")</f>
        <v>-</v>
      </c>
      <c r="P723" s="119" t="str">
        <f t="shared" ca="1" si="193"/>
        <v>-</v>
      </c>
      <c r="Q723" s="106" t="e">
        <f t="shared" ca="1" si="190"/>
        <v>#N/A</v>
      </c>
    </row>
    <row r="724" spans="1:17" hidden="1">
      <c r="A724" s="106">
        <f t="shared" si="184"/>
        <v>713</v>
      </c>
      <c r="B724" s="106" t="str">
        <f t="shared" ca="1" si="185"/>
        <v>N</v>
      </c>
      <c r="C724" s="106" t="str">
        <f t="shared" ca="1" si="192"/>
        <v>-</v>
      </c>
      <c r="D724" s="106" t="str">
        <f t="shared" ca="1" si="192"/>
        <v>-</v>
      </c>
      <c r="E724" s="106" t="str">
        <f t="shared" ca="1" si="192"/>
        <v>-</v>
      </c>
      <c r="F724" s="106" t="str">
        <f t="shared" ca="1" si="192"/>
        <v>-</v>
      </c>
      <c r="G724" s="106" t="str">
        <f t="shared" ca="1" si="192"/>
        <v>-</v>
      </c>
      <c r="H724" s="112" t="str">
        <f t="shared" ca="1" si="192"/>
        <v>-</v>
      </c>
      <c r="I724" s="106" t="str">
        <f t="shared" ca="1" si="192"/>
        <v>-</v>
      </c>
      <c r="J724" s="106" t="e">
        <f t="shared" ca="1" si="191"/>
        <v>#N/A</v>
      </c>
      <c r="K724" s="119" t="e">
        <f t="shared" ca="1" si="186"/>
        <v>#N/A</v>
      </c>
      <c r="L724" s="119" t="e">
        <f t="shared" ca="1" si="187"/>
        <v>#N/A</v>
      </c>
      <c r="M724" s="119" t="e">
        <f t="shared" ca="1" si="188"/>
        <v>#N/A</v>
      </c>
      <c r="N724" s="119" t="e">
        <f t="shared" ca="1" si="189"/>
        <v>#N/A</v>
      </c>
      <c r="O724" s="119" t="str">
        <f t="shared" ca="1" si="194"/>
        <v>-</v>
      </c>
      <c r="P724" s="119" t="str">
        <f t="shared" ca="1" si="193"/>
        <v>-</v>
      </c>
      <c r="Q724" s="106" t="e">
        <f t="shared" ca="1" si="190"/>
        <v>#N/A</v>
      </c>
    </row>
    <row r="725" spans="1:17" hidden="1">
      <c r="A725" s="106">
        <f t="shared" si="184"/>
        <v>714</v>
      </c>
      <c r="B725" s="106" t="str">
        <f t="shared" ca="1" si="185"/>
        <v>N</v>
      </c>
      <c r="C725" s="106" t="str">
        <f t="shared" ca="1" si="192"/>
        <v>-</v>
      </c>
      <c r="D725" s="106" t="str">
        <f t="shared" ca="1" si="192"/>
        <v>-</v>
      </c>
      <c r="E725" s="106" t="str">
        <f t="shared" ca="1" si="192"/>
        <v>-</v>
      </c>
      <c r="F725" s="106" t="str">
        <f t="shared" ca="1" si="192"/>
        <v>-</v>
      </c>
      <c r="G725" s="106" t="str">
        <f t="shared" ca="1" si="192"/>
        <v>-</v>
      </c>
      <c r="H725" s="112" t="str">
        <f t="shared" ca="1" si="192"/>
        <v>-</v>
      </c>
      <c r="I725" s="106" t="str">
        <f t="shared" ca="1" si="192"/>
        <v>-</v>
      </c>
      <c r="J725" s="106" t="e">
        <f t="shared" ca="1" si="191"/>
        <v>#N/A</v>
      </c>
      <c r="K725" s="119" t="e">
        <f t="shared" ca="1" si="186"/>
        <v>#N/A</v>
      </c>
      <c r="L725" s="119" t="e">
        <f t="shared" ca="1" si="187"/>
        <v>#N/A</v>
      </c>
      <c r="M725" s="119" t="e">
        <f t="shared" ca="1" si="188"/>
        <v>#N/A</v>
      </c>
      <c r="N725" s="119" t="e">
        <f t="shared" ca="1" si="189"/>
        <v>#N/A</v>
      </c>
      <c r="O725" s="119" t="str">
        <f t="shared" ca="1" si="194"/>
        <v>-</v>
      </c>
      <c r="P725" s="119" t="str">
        <f t="shared" ca="1" si="193"/>
        <v>-</v>
      </c>
      <c r="Q725" s="106" t="e">
        <f t="shared" ca="1" si="190"/>
        <v>#N/A</v>
      </c>
    </row>
    <row r="726" spans="1:17" hidden="1">
      <c r="A726" s="106">
        <f t="shared" si="184"/>
        <v>715</v>
      </c>
      <c r="B726" s="106" t="str">
        <f t="shared" ca="1" si="185"/>
        <v>N</v>
      </c>
      <c r="C726" s="106" t="str">
        <f t="shared" ca="1" si="192"/>
        <v>-</v>
      </c>
      <c r="D726" s="106" t="str">
        <f t="shared" ca="1" si="192"/>
        <v>-</v>
      </c>
      <c r="E726" s="106" t="str">
        <f t="shared" ca="1" si="192"/>
        <v>-</v>
      </c>
      <c r="F726" s="106" t="str">
        <f t="shared" ca="1" si="192"/>
        <v>-</v>
      </c>
      <c r="G726" s="106" t="str">
        <f t="shared" ca="1" si="192"/>
        <v>-</v>
      </c>
      <c r="H726" s="112" t="str">
        <f t="shared" ca="1" si="192"/>
        <v>-</v>
      </c>
      <c r="I726" s="106" t="str">
        <f t="shared" ca="1" si="192"/>
        <v>-</v>
      </c>
      <c r="J726" s="106" t="e">
        <f t="shared" ca="1" si="191"/>
        <v>#N/A</v>
      </c>
      <c r="K726" s="119" t="e">
        <f t="shared" ca="1" si="186"/>
        <v>#N/A</v>
      </c>
      <c r="L726" s="119" t="e">
        <f t="shared" ca="1" si="187"/>
        <v>#N/A</v>
      </c>
      <c r="M726" s="119" t="e">
        <f t="shared" ca="1" si="188"/>
        <v>#N/A</v>
      </c>
      <c r="N726" s="119" t="e">
        <f t="shared" ca="1" si="189"/>
        <v>#N/A</v>
      </c>
      <c r="O726" s="119" t="str">
        <f t="shared" ca="1" si="194"/>
        <v>-</v>
      </c>
      <c r="P726" s="119" t="str">
        <f t="shared" ca="1" si="193"/>
        <v>-</v>
      </c>
      <c r="Q726" s="106" t="e">
        <f t="shared" ca="1" si="190"/>
        <v>#N/A</v>
      </c>
    </row>
    <row r="727" spans="1:17" hidden="1">
      <c r="A727" s="106">
        <f t="shared" si="184"/>
        <v>716</v>
      </c>
      <c r="B727" s="106" t="str">
        <f t="shared" ca="1" si="185"/>
        <v>N</v>
      </c>
      <c r="C727" s="106" t="str">
        <f t="shared" ca="1" si="192"/>
        <v>-</v>
      </c>
      <c r="D727" s="106" t="str">
        <f t="shared" ca="1" si="192"/>
        <v>-</v>
      </c>
      <c r="E727" s="106" t="str">
        <f t="shared" ca="1" si="192"/>
        <v>-</v>
      </c>
      <c r="F727" s="106" t="str">
        <f t="shared" ca="1" si="192"/>
        <v>-</v>
      </c>
      <c r="G727" s="106" t="str">
        <f t="shared" ca="1" si="192"/>
        <v>-</v>
      </c>
      <c r="H727" s="112" t="str">
        <f t="shared" ca="1" si="192"/>
        <v>-</v>
      </c>
      <c r="I727" s="106" t="str">
        <f t="shared" ca="1" si="192"/>
        <v>-</v>
      </c>
      <c r="J727" s="106" t="e">
        <f t="shared" ca="1" si="191"/>
        <v>#N/A</v>
      </c>
      <c r="K727" s="119" t="e">
        <f t="shared" ca="1" si="186"/>
        <v>#N/A</v>
      </c>
      <c r="L727" s="119" t="e">
        <f t="shared" ca="1" si="187"/>
        <v>#N/A</v>
      </c>
      <c r="M727" s="119" t="e">
        <f t="shared" ca="1" si="188"/>
        <v>#N/A</v>
      </c>
      <c r="N727" s="119" t="e">
        <f t="shared" ca="1" si="189"/>
        <v>#N/A</v>
      </c>
      <c r="O727" s="119" t="str">
        <f t="shared" ca="1" si="194"/>
        <v>-</v>
      </c>
      <c r="P727" s="119" t="str">
        <f t="shared" ca="1" si="193"/>
        <v>-</v>
      </c>
      <c r="Q727" s="106" t="e">
        <f t="shared" ca="1" si="190"/>
        <v>#N/A</v>
      </c>
    </row>
    <row r="728" spans="1:17" hidden="1">
      <c r="A728" s="106">
        <f t="shared" si="184"/>
        <v>717</v>
      </c>
      <c r="B728" s="106" t="str">
        <f t="shared" ca="1" si="185"/>
        <v>N</v>
      </c>
      <c r="C728" s="106" t="str">
        <f t="shared" ca="1" si="192"/>
        <v>-</v>
      </c>
      <c r="D728" s="106" t="str">
        <f t="shared" ca="1" si="192"/>
        <v>-</v>
      </c>
      <c r="E728" s="106" t="str">
        <f t="shared" ca="1" si="192"/>
        <v>-</v>
      </c>
      <c r="F728" s="106" t="str">
        <f t="shared" ca="1" si="192"/>
        <v>-</v>
      </c>
      <c r="G728" s="106" t="str">
        <f t="shared" ca="1" si="192"/>
        <v>-</v>
      </c>
      <c r="H728" s="112" t="str">
        <f t="shared" ca="1" si="192"/>
        <v>-</v>
      </c>
      <c r="I728" s="106" t="str">
        <f t="shared" ca="1" si="192"/>
        <v>-</v>
      </c>
      <c r="J728" s="106" t="e">
        <f t="shared" ca="1" si="191"/>
        <v>#N/A</v>
      </c>
      <c r="K728" s="119" t="e">
        <f t="shared" ca="1" si="186"/>
        <v>#N/A</v>
      </c>
      <c r="L728" s="119" t="e">
        <f t="shared" ca="1" si="187"/>
        <v>#N/A</v>
      </c>
      <c r="M728" s="119" t="e">
        <f t="shared" ca="1" si="188"/>
        <v>#N/A</v>
      </c>
      <c r="N728" s="119" t="e">
        <f t="shared" ca="1" si="189"/>
        <v>#N/A</v>
      </c>
      <c r="O728" s="119" t="str">
        <f t="shared" ca="1" si="194"/>
        <v>-</v>
      </c>
      <c r="P728" s="119" t="str">
        <f t="shared" ca="1" si="193"/>
        <v>-</v>
      </c>
      <c r="Q728" s="106" t="e">
        <f t="shared" ca="1" si="190"/>
        <v>#N/A</v>
      </c>
    </row>
    <row r="729" spans="1:17" hidden="1">
      <c r="A729" s="106">
        <f t="shared" si="184"/>
        <v>718</v>
      </c>
      <c r="B729" s="106" t="str">
        <f t="shared" ca="1" si="185"/>
        <v>N</v>
      </c>
      <c r="C729" s="106" t="str">
        <f t="shared" ca="1" si="192"/>
        <v>-</v>
      </c>
      <c r="D729" s="106" t="str">
        <f t="shared" ca="1" si="192"/>
        <v>-</v>
      </c>
      <c r="E729" s="106" t="str">
        <f t="shared" ca="1" si="192"/>
        <v>-</v>
      </c>
      <c r="F729" s="106" t="str">
        <f t="shared" ca="1" si="192"/>
        <v>-</v>
      </c>
      <c r="G729" s="106" t="str">
        <f t="shared" ca="1" si="192"/>
        <v>-</v>
      </c>
      <c r="H729" s="112" t="str">
        <f t="shared" ca="1" si="192"/>
        <v>-</v>
      </c>
      <c r="I729" s="106" t="str">
        <f t="shared" ca="1" si="192"/>
        <v>-</v>
      </c>
      <c r="J729" s="106" t="e">
        <f t="shared" ca="1" si="191"/>
        <v>#N/A</v>
      </c>
      <c r="K729" s="119" t="e">
        <f t="shared" ca="1" si="186"/>
        <v>#N/A</v>
      </c>
      <c r="L729" s="119" t="e">
        <f t="shared" ca="1" si="187"/>
        <v>#N/A</v>
      </c>
      <c r="M729" s="119" t="e">
        <f t="shared" ca="1" si="188"/>
        <v>#N/A</v>
      </c>
      <c r="N729" s="119" t="e">
        <f t="shared" ca="1" si="189"/>
        <v>#N/A</v>
      </c>
      <c r="O729" s="119" t="str">
        <f t="shared" ca="1" si="194"/>
        <v>-</v>
      </c>
      <c r="P729" s="119" t="str">
        <f t="shared" ca="1" si="193"/>
        <v>-</v>
      </c>
      <c r="Q729" s="106" t="e">
        <f t="shared" ca="1" si="190"/>
        <v>#N/A</v>
      </c>
    </row>
    <row r="730" spans="1:17" hidden="1">
      <c r="A730" s="106">
        <f t="shared" si="184"/>
        <v>719</v>
      </c>
      <c r="B730" s="106" t="str">
        <f t="shared" ca="1" si="185"/>
        <v>N</v>
      </c>
      <c r="C730" s="106" t="str">
        <f t="shared" ca="1" si="192"/>
        <v>-</v>
      </c>
      <c r="D730" s="106" t="str">
        <f t="shared" ca="1" si="192"/>
        <v>-</v>
      </c>
      <c r="E730" s="106" t="str">
        <f t="shared" ca="1" si="192"/>
        <v>-</v>
      </c>
      <c r="F730" s="106" t="str">
        <f t="shared" ca="1" si="192"/>
        <v>-</v>
      </c>
      <c r="G730" s="106" t="str">
        <f t="shared" ca="1" si="192"/>
        <v>-</v>
      </c>
      <c r="H730" s="112" t="str">
        <f t="shared" ca="1" si="192"/>
        <v>-</v>
      </c>
      <c r="I730" s="106" t="str">
        <f t="shared" ca="1" si="192"/>
        <v>-</v>
      </c>
      <c r="J730" s="106" t="e">
        <f t="shared" ca="1" si="191"/>
        <v>#N/A</v>
      </c>
      <c r="K730" s="119" t="e">
        <f t="shared" ca="1" si="186"/>
        <v>#N/A</v>
      </c>
      <c r="L730" s="119" t="e">
        <f t="shared" ca="1" si="187"/>
        <v>#N/A</v>
      </c>
      <c r="M730" s="119" t="e">
        <f t="shared" ca="1" si="188"/>
        <v>#N/A</v>
      </c>
      <c r="N730" s="119" t="e">
        <f t="shared" ca="1" si="189"/>
        <v>#N/A</v>
      </c>
      <c r="O730" s="119" t="str">
        <f t="shared" ca="1" si="194"/>
        <v>-</v>
      </c>
      <c r="P730" s="119" t="str">
        <f t="shared" ca="1" si="193"/>
        <v>-</v>
      </c>
      <c r="Q730" s="106" t="e">
        <f t="shared" ca="1" si="190"/>
        <v>#N/A</v>
      </c>
    </row>
    <row r="731" spans="1:17" hidden="1">
      <c r="A731" s="106">
        <f t="shared" si="184"/>
        <v>720</v>
      </c>
      <c r="B731" s="106" t="str">
        <f t="shared" ca="1" si="185"/>
        <v>N</v>
      </c>
      <c r="C731" s="106" t="str">
        <f t="shared" ca="1" si="192"/>
        <v>-</v>
      </c>
      <c r="D731" s="106" t="str">
        <f t="shared" ca="1" si="192"/>
        <v>-</v>
      </c>
      <c r="E731" s="106" t="str">
        <f t="shared" ca="1" si="192"/>
        <v>-</v>
      </c>
      <c r="F731" s="106" t="str">
        <f t="shared" ca="1" si="192"/>
        <v>-</v>
      </c>
      <c r="G731" s="106" t="str">
        <f t="shared" ca="1" si="192"/>
        <v>-</v>
      </c>
      <c r="H731" s="112" t="str">
        <f t="shared" ca="1" si="192"/>
        <v>-</v>
      </c>
      <c r="I731" s="106" t="str">
        <f t="shared" ca="1" si="192"/>
        <v>-</v>
      </c>
      <c r="J731" s="106" t="e">
        <f t="shared" ca="1" si="191"/>
        <v>#N/A</v>
      </c>
      <c r="K731" s="119" t="e">
        <f t="shared" ca="1" si="186"/>
        <v>#N/A</v>
      </c>
      <c r="L731" s="119" t="e">
        <f t="shared" ca="1" si="187"/>
        <v>#N/A</v>
      </c>
      <c r="M731" s="119" t="e">
        <f t="shared" ca="1" si="188"/>
        <v>#N/A</v>
      </c>
      <c r="N731" s="119" t="e">
        <f t="shared" ca="1" si="189"/>
        <v>#N/A</v>
      </c>
      <c r="O731" s="119" t="str">
        <f t="shared" ca="1" si="194"/>
        <v>-</v>
      </c>
      <c r="P731" s="119" t="str">
        <f t="shared" ca="1" si="193"/>
        <v>-</v>
      </c>
      <c r="Q731" s="106" t="e">
        <f t="shared" ca="1" si="190"/>
        <v>#N/A</v>
      </c>
    </row>
    <row r="732" spans="1:17" hidden="1">
      <c r="A732" s="106">
        <f t="shared" si="184"/>
        <v>721</v>
      </c>
      <c r="B732" s="106" t="str">
        <f t="shared" ca="1" si="185"/>
        <v>N</v>
      </c>
      <c r="C732" s="106" t="str">
        <f t="shared" ref="C732:I741" ca="1" si="195">IF($B732="OK",OFFSET(gen_sort_ul,$A732,C$2),"-")</f>
        <v>-</v>
      </c>
      <c r="D732" s="106" t="str">
        <f t="shared" ca="1" si="195"/>
        <v>-</v>
      </c>
      <c r="E732" s="106" t="str">
        <f t="shared" ca="1" si="195"/>
        <v>-</v>
      </c>
      <c r="F732" s="106" t="str">
        <f t="shared" ca="1" si="195"/>
        <v>-</v>
      </c>
      <c r="G732" s="106" t="str">
        <f t="shared" ca="1" si="195"/>
        <v>-</v>
      </c>
      <c r="H732" s="112" t="str">
        <f t="shared" ca="1" si="195"/>
        <v>-</v>
      </c>
      <c r="I732" s="106" t="str">
        <f t="shared" ca="1" si="195"/>
        <v>-</v>
      </c>
      <c r="J732" s="106" t="e">
        <f t="shared" ca="1" si="191"/>
        <v>#N/A</v>
      </c>
      <c r="K732" s="119" t="e">
        <f t="shared" ca="1" si="186"/>
        <v>#N/A</v>
      </c>
      <c r="L732" s="119" t="e">
        <f t="shared" ca="1" si="187"/>
        <v>#N/A</v>
      </c>
      <c r="M732" s="119" t="e">
        <f t="shared" ca="1" si="188"/>
        <v>#N/A</v>
      </c>
      <c r="N732" s="119" t="e">
        <f t="shared" ca="1" si="189"/>
        <v>#N/A</v>
      </c>
      <c r="O732" s="119" t="str">
        <f t="shared" ca="1" si="194"/>
        <v>-</v>
      </c>
      <c r="P732" s="119" t="str">
        <f t="shared" ca="1" si="193"/>
        <v>-</v>
      </c>
      <c r="Q732" s="106" t="e">
        <f t="shared" ca="1" si="190"/>
        <v>#N/A</v>
      </c>
    </row>
    <row r="733" spans="1:17" hidden="1">
      <c r="A733" s="106">
        <f t="shared" si="184"/>
        <v>722</v>
      </c>
      <c r="B733" s="106" t="str">
        <f t="shared" ca="1" si="185"/>
        <v>N</v>
      </c>
      <c r="C733" s="106" t="str">
        <f t="shared" ca="1" si="195"/>
        <v>-</v>
      </c>
      <c r="D733" s="106" t="str">
        <f t="shared" ca="1" si="195"/>
        <v>-</v>
      </c>
      <c r="E733" s="106" t="str">
        <f t="shared" ca="1" si="195"/>
        <v>-</v>
      </c>
      <c r="F733" s="106" t="str">
        <f t="shared" ca="1" si="195"/>
        <v>-</v>
      </c>
      <c r="G733" s="106" t="str">
        <f t="shared" ca="1" si="195"/>
        <v>-</v>
      </c>
      <c r="H733" s="112" t="str">
        <f t="shared" ca="1" si="195"/>
        <v>-</v>
      </c>
      <c r="I733" s="106" t="str">
        <f t="shared" ca="1" si="195"/>
        <v>-</v>
      </c>
      <c r="J733" s="106" t="e">
        <f t="shared" ca="1" si="191"/>
        <v>#N/A</v>
      </c>
      <c r="K733" s="119" t="e">
        <f t="shared" ca="1" si="186"/>
        <v>#N/A</v>
      </c>
      <c r="L733" s="119" t="e">
        <f t="shared" ca="1" si="187"/>
        <v>#N/A</v>
      </c>
      <c r="M733" s="119" t="e">
        <f t="shared" ca="1" si="188"/>
        <v>#N/A</v>
      </c>
      <c r="N733" s="119" t="e">
        <f t="shared" ca="1" si="189"/>
        <v>#N/A</v>
      </c>
      <c r="O733" s="119" t="str">
        <f t="shared" ca="1" si="194"/>
        <v>-</v>
      </c>
      <c r="P733" s="119" t="str">
        <f t="shared" ca="1" si="193"/>
        <v>-</v>
      </c>
      <c r="Q733" s="106" t="e">
        <f t="shared" ca="1" si="190"/>
        <v>#N/A</v>
      </c>
    </row>
    <row r="734" spans="1:17" hidden="1">
      <c r="A734" s="106">
        <f t="shared" si="184"/>
        <v>723</v>
      </c>
      <c r="B734" s="106" t="str">
        <f t="shared" ca="1" si="185"/>
        <v>N</v>
      </c>
      <c r="C734" s="106" t="str">
        <f t="shared" ca="1" si="195"/>
        <v>-</v>
      </c>
      <c r="D734" s="106" t="str">
        <f t="shared" ca="1" si="195"/>
        <v>-</v>
      </c>
      <c r="E734" s="106" t="str">
        <f t="shared" ca="1" si="195"/>
        <v>-</v>
      </c>
      <c r="F734" s="106" t="str">
        <f t="shared" ca="1" si="195"/>
        <v>-</v>
      </c>
      <c r="G734" s="106" t="str">
        <f t="shared" ca="1" si="195"/>
        <v>-</v>
      </c>
      <c r="H734" s="112" t="str">
        <f t="shared" ca="1" si="195"/>
        <v>-</v>
      </c>
      <c r="I734" s="106" t="str">
        <f t="shared" ca="1" si="195"/>
        <v>-</v>
      </c>
      <c r="J734" s="106" t="e">
        <f t="shared" ca="1" si="191"/>
        <v>#N/A</v>
      </c>
      <c r="K734" s="119" t="e">
        <f t="shared" ca="1" si="186"/>
        <v>#N/A</v>
      </c>
      <c r="L734" s="119" t="e">
        <f t="shared" ca="1" si="187"/>
        <v>#N/A</v>
      </c>
      <c r="M734" s="119" t="e">
        <f t="shared" ca="1" si="188"/>
        <v>#N/A</v>
      </c>
      <c r="N734" s="119" t="e">
        <f t="shared" ca="1" si="189"/>
        <v>#N/A</v>
      </c>
      <c r="O734" s="119" t="str">
        <f t="shared" ca="1" si="194"/>
        <v>-</v>
      </c>
      <c r="P734" s="119" t="str">
        <f t="shared" ca="1" si="193"/>
        <v>-</v>
      </c>
      <c r="Q734" s="106" t="e">
        <f t="shared" ca="1" si="190"/>
        <v>#N/A</v>
      </c>
    </row>
    <row r="735" spans="1:17" hidden="1">
      <c r="A735" s="106">
        <f t="shared" si="184"/>
        <v>724</v>
      </c>
      <c r="B735" s="106" t="str">
        <f t="shared" ca="1" si="185"/>
        <v>N</v>
      </c>
      <c r="C735" s="106" t="str">
        <f t="shared" ca="1" si="195"/>
        <v>-</v>
      </c>
      <c r="D735" s="106" t="str">
        <f t="shared" ca="1" si="195"/>
        <v>-</v>
      </c>
      <c r="E735" s="106" t="str">
        <f t="shared" ca="1" si="195"/>
        <v>-</v>
      </c>
      <c r="F735" s="106" t="str">
        <f t="shared" ca="1" si="195"/>
        <v>-</v>
      </c>
      <c r="G735" s="106" t="str">
        <f t="shared" ca="1" si="195"/>
        <v>-</v>
      </c>
      <c r="H735" s="112" t="str">
        <f t="shared" ca="1" si="195"/>
        <v>-</v>
      </c>
      <c r="I735" s="106" t="str">
        <f t="shared" ca="1" si="195"/>
        <v>-</v>
      </c>
      <c r="J735" s="106" t="e">
        <f t="shared" ca="1" si="191"/>
        <v>#N/A</v>
      </c>
      <c r="K735" s="119" t="e">
        <f t="shared" ca="1" si="186"/>
        <v>#N/A</v>
      </c>
      <c r="L735" s="119" t="e">
        <f t="shared" ca="1" si="187"/>
        <v>#N/A</v>
      </c>
      <c r="M735" s="119" t="e">
        <f t="shared" ca="1" si="188"/>
        <v>#N/A</v>
      </c>
      <c r="N735" s="119" t="e">
        <f t="shared" ca="1" si="189"/>
        <v>#N/A</v>
      </c>
      <c r="O735" s="119" t="str">
        <f t="shared" ca="1" si="194"/>
        <v>-</v>
      </c>
      <c r="P735" s="119" t="str">
        <f t="shared" ca="1" si="193"/>
        <v>-</v>
      </c>
      <c r="Q735" s="106" t="e">
        <f t="shared" ca="1" si="190"/>
        <v>#N/A</v>
      </c>
    </row>
    <row r="736" spans="1:17" hidden="1">
      <c r="A736" s="106">
        <f t="shared" si="184"/>
        <v>725</v>
      </c>
      <c r="B736" s="106" t="str">
        <f t="shared" ca="1" si="185"/>
        <v>N</v>
      </c>
      <c r="C736" s="106" t="str">
        <f t="shared" ca="1" si="195"/>
        <v>-</v>
      </c>
      <c r="D736" s="106" t="str">
        <f t="shared" ca="1" si="195"/>
        <v>-</v>
      </c>
      <c r="E736" s="106" t="str">
        <f t="shared" ca="1" si="195"/>
        <v>-</v>
      </c>
      <c r="F736" s="106" t="str">
        <f t="shared" ca="1" si="195"/>
        <v>-</v>
      </c>
      <c r="G736" s="106" t="str">
        <f t="shared" ca="1" si="195"/>
        <v>-</v>
      </c>
      <c r="H736" s="112" t="str">
        <f t="shared" ca="1" si="195"/>
        <v>-</v>
      </c>
      <c r="I736" s="106" t="str">
        <f t="shared" ca="1" si="195"/>
        <v>-</v>
      </c>
      <c r="J736" s="106" t="e">
        <f t="shared" ca="1" si="191"/>
        <v>#N/A</v>
      </c>
      <c r="K736" s="119" t="e">
        <f t="shared" ca="1" si="186"/>
        <v>#N/A</v>
      </c>
      <c r="L736" s="119" t="e">
        <f t="shared" ca="1" si="187"/>
        <v>#N/A</v>
      </c>
      <c r="M736" s="119" t="e">
        <f t="shared" ca="1" si="188"/>
        <v>#N/A</v>
      </c>
      <c r="N736" s="119" t="e">
        <f t="shared" ca="1" si="189"/>
        <v>#N/A</v>
      </c>
      <c r="O736" s="119" t="str">
        <f t="shared" ca="1" si="194"/>
        <v>-</v>
      </c>
      <c r="P736" s="119" t="str">
        <f t="shared" ca="1" si="193"/>
        <v>-</v>
      </c>
      <c r="Q736" s="106" t="e">
        <f t="shared" ca="1" si="190"/>
        <v>#N/A</v>
      </c>
    </row>
    <row r="737" spans="1:17" hidden="1">
      <c r="A737" s="106">
        <f t="shared" si="184"/>
        <v>726</v>
      </c>
      <c r="B737" s="106" t="str">
        <f t="shared" ca="1" si="185"/>
        <v>N</v>
      </c>
      <c r="C737" s="106" t="str">
        <f t="shared" ca="1" si="195"/>
        <v>-</v>
      </c>
      <c r="D737" s="106" t="str">
        <f t="shared" ca="1" si="195"/>
        <v>-</v>
      </c>
      <c r="E737" s="106" t="str">
        <f t="shared" ca="1" si="195"/>
        <v>-</v>
      </c>
      <c r="F737" s="106" t="str">
        <f t="shared" ca="1" si="195"/>
        <v>-</v>
      </c>
      <c r="G737" s="106" t="str">
        <f t="shared" ca="1" si="195"/>
        <v>-</v>
      </c>
      <c r="H737" s="112" t="str">
        <f t="shared" ca="1" si="195"/>
        <v>-</v>
      </c>
      <c r="I737" s="106" t="str">
        <f t="shared" ca="1" si="195"/>
        <v>-</v>
      </c>
      <c r="J737" s="106" t="e">
        <f t="shared" ca="1" si="191"/>
        <v>#N/A</v>
      </c>
      <c r="K737" s="119" t="e">
        <f t="shared" ca="1" si="186"/>
        <v>#N/A</v>
      </c>
      <c r="L737" s="119" t="e">
        <f t="shared" ca="1" si="187"/>
        <v>#N/A</v>
      </c>
      <c r="M737" s="119" t="e">
        <f t="shared" ca="1" si="188"/>
        <v>#N/A</v>
      </c>
      <c r="N737" s="119" t="e">
        <f t="shared" ca="1" si="189"/>
        <v>#N/A</v>
      </c>
      <c r="O737" s="119" t="str">
        <f t="shared" ca="1" si="194"/>
        <v>-</v>
      </c>
      <c r="P737" s="119" t="str">
        <f t="shared" ca="1" si="193"/>
        <v>-</v>
      </c>
      <c r="Q737" s="106" t="e">
        <f t="shared" ca="1" si="190"/>
        <v>#N/A</v>
      </c>
    </row>
    <row r="738" spans="1:17" hidden="1">
      <c r="A738" s="106">
        <f t="shared" si="184"/>
        <v>727</v>
      </c>
      <c r="B738" s="106" t="str">
        <f t="shared" ca="1" si="185"/>
        <v>N</v>
      </c>
      <c r="C738" s="106" t="str">
        <f t="shared" ca="1" si="195"/>
        <v>-</v>
      </c>
      <c r="D738" s="106" t="str">
        <f t="shared" ca="1" si="195"/>
        <v>-</v>
      </c>
      <c r="E738" s="106" t="str">
        <f t="shared" ca="1" si="195"/>
        <v>-</v>
      </c>
      <c r="F738" s="106" t="str">
        <f t="shared" ca="1" si="195"/>
        <v>-</v>
      </c>
      <c r="G738" s="106" t="str">
        <f t="shared" ca="1" si="195"/>
        <v>-</v>
      </c>
      <c r="H738" s="112" t="str">
        <f t="shared" ca="1" si="195"/>
        <v>-</v>
      </c>
      <c r="I738" s="106" t="str">
        <f t="shared" ca="1" si="195"/>
        <v>-</v>
      </c>
      <c r="J738" s="106" t="e">
        <f t="shared" ca="1" si="191"/>
        <v>#N/A</v>
      </c>
      <c r="K738" s="119" t="e">
        <f t="shared" ca="1" si="186"/>
        <v>#N/A</v>
      </c>
      <c r="L738" s="119" t="e">
        <f t="shared" ca="1" si="187"/>
        <v>#N/A</v>
      </c>
      <c r="M738" s="119" t="e">
        <f t="shared" ca="1" si="188"/>
        <v>#N/A</v>
      </c>
      <c r="N738" s="119" t="e">
        <f t="shared" ca="1" si="189"/>
        <v>#N/A</v>
      </c>
      <c r="O738" s="119" t="str">
        <f t="shared" ca="1" si="194"/>
        <v>-</v>
      </c>
      <c r="P738" s="119" t="str">
        <f t="shared" ca="1" si="193"/>
        <v>-</v>
      </c>
      <c r="Q738" s="106" t="e">
        <f t="shared" ca="1" si="190"/>
        <v>#N/A</v>
      </c>
    </row>
    <row r="739" spans="1:17" hidden="1">
      <c r="A739" s="106">
        <f t="shared" si="184"/>
        <v>728</v>
      </c>
      <c r="B739" s="106" t="str">
        <f t="shared" ca="1" si="185"/>
        <v>N</v>
      </c>
      <c r="C739" s="106" t="str">
        <f t="shared" ca="1" si="195"/>
        <v>-</v>
      </c>
      <c r="D739" s="106" t="str">
        <f t="shared" ca="1" si="195"/>
        <v>-</v>
      </c>
      <c r="E739" s="106" t="str">
        <f t="shared" ca="1" si="195"/>
        <v>-</v>
      </c>
      <c r="F739" s="106" t="str">
        <f t="shared" ca="1" si="195"/>
        <v>-</v>
      </c>
      <c r="G739" s="106" t="str">
        <f t="shared" ca="1" si="195"/>
        <v>-</v>
      </c>
      <c r="H739" s="112" t="str">
        <f t="shared" ca="1" si="195"/>
        <v>-</v>
      </c>
      <c r="I739" s="106" t="str">
        <f t="shared" ca="1" si="195"/>
        <v>-</v>
      </c>
      <c r="J739" s="106" t="e">
        <f t="shared" ca="1" si="191"/>
        <v>#N/A</v>
      </c>
      <c r="K739" s="119" t="e">
        <f t="shared" ca="1" si="186"/>
        <v>#N/A</v>
      </c>
      <c r="L739" s="119" t="e">
        <f t="shared" ca="1" si="187"/>
        <v>#N/A</v>
      </c>
      <c r="M739" s="119" t="e">
        <f t="shared" ca="1" si="188"/>
        <v>#N/A</v>
      </c>
      <c r="N739" s="119" t="e">
        <f t="shared" ca="1" si="189"/>
        <v>#N/A</v>
      </c>
      <c r="O739" s="119" t="str">
        <f t="shared" ca="1" si="194"/>
        <v>-</v>
      </c>
      <c r="P739" s="119" t="str">
        <f t="shared" ca="1" si="193"/>
        <v>-</v>
      </c>
      <c r="Q739" s="106" t="e">
        <f t="shared" ca="1" si="190"/>
        <v>#N/A</v>
      </c>
    </row>
    <row r="740" spans="1:17" hidden="1">
      <c r="A740" s="106">
        <f t="shared" si="184"/>
        <v>729</v>
      </c>
      <c r="B740" s="106" t="str">
        <f t="shared" ca="1" si="185"/>
        <v>N</v>
      </c>
      <c r="C740" s="106" t="str">
        <f t="shared" ca="1" si="195"/>
        <v>-</v>
      </c>
      <c r="D740" s="106" t="str">
        <f t="shared" ca="1" si="195"/>
        <v>-</v>
      </c>
      <c r="E740" s="106" t="str">
        <f t="shared" ca="1" si="195"/>
        <v>-</v>
      </c>
      <c r="F740" s="106" t="str">
        <f t="shared" ca="1" si="195"/>
        <v>-</v>
      </c>
      <c r="G740" s="106" t="str">
        <f t="shared" ca="1" si="195"/>
        <v>-</v>
      </c>
      <c r="H740" s="112" t="str">
        <f t="shared" ca="1" si="195"/>
        <v>-</v>
      </c>
      <c r="I740" s="106" t="str">
        <f t="shared" ca="1" si="195"/>
        <v>-</v>
      </c>
      <c r="J740" s="106" t="e">
        <f t="shared" ca="1" si="191"/>
        <v>#N/A</v>
      </c>
      <c r="K740" s="119" t="e">
        <f t="shared" ca="1" si="186"/>
        <v>#N/A</v>
      </c>
      <c r="L740" s="119" t="e">
        <f t="shared" ca="1" si="187"/>
        <v>#N/A</v>
      </c>
      <c r="M740" s="119" t="e">
        <f t="shared" ca="1" si="188"/>
        <v>#N/A</v>
      </c>
      <c r="N740" s="119" t="e">
        <f t="shared" ca="1" si="189"/>
        <v>#N/A</v>
      </c>
      <c r="O740" s="119" t="str">
        <f t="shared" ca="1" si="194"/>
        <v>-</v>
      </c>
      <c r="P740" s="119" t="str">
        <f t="shared" ca="1" si="193"/>
        <v>-</v>
      </c>
      <c r="Q740" s="106" t="e">
        <f t="shared" ca="1" si="190"/>
        <v>#N/A</v>
      </c>
    </row>
    <row r="741" spans="1:17" hidden="1">
      <c r="A741" s="106">
        <f t="shared" si="184"/>
        <v>730</v>
      </c>
      <c r="B741" s="106" t="str">
        <f t="shared" ca="1" si="185"/>
        <v>N</v>
      </c>
      <c r="C741" s="106" t="str">
        <f t="shared" ca="1" si="195"/>
        <v>-</v>
      </c>
      <c r="D741" s="106" t="str">
        <f t="shared" ca="1" si="195"/>
        <v>-</v>
      </c>
      <c r="E741" s="106" t="str">
        <f t="shared" ca="1" si="195"/>
        <v>-</v>
      </c>
      <c r="F741" s="106" t="str">
        <f t="shared" ca="1" si="195"/>
        <v>-</v>
      </c>
      <c r="G741" s="106" t="str">
        <f t="shared" ca="1" si="195"/>
        <v>-</v>
      </c>
      <c r="H741" s="112" t="str">
        <f t="shared" ca="1" si="195"/>
        <v>-</v>
      </c>
      <c r="I741" s="106" t="str">
        <f t="shared" ca="1" si="195"/>
        <v>-</v>
      </c>
      <c r="J741" s="106" t="e">
        <f t="shared" ca="1" si="191"/>
        <v>#N/A</v>
      </c>
      <c r="K741" s="119" t="e">
        <f t="shared" ca="1" si="186"/>
        <v>#N/A</v>
      </c>
      <c r="L741" s="119" t="e">
        <f t="shared" ca="1" si="187"/>
        <v>#N/A</v>
      </c>
      <c r="M741" s="119" t="e">
        <f t="shared" ca="1" si="188"/>
        <v>#N/A</v>
      </c>
      <c r="N741" s="119" t="e">
        <f t="shared" ca="1" si="189"/>
        <v>#N/A</v>
      </c>
      <c r="O741" s="119" t="str">
        <f t="shared" ca="1" si="194"/>
        <v>-</v>
      </c>
      <c r="P741" s="119" t="str">
        <f t="shared" ca="1" si="193"/>
        <v>-</v>
      </c>
      <c r="Q741" s="106" t="e">
        <f t="shared" ca="1" si="190"/>
        <v>#N/A</v>
      </c>
    </row>
    <row r="742" spans="1:17" hidden="1">
      <c r="A742" s="106">
        <f t="shared" si="184"/>
        <v>731</v>
      </c>
      <c r="B742" s="106" t="str">
        <f t="shared" ca="1" si="185"/>
        <v>N</v>
      </c>
      <c r="C742" s="106" t="str">
        <f t="shared" ref="C742:I751" ca="1" si="196">IF($B742="OK",OFFSET(gen_sort_ul,$A742,C$2),"-")</f>
        <v>-</v>
      </c>
      <c r="D742" s="106" t="str">
        <f t="shared" ca="1" si="196"/>
        <v>-</v>
      </c>
      <c r="E742" s="106" t="str">
        <f t="shared" ca="1" si="196"/>
        <v>-</v>
      </c>
      <c r="F742" s="106" t="str">
        <f t="shared" ca="1" si="196"/>
        <v>-</v>
      </c>
      <c r="G742" s="106" t="str">
        <f t="shared" ca="1" si="196"/>
        <v>-</v>
      </c>
      <c r="H742" s="112" t="str">
        <f t="shared" ca="1" si="196"/>
        <v>-</v>
      </c>
      <c r="I742" s="106" t="str">
        <f t="shared" ca="1" si="196"/>
        <v>-</v>
      </c>
      <c r="J742" s="106" t="e">
        <f t="shared" ca="1" si="191"/>
        <v>#N/A</v>
      </c>
      <c r="K742" s="119" t="e">
        <f t="shared" ca="1" si="186"/>
        <v>#N/A</v>
      </c>
      <c r="L742" s="119" t="e">
        <f t="shared" ca="1" si="187"/>
        <v>#N/A</v>
      </c>
      <c r="M742" s="119" t="e">
        <f t="shared" ca="1" si="188"/>
        <v>#N/A</v>
      </c>
      <c r="N742" s="119" t="e">
        <f t="shared" ca="1" si="189"/>
        <v>#N/A</v>
      </c>
      <c r="O742" s="119" t="str">
        <f t="shared" ca="1" si="194"/>
        <v>-</v>
      </c>
      <c r="P742" s="119" t="str">
        <f t="shared" ca="1" si="193"/>
        <v>-</v>
      </c>
      <c r="Q742" s="106" t="e">
        <f t="shared" ca="1" si="190"/>
        <v>#N/A</v>
      </c>
    </row>
    <row r="743" spans="1:17" hidden="1">
      <c r="A743" s="106">
        <f t="shared" si="184"/>
        <v>732</v>
      </c>
      <c r="B743" s="106" t="str">
        <f t="shared" ca="1" si="185"/>
        <v>N</v>
      </c>
      <c r="C743" s="106" t="str">
        <f t="shared" ca="1" si="196"/>
        <v>-</v>
      </c>
      <c r="D743" s="106" t="str">
        <f t="shared" ca="1" si="196"/>
        <v>-</v>
      </c>
      <c r="E743" s="106" t="str">
        <f t="shared" ca="1" si="196"/>
        <v>-</v>
      </c>
      <c r="F743" s="106" t="str">
        <f t="shared" ca="1" si="196"/>
        <v>-</v>
      </c>
      <c r="G743" s="106" t="str">
        <f t="shared" ca="1" si="196"/>
        <v>-</v>
      </c>
      <c r="H743" s="112" t="str">
        <f t="shared" ca="1" si="196"/>
        <v>-</v>
      </c>
      <c r="I743" s="106" t="str">
        <f t="shared" ca="1" si="196"/>
        <v>-</v>
      </c>
      <c r="J743" s="106" t="e">
        <f t="shared" ca="1" si="191"/>
        <v>#N/A</v>
      </c>
      <c r="K743" s="119" t="e">
        <f t="shared" ca="1" si="186"/>
        <v>#N/A</v>
      </c>
      <c r="L743" s="119" t="e">
        <f t="shared" ca="1" si="187"/>
        <v>#N/A</v>
      </c>
      <c r="M743" s="119" t="e">
        <f t="shared" ca="1" si="188"/>
        <v>#N/A</v>
      </c>
      <c r="N743" s="119" t="e">
        <f t="shared" ca="1" si="189"/>
        <v>#N/A</v>
      </c>
      <c r="O743" s="119" t="str">
        <f t="shared" ca="1" si="194"/>
        <v>-</v>
      </c>
      <c r="P743" s="119" t="str">
        <f t="shared" ca="1" si="193"/>
        <v>-</v>
      </c>
      <c r="Q743" s="106" t="e">
        <f t="shared" ca="1" si="190"/>
        <v>#N/A</v>
      </c>
    </row>
    <row r="744" spans="1:17" hidden="1">
      <c r="A744" s="106">
        <f t="shared" si="184"/>
        <v>733</v>
      </c>
      <c r="B744" s="106" t="str">
        <f t="shared" ca="1" si="185"/>
        <v>N</v>
      </c>
      <c r="C744" s="106" t="str">
        <f t="shared" ca="1" si="196"/>
        <v>-</v>
      </c>
      <c r="D744" s="106" t="str">
        <f t="shared" ca="1" si="196"/>
        <v>-</v>
      </c>
      <c r="E744" s="106" t="str">
        <f t="shared" ca="1" si="196"/>
        <v>-</v>
      </c>
      <c r="F744" s="106" t="str">
        <f t="shared" ca="1" si="196"/>
        <v>-</v>
      </c>
      <c r="G744" s="106" t="str">
        <f t="shared" ca="1" si="196"/>
        <v>-</v>
      </c>
      <c r="H744" s="112" t="str">
        <f t="shared" ca="1" si="196"/>
        <v>-</v>
      </c>
      <c r="I744" s="106" t="str">
        <f t="shared" ca="1" si="196"/>
        <v>-</v>
      </c>
      <c r="J744" s="106" t="e">
        <f t="shared" ca="1" si="191"/>
        <v>#N/A</v>
      </c>
      <c r="K744" s="119" t="e">
        <f t="shared" ca="1" si="186"/>
        <v>#N/A</v>
      </c>
      <c r="L744" s="119" t="e">
        <f t="shared" ca="1" si="187"/>
        <v>#N/A</v>
      </c>
      <c r="M744" s="119" t="e">
        <f t="shared" ca="1" si="188"/>
        <v>#N/A</v>
      </c>
      <c r="N744" s="119" t="e">
        <f t="shared" ca="1" si="189"/>
        <v>#N/A</v>
      </c>
      <c r="O744" s="119" t="str">
        <f t="shared" ca="1" si="194"/>
        <v>-</v>
      </c>
      <c r="P744" s="119" t="str">
        <f t="shared" ca="1" si="193"/>
        <v>-</v>
      </c>
      <c r="Q744" s="106" t="e">
        <f t="shared" ca="1" si="190"/>
        <v>#N/A</v>
      </c>
    </row>
    <row r="745" spans="1:17" hidden="1">
      <c r="A745" s="106">
        <f t="shared" si="184"/>
        <v>734</v>
      </c>
      <c r="B745" s="106" t="str">
        <f t="shared" ca="1" si="185"/>
        <v>N</v>
      </c>
      <c r="C745" s="106" t="str">
        <f t="shared" ca="1" si="196"/>
        <v>-</v>
      </c>
      <c r="D745" s="106" t="str">
        <f t="shared" ca="1" si="196"/>
        <v>-</v>
      </c>
      <c r="E745" s="106" t="str">
        <f t="shared" ca="1" si="196"/>
        <v>-</v>
      </c>
      <c r="F745" s="106" t="str">
        <f t="shared" ca="1" si="196"/>
        <v>-</v>
      </c>
      <c r="G745" s="106" t="str">
        <f t="shared" ca="1" si="196"/>
        <v>-</v>
      </c>
      <c r="H745" s="112" t="str">
        <f t="shared" ca="1" si="196"/>
        <v>-</v>
      </c>
      <c r="I745" s="106" t="str">
        <f t="shared" ca="1" si="196"/>
        <v>-</v>
      </c>
      <c r="J745" s="106" t="e">
        <f t="shared" ca="1" si="191"/>
        <v>#N/A</v>
      </c>
      <c r="K745" s="119" t="e">
        <f t="shared" ca="1" si="186"/>
        <v>#N/A</v>
      </c>
      <c r="L745" s="119" t="e">
        <f t="shared" ca="1" si="187"/>
        <v>#N/A</v>
      </c>
      <c r="M745" s="119" t="e">
        <f t="shared" ca="1" si="188"/>
        <v>#N/A</v>
      </c>
      <c r="N745" s="119" t="e">
        <f t="shared" ca="1" si="189"/>
        <v>#N/A</v>
      </c>
      <c r="O745" s="119" t="str">
        <f t="shared" ca="1" si="194"/>
        <v>-</v>
      </c>
      <c r="P745" s="119" t="str">
        <f t="shared" ca="1" si="193"/>
        <v>-</v>
      </c>
      <c r="Q745" s="106" t="e">
        <f t="shared" ca="1" si="190"/>
        <v>#N/A</v>
      </c>
    </row>
    <row r="746" spans="1:17" hidden="1">
      <c r="A746" s="106">
        <f t="shared" si="184"/>
        <v>735</v>
      </c>
      <c r="B746" s="106" t="str">
        <f t="shared" ca="1" si="185"/>
        <v>N</v>
      </c>
      <c r="C746" s="106" t="str">
        <f t="shared" ca="1" si="196"/>
        <v>-</v>
      </c>
      <c r="D746" s="106" t="str">
        <f t="shared" ca="1" si="196"/>
        <v>-</v>
      </c>
      <c r="E746" s="106" t="str">
        <f t="shared" ca="1" si="196"/>
        <v>-</v>
      </c>
      <c r="F746" s="106" t="str">
        <f t="shared" ca="1" si="196"/>
        <v>-</v>
      </c>
      <c r="G746" s="106" t="str">
        <f t="shared" ca="1" si="196"/>
        <v>-</v>
      </c>
      <c r="H746" s="112" t="str">
        <f t="shared" ca="1" si="196"/>
        <v>-</v>
      </c>
      <c r="I746" s="106" t="str">
        <f t="shared" ca="1" si="196"/>
        <v>-</v>
      </c>
      <c r="J746" s="106" t="e">
        <f t="shared" ca="1" si="191"/>
        <v>#N/A</v>
      </c>
      <c r="K746" s="119" t="e">
        <f t="shared" ca="1" si="186"/>
        <v>#N/A</v>
      </c>
      <c r="L746" s="119" t="e">
        <f t="shared" ca="1" si="187"/>
        <v>#N/A</v>
      </c>
      <c r="M746" s="119" t="e">
        <f t="shared" ca="1" si="188"/>
        <v>#N/A</v>
      </c>
      <c r="N746" s="119" t="e">
        <f t="shared" ca="1" si="189"/>
        <v>#N/A</v>
      </c>
      <c r="O746" s="119" t="str">
        <f t="shared" ca="1" si="194"/>
        <v>-</v>
      </c>
      <c r="P746" s="119" t="str">
        <f t="shared" ca="1" si="193"/>
        <v>-</v>
      </c>
      <c r="Q746" s="106" t="e">
        <f t="shared" ca="1" si="190"/>
        <v>#N/A</v>
      </c>
    </row>
    <row r="747" spans="1:17" hidden="1">
      <c r="A747" s="106">
        <f t="shared" si="184"/>
        <v>736</v>
      </c>
      <c r="B747" s="106" t="str">
        <f t="shared" ca="1" si="185"/>
        <v>N</v>
      </c>
      <c r="C747" s="106" t="str">
        <f t="shared" ca="1" si="196"/>
        <v>-</v>
      </c>
      <c r="D747" s="106" t="str">
        <f t="shared" ca="1" si="196"/>
        <v>-</v>
      </c>
      <c r="E747" s="106" t="str">
        <f t="shared" ca="1" si="196"/>
        <v>-</v>
      </c>
      <c r="F747" s="106" t="str">
        <f t="shared" ca="1" si="196"/>
        <v>-</v>
      </c>
      <c r="G747" s="106" t="str">
        <f t="shared" ca="1" si="196"/>
        <v>-</v>
      </c>
      <c r="H747" s="112" t="str">
        <f t="shared" ca="1" si="196"/>
        <v>-</v>
      </c>
      <c r="I747" s="106" t="str">
        <f t="shared" ca="1" si="196"/>
        <v>-</v>
      </c>
      <c r="J747" s="106" t="e">
        <f t="shared" ca="1" si="191"/>
        <v>#N/A</v>
      </c>
      <c r="K747" s="119" t="e">
        <f t="shared" ca="1" si="186"/>
        <v>#N/A</v>
      </c>
      <c r="L747" s="119" t="e">
        <f t="shared" ca="1" si="187"/>
        <v>#N/A</v>
      </c>
      <c r="M747" s="119" t="e">
        <f t="shared" ca="1" si="188"/>
        <v>#N/A</v>
      </c>
      <c r="N747" s="119" t="e">
        <f t="shared" ca="1" si="189"/>
        <v>#N/A</v>
      </c>
      <c r="O747" s="119" t="str">
        <f t="shared" ca="1" si="194"/>
        <v>-</v>
      </c>
      <c r="P747" s="119" t="str">
        <f t="shared" ca="1" si="193"/>
        <v>-</v>
      </c>
      <c r="Q747" s="106" t="e">
        <f t="shared" ca="1" si="190"/>
        <v>#N/A</v>
      </c>
    </row>
    <row r="748" spans="1:17" hidden="1">
      <c r="A748" s="106">
        <f t="shared" si="184"/>
        <v>737</v>
      </c>
      <c r="B748" s="106" t="str">
        <f t="shared" ca="1" si="185"/>
        <v>N</v>
      </c>
      <c r="C748" s="106" t="str">
        <f t="shared" ca="1" si="196"/>
        <v>-</v>
      </c>
      <c r="D748" s="106" t="str">
        <f t="shared" ca="1" si="196"/>
        <v>-</v>
      </c>
      <c r="E748" s="106" t="str">
        <f t="shared" ca="1" si="196"/>
        <v>-</v>
      </c>
      <c r="F748" s="106" t="str">
        <f t="shared" ca="1" si="196"/>
        <v>-</v>
      </c>
      <c r="G748" s="106" t="str">
        <f t="shared" ca="1" si="196"/>
        <v>-</v>
      </c>
      <c r="H748" s="112" t="str">
        <f t="shared" ca="1" si="196"/>
        <v>-</v>
      </c>
      <c r="I748" s="106" t="str">
        <f t="shared" ca="1" si="196"/>
        <v>-</v>
      </c>
      <c r="J748" s="106" t="e">
        <f t="shared" ca="1" si="191"/>
        <v>#N/A</v>
      </c>
      <c r="K748" s="119" t="e">
        <f t="shared" ca="1" si="186"/>
        <v>#N/A</v>
      </c>
      <c r="L748" s="119" t="e">
        <f t="shared" ca="1" si="187"/>
        <v>#N/A</v>
      </c>
      <c r="M748" s="119" t="e">
        <f t="shared" ca="1" si="188"/>
        <v>#N/A</v>
      </c>
      <c r="N748" s="119" t="e">
        <f t="shared" ca="1" si="189"/>
        <v>#N/A</v>
      </c>
      <c r="O748" s="119" t="str">
        <f t="shared" ca="1" si="194"/>
        <v>-</v>
      </c>
      <c r="P748" s="119" t="str">
        <f t="shared" ca="1" si="193"/>
        <v>-</v>
      </c>
      <c r="Q748" s="106" t="e">
        <f t="shared" ca="1" si="190"/>
        <v>#N/A</v>
      </c>
    </row>
    <row r="749" spans="1:17" hidden="1">
      <c r="A749" s="106">
        <f t="shared" si="184"/>
        <v>738</v>
      </c>
      <c r="B749" s="106" t="str">
        <f t="shared" ca="1" si="185"/>
        <v>N</v>
      </c>
      <c r="C749" s="106" t="str">
        <f t="shared" ca="1" si="196"/>
        <v>-</v>
      </c>
      <c r="D749" s="106" t="str">
        <f t="shared" ca="1" si="196"/>
        <v>-</v>
      </c>
      <c r="E749" s="106" t="str">
        <f t="shared" ca="1" si="196"/>
        <v>-</v>
      </c>
      <c r="F749" s="106" t="str">
        <f t="shared" ca="1" si="196"/>
        <v>-</v>
      </c>
      <c r="G749" s="106" t="str">
        <f t="shared" ca="1" si="196"/>
        <v>-</v>
      </c>
      <c r="H749" s="112" t="str">
        <f t="shared" ca="1" si="196"/>
        <v>-</v>
      </c>
      <c r="I749" s="106" t="str">
        <f t="shared" ca="1" si="196"/>
        <v>-</v>
      </c>
      <c r="J749" s="106" t="e">
        <f t="shared" ca="1" si="191"/>
        <v>#N/A</v>
      </c>
      <c r="K749" s="119" t="e">
        <f t="shared" ca="1" si="186"/>
        <v>#N/A</v>
      </c>
      <c r="L749" s="119" t="e">
        <f t="shared" ca="1" si="187"/>
        <v>#N/A</v>
      </c>
      <c r="M749" s="119" t="e">
        <f t="shared" ca="1" si="188"/>
        <v>#N/A</v>
      </c>
      <c r="N749" s="119" t="e">
        <f t="shared" ca="1" si="189"/>
        <v>#N/A</v>
      </c>
      <c r="O749" s="119" t="str">
        <f t="shared" ca="1" si="194"/>
        <v>-</v>
      </c>
      <c r="P749" s="119" t="str">
        <f t="shared" ca="1" si="193"/>
        <v>-</v>
      </c>
      <c r="Q749" s="106" t="e">
        <f t="shared" ca="1" si="190"/>
        <v>#N/A</v>
      </c>
    </row>
    <row r="750" spans="1:17" hidden="1">
      <c r="A750" s="106">
        <f t="shared" si="184"/>
        <v>739</v>
      </c>
      <c r="B750" s="106" t="str">
        <f t="shared" ca="1" si="185"/>
        <v>N</v>
      </c>
      <c r="C750" s="106" t="str">
        <f t="shared" ca="1" si="196"/>
        <v>-</v>
      </c>
      <c r="D750" s="106" t="str">
        <f t="shared" ca="1" si="196"/>
        <v>-</v>
      </c>
      <c r="E750" s="106" t="str">
        <f t="shared" ca="1" si="196"/>
        <v>-</v>
      </c>
      <c r="F750" s="106" t="str">
        <f t="shared" ca="1" si="196"/>
        <v>-</v>
      </c>
      <c r="G750" s="106" t="str">
        <f t="shared" ca="1" si="196"/>
        <v>-</v>
      </c>
      <c r="H750" s="112" t="str">
        <f t="shared" ca="1" si="196"/>
        <v>-</v>
      </c>
      <c r="I750" s="106" t="str">
        <f t="shared" ca="1" si="196"/>
        <v>-</v>
      </c>
      <c r="J750" s="106" t="e">
        <f t="shared" ca="1" si="191"/>
        <v>#N/A</v>
      </c>
      <c r="K750" s="119" t="e">
        <f t="shared" ca="1" si="186"/>
        <v>#N/A</v>
      </c>
      <c r="L750" s="119" t="e">
        <f t="shared" ca="1" si="187"/>
        <v>#N/A</v>
      </c>
      <c r="M750" s="119" t="e">
        <f t="shared" ca="1" si="188"/>
        <v>#N/A</v>
      </c>
      <c r="N750" s="119" t="e">
        <f t="shared" ca="1" si="189"/>
        <v>#N/A</v>
      </c>
      <c r="O750" s="119" t="str">
        <f t="shared" ca="1" si="194"/>
        <v>-</v>
      </c>
      <c r="P750" s="119" t="str">
        <f t="shared" ca="1" si="193"/>
        <v>-</v>
      </c>
      <c r="Q750" s="106" t="e">
        <f t="shared" ca="1" si="190"/>
        <v>#N/A</v>
      </c>
    </row>
    <row r="751" spans="1:17" hidden="1">
      <c r="A751" s="106">
        <f t="shared" si="184"/>
        <v>740</v>
      </c>
      <c r="B751" s="106" t="str">
        <f t="shared" ca="1" si="185"/>
        <v>N</v>
      </c>
      <c r="C751" s="106" t="str">
        <f t="shared" ca="1" si="196"/>
        <v>-</v>
      </c>
      <c r="D751" s="106" t="str">
        <f t="shared" ca="1" si="196"/>
        <v>-</v>
      </c>
      <c r="E751" s="106" t="str">
        <f t="shared" ca="1" si="196"/>
        <v>-</v>
      </c>
      <c r="F751" s="106" t="str">
        <f t="shared" ca="1" si="196"/>
        <v>-</v>
      </c>
      <c r="G751" s="106" t="str">
        <f t="shared" ca="1" si="196"/>
        <v>-</v>
      </c>
      <c r="H751" s="112" t="str">
        <f t="shared" ca="1" si="196"/>
        <v>-</v>
      </c>
      <c r="I751" s="106" t="str">
        <f t="shared" ca="1" si="196"/>
        <v>-</v>
      </c>
      <c r="J751" s="106" t="e">
        <f t="shared" ca="1" si="191"/>
        <v>#N/A</v>
      </c>
      <c r="K751" s="119" t="e">
        <f t="shared" ca="1" si="186"/>
        <v>#N/A</v>
      </c>
      <c r="L751" s="119" t="e">
        <f t="shared" ca="1" si="187"/>
        <v>#N/A</v>
      </c>
      <c r="M751" s="119" t="e">
        <f t="shared" ca="1" si="188"/>
        <v>#N/A</v>
      </c>
      <c r="N751" s="119" t="e">
        <f t="shared" ca="1" si="189"/>
        <v>#N/A</v>
      </c>
      <c r="O751" s="119" t="str">
        <f t="shared" ca="1" si="194"/>
        <v>-</v>
      </c>
      <c r="P751" s="119" t="str">
        <f t="shared" ca="1" si="193"/>
        <v>-</v>
      </c>
      <c r="Q751" s="106" t="e">
        <f t="shared" ca="1" si="190"/>
        <v>#N/A</v>
      </c>
    </row>
    <row r="752" spans="1:17" hidden="1">
      <c r="A752" s="106">
        <f t="shared" si="184"/>
        <v>741</v>
      </c>
      <c r="B752" s="106" t="str">
        <f t="shared" ca="1" si="185"/>
        <v>N</v>
      </c>
      <c r="C752" s="106" t="str">
        <f t="shared" ref="C752:I761" ca="1" si="197">IF($B752="OK",OFFSET(gen_sort_ul,$A752,C$2),"-")</f>
        <v>-</v>
      </c>
      <c r="D752" s="106" t="str">
        <f t="shared" ca="1" si="197"/>
        <v>-</v>
      </c>
      <c r="E752" s="106" t="str">
        <f t="shared" ca="1" si="197"/>
        <v>-</v>
      </c>
      <c r="F752" s="106" t="str">
        <f t="shared" ca="1" si="197"/>
        <v>-</v>
      </c>
      <c r="G752" s="106" t="str">
        <f t="shared" ca="1" si="197"/>
        <v>-</v>
      </c>
      <c r="H752" s="112" t="str">
        <f t="shared" ca="1" si="197"/>
        <v>-</v>
      </c>
      <c r="I752" s="106" t="str">
        <f t="shared" ca="1" si="197"/>
        <v>-</v>
      </c>
      <c r="J752" s="106" t="e">
        <f t="shared" ca="1" si="191"/>
        <v>#N/A</v>
      </c>
      <c r="K752" s="119" t="e">
        <f t="shared" ca="1" si="186"/>
        <v>#N/A</v>
      </c>
      <c r="L752" s="119" t="e">
        <f t="shared" ca="1" si="187"/>
        <v>#N/A</v>
      </c>
      <c r="M752" s="119" t="e">
        <f t="shared" ca="1" si="188"/>
        <v>#N/A</v>
      </c>
      <c r="N752" s="119" t="e">
        <f t="shared" ca="1" si="189"/>
        <v>#N/A</v>
      </c>
      <c r="O752" s="119" t="str">
        <f t="shared" ca="1" si="194"/>
        <v>-</v>
      </c>
      <c r="P752" s="119" t="str">
        <f t="shared" ca="1" si="193"/>
        <v>-</v>
      </c>
      <c r="Q752" s="106" t="e">
        <f t="shared" ca="1" si="190"/>
        <v>#N/A</v>
      </c>
    </row>
    <row r="753" spans="1:17" hidden="1">
      <c r="A753" s="106">
        <f t="shared" si="184"/>
        <v>742</v>
      </c>
      <c r="B753" s="106" t="str">
        <f t="shared" ca="1" si="185"/>
        <v>N</v>
      </c>
      <c r="C753" s="106" t="str">
        <f t="shared" ca="1" si="197"/>
        <v>-</v>
      </c>
      <c r="D753" s="106" t="str">
        <f t="shared" ca="1" si="197"/>
        <v>-</v>
      </c>
      <c r="E753" s="106" t="str">
        <f t="shared" ca="1" si="197"/>
        <v>-</v>
      </c>
      <c r="F753" s="106" t="str">
        <f t="shared" ca="1" si="197"/>
        <v>-</v>
      </c>
      <c r="G753" s="106" t="str">
        <f t="shared" ca="1" si="197"/>
        <v>-</v>
      </c>
      <c r="H753" s="112" t="str">
        <f t="shared" ca="1" si="197"/>
        <v>-</v>
      </c>
      <c r="I753" s="106" t="str">
        <f t="shared" ca="1" si="197"/>
        <v>-</v>
      </c>
      <c r="J753" s="106" t="e">
        <f t="shared" ca="1" si="191"/>
        <v>#N/A</v>
      </c>
      <c r="K753" s="119" t="e">
        <f t="shared" ca="1" si="186"/>
        <v>#N/A</v>
      </c>
      <c r="L753" s="119" t="e">
        <f t="shared" ca="1" si="187"/>
        <v>#N/A</v>
      </c>
      <c r="M753" s="119" t="e">
        <f t="shared" ca="1" si="188"/>
        <v>#N/A</v>
      </c>
      <c r="N753" s="119" t="e">
        <f t="shared" ca="1" si="189"/>
        <v>#N/A</v>
      </c>
      <c r="O753" s="119" t="str">
        <f t="shared" ca="1" si="194"/>
        <v>-</v>
      </c>
      <c r="P753" s="119" t="str">
        <f t="shared" ca="1" si="193"/>
        <v>-</v>
      </c>
      <c r="Q753" s="106" t="e">
        <f t="shared" ca="1" si="190"/>
        <v>#N/A</v>
      </c>
    </row>
    <row r="754" spans="1:17" hidden="1">
      <c r="A754" s="106">
        <f t="shared" si="184"/>
        <v>743</v>
      </c>
      <c r="B754" s="106" t="str">
        <f t="shared" ca="1" si="185"/>
        <v>N</v>
      </c>
      <c r="C754" s="106" t="str">
        <f t="shared" ca="1" si="197"/>
        <v>-</v>
      </c>
      <c r="D754" s="106" t="str">
        <f t="shared" ca="1" si="197"/>
        <v>-</v>
      </c>
      <c r="E754" s="106" t="str">
        <f t="shared" ca="1" si="197"/>
        <v>-</v>
      </c>
      <c r="F754" s="106" t="str">
        <f t="shared" ca="1" si="197"/>
        <v>-</v>
      </c>
      <c r="G754" s="106" t="str">
        <f t="shared" ca="1" si="197"/>
        <v>-</v>
      </c>
      <c r="H754" s="112" t="str">
        <f t="shared" ca="1" si="197"/>
        <v>-</v>
      </c>
      <c r="I754" s="106" t="str">
        <f t="shared" ca="1" si="197"/>
        <v>-</v>
      </c>
      <c r="J754" s="106" t="e">
        <f t="shared" ca="1" si="191"/>
        <v>#N/A</v>
      </c>
      <c r="K754" s="119" t="e">
        <f t="shared" ca="1" si="186"/>
        <v>#N/A</v>
      </c>
      <c r="L754" s="119" t="e">
        <f t="shared" ca="1" si="187"/>
        <v>#N/A</v>
      </c>
      <c r="M754" s="119" t="e">
        <f t="shared" ca="1" si="188"/>
        <v>#N/A</v>
      </c>
      <c r="N754" s="119" t="e">
        <f t="shared" ca="1" si="189"/>
        <v>#N/A</v>
      </c>
      <c r="O754" s="119" t="str">
        <f t="shared" ca="1" si="194"/>
        <v>-</v>
      </c>
      <c r="P754" s="119" t="str">
        <f t="shared" ca="1" si="193"/>
        <v>-</v>
      </c>
      <c r="Q754" s="106" t="e">
        <f t="shared" ca="1" si="190"/>
        <v>#N/A</v>
      </c>
    </row>
    <row r="755" spans="1:17" hidden="1">
      <c r="A755" s="106">
        <f t="shared" si="184"/>
        <v>744</v>
      </c>
      <c r="B755" s="106" t="str">
        <f t="shared" ca="1" si="185"/>
        <v>N</v>
      </c>
      <c r="C755" s="106" t="str">
        <f t="shared" ca="1" si="197"/>
        <v>-</v>
      </c>
      <c r="D755" s="106" t="str">
        <f t="shared" ca="1" si="197"/>
        <v>-</v>
      </c>
      <c r="E755" s="106" t="str">
        <f t="shared" ca="1" si="197"/>
        <v>-</v>
      </c>
      <c r="F755" s="106" t="str">
        <f t="shared" ca="1" si="197"/>
        <v>-</v>
      </c>
      <c r="G755" s="106" t="str">
        <f t="shared" ca="1" si="197"/>
        <v>-</v>
      </c>
      <c r="H755" s="112" t="str">
        <f t="shared" ca="1" si="197"/>
        <v>-</v>
      </c>
      <c r="I755" s="106" t="str">
        <f t="shared" ca="1" si="197"/>
        <v>-</v>
      </c>
      <c r="J755" s="106" t="e">
        <f t="shared" ca="1" si="191"/>
        <v>#N/A</v>
      </c>
      <c r="K755" s="119" t="e">
        <f t="shared" ca="1" si="186"/>
        <v>#N/A</v>
      </c>
      <c r="L755" s="119" t="e">
        <f t="shared" ca="1" si="187"/>
        <v>#N/A</v>
      </c>
      <c r="M755" s="119" t="e">
        <f t="shared" ca="1" si="188"/>
        <v>#N/A</v>
      </c>
      <c r="N755" s="119" t="e">
        <f t="shared" ca="1" si="189"/>
        <v>#N/A</v>
      </c>
      <c r="O755" s="119" t="str">
        <f t="shared" ca="1" si="194"/>
        <v>-</v>
      </c>
      <c r="P755" s="119" t="str">
        <f t="shared" ca="1" si="193"/>
        <v>-</v>
      </c>
      <c r="Q755" s="106" t="e">
        <f t="shared" ca="1" si="190"/>
        <v>#N/A</v>
      </c>
    </row>
    <row r="756" spans="1:17" hidden="1">
      <c r="A756" s="106">
        <f t="shared" si="184"/>
        <v>745</v>
      </c>
      <c r="B756" s="106" t="str">
        <f t="shared" ca="1" si="185"/>
        <v>N</v>
      </c>
      <c r="C756" s="106" t="str">
        <f t="shared" ca="1" si="197"/>
        <v>-</v>
      </c>
      <c r="D756" s="106" t="str">
        <f t="shared" ca="1" si="197"/>
        <v>-</v>
      </c>
      <c r="E756" s="106" t="str">
        <f t="shared" ca="1" si="197"/>
        <v>-</v>
      </c>
      <c r="F756" s="106" t="str">
        <f t="shared" ca="1" si="197"/>
        <v>-</v>
      </c>
      <c r="G756" s="106" t="str">
        <f t="shared" ca="1" si="197"/>
        <v>-</v>
      </c>
      <c r="H756" s="112" t="str">
        <f t="shared" ca="1" si="197"/>
        <v>-</v>
      </c>
      <c r="I756" s="106" t="str">
        <f t="shared" ca="1" si="197"/>
        <v>-</v>
      </c>
      <c r="J756" s="106" t="e">
        <f t="shared" ca="1" si="191"/>
        <v>#N/A</v>
      </c>
      <c r="K756" s="119" t="e">
        <f t="shared" ca="1" si="186"/>
        <v>#N/A</v>
      </c>
      <c r="L756" s="119" t="e">
        <f t="shared" ca="1" si="187"/>
        <v>#N/A</v>
      </c>
      <c r="M756" s="119" t="e">
        <f t="shared" ca="1" si="188"/>
        <v>#N/A</v>
      </c>
      <c r="N756" s="119" t="e">
        <f t="shared" ca="1" si="189"/>
        <v>#N/A</v>
      </c>
      <c r="O756" s="119" t="str">
        <f t="shared" ca="1" si="194"/>
        <v>-</v>
      </c>
      <c r="P756" s="119" t="str">
        <f t="shared" ca="1" si="193"/>
        <v>-</v>
      </c>
      <c r="Q756" s="106" t="e">
        <f t="shared" ca="1" si="190"/>
        <v>#N/A</v>
      </c>
    </row>
    <row r="757" spans="1:17" hidden="1">
      <c r="A757" s="106">
        <f t="shared" si="184"/>
        <v>746</v>
      </c>
      <c r="B757" s="106" t="str">
        <f t="shared" ca="1" si="185"/>
        <v>N</v>
      </c>
      <c r="C757" s="106" t="str">
        <f t="shared" ca="1" si="197"/>
        <v>-</v>
      </c>
      <c r="D757" s="106" t="str">
        <f t="shared" ca="1" si="197"/>
        <v>-</v>
      </c>
      <c r="E757" s="106" t="str">
        <f t="shared" ca="1" si="197"/>
        <v>-</v>
      </c>
      <c r="F757" s="106" t="str">
        <f t="shared" ca="1" si="197"/>
        <v>-</v>
      </c>
      <c r="G757" s="106" t="str">
        <f t="shared" ca="1" si="197"/>
        <v>-</v>
      </c>
      <c r="H757" s="112" t="str">
        <f t="shared" ca="1" si="197"/>
        <v>-</v>
      </c>
      <c r="I757" s="106" t="str">
        <f t="shared" ca="1" si="197"/>
        <v>-</v>
      </c>
      <c r="J757" s="106" t="e">
        <f t="shared" ca="1" si="191"/>
        <v>#N/A</v>
      </c>
      <c r="K757" s="119" t="e">
        <f t="shared" ca="1" si="186"/>
        <v>#N/A</v>
      </c>
      <c r="L757" s="119" t="e">
        <f t="shared" ca="1" si="187"/>
        <v>#N/A</v>
      </c>
      <c r="M757" s="119" t="e">
        <f t="shared" ca="1" si="188"/>
        <v>#N/A</v>
      </c>
      <c r="N757" s="119" t="e">
        <f t="shared" ca="1" si="189"/>
        <v>#N/A</v>
      </c>
      <c r="O757" s="119" t="str">
        <f t="shared" ca="1" si="194"/>
        <v>-</v>
      </c>
      <c r="P757" s="119" t="str">
        <f t="shared" ca="1" si="193"/>
        <v>-</v>
      </c>
      <c r="Q757" s="106" t="e">
        <f t="shared" ca="1" si="190"/>
        <v>#N/A</v>
      </c>
    </row>
    <row r="758" spans="1:17" hidden="1">
      <c r="A758" s="106">
        <f t="shared" si="184"/>
        <v>747</v>
      </c>
      <c r="B758" s="106" t="str">
        <f t="shared" ca="1" si="185"/>
        <v>N</v>
      </c>
      <c r="C758" s="106" t="str">
        <f t="shared" ca="1" si="197"/>
        <v>-</v>
      </c>
      <c r="D758" s="106" t="str">
        <f t="shared" ca="1" si="197"/>
        <v>-</v>
      </c>
      <c r="E758" s="106" t="str">
        <f t="shared" ca="1" si="197"/>
        <v>-</v>
      </c>
      <c r="F758" s="106" t="str">
        <f t="shared" ca="1" si="197"/>
        <v>-</v>
      </c>
      <c r="G758" s="106" t="str">
        <f t="shared" ca="1" si="197"/>
        <v>-</v>
      </c>
      <c r="H758" s="112" t="str">
        <f t="shared" ca="1" si="197"/>
        <v>-</v>
      </c>
      <c r="I758" s="106" t="str">
        <f t="shared" ca="1" si="197"/>
        <v>-</v>
      </c>
      <c r="J758" s="106" t="e">
        <f t="shared" ca="1" si="191"/>
        <v>#N/A</v>
      </c>
      <c r="K758" s="119" t="e">
        <f t="shared" ca="1" si="186"/>
        <v>#N/A</v>
      </c>
      <c r="L758" s="119" t="e">
        <f t="shared" ca="1" si="187"/>
        <v>#N/A</v>
      </c>
      <c r="M758" s="119" t="e">
        <f t="shared" ca="1" si="188"/>
        <v>#N/A</v>
      </c>
      <c r="N758" s="119" t="e">
        <f t="shared" ca="1" si="189"/>
        <v>#N/A</v>
      </c>
      <c r="O758" s="119" t="str">
        <f t="shared" ca="1" si="194"/>
        <v>-</v>
      </c>
      <c r="P758" s="119" t="str">
        <f t="shared" ca="1" si="193"/>
        <v>-</v>
      </c>
      <c r="Q758" s="106" t="e">
        <f t="shared" ca="1" si="190"/>
        <v>#N/A</v>
      </c>
    </row>
    <row r="759" spans="1:17" hidden="1">
      <c r="A759" s="106">
        <f t="shared" si="184"/>
        <v>748</v>
      </c>
      <c r="B759" s="106" t="str">
        <f t="shared" ca="1" si="185"/>
        <v>N</v>
      </c>
      <c r="C759" s="106" t="str">
        <f t="shared" ca="1" si="197"/>
        <v>-</v>
      </c>
      <c r="D759" s="106" t="str">
        <f t="shared" ca="1" si="197"/>
        <v>-</v>
      </c>
      <c r="E759" s="106" t="str">
        <f t="shared" ca="1" si="197"/>
        <v>-</v>
      </c>
      <c r="F759" s="106" t="str">
        <f t="shared" ca="1" si="197"/>
        <v>-</v>
      </c>
      <c r="G759" s="106" t="str">
        <f t="shared" ca="1" si="197"/>
        <v>-</v>
      </c>
      <c r="H759" s="112" t="str">
        <f t="shared" ca="1" si="197"/>
        <v>-</v>
      </c>
      <c r="I759" s="106" t="str">
        <f t="shared" ca="1" si="197"/>
        <v>-</v>
      </c>
      <c r="J759" s="106" t="e">
        <f t="shared" ca="1" si="191"/>
        <v>#N/A</v>
      </c>
      <c r="K759" s="119" t="e">
        <f t="shared" ca="1" si="186"/>
        <v>#N/A</v>
      </c>
      <c r="L759" s="119" t="e">
        <f t="shared" ca="1" si="187"/>
        <v>#N/A</v>
      </c>
      <c r="M759" s="119" t="e">
        <f t="shared" ca="1" si="188"/>
        <v>#N/A</v>
      </c>
      <c r="N759" s="119" t="e">
        <f t="shared" ca="1" si="189"/>
        <v>#N/A</v>
      </c>
      <c r="O759" s="119" t="str">
        <f t="shared" ca="1" si="194"/>
        <v>-</v>
      </c>
      <c r="P759" s="119" t="str">
        <f t="shared" ca="1" si="193"/>
        <v>-</v>
      </c>
      <c r="Q759" s="106" t="e">
        <f t="shared" ca="1" si="190"/>
        <v>#N/A</v>
      </c>
    </row>
    <row r="760" spans="1:17" hidden="1">
      <c r="A760" s="106">
        <f t="shared" si="184"/>
        <v>749</v>
      </c>
      <c r="B760" s="106" t="str">
        <f t="shared" ca="1" si="185"/>
        <v>N</v>
      </c>
      <c r="C760" s="106" t="str">
        <f t="shared" ca="1" si="197"/>
        <v>-</v>
      </c>
      <c r="D760" s="106" t="str">
        <f t="shared" ca="1" si="197"/>
        <v>-</v>
      </c>
      <c r="E760" s="106" t="str">
        <f t="shared" ca="1" si="197"/>
        <v>-</v>
      </c>
      <c r="F760" s="106" t="str">
        <f t="shared" ca="1" si="197"/>
        <v>-</v>
      </c>
      <c r="G760" s="106" t="str">
        <f t="shared" ca="1" si="197"/>
        <v>-</v>
      </c>
      <c r="H760" s="112" t="str">
        <f t="shared" ca="1" si="197"/>
        <v>-</v>
      </c>
      <c r="I760" s="106" t="str">
        <f t="shared" ca="1" si="197"/>
        <v>-</v>
      </c>
      <c r="J760" s="106" t="e">
        <f t="shared" ca="1" si="191"/>
        <v>#N/A</v>
      </c>
      <c r="K760" s="119" t="e">
        <f t="shared" ca="1" si="186"/>
        <v>#N/A</v>
      </c>
      <c r="L760" s="119" t="e">
        <f t="shared" ca="1" si="187"/>
        <v>#N/A</v>
      </c>
      <c r="M760" s="119" t="e">
        <f t="shared" ca="1" si="188"/>
        <v>#N/A</v>
      </c>
      <c r="N760" s="119" t="e">
        <f t="shared" ca="1" si="189"/>
        <v>#N/A</v>
      </c>
      <c r="O760" s="119" t="str">
        <f t="shared" ca="1" si="194"/>
        <v>-</v>
      </c>
      <c r="P760" s="119" t="str">
        <f t="shared" ca="1" si="193"/>
        <v>-</v>
      </c>
      <c r="Q760" s="106" t="e">
        <f t="shared" ca="1" si="190"/>
        <v>#N/A</v>
      </c>
    </row>
    <row r="761" spans="1:17" hidden="1">
      <c r="A761" s="106">
        <f t="shared" si="184"/>
        <v>750</v>
      </c>
      <c r="B761" s="106" t="str">
        <f t="shared" ca="1" si="185"/>
        <v>N</v>
      </c>
      <c r="C761" s="106" t="str">
        <f t="shared" ca="1" si="197"/>
        <v>-</v>
      </c>
      <c r="D761" s="106" t="str">
        <f t="shared" ca="1" si="197"/>
        <v>-</v>
      </c>
      <c r="E761" s="106" t="str">
        <f t="shared" ca="1" si="197"/>
        <v>-</v>
      </c>
      <c r="F761" s="106" t="str">
        <f t="shared" ca="1" si="197"/>
        <v>-</v>
      </c>
      <c r="G761" s="106" t="str">
        <f t="shared" ca="1" si="197"/>
        <v>-</v>
      </c>
      <c r="H761" s="112" t="str">
        <f t="shared" ca="1" si="197"/>
        <v>-</v>
      </c>
      <c r="I761" s="106" t="str">
        <f t="shared" ca="1" si="197"/>
        <v>-</v>
      </c>
      <c r="J761" s="106" t="e">
        <f t="shared" ca="1" si="191"/>
        <v>#N/A</v>
      </c>
      <c r="K761" s="119" t="e">
        <f t="shared" ca="1" si="186"/>
        <v>#N/A</v>
      </c>
      <c r="L761" s="119" t="e">
        <f t="shared" ca="1" si="187"/>
        <v>#N/A</v>
      </c>
      <c r="M761" s="119" t="e">
        <f t="shared" ca="1" si="188"/>
        <v>#N/A</v>
      </c>
      <c r="N761" s="119" t="e">
        <f t="shared" ca="1" si="189"/>
        <v>#N/A</v>
      </c>
      <c r="O761" s="119" t="str">
        <f t="shared" ca="1" si="194"/>
        <v>-</v>
      </c>
      <c r="P761" s="119" t="str">
        <f t="shared" ca="1" si="193"/>
        <v>-</v>
      </c>
      <c r="Q761" s="106" t="e">
        <f t="shared" ca="1" si="190"/>
        <v>#N/A</v>
      </c>
    </row>
    <row r="762" spans="1:17" hidden="1">
      <c r="A762" s="106">
        <f t="shared" si="184"/>
        <v>751</v>
      </c>
      <c r="B762" s="106" t="str">
        <f t="shared" ca="1" si="185"/>
        <v>N</v>
      </c>
      <c r="C762" s="106" t="str">
        <f t="shared" ref="C762:I771" ca="1" si="198">IF($B762="OK",OFFSET(gen_sort_ul,$A762,C$2),"-")</f>
        <v>-</v>
      </c>
      <c r="D762" s="106" t="str">
        <f t="shared" ca="1" si="198"/>
        <v>-</v>
      </c>
      <c r="E762" s="106" t="str">
        <f t="shared" ca="1" si="198"/>
        <v>-</v>
      </c>
      <c r="F762" s="106" t="str">
        <f t="shared" ca="1" si="198"/>
        <v>-</v>
      </c>
      <c r="G762" s="106" t="str">
        <f t="shared" ca="1" si="198"/>
        <v>-</v>
      </c>
      <c r="H762" s="112" t="str">
        <f t="shared" ca="1" si="198"/>
        <v>-</v>
      </c>
      <c r="I762" s="106" t="str">
        <f t="shared" ca="1" si="198"/>
        <v>-</v>
      </c>
      <c r="J762" s="106" t="e">
        <f t="shared" ca="1" si="191"/>
        <v>#N/A</v>
      </c>
      <c r="K762" s="119" t="e">
        <f t="shared" ca="1" si="186"/>
        <v>#N/A</v>
      </c>
      <c r="L762" s="119" t="e">
        <f t="shared" ca="1" si="187"/>
        <v>#N/A</v>
      </c>
      <c r="M762" s="119" t="e">
        <f t="shared" ca="1" si="188"/>
        <v>#N/A</v>
      </c>
      <c r="N762" s="119" t="e">
        <f t="shared" ca="1" si="189"/>
        <v>#N/A</v>
      </c>
      <c r="O762" s="119" t="str">
        <f t="shared" ca="1" si="194"/>
        <v>-</v>
      </c>
      <c r="P762" s="119" t="str">
        <f t="shared" ca="1" si="193"/>
        <v>-</v>
      </c>
      <c r="Q762" s="106" t="e">
        <f t="shared" ca="1" si="190"/>
        <v>#N/A</v>
      </c>
    </row>
    <row r="763" spans="1:17" hidden="1">
      <c r="A763" s="106">
        <f t="shared" si="184"/>
        <v>752</v>
      </c>
      <c r="B763" s="106" t="str">
        <f t="shared" ca="1" si="185"/>
        <v>N</v>
      </c>
      <c r="C763" s="106" t="str">
        <f t="shared" ca="1" si="198"/>
        <v>-</v>
      </c>
      <c r="D763" s="106" t="str">
        <f t="shared" ca="1" si="198"/>
        <v>-</v>
      </c>
      <c r="E763" s="106" t="str">
        <f t="shared" ca="1" si="198"/>
        <v>-</v>
      </c>
      <c r="F763" s="106" t="str">
        <f t="shared" ca="1" si="198"/>
        <v>-</v>
      </c>
      <c r="G763" s="106" t="str">
        <f t="shared" ca="1" si="198"/>
        <v>-</v>
      </c>
      <c r="H763" s="112" t="str">
        <f t="shared" ca="1" si="198"/>
        <v>-</v>
      </c>
      <c r="I763" s="106" t="str">
        <f t="shared" ca="1" si="198"/>
        <v>-</v>
      </c>
      <c r="J763" s="106" t="e">
        <f t="shared" ca="1" si="191"/>
        <v>#N/A</v>
      </c>
      <c r="K763" s="119" t="e">
        <f t="shared" ca="1" si="186"/>
        <v>#N/A</v>
      </c>
      <c r="L763" s="119" t="e">
        <f t="shared" ca="1" si="187"/>
        <v>#N/A</v>
      </c>
      <c r="M763" s="119" t="e">
        <f t="shared" ca="1" si="188"/>
        <v>#N/A</v>
      </c>
      <c r="N763" s="119" t="e">
        <f t="shared" ca="1" si="189"/>
        <v>#N/A</v>
      </c>
      <c r="O763" s="119" t="str">
        <f t="shared" ca="1" si="194"/>
        <v>-</v>
      </c>
      <c r="P763" s="119" t="str">
        <f t="shared" ca="1" si="193"/>
        <v>-</v>
      </c>
      <c r="Q763" s="106" t="e">
        <f t="shared" ca="1" si="190"/>
        <v>#N/A</v>
      </c>
    </row>
    <row r="764" spans="1:17" hidden="1">
      <c r="A764" s="106">
        <f t="shared" si="184"/>
        <v>753</v>
      </c>
      <c r="B764" s="106" t="str">
        <f t="shared" ca="1" si="185"/>
        <v>N</v>
      </c>
      <c r="C764" s="106" t="str">
        <f t="shared" ca="1" si="198"/>
        <v>-</v>
      </c>
      <c r="D764" s="106" t="str">
        <f t="shared" ca="1" si="198"/>
        <v>-</v>
      </c>
      <c r="E764" s="106" t="str">
        <f t="shared" ca="1" si="198"/>
        <v>-</v>
      </c>
      <c r="F764" s="106" t="str">
        <f t="shared" ca="1" si="198"/>
        <v>-</v>
      </c>
      <c r="G764" s="106" t="str">
        <f t="shared" ca="1" si="198"/>
        <v>-</v>
      </c>
      <c r="H764" s="112" t="str">
        <f t="shared" ca="1" si="198"/>
        <v>-</v>
      </c>
      <c r="I764" s="106" t="str">
        <f t="shared" ca="1" si="198"/>
        <v>-</v>
      </c>
      <c r="J764" s="106" t="e">
        <f t="shared" ca="1" si="191"/>
        <v>#N/A</v>
      </c>
      <c r="K764" s="119" t="e">
        <f t="shared" ca="1" si="186"/>
        <v>#N/A</v>
      </c>
      <c r="L764" s="119" t="e">
        <f t="shared" ca="1" si="187"/>
        <v>#N/A</v>
      </c>
      <c r="M764" s="119" t="e">
        <f t="shared" ca="1" si="188"/>
        <v>#N/A</v>
      </c>
      <c r="N764" s="119" t="e">
        <f t="shared" ca="1" si="189"/>
        <v>#N/A</v>
      </c>
      <c r="O764" s="119" t="str">
        <f t="shared" ca="1" si="194"/>
        <v>-</v>
      </c>
      <c r="P764" s="119" t="str">
        <f t="shared" ca="1" si="193"/>
        <v>-</v>
      </c>
      <c r="Q764" s="106" t="e">
        <f t="shared" ca="1" si="190"/>
        <v>#N/A</v>
      </c>
    </row>
    <row r="765" spans="1:17" hidden="1">
      <c r="A765" s="106">
        <f t="shared" si="184"/>
        <v>754</v>
      </c>
      <c r="B765" s="106" t="str">
        <f t="shared" ca="1" si="185"/>
        <v>N</v>
      </c>
      <c r="C765" s="106" t="str">
        <f t="shared" ca="1" si="198"/>
        <v>-</v>
      </c>
      <c r="D765" s="106" t="str">
        <f t="shared" ca="1" si="198"/>
        <v>-</v>
      </c>
      <c r="E765" s="106" t="str">
        <f t="shared" ca="1" si="198"/>
        <v>-</v>
      </c>
      <c r="F765" s="106" t="str">
        <f t="shared" ca="1" si="198"/>
        <v>-</v>
      </c>
      <c r="G765" s="106" t="str">
        <f t="shared" ca="1" si="198"/>
        <v>-</v>
      </c>
      <c r="H765" s="112" t="str">
        <f t="shared" ca="1" si="198"/>
        <v>-</v>
      </c>
      <c r="I765" s="106" t="str">
        <f t="shared" ca="1" si="198"/>
        <v>-</v>
      </c>
      <c r="J765" s="106" t="e">
        <f t="shared" ca="1" si="191"/>
        <v>#N/A</v>
      </c>
      <c r="K765" s="119" t="e">
        <f t="shared" ca="1" si="186"/>
        <v>#N/A</v>
      </c>
      <c r="L765" s="119" t="e">
        <f t="shared" ca="1" si="187"/>
        <v>#N/A</v>
      </c>
      <c r="M765" s="119" t="e">
        <f t="shared" ca="1" si="188"/>
        <v>#N/A</v>
      </c>
      <c r="N765" s="119" t="e">
        <f t="shared" ca="1" si="189"/>
        <v>#N/A</v>
      </c>
      <c r="O765" s="119" t="str">
        <f t="shared" ca="1" si="194"/>
        <v>-</v>
      </c>
      <c r="P765" s="119" t="str">
        <f t="shared" ca="1" si="193"/>
        <v>-</v>
      </c>
      <c r="Q765" s="106" t="e">
        <f t="shared" ca="1" si="190"/>
        <v>#N/A</v>
      </c>
    </row>
    <row r="766" spans="1:17" hidden="1">
      <c r="A766" s="106">
        <f t="shared" si="184"/>
        <v>755</v>
      </c>
      <c r="B766" s="106" t="str">
        <f t="shared" ca="1" si="185"/>
        <v>N</v>
      </c>
      <c r="C766" s="106" t="str">
        <f t="shared" ca="1" si="198"/>
        <v>-</v>
      </c>
      <c r="D766" s="106" t="str">
        <f t="shared" ca="1" si="198"/>
        <v>-</v>
      </c>
      <c r="E766" s="106" t="str">
        <f t="shared" ca="1" si="198"/>
        <v>-</v>
      </c>
      <c r="F766" s="106" t="str">
        <f t="shared" ca="1" si="198"/>
        <v>-</v>
      </c>
      <c r="G766" s="106" t="str">
        <f t="shared" ca="1" si="198"/>
        <v>-</v>
      </c>
      <c r="H766" s="112" t="str">
        <f t="shared" ca="1" si="198"/>
        <v>-</v>
      </c>
      <c r="I766" s="106" t="str">
        <f t="shared" ca="1" si="198"/>
        <v>-</v>
      </c>
      <c r="J766" s="106" t="e">
        <f t="shared" ca="1" si="191"/>
        <v>#N/A</v>
      </c>
      <c r="K766" s="119" t="e">
        <f t="shared" ca="1" si="186"/>
        <v>#N/A</v>
      </c>
      <c r="L766" s="119" t="e">
        <f t="shared" ca="1" si="187"/>
        <v>#N/A</v>
      </c>
      <c r="M766" s="119" t="e">
        <f t="shared" ca="1" si="188"/>
        <v>#N/A</v>
      </c>
      <c r="N766" s="119" t="e">
        <f t="shared" ca="1" si="189"/>
        <v>#N/A</v>
      </c>
      <c r="O766" s="119" t="str">
        <f t="shared" ca="1" si="194"/>
        <v>-</v>
      </c>
      <c r="P766" s="119" t="str">
        <f t="shared" ca="1" si="193"/>
        <v>-</v>
      </c>
      <c r="Q766" s="106" t="e">
        <f t="shared" ca="1" si="190"/>
        <v>#N/A</v>
      </c>
    </row>
    <row r="767" spans="1:17" hidden="1">
      <c r="A767" s="106">
        <f t="shared" si="184"/>
        <v>756</v>
      </c>
      <c r="B767" s="106" t="str">
        <f t="shared" ca="1" si="185"/>
        <v>N</v>
      </c>
      <c r="C767" s="106" t="str">
        <f t="shared" ca="1" si="198"/>
        <v>-</v>
      </c>
      <c r="D767" s="106" t="str">
        <f t="shared" ca="1" si="198"/>
        <v>-</v>
      </c>
      <c r="E767" s="106" t="str">
        <f t="shared" ca="1" si="198"/>
        <v>-</v>
      </c>
      <c r="F767" s="106" t="str">
        <f t="shared" ca="1" si="198"/>
        <v>-</v>
      </c>
      <c r="G767" s="106" t="str">
        <f t="shared" ca="1" si="198"/>
        <v>-</v>
      </c>
      <c r="H767" s="112" t="str">
        <f t="shared" ca="1" si="198"/>
        <v>-</v>
      </c>
      <c r="I767" s="106" t="str">
        <f t="shared" ca="1" si="198"/>
        <v>-</v>
      </c>
      <c r="J767" s="106" t="e">
        <f t="shared" ca="1" si="191"/>
        <v>#N/A</v>
      </c>
      <c r="K767" s="119" t="e">
        <f t="shared" ca="1" si="186"/>
        <v>#N/A</v>
      </c>
      <c r="L767" s="119" t="e">
        <f t="shared" ca="1" si="187"/>
        <v>#N/A</v>
      </c>
      <c r="M767" s="119" t="e">
        <f t="shared" ca="1" si="188"/>
        <v>#N/A</v>
      </c>
      <c r="N767" s="119" t="e">
        <f t="shared" ca="1" si="189"/>
        <v>#N/A</v>
      </c>
      <c r="O767" s="119" t="str">
        <f t="shared" ca="1" si="194"/>
        <v>-</v>
      </c>
      <c r="P767" s="119" t="str">
        <f t="shared" ca="1" si="193"/>
        <v>-</v>
      </c>
      <c r="Q767" s="106" t="e">
        <f t="shared" ca="1" si="190"/>
        <v>#N/A</v>
      </c>
    </row>
    <row r="768" spans="1:17" hidden="1">
      <c r="A768" s="106">
        <f t="shared" si="184"/>
        <v>757</v>
      </c>
      <c r="B768" s="106" t="str">
        <f t="shared" ca="1" si="185"/>
        <v>N</v>
      </c>
      <c r="C768" s="106" t="str">
        <f t="shared" ca="1" si="198"/>
        <v>-</v>
      </c>
      <c r="D768" s="106" t="str">
        <f t="shared" ca="1" si="198"/>
        <v>-</v>
      </c>
      <c r="E768" s="106" t="str">
        <f t="shared" ca="1" si="198"/>
        <v>-</v>
      </c>
      <c r="F768" s="106" t="str">
        <f t="shared" ca="1" si="198"/>
        <v>-</v>
      </c>
      <c r="G768" s="106" t="str">
        <f t="shared" ca="1" si="198"/>
        <v>-</v>
      </c>
      <c r="H768" s="112" t="str">
        <f t="shared" ca="1" si="198"/>
        <v>-</v>
      </c>
      <c r="I768" s="106" t="str">
        <f t="shared" ca="1" si="198"/>
        <v>-</v>
      </c>
      <c r="J768" s="106" t="e">
        <f t="shared" ca="1" si="191"/>
        <v>#N/A</v>
      </c>
      <c r="K768" s="119" t="e">
        <f t="shared" ca="1" si="186"/>
        <v>#N/A</v>
      </c>
      <c r="L768" s="119" t="e">
        <f t="shared" ca="1" si="187"/>
        <v>#N/A</v>
      </c>
      <c r="M768" s="119" t="e">
        <f t="shared" ca="1" si="188"/>
        <v>#N/A</v>
      </c>
      <c r="N768" s="119" t="e">
        <f t="shared" ca="1" si="189"/>
        <v>#N/A</v>
      </c>
      <c r="O768" s="119" t="str">
        <f t="shared" ca="1" si="194"/>
        <v>-</v>
      </c>
      <c r="P768" s="119" t="str">
        <f t="shared" ca="1" si="193"/>
        <v>-</v>
      </c>
      <c r="Q768" s="106" t="e">
        <f t="shared" ca="1" si="190"/>
        <v>#N/A</v>
      </c>
    </row>
    <row r="769" spans="1:17" hidden="1">
      <c r="A769" s="106">
        <f t="shared" si="184"/>
        <v>758</v>
      </c>
      <c r="B769" s="106" t="str">
        <f t="shared" ca="1" si="185"/>
        <v>N</v>
      </c>
      <c r="C769" s="106" t="str">
        <f t="shared" ca="1" si="198"/>
        <v>-</v>
      </c>
      <c r="D769" s="106" t="str">
        <f t="shared" ca="1" si="198"/>
        <v>-</v>
      </c>
      <c r="E769" s="106" t="str">
        <f t="shared" ca="1" si="198"/>
        <v>-</v>
      </c>
      <c r="F769" s="106" t="str">
        <f t="shared" ca="1" si="198"/>
        <v>-</v>
      </c>
      <c r="G769" s="106" t="str">
        <f t="shared" ca="1" si="198"/>
        <v>-</v>
      </c>
      <c r="H769" s="112" t="str">
        <f t="shared" ca="1" si="198"/>
        <v>-</v>
      </c>
      <c r="I769" s="106" t="str">
        <f t="shared" ca="1" si="198"/>
        <v>-</v>
      </c>
      <c r="J769" s="106" t="e">
        <f t="shared" ca="1" si="191"/>
        <v>#N/A</v>
      </c>
      <c r="K769" s="119" t="e">
        <f t="shared" ca="1" si="186"/>
        <v>#N/A</v>
      </c>
      <c r="L769" s="119" t="e">
        <f t="shared" ca="1" si="187"/>
        <v>#N/A</v>
      </c>
      <c r="M769" s="119" t="e">
        <f t="shared" ca="1" si="188"/>
        <v>#N/A</v>
      </c>
      <c r="N769" s="119" t="e">
        <f t="shared" ca="1" si="189"/>
        <v>#N/A</v>
      </c>
      <c r="O769" s="119" t="str">
        <f t="shared" ca="1" si="194"/>
        <v>-</v>
      </c>
      <c r="P769" s="119" t="str">
        <f t="shared" ca="1" si="193"/>
        <v>-</v>
      </c>
      <c r="Q769" s="106" t="e">
        <f t="shared" ca="1" si="190"/>
        <v>#N/A</v>
      </c>
    </row>
    <row r="770" spans="1:17" hidden="1">
      <c r="A770" s="106">
        <f t="shared" si="184"/>
        <v>759</v>
      </c>
      <c r="B770" s="106" t="str">
        <f t="shared" ca="1" si="185"/>
        <v>N</v>
      </c>
      <c r="C770" s="106" t="str">
        <f t="shared" ca="1" si="198"/>
        <v>-</v>
      </c>
      <c r="D770" s="106" t="str">
        <f t="shared" ca="1" si="198"/>
        <v>-</v>
      </c>
      <c r="E770" s="106" t="str">
        <f t="shared" ca="1" si="198"/>
        <v>-</v>
      </c>
      <c r="F770" s="106" t="str">
        <f t="shared" ca="1" si="198"/>
        <v>-</v>
      </c>
      <c r="G770" s="106" t="str">
        <f t="shared" ca="1" si="198"/>
        <v>-</v>
      </c>
      <c r="H770" s="112" t="str">
        <f t="shared" ca="1" si="198"/>
        <v>-</v>
      </c>
      <c r="I770" s="106" t="str">
        <f t="shared" ca="1" si="198"/>
        <v>-</v>
      </c>
      <c r="J770" s="106" t="e">
        <f t="shared" ca="1" si="191"/>
        <v>#N/A</v>
      </c>
      <c r="K770" s="119" t="e">
        <f t="shared" ca="1" si="186"/>
        <v>#N/A</v>
      </c>
      <c r="L770" s="119" t="e">
        <f t="shared" ca="1" si="187"/>
        <v>#N/A</v>
      </c>
      <c r="M770" s="119" t="e">
        <f t="shared" ca="1" si="188"/>
        <v>#N/A</v>
      </c>
      <c r="N770" s="119" t="e">
        <f t="shared" ca="1" si="189"/>
        <v>#N/A</v>
      </c>
      <c r="O770" s="119" t="str">
        <f t="shared" ca="1" si="194"/>
        <v>-</v>
      </c>
      <c r="P770" s="119" t="str">
        <f t="shared" ca="1" si="193"/>
        <v>-</v>
      </c>
      <c r="Q770" s="106" t="e">
        <f t="shared" ca="1" si="190"/>
        <v>#N/A</v>
      </c>
    </row>
    <row r="771" spans="1:17" hidden="1">
      <c r="A771" s="106">
        <f t="shared" si="184"/>
        <v>760</v>
      </c>
      <c r="B771" s="106" t="str">
        <f t="shared" ca="1" si="185"/>
        <v>N</v>
      </c>
      <c r="C771" s="106" t="str">
        <f t="shared" ca="1" si="198"/>
        <v>-</v>
      </c>
      <c r="D771" s="106" t="str">
        <f t="shared" ca="1" si="198"/>
        <v>-</v>
      </c>
      <c r="E771" s="106" t="str">
        <f t="shared" ca="1" si="198"/>
        <v>-</v>
      </c>
      <c r="F771" s="106" t="str">
        <f t="shared" ca="1" si="198"/>
        <v>-</v>
      </c>
      <c r="G771" s="106" t="str">
        <f t="shared" ca="1" si="198"/>
        <v>-</v>
      </c>
      <c r="H771" s="112" t="str">
        <f t="shared" ca="1" si="198"/>
        <v>-</v>
      </c>
      <c r="I771" s="106" t="str">
        <f t="shared" ca="1" si="198"/>
        <v>-</v>
      </c>
      <c r="J771" s="106" t="e">
        <f t="shared" ca="1" si="191"/>
        <v>#N/A</v>
      </c>
      <c r="K771" s="119" t="e">
        <f t="shared" ca="1" si="186"/>
        <v>#N/A</v>
      </c>
      <c r="L771" s="119" t="e">
        <f t="shared" ca="1" si="187"/>
        <v>#N/A</v>
      </c>
      <c r="M771" s="119" t="e">
        <f t="shared" ca="1" si="188"/>
        <v>#N/A</v>
      </c>
      <c r="N771" s="119" t="e">
        <f t="shared" ca="1" si="189"/>
        <v>#N/A</v>
      </c>
      <c r="O771" s="119" t="str">
        <f t="shared" ca="1" si="194"/>
        <v>-</v>
      </c>
      <c r="P771" s="119" t="str">
        <f t="shared" ca="1" si="193"/>
        <v>-</v>
      </c>
      <c r="Q771" s="106" t="e">
        <f t="shared" ca="1" si="190"/>
        <v>#N/A</v>
      </c>
    </row>
    <row r="772" spans="1:17" hidden="1">
      <c r="A772" s="106">
        <f t="shared" si="184"/>
        <v>761</v>
      </c>
      <c r="B772" s="106" t="str">
        <f t="shared" ca="1" si="185"/>
        <v>N</v>
      </c>
      <c r="C772" s="106" t="str">
        <f t="shared" ref="C772:I781" ca="1" si="199">IF($B772="OK",OFFSET(gen_sort_ul,$A772,C$2),"-")</f>
        <v>-</v>
      </c>
      <c r="D772" s="106" t="str">
        <f t="shared" ca="1" si="199"/>
        <v>-</v>
      </c>
      <c r="E772" s="106" t="str">
        <f t="shared" ca="1" si="199"/>
        <v>-</v>
      </c>
      <c r="F772" s="106" t="str">
        <f t="shared" ca="1" si="199"/>
        <v>-</v>
      </c>
      <c r="G772" s="106" t="str">
        <f t="shared" ca="1" si="199"/>
        <v>-</v>
      </c>
      <c r="H772" s="112" t="str">
        <f t="shared" ca="1" si="199"/>
        <v>-</v>
      </c>
      <c r="I772" s="106" t="str">
        <f t="shared" ca="1" si="199"/>
        <v>-</v>
      </c>
      <c r="J772" s="106" t="e">
        <f t="shared" ca="1" si="191"/>
        <v>#N/A</v>
      </c>
      <c r="K772" s="119" t="e">
        <f t="shared" ca="1" si="186"/>
        <v>#N/A</v>
      </c>
      <c r="L772" s="119" t="e">
        <f t="shared" ca="1" si="187"/>
        <v>#N/A</v>
      </c>
      <c r="M772" s="119" t="e">
        <f t="shared" ca="1" si="188"/>
        <v>#N/A</v>
      </c>
      <c r="N772" s="119" t="e">
        <f t="shared" ca="1" si="189"/>
        <v>#N/A</v>
      </c>
      <c r="O772" s="119" t="str">
        <f t="shared" ca="1" si="194"/>
        <v>-</v>
      </c>
      <c r="P772" s="119" t="str">
        <f t="shared" ca="1" si="193"/>
        <v>-</v>
      </c>
      <c r="Q772" s="106" t="e">
        <f t="shared" ca="1" si="190"/>
        <v>#N/A</v>
      </c>
    </row>
    <row r="773" spans="1:17" hidden="1">
      <c r="A773" s="106">
        <f t="shared" si="184"/>
        <v>762</v>
      </c>
      <c r="B773" s="106" t="str">
        <f t="shared" ca="1" si="185"/>
        <v>N</v>
      </c>
      <c r="C773" s="106" t="str">
        <f t="shared" ca="1" si="199"/>
        <v>-</v>
      </c>
      <c r="D773" s="106" t="str">
        <f t="shared" ca="1" si="199"/>
        <v>-</v>
      </c>
      <c r="E773" s="106" t="str">
        <f t="shared" ca="1" si="199"/>
        <v>-</v>
      </c>
      <c r="F773" s="106" t="str">
        <f t="shared" ca="1" si="199"/>
        <v>-</v>
      </c>
      <c r="G773" s="106" t="str">
        <f t="shared" ca="1" si="199"/>
        <v>-</v>
      </c>
      <c r="H773" s="112" t="str">
        <f t="shared" ca="1" si="199"/>
        <v>-</v>
      </c>
      <c r="I773" s="106" t="str">
        <f t="shared" ca="1" si="199"/>
        <v>-</v>
      </c>
      <c r="J773" s="106" t="e">
        <f t="shared" ca="1" si="191"/>
        <v>#N/A</v>
      </c>
      <c r="K773" s="119" t="e">
        <f t="shared" ca="1" si="186"/>
        <v>#N/A</v>
      </c>
      <c r="L773" s="119" t="e">
        <f t="shared" ca="1" si="187"/>
        <v>#N/A</v>
      </c>
      <c r="M773" s="119" t="e">
        <f t="shared" ca="1" si="188"/>
        <v>#N/A</v>
      </c>
      <c r="N773" s="119" t="e">
        <f t="shared" ca="1" si="189"/>
        <v>#N/A</v>
      </c>
      <c r="O773" s="119" t="str">
        <f t="shared" ca="1" si="194"/>
        <v>-</v>
      </c>
      <c r="P773" s="119" t="str">
        <f t="shared" ca="1" si="193"/>
        <v>-</v>
      </c>
      <c r="Q773" s="106" t="e">
        <f t="shared" ca="1" si="190"/>
        <v>#N/A</v>
      </c>
    </row>
    <row r="774" spans="1:17" hidden="1">
      <c r="A774" s="106">
        <f t="shared" si="184"/>
        <v>763</v>
      </c>
      <c r="B774" s="106" t="str">
        <f t="shared" ca="1" si="185"/>
        <v>N</v>
      </c>
      <c r="C774" s="106" t="str">
        <f t="shared" ca="1" si="199"/>
        <v>-</v>
      </c>
      <c r="D774" s="106" t="str">
        <f t="shared" ca="1" si="199"/>
        <v>-</v>
      </c>
      <c r="E774" s="106" t="str">
        <f t="shared" ca="1" si="199"/>
        <v>-</v>
      </c>
      <c r="F774" s="106" t="str">
        <f t="shared" ca="1" si="199"/>
        <v>-</v>
      </c>
      <c r="G774" s="106" t="str">
        <f t="shared" ca="1" si="199"/>
        <v>-</v>
      </c>
      <c r="H774" s="112" t="str">
        <f t="shared" ca="1" si="199"/>
        <v>-</v>
      </c>
      <c r="I774" s="106" t="str">
        <f t="shared" ca="1" si="199"/>
        <v>-</v>
      </c>
      <c r="J774" s="106" t="e">
        <f t="shared" ca="1" si="191"/>
        <v>#N/A</v>
      </c>
      <c r="K774" s="119" t="e">
        <f t="shared" ca="1" si="186"/>
        <v>#N/A</v>
      </c>
      <c r="L774" s="119" t="e">
        <f t="shared" ca="1" si="187"/>
        <v>#N/A</v>
      </c>
      <c r="M774" s="119" t="e">
        <f t="shared" ca="1" si="188"/>
        <v>#N/A</v>
      </c>
      <c r="N774" s="119" t="e">
        <f t="shared" ca="1" si="189"/>
        <v>#N/A</v>
      </c>
      <c r="O774" s="119" t="str">
        <f t="shared" ca="1" si="194"/>
        <v>-</v>
      </c>
      <c r="P774" s="119" t="str">
        <f t="shared" ca="1" si="193"/>
        <v>-</v>
      </c>
      <c r="Q774" s="106" t="e">
        <f t="shared" ca="1" si="190"/>
        <v>#N/A</v>
      </c>
    </row>
    <row r="775" spans="1:17" hidden="1">
      <c r="A775" s="106">
        <f t="shared" si="184"/>
        <v>764</v>
      </c>
      <c r="B775" s="106" t="str">
        <f t="shared" ca="1" si="185"/>
        <v>N</v>
      </c>
      <c r="C775" s="106" t="str">
        <f t="shared" ca="1" si="199"/>
        <v>-</v>
      </c>
      <c r="D775" s="106" t="str">
        <f t="shared" ca="1" si="199"/>
        <v>-</v>
      </c>
      <c r="E775" s="106" t="str">
        <f t="shared" ca="1" si="199"/>
        <v>-</v>
      </c>
      <c r="F775" s="106" t="str">
        <f t="shared" ca="1" si="199"/>
        <v>-</v>
      </c>
      <c r="G775" s="106" t="str">
        <f t="shared" ca="1" si="199"/>
        <v>-</v>
      </c>
      <c r="H775" s="112" t="str">
        <f t="shared" ca="1" si="199"/>
        <v>-</v>
      </c>
      <c r="I775" s="106" t="str">
        <f t="shared" ca="1" si="199"/>
        <v>-</v>
      </c>
      <c r="J775" s="106" t="e">
        <f t="shared" ca="1" si="191"/>
        <v>#N/A</v>
      </c>
      <c r="K775" s="119" t="e">
        <f t="shared" ca="1" si="186"/>
        <v>#N/A</v>
      </c>
      <c r="L775" s="119" t="e">
        <f t="shared" ca="1" si="187"/>
        <v>#N/A</v>
      </c>
      <c r="M775" s="119" t="e">
        <f t="shared" ca="1" si="188"/>
        <v>#N/A</v>
      </c>
      <c r="N775" s="119" t="e">
        <f t="shared" ca="1" si="189"/>
        <v>#N/A</v>
      </c>
      <c r="O775" s="119" t="str">
        <f t="shared" ca="1" si="194"/>
        <v>-</v>
      </c>
      <c r="P775" s="119" t="str">
        <f t="shared" ca="1" si="193"/>
        <v>-</v>
      </c>
      <c r="Q775" s="106" t="e">
        <f t="shared" ca="1" si="190"/>
        <v>#N/A</v>
      </c>
    </row>
    <row r="776" spans="1:17" hidden="1">
      <c r="A776" s="106">
        <f t="shared" si="184"/>
        <v>765</v>
      </c>
      <c r="B776" s="106" t="str">
        <f t="shared" ca="1" si="185"/>
        <v>N</v>
      </c>
      <c r="C776" s="106" t="str">
        <f t="shared" ca="1" si="199"/>
        <v>-</v>
      </c>
      <c r="D776" s="106" t="str">
        <f t="shared" ca="1" si="199"/>
        <v>-</v>
      </c>
      <c r="E776" s="106" t="str">
        <f t="shared" ca="1" si="199"/>
        <v>-</v>
      </c>
      <c r="F776" s="106" t="str">
        <f t="shared" ca="1" si="199"/>
        <v>-</v>
      </c>
      <c r="G776" s="106" t="str">
        <f t="shared" ca="1" si="199"/>
        <v>-</v>
      </c>
      <c r="H776" s="112" t="str">
        <f t="shared" ca="1" si="199"/>
        <v>-</v>
      </c>
      <c r="I776" s="106" t="str">
        <f t="shared" ca="1" si="199"/>
        <v>-</v>
      </c>
      <c r="J776" s="106" t="e">
        <f t="shared" ca="1" si="191"/>
        <v>#N/A</v>
      </c>
      <c r="K776" s="119" t="e">
        <f t="shared" ca="1" si="186"/>
        <v>#N/A</v>
      </c>
      <c r="L776" s="119" t="e">
        <f t="shared" ca="1" si="187"/>
        <v>#N/A</v>
      </c>
      <c r="M776" s="119" t="e">
        <f t="shared" ca="1" si="188"/>
        <v>#N/A</v>
      </c>
      <c r="N776" s="119" t="e">
        <f t="shared" ca="1" si="189"/>
        <v>#N/A</v>
      </c>
      <c r="O776" s="119" t="str">
        <f t="shared" ca="1" si="194"/>
        <v>-</v>
      </c>
      <c r="P776" s="119" t="str">
        <f t="shared" ca="1" si="193"/>
        <v>-</v>
      </c>
      <c r="Q776" s="106" t="e">
        <f t="shared" ca="1" si="190"/>
        <v>#N/A</v>
      </c>
    </row>
    <row r="777" spans="1:17" hidden="1">
      <c r="A777" s="106">
        <f t="shared" si="184"/>
        <v>766</v>
      </c>
      <c r="B777" s="106" t="str">
        <f t="shared" ca="1" si="185"/>
        <v>N</v>
      </c>
      <c r="C777" s="106" t="str">
        <f t="shared" ca="1" si="199"/>
        <v>-</v>
      </c>
      <c r="D777" s="106" t="str">
        <f t="shared" ca="1" si="199"/>
        <v>-</v>
      </c>
      <c r="E777" s="106" t="str">
        <f t="shared" ca="1" si="199"/>
        <v>-</v>
      </c>
      <c r="F777" s="106" t="str">
        <f t="shared" ca="1" si="199"/>
        <v>-</v>
      </c>
      <c r="G777" s="106" t="str">
        <f t="shared" ca="1" si="199"/>
        <v>-</v>
      </c>
      <c r="H777" s="112" t="str">
        <f t="shared" ca="1" si="199"/>
        <v>-</v>
      </c>
      <c r="I777" s="106" t="str">
        <f t="shared" ca="1" si="199"/>
        <v>-</v>
      </c>
      <c r="J777" s="106" t="e">
        <f t="shared" ca="1" si="191"/>
        <v>#N/A</v>
      </c>
      <c r="K777" s="119" t="e">
        <f t="shared" ca="1" si="186"/>
        <v>#N/A</v>
      </c>
      <c r="L777" s="119" t="e">
        <f t="shared" ca="1" si="187"/>
        <v>#N/A</v>
      </c>
      <c r="M777" s="119" t="e">
        <f t="shared" ca="1" si="188"/>
        <v>#N/A</v>
      </c>
      <c r="N777" s="119" t="e">
        <f t="shared" ca="1" si="189"/>
        <v>#N/A</v>
      </c>
      <c r="O777" s="119" t="str">
        <f t="shared" ca="1" si="194"/>
        <v>-</v>
      </c>
      <c r="P777" s="119" t="str">
        <f t="shared" ca="1" si="193"/>
        <v>-</v>
      </c>
      <c r="Q777" s="106" t="e">
        <f t="shared" ca="1" si="190"/>
        <v>#N/A</v>
      </c>
    </row>
    <row r="778" spans="1:17" hidden="1">
      <c r="A778" s="106">
        <f t="shared" si="184"/>
        <v>767</v>
      </c>
      <c r="B778" s="106" t="str">
        <f t="shared" ca="1" si="185"/>
        <v>N</v>
      </c>
      <c r="C778" s="106" t="str">
        <f t="shared" ca="1" si="199"/>
        <v>-</v>
      </c>
      <c r="D778" s="106" t="str">
        <f t="shared" ca="1" si="199"/>
        <v>-</v>
      </c>
      <c r="E778" s="106" t="str">
        <f t="shared" ca="1" si="199"/>
        <v>-</v>
      </c>
      <c r="F778" s="106" t="str">
        <f t="shared" ca="1" si="199"/>
        <v>-</v>
      </c>
      <c r="G778" s="106" t="str">
        <f t="shared" ca="1" si="199"/>
        <v>-</v>
      </c>
      <c r="H778" s="112" t="str">
        <f t="shared" ca="1" si="199"/>
        <v>-</v>
      </c>
      <c r="I778" s="106" t="str">
        <f t="shared" ca="1" si="199"/>
        <v>-</v>
      </c>
      <c r="J778" s="106" t="e">
        <f t="shared" ca="1" si="191"/>
        <v>#N/A</v>
      </c>
      <c r="K778" s="119" t="e">
        <f t="shared" ca="1" si="186"/>
        <v>#N/A</v>
      </c>
      <c r="L778" s="119" t="e">
        <f t="shared" ca="1" si="187"/>
        <v>#N/A</v>
      </c>
      <c r="M778" s="119" t="e">
        <f t="shared" ca="1" si="188"/>
        <v>#N/A</v>
      </c>
      <c r="N778" s="119" t="e">
        <f t="shared" ca="1" si="189"/>
        <v>#N/A</v>
      </c>
      <c r="O778" s="119" t="str">
        <f t="shared" ca="1" si="194"/>
        <v>-</v>
      </c>
      <c r="P778" s="119" t="str">
        <f t="shared" ca="1" si="193"/>
        <v>-</v>
      </c>
      <c r="Q778" s="106" t="e">
        <f t="shared" ca="1" si="190"/>
        <v>#N/A</v>
      </c>
    </row>
    <row r="779" spans="1:17" hidden="1">
      <c r="A779" s="106">
        <f t="shared" si="184"/>
        <v>768</v>
      </c>
      <c r="B779" s="106" t="str">
        <f t="shared" ca="1" si="185"/>
        <v>N</v>
      </c>
      <c r="C779" s="106" t="str">
        <f t="shared" ca="1" si="199"/>
        <v>-</v>
      </c>
      <c r="D779" s="106" t="str">
        <f t="shared" ca="1" si="199"/>
        <v>-</v>
      </c>
      <c r="E779" s="106" t="str">
        <f t="shared" ca="1" si="199"/>
        <v>-</v>
      </c>
      <c r="F779" s="106" t="str">
        <f t="shared" ca="1" si="199"/>
        <v>-</v>
      </c>
      <c r="G779" s="106" t="str">
        <f t="shared" ca="1" si="199"/>
        <v>-</v>
      </c>
      <c r="H779" s="112" t="str">
        <f t="shared" ca="1" si="199"/>
        <v>-</v>
      </c>
      <c r="I779" s="106" t="str">
        <f t="shared" ca="1" si="199"/>
        <v>-</v>
      </c>
      <c r="J779" s="106" t="e">
        <f t="shared" ca="1" si="191"/>
        <v>#N/A</v>
      </c>
      <c r="K779" s="119" t="e">
        <f t="shared" ca="1" si="186"/>
        <v>#N/A</v>
      </c>
      <c r="L779" s="119" t="e">
        <f t="shared" ca="1" si="187"/>
        <v>#N/A</v>
      </c>
      <c r="M779" s="119" t="e">
        <f t="shared" ca="1" si="188"/>
        <v>#N/A</v>
      </c>
      <c r="N779" s="119" t="e">
        <f t="shared" ca="1" si="189"/>
        <v>#N/A</v>
      </c>
      <c r="O779" s="119" t="str">
        <f t="shared" ca="1" si="194"/>
        <v>-</v>
      </c>
      <c r="P779" s="119" t="str">
        <f t="shared" ca="1" si="193"/>
        <v>-</v>
      </c>
      <c r="Q779" s="106" t="e">
        <f t="shared" ca="1" si="190"/>
        <v>#N/A</v>
      </c>
    </row>
    <row r="780" spans="1:17" hidden="1">
      <c r="A780" s="106">
        <f t="shared" ref="A780:A843" si="200">ROW(C780)-ROW(C$11)</f>
        <v>769</v>
      </c>
      <c r="B780" s="106" t="str">
        <f t="shared" ref="B780:B843" ca="1" si="201">IF(OFFSET(gen_sort_ul,$A780,0)&gt;0,IF(OFFSET(gen_sort_ul,$A780,B$2)=ignore_flag,"N","OK"),"Too long")</f>
        <v>N</v>
      </c>
      <c r="C780" s="106" t="str">
        <f t="shared" ca="1" si="199"/>
        <v>-</v>
      </c>
      <c r="D780" s="106" t="str">
        <f t="shared" ca="1" si="199"/>
        <v>-</v>
      </c>
      <c r="E780" s="106" t="str">
        <f t="shared" ca="1" si="199"/>
        <v>-</v>
      </c>
      <c r="F780" s="106" t="str">
        <f t="shared" ca="1" si="199"/>
        <v>-</v>
      </c>
      <c r="G780" s="106" t="str">
        <f t="shared" ca="1" si="199"/>
        <v>-</v>
      </c>
      <c r="H780" s="112" t="str">
        <f t="shared" ca="1" si="199"/>
        <v>-</v>
      </c>
      <c r="I780" s="106" t="str">
        <f t="shared" ca="1" si="199"/>
        <v>-</v>
      </c>
      <c r="J780" s="106" t="e">
        <f t="shared" ca="1" si="191"/>
        <v>#N/A</v>
      </c>
      <c r="K780" s="119" t="e">
        <f t="shared" ref="K780:K843" ca="1" si="202">INDEX(cluster_flag,MATCH(D780, hdr_cluster_gen_type,0))</f>
        <v>#N/A</v>
      </c>
      <c r="L780" s="119" t="e">
        <f t="shared" ref="L780:L843" ca="1" si="203">IF($K780,INDEX(hdr_cluster_set,MATCH(O780,OFFSET(cluster_params_ul,$Q780-1,L$8-1,1,L$9))+L$8-1),"-")</f>
        <v>#N/A</v>
      </c>
      <c r="M780" s="119" t="e">
        <f t="shared" ref="M780:M843" ca="1" si="204">IF($K780,INDEX(hdr_cluster_set,MATCH(E780,OFFSET(cluster_params_ul,$Q780-1,M$8-1,1,M$9))+M$8-1),"-")</f>
        <v>#N/A</v>
      </c>
      <c r="N780" s="119" t="e">
        <f t="shared" ref="N780:N843" ca="1" si="205">IF($K780,INDEX(hdr_cluster_set,MATCH(H780,OFFSET(cluster_params_ul,$Q780-1,N$8-1,1,N$9))+N$8-1),"-")</f>
        <v>#N/A</v>
      </c>
      <c r="O780" s="119" t="str">
        <f t="shared" ca="1" si="194"/>
        <v>-</v>
      </c>
      <c r="P780" s="119" t="str">
        <f t="shared" ca="1" si="193"/>
        <v>-</v>
      </c>
      <c r="Q780" s="106" t="e">
        <f t="shared" ref="Q780:Q843" ca="1" si="206">MATCH(D780,hdr_cluster_gen_type,0)</f>
        <v>#N/A</v>
      </c>
    </row>
    <row r="781" spans="1:17" hidden="1">
      <c r="A781" s="106">
        <f t="shared" si="200"/>
        <v>770</v>
      </c>
      <c r="B781" s="106" t="str">
        <f t="shared" ca="1" si="201"/>
        <v>N</v>
      </c>
      <c r="C781" s="106" t="str">
        <f t="shared" ca="1" si="199"/>
        <v>-</v>
      </c>
      <c r="D781" s="106" t="str">
        <f t="shared" ca="1" si="199"/>
        <v>-</v>
      </c>
      <c r="E781" s="106" t="str">
        <f t="shared" ca="1" si="199"/>
        <v>-</v>
      </c>
      <c r="F781" s="106" t="str">
        <f t="shared" ca="1" si="199"/>
        <v>-</v>
      </c>
      <c r="G781" s="106" t="str">
        <f t="shared" ca="1" si="199"/>
        <v>-</v>
      </c>
      <c r="H781" s="112" t="str">
        <f t="shared" ca="1" si="199"/>
        <v>-</v>
      </c>
      <c r="I781" s="106" t="str">
        <f t="shared" ca="1" si="199"/>
        <v>-</v>
      </c>
      <c r="J781" s="106" t="e">
        <f t="shared" ref="J781:J844" ca="1" si="207">D781&amp;IF(K781,"_"&amp;L781&amp;"_"&amp;M781&amp;"_"&amp;N781,"")</f>
        <v>#N/A</v>
      </c>
      <c r="K781" s="119" t="e">
        <f t="shared" ca="1" si="202"/>
        <v>#N/A</v>
      </c>
      <c r="L781" s="119" t="e">
        <f t="shared" ca="1" si="203"/>
        <v>#N/A</v>
      </c>
      <c r="M781" s="119" t="e">
        <f t="shared" ca="1" si="204"/>
        <v>#N/A</v>
      </c>
      <c r="N781" s="119" t="e">
        <f t="shared" ca="1" si="205"/>
        <v>#N/A</v>
      </c>
      <c r="O781" s="119" t="str">
        <f t="shared" ca="1" si="194"/>
        <v>-</v>
      </c>
      <c r="P781" s="119" t="str">
        <f t="shared" ca="1" si="193"/>
        <v>-</v>
      </c>
      <c r="Q781" s="106" t="e">
        <f t="shared" ca="1" si="206"/>
        <v>#N/A</v>
      </c>
    </row>
    <row r="782" spans="1:17" hidden="1">
      <c r="A782" s="106">
        <f t="shared" si="200"/>
        <v>771</v>
      </c>
      <c r="B782" s="106" t="str">
        <f t="shared" ca="1" si="201"/>
        <v>N</v>
      </c>
      <c r="C782" s="106" t="str">
        <f t="shared" ref="C782:I791" ca="1" si="208">IF($B782="OK",OFFSET(gen_sort_ul,$A782,C$2),"-")</f>
        <v>-</v>
      </c>
      <c r="D782" s="106" t="str">
        <f t="shared" ca="1" si="208"/>
        <v>-</v>
      </c>
      <c r="E782" s="106" t="str">
        <f t="shared" ca="1" si="208"/>
        <v>-</v>
      </c>
      <c r="F782" s="106" t="str">
        <f t="shared" ca="1" si="208"/>
        <v>-</v>
      </c>
      <c r="G782" s="106" t="str">
        <f t="shared" ca="1" si="208"/>
        <v>-</v>
      </c>
      <c r="H782" s="112" t="str">
        <f t="shared" ca="1" si="208"/>
        <v>-</v>
      </c>
      <c r="I782" s="106" t="str">
        <f t="shared" ca="1" si="208"/>
        <v>-</v>
      </c>
      <c r="J782" s="106" t="e">
        <f t="shared" ca="1" si="207"/>
        <v>#N/A</v>
      </c>
      <c r="K782" s="119" t="e">
        <f t="shared" ca="1" si="202"/>
        <v>#N/A</v>
      </c>
      <c r="L782" s="119" t="e">
        <f t="shared" ca="1" si="203"/>
        <v>#N/A</v>
      </c>
      <c r="M782" s="119" t="e">
        <f t="shared" ca="1" si="204"/>
        <v>#N/A</v>
      </c>
      <c r="N782" s="119" t="e">
        <f t="shared" ca="1" si="205"/>
        <v>#N/A</v>
      </c>
      <c r="O782" s="119" t="str">
        <f t="shared" ca="1" si="194"/>
        <v>-</v>
      </c>
      <c r="P782" s="119" t="str">
        <f t="shared" ca="1" si="193"/>
        <v>-</v>
      </c>
      <c r="Q782" s="106" t="e">
        <f t="shared" ca="1" si="206"/>
        <v>#N/A</v>
      </c>
    </row>
    <row r="783" spans="1:17" hidden="1">
      <c r="A783" s="106">
        <f t="shared" si="200"/>
        <v>772</v>
      </c>
      <c r="B783" s="106" t="str">
        <f t="shared" ca="1" si="201"/>
        <v>N</v>
      </c>
      <c r="C783" s="106" t="str">
        <f t="shared" ca="1" si="208"/>
        <v>-</v>
      </c>
      <c r="D783" s="106" t="str">
        <f t="shared" ca="1" si="208"/>
        <v>-</v>
      </c>
      <c r="E783" s="106" t="str">
        <f t="shared" ca="1" si="208"/>
        <v>-</v>
      </c>
      <c r="F783" s="106" t="str">
        <f t="shared" ca="1" si="208"/>
        <v>-</v>
      </c>
      <c r="G783" s="106" t="str">
        <f t="shared" ca="1" si="208"/>
        <v>-</v>
      </c>
      <c r="H783" s="112" t="str">
        <f t="shared" ca="1" si="208"/>
        <v>-</v>
      </c>
      <c r="I783" s="106" t="str">
        <f t="shared" ca="1" si="208"/>
        <v>-</v>
      </c>
      <c r="J783" s="106" t="e">
        <f t="shared" ca="1" si="207"/>
        <v>#N/A</v>
      </c>
      <c r="K783" s="119" t="e">
        <f t="shared" ca="1" si="202"/>
        <v>#N/A</v>
      </c>
      <c r="L783" s="119" t="e">
        <f t="shared" ca="1" si="203"/>
        <v>#N/A</v>
      </c>
      <c r="M783" s="119" t="e">
        <f t="shared" ca="1" si="204"/>
        <v>#N/A</v>
      </c>
      <c r="N783" s="119" t="e">
        <f t="shared" ca="1" si="205"/>
        <v>#N/A</v>
      </c>
      <c r="O783" s="119" t="str">
        <f t="shared" ca="1" si="194"/>
        <v>-</v>
      </c>
      <c r="P783" s="119" t="str">
        <f t="shared" ca="1" si="193"/>
        <v>-</v>
      </c>
      <c r="Q783" s="106" t="e">
        <f t="shared" ca="1" si="206"/>
        <v>#N/A</v>
      </c>
    </row>
    <row r="784" spans="1:17" hidden="1">
      <c r="A784" s="106">
        <f t="shared" si="200"/>
        <v>773</v>
      </c>
      <c r="B784" s="106" t="str">
        <f t="shared" ca="1" si="201"/>
        <v>N</v>
      </c>
      <c r="C784" s="106" t="str">
        <f t="shared" ca="1" si="208"/>
        <v>-</v>
      </c>
      <c r="D784" s="106" t="str">
        <f t="shared" ca="1" si="208"/>
        <v>-</v>
      </c>
      <c r="E784" s="106" t="str">
        <f t="shared" ca="1" si="208"/>
        <v>-</v>
      </c>
      <c r="F784" s="106" t="str">
        <f t="shared" ca="1" si="208"/>
        <v>-</v>
      </c>
      <c r="G784" s="106" t="str">
        <f t="shared" ca="1" si="208"/>
        <v>-</v>
      </c>
      <c r="H784" s="112" t="str">
        <f t="shared" ca="1" si="208"/>
        <v>-</v>
      </c>
      <c r="I784" s="106" t="str">
        <f t="shared" ca="1" si="208"/>
        <v>-</v>
      </c>
      <c r="J784" s="106" t="e">
        <f t="shared" ca="1" si="207"/>
        <v>#N/A</v>
      </c>
      <c r="K784" s="119" t="e">
        <f t="shared" ca="1" si="202"/>
        <v>#N/A</v>
      </c>
      <c r="L784" s="119" t="e">
        <f t="shared" ca="1" si="203"/>
        <v>#N/A</v>
      </c>
      <c r="M784" s="119" t="e">
        <f t="shared" ca="1" si="204"/>
        <v>#N/A</v>
      </c>
      <c r="N784" s="119" t="e">
        <f t="shared" ca="1" si="205"/>
        <v>#N/A</v>
      </c>
      <c r="O784" s="119" t="str">
        <f t="shared" ca="1" si="194"/>
        <v>-</v>
      </c>
      <c r="P784" s="119" t="str">
        <f t="shared" ca="1" si="193"/>
        <v>-</v>
      </c>
      <c r="Q784" s="106" t="e">
        <f t="shared" ca="1" si="206"/>
        <v>#N/A</v>
      </c>
    </row>
    <row r="785" spans="1:17" hidden="1">
      <c r="A785" s="106">
        <f t="shared" si="200"/>
        <v>774</v>
      </c>
      <c r="B785" s="106" t="str">
        <f t="shared" ca="1" si="201"/>
        <v>N</v>
      </c>
      <c r="C785" s="106" t="str">
        <f t="shared" ca="1" si="208"/>
        <v>-</v>
      </c>
      <c r="D785" s="106" t="str">
        <f t="shared" ca="1" si="208"/>
        <v>-</v>
      </c>
      <c r="E785" s="106" t="str">
        <f t="shared" ca="1" si="208"/>
        <v>-</v>
      </c>
      <c r="F785" s="106" t="str">
        <f t="shared" ca="1" si="208"/>
        <v>-</v>
      </c>
      <c r="G785" s="106" t="str">
        <f t="shared" ca="1" si="208"/>
        <v>-</v>
      </c>
      <c r="H785" s="112" t="str">
        <f t="shared" ca="1" si="208"/>
        <v>-</v>
      </c>
      <c r="I785" s="106" t="str">
        <f t="shared" ca="1" si="208"/>
        <v>-</v>
      </c>
      <c r="J785" s="106" t="e">
        <f t="shared" ca="1" si="207"/>
        <v>#N/A</v>
      </c>
      <c r="K785" s="119" t="e">
        <f t="shared" ca="1" si="202"/>
        <v>#N/A</v>
      </c>
      <c r="L785" s="119" t="e">
        <f t="shared" ca="1" si="203"/>
        <v>#N/A</v>
      </c>
      <c r="M785" s="119" t="e">
        <f t="shared" ca="1" si="204"/>
        <v>#N/A</v>
      </c>
      <c r="N785" s="119" t="e">
        <f t="shared" ca="1" si="205"/>
        <v>#N/A</v>
      </c>
      <c r="O785" s="119" t="str">
        <f t="shared" ca="1" si="194"/>
        <v>-</v>
      </c>
      <c r="P785" s="119" t="str">
        <f t="shared" ca="1" si="193"/>
        <v>-</v>
      </c>
      <c r="Q785" s="106" t="e">
        <f t="shared" ca="1" si="206"/>
        <v>#N/A</v>
      </c>
    </row>
    <row r="786" spans="1:17" hidden="1">
      <c r="A786" s="106">
        <f t="shared" si="200"/>
        <v>775</v>
      </c>
      <c r="B786" s="106" t="str">
        <f t="shared" ca="1" si="201"/>
        <v>N</v>
      </c>
      <c r="C786" s="106" t="str">
        <f t="shared" ca="1" si="208"/>
        <v>-</v>
      </c>
      <c r="D786" s="106" t="str">
        <f t="shared" ca="1" si="208"/>
        <v>-</v>
      </c>
      <c r="E786" s="106" t="str">
        <f t="shared" ca="1" si="208"/>
        <v>-</v>
      </c>
      <c r="F786" s="106" t="str">
        <f t="shared" ca="1" si="208"/>
        <v>-</v>
      </c>
      <c r="G786" s="106" t="str">
        <f t="shared" ca="1" si="208"/>
        <v>-</v>
      </c>
      <c r="H786" s="112" t="str">
        <f t="shared" ca="1" si="208"/>
        <v>-</v>
      </c>
      <c r="I786" s="106" t="str">
        <f t="shared" ca="1" si="208"/>
        <v>-</v>
      </c>
      <c r="J786" s="106" t="e">
        <f t="shared" ca="1" si="207"/>
        <v>#N/A</v>
      </c>
      <c r="K786" s="119" t="e">
        <f t="shared" ca="1" si="202"/>
        <v>#N/A</v>
      </c>
      <c r="L786" s="119" t="e">
        <f t="shared" ca="1" si="203"/>
        <v>#N/A</v>
      </c>
      <c r="M786" s="119" t="e">
        <f t="shared" ca="1" si="204"/>
        <v>#N/A</v>
      </c>
      <c r="N786" s="119" t="e">
        <f t="shared" ca="1" si="205"/>
        <v>#N/A</v>
      </c>
      <c r="O786" s="119" t="str">
        <f t="shared" ca="1" si="194"/>
        <v>-</v>
      </c>
      <c r="P786" s="119" t="str">
        <f t="shared" ref="P786:P849" ca="1" si="209">IF($B786="OK",OFFSET(gen_sort_ul,$A786,P$2),"-")</f>
        <v>-</v>
      </c>
      <c r="Q786" s="106" t="e">
        <f t="shared" ca="1" si="206"/>
        <v>#N/A</v>
      </c>
    </row>
    <row r="787" spans="1:17" hidden="1">
      <c r="A787" s="106">
        <f t="shared" si="200"/>
        <v>776</v>
      </c>
      <c r="B787" s="106" t="str">
        <f t="shared" ca="1" si="201"/>
        <v>N</v>
      </c>
      <c r="C787" s="106" t="str">
        <f t="shared" ca="1" si="208"/>
        <v>-</v>
      </c>
      <c r="D787" s="106" t="str">
        <f t="shared" ca="1" si="208"/>
        <v>-</v>
      </c>
      <c r="E787" s="106" t="str">
        <f t="shared" ca="1" si="208"/>
        <v>-</v>
      </c>
      <c r="F787" s="106" t="str">
        <f t="shared" ca="1" si="208"/>
        <v>-</v>
      </c>
      <c r="G787" s="106" t="str">
        <f t="shared" ca="1" si="208"/>
        <v>-</v>
      </c>
      <c r="H787" s="112" t="str">
        <f t="shared" ca="1" si="208"/>
        <v>-</v>
      </c>
      <c r="I787" s="106" t="str">
        <f t="shared" ca="1" si="208"/>
        <v>-</v>
      </c>
      <c r="J787" s="106" t="e">
        <f t="shared" ca="1" si="207"/>
        <v>#N/A</v>
      </c>
      <c r="K787" s="119" t="e">
        <f t="shared" ca="1" si="202"/>
        <v>#N/A</v>
      </c>
      <c r="L787" s="119" t="e">
        <f t="shared" ca="1" si="203"/>
        <v>#N/A</v>
      </c>
      <c r="M787" s="119" t="e">
        <f t="shared" ca="1" si="204"/>
        <v>#N/A</v>
      </c>
      <c r="N787" s="119" t="e">
        <f t="shared" ca="1" si="205"/>
        <v>#N/A</v>
      </c>
      <c r="O787" s="119" t="str">
        <f t="shared" ref="O787:O850" ca="1" si="210">IF($B787="OK",OFFSET(gen_sort_ul,$A787,O$2),"-")</f>
        <v>-</v>
      </c>
      <c r="P787" s="119" t="str">
        <f t="shared" ca="1" si="209"/>
        <v>-</v>
      </c>
      <c r="Q787" s="106" t="e">
        <f t="shared" ca="1" si="206"/>
        <v>#N/A</v>
      </c>
    </row>
    <row r="788" spans="1:17" hidden="1">
      <c r="A788" s="106">
        <f t="shared" si="200"/>
        <v>777</v>
      </c>
      <c r="B788" s="106" t="str">
        <f t="shared" ca="1" si="201"/>
        <v>N</v>
      </c>
      <c r="C788" s="106" t="str">
        <f t="shared" ca="1" si="208"/>
        <v>-</v>
      </c>
      <c r="D788" s="106" t="str">
        <f t="shared" ca="1" si="208"/>
        <v>-</v>
      </c>
      <c r="E788" s="106" t="str">
        <f t="shared" ca="1" si="208"/>
        <v>-</v>
      </c>
      <c r="F788" s="106" t="str">
        <f t="shared" ca="1" si="208"/>
        <v>-</v>
      </c>
      <c r="G788" s="106" t="str">
        <f t="shared" ca="1" si="208"/>
        <v>-</v>
      </c>
      <c r="H788" s="112" t="str">
        <f t="shared" ca="1" si="208"/>
        <v>-</v>
      </c>
      <c r="I788" s="106" t="str">
        <f t="shared" ca="1" si="208"/>
        <v>-</v>
      </c>
      <c r="J788" s="106" t="e">
        <f t="shared" ca="1" si="207"/>
        <v>#N/A</v>
      </c>
      <c r="K788" s="119" t="e">
        <f t="shared" ca="1" si="202"/>
        <v>#N/A</v>
      </c>
      <c r="L788" s="119" t="e">
        <f t="shared" ca="1" si="203"/>
        <v>#N/A</v>
      </c>
      <c r="M788" s="119" t="e">
        <f t="shared" ca="1" si="204"/>
        <v>#N/A</v>
      </c>
      <c r="N788" s="119" t="e">
        <f t="shared" ca="1" si="205"/>
        <v>#N/A</v>
      </c>
      <c r="O788" s="119" t="str">
        <f t="shared" ca="1" si="210"/>
        <v>-</v>
      </c>
      <c r="P788" s="119" t="str">
        <f t="shared" ca="1" si="209"/>
        <v>-</v>
      </c>
      <c r="Q788" s="106" t="e">
        <f t="shared" ca="1" si="206"/>
        <v>#N/A</v>
      </c>
    </row>
    <row r="789" spans="1:17" hidden="1">
      <c r="A789" s="106">
        <f t="shared" si="200"/>
        <v>778</v>
      </c>
      <c r="B789" s="106" t="str">
        <f t="shared" ca="1" si="201"/>
        <v>N</v>
      </c>
      <c r="C789" s="106" t="str">
        <f t="shared" ca="1" si="208"/>
        <v>-</v>
      </c>
      <c r="D789" s="106" t="str">
        <f t="shared" ca="1" si="208"/>
        <v>-</v>
      </c>
      <c r="E789" s="106" t="str">
        <f t="shared" ca="1" si="208"/>
        <v>-</v>
      </c>
      <c r="F789" s="106" t="str">
        <f t="shared" ca="1" si="208"/>
        <v>-</v>
      </c>
      <c r="G789" s="106" t="str">
        <f t="shared" ca="1" si="208"/>
        <v>-</v>
      </c>
      <c r="H789" s="112" t="str">
        <f t="shared" ca="1" si="208"/>
        <v>-</v>
      </c>
      <c r="I789" s="106" t="str">
        <f t="shared" ca="1" si="208"/>
        <v>-</v>
      </c>
      <c r="J789" s="106" t="e">
        <f t="shared" ca="1" si="207"/>
        <v>#N/A</v>
      </c>
      <c r="K789" s="119" t="e">
        <f t="shared" ca="1" si="202"/>
        <v>#N/A</v>
      </c>
      <c r="L789" s="119" t="e">
        <f t="shared" ca="1" si="203"/>
        <v>#N/A</v>
      </c>
      <c r="M789" s="119" t="e">
        <f t="shared" ca="1" si="204"/>
        <v>#N/A</v>
      </c>
      <c r="N789" s="119" t="e">
        <f t="shared" ca="1" si="205"/>
        <v>#N/A</v>
      </c>
      <c r="O789" s="119" t="str">
        <f t="shared" ca="1" si="210"/>
        <v>-</v>
      </c>
      <c r="P789" s="119" t="str">
        <f t="shared" ca="1" si="209"/>
        <v>-</v>
      </c>
      <c r="Q789" s="106" t="e">
        <f t="shared" ca="1" si="206"/>
        <v>#N/A</v>
      </c>
    </row>
    <row r="790" spans="1:17" hidden="1">
      <c r="A790" s="106">
        <f t="shared" si="200"/>
        <v>779</v>
      </c>
      <c r="B790" s="106" t="str">
        <f t="shared" ca="1" si="201"/>
        <v>N</v>
      </c>
      <c r="C790" s="106" t="str">
        <f t="shared" ca="1" si="208"/>
        <v>-</v>
      </c>
      <c r="D790" s="106" t="str">
        <f t="shared" ca="1" si="208"/>
        <v>-</v>
      </c>
      <c r="E790" s="106" t="str">
        <f t="shared" ca="1" si="208"/>
        <v>-</v>
      </c>
      <c r="F790" s="106" t="str">
        <f t="shared" ca="1" si="208"/>
        <v>-</v>
      </c>
      <c r="G790" s="106" t="str">
        <f t="shared" ca="1" si="208"/>
        <v>-</v>
      </c>
      <c r="H790" s="112" t="str">
        <f t="shared" ca="1" si="208"/>
        <v>-</v>
      </c>
      <c r="I790" s="106" t="str">
        <f t="shared" ca="1" si="208"/>
        <v>-</v>
      </c>
      <c r="J790" s="106" t="e">
        <f t="shared" ca="1" si="207"/>
        <v>#N/A</v>
      </c>
      <c r="K790" s="119" t="e">
        <f t="shared" ca="1" si="202"/>
        <v>#N/A</v>
      </c>
      <c r="L790" s="119" t="e">
        <f t="shared" ca="1" si="203"/>
        <v>#N/A</v>
      </c>
      <c r="M790" s="119" t="e">
        <f t="shared" ca="1" si="204"/>
        <v>#N/A</v>
      </c>
      <c r="N790" s="119" t="e">
        <f t="shared" ca="1" si="205"/>
        <v>#N/A</v>
      </c>
      <c r="O790" s="119" t="str">
        <f t="shared" ca="1" si="210"/>
        <v>-</v>
      </c>
      <c r="P790" s="119" t="str">
        <f t="shared" ca="1" si="209"/>
        <v>-</v>
      </c>
      <c r="Q790" s="106" t="e">
        <f t="shared" ca="1" si="206"/>
        <v>#N/A</v>
      </c>
    </row>
    <row r="791" spans="1:17" hidden="1">
      <c r="A791" s="106">
        <f t="shared" si="200"/>
        <v>780</v>
      </c>
      <c r="B791" s="106" t="str">
        <f t="shared" ca="1" si="201"/>
        <v>N</v>
      </c>
      <c r="C791" s="106" t="str">
        <f t="shared" ca="1" si="208"/>
        <v>-</v>
      </c>
      <c r="D791" s="106" t="str">
        <f t="shared" ca="1" si="208"/>
        <v>-</v>
      </c>
      <c r="E791" s="106" t="str">
        <f t="shared" ca="1" si="208"/>
        <v>-</v>
      </c>
      <c r="F791" s="106" t="str">
        <f t="shared" ca="1" si="208"/>
        <v>-</v>
      </c>
      <c r="G791" s="106" t="str">
        <f t="shared" ca="1" si="208"/>
        <v>-</v>
      </c>
      <c r="H791" s="112" t="str">
        <f t="shared" ca="1" si="208"/>
        <v>-</v>
      </c>
      <c r="I791" s="106" t="str">
        <f t="shared" ca="1" si="208"/>
        <v>-</v>
      </c>
      <c r="J791" s="106" t="e">
        <f t="shared" ca="1" si="207"/>
        <v>#N/A</v>
      </c>
      <c r="K791" s="119" t="e">
        <f t="shared" ca="1" si="202"/>
        <v>#N/A</v>
      </c>
      <c r="L791" s="119" t="e">
        <f t="shared" ca="1" si="203"/>
        <v>#N/A</v>
      </c>
      <c r="M791" s="119" t="e">
        <f t="shared" ca="1" si="204"/>
        <v>#N/A</v>
      </c>
      <c r="N791" s="119" t="e">
        <f t="shared" ca="1" si="205"/>
        <v>#N/A</v>
      </c>
      <c r="O791" s="119" t="str">
        <f t="shared" ca="1" si="210"/>
        <v>-</v>
      </c>
      <c r="P791" s="119" t="str">
        <f t="shared" ca="1" si="209"/>
        <v>-</v>
      </c>
      <c r="Q791" s="106" t="e">
        <f t="shared" ca="1" si="206"/>
        <v>#N/A</v>
      </c>
    </row>
    <row r="792" spans="1:17" hidden="1">
      <c r="A792" s="106">
        <f t="shared" si="200"/>
        <v>781</v>
      </c>
      <c r="B792" s="106" t="str">
        <f t="shared" ca="1" si="201"/>
        <v>N</v>
      </c>
      <c r="C792" s="106" t="str">
        <f t="shared" ref="C792:I801" ca="1" si="211">IF($B792="OK",OFFSET(gen_sort_ul,$A792,C$2),"-")</f>
        <v>-</v>
      </c>
      <c r="D792" s="106" t="str">
        <f t="shared" ca="1" si="211"/>
        <v>-</v>
      </c>
      <c r="E792" s="106" t="str">
        <f t="shared" ca="1" si="211"/>
        <v>-</v>
      </c>
      <c r="F792" s="106" t="str">
        <f t="shared" ca="1" si="211"/>
        <v>-</v>
      </c>
      <c r="G792" s="106" t="str">
        <f t="shared" ca="1" si="211"/>
        <v>-</v>
      </c>
      <c r="H792" s="112" t="str">
        <f t="shared" ca="1" si="211"/>
        <v>-</v>
      </c>
      <c r="I792" s="106" t="str">
        <f t="shared" ca="1" si="211"/>
        <v>-</v>
      </c>
      <c r="J792" s="106" t="e">
        <f t="shared" ca="1" si="207"/>
        <v>#N/A</v>
      </c>
      <c r="K792" s="119" t="e">
        <f t="shared" ca="1" si="202"/>
        <v>#N/A</v>
      </c>
      <c r="L792" s="119" t="e">
        <f t="shared" ca="1" si="203"/>
        <v>#N/A</v>
      </c>
      <c r="M792" s="119" t="e">
        <f t="shared" ca="1" si="204"/>
        <v>#N/A</v>
      </c>
      <c r="N792" s="119" t="e">
        <f t="shared" ca="1" si="205"/>
        <v>#N/A</v>
      </c>
      <c r="O792" s="119" t="str">
        <f t="shared" ca="1" si="210"/>
        <v>-</v>
      </c>
      <c r="P792" s="119" t="str">
        <f t="shared" ca="1" si="209"/>
        <v>-</v>
      </c>
      <c r="Q792" s="106" t="e">
        <f t="shared" ca="1" si="206"/>
        <v>#N/A</v>
      </c>
    </row>
    <row r="793" spans="1:17" hidden="1">
      <c r="A793" s="106">
        <f t="shared" si="200"/>
        <v>782</v>
      </c>
      <c r="B793" s="106" t="str">
        <f t="shared" ca="1" si="201"/>
        <v>N</v>
      </c>
      <c r="C793" s="106" t="str">
        <f t="shared" ca="1" si="211"/>
        <v>-</v>
      </c>
      <c r="D793" s="106" t="str">
        <f t="shared" ca="1" si="211"/>
        <v>-</v>
      </c>
      <c r="E793" s="106" t="str">
        <f t="shared" ca="1" si="211"/>
        <v>-</v>
      </c>
      <c r="F793" s="106" t="str">
        <f t="shared" ca="1" si="211"/>
        <v>-</v>
      </c>
      <c r="G793" s="106" t="str">
        <f t="shared" ca="1" si="211"/>
        <v>-</v>
      </c>
      <c r="H793" s="112" t="str">
        <f t="shared" ca="1" si="211"/>
        <v>-</v>
      </c>
      <c r="I793" s="106" t="str">
        <f t="shared" ca="1" si="211"/>
        <v>-</v>
      </c>
      <c r="J793" s="106" t="e">
        <f t="shared" ca="1" si="207"/>
        <v>#N/A</v>
      </c>
      <c r="K793" s="119" t="e">
        <f t="shared" ca="1" si="202"/>
        <v>#N/A</v>
      </c>
      <c r="L793" s="119" t="e">
        <f t="shared" ca="1" si="203"/>
        <v>#N/A</v>
      </c>
      <c r="M793" s="119" t="e">
        <f t="shared" ca="1" si="204"/>
        <v>#N/A</v>
      </c>
      <c r="N793" s="119" t="e">
        <f t="shared" ca="1" si="205"/>
        <v>#N/A</v>
      </c>
      <c r="O793" s="119" t="str">
        <f t="shared" ca="1" si="210"/>
        <v>-</v>
      </c>
      <c r="P793" s="119" t="str">
        <f t="shared" ca="1" si="209"/>
        <v>-</v>
      </c>
      <c r="Q793" s="106" t="e">
        <f t="shared" ca="1" si="206"/>
        <v>#N/A</v>
      </c>
    </row>
    <row r="794" spans="1:17" hidden="1">
      <c r="A794" s="106">
        <f t="shared" si="200"/>
        <v>783</v>
      </c>
      <c r="B794" s="106" t="str">
        <f t="shared" ca="1" si="201"/>
        <v>N</v>
      </c>
      <c r="C794" s="106" t="str">
        <f t="shared" ca="1" si="211"/>
        <v>-</v>
      </c>
      <c r="D794" s="106" t="str">
        <f t="shared" ca="1" si="211"/>
        <v>-</v>
      </c>
      <c r="E794" s="106" t="str">
        <f t="shared" ca="1" si="211"/>
        <v>-</v>
      </c>
      <c r="F794" s="106" t="str">
        <f t="shared" ca="1" si="211"/>
        <v>-</v>
      </c>
      <c r="G794" s="106" t="str">
        <f t="shared" ca="1" si="211"/>
        <v>-</v>
      </c>
      <c r="H794" s="112" t="str">
        <f t="shared" ca="1" si="211"/>
        <v>-</v>
      </c>
      <c r="I794" s="106" t="str">
        <f t="shared" ca="1" si="211"/>
        <v>-</v>
      </c>
      <c r="J794" s="106" t="e">
        <f t="shared" ca="1" si="207"/>
        <v>#N/A</v>
      </c>
      <c r="K794" s="119" t="e">
        <f t="shared" ca="1" si="202"/>
        <v>#N/A</v>
      </c>
      <c r="L794" s="119" t="e">
        <f t="shared" ca="1" si="203"/>
        <v>#N/A</v>
      </c>
      <c r="M794" s="119" t="e">
        <f t="shared" ca="1" si="204"/>
        <v>#N/A</v>
      </c>
      <c r="N794" s="119" t="e">
        <f t="shared" ca="1" si="205"/>
        <v>#N/A</v>
      </c>
      <c r="O794" s="119" t="str">
        <f t="shared" ca="1" si="210"/>
        <v>-</v>
      </c>
      <c r="P794" s="119" t="str">
        <f t="shared" ca="1" si="209"/>
        <v>-</v>
      </c>
      <c r="Q794" s="106" t="e">
        <f t="shared" ca="1" si="206"/>
        <v>#N/A</v>
      </c>
    </row>
    <row r="795" spans="1:17" hidden="1">
      <c r="A795" s="106">
        <f t="shared" si="200"/>
        <v>784</v>
      </c>
      <c r="B795" s="106" t="str">
        <f t="shared" ca="1" si="201"/>
        <v>N</v>
      </c>
      <c r="C795" s="106" t="str">
        <f t="shared" ca="1" si="211"/>
        <v>-</v>
      </c>
      <c r="D795" s="106" t="str">
        <f t="shared" ca="1" si="211"/>
        <v>-</v>
      </c>
      <c r="E795" s="106" t="str">
        <f t="shared" ca="1" si="211"/>
        <v>-</v>
      </c>
      <c r="F795" s="106" t="str">
        <f t="shared" ca="1" si="211"/>
        <v>-</v>
      </c>
      <c r="G795" s="106" t="str">
        <f t="shared" ca="1" si="211"/>
        <v>-</v>
      </c>
      <c r="H795" s="112" t="str">
        <f t="shared" ca="1" si="211"/>
        <v>-</v>
      </c>
      <c r="I795" s="106" t="str">
        <f t="shared" ca="1" si="211"/>
        <v>-</v>
      </c>
      <c r="J795" s="106" t="e">
        <f t="shared" ca="1" si="207"/>
        <v>#N/A</v>
      </c>
      <c r="K795" s="119" t="e">
        <f t="shared" ca="1" si="202"/>
        <v>#N/A</v>
      </c>
      <c r="L795" s="119" t="e">
        <f t="shared" ca="1" si="203"/>
        <v>#N/A</v>
      </c>
      <c r="M795" s="119" t="e">
        <f t="shared" ca="1" si="204"/>
        <v>#N/A</v>
      </c>
      <c r="N795" s="119" t="e">
        <f t="shared" ca="1" si="205"/>
        <v>#N/A</v>
      </c>
      <c r="O795" s="119" t="str">
        <f t="shared" ca="1" si="210"/>
        <v>-</v>
      </c>
      <c r="P795" s="119" t="str">
        <f t="shared" ca="1" si="209"/>
        <v>-</v>
      </c>
      <c r="Q795" s="106" t="e">
        <f t="shared" ca="1" si="206"/>
        <v>#N/A</v>
      </c>
    </row>
    <row r="796" spans="1:17" hidden="1">
      <c r="A796" s="106">
        <f t="shared" si="200"/>
        <v>785</v>
      </c>
      <c r="B796" s="106" t="str">
        <f t="shared" ca="1" si="201"/>
        <v>N</v>
      </c>
      <c r="C796" s="106" t="str">
        <f t="shared" ca="1" si="211"/>
        <v>-</v>
      </c>
      <c r="D796" s="106" t="str">
        <f t="shared" ca="1" si="211"/>
        <v>-</v>
      </c>
      <c r="E796" s="106" t="str">
        <f t="shared" ca="1" si="211"/>
        <v>-</v>
      </c>
      <c r="F796" s="106" t="str">
        <f t="shared" ca="1" si="211"/>
        <v>-</v>
      </c>
      <c r="G796" s="106" t="str">
        <f t="shared" ca="1" si="211"/>
        <v>-</v>
      </c>
      <c r="H796" s="112" t="str">
        <f t="shared" ca="1" si="211"/>
        <v>-</v>
      </c>
      <c r="I796" s="106" t="str">
        <f t="shared" ca="1" si="211"/>
        <v>-</v>
      </c>
      <c r="J796" s="106" t="e">
        <f t="shared" ca="1" si="207"/>
        <v>#N/A</v>
      </c>
      <c r="K796" s="119" t="e">
        <f t="shared" ca="1" si="202"/>
        <v>#N/A</v>
      </c>
      <c r="L796" s="119" t="e">
        <f t="shared" ca="1" si="203"/>
        <v>#N/A</v>
      </c>
      <c r="M796" s="119" t="e">
        <f t="shared" ca="1" si="204"/>
        <v>#N/A</v>
      </c>
      <c r="N796" s="119" t="e">
        <f t="shared" ca="1" si="205"/>
        <v>#N/A</v>
      </c>
      <c r="O796" s="119" t="str">
        <f t="shared" ca="1" si="210"/>
        <v>-</v>
      </c>
      <c r="P796" s="119" t="str">
        <f t="shared" ca="1" si="209"/>
        <v>-</v>
      </c>
      <c r="Q796" s="106" t="e">
        <f t="shared" ca="1" si="206"/>
        <v>#N/A</v>
      </c>
    </row>
    <row r="797" spans="1:17" hidden="1">
      <c r="A797" s="106">
        <f t="shared" si="200"/>
        <v>786</v>
      </c>
      <c r="B797" s="106" t="str">
        <f t="shared" ca="1" si="201"/>
        <v>N</v>
      </c>
      <c r="C797" s="106" t="str">
        <f t="shared" ca="1" si="211"/>
        <v>-</v>
      </c>
      <c r="D797" s="106" t="str">
        <f t="shared" ca="1" si="211"/>
        <v>-</v>
      </c>
      <c r="E797" s="106" t="str">
        <f t="shared" ca="1" si="211"/>
        <v>-</v>
      </c>
      <c r="F797" s="106" t="str">
        <f t="shared" ca="1" si="211"/>
        <v>-</v>
      </c>
      <c r="G797" s="106" t="str">
        <f t="shared" ca="1" si="211"/>
        <v>-</v>
      </c>
      <c r="H797" s="112" t="str">
        <f t="shared" ca="1" si="211"/>
        <v>-</v>
      </c>
      <c r="I797" s="106" t="str">
        <f t="shared" ca="1" si="211"/>
        <v>-</v>
      </c>
      <c r="J797" s="106" t="e">
        <f t="shared" ca="1" si="207"/>
        <v>#N/A</v>
      </c>
      <c r="K797" s="119" t="e">
        <f t="shared" ca="1" si="202"/>
        <v>#N/A</v>
      </c>
      <c r="L797" s="119" t="e">
        <f t="shared" ca="1" si="203"/>
        <v>#N/A</v>
      </c>
      <c r="M797" s="119" t="e">
        <f t="shared" ca="1" si="204"/>
        <v>#N/A</v>
      </c>
      <c r="N797" s="119" t="e">
        <f t="shared" ca="1" si="205"/>
        <v>#N/A</v>
      </c>
      <c r="O797" s="119" t="str">
        <f t="shared" ca="1" si="210"/>
        <v>-</v>
      </c>
      <c r="P797" s="119" t="str">
        <f t="shared" ca="1" si="209"/>
        <v>-</v>
      </c>
      <c r="Q797" s="106" t="e">
        <f t="shared" ca="1" si="206"/>
        <v>#N/A</v>
      </c>
    </row>
    <row r="798" spans="1:17" hidden="1">
      <c r="A798" s="106">
        <f t="shared" si="200"/>
        <v>787</v>
      </c>
      <c r="B798" s="106" t="str">
        <f t="shared" ca="1" si="201"/>
        <v>N</v>
      </c>
      <c r="C798" s="106" t="str">
        <f t="shared" ca="1" si="211"/>
        <v>-</v>
      </c>
      <c r="D798" s="106" t="str">
        <f t="shared" ca="1" si="211"/>
        <v>-</v>
      </c>
      <c r="E798" s="106" t="str">
        <f t="shared" ca="1" si="211"/>
        <v>-</v>
      </c>
      <c r="F798" s="106" t="str">
        <f t="shared" ca="1" si="211"/>
        <v>-</v>
      </c>
      <c r="G798" s="106" t="str">
        <f t="shared" ca="1" si="211"/>
        <v>-</v>
      </c>
      <c r="H798" s="112" t="str">
        <f t="shared" ca="1" si="211"/>
        <v>-</v>
      </c>
      <c r="I798" s="106" t="str">
        <f t="shared" ca="1" si="211"/>
        <v>-</v>
      </c>
      <c r="J798" s="106" t="e">
        <f t="shared" ca="1" si="207"/>
        <v>#N/A</v>
      </c>
      <c r="K798" s="119" t="e">
        <f t="shared" ca="1" si="202"/>
        <v>#N/A</v>
      </c>
      <c r="L798" s="119" t="e">
        <f t="shared" ca="1" si="203"/>
        <v>#N/A</v>
      </c>
      <c r="M798" s="119" t="e">
        <f t="shared" ca="1" si="204"/>
        <v>#N/A</v>
      </c>
      <c r="N798" s="119" t="e">
        <f t="shared" ca="1" si="205"/>
        <v>#N/A</v>
      </c>
      <c r="O798" s="119" t="str">
        <f t="shared" ca="1" si="210"/>
        <v>-</v>
      </c>
      <c r="P798" s="119" t="str">
        <f t="shared" ca="1" si="209"/>
        <v>-</v>
      </c>
      <c r="Q798" s="106" t="e">
        <f t="shared" ca="1" si="206"/>
        <v>#N/A</v>
      </c>
    </row>
    <row r="799" spans="1:17" hidden="1">
      <c r="A799" s="106">
        <f t="shared" si="200"/>
        <v>788</v>
      </c>
      <c r="B799" s="106" t="str">
        <f t="shared" ca="1" si="201"/>
        <v>N</v>
      </c>
      <c r="C799" s="106" t="str">
        <f t="shared" ca="1" si="211"/>
        <v>-</v>
      </c>
      <c r="D799" s="106" t="str">
        <f t="shared" ca="1" si="211"/>
        <v>-</v>
      </c>
      <c r="E799" s="106" t="str">
        <f t="shared" ca="1" si="211"/>
        <v>-</v>
      </c>
      <c r="F799" s="106" t="str">
        <f t="shared" ca="1" si="211"/>
        <v>-</v>
      </c>
      <c r="G799" s="106" t="str">
        <f t="shared" ca="1" si="211"/>
        <v>-</v>
      </c>
      <c r="H799" s="112" t="str">
        <f t="shared" ca="1" si="211"/>
        <v>-</v>
      </c>
      <c r="I799" s="106" t="str">
        <f t="shared" ca="1" si="211"/>
        <v>-</v>
      </c>
      <c r="J799" s="106" t="e">
        <f t="shared" ca="1" si="207"/>
        <v>#N/A</v>
      </c>
      <c r="K799" s="119" t="e">
        <f t="shared" ca="1" si="202"/>
        <v>#N/A</v>
      </c>
      <c r="L799" s="119" t="e">
        <f t="shared" ca="1" si="203"/>
        <v>#N/A</v>
      </c>
      <c r="M799" s="119" t="e">
        <f t="shared" ca="1" si="204"/>
        <v>#N/A</v>
      </c>
      <c r="N799" s="119" t="e">
        <f t="shared" ca="1" si="205"/>
        <v>#N/A</v>
      </c>
      <c r="O799" s="119" t="str">
        <f t="shared" ca="1" si="210"/>
        <v>-</v>
      </c>
      <c r="P799" s="119" t="str">
        <f t="shared" ca="1" si="209"/>
        <v>-</v>
      </c>
      <c r="Q799" s="106" t="e">
        <f t="shared" ca="1" si="206"/>
        <v>#N/A</v>
      </c>
    </row>
    <row r="800" spans="1:17" hidden="1">
      <c r="A800" s="106">
        <f t="shared" si="200"/>
        <v>789</v>
      </c>
      <c r="B800" s="106" t="str">
        <f t="shared" ca="1" si="201"/>
        <v>N</v>
      </c>
      <c r="C800" s="106" t="str">
        <f t="shared" ca="1" si="211"/>
        <v>-</v>
      </c>
      <c r="D800" s="106" t="str">
        <f t="shared" ca="1" si="211"/>
        <v>-</v>
      </c>
      <c r="E800" s="106" t="str">
        <f t="shared" ca="1" si="211"/>
        <v>-</v>
      </c>
      <c r="F800" s="106" t="str">
        <f t="shared" ca="1" si="211"/>
        <v>-</v>
      </c>
      <c r="G800" s="106" t="str">
        <f t="shared" ca="1" si="211"/>
        <v>-</v>
      </c>
      <c r="H800" s="112" t="str">
        <f t="shared" ca="1" si="211"/>
        <v>-</v>
      </c>
      <c r="I800" s="106" t="str">
        <f t="shared" ca="1" si="211"/>
        <v>-</v>
      </c>
      <c r="J800" s="106" t="e">
        <f t="shared" ca="1" si="207"/>
        <v>#N/A</v>
      </c>
      <c r="K800" s="119" t="e">
        <f t="shared" ca="1" si="202"/>
        <v>#N/A</v>
      </c>
      <c r="L800" s="119" t="e">
        <f t="shared" ca="1" si="203"/>
        <v>#N/A</v>
      </c>
      <c r="M800" s="119" t="e">
        <f t="shared" ca="1" si="204"/>
        <v>#N/A</v>
      </c>
      <c r="N800" s="119" t="e">
        <f t="shared" ca="1" si="205"/>
        <v>#N/A</v>
      </c>
      <c r="O800" s="119" t="str">
        <f t="shared" ca="1" si="210"/>
        <v>-</v>
      </c>
      <c r="P800" s="119" t="str">
        <f t="shared" ca="1" si="209"/>
        <v>-</v>
      </c>
      <c r="Q800" s="106" t="e">
        <f t="shared" ca="1" si="206"/>
        <v>#N/A</v>
      </c>
    </row>
    <row r="801" spans="1:17" hidden="1">
      <c r="A801" s="106">
        <f t="shared" si="200"/>
        <v>790</v>
      </c>
      <c r="B801" s="106" t="str">
        <f t="shared" ca="1" si="201"/>
        <v>N</v>
      </c>
      <c r="C801" s="106" t="str">
        <f t="shared" ca="1" si="211"/>
        <v>-</v>
      </c>
      <c r="D801" s="106" t="str">
        <f t="shared" ca="1" si="211"/>
        <v>-</v>
      </c>
      <c r="E801" s="106" t="str">
        <f t="shared" ca="1" si="211"/>
        <v>-</v>
      </c>
      <c r="F801" s="106" t="str">
        <f t="shared" ca="1" si="211"/>
        <v>-</v>
      </c>
      <c r="G801" s="106" t="str">
        <f t="shared" ca="1" si="211"/>
        <v>-</v>
      </c>
      <c r="H801" s="112" t="str">
        <f t="shared" ca="1" si="211"/>
        <v>-</v>
      </c>
      <c r="I801" s="106" t="str">
        <f t="shared" ca="1" si="211"/>
        <v>-</v>
      </c>
      <c r="J801" s="106" t="e">
        <f t="shared" ca="1" si="207"/>
        <v>#N/A</v>
      </c>
      <c r="K801" s="119" t="e">
        <f t="shared" ca="1" si="202"/>
        <v>#N/A</v>
      </c>
      <c r="L801" s="119" t="e">
        <f t="shared" ca="1" si="203"/>
        <v>#N/A</v>
      </c>
      <c r="M801" s="119" t="e">
        <f t="shared" ca="1" si="204"/>
        <v>#N/A</v>
      </c>
      <c r="N801" s="119" t="e">
        <f t="shared" ca="1" si="205"/>
        <v>#N/A</v>
      </c>
      <c r="O801" s="119" t="str">
        <f t="shared" ca="1" si="210"/>
        <v>-</v>
      </c>
      <c r="P801" s="119" t="str">
        <f t="shared" ca="1" si="209"/>
        <v>-</v>
      </c>
      <c r="Q801" s="106" t="e">
        <f t="shared" ca="1" si="206"/>
        <v>#N/A</v>
      </c>
    </row>
    <row r="802" spans="1:17" hidden="1">
      <c r="A802" s="106">
        <f t="shared" si="200"/>
        <v>791</v>
      </c>
      <c r="B802" s="106" t="str">
        <f t="shared" ca="1" si="201"/>
        <v>N</v>
      </c>
      <c r="C802" s="106" t="str">
        <f t="shared" ref="C802:I811" ca="1" si="212">IF($B802="OK",OFFSET(gen_sort_ul,$A802,C$2),"-")</f>
        <v>-</v>
      </c>
      <c r="D802" s="106" t="str">
        <f t="shared" ca="1" si="212"/>
        <v>-</v>
      </c>
      <c r="E802" s="106" t="str">
        <f t="shared" ca="1" si="212"/>
        <v>-</v>
      </c>
      <c r="F802" s="106" t="str">
        <f t="shared" ca="1" si="212"/>
        <v>-</v>
      </c>
      <c r="G802" s="106" t="str">
        <f t="shared" ca="1" si="212"/>
        <v>-</v>
      </c>
      <c r="H802" s="112" t="str">
        <f t="shared" ca="1" si="212"/>
        <v>-</v>
      </c>
      <c r="I802" s="106" t="str">
        <f t="shared" ca="1" si="212"/>
        <v>-</v>
      </c>
      <c r="J802" s="106" t="e">
        <f t="shared" ca="1" si="207"/>
        <v>#N/A</v>
      </c>
      <c r="K802" s="119" t="e">
        <f t="shared" ca="1" si="202"/>
        <v>#N/A</v>
      </c>
      <c r="L802" s="119" t="e">
        <f t="shared" ca="1" si="203"/>
        <v>#N/A</v>
      </c>
      <c r="M802" s="119" t="e">
        <f t="shared" ca="1" si="204"/>
        <v>#N/A</v>
      </c>
      <c r="N802" s="119" t="e">
        <f t="shared" ca="1" si="205"/>
        <v>#N/A</v>
      </c>
      <c r="O802" s="119" t="str">
        <f t="shared" ca="1" si="210"/>
        <v>-</v>
      </c>
      <c r="P802" s="119" t="str">
        <f t="shared" ca="1" si="209"/>
        <v>-</v>
      </c>
      <c r="Q802" s="106" t="e">
        <f t="shared" ca="1" si="206"/>
        <v>#N/A</v>
      </c>
    </row>
    <row r="803" spans="1:17" hidden="1">
      <c r="A803" s="106">
        <f t="shared" si="200"/>
        <v>792</v>
      </c>
      <c r="B803" s="106" t="str">
        <f t="shared" ca="1" si="201"/>
        <v>N</v>
      </c>
      <c r="C803" s="106" t="str">
        <f t="shared" ca="1" si="212"/>
        <v>-</v>
      </c>
      <c r="D803" s="106" t="str">
        <f t="shared" ca="1" si="212"/>
        <v>-</v>
      </c>
      <c r="E803" s="106" t="str">
        <f t="shared" ca="1" si="212"/>
        <v>-</v>
      </c>
      <c r="F803" s="106" t="str">
        <f t="shared" ca="1" si="212"/>
        <v>-</v>
      </c>
      <c r="G803" s="106" t="str">
        <f t="shared" ca="1" si="212"/>
        <v>-</v>
      </c>
      <c r="H803" s="112" t="str">
        <f t="shared" ca="1" si="212"/>
        <v>-</v>
      </c>
      <c r="I803" s="106" t="str">
        <f t="shared" ca="1" si="212"/>
        <v>-</v>
      </c>
      <c r="J803" s="106" t="e">
        <f t="shared" ca="1" si="207"/>
        <v>#N/A</v>
      </c>
      <c r="K803" s="119" t="e">
        <f t="shared" ca="1" si="202"/>
        <v>#N/A</v>
      </c>
      <c r="L803" s="119" t="e">
        <f t="shared" ca="1" si="203"/>
        <v>#N/A</v>
      </c>
      <c r="M803" s="119" t="e">
        <f t="shared" ca="1" si="204"/>
        <v>#N/A</v>
      </c>
      <c r="N803" s="119" t="e">
        <f t="shared" ca="1" si="205"/>
        <v>#N/A</v>
      </c>
      <c r="O803" s="119" t="str">
        <f t="shared" ca="1" si="210"/>
        <v>-</v>
      </c>
      <c r="P803" s="119" t="str">
        <f t="shared" ca="1" si="209"/>
        <v>-</v>
      </c>
      <c r="Q803" s="106" t="e">
        <f t="shared" ca="1" si="206"/>
        <v>#N/A</v>
      </c>
    </row>
    <row r="804" spans="1:17" hidden="1">
      <c r="A804" s="106">
        <f t="shared" si="200"/>
        <v>793</v>
      </c>
      <c r="B804" s="106" t="str">
        <f t="shared" ca="1" si="201"/>
        <v>N</v>
      </c>
      <c r="C804" s="106" t="str">
        <f t="shared" ca="1" si="212"/>
        <v>-</v>
      </c>
      <c r="D804" s="106" t="str">
        <f t="shared" ca="1" si="212"/>
        <v>-</v>
      </c>
      <c r="E804" s="106" t="str">
        <f t="shared" ca="1" si="212"/>
        <v>-</v>
      </c>
      <c r="F804" s="106" t="str">
        <f t="shared" ca="1" si="212"/>
        <v>-</v>
      </c>
      <c r="G804" s="106" t="str">
        <f t="shared" ca="1" si="212"/>
        <v>-</v>
      </c>
      <c r="H804" s="112" t="str">
        <f t="shared" ca="1" si="212"/>
        <v>-</v>
      </c>
      <c r="I804" s="106" t="str">
        <f t="shared" ca="1" si="212"/>
        <v>-</v>
      </c>
      <c r="J804" s="106" t="e">
        <f t="shared" ca="1" si="207"/>
        <v>#N/A</v>
      </c>
      <c r="K804" s="119" t="e">
        <f t="shared" ca="1" si="202"/>
        <v>#N/A</v>
      </c>
      <c r="L804" s="119" t="e">
        <f t="shared" ca="1" si="203"/>
        <v>#N/A</v>
      </c>
      <c r="M804" s="119" t="e">
        <f t="shared" ca="1" si="204"/>
        <v>#N/A</v>
      </c>
      <c r="N804" s="119" t="e">
        <f t="shared" ca="1" si="205"/>
        <v>#N/A</v>
      </c>
      <c r="O804" s="119" t="str">
        <f t="shared" ca="1" si="210"/>
        <v>-</v>
      </c>
      <c r="P804" s="119" t="str">
        <f t="shared" ca="1" si="209"/>
        <v>-</v>
      </c>
      <c r="Q804" s="106" t="e">
        <f t="shared" ca="1" si="206"/>
        <v>#N/A</v>
      </c>
    </row>
    <row r="805" spans="1:17" hidden="1">
      <c r="A805" s="106">
        <f t="shared" si="200"/>
        <v>794</v>
      </c>
      <c r="B805" s="106" t="str">
        <f t="shared" ca="1" si="201"/>
        <v>N</v>
      </c>
      <c r="C805" s="106" t="str">
        <f t="shared" ca="1" si="212"/>
        <v>-</v>
      </c>
      <c r="D805" s="106" t="str">
        <f t="shared" ca="1" si="212"/>
        <v>-</v>
      </c>
      <c r="E805" s="106" t="str">
        <f t="shared" ca="1" si="212"/>
        <v>-</v>
      </c>
      <c r="F805" s="106" t="str">
        <f t="shared" ca="1" si="212"/>
        <v>-</v>
      </c>
      <c r="G805" s="106" t="str">
        <f t="shared" ca="1" si="212"/>
        <v>-</v>
      </c>
      <c r="H805" s="112" t="str">
        <f t="shared" ca="1" si="212"/>
        <v>-</v>
      </c>
      <c r="I805" s="106" t="str">
        <f t="shared" ca="1" si="212"/>
        <v>-</v>
      </c>
      <c r="J805" s="106" t="e">
        <f t="shared" ca="1" si="207"/>
        <v>#N/A</v>
      </c>
      <c r="K805" s="119" t="e">
        <f t="shared" ca="1" si="202"/>
        <v>#N/A</v>
      </c>
      <c r="L805" s="119" t="e">
        <f t="shared" ca="1" si="203"/>
        <v>#N/A</v>
      </c>
      <c r="M805" s="119" t="e">
        <f t="shared" ca="1" si="204"/>
        <v>#N/A</v>
      </c>
      <c r="N805" s="119" t="e">
        <f t="shared" ca="1" si="205"/>
        <v>#N/A</v>
      </c>
      <c r="O805" s="119" t="str">
        <f t="shared" ca="1" si="210"/>
        <v>-</v>
      </c>
      <c r="P805" s="119" t="str">
        <f t="shared" ca="1" si="209"/>
        <v>-</v>
      </c>
      <c r="Q805" s="106" t="e">
        <f t="shared" ca="1" si="206"/>
        <v>#N/A</v>
      </c>
    </row>
    <row r="806" spans="1:17" hidden="1">
      <c r="A806" s="106">
        <f t="shared" si="200"/>
        <v>795</v>
      </c>
      <c r="B806" s="106" t="str">
        <f t="shared" ca="1" si="201"/>
        <v>N</v>
      </c>
      <c r="C806" s="106" t="str">
        <f t="shared" ca="1" si="212"/>
        <v>-</v>
      </c>
      <c r="D806" s="106" t="str">
        <f t="shared" ca="1" si="212"/>
        <v>-</v>
      </c>
      <c r="E806" s="106" t="str">
        <f t="shared" ca="1" si="212"/>
        <v>-</v>
      </c>
      <c r="F806" s="106" t="str">
        <f t="shared" ca="1" si="212"/>
        <v>-</v>
      </c>
      <c r="G806" s="106" t="str">
        <f t="shared" ca="1" si="212"/>
        <v>-</v>
      </c>
      <c r="H806" s="112" t="str">
        <f t="shared" ca="1" si="212"/>
        <v>-</v>
      </c>
      <c r="I806" s="106" t="str">
        <f t="shared" ca="1" si="212"/>
        <v>-</v>
      </c>
      <c r="J806" s="106" t="e">
        <f t="shared" ca="1" si="207"/>
        <v>#N/A</v>
      </c>
      <c r="K806" s="119" t="e">
        <f t="shared" ca="1" si="202"/>
        <v>#N/A</v>
      </c>
      <c r="L806" s="119" t="e">
        <f t="shared" ca="1" si="203"/>
        <v>#N/A</v>
      </c>
      <c r="M806" s="119" t="e">
        <f t="shared" ca="1" si="204"/>
        <v>#N/A</v>
      </c>
      <c r="N806" s="119" t="e">
        <f t="shared" ca="1" si="205"/>
        <v>#N/A</v>
      </c>
      <c r="O806" s="119" t="str">
        <f t="shared" ca="1" si="210"/>
        <v>-</v>
      </c>
      <c r="P806" s="119" t="str">
        <f t="shared" ca="1" si="209"/>
        <v>-</v>
      </c>
      <c r="Q806" s="106" t="e">
        <f t="shared" ca="1" si="206"/>
        <v>#N/A</v>
      </c>
    </row>
    <row r="807" spans="1:17" hidden="1">
      <c r="A807" s="106">
        <f t="shared" si="200"/>
        <v>796</v>
      </c>
      <c r="B807" s="106" t="str">
        <f t="shared" ca="1" si="201"/>
        <v>N</v>
      </c>
      <c r="C807" s="106" t="str">
        <f t="shared" ca="1" si="212"/>
        <v>-</v>
      </c>
      <c r="D807" s="106" t="str">
        <f t="shared" ca="1" si="212"/>
        <v>-</v>
      </c>
      <c r="E807" s="106" t="str">
        <f t="shared" ca="1" si="212"/>
        <v>-</v>
      </c>
      <c r="F807" s="106" t="str">
        <f t="shared" ca="1" si="212"/>
        <v>-</v>
      </c>
      <c r="G807" s="106" t="str">
        <f t="shared" ca="1" si="212"/>
        <v>-</v>
      </c>
      <c r="H807" s="112" t="str">
        <f t="shared" ca="1" si="212"/>
        <v>-</v>
      </c>
      <c r="I807" s="106" t="str">
        <f t="shared" ca="1" si="212"/>
        <v>-</v>
      </c>
      <c r="J807" s="106" t="e">
        <f t="shared" ca="1" si="207"/>
        <v>#N/A</v>
      </c>
      <c r="K807" s="119" t="e">
        <f t="shared" ca="1" si="202"/>
        <v>#N/A</v>
      </c>
      <c r="L807" s="119" t="e">
        <f t="shared" ca="1" si="203"/>
        <v>#N/A</v>
      </c>
      <c r="M807" s="119" t="e">
        <f t="shared" ca="1" si="204"/>
        <v>#N/A</v>
      </c>
      <c r="N807" s="119" t="e">
        <f t="shared" ca="1" si="205"/>
        <v>#N/A</v>
      </c>
      <c r="O807" s="119" t="str">
        <f t="shared" ca="1" si="210"/>
        <v>-</v>
      </c>
      <c r="P807" s="119" t="str">
        <f t="shared" ca="1" si="209"/>
        <v>-</v>
      </c>
      <c r="Q807" s="106" t="e">
        <f t="shared" ca="1" si="206"/>
        <v>#N/A</v>
      </c>
    </row>
    <row r="808" spans="1:17" hidden="1">
      <c r="A808" s="106">
        <f t="shared" si="200"/>
        <v>797</v>
      </c>
      <c r="B808" s="106" t="str">
        <f t="shared" ca="1" si="201"/>
        <v>N</v>
      </c>
      <c r="C808" s="106" t="str">
        <f t="shared" ca="1" si="212"/>
        <v>-</v>
      </c>
      <c r="D808" s="106" t="str">
        <f t="shared" ca="1" si="212"/>
        <v>-</v>
      </c>
      <c r="E808" s="106" t="str">
        <f t="shared" ca="1" si="212"/>
        <v>-</v>
      </c>
      <c r="F808" s="106" t="str">
        <f t="shared" ca="1" si="212"/>
        <v>-</v>
      </c>
      <c r="G808" s="106" t="str">
        <f t="shared" ca="1" si="212"/>
        <v>-</v>
      </c>
      <c r="H808" s="112" t="str">
        <f t="shared" ca="1" si="212"/>
        <v>-</v>
      </c>
      <c r="I808" s="106" t="str">
        <f t="shared" ca="1" si="212"/>
        <v>-</v>
      </c>
      <c r="J808" s="106" t="e">
        <f t="shared" ca="1" si="207"/>
        <v>#N/A</v>
      </c>
      <c r="K808" s="119" t="e">
        <f t="shared" ca="1" si="202"/>
        <v>#N/A</v>
      </c>
      <c r="L808" s="119" t="e">
        <f t="shared" ca="1" si="203"/>
        <v>#N/A</v>
      </c>
      <c r="M808" s="119" t="e">
        <f t="shared" ca="1" si="204"/>
        <v>#N/A</v>
      </c>
      <c r="N808" s="119" t="e">
        <f t="shared" ca="1" si="205"/>
        <v>#N/A</v>
      </c>
      <c r="O808" s="119" t="str">
        <f t="shared" ca="1" si="210"/>
        <v>-</v>
      </c>
      <c r="P808" s="119" t="str">
        <f t="shared" ca="1" si="209"/>
        <v>-</v>
      </c>
      <c r="Q808" s="106" t="e">
        <f t="shared" ca="1" si="206"/>
        <v>#N/A</v>
      </c>
    </row>
    <row r="809" spans="1:17" hidden="1">
      <c r="A809" s="106">
        <f t="shared" si="200"/>
        <v>798</v>
      </c>
      <c r="B809" s="106" t="str">
        <f t="shared" ca="1" si="201"/>
        <v>N</v>
      </c>
      <c r="C809" s="106" t="str">
        <f t="shared" ca="1" si="212"/>
        <v>-</v>
      </c>
      <c r="D809" s="106" t="str">
        <f t="shared" ca="1" si="212"/>
        <v>-</v>
      </c>
      <c r="E809" s="106" t="str">
        <f t="shared" ca="1" si="212"/>
        <v>-</v>
      </c>
      <c r="F809" s="106" t="str">
        <f t="shared" ca="1" si="212"/>
        <v>-</v>
      </c>
      <c r="G809" s="106" t="str">
        <f t="shared" ca="1" si="212"/>
        <v>-</v>
      </c>
      <c r="H809" s="112" t="str">
        <f t="shared" ca="1" si="212"/>
        <v>-</v>
      </c>
      <c r="I809" s="106" t="str">
        <f t="shared" ca="1" si="212"/>
        <v>-</v>
      </c>
      <c r="J809" s="106" t="e">
        <f t="shared" ca="1" si="207"/>
        <v>#N/A</v>
      </c>
      <c r="K809" s="119" t="e">
        <f t="shared" ca="1" si="202"/>
        <v>#N/A</v>
      </c>
      <c r="L809" s="119" t="e">
        <f t="shared" ca="1" si="203"/>
        <v>#N/A</v>
      </c>
      <c r="M809" s="119" t="e">
        <f t="shared" ca="1" si="204"/>
        <v>#N/A</v>
      </c>
      <c r="N809" s="119" t="e">
        <f t="shared" ca="1" si="205"/>
        <v>#N/A</v>
      </c>
      <c r="O809" s="119" t="str">
        <f t="shared" ca="1" si="210"/>
        <v>-</v>
      </c>
      <c r="P809" s="119" t="str">
        <f t="shared" ca="1" si="209"/>
        <v>-</v>
      </c>
      <c r="Q809" s="106" t="e">
        <f t="shared" ca="1" si="206"/>
        <v>#N/A</v>
      </c>
    </row>
    <row r="810" spans="1:17" hidden="1">
      <c r="A810" s="106">
        <f t="shared" si="200"/>
        <v>799</v>
      </c>
      <c r="B810" s="106" t="str">
        <f t="shared" ca="1" si="201"/>
        <v>N</v>
      </c>
      <c r="C810" s="106" t="str">
        <f t="shared" ca="1" si="212"/>
        <v>-</v>
      </c>
      <c r="D810" s="106" t="str">
        <f t="shared" ca="1" si="212"/>
        <v>-</v>
      </c>
      <c r="E810" s="106" t="str">
        <f t="shared" ca="1" si="212"/>
        <v>-</v>
      </c>
      <c r="F810" s="106" t="str">
        <f t="shared" ca="1" si="212"/>
        <v>-</v>
      </c>
      <c r="G810" s="106" t="str">
        <f t="shared" ca="1" si="212"/>
        <v>-</v>
      </c>
      <c r="H810" s="112" t="str">
        <f t="shared" ca="1" si="212"/>
        <v>-</v>
      </c>
      <c r="I810" s="106" t="str">
        <f t="shared" ca="1" si="212"/>
        <v>-</v>
      </c>
      <c r="J810" s="106" t="e">
        <f t="shared" ca="1" si="207"/>
        <v>#N/A</v>
      </c>
      <c r="K810" s="119" t="e">
        <f t="shared" ca="1" si="202"/>
        <v>#N/A</v>
      </c>
      <c r="L810" s="119" t="e">
        <f t="shared" ca="1" si="203"/>
        <v>#N/A</v>
      </c>
      <c r="M810" s="119" t="e">
        <f t="shared" ca="1" si="204"/>
        <v>#N/A</v>
      </c>
      <c r="N810" s="119" t="e">
        <f t="shared" ca="1" si="205"/>
        <v>#N/A</v>
      </c>
      <c r="O810" s="119" t="str">
        <f t="shared" ca="1" si="210"/>
        <v>-</v>
      </c>
      <c r="P810" s="119" t="str">
        <f t="shared" ca="1" si="209"/>
        <v>-</v>
      </c>
      <c r="Q810" s="106" t="e">
        <f t="shared" ca="1" si="206"/>
        <v>#N/A</v>
      </c>
    </row>
    <row r="811" spans="1:17" hidden="1">
      <c r="A811" s="106">
        <f t="shared" si="200"/>
        <v>800</v>
      </c>
      <c r="B811" s="106" t="str">
        <f t="shared" ca="1" si="201"/>
        <v>N</v>
      </c>
      <c r="C811" s="106" t="str">
        <f t="shared" ca="1" si="212"/>
        <v>-</v>
      </c>
      <c r="D811" s="106" t="str">
        <f t="shared" ca="1" si="212"/>
        <v>-</v>
      </c>
      <c r="E811" s="106" t="str">
        <f t="shared" ca="1" si="212"/>
        <v>-</v>
      </c>
      <c r="F811" s="106" t="str">
        <f t="shared" ca="1" si="212"/>
        <v>-</v>
      </c>
      <c r="G811" s="106" t="str">
        <f t="shared" ca="1" si="212"/>
        <v>-</v>
      </c>
      <c r="H811" s="112" t="str">
        <f t="shared" ca="1" si="212"/>
        <v>-</v>
      </c>
      <c r="I811" s="106" t="str">
        <f t="shared" ca="1" si="212"/>
        <v>-</v>
      </c>
      <c r="J811" s="106" t="e">
        <f t="shared" ca="1" si="207"/>
        <v>#N/A</v>
      </c>
      <c r="K811" s="119" t="e">
        <f t="shared" ca="1" si="202"/>
        <v>#N/A</v>
      </c>
      <c r="L811" s="119" t="e">
        <f t="shared" ca="1" si="203"/>
        <v>#N/A</v>
      </c>
      <c r="M811" s="119" t="e">
        <f t="shared" ca="1" si="204"/>
        <v>#N/A</v>
      </c>
      <c r="N811" s="119" t="e">
        <f t="shared" ca="1" si="205"/>
        <v>#N/A</v>
      </c>
      <c r="O811" s="119" t="str">
        <f t="shared" ca="1" si="210"/>
        <v>-</v>
      </c>
      <c r="P811" s="119" t="str">
        <f t="shared" ca="1" si="209"/>
        <v>-</v>
      </c>
      <c r="Q811" s="106" t="e">
        <f t="shared" ca="1" si="206"/>
        <v>#N/A</v>
      </c>
    </row>
    <row r="812" spans="1:17" hidden="1">
      <c r="A812" s="106">
        <f t="shared" si="200"/>
        <v>801</v>
      </c>
      <c r="B812" s="106" t="str">
        <f t="shared" ca="1" si="201"/>
        <v>N</v>
      </c>
      <c r="C812" s="106" t="str">
        <f t="shared" ref="C812:I821" ca="1" si="213">IF($B812="OK",OFFSET(gen_sort_ul,$A812,C$2),"-")</f>
        <v>-</v>
      </c>
      <c r="D812" s="106" t="str">
        <f t="shared" ca="1" si="213"/>
        <v>-</v>
      </c>
      <c r="E812" s="106" t="str">
        <f t="shared" ca="1" si="213"/>
        <v>-</v>
      </c>
      <c r="F812" s="106" t="str">
        <f t="shared" ca="1" si="213"/>
        <v>-</v>
      </c>
      <c r="G812" s="106" t="str">
        <f t="shared" ca="1" si="213"/>
        <v>-</v>
      </c>
      <c r="H812" s="112" t="str">
        <f t="shared" ca="1" si="213"/>
        <v>-</v>
      </c>
      <c r="I812" s="106" t="str">
        <f t="shared" ca="1" si="213"/>
        <v>-</v>
      </c>
      <c r="J812" s="106" t="e">
        <f t="shared" ca="1" si="207"/>
        <v>#N/A</v>
      </c>
      <c r="K812" s="119" t="e">
        <f t="shared" ca="1" si="202"/>
        <v>#N/A</v>
      </c>
      <c r="L812" s="119" t="e">
        <f t="shared" ca="1" si="203"/>
        <v>#N/A</v>
      </c>
      <c r="M812" s="119" t="e">
        <f t="shared" ca="1" si="204"/>
        <v>#N/A</v>
      </c>
      <c r="N812" s="119" t="e">
        <f t="shared" ca="1" si="205"/>
        <v>#N/A</v>
      </c>
      <c r="O812" s="119" t="str">
        <f t="shared" ca="1" si="210"/>
        <v>-</v>
      </c>
      <c r="P812" s="119" t="str">
        <f t="shared" ca="1" si="209"/>
        <v>-</v>
      </c>
      <c r="Q812" s="106" t="e">
        <f t="shared" ca="1" si="206"/>
        <v>#N/A</v>
      </c>
    </row>
    <row r="813" spans="1:17" hidden="1">
      <c r="A813" s="106">
        <f t="shared" si="200"/>
        <v>802</v>
      </c>
      <c r="B813" s="106" t="str">
        <f t="shared" ca="1" si="201"/>
        <v>N</v>
      </c>
      <c r="C813" s="106" t="str">
        <f t="shared" ca="1" si="213"/>
        <v>-</v>
      </c>
      <c r="D813" s="106" t="str">
        <f t="shared" ca="1" si="213"/>
        <v>-</v>
      </c>
      <c r="E813" s="106" t="str">
        <f t="shared" ca="1" si="213"/>
        <v>-</v>
      </c>
      <c r="F813" s="106" t="str">
        <f t="shared" ca="1" si="213"/>
        <v>-</v>
      </c>
      <c r="G813" s="106" t="str">
        <f t="shared" ca="1" si="213"/>
        <v>-</v>
      </c>
      <c r="H813" s="112" t="str">
        <f t="shared" ca="1" si="213"/>
        <v>-</v>
      </c>
      <c r="I813" s="106" t="str">
        <f t="shared" ca="1" si="213"/>
        <v>-</v>
      </c>
      <c r="J813" s="106" t="e">
        <f t="shared" ca="1" si="207"/>
        <v>#N/A</v>
      </c>
      <c r="K813" s="119" t="e">
        <f t="shared" ca="1" si="202"/>
        <v>#N/A</v>
      </c>
      <c r="L813" s="119" t="e">
        <f t="shared" ca="1" si="203"/>
        <v>#N/A</v>
      </c>
      <c r="M813" s="119" t="e">
        <f t="shared" ca="1" si="204"/>
        <v>#N/A</v>
      </c>
      <c r="N813" s="119" t="e">
        <f t="shared" ca="1" si="205"/>
        <v>#N/A</v>
      </c>
      <c r="O813" s="119" t="str">
        <f t="shared" ca="1" si="210"/>
        <v>-</v>
      </c>
      <c r="P813" s="119" t="str">
        <f t="shared" ca="1" si="209"/>
        <v>-</v>
      </c>
      <c r="Q813" s="106" t="e">
        <f t="shared" ca="1" si="206"/>
        <v>#N/A</v>
      </c>
    </row>
    <row r="814" spans="1:17" hidden="1">
      <c r="A814" s="106">
        <f t="shared" si="200"/>
        <v>803</v>
      </c>
      <c r="B814" s="106" t="str">
        <f t="shared" ca="1" si="201"/>
        <v>N</v>
      </c>
      <c r="C814" s="106" t="str">
        <f t="shared" ca="1" si="213"/>
        <v>-</v>
      </c>
      <c r="D814" s="106" t="str">
        <f t="shared" ca="1" si="213"/>
        <v>-</v>
      </c>
      <c r="E814" s="106" t="str">
        <f t="shared" ca="1" si="213"/>
        <v>-</v>
      </c>
      <c r="F814" s="106" t="str">
        <f t="shared" ca="1" si="213"/>
        <v>-</v>
      </c>
      <c r="G814" s="106" t="str">
        <f t="shared" ca="1" si="213"/>
        <v>-</v>
      </c>
      <c r="H814" s="112" t="str">
        <f t="shared" ca="1" si="213"/>
        <v>-</v>
      </c>
      <c r="I814" s="106" t="str">
        <f t="shared" ca="1" si="213"/>
        <v>-</v>
      </c>
      <c r="J814" s="106" t="e">
        <f t="shared" ca="1" si="207"/>
        <v>#N/A</v>
      </c>
      <c r="K814" s="119" t="e">
        <f t="shared" ca="1" si="202"/>
        <v>#N/A</v>
      </c>
      <c r="L814" s="119" t="e">
        <f t="shared" ca="1" si="203"/>
        <v>#N/A</v>
      </c>
      <c r="M814" s="119" t="e">
        <f t="shared" ca="1" si="204"/>
        <v>#N/A</v>
      </c>
      <c r="N814" s="119" t="e">
        <f t="shared" ca="1" si="205"/>
        <v>#N/A</v>
      </c>
      <c r="O814" s="119" t="str">
        <f t="shared" ca="1" si="210"/>
        <v>-</v>
      </c>
      <c r="P814" s="119" t="str">
        <f t="shared" ca="1" si="209"/>
        <v>-</v>
      </c>
      <c r="Q814" s="106" t="e">
        <f t="shared" ca="1" si="206"/>
        <v>#N/A</v>
      </c>
    </row>
    <row r="815" spans="1:17" hidden="1">
      <c r="A815" s="106">
        <f t="shared" si="200"/>
        <v>804</v>
      </c>
      <c r="B815" s="106" t="str">
        <f t="shared" ca="1" si="201"/>
        <v>N</v>
      </c>
      <c r="C815" s="106" t="str">
        <f t="shared" ca="1" si="213"/>
        <v>-</v>
      </c>
      <c r="D815" s="106" t="str">
        <f t="shared" ca="1" si="213"/>
        <v>-</v>
      </c>
      <c r="E815" s="106" t="str">
        <f t="shared" ca="1" si="213"/>
        <v>-</v>
      </c>
      <c r="F815" s="106" t="str">
        <f t="shared" ca="1" si="213"/>
        <v>-</v>
      </c>
      <c r="G815" s="106" t="str">
        <f t="shared" ca="1" si="213"/>
        <v>-</v>
      </c>
      <c r="H815" s="112" t="str">
        <f t="shared" ca="1" si="213"/>
        <v>-</v>
      </c>
      <c r="I815" s="106" t="str">
        <f t="shared" ca="1" si="213"/>
        <v>-</v>
      </c>
      <c r="J815" s="106" t="e">
        <f t="shared" ca="1" si="207"/>
        <v>#N/A</v>
      </c>
      <c r="K815" s="119" t="e">
        <f t="shared" ca="1" si="202"/>
        <v>#N/A</v>
      </c>
      <c r="L815" s="119" t="e">
        <f t="shared" ca="1" si="203"/>
        <v>#N/A</v>
      </c>
      <c r="M815" s="119" t="e">
        <f t="shared" ca="1" si="204"/>
        <v>#N/A</v>
      </c>
      <c r="N815" s="119" t="e">
        <f t="shared" ca="1" si="205"/>
        <v>#N/A</v>
      </c>
      <c r="O815" s="119" t="str">
        <f t="shared" ca="1" si="210"/>
        <v>-</v>
      </c>
      <c r="P815" s="119" t="str">
        <f t="shared" ca="1" si="209"/>
        <v>-</v>
      </c>
      <c r="Q815" s="106" t="e">
        <f t="shared" ca="1" si="206"/>
        <v>#N/A</v>
      </c>
    </row>
    <row r="816" spans="1:17" hidden="1">
      <c r="A816" s="106">
        <f t="shared" si="200"/>
        <v>805</v>
      </c>
      <c r="B816" s="106" t="str">
        <f t="shared" ca="1" si="201"/>
        <v>N</v>
      </c>
      <c r="C816" s="106" t="str">
        <f t="shared" ca="1" si="213"/>
        <v>-</v>
      </c>
      <c r="D816" s="106" t="str">
        <f t="shared" ca="1" si="213"/>
        <v>-</v>
      </c>
      <c r="E816" s="106" t="str">
        <f t="shared" ca="1" si="213"/>
        <v>-</v>
      </c>
      <c r="F816" s="106" t="str">
        <f t="shared" ca="1" si="213"/>
        <v>-</v>
      </c>
      <c r="G816" s="106" t="str">
        <f t="shared" ca="1" si="213"/>
        <v>-</v>
      </c>
      <c r="H816" s="112" t="str">
        <f t="shared" ca="1" si="213"/>
        <v>-</v>
      </c>
      <c r="I816" s="106" t="str">
        <f t="shared" ca="1" si="213"/>
        <v>-</v>
      </c>
      <c r="J816" s="106" t="e">
        <f t="shared" ca="1" si="207"/>
        <v>#N/A</v>
      </c>
      <c r="K816" s="119" t="e">
        <f t="shared" ca="1" si="202"/>
        <v>#N/A</v>
      </c>
      <c r="L816" s="119" t="e">
        <f t="shared" ca="1" si="203"/>
        <v>#N/A</v>
      </c>
      <c r="M816" s="119" t="e">
        <f t="shared" ca="1" si="204"/>
        <v>#N/A</v>
      </c>
      <c r="N816" s="119" t="e">
        <f t="shared" ca="1" si="205"/>
        <v>#N/A</v>
      </c>
      <c r="O816" s="119" t="str">
        <f t="shared" ca="1" si="210"/>
        <v>-</v>
      </c>
      <c r="P816" s="119" t="str">
        <f t="shared" ca="1" si="209"/>
        <v>-</v>
      </c>
      <c r="Q816" s="106" t="e">
        <f t="shared" ca="1" si="206"/>
        <v>#N/A</v>
      </c>
    </row>
    <row r="817" spans="1:17" hidden="1">
      <c r="A817" s="106">
        <f t="shared" si="200"/>
        <v>806</v>
      </c>
      <c r="B817" s="106" t="str">
        <f t="shared" ca="1" si="201"/>
        <v>N</v>
      </c>
      <c r="C817" s="106" t="str">
        <f t="shared" ca="1" si="213"/>
        <v>-</v>
      </c>
      <c r="D817" s="106" t="str">
        <f t="shared" ca="1" si="213"/>
        <v>-</v>
      </c>
      <c r="E817" s="106" t="str">
        <f t="shared" ca="1" si="213"/>
        <v>-</v>
      </c>
      <c r="F817" s="106" t="str">
        <f t="shared" ca="1" si="213"/>
        <v>-</v>
      </c>
      <c r="G817" s="106" t="str">
        <f t="shared" ca="1" si="213"/>
        <v>-</v>
      </c>
      <c r="H817" s="112" t="str">
        <f t="shared" ca="1" si="213"/>
        <v>-</v>
      </c>
      <c r="I817" s="106" t="str">
        <f t="shared" ca="1" si="213"/>
        <v>-</v>
      </c>
      <c r="J817" s="106" t="e">
        <f t="shared" ca="1" si="207"/>
        <v>#N/A</v>
      </c>
      <c r="K817" s="119" t="e">
        <f t="shared" ca="1" si="202"/>
        <v>#N/A</v>
      </c>
      <c r="L817" s="119" t="e">
        <f t="shared" ca="1" si="203"/>
        <v>#N/A</v>
      </c>
      <c r="M817" s="119" t="e">
        <f t="shared" ca="1" si="204"/>
        <v>#N/A</v>
      </c>
      <c r="N817" s="119" t="e">
        <f t="shared" ca="1" si="205"/>
        <v>#N/A</v>
      </c>
      <c r="O817" s="119" t="str">
        <f t="shared" ca="1" si="210"/>
        <v>-</v>
      </c>
      <c r="P817" s="119" t="str">
        <f t="shared" ca="1" si="209"/>
        <v>-</v>
      </c>
      <c r="Q817" s="106" t="e">
        <f t="shared" ca="1" si="206"/>
        <v>#N/A</v>
      </c>
    </row>
    <row r="818" spans="1:17" hidden="1">
      <c r="A818" s="106">
        <f t="shared" si="200"/>
        <v>807</v>
      </c>
      <c r="B818" s="106" t="str">
        <f t="shared" ca="1" si="201"/>
        <v>N</v>
      </c>
      <c r="C818" s="106" t="str">
        <f t="shared" ca="1" si="213"/>
        <v>-</v>
      </c>
      <c r="D818" s="106" t="str">
        <f t="shared" ca="1" si="213"/>
        <v>-</v>
      </c>
      <c r="E818" s="106" t="str">
        <f t="shared" ca="1" si="213"/>
        <v>-</v>
      </c>
      <c r="F818" s="106" t="str">
        <f t="shared" ca="1" si="213"/>
        <v>-</v>
      </c>
      <c r="G818" s="106" t="str">
        <f t="shared" ca="1" si="213"/>
        <v>-</v>
      </c>
      <c r="H818" s="112" t="str">
        <f t="shared" ca="1" si="213"/>
        <v>-</v>
      </c>
      <c r="I818" s="106" t="str">
        <f t="shared" ca="1" si="213"/>
        <v>-</v>
      </c>
      <c r="J818" s="106" t="e">
        <f t="shared" ca="1" si="207"/>
        <v>#N/A</v>
      </c>
      <c r="K818" s="119" t="e">
        <f t="shared" ca="1" si="202"/>
        <v>#N/A</v>
      </c>
      <c r="L818" s="119" t="e">
        <f t="shared" ca="1" si="203"/>
        <v>#N/A</v>
      </c>
      <c r="M818" s="119" t="e">
        <f t="shared" ca="1" si="204"/>
        <v>#N/A</v>
      </c>
      <c r="N818" s="119" t="e">
        <f t="shared" ca="1" si="205"/>
        <v>#N/A</v>
      </c>
      <c r="O818" s="119" t="str">
        <f t="shared" ca="1" si="210"/>
        <v>-</v>
      </c>
      <c r="P818" s="119" t="str">
        <f t="shared" ca="1" si="209"/>
        <v>-</v>
      </c>
      <c r="Q818" s="106" t="e">
        <f t="shared" ca="1" si="206"/>
        <v>#N/A</v>
      </c>
    </row>
    <row r="819" spans="1:17" hidden="1">
      <c r="A819" s="106">
        <f t="shared" si="200"/>
        <v>808</v>
      </c>
      <c r="B819" s="106" t="str">
        <f t="shared" ca="1" si="201"/>
        <v>N</v>
      </c>
      <c r="C819" s="106" t="str">
        <f t="shared" ca="1" si="213"/>
        <v>-</v>
      </c>
      <c r="D819" s="106" t="str">
        <f t="shared" ca="1" si="213"/>
        <v>-</v>
      </c>
      <c r="E819" s="106" t="str">
        <f t="shared" ca="1" si="213"/>
        <v>-</v>
      </c>
      <c r="F819" s="106" t="str">
        <f t="shared" ca="1" si="213"/>
        <v>-</v>
      </c>
      <c r="G819" s="106" t="str">
        <f t="shared" ca="1" si="213"/>
        <v>-</v>
      </c>
      <c r="H819" s="112" t="str">
        <f t="shared" ca="1" si="213"/>
        <v>-</v>
      </c>
      <c r="I819" s="106" t="str">
        <f t="shared" ca="1" si="213"/>
        <v>-</v>
      </c>
      <c r="J819" s="106" t="e">
        <f t="shared" ca="1" si="207"/>
        <v>#N/A</v>
      </c>
      <c r="K819" s="119" t="e">
        <f t="shared" ca="1" si="202"/>
        <v>#N/A</v>
      </c>
      <c r="L819" s="119" t="e">
        <f t="shared" ca="1" si="203"/>
        <v>#N/A</v>
      </c>
      <c r="M819" s="119" t="e">
        <f t="shared" ca="1" si="204"/>
        <v>#N/A</v>
      </c>
      <c r="N819" s="119" t="e">
        <f t="shared" ca="1" si="205"/>
        <v>#N/A</v>
      </c>
      <c r="O819" s="119" t="str">
        <f t="shared" ca="1" si="210"/>
        <v>-</v>
      </c>
      <c r="P819" s="119" t="str">
        <f t="shared" ca="1" si="209"/>
        <v>-</v>
      </c>
      <c r="Q819" s="106" t="e">
        <f t="shared" ca="1" si="206"/>
        <v>#N/A</v>
      </c>
    </row>
    <row r="820" spans="1:17" hidden="1">
      <c r="A820" s="106">
        <f t="shared" si="200"/>
        <v>809</v>
      </c>
      <c r="B820" s="106" t="str">
        <f t="shared" ca="1" si="201"/>
        <v>N</v>
      </c>
      <c r="C820" s="106" t="str">
        <f t="shared" ca="1" si="213"/>
        <v>-</v>
      </c>
      <c r="D820" s="106" t="str">
        <f t="shared" ca="1" si="213"/>
        <v>-</v>
      </c>
      <c r="E820" s="106" t="str">
        <f t="shared" ca="1" si="213"/>
        <v>-</v>
      </c>
      <c r="F820" s="106" t="str">
        <f t="shared" ca="1" si="213"/>
        <v>-</v>
      </c>
      <c r="G820" s="106" t="str">
        <f t="shared" ca="1" si="213"/>
        <v>-</v>
      </c>
      <c r="H820" s="112" t="str">
        <f t="shared" ca="1" si="213"/>
        <v>-</v>
      </c>
      <c r="I820" s="106" t="str">
        <f t="shared" ca="1" si="213"/>
        <v>-</v>
      </c>
      <c r="J820" s="106" t="e">
        <f t="shared" ca="1" si="207"/>
        <v>#N/A</v>
      </c>
      <c r="K820" s="119" t="e">
        <f t="shared" ca="1" si="202"/>
        <v>#N/A</v>
      </c>
      <c r="L820" s="119" t="e">
        <f t="shared" ca="1" si="203"/>
        <v>#N/A</v>
      </c>
      <c r="M820" s="119" t="e">
        <f t="shared" ca="1" si="204"/>
        <v>#N/A</v>
      </c>
      <c r="N820" s="119" t="e">
        <f t="shared" ca="1" si="205"/>
        <v>#N/A</v>
      </c>
      <c r="O820" s="119" t="str">
        <f t="shared" ca="1" si="210"/>
        <v>-</v>
      </c>
      <c r="P820" s="119" t="str">
        <f t="shared" ca="1" si="209"/>
        <v>-</v>
      </c>
      <c r="Q820" s="106" t="e">
        <f t="shared" ca="1" si="206"/>
        <v>#N/A</v>
      </c>
    </row>
    <row r="821" spans="1:17" hidden="1">
      <c r="A821" s="106">
        <f t="shared" si="200"/>
        <v>810</v>
      </c>
      <c r="B821" s="106" t="str">
        <f t="shared" ca="1" si="201"/>
        <v>N</v>
      </c>
      <c r="C821" s="106" t="str">
        <f t="shared" ca="1" si="213"/>
        <v>-</v>
      </c>
      <c r="D821" s="106" t="str">
        <f t="shared" ca="1" si="213"/>
        <v>-</v>
      </c>
      <c r="E821" s="106" t="str">
        <f t="shared" ca="1" si="213"/>
        <v>-</v>
      </c>
      <c r="F821" s="106" t="str">
        <f t="shared" ca="1" si="213"/>
        <v>-</v>
      </c>
      <c r="G821" s="106" t="str">
        <f t="shared" ca="1" si="213"/>
        <v>-</v>
      </c>
      <c r="H821" s="112" t="str">
        <f t="shared" ca="1" si="213"/>
        <v>-</v>
      </c>
      <c r="I821" s="106" t="str">
        <f t="shared" ca="1" si="213"/>
        <v>-</v>
      </c>
      <c r="J821" s="106" t="e">
        <f t="shared" ca="1" si="207"/>
        <v>#N/A</v>
      </c>
      <c r="K821" s="119" t="e">
        <f t="shared" ca="1" si="202"/>
        <v>#N/A</v>
      </c>
      <c r="L821" s="119" t="e">
        <f t="shared" ca="1" si="203"/>
        <v>#N/A</v>
      </c>
      <c r="M821" s="119" t="e">
        <f t="shared" ca="1" si="204"/>
        <v>#N/A</v>
      </c>
      <c r="N821" s="119" t="e">
        <f t="shared" ca="1" si="205"/>
        <v>#N/A</v>
      </c>
      <c r="O821" s="119" t="str">
        <f t="shared" ca="1" si="210"/>
        <v>-</v>
      </c>
      <c r="P821" s="119" t="str">
        <f t="shared" ca="1" si="209"/>
        <v>-</v>
      </c>
      <c r="Q821" s="106" t="e">
        <f t="shared" ca="1" si="206"/>
        <v>#N/A</v>
      </c>
    </row>
    <row r="822" spans="1:17" hidden="1">
      <c r="A822" s="106">
        <f t="shared" si="200"/>
        <v>811</v>
      </c>
      <c r="B822" s="106" t="str">
        <f t="shared" ca="1" si="201"/>
        <v>N</v>
      </c>
      <c r="C822" s="106" t="str">
        <f t="shared" ref="C822:I831" ca="1" si="214">IF($B822="OK",OFFSET(gen_sort_ul,$A822,C$2),"-")</f>
        <v>-</v>
      </c>
      <c r="D822" s="106" t="str">
        <f t="shared" ca="1" si="214"/>
        <v>-</v>
      </c>
      <c r="E822" s="106" t="str">
        <f t="shared" ca="1" si="214"/>
        <v>-</v>
      </c>
      <c r="F822" s="106" t="str">
        <f t="shared" ca="1" si="214"/>
        <v>-</v>
      </c>
      <c r="G822" s="106" t="str">
        <f t="shared" ca="1" si="214"/>
        <v>-</v>
      </c>
      <c r="H822" s="112" t="str">
        <f t="shared" ca="1" si="214"/>
        <v>-</v>
      </c>
      <c r="I822" s="106" t="str">
        <f t="shared" ca="1" si="214"/>
        <v>-</v>
      </c>
      <c r="J822" s="106" t="e">
        <f t="shared" ca="1" si="207"/>
        <v>#N/A</v>
      </c>
      <c r="K822" s="119" t="e">
        <f t="shared" ca="1" si="202"/>
        <v>#N/A</v>
      </c>
      <c r="L822" s="119" t="e">
        <f t="shared" ca="1" si="203"/>
        <v>#N/A</v>
      </c>
      <c r="M822" s="119" t="e">
        <f t="shared" ca="1" si="204"/>
        <v>#N/A</v>
      </c>
      <c r="N822" s="119" t="e">
        <f t="shared" ca="1" si="205"/>
        <v>#N/A</v>
      </c>
      <c r="O822" s="119" t="str">
        <f t="shared" ca="1" si="210"/>
        <v>-</v>
      </c>
      <c r="P822" s="119" t="str">
        <f t="shared" ca="1" si="209"/>
        <v>-</v>
      </c>
      <c r="Q822" s="106" t="e">
        <f t="shared" ca="1" si="206"/>
        <v>#N/A</v>
      </c>
    </row>
    <row r="823" spans="1:17" hidden="1">
      <c r="A823" s="106">
        <f t="shared" si="200"/>
        <v>812</v>
      </c>
      <c r="B823" s="106" t="str">
        <f t="shared" ca="1" si="201"/>
        <v>N</v>
      </c>
      <c r="C823" s="106" t="str">
        <f t="shared" ca="1" si="214"/>
        <v>-</v>
      </c>
      <c r="D823" s="106" t="str">
        <f t="shared" ca="1" si="214"/>
        <v>-</v>
      </c>
      <c r="E823" s="106" t="str">
        <f t="shared" ca="1" si="214"/>
        <v>-</v>
      </c>
      <c r="F823" s="106" t="str">
        <f t="shared" ca="1" si="214"/>
        <v>-</v>
      </c>
      <c r="G823" s="106" t="str">
        <f t="shared" ca="1" si="214"/>
        <v>-</v>
      </c>
      <c r="H823" s="112" t="str">
        <f t="shared" ca="1" si="214"/>
        <v>-</v>
      </c>
      <c r="I823" s="106" t="str">
        <f t="shared" ca="1" si="214"/>
        <v>-</v>
      </c>
      <c r="J823" s="106" t="e">
        <f t="shared" ca="1" si="207"/>
        <v>#N/A</v>
      </c>
      <c r="K823" s="119" t="e">
        <f t="shared" ca="1" si="202"/>
        <v>#N/A</v>
      </c>
      <c r="L823" s="119" t="e">
        <f t="shared" ca="1" si="203"/>
        <v>#N/A</v>
      </c>
      <c r="M823" s="119" t="e">
        <f t="shared" ca="1" si="204"/>
        <v>#N/A</v>
      </c>
      <c r="N823" s="119" t="e">
        <f t="shared" ca="1" si="205"/>
        <v>#N/A</v>
      </c>
      <c r="O823" s="119" t="str">
        <f t="shared" ca="1" si="210"/>
        <v>-</v>
      </c>
      <c r="P823" s="119" t="str">
        <f t="shared" ca="1" si="209"/>
        <v>-</v>
      </c>
      <c r="Q823" s="106" t="e">
        <f t="shared" ca="1" si="206"/>
        <v>#N/A</v>
      </c>
    </row>
    <row r="824" spans="1:17" hidden="1">
      <c r="A824" s="106">
        <f t="shared" si="200"/>
        <v>813</v>
      </c>
      <c r="B824" s="106" t="str">
        <f t="shared" ca="1" si="201"/>
        <v>N</v>
      </c>
      <c r="C824" s="106" t="str">
        <f t="shared" ca="1" si="214"/>
        <v>-</v>
      </c>
      <c r="D824" s="106" t="str">
        <f t="shared" ca="1" si="214"/>
        <v>-</v>
      </c>
      <c r="E824" s="106" t="str">
        <f t="shared" ca="1" si="214"/>
        <v>-</v>
      </c>
      <c r="F824" s="106" t="str">
        <f t="shared" ca="1" si="214"/>
        <v>-</v>
      </c>
      <c r="G824" s="106" t="str">
        <f t="shared" ca="1" si="214"/>
        <v>-</v>
      </c>
      <c r="H824" s="112" t="str">
        <f t="shared" ca="1" si="214"/>
        <v>-</v>
      </c>
      <c r="I824" s="106" t="str">
        <f t="shared" ca="1" si="214"/>
        <v>-</v>
      </c>
      <c r="J824" s="106" t="e">
        <f t="shared" ca="1" si="207"/>
        <v>#N/A</v>
      </c>
      <c r="K824" s="119" t="e">
        <f t="shared" ca="1" si="202"/>
        <v>#N/A</v>
      </c>
      <c r="L824" s="119" t="e">
        <f t="shared" ca="1" si="203"/>
        <v>#N/A</v>
      </c>
      <c r="M824" s="119" t="e">
        <f t="shared" ca="1" si="204"/>
        <v>#N/A</v>
      </c>
      <c r="N824" s="119" t="e">
        <f t="shared" ca="1" si="205"/>
        <v>#N/A</v>
      </c>
      <c r="O824" s="119" t="str">
        <f t="shared" ca="1" si="210"/>
        <v>-</v>
      </c>
      <c r="P824" s="119" t="str">
        <f t="shared" ca="1" si="209"/>
        <v>-</v>
      </c>
      <c r="Q824" s="106" t="e">
        <f t="shared" ca="1" si="206"/>
        <v>#N/A</v>
      </c>
    </row>
    <row r="825" spans="1:17" hidden="1">
      <c r="A825" s="106">
        <f t="shared" si="200"/>
        <v>814</v>
      </c>
      <c r="B825" s="106" t="str">
        <f t="shared" ca="1" si="201"/>
        <v>N</v>
      </c>
      <c r="C825" s="106" t="str">
        <f t="shared" ca="1" si="214"/>
        <v>-</v>
      </c>
      <c r="D825" s="106" t="str">
        <f t="shared" ca="1" si="214"/>
        <v>-</v>
      </c>
      <c r="E825" s="106" t="str">
        <f t="shared" ca="1" si="214"/>
        <v>-</v>
      </c>
      <c r="F825" s="106" t="str">
        <f t="shared" ca="1" si="214"/>
        <v>-</v>
      </c>
      <c r="G825" s="106" t="str">
        <f t="shared" ca="1" si="214"/>
        <v>-</v>
      </c>
      <c r="H825" s="112" t="str">
        <f t="shared" ca="1" si="214"/>
        <v>-</v>
      </c>
      <c r="I825" s="106" t="str">
        <f t="shared" ca="1" si="214"/>
        <v>-</v>
      </c>
      <c r="J825" s="106" t="e">
        <f t="shared" ca="1" si="207"/>
        <v>#N/A</v>
      </c>
      <c r="K825" s="119" t="e">
        <f t="shared" ca="1" si="202"/>
        <v>#N/A</v>
      </c>
      <c r="L825" s="119" t="e">
        <f t="shared" ca="1" si="203"/>
        <v>#N/A</v>
      </c>
      <c r="M825" s="119" t="e">
        <f t="shared" ca="1" si="204"/>
        <v>#N/A</v>
      </c>
      <c r="N825" s="119" t="e">
        <f t="shared" ca="1" si="205"/>
        <v>#N/A</v>
      </c>
      <c r="O825" s="119" t="str">
        <f t="shared" ca="1" si="210"/>
        <v>-</v>
      </c>
      <c r="P825" s="119" t="str">
        <f t="shared" ca="1" si="209"/>
        <v>-</v>
      </c>
      <c r="Q825" s="106" t="e">
        <f t="shared" ca="1" si="206"/>
        <v>#N/A</v>
      </c>
    </row>
    <row r="826" spans="1:17" hidden="1">
      <c r="A826" s="106">
        <f t="shared" si="200"/>
        <v>815</v>
      </c>
      <c r="B826" s="106" t="str">
        <f t="shared" ca="1" si="201"/>
        <v>N</v>
      </c>
      <c r="C826" s="106" t="str">
        <f t="shared" ca="1" si="214"/>
        <v>-</v>
      </c>
      <c r="D826" s="106" t="str">
        <f t="shared" ca="1" si="214"/>
        <v>-</v>
      </c>
      <c r="E826" s="106" t="str">
        <f t="shared" ca="1" si="214"/>
        <v>-</v>
      </c>
      <c r="F826" s="106" t="str">
        <f t="shared" ca="1" si="214"/>
        <v>-</v>
      </c>
      <c r="G826" s="106" t="str">
        <f t="shared" ca="1" si="214"/>
        <v>-</v>
      </c>
      <c r="H826" s="112" t="str">
        <f t="shared" ca="1" si="214"/>
        <v>-</v>
      </c>
      <c r="I826" s="106" t="str">
        <f t="shared" ca="1" si="214"/>
        <v>-</v>
      </c>
      <c r="J826" s="106" t="e">
        <f t="shared" ca="1" si="207"/>
        <v>#N/A</v>
      </c>
      <c r="K826" s="119" t="e">
        <f t="shared" ca="1" si="202"/>
        <v>#N/A</v>
      </c>
      <c r="L826" s="119" t="e">
        <f t="shared" ca="1" si="203"/>
        <v>#N/A</v>
      </c>
      <c r="M826" s="119" t="e">
        <f t="shared" ca="1" si="204"/>
        <v>#N/A</v>
      </c>
      <c r="N826" s="119" t="e">
        <f t="shared" ca="1" si="205"/>
        <v>#N/A</v>
      </c>
      <c r="O826" s="119" t="str">
        <f t="shared" ca="1" si="210"/>
        <v>-</v>
      </c>
      <c r="P826" s="119" t="str">
        <f t="shared" ca="1" si="209"/>
        <v>-</v>
      </c>
      <c r="Q826" s="106" t="e">
        <f t="shared" ca="1" si="206"/>
        <v>#N/A</v>
      </c>
    </row>
    <row r="827" spans="1:17" hidden="1">
      <c r="A827" s="106">
        <f t="shared" si="200"/>
        <v>816</v>
      </c>
      <c r="B827" s="106" t="str">
        <f t="shared" ca="1" si="201"/>
        <v>N</v>
      </c>
      <c r="C827" s="106" t="str">
        <f t="shared" ca="1" si="214"/>
        <v>-</v>
      </c>
      <c r="D827" s="106" t="str">
        <f t="shared" ca="1" si="214"/>
        <v>-</v>
      </c>
      <c r="E827" s="106" t="str">
        <f t="shared" ca="1" si="214"/>
        <v>-</v>
      </c>
      <c r="F827" s="106" t="str">
        <f t="shared" ca="1" si="214"/>
        <v>-</v>
      </c>
      <c r="G827" s="106" t="str">
        <f t="shared" ca="1" si="214"/>
        <v>-</v>
      </c>
      <c r="H827" s="112" t="str">
        <f t="shared" ca="1" si="214"/>
        <v>-</v>
      </c>
      <c r="I827" s="106" t="str">
        <f t="shared" ca="1" si="214"/>
        <v>-</v>
      </c>
      <c r="J827" s="106" t="e">
        <f t="shared" ca="1" si="207"/>
        <v>#N/A</v>
      </c>
      <c r="K827" s="119" t="e">
        <f t="shared" ca="1" si="202"/>
        <v>#N/A</v>
      </c>
      <c r="L827" s="119" t="e">
        <f t="shared" ca="1" si="203"/>
        <v>#N/A</v>
      </c>
      <c r="M827" s="119" t="e">
        <f t="shared" ca="1" si="204"/>
        <v>#N/A</v>
      </c>
      <c r="N827" s="119" t="e">
        <f t="shared" ca="1" si="205"/>
        <v>#N/A</v>
      </c>
      <c r="O827" s="119" t="str">
        <f t="shared" ca="1" si="210"/>
        <v>-</v>
      </c>
      <c r="P827" s="119" t="str">
        <f t="shared" ca="1" si="209"/>
        <v>-</v>
      </c>
      <c r="Q827" s="106" t="e">
        <f t="shared" ca="1" si="206"/>
        <v>#N/A</v>
      </c>
    </row>
    <row r="828" spans="1:17" hidden="1">
      <c r="A828" s="106">
        <f t="shared" si="200"/>
        <v>817</v>
      </c>
      <c r="B828" s="106" t="str">
        <f t="shared" ca="1" si="201"/>
        <v>N</v>
      </c>
      <c r="C828" s="106" t="str">
        <f t="shared" ca="1" si="214"/>
        <v>-</v>
      </c>
      <c r="D828" s="106" t="str">
        <f t="shared" ca="1" si="214"/>
        <v>-</v>
      </c>
      <c r="E828" s="106" t="str">
        <f t="shared" ca="1" si="214"/>
        <v>-</v>
      </c>
      <c r="F828" s="106" t="str">
        <f t="shared" ca="1" si="214"/>
        <v>-</v>
      </c>
      <c r="G828" s="106" t="str">
        <f t="shared" ca="1" si="214"/>
        <v>-</v>
      </c>
      <c r="H828" s="112" t="str">
        <f t="shared" ca="1" si="214"/>
        <v>-</v>
      </c>
      <c r="I828" s="106" t="str">
        <f t="shared" ca="1" si="214"/>
        <v>-</v>
      </c>
      <c r="J828" s="106" t="e">
        <f t="shared" ca="1" si="207"/>
        <v>#N/A</v>
      </c>
      <c r="K828" s="119" t="e">
        <f t="shared" ca="1" si="202"/>
        <v>#N/A</v>
      </c>
      <c r="L828" s="119" t="e">
        <f t="shared" ca="1" si="203"/>
        <v>#N/A</v>
      </c>
      <c r="M828" s="119" t="e">
        <f t="shared" ca="1" si="204"/>
        <v>#N/A</v>
      </c>
      <c r="N828" s="119" t="e">
        <f t="shared" ca="1" si="205"/>
        <v>#N/A</v>
      </c>
      <c r="O828" s="119" t="str">
        <f t="shared" ca="1" si="210"/>
        <v>-</v>
      </c>
      <c r="P828" s="119" t="str">
        <f t="shared" ca="1" si="209"/>
        <v>-</v>
      </c>
      <c r="Q828" s="106" t="e">
        <f t="shared" ca="1" si="206"/>
        <v>#N/A</v>
      </c>
    </row>
    <row r="829" spans="1:17" hidden="1">
      <c r="A829" s="106">
        <f t="shared" si="200"/>
        <v>818</v>
      </c>
      <c r="B829" s="106" t="str">
        <f t="shared" ca="1" si="201"/>
        <v>N</v>
      </c>
      <c r="C829" s="106" t="str">
        <f t="shared" ca="1" si="214"/>
        <v>-</v>
      </c>
      <c r="D829" s="106" t="str">
        <f t="shared" ca="1" si="214"/>
        <v>-</v>
      </c>
      <c r="E829" s="106" t="str">
        <f t="shared" ca="1" si="214"/>
        <v>-</v>
      </c>
      <c r="F829" s="106" t="str">
        <f t="shared" ca="1" si="214"/>
        <v>-</v>
      </c>
      <c r="G829" s="106" t="str">
        <f t="shared" ca="1" si="214"/>
        <v>-</v>
      </c>
      <c r="H829" s="112" t="str">
        <f t="shared" ca="1" si="214"/>
        <v>-</v>
      </c>
      <c r="I829" s="106" t="str">
        <f t="shared" ca="1" si="214"/>
        <v>-</v>
      </c>
      <c r="J829" s="106" t="e">
        <f t="shared" ca="1" si="207"/>
        <v>#N/A</v>
      </c>
      <c r="K829" s="119" t="e">
        <f t="shared" ca="1" si="202"/>
        <v>#N/A</v>
      </c>
      <c r="L829" s="119" t="e">
        <f t="shared" ca="1" si="203"/>
        <v>#N/A</v>
      </c>
      <c r="M829" s="119" t="e">
        <f t="shared" ca="1" si="204"/>
        <v>#N/A</v>
      </c>
      <c r="N829" s="119" t="e">
        <f t="shared" ca="1" si="205"/>
        <v>#N/A</v>
      </c>
      <c r="O829" s="119" t="str">
        <f t="shared" ca="1" si="210"/>
        <v>-</v>
      </c>
      <c r="P829" s="119" t="str">
        <f t="shared" ca="1" si="209"/>
        <v>-</v>
      </c>
      <c r="Q829" s="106" t="e">
        <f t="shared" ca="1" si="206"/>
        <v>#N/A</v>
      </c>
    </row>
    <row r="830" spans="1:17" hidden="1">
      <c r="A830" s="106">
        <f t="shared" si="200"/>
        <v>819</v>
      </c>
      <c r="B830" s="106" t="str">
        <f t="shared" ca="1" si="201"/>
        <v>N</v>
      </c>
      <c r="C830" s="106" t="str">
        <f t="shared" ca="1" si="214"/>
        <v>-</v>
      </c>
      <c r="D830" s="106" t="str">
        <f t="shared" ca="1" si="214"/>
        <v>-</v>
      </c>
      <c r="E830" s="106" t="str">
        <f t="shared" ca="1" si="214"/>
        <v>-</v>
      </c>
      <c r="F830" s="106" t="str">
        <f t="shared" ca="1" si="214"/>
        <v>-</v>
      </c>
      <c r="G830" s="106" t="str">
        <f t="shared" ca="1" si="214"/>
        <v>-</v>
      </c>
      <c r="H830" s="112" t="str">
        <f t="shared" ca="1" si="214"/>
        <v>-</v>
      </c>
      <c r="I830" s="106" t="str">
        <f t="shared" ca="1" si="214"/>
        <v>-</v>
      </c>
      <c r="J830" s="106" t="e">
        <f t="shared" ca="1" si="207"/>
        <v>#N/A</v>
      </c>
      <c r="K830" s="119" t="e">
        <f t="shared" ca="1" si="202"/>
        <v>#N/A</v>
      </c>
      <c r="L830" s="119" t="e">
        <f t="shared" ca="1" si="203"/>
        <v>#N/A</v>
      </c>
      <c r="M830" s="119" t="e">
        <f t="shared" ca="1" si="204"/>
        <v>#N/A</v>
      </c>
      <c r="N830" s="119" t="e">
        <f t="shared" ca="1" si="205"/>
        <v>#N/A</v>
      </c>
      <c r="O830" s="119" t="str">
        <f t="shared" ca="1" si="210"/>
        <v>-</v>
      </c>
      <c r="P830" s="119" t="str">
        <f t="shared" ca="1" si="209"/>
        <v>-</v>
      </c>
      <c r="Q830" s="106" t="e">
        <f t="shared" ca="1" si="206"/>
        <v>#N/A</v>
      </c>
    </row>
    <row r="831" spans="1:17" hidden="1">
      <c r="A831" s="106">
        <f t="shared" si="200"/>
        <v>820</v>
      </c>
      <c r="B831" s="106" t="str">
        <f t="shared" ca="1" si="201"/>
        <v>N</v>
      </c>
      <c r="C831" s="106" t="str">
        <f t="shared" ca="1" si="214"/>
        <v>-</v>
      </c>
      <c r="D831" s="106" t="str">
        <f t="shared" ca="1" si="214"/>
        <v>-</v>
      </c>
      <c r="E831" s="106" t="str">
        <f t="shared" ca="1" si="214"/>
        <v>-</v>
      </c>
      <c r="F831" s="106" t="str">
        <f t="shared" ca="1" si="214"/>
        <v>-</v>
      </c>
      <c r="G831" s="106" t="str">
        <f t="shared" ca="1" si="214"/>
        <v>-</v>
      </c>
      <c r="H831" s="112" t="str">
        <f t="shared" ca="1" si="214"/>
        <v>-</v>
      </c>
      <c r="I831" s="106" t="str">
        <f t="shared" ca="1" si="214"/>
        <v>-</v>
      </c>
      <c r="J831" s="106" t="e">
        <f t="shared" ca="1" si="207"/>
        <v>#N/A</v>
      </c>
      <c r="K831" s="119" t="e">
        <f t="shared" ca="1" si="202"/>
        <v>#N/A</v>
      </c>
      <c r="L831" s="119" t="e">
        <f t="shared" ca="1" si="203"/>
        <v>#N/A</v>
      </c>
      <c r="M831" s="119" t="e">
        <f t="shared" ca="1" si="204"/>
        <v>#N/A</v>
      </c>
      <c r="N831" s="119" t="e">
        <f t="shared" ca="1" si="205"/>
        <v>#N/A</v>
      </c>
      <c r="O831" s="119" t="str">
        <f t="shared" ca="1" si="210"/>
        <v>-</v>
      </c>
      <c r="P831" s="119" t="str">
        <f t="shared" ca="1" si="209"/>
        <v>-</v>
      </c>
      <c r="Q831" s="106" t="e">
        <f t="shared" ca="1" si="206"/>
        <v>#N/A</v>
      </c>
    </row>
    <row r="832" spans="1:17" hidden="1">
      <c r="A832" s="106">
        <f t="shared" si="200"/>
        <v>821</v>
      </c>
      <c r="B832" s="106" t="str">
        <f t="shared" ca="1" si="201"/>
        <v>N</v>
      </c>
      <c r="C832" s="106" t="str">
        <f t="shared" ref="C832:I841" ca="1" si="215">IF($B832="OK",OFFSET(gen_sort_ul,$A832,C$2),"-")</f>
        <v>-</v>
      </c>
      <c r="D832" s="106" t="str">
        <f t="shared" ca="1" si="215"/>
        <v>-</v>
      </c>
      <c r="E832" s="106" t="str">
        <f t="shared" ca="1" si="215"/>
        <v>-</v>
      </c>
      <c r="F832" s="106" t="str">
        <f t="shared" ca="1" si="215"/>
        <v>-</v>
      </c>
      <c r="G832" s="106" t="str">
        <f t="shared" ca="1" si="215"/>
        <v>-</v>
      </c>
      <c r="H832" s="112" t="str">
        <f t="shared" ca="1" si="215"/>
        <v>-</v>
      </c>
      <c r="I832" s="106" t="str">
        <f t="shared" ca="1" si="215"/>
        <v>-</v>
      </c>
      <c r="J832" s="106" t="e">
        <f t="shared" ca="1" si="207"/>
        <v>#N/A</v>
      </c>
      <c r="K832" s="119" t="e">
        <f t="shared" ca="1" si="202"/>
        <v>#N/A</v>
      </c>
      <c r="L832" s="119" t="e">
        <f t="shared" ca="1" si="203"/>
        <v>#N/A</v>
      </c>
      <c r="M832" s="119" t="e">
        <f t="shared" ca="1" si="204"/>
        <v>#N/A</v>
      </c>
      <c r="N832" s="119" t="e">
        <f t="shared" ca="1" si="205"/>
        <v>#N/A</v>
      </c>
      <c r="O832" s="119" t="str">
        <f t="shared" ca="1" si="210"/>
        <v>-</v>
      </c>
      <c r="P832" s="119" t="str">
        <f t="shared" ca="1" si="209"/>
        <v>-</v>
      </c>
      <c r="Q832" s="106" t="e">
        <f t="shared" ca="1" si="206"/>
        <v>#N/A</v>
      </c>
    </row>
    <row r="833" spans="1:17" hidden="1">
      <c r="A833" s="106">
        <f t="shared" si="200"/>
        <v>822</v>
      </c>
      <c r="B833" s="106" t="str">
        <f t="shared" ca="1" si="201"/>
        <v>N</v>
      </c>
      <c r="C833" s="106" t="str">
        <f t="shared" ca="1" si="215"/>
        <v>-</v>
      </c>
      <c r="D833" s="106" t="str">
        <f t="shared" ca="1" si="215"/>
        <v>-</v>
      </c>
      <c r="E833" s="106" t="str">
        <f t="shared" ca="1" si="215"/>
        <v>-</v>
      </c>
      <c r="F833" s="106" t="str">
        <f t="shared" ca="1" si="215"/>
        <v>-</v>
      </c>
      <c r="G833" s="106" t="str">
        <f t="shared" ca="1" si="215"/>
        <v>-</v>
      </c>
      <c r="H833" s="112" t="str">
        <f t="shared" ca="1" si="215"/>
        <v>-</v>
      </c>
      <c r="I833" s="106" t="str">
        <f t="shared" ca="1" si="215"/>
        <v>-</v>
      </c>
      <c r="J833" s="106" t="e">
        <f t="shared" ca="1" si="207"/>
        <v>#N/A</v>
      </c>
      <c r="K833" s="119" t="e">
        <f t="shared" ca="1" si="202"/>
        <v>#N/A</v>
      </c>
      <c r="L833" s="119" t="e">
        <f t="shared" ca="1" si="203"/>
        <v>#N/A</v>
      </c>
      <c r="M833" s="119" t="e">
        <f t="shared" ca="1" si="204"/>
        <v>#N/A</v>
      </c>
      <c r="N833" s="119" t="e">
        <f t="shared" ca="1" si="205"/>
        <v>#N/A</v>
      </c>
      <c r="O833" s="119" t="str">
        <f t="shared" ca="1" si="210"/>
        <v>-</v>
      </c>
      <c r="P833" s="119" t="str">
        <f t="shared" ca="1" si="209"/>
        <v>-</v>
      </c>
      <c r="Q833" s="106" t="e">
        <f t="shared" ca="1" si="206"/>
        <v>#N/A</v>
      </c>
    </row>
    <row r="834" spans="1:17" hidden="1">
      <c r="A834" s="106">
        <f t="shared" si="200"/>
        <v>823</v>
      </c>
      <c r="B834" s="106" t="str">
        <f t="shared" ca="1" si="201"/>
        <v>N</v>
      </c>
      <c r="C834" s="106" t="str">
        <f t="shared" ca="1" si="215"/>
        <v>-</v>
      </c>
      <c r="D834" s="106" t="str">
        <f t="shared" ca="1" si="215"/>
        <v>-</v>
      </c>
      <c r="E834" s="106" t="str">
        <f t="shared" ca="1" si="215"/>
        <v>-</v>
      </c>
      <c r="F834" s="106" t="str">
        <f t="shared" ca="1" si="215"/>
        <v>-</v>
      </c>
      <c r="G834" s="106" t="str">
        <f t="shared" ca="1" si="215"/>
        <v>-</v>
      </c>
      <c r="H834" s="112" t="str">
        <f t="shared" ca="1" si="215"/>
        <v>-</v>
      </c>
      <c r="I834" s="106" t="str">
        <f t="shared" ca="1" si="215"/>
        <v>-</v>
      </c>
      <c r="J834" s="106" t="e">
        <f t="shared" ca="1" si="207"/>
        <v>#N/A</v>
      </c>
      <c r="K834" s="119" t="e">
        <f t="shared" ca="1" si="202"/>
        <v>#N/A</v>
      </c>
      <c r="L834" s="119" t="e">
        <f t="shared" ca="1" si="203"/>
        <v>#N/A</v>
      </c>
      <c r="M834" s="119" t="e">
        <f t="shared" ca="1" si="204"/>
        <v>#N/A</v>
      </c>
      <c r="N834" s="119" t="e">
        <f t="shared" ca="1" si="205"/>
        <v>#N/A</v>
      </c>
      <c r="O834" s="119" t="str">
        <f t="shared" ca="1" si="210"/>
        <v>-</v>
      </c>
      <c r="P834" s="119" t="str">
        <f t="shared" ca="1" si="209"/>
        <v>-</v>
      </c>
      <c r="Q834" s="106" t="e">
        <f t="shared" ca="1" si="206"/>
        <v>#N/A</v>
      </c>
    </row>
    <row r="835" spans="1:17" hidden="1">
      <c r="A835" s="106">
        <f t="shared" si="200"/>
        <v>824</v>
      </c>
      <c r="B835" s="106" t="str">
        <f t="shared" ca="1" si="201"/>
        <v>N</v>
      </c>
      <c r="C835" s="106" t="str">
        <f t="shared" ca="1" si="215"/>
        <v>-</v>
      </c>
      <c r="D835" s="106" t="str">
        <f t="shared" ca="1" si="215"/>
        <v>-</v>
      </c>
      <c r="E835" s="106" t="str">
        <f t="shared" ca="1" si="215"/>
        <v>-</v>
      </c>
      <c r="F835" s="106" t="str">
        <f t="shared" ca="1" si="215"/>
        <v>-</v>
      </c>
      <c r="G835" s="106" t="str">
        <f t="shared" ca="1" si="215"/>
        <v>-</v>
      </c>
      <c r="H835" s="112" t="str">
        <f t="shared" ca="1" si="215"/>
        <v>-</v>
      </c>
      <c r="I835" s="106" t="str">
        <f t="shared" ca="1" si="215"/>
        <v>-</v>
      </c>
      <c r="J835" s="106" t="e">
        <f t="shared" ca="1" si="207"/>
        <v>#N/A</v>
      </c>
      <c r="K835" s="119" t="e">
        <f t="shared" ca="1" si="202"/>
        <v>#N/A</v>
      </c>
      <c r="L835" s="119" t="e">
        <f t="shared" ca="1" si="203"/>
        <v>#N/A</v>
      </c>
      <c r="M835" s="119" t="e">
        <f t="shared" ca="1" si="204"/>
        <v>#N/A</v>
      </c>
      <c r="N835" s="119" t="e">
        <f t="shared" ca="1" si="205"/>
        <v>#N/A</v>
      </c>
      <c r="O835" s="119" t="str">
        <f t="shared" ca="1" si="210"/>
        <v>-</v>
      </c>
      <c r="P835" s="119" t="str">
        <f t="shared" ca="1" si="209"/>
        <v>-</v>
      </c>
      <c r="Q835" s="106" t="e">
        <f t="shared" ca="1" si="206"/>
        <v>#N/A</v>
      </c>
    </row>
    <row r="836" spans="1:17" hidden="1">
      <c r="A836" s="106">
        <f t="shared" si="200"/>
        <v>825</v>
      </c>
      <c r="B836" s="106" t="str">
        <f t="shared" ca="1" si="201"/>
        <v>N</v>
      </c>
      <c r="C836" s="106" t="str">
        <f t="shared" ca="1" si="215"/>
        <v>-</v>
      </c>
      <c r="D836" s="106" t="str">
        <f t="shared" ca="1" si="215"/>
        <v>-</v>
      </c>
      <c r="E836" s="106" t="str">
        <f t="shared" ca="1" si="215"/>
        <v>-</v>
      </c>
      <c r="F836" s="106" t="str">
        <f t="shared" ca="1" si="215"/>
        <v>-</v>
      </c>
      <c r="G836" s="106" t="str">
        <f t="shared" ca="1" si="215"/>
        <v>-</v>
      </c>
      <c r="H836" s="112" t="str">
        <f t="shared" ca="1" si="215"/>
        <v>-</v>
      </c>
      <c r="I836" s="106" t="str">
        <f t="shared" ca="1" si="215"/>
        <v>-</v>
      </c>
      <c r="J836" s="106" t="e">
        <f t="shared" ca="1" si="207"/>
        <v>#N/A</v>
      </c>
      <c r="K836" s="119" t="e">
        <f t="shared" ca="1" si="202"/>
        <v>#N/A</v>
      </c>
      <c r="L836" s="119" t="e">
        <f t="shared" ca="1" si="203"/>
        <v>#N/A</v>
      </c>
      <c r="M836" s="119" t="e">
        <f t="shared" ca="1" si="204"/>
        <v>#N/A</v>
      </c>
      <c r="N836" s="119" t="e">
        <f t="shared" ca="1" si="205"/>
        <v>#N/A</v>
      </c>
      <c r="O836" s="119" t="str">
        <f t="shared" ca="1" si="210"/>
        <v>-</v>
      </c>
      <c r="P836" s="119" t="str">
        <f t="shared" ca="1" si="209"/>
        <v>-</v>
      </c>
      <c r="Q836" s="106" t="e">
        <f t="shared" ca="1" si="206"/>
        <v>#N/A</v>
      </c>
    </row>
    <row r="837" spans="1:17" hidden="1">
      <c r="A837" s="106">
        <f t="shared" si="200"/>
        <v>826</v>
      </c>
      <c r="B837" s="106" t="str">
        <f t="shared" ca="1" si="201"/>
        <v>N</v>
      </c>
      <c r="C837" s="106" t="str">
        <f t="shared" ca="1" si="215"/>
        <v>-</v>
      </c>
      <c r="D837" s="106" t="str">
        <f t="shared" ca="1" si="215"/>
        <v>-</v>
      </c>
      <c r="E837" s="106" t="str">
        <f t="shared" ca="1" si="215"/>
        <v>-</v>
      </c>
      <c r="F837" s="106" t="str">
        <f t="shared" ca="1" si="215"/>
        <v>-</v>
      </c>
      <c r="G837" s="106" t="str">
        <f t="shared" ca="1" si="215"/>
        <v>-</v>
      </c>
      <c r="H837" s="112" t="str">
        <f t="shared" ca="1" si="215"/>
        <v>-</v>
      </c>
      <c r="I837" s="106" t="str">
        <f t="shared" ca="1" si="215"/>
        <v>-</v>
      </c>
      <c r="J837" s="106" t="e">
        <f t="shared" ca="1" si="207"/>
        <v>#N/A</v>
      </c>
      <c r="K837" s="119" t="e">
        <f t="shared" ca="1" si="202"/>
        <v>#N/A</v>
      </c>
      <c r="L837" s="119" t="e">
        <f t="shared" ca="1" si="203"/>
        <v>#N/A</v>
      </c>
      <c r="M837" s="119" t="e">
        <f t="shared" ca="1" si="204"/>
        <v>#N/A</v>
      </c>
      <c r="N837" s="119" t="e">
        <f t="shared" ca="1" si="205"/>
        <v>#N/A</v>
      </c>
      <c r="O837" s="119" t="str">
        <f t="shared" ca="1" si="210"/>
        <v>-</v>
      </c>
      <c r="P837" s="119" t="str">
        <f t="shared" ca="1" si="209"/>
        <v>-</v>
      </c>
      <c r="Q837" s="106" t="e">
        <f t="shared" ca="1" si="206"/>
        <v>#N/A</v>
      </c>
    </row>
    <row r="838" spans="1:17" hidden="1">
      <c r="A838" s="106">
        <f t="shared" si="200"/>
        <v>827</v>
      </c>
      <c r="B838" s="106" t="str">
        <f t="shared" ca="1" si="201"/>
        <v>N</v>
      </c>
      <c r="C838" s="106" t="str">
        <f t="shared" ca="1" si="215"/>
        <v>-</v>
      </c>
      <c r="D838" s="106" t="str">
        <f t="shared" ca="1" si="215"/>
        <v>-</v>
      </c>
      <c r="E838" s="106" t="str">
        <f t="shared" ca="1" si="215"/>
        <v>-</v>
      </c>
      <c r="F838" s="106" t="str">
        <f t="shared" ca="1" si="215"/>
        <v>-</v>
      </c>
      <c r="G838" s="106" t="str">
        <f t="shared" ca="1" si="215"/>
        <v>-</v>
      </c>
      <c r="H838" s="112" t="str">
        <f t="shared" ca="1" si="215"/>
        <v>-</v>
      </c>
      <c r="I838" s="106" t="str">
        <f t="shared" ca="1" si="215"/>
        <v>-</v>
      </c>
      <c r="J838" s="106" t="e">
        <f t="shared" ca="1" si="207"/>
        <v>#N/A</v>
      </c>
      <c r="K838" s="119" t="e">
        <f t="shared" ca="1" si="202"/>
        <v>#N/A</v>
      </c>
      <c r="L838" s="119" t="e">
        <f t="shared" ca="1" si="203"/>
        <v>#N/A</v>
      </c>
      <c r="M838" s="119" t="e">
        <f t="shared" ca="1" si="204"/>
        <v>#N/A</v>
      </c>
      <c r="N838" s="119" t="e">
        <f t="shared" ca="1" si="205"/>
        <v>#N/A</v>
      </c>
      <c r="O838" s="119" t="str">
        <f t="shared" ca="1" si="210"/>
        <v>-</v>
      </c>
      <c r="P838" s="119" t="str">
        <f t="shared" ca="1" si="209"/>
        <v>-</v>
      </c>
      <c r="Q838" s="106" t="e">
        <f t="shared" ca="1" si="206"/>
        <v>#N/A</v>
      </c>
    </row>
    <row r="839" spans="1:17" hidden="1">
      <c r="A839" s="106">
        <f t="shared" si="200"/>
        <v>828</v>
      </c>
      <c r="B839" s="106" t="str">
        <f t="shared" ca="1" si="201"/>
        <v>N</v>
      </c>
      <c r="C839" s="106" t="str">
        <f t="shared" ca="1" si="215"/>
        <v>-</v>
      </c>
      <c r="D839" s="106" t="str">
        <f t="shared" ca="1" si="215"/>
        <v>-</v>
      </c>
      <c r="E839" s="106" t="str">
        <f t="shared" ca="1" si="215"/>
        <v>-</v>
      </c>
      <c r="F839" s="106" t="str">
        <f t="shared" ca="1" si="215"/>
        <v>-</v>
      </c>
      <c r="G839" s="106" t="str">
        <f t="shared" ca="1" si="215"/>
        <v>-</v>
      </c>
      <c r="H839" s="112" t="str">
        <f t="shared" ca="1" si="215"/>
        <v>-</v>
      </c>
      <c r="I839" s="106" t="str">
        <f t="shared" ca="1" si="215"/>
        <v>-</v>
      </c>
      <c r="J839" s="106" t="e">
        <f t="shared" ca="1" si="207"/>
        <v>#N/A</v>
      </c>
      <c r="K839" s="119" t="e">
        <f t="shared" ca="1" si="202"/>
        <v>#N/A</v>
      </c>
      <c r="L839" s="119" t="e">
        <f t="shared" ca="1" si="203"/>
        <v>#N/A</v>
      </c>
      <c r="M839" s="119" t="e">
        <f t="shared" ca="1" si="204"/>
        <v>#N/A</v>
      </c>
      <c r="N839" s="119" t="e">
        <f t="shared" ca="1" si="205"/>
        <v>#N/A</v>
      </c>
      <c r="O839" s="119" t="str">
        <f t="shared" ca="1" si="210"/>
        <v>-</v>
      </c>
      <c r="P839" s="119" t="str">
        <f t="shared" ca="1" si="209"/>
        <v>-</v>
      </c>
      <c r="Q839" s="106" t="e">
        <f t="shared" ca="1" si="206"/>
        <v>#N/A</v>
      </c>
    </row>
    <row r="840" spans="1:17" hidden="1">
      <c r="A840" s="106">
        <f t="shared" si="200"/>
        <v>829</v>
      </c>
      <c r="B840" s="106" t="str">
        <f t="shared" ca="1" si="201"/>
        <v>N</v>
      </c>
      <c r="C840" s="106" t="str">
        <f t="shared" ca="1" si="215"/>
        <v>-</v>
      </c>
      <c r="D840" s="106" t="str">
        <f t="shared" ca="1" si="215"/>
        <v>-</v>
      </c>
      <c r="E840" s="106" t="str">
        <f t="shared" ca="1" si="215"/>
        <v>-</v>
      </c>
      <c r="F840" s="106" t="str">
        <f t="shared" ca="1" si="215"/>
        <v>-</v>
      </c>
      <c r="G840" s="106" t="str">
        <f t="shared" ca="1" si="215"/>
        <v>-</v>
      </c>
      <c r="H840" s="112" t="str">
        <f t="shared" ca="1" si="215"/>
        <v>-</v>
      </c>
      <c r="I840" s="106" t="str">
        <f t="shared" ca="1" si="215"/>
        <v>-</v>
      </c>
      <c r="J840" s="106" t="e">
        <f t="shared" ca="1" si="207"/>
        <v>#N/A</v>
      </c>
      <c r="K840" s="119" t="e">
        <f t="shared" ca="1" si="202"/>
        <v>#N/A</v>
      </c>
      <c r="L840" s="119" t="e">
        <f t="shared" ca="1" si="203"/>
        <v>#N/A</v>
      </c>
      <c r="M840" s="119" t="e">
        <f t="shared" ca="1" si="204"/>
        <v>#N/A</v>
      </c>
      <c r="N840" s="119" t="e">
        <f t="shared" ca="1" si="205"/>
        <v>#N/A</v>
      </c>
      <c r="O840" s="119" t="str">
        <f t="shared" ca="1" si="210"/>
        <v>-</v>
      </c>
      <c r="P840" s="119" t="str">
        <f t="shared" ca="1" si="209"/>
        <v>-</v>
      </c>
      <c r="Q840" s="106" t="e">
        <f t="shared" ca="1" si="206"/>
        <v>#N/A</v>
      </c>
    </row>
    <row r="841" spans="1:17" hidden="1">
      <c r="A841" s="106">
        <f t="shared" si="200"/>
        <v>830</v>
      </c>
      <c r="B841" s="106" t="str">
        <f t="shared" ca="1" si="201"/>
        <v>N</v>
      </c>
      <c r="C841" s="106" t="str">
        <f t="shared" ca="1" si="215"/>
        <v>-</v>
      </c>
      <c r="D841" s="106" t="str">
        <f t="shared" ca="1" si="215"/>
        <v>-</v>
      </c>
      <c r="E841" s="106" t="str">
        <f t="shared" ca="1" si="215"/>
        <v>-</v>
      </c>
      <c r="F841" s="106" t="str">
        <f t="shared" ca="1" si="215"/>
        <v>-</v>
      </c>
      <c r="G841" s="106" t="str">
        <f t="shared" ca="1" si="215"/>
        <v>-</v>
      </c>
      <c r="H841" s="112" t="str">
        <f t="shared" ca="1" si="215"/>
        <v>-</v>
      </c>
      <c r="I841" s="106" t="str">
        <f t="shared" ca="1" si="215"/>
        <v>-</v>
      </c>
      <c r="J841" s="106" t="e">
        <f t="shared" ca="1" si="207"/>
        <v>#N/A</v>
      </c>
      <c r="K841" s="119" t="e">
        <f t="shared" ca="1" si="202"/>
        <v>#N/A</v>
      </c>
      <c r="L841" s="119" t="e">
        <f t="shared" ca="1" si="203"/>
        <v>#N/A</v>
      </c>
      <c r="M841" s="119" t="e">
        <f t="shared" ca="1" si="204"/>
        <v>#N/A</v>
      </c>
      <c r="N841" s="119" t="e">
        <f t="shared" ca="1" si="205"/>
        <v>#N/A</v>
      </c>
      <c r="O841" s="119" t="str">
        <f t="shared" ca="1" si="210"/>
        <v>-</v>
      </c>
      <c r="P841" s="119" t="str">
        <f t="shared" ca="1" si="209"/>
        <v>-</v>
      </c>
      <c r="Q841" s="106" t="e">
        <f t="shared" ca="1" si="206"/>
        <v>#N/A</v>
      </c>
    </row>
    <row r="842" spans="1:17" hidden="1">
      <c r="A842" s="106">
        <f t="shared" si="200"/>
        <v>831</v>
      </c>
      <c r="B842" s="106" t="str">
        <f t="shared" ca="1" si="201"/>
        <v>N</v>
      </c>
      <c r="C842" s="106" t="str">
        <f t="shared" ref="C842:I851" ca="1" si="216">IF($B842="OK",OFFSET(gen_sort_ul,$A842,C$2),"-")</f>
        <v>-</v>
      </c>
      <c r="D842" s="106" t="str">
        <f t="shared" ca="1" si="216"/>
        <v>-</v>
      </c>
      <c r="E842" s="106" t="str">
        <f t="shared" ca="1" si="216"/>
        <v>-</v>
      </c>
      <c r="F842" s="106" t="str">
        <f t="shared" ca="1" si="216"/>
        <v>-</v>
      </c>
      <c r="G842" s="106" t="str">
        <f t="shared" ca="1" si="216"/>
        <v>-</v>
      </c>
      <c r="H842" s="112" t="str">
        <f t="shared" ca="1" si="216"/>
        <v>-</v>
      </c>
      <c r="I842" s="106" t="str">
        <f t="shared" ca="1" si="216"/>
        <v>-</v>
      </c>
      <c r="J842" s="106" t="e">
        <f t="shared" ca="1" si="207"/>
        <v>#N/A</v>
      </c>
      <c r="K842" s="119" t="e">
        <f t="shared" ca="1" si="202"/>
        <v>#N/A</v>
      </c>
      <c r="L842" s="119" t="e">
        <f t="shared" ca="1" si="203"/>
        <v>#N/A</v>
      </c>
      <c r="M842" s="119" t="e">
        <f t="shared" ca="1" si="204"/>
        <v>#N/A</v>
      </c>
      <c r="N842" s="119" t="e">
        <f t="shared" ca="1" si="205"/>
        <v>#N/A</v>
      </c>
      <c r="O842" s="119" t="str">
        <f t="shared" ca="1" si="210"/>
        <v>-</v>
      </c>
      <c r="P842" s="119" t="str">
        <f t="shared" ca="1" si="209"/>
        <v>-</v>
      </c>
      <c r="Q842" s="106" t="e">
        <f t="shared" ca="1" si="206"/>
        <v>#N/A</v>
      </c>
    </row>
    <row r="843" spans="1:17" hidden="1">
      <c r="A843" s="106">
        <f t="shared" si="200"/>
        <v>832</v>
      </c>
      <c r="B843" s="106" t="str">
        <f t="shared" ca="1" si="201"/>
        <v>N</v>
      </c>
      <c r="C843" s="106" t="str">
        <f t="shared" ca="1" si="216"/>
        <v>-</v>
      </c>
      <c r="D843" s="106" t="str">
        <f t="shared" ca="1" si="216"/>
        <v>-</v>
      </c>
      <c r="E843" s="106" t="str">
        <f t="shared" ca="1" si="216"/>
        <v>-</v>
      </c>
      <c r="F843" s="106" t="str">
        <f t="shared" ca="1" si="216"/>
        <v>-</v>
      </c>
      <c r="G843" s="106" t="str">
        <f t="shared" ca="1" si="216"/>
        <v>-</v>
      </c>
      <c r="H843" s="112" t="str">
        <f t="shared" ca="1" si="216"/>
        <v>-</v>
      </c>
      <c r="I843" s="106" t="str">
        <f t="shared" ca="1" si="216"/>
        <v>-</v>
      </c>
      <c r="J843" s="106" t="e">
        <f t="shared" ca="1" si="207"/>
        <v>#N/A</v>
      </c>
      <c r="K843" s="119" t="e">
        <f t="shared" ca="1" si="202"/>
        <v>#N/A</v>
      </c>
      <c r="L843" s="119" t="e">
        <f t="shared" ca="1" si="203"/>
        <v>#N/A</v>
      </c>
      <c r="M843" s="119" t="e">
        <f t="shared" ca="1" si="204"/>
        <v>#N/A</v>
      </c>
      <c r="N843" s="119" t="e">
        <f t="shared" ca="1" si="205"/>
        <v>#N/A</v>
      </c>
      <c r="O843" s="119" t="str">
        <f t="shared" ca="1" si="210"/>
        <v>-</v>
      </c>
      <c r="P843" s="119" t="str">
        <f t="shared" ca="1" si="209"/>
        <v>-</v>
      </c>
      <c r="Q843" s="106" t="e">
        <f t="shared" ca="1" si="206"/>
        <v>#N/A</v>
      </c>
    </row>
    <row r="844" spans="1:17" hidden="1">
      <c r="A844" s="106">
        <f t="shared" ref="A844:A860" si="217">ROW(C844)-ROW(C$11)</f>
        <v>833</v>
      </c>
      <c r="B844" s="106" t="str">
        <f t="shared" ref="B844:B900" ca="1" si="218">IF(OFFSET(gen_sort_ul,$A844,0)&gt;0,IF(OFFSET(gen_sort_ul,$A844,B$2)=ignore_flag,"N","OK"),"Too long")</f>
        <v>N</v>
      </c>
      <c r="C844" s="106" t="str">
        <f t="shared" ca="1" si="216"/>
        <v>-</v>
      </c>
      <c r="D844" s="106" t="str">
        <f t="shared" ca="1" si="216"/>
        <v>-</v>
      </c>
      <c r="E844" s="106" t="str">
        <f t="shared" ca="1" si="216"/>
        <v>-</v>
      </c>
      <c r="F844" s="106" t="str">
        <f t="shared" ca="1" si="216"/>
        <v>-</v>
      </c>
      <c r="G844" s="106" t="str">
        <f t="shared" ca="1" si="216"/>
        <v>-</v>
      </c>
      <c r="H844" s="112" t="str">
        <f t="shared" ca="1" si="216"/>
        <v>-</v>
      </c>
      <c r="I844" s="106" t="str">
        <f t="shared" ca="1" si="216"/>
        <v>-</v>
      </c>
      <c r="J844" s="106" t="e">
        <f t="shared" ca="1" si="207"/>
        <v>#N/A</v>
      </c>
      <c r="K844" s="119" t="e">
        <f t="shared" ref="K844:K900" ca="1" si="219">INDEX(cluster_flag,MATCH(D844, hdr_cluster_gen_type,0))</f>
        <v>#N/A</v>
      </c>
      <c r="L844" s="119" t="e">
        <f t="shared" ref="L844:L900" ca="1" si="220">IF($K844,INDEX(hdr_cluster_set,MATCH(O844,OFFSET(cluster_params_ul,$Q844-1,L$8-1,1,L$9))+L$8-1),"-")</f>
        <v>#N/A</v>
      </c>
      <c r="M844" s="119" t="e">
        <f t="shared" ref="M844:M900" ca="1" si="221">IF($K844,INDEX(hdr_cluster_set,MATCH(E844,OFFSET(cluster_params_ul,$Q844-1,M$8-1,1,M$9))+M$8-1),"-")</f>
        <v>#N/A</v>
      </c>
      <c r="N844" s="119" t="e">
        <f t="shared" ref="N844:N900" ca="1" si="222">IF($K844,INDEX(hdr_cluster_set,MATCH(H844,OFFSET(cluster_params_ul,$Q844-1,N$8-1,1,N$9))+N$8-1),"-")</f>
        <v>#N/A</v>
      </c>
      <c r="O844" s="119" t="str">
        <f t="shared" ca="1" si="210"/>
        <v>-</v>
      </c>
      <c r="P844" s="119" t="str">
        <f t="shared" ca="1" si="209"/>
        <v>-</v>
      </c>
      <c r="Q844" s="106" t="e">
        <f t="shared" ref="Q844:Q900" ca="1" si="223">MATCH(D844,hdr_cluster_gen_type,0)</f>
        <v>#N/A</v>
      </c>
    </row>
    <row r="845" spans="1:17" hidden="1">
      <c r="A845" s="106">
        <f t="shared" si="217"/>
        <v>834</v>
      </c>
      <c r="B845" s="106" t="str">
        <f t="shared" ca="1" si="218"/>
        <v>N</v>
      </c>
      <c r="C845" s="106" t="str">
        <f t="shared" ca="1" si="216"/>
        <v>-</v>
      </c>
      <c r="D845" s="106" t="str">
        <f t="shared" ca="1" si="216"/>
        <v>-</v>
      </c>
      <c r="E845" s="106" t="str">
        <f t="shared" ca="1" si="216"/>
        <v>-</v>
      </c>
      <c r="F845" s="106" t="str">
        <f t="shared" ca="1" si="216"/>
        <v>-</v>
      </c>
      <c r="G845" s="106" t="str">
        <f t="shared" ca="1" si="216"/>
        <v>-</v>
      </c>
      <c r="H845" s="112" t="str">
        <f t="shared" ca="1" si="216"/>
        <v>-</v>
      </c>
      <c r="I845" s="106" t="str">
        <f t="shared" ca="1" si="216"/>
        <v>-</v>
      </c>
      <c r="J845" s="106" t="e">
        <f t="shared" ref="J845:J900" ca="1" si="224">D845&amp;IF(K845,"_"&amp;L845&amp;"_"&amp;M845&amp;"_"&amp;N845,"")</f>
        <v>#N/A</v>
      </c>
      <c r="K845" s="119" t="e">
        <f t="shared" ca="1" si="219"/>
        <v>#N/A</v>
      </c>
      <c r="L845" s="119" t="e">
        <f t="shared" ca="1" si="220"/>
        <v>#N/A</v>
      </c>
      <c r="M845" s="119" t="e">
        <f t="shared" ca="1" si="221"/>
        <v>#N/A</v>
      </c>
      <c r="N845" s="119" t="e">
        <f t="shared" ca="1" si="222"/>
        <v>#N/A</v>
      </c>
      <c r="O845" s="119" t="str">
        <f t="shared" ca="1" si="210"/>
        <v>-</v>
      </c>
      <c r="P845" s="119" t="str">
        <f t="shared" ca="1" si="209"/>
        <v>-</v>
      </c>
      <c r="Q845" s="106" t="e">
        <f t="shared" ca="1" si="223"/>
        <v>#N/A</v>
      </c>
    </row>
    <row r="846" spans="1:17" hidden="1">
      <c r="A846" s="106">
        <f t="shared" si="217"/>
        <v>835</v>
      </c>
      <c r="B846" s="106" t="str">
        <f t="shared" ca="1" si="218"/>
        <v>N</v>
      </c>
      <c r="C846" s="106" t="str">
        <f t="shared" ca="1" si="216"/>
        <v>-</v>
      </c>
      <c r="D846" s="106" t="str">
        <f t="shared" ca="1" si="216"/>
        <v>-</v>
      </c>
      <c r="E846" s="106" t="str">
        <f t="shared" ca="1" si="216"/>
        <v>-</v>
      </c>
      <c r="F846" s="106" t="str">
        <f t="shared" ca="1" si="216"/>
        <v>-</v>
      </c>
      <c r="G846" s="106" t="str">
        <f t="shared" ca="1" si="216"/>
        <v>-</v>
      </c>
      <c r="H846" s="112" t="str">
        <f t="shared" ca="1" si="216"/>
        <v>-</v>
      </c>
      <c r="I846" s="106" t="str">
        <f t="shared" ca="1" si="216"/>
        <v>-</v>
      </c>
      <c r="J846" s="106" t="e">
        <f t="shared" ca="1" si="224"/>
        <v>#N/A</v>
      </c>
      <c r="K846" s="119" t="e">
        <f t="shared" ca="1" si="219"/>
        <v>#N/A</v>
      </c>
      <c r="L846" s="119" t="e">
        <f t="shared" ca="1" si="220"/>
        <v>#N/A</v>
      </c>
      <c r="M846" s="119" t="e">
        <f t="shared" ca="1" si="221"/>
        <v>#N/A</v>
      </c>
      <c r="N846" s="119" t="e">
        <f t="shared" ca="1" si="222"/>
        <v>#N/A</v>
      </c>
      <c r="O846" s="119" t="str">
        <f t="shared" ca="1" si="210"/>
        <v>-</v>
      </c>
      <c r="P846" s="119" t="str">
        <f t="shared" ca="1" si="209"/>
        <v>-</v>
      </c>
      <c r="Q846" s="106" t="e">
        <f t="shared" ca="1" si="223"/>
        <v>#N/A</v>
      </c>
    </row>
    <row r="847" spans="1:17" hidden="1">
      <c r="A847" s="106">
        <f t="shared" si="217"/>
        <v>836</v>
      </c>
      <c r="B847" s="106" t="str">
        <f t="shared" ca="1" si="218"/>
        <v>N</v>
      </c>
      <c r="C847" s="106" t="str">
        <f t="shared" ca="1" si="216"/>
        <v>-</v>
      </c>
      <c r="D847" s="106" t="str">
        <f t="shared" ca="1" si="216"/>
        <v>-</v>
      </c>
      <c r="E847" s="106" t="str">
        <f t="shared" ca="1" si="216"/>
        <v>-</v>
      </c>
      <c r="F847" s="106" t="str">
        <f t="shared" ca="1" si="216"/>
        <v>-</v>
      </c>
      <c r="G847" s="106" t="str">
        <f t="shared" ca="1" si="216"/>
        <v>-</v>
      </c>
      <c r="H847" s="112" t="str">
        <f t="shared" ca="1" si="216"/>
        <v>-</v>
      </c>
      <c r="I847" s="106" t="str">
        <f t="shared" ca="1" si="216"/>
        <v>-</v>
      </c>
      <c r="J847" s="106" t="e">
        <f t="shared" ca="1" si="224"/>
        <v>#N/A</v>
      </c>
      <c r="K847" s="119" t="e">
        <f t="shared" ca="1" si="219"/>
        <v>#N/A</v>
      </c>
      <c r="L847" s="119" t="e">
        <f t="shared" ca="1" si="220"/>
        <v>#N/A</v>
      </c>
      <c r="M847" s="119" t="e">
        <f t="shared" ca="1" si="221"/>
        <v>#N/A</v>
      </c>
      <c r="N847" s="119" t="e">
        <f t="shared" ca="1" si="222"/>
        <v>#N/A</v>
      </c>
      <c r="O847" s="119" t="str">
        <f t="shared" ca="1" si="210"/>
        <v>-</v>
      </c>
      <c r="P847" s="119" t="str">
        <f t="shared" ca="1" si="209"/>
        <v>-</v>
      </c>
      <c r="Q847" s="106" t="e">
        <f t="shared" ca="1" si="223"/>
        <v>#N/A</v>
      </c>
    </row>
    <row r="848" spans="1:17" hidden="1">
      <c r="A848" s="106">
        <f t="shared" si="217"/>
        <v>837</v>
      </c>
      <c r="B848" s="106" t="str">
        <f t="shared" ca="1" si="218"/>
        <v>N</v>
      </c>
      <c r="C848" s="106" t="str">
        <f t="shared" ca="1" si="216"/>
        <v>-</v>
      </c>
      <c r="D848" s="106" t="str">
        <f t="shared" ca="1" si="216"/>
        <v>-</v>
      </c>
      <c r="E848" s="106" t="str">
        <f t="shared" ca="1" si="216"/>
        <v>-</v>
      </c>
      <c r="F848" s="106" t="str">
        <f t="shared" ca="1" si="216"/>
        <v>-</v>
      </c>
      <c r="G848" s="106" t="str">
        <f t="shared" ca="1" si="216"/>
        <v>-</v>
      </c>
      <c r="H848" s="112" t="str">
        <f t="shared" ca="1" si="216"/>
        <v>-</v>
      </c>
      <c r="I848" s="106" t="str">
        <f t="shared" ca="1" si="216"/>
        <v>-</v>
      </c>
      <c r="J848" s="106" t="e">
        <f t="shared" ca="1" si="224"/>
        <v>#N/A</v>
      </c>
      <c r="K848" s="119" t="e">
        <f t="shared" ca="1" si="219"/>
        <v>#N/A</v>
      </c>
      <c r="L848" s="119" t="e">
        <f t="shared" ca="1" si="220"/>
        <v>#N/A</v>
      </c>
      <c r="M848" s="119" t="e">
        <f t="shared" ca="1" si="221"/>
        <v>#N/A</v>
      </c>
      <c r="N848" s="119" t="e">
        <f t="shared" ca="1" si="222"/>
        <v>#N/A</v>
      </c>
      <c r="O848" s="119" t="str">
        <f t="shared" ca="1" si="210"/>
        <v>-</v>
      </c>
      <c r="P848" s="119" t="str">
        <f t="shared" ca="1" si="209"/>
        <v>-</v>
      </c>
      <c r="Q848" s="106" t="e">
        <f t="shared" ca="1" si="223"/>
        <v>#N/A</v>
      </c>
    </row>
    <row r="849" spans="1:17" hidden="1">
      <c r="A849" s="106">
        <f t="shared" si="217"/>
        <v>838</v>
      </c>
      <c r="B849" s="106" t="str">
        <f t="shared" ca="1" si="218"/>
        <v>N</v>
      </c>
      <c r="C849" s="106" t="str">
        <f t="shared" ca="1" si="216"/>
        <v>-</v>
      </c>
      <c r="D849" s="106" t="str">
        <f t="shared" ca="1" si="216"/>
        <v>-</v>
      </c>
      <c r="E849" s="106" t="str">
        <f t="shared" ca="1" si="216"/>
        <v>-</v>
      </c>
      <c r="F849" s="106" t="str">
        <f t="shared" ca="1" si="216"/>
        <v>-</v>
      </c>
      <c r="G849" s="106" t="str">
        <f t="shared" ca="1" si="216"/>
        <v>-</v>
      </c>
      <c r="H849" s="112" t="str">
        <f t="shared" ca="1" si="216"/>
        <v>-</v>
      </c>
      <c r="I849" s="106" t="str">
        <f t="shared" ca="1" si="216"/>
        <v>-</v>
      </c>
      <c r="J849" s="106" t="e">
        <f t="shared" ca="1" si="224"/>
        <v>#N/A</v>
      </c>
      <c r="K849" s="119" t="e">
        <f t="shared" ca="1" si="219"/>
        <v>#N/A</v>
      </c>
      <c r="L849" s="119" t="e">
        <f t="shared" ca="1" si="220"/>
        <v>#N/A</v>
      </c>
      <c r="M849" s="119" t="e">
        <f t="shared" ca="1" si="221"/>
        <v>#N/A</v>
      </c>
      <c r="N849" s="119" t="e">
        <f t="shared" ca="1" si="222"/>
        <v>#N/A</v>
      </c>
      <c r="O849" s="119" t="str">
        <f t="shared" ca="1" si="210"/>
        <v>-</v>
      </c>
      <c r="P849" s="119" t="str">
        <f t="shared" ca="1" si="209"/>
        <v>-</v>
      </c>
      <c r="Q849" s="106" t="e">
        <f t="shared" ca="1" si="223"/>
        <v>#N/A</v>
      </c>
    </row>
    <row r="850" spans="1:17" hidden="1">
      <c r="A850" s="106">
        <f t="shared" si="217"/>
        <v>839</v>
      </c>
      <c r="B850" s="106" t="str">
        <f t="shared" ca="1" si="218"/>
        <v>N</v>
      </c>
      <c r="C850" s="106" t="str">
        <f t="shared" ca="1" si="216"/>
        <v>-</v>
      </c>
      <c r="D850" s="106" t="str">
        <f t="shared" ca="1" si="216"/>
        <v>-</v>
      </c>
      <c r="E850" s="106" t="str">
        <f t="shared" ca="1" si="216"/>
        <v>-</v>
      </c>
      <c r="F850" s="106" t="str">
        <f t="shared" ca="1" si="216"/>
        <v>-</v>
      </c>
      <c r="G850" s="106" t="str">
        <f t="shared" ca="1" si="216"/>
        <v>-</v>
      </c>
      <c r="H850" s="112" t="str">
        <f t="shared" ca="1" si="216"/>
        <v>-</v>
      </c>
      <c r="I850" s="106" t="str">
        <f t="shared" ca="1" si="216"/>
        <v>-</v>
      </c>
      <c r="J850" s="106" t="e">
        <f t="shared" ca="1" si="224"/>
        <v>#N/A</v>
      </c>
      <c r="K850" s="119" t="e">
        <f t="shared" ca="1" si="219"/>
        <v>#N/A</v>
      </c>
      <c r="L850" s="119" t="e">
        <f t="shared" ca="1" si="220"/>
        <v>#N/A</v>
      </c>
      <c r="M850" s="119" t="e">
        <f t="shared" ca="1" si="221"/>
        <v>#N/A</v>
      </c>
      <c r="N850" s="119" t="e">
        <f t="shared" ca="1" si="222"/>
        <v>#N/A</v>
      </c>
      <c r="O850" s="119" t="str">
        <f t="shared" ca="1" si="210"/>
        <v>-</v>
      </c>
      <c r="P850" s="119" t="str">
        <f t="shared" ref="P850:P900" ca="1" si="225">IF($B850="OK",OFFSET(gen_sort_ul,$A850,P$2),"-")</f>
        <v>-</v>
      </c>
      <c r="Q850" s="106" t="e">
        <f t="shared" ca="1" si="223"/>
        <v>#N/A</v>
      </c>
    </row>
    <row r="851" spans="1:17" hidden="1">
      <c r="A851" s="106">
        <f t="shared" si="217"/>
        <v>840</v>
      </c>
      <c r="B851" s="106" t="str">
        <f t="shared" ca="1" si="218"/>
        <v>N</v>
      </c>
      <c r="C851" s="106" t="str">
        <f t="shared" ca="1" si="216"/>
        <v>-</v>
      </c>
      <c r="D851" s="106" t="str">
        <f t="shared" ca="1" si="216"/>
        <v>-</v>
      </c>
      <c r="E851" s="106" t="str">
        <f t="shared" ca="1" si="216"/>
        <v>-</v>
      </c>
      <c r="F851" s="106" t="str">
        <f t="shared" ca="1" si="216"/>
        <v>-</v>
      </c>
      <c r="G851" s="106" t="str">
        <f t="shared" ca="1" si="216"/>
        <v>-</v>
      </c>
      <c r="H851" s="112" t="str">
        <f t="shared" ca="1" si="216"/>
        <v>-</v>
      </c>
      <c r="I851" s="106" t="str">
        <f t="shared" ca="1" si="216"/>
        <v>-</v>
      </c>
      <c r="J851" s="106" t="e">
        <f t="shared" ca="1" si="224"/>
        <v>#N/A</v>
      </c>
      <c r="K851" s="119" t="e">
        <f t="shared" ca="1" si="219"/>
        <v>#N/A</v>
      </c>
      <c r="L851" s="119" t="e">
        <f t="shared" ca="1" si="220"/>
        <v>#N/A</v>
      </c>
      <c r="M851" s="119" t="e">
        <f t="shared" ca="1" si="221"/>
        <v>#N/A</v>
      </c>
      <c r="N851" s="119" t="e">
        <f t="shared" ca="1" si="222"/>
        <v>#N/A</v>
      </c>
      <c r="O851" s="119" t="str">
        <f t="shared" ref="O851:O900" ca="1" si="226">IF($B851="OK",OFFSET(gen_sort_ul,$A851,O$2),"-")</f>
        <v>-</v>
      </c>
      <c r="P851" s="119" t="str">
        <f t="shared" ca="1" si="225"/>
        <v>-</v>
      </c>
      <c r="Q851" s="106" t="e">
        <f t="shared" ca="1" si="223"/>
        <v>#N/A</v>
      </c>
    </row>
    <row r="852" spans="1:17" hidden="1">
      <c r="A852" s="106">
        <f t="shared" si="217"/>
        <v>841</v>
      </c>
      <c r="B852" s="106" t="str">
        <f t="shared" ca="1" si="218"/>
        <v>N</v>
      </c>
      <c r="C852" s="106" t="str">
        <f t="shared" ref="C852:I861" ca="1" si="227">IF($B852="OK",OFFSET(gen_sort_ul,$A852,C$2),"-")</f>
        <v>-</v>
      </c>
      <c r="D852" s="106" t="str">
        <f t="shared" ca="1" si="227"/>
        <v>-</v>
      </c>
      <c r="E852" s="106" t="str">
        <f t="shared" ca="1" si="227"/>
        <v>-</v>
      </c>
      <c r="F852" s="106" t="str">
        <f t="shared" ca="1" si="227"/>
        <v>-</v>
      </c>
      <c r="G852" s="106" t="str">
        <f t="shared" ca="1" si="227"/>
        <v>-</v>
      </c>
      <c r="H852" s="112" t="str">
        <f t="shared" ca="1" si="227"/>
        <v>-</v>
      </c>
      <c r="I852" s="106" t="str">
        <f t="shared" ca="1" si="227"/>
        <v>-</v>
      </c>
      <c r="J852" s="106" t="e">
        <f t="shared" ca="1" si="224"/>
        <v>#N/A</v>
      </c>
      <c r="K852" s="119" t="e">
        <f t="shared" ca="1" si="219"/>
        <v>#N/A</v>
      </c>
      <c r="L852" s="119" t="e">
        <f t="shared" ca="1" si="220"/>
        <v>#N/A</v>
      </c>
      <c r="M852" s="119" t="e">
        <f t="shared" ca="1" si="221"/>
        <v>#N/A</v>
      </c>
      <c r="N852" s="119" t="e">
        <f t="shared" ca="1" si="222"/>
        <v>#N/A</v>
      </c>
      <c r="O852" s="119" t="str">
        <f t="shared" ca="1" si="226"/>
        <v>-</v>
      </c>
      <c r="P852" s="119" t="str">
        <f t="shared" ca="1" si="225"/>
        <v>-</v>
      </c>
      <c r="Q852" s="106" t="e">
        <f t="shared" ca="1" si="223"/>
        <v>#N/A</v>
      </c>
    </row>
    <row r="853" spans="1:17" hidden="1">
      <c r="A853" s="106">
        <f t="shared" si="217"/>
        <v>842</v>
      </c>
      <c r="B853" s="106" t="str">
        <f t="shared" ca="1" si="218"/>
        <v>N</v>
      </c>
      <c r="C853" s="106" t="str">
        <f t="shared" ca="1" si="227"/>
        <v>-</v>
      </c>
      <c r="D853" s="106" t="str">
        <f t="shared" ca="1" si="227"/>
        <v>-</v>
      </c>
      <c r="E853" s="106" t="str">
        <f t="shared" ca="1" si="227"/>
        <v>-</v>
      </c>
      <c r="F853" s="106" t="str">
        <f t="shared" ca="1" si="227"/>
        <v>-</v>
      </c>
      <c r="G853" s="106" t="str">
        <f t="shared" ca="1" si="227"/>
        <v>-</v>
      </c>
      <c r="H853" s="112" t="str">
        <f t="shared" ca="1" si="227"/>
        <v>-</v>
      </c>
      <c r="I853" s="106" t="str">
        <f t="shared" ca="1" si="227"/>
        <v>-</v>
      </c>
      <c r="J853" s="106" t="e">
        <f t="shared" ca="1" si="224"/>
        <v>#N/A</v>
      </c>
      <c r="K853" s="119" t="e">
        <f t="shared" ca="1" si="219"/>
        <v>#N/A</v>
      </c>
      <c r="L853" s="119" t="e">
        <f t="shared" ca="1" si="220"/>
        <v>#N/A</v>
      </c>
      <c r="M853" s="119" t="e">
        <f t="shared" ca="1" si="221"/>
        <v>#N/A</v>
      </c>
      <c r="N853" s="119" t="e">
        <f t="shared" ca="1" si="222"/>
        <v>#N/A</v>
      </c>
      <c r="O853" s="119" t="str">
        <f t="shared" ca="1" si="226"/>
        <v>-</v>
      </c>
      <c r="P853" s="119" t="str">
        <f t="shared" ca="1" si="225"/>
        <v>-</v>
      </c>
      <c r="Q853" s="106" t="e">
        <f t="shared" ca="1" si="223"/>
        <v>#N/A</v>
      </c>
    </row>
    <row r="854" spans="1:17" hidden="1">
      <c r="A854" s="106">
        <f t="shared" si="217"/>
        <v>843</v>
      </c>
      <c r="B854" s="106" t="str">
        <f t="shared" ca="1" si="218"/>
        <v>N</v>
      </c>
      <c r="C854" s="106" t="str">
        <f t="shared" ca="1" si="227"/>
        <v>-</v>
      </c>
      <c r="D854" s="106" t="str">
        <f t="shared" ca="1" si="227"/>
        <v>-</v>
      </c>
      <c r="E854" s="106" t="str">
        <f t="shared" ca="1" si="227"/>
        <v>-</v>
      </c>
      <c r="F854" s="106" t="str">
        <f t="shared" ca="1" si="227"/>
        <v>-</v>
      </c>
      <c r="G854" s="106" t="str">
        <f t="shared" ca="1" si="227"/>
        <v>-</v>
      </c>
      <c r="H854" s="112" t="str">
        <f t="shared" ca="1" si="227"/>
        <v>-</v>
      </c>
      <c r="I854" s="106" t="str">
        <f t="shared" ca="1" si="227"/>
        <v>-</v>
      </c>
      <c r="J854" s="106" t="e">
        <f t="shared" ca="1" si="224"/>
        <v>#N/A</v>
      </c>
      <c r="K854" s="119" t="e">
        <f t="shared" ca="1" si="219"/>
        <v>#N/A</v>
      </c>
      <c r="L854" s="119" t="e">
        <f t="shared" ca="1" si="220"/>
        <v>#N/A</v>
      </c>
      <c r="M854" s="119" t="e">
        <f t="shared" ca="1" si="221"/>
        <v>#N/A</v>
      </c>
      <c r="N854" s="119" t="e">
        <f t="shared" ca="1" si="222"/>
        <v>#N/A</v>
      </c>
      <c r="O854" s="119" t="str">
        <f t="shared" ca="1" si="226"/>
        <v>-</v>
      </c>
      <c r="P854" s="119" t="str">
        <f t="shared" ca="1" si="225"/>
        <v>-</v>
      </c>
      <c r="Q854" s="106" t="e">
        <f t="shared" ca="1" si="223"/>
        <v>#N/A</v>
      </c>
    </row>
    <row r="855" spans="1:17" hidden="1">
      <c r="A855" s="106">
        <f t="shared" si="217"/>
        <v>844</v>
      </c>
      <c r="B855" s="106" t="str">
        <f t="shared" ca="1" si="218"/>
        <v>N</v>
      </c>
      <c r="C855" s="106" t="str">
        <f t="shared" ca="1" si="227"/>
        <v>-</v>
      </c>
      <c r="D855" s="106" t="str">
        <f t="shared" ca="1" si="227"/>
        <v>-</v>
      </c>
      <c r="E855" s="106" t="str">
        <f t="shared" ca="1" si="227"/>
        <v>-</v>
      </c>
      <c r="F855" s="106" t="str">
        <f t="shared" ca="1" si="227"/>
        <v>-</v>
      </c>
      <c r="G855" s="106" t="str">
        <f t="shared" ca="1" si="227"/>
        <v>-</v>
      </c>
      <c r="H855" s="112" t="str">
        <f t="shared" ca="1" si="227"/>
        <v>-</v>
      </c>
      <c r="I855" s="106" t="str">
        <f t="shared" ca="1" si="227"/>
        <v>-</v>
      </c>
      <c r="J855" s="106" t="e">
        <f t="shared" ca="1" si="224"/>
        <v>#N/A</v>
      </c>
      <c r="K855" s="119" t="e">
        <f t="shared" ca="1" si="219"/>
        <v>#N/A</v>
      </c>
      <c r="L855" s="119" t="e">
        <f t="shared" ca="1" si="220"/>
        <v>#N/A</v>
      </c>
      <c r="M855" s="119" t="e">
        <f t="shared" ca="1" si="221"/>
        <v>#N/A</v>
      </c>
      <c r="N855" s="119" t="e">
        <f t="shared" ca="1" si="222"/>
        <v>#N/A</v>
      </c>
      <c r="O855" s="119" t="str">
        <f t="shared" ca="1" si="226"/>
        <v>-</v>
      </c>
      <c r="P855" s="119" t="str">
        <f t="shared" ca="1" si="225"/>
        <v>-</v>
      </c>
      <c r="Q855" s="106" t="e">
        <f t="shared" ca="1" si="223"/>
        <v>#N/A</v>
      </c>
    </row>
    <row r="856" spans="1:17" hidden="1">
      <c r="A856" s="106">
        <f t="shared" si="217"/>
        <v>845</v>
      </c>
      <c r="B856" s="106" t="str">
        <f t="shared" ca="1" si="218"/>
        <v>N</v>
      </c>
      <c r="C856" s="106" t="str">
        <f t="shared" ca="1" si="227"/>
        <v>-</v>
      </c>
      <c r="D856" s="106" t="str">
        <f t="shared" ca="1" si="227"/>
        <v>-</v>
      </c>
      <c r="E856" s="106" t="str">
        <f t="shared" ca="1" si="227"/>
        <v>-</v>
      </c>
      <c r="F856" s="106" t="str">
        <f t="shared" ca="1" si="227"/>
        <v>-</v>
      </c>
      <c r="G856" s="106" t="str">
        <f t="shared" ca="1" si="227"/>
        <v>-</v>
      </c>
      <c r="H856" s="112" t="str">
        <f t="shared" ca="1" si="227"/>
        <v>-</v>
      </c>
      <c r="I856" s="106" t="str">
        <f t="shared" ca="1" si="227"/>
        <v>-</v>
      </c>
      <c r="J856" s="106" t="e">
        <f t="shared" ca="1" si="224"/>
        <v>#N/A</v>
      </c>
      <c r="K856" s="119" t="e">
        <f t="shared" ca="1" si="219"/>
        <v>#N/A</v>
      </c>
      <c r="L856" s="119" t="e">
        <f t="shared" ca="1" si="220"/>
        <v>#N/A</v>
      </c>
      <c r="M856" s="119" t="e">
        <f t="shared" ca="1" si="221"/>
        <v>#N/A</v>
      </c>
      <c r="N856" s="119" t="e">
        <f t="shared" ca="1" si="222"/>
        <v>#N/A</v>
      </c>
      <c r="O856" s="119" t="str">
        <f t="shared" ca="1" si="226"/>
        <v>-</v>
      </c>
      <c r="P856" s="119" t="str">
        <f t="shared" ca="1" si="225"/>
        <v>-</v>
      </c>
      <c r="Q856" s="106" t="e">
        <f t="shared" ca="1" si="223"/>
        <v>#N/A</v>
      </c>
    </row>
    <row r="857" spans="1:17" hidden="1">
      <c r="A857" s="106">
        <f t="shared" si="217"/>
        <v>846</v>
      </c>
      <c r="B857" s="106" t="str">
        <f t="shared" ca="1" si="218"/>
        <v>N</v>
      </c>
      <c r="C857" s="106" t="str">
        <f t="shared" ca="1" si="227"/>
        <v>-</v>
      </c>
      <c r="D857" s="106" t="str">
        <f t="shared" ca="1" si="227"/>
        <v>-</v>
      </c>
      <c r="E857" s="106" t="str">
        <f t="shared" ca="1" si="227"/>
        <v>-</v>
      </c>
      <c r="F857" s="106" t="str">
        <f t="shared" ca="1" si="227"/>
        <v>-</v>
      </c>
      <c r="G857" s="106" t="str">
        <f t="shared" ca="1" si="227"/>
        <v>-</v>
      </c>
      <c r="H857" s="112" t="str">
        <f t="shared" ca="1" si="227"/>
        <v>-</v>
      </c>
      <c r="I857" s="106" t="str">
        <f t="shared" ca="1" si="227"/>
        <v>-</v>
      </c>
      <c r="J857" s="106" t="e">
        <f t="shared" ca="1" si="224"/>
        <v>#N/A</v>
      </c>
      <c r="K857" s="119" t="e">
        <f t="shared" ca="1" si="219"/>
        <v>#N/A</v>
      </c>
      <c r="L857" s="119" t="e">
        <f t="shared" ca="1" si="220"/>
        <v>#N/A</v>
      </c>
      <c r="M857" s="119" t="e">
        <f t="shared" ca="1" si="221"/>
        <v>#N/A</v>
      </c>
      <c r="N857" s="119" t="e">
        <f t="shared" ca="1" si="222"/>
        <v>#N/A</v>
      </c>
      <c r="O857" s="119" t="str">
        <f t="shared" ca="1" si="226"/>
        <v>-</v>
      </c>
      <c r="P857" s="119" t="str">
        <f t="shared" ca="1" si="225"/>
        <v>-</v>
      </c>
      <c r="Q857" s="106" t="e">
        <f t="shared" ca="1" si="223"/>
        <v>#N/A</v>
      </c>
    </row>
    <row r="858" spans="1:17" hidden="1">
      <c r="A858" s="106">
        <f t="shared" si="217"/>
        <v>847</v>
      </c>
      <c r="B858" s="106" t="str">
        <f t="shared" ca="1" si="218"/>
        <v>N</v>
      </c>
      <c r="C858" s="106" t="str">
        <f t="shared" ca="1" si="227"/>
        <v>-</v>
      </c>
      <c r="D858" s="106" t="str">
        <f t="shared" ca="1" si="227"/>
        <v>-</v>
      </c>
      <c r="E858" s="106" t="str">
        <f t="shared" ca="1" si="227"/>
        <v>-</v>
      </c>
      <c r="F858" s="106" t="str">
        <f t="shared" ca="1" si="227"/>
        <v>-</v>
      </c>
      <c r="G858" s="106" t="str">
        <f t="shared" ca="1" si="227"/>
        <v>-</v>
      </c>
      <c r="H858" s="112" t="str">
        <f t="shared" ca="1" si="227"/>
        <v>-</v>
      </c>
      <c r="I858" s="106" t="str">
        <f t="shared" ca="1" si="227"/>
        <v>-</v>
      </c>
      <c r="J858" s="106" t="e">
        <f t="shared" ca="1" si="224"/>
        <v>#N/A</v>
      </c>
      <c r="K858" s="119" t="e">
        <f t="shared" ca="1" si="219"/>
        <v>#N/A</v>
      </c>
      <c r="L858" s="119" t="e">
        <f t="shared" ca="1" si="220"/>
        <v>#N/A</v>
      </c>
      <c r="M858" s="119" t="e">
        <f t="shared" ca="1" si="221"/>
        <v>#N/A</v>
      </c>
      <c r="N858" s="119" t="e">
        <f t="shared" ca="1" si="222"/>
        <v>#N/A</v>
      </c>
      <c r="O858" s="119" t="str">
        <f t="shared" ca="1" si="226"/>
        <v>-</v>
      </c>
      <c r="P858" s="119" t="str">
        <f t="shared" ca="1" si="225"/>
        <v>-</v>
      </c>
      <c r="Q858" s="106" t="e">
        <f t="shared" ca="1" si="223"/>
        <v>#N/A</v>
      </c>
    </row>
    <row r="859" spans="1:17" hidden="1">
      <c r="A859" s="106">
        <f t="shared" si="217"/>
        <v>848</v>
      </c>
      <c r="B859" s="106" t="str">
        <f t="shared" ca="1" si="218"/>
        <v>N</v>
      </c>
      <c r="C859" s="106" t="str">
        <f t="shared" ca="1" si="227"/>
        <v>-</v>
      </c>
      <c r="D859" s="106" t="str">
        <f t="shared" ca="1" si="227"/>
        <v>-</v>
      </c>
      <c r="E859" s="106" t="str">
        <f t="shared" ca="1" si="227"/>
        <v>-</v>
      </c>
      <c r="F859" s="106" t="str">
        <f t="shared" ca="1" si="227"/>
        <v>-</v>
      </c>
      <c r="G859" s="106" t="str">
        <f t="shared" ca="1" si="227"/>
        <v>-</v>
      </c>
      <c r="H859" s="112" t="str">
        <f t="shared" ca="1" si="227"/>
        <v>-</v>
      </c>
      <c r="I859" s="106" t="str">
        <f t="shared" ca="1" si="227"/>
        <v>-</v>
      </c>
      <c r="J859" s="106" t="e">
        <f t="shared" ca="1" si="224"/>
        <v>#N/A</v>
      </c>
      <c r="K859" s="119" t="e">
        <f t="shared" ca="1" si="219"/>
        <v>#N/A</v>
      </c>
      <c r="L859" s="119" t="e">
        <f t="shared" ca="1" si="220"/>
        <v>#N/A</v>
      </c>
      <c r="M859" s="119" t="e">
        <f t="shared" ca="1" si="221"/>
        <v>#N/A</v>
      </c>
      <c r="N859" s="119" t="e">
        <f t="shared" ca="1" si="222"/>
        <v>#N/A</v>
      </c>
      <c r="O859" s="119" t="str">
        <f t="shared" ca="1" si="226"/>
        <v>-</v>
      </c>
      <c r="P859" s="119" t="str">
        <f t="shared" ca="1" si="225"/>
        <v>-</v>
      </c>
      <c r="Q859" s="106" t="e">
        <f t="shared" ca="1" si="223"/>
        <v>#N/A</v>
      </c>
    </row>
    <row r="860" spans="1:17" hidden="1">
      <c r="A860" s="106">
        <f t="shared" si="217"/>
        <v>849</v>
      </c>
      <c r="B860" s="106" t="str">
        <f t="shared" ca="1" si="218"/>
        <v>N</v>
      </c>
      <c r="C860" s="106" t="str">
        <f t="shared" ca="1" si="227"/>
        <v>-</v>
      </c>
      <c r="D860" s="106" t="str">
        <f t="shared" ca="1" si="227"/>
        <v>-</v>
      </c>
      <c r="E860" s="106" t="str">
        <f t="shared" ca="1" si="227"/>
        <v>-</v>
      </c>
      <c r="F860" s="106" t="str">
        <f t="shared" ca="1" si="227"/>
        <v>-</v>
      </c>
      <c r="G860" s="106" t="str">
        <f t="shared" ca="1" si="227"/>
        <v>-</v>
      </c>
      <c r="H860" s="112" t="str">
        <f t="shared" ca="1" si="227"/>
        <v>-</v>
      </c>
      <c r="I860" s="106" t="str">
        <f t="shared" ca="1" si="227"/>
        <v>-</v>
      </c>
      <c r="J860" s="106" t="e">
        <f t="shared" ca="1" si="224"/>
        <v>#N/A</v>
      </c>
      <c r="K860" s="119" t="e">
        <f t="shared" ca="1" si="219"/>
        <v>#N/A</v>
      </c>
      <c r="L860" s="119" t="e">
        <f t="shared" ca="1" si="220"/>
        <v>#N/A</v>
      </c>
      <c r="M860" s="119" t="e">
        <f t="shared" ca="1" si="221"/>
        <v>#N/A</v>
      </c>
      <c r="N860" s="119" t="e">
        <f t="shared" ca="1" si="222"/>
        <v>#N/A</v>
      </c>
      <c r="O860" s="119" t="str">
        <f t="shared" ca="1" si="226"/>
        <v>-</v>
      </c>
      <c r="P860" s="119" t="str">
        <f t="shared" ca="1" si="225"/>
        <v>-</v>
      </c>
      <c r="Q860" s="106" t="e">
        <f t="shared" ca="1" si="223"/>
        <v>#N/A</v>
      </c>
    </row>
    <row r="861" spans="1:17" hidden="1">
      <c r="A861" s="106">
        <f t="shared" ref="A861:A884" si="228">ROW(C861)-ROW(C$11)</f>
        <v>850</v>
      </c>
      <c r="B861" s="106" t="str">
        <f t="shared" ca="1" si="218"/>
        <v>N</v>
      </c>
      <c r="C861" s="106" t="str">
        <f t="shared" ca="1" si="227"/>
        <v>-</v>
      </c>
      <c r="D861" s="106" t="str">
        <f t="shared" ca="1" si="227"/>
        <v>-</v>
      </c>
      <c r="E861" s="106" t="str">
        <f t="shared" ca="1" si="227"/>
        <v>-</v>
      </c>
      <c r="F861" s="106" t="str">
        <f t="shared" ca="1" si="227"/>
        <v>-</v>
      </c>
      <c r="G861" s="106" t="str">
        <f t="shared" ca="1" si="227"/>
        <v>-</v>
      </c>
      <c r="H861" s="112" t="str">
        <f t="shared" ca="1" si="227"/>
        <v>-</v>
      </c>
      <c r="I861" s="106" t="str">
        <f t="shared" ca="1" si="227"/>
        <v>-</v>
      </c>
      <c r="J861" s="106" t="e">
        <f t="shared" ca="1" si="224"/>
        <v>#N/A</v>
      </c>
      <c r="K861" s="119" t="e">
        <f t="shared" ca="1" si="219"/>
        <v>#N/A</v>
      </c>
      <c r="L861" s="119" t="e">
        <f t="shared" ca="1" si="220"/>
        <v>#N/A</v>
      </c>
      <c r="M861" s="119" t="e">
        <f t="shared" ca="1" si="221"/>
        <v>#N/A</v>
      </c>
      <c r="N861" s="119" t="e">
        <f t="shared" ca="1" si="222"/>
        <v>#N/A</v>
      </c>
      <c r="O861" s="119" t="str">
        <f t="shared" ca="1" si="226"/>
        <v>-</v>
      </c>
      <c r="P861" s="119" t="str">
        <f t="shared" ca="1" si="225"/>
        <v>-</v>
      </c>
      <c r="Q861" s="106" t="e">
        <f t="shared" ca="1" si="223"/>
        <v>#N/A</v>
      </c>
    </row>
    <row r="862" spans="1:17" hidden="1">
      <c r="A862" s="106">
        <f t="shared" si="228"/>
        <v>851</v>
      </c>
      <c r="B862" s="106" t="str">
        <f t="shared" ca="1" si="218"/>
        <v>N</v>
      </c>
      <c r="C862" s="106" t="str">
        <f t="shared" ref="C862:I871" ca="1" si="229">IF($B862="OK",OFFSET(gen_sort_ul,$A862,C$2),"-")</f>
        <v>-</v>
      </c>
      <c r="D862" s="106" t="str">
        <f t="shared" ca="1" si="229"/>
        <v>-</v>
      </c>
      <c r="E862" s="106" t="str">
        <f t="shared" ca="1" si="229"/>
        <v>-</v>
      </c>
      <c r="F862" s="106" t="str">
        <f t="shared" ca="1" si="229"/>
        <v>-</v>
      </c>
      <c r="G862" s="106" t="str">
        <f t="shared" ca="1" si="229"/>
        <v>-</v>
      </c>
      <c r="H862" s="112" t="str">
        <f t="shared" ca="1" si="229"/>
        <v>-</v>
      </c>
      <c r="I862" s="106" t="str">
        <f t="shared" ca="1" si="229"/>
        <v>-</v>
      </c>
      <c r="J862" s="106" t="e">
        <f t="shared" ca="1" si="224"/>
        <v>#N/A</v>
      </c>
      <c r="K862" s="119" t="e">
        <f t="shared" ca="1" si="219"/>
        <v>#N/A</v>
      </c>
      <c r="L862" s="119" t="e">
        <f t="shared" ca="1" si="220"/>
        <v>#N/A</v>
      </c>
      <c r="M862" s="119" t="e">
        <f t="shared" ca="1" si="221"/>
        <v>#N/A</v>
      </c>
      <c r="N862" s="119" t="e">
        <f t="shared" ca="1" si="222"/>
        <v>#N/A</v>
      </c>
      <c r="O862" s="119" t="str">
        <f t="shared" ca="1" si="226"/>
        <v>-</v>
      </c>
      <c r="P862" s="119" t="str">
        <f t="shared" ca="1" si="225"/>
        <v>-</v>
      </c>
      <c r="Q862" s="106" t="e">
        <f t="shared" ca="1" si="223"/>
        <v>#N/A</v>
      </c>
    </row>
    <row r="863" spans="1:17" hidden="1">
      <c r="A863" s="106">
        <f t="shared" si="228"/>
        <v>852</v>
      </c>
      <c r="B863" s="106" t="str">
        <f t="shared" ca="1" si="218"/>
        <v>N</v>
      </c>
      <c r="C863" s="106" t="str">
        <f t="shared" ca="1" si="229"/>
        <v>-</v>
      </c>
      <c r="D863" s="106" t="str">
        <f t="shared" ca="1" si="229"/>
        <v>-</v>
      </c>
      <c r="E863" s="106" t="str">
        <f t="shared" ca="1" si="229"/>
        <v>-</v>
      </c>
      <c r="F863" s="106" t="str">
        <f t="shared" ca="1" si="229"/>
        <v>-</v>
      </c>
      <c r="G863" s="106" t="str">
        <f t="shared" ca="1" si="229"/>
        <v>-</v>
      </c>
      <c r="H863" s="112" t="str">
        <f t="shared" ca="1" si="229"/>
        <v>-</v>
      </c>
      <c r="I863" s="106" t="str">
        <f t="shared" ca="1" si="229"/>
        <v>-</v>
      </c>
      <c r="J863" s="106" t="e">
        <f t="shared" ca="1" si="224"/>
        <v>#N/A</v>
      </c>
      <c r="K863" s="119" t="e">
        <f t="shared" ca="1" si="219"/>
        <v>#N/A</v>
      </c>
      <c r="L863" s="119" t="e">
        <f t="shared" ca="1" si="220"/>
        <v>#N/A</v>
      </c>
      <c r="M863" s="119" t="e">
        <f t="shared" ca="1" si="221"/>
        <v>#N/A</v>
      </c>
      <c r="N863" s="119" t="e">
        <f t="shared" ca="1" si="222"/>
        <v>#N/A</v>
      </c>
      <c r="O863" s="119" t="str">
        <f t="shared" ca="1" si="226"/>
        <v>-</v>
      </c>
      <c r="P863" s="119" t="str">
        <f t="shared" ca="1" si="225"/>
        <v>-</v>
      </c>
      <c r="Q863" s="106" t="e">
        <f t="shared" ca="1" si="223"/>
        <v>#N/A</v>
      </c>
    </row>
    <row r="864" spans="1:17" hidden="1">
      <c r="A864" s="106">
        <f t="shared" si="228"/>
        <v>853</v>
      </c>
      <c r="B864" s="106" t="str">
        <f t="shared" ca="1" si="218"/>
        <v>N</v>
      </c>
      <c r="C864" s="106" t="str">
        <f t="shared" ca="1" si="229"/>
        <v>-</v>
      </c>
      <c r="D864" s="106" t="str">
        <f t="shared" ca="1" si="229"/>
        <v>-</v>
      </c>
      <c r="E864" s="106" t="str">
        <f t="shared" ca="1" si="229"/>
        <v>-</v>
      </c>
      <c r="F864" s="106" t="str">
        <f t="shared" ca="1" si="229"/>
        <v>-</v>
      </c>
      <c r="G864" s="106" t="str">
        <f t="shared" ca="1" si="229"/>
        <v>-</v>
      </c>
      <c r="H864" s="112" t="str">
        <f t="shared" ca="1" si="229"/>
        <v>-</v>
      </c>
      <c r="I864" s="106" t="str">
        <f t="shared" ca="1" si="229"/>
        <v>-</v>
      </c>
      <c r="J864" s="106" t="e">
        <f t="shared" ca="1" si="224"/>
        <v>#N/A</v>
      </c>
      <c r="K864" s="119" t="e">
        <f t="shared" ca="1" si="219"/>
        <v>#N/A</v>
      </c>
      <c r="L864" s="119" t="e">
        <f t="shared" ca="1" si="220"/>
        <v>#N/A</v>
      </c>
      <c r="M864" s="119" t="e">
        <f t="shared" ca="1" si="221"/>
        <v>#N/A</v>
      </c>
      <c r="N864" s="119" t="e">
        <f t="shared" ca="1" si="222"/>
        <v>#N/A</v>
      </c>
      <c r="O864" s="119" t="str">
        <f t="shared" ca="1" si="226"/>
        <v>-</v>
      </c>
      <c r="P864" s="119" t="str">
        <f t="shared" ca="1" si="225"/>
        <v>-</v>
      </c>
      <c r="Q864" s="106" t="e">
        <f t="shared" ca="1" si="223"/>
        <v>#N/A</v>
      </c>
    </row>
    <row r="865" spans="1:17" hidden="1">
      <c r="A865" s="106">
        <f t="shared" si="228"/>
        <v>854</v>
      </c>
      <c r="B865" s="106" t="str">
        <f t="shared" ca="1" si="218"/>
        <v>N</v>
      </c>
      <c r="C865" s="106" t="str">
        <f t="shared" ca="1" si="229"/>
        <v>-</v>
      </c>
      <c r="D865" s="106" t="str">
        <f t="shared" ca="1" si="229"/>
        <v>-</v>
      </c>
      <c r="E865" s="106" t="str">
        <f t="shared" ca="1" si="229"/>
        <v>-</v>
      </c>
      <c r="F865" s="106" t="str">
        <f t="shared" ca="1" si="229"/>
        <v>-</v>
      </c>
      <c r="G865" s="106" t="str">
        <f t="shared" ca="1" si="229"/>
        <v>-</v>
      </c>
      <c r="H865" s="112" t="str">
        <f t="shared" ca="1" si="229"/>
        <v>-</v>
      </c>
      <c r="I865" s="106" t="str">
        <f t="shared" ca="1" si="229"/>
        <v>-</v>
      </c>
      <c r="J865" s="106" t="e">
        <f t="shared" ca="1" si="224"/>
        <v>#N/A</v>
      </c>
      <c r="K865" s="119" t="e">
        <f t="shared" ca="1" si="219"/>
        <v>#N/A</v>
      </c>
      <c r="L865" s="119" t="e">
        <f t="shared" ca="1" si="220"/>
        <v>#N/A</v>
      </c>
      <c r="M865" s="119" t="e">
        <f t="shared" ca="1" si="221"/>
        <v>#N/A</v>
      </c>
      <c r="N865" s="119" t="e">
        <f t="shared" ca="1" si="222"/>
        <v>#N/A</v>
      </c>
      <c r="O865" s="119" t="str">
        <f t="shared" ca="1" si="226"/>
        <v>-</v>
      </c>
      <c r="P865" s="119" t="str">
        <f t="shared" ca="1" si="225"/>
        <v>-</v>
      </c>
      <c r="Q865" s="106" t="e">
        <f t="shared" ca="1" si="223"/>
        <v>#N/A</v>
      </c>
    </row>
    <row r="866" spans="1:17" hidden="1">
      <c r="A866" s="106">
        <f t="shared" si="228"/>
        <v>855</v>
      </c>
      <c r="B866" s="106" t="str">
        <f t="shared" ca="1" si="218"/>
        <v>N</v>
      </c>
      <c r="C866" s="106" t="str">
        <f t="shared" ca="1" si="229"/>
        <v>-</v>
      </c>
      <c r="D866" s="106" t="str">
        <f t="shared" ca="1" si="229"/>
        <v>-</v>
      </c>
      <c r="E866" s="106" t="str">
        <f t="shared" ca="1" si="229"/>
        <v>-</v>
      </c>
      <c r="F866" s="106" t="str">
        <f t="shared" ca="1" si="229"/>
        <v>-</v>
      </c>
      <c r="G866" s="106" t="str">
        <f t="shared" ca="1" si="229"/>
        <v>-</v>
      </c>
      <c r="H866" s="112" t="str">
        <f t="shared" ca="1" si="229"/>
        <v>-</v>
      </c>
      <c r="I866" s="106" t="str">
        <f t="shared" ca="1" si="229"/>
        <v>-</v>
      </c>
      <c r="J866" s="106" t="e">
        <f t="shared" ca="1" si="224"/>
        <v>#N/A</v>
      </c>
      <c r="K866" s="119" t="e">
        <f t="shared" ca="1" si="219"/>
        <v>#N/A</v>
      </c>
      <c r="L866" s="119" t="e">
        <f t="shared" ca="1" si="220"/>
        <v>#N/A</v>
      </c>
      <c r="M866" s="119" t="e">
        <f t="shared" ca="1" si="221"/>
        <v>#N/A</v>
      </c>
      <c r="N866" s="119" t="e">
        <f t="shared" ca="1" si="222"/>
        <v>#N/A</v>
      </c>
      <c r="O866" s="119" t="str">
        <f t="shared" ca="1" si="226"/>
        <v>-</v>
      </c>
      <c r="P866" s="119" t="str">
        <f t="shared" ca="1" si="225"/>
        <v>-</v>
      </c>
      <c r="Q866" s="106" t="e">
        <f t="shared" ca="1" si="223"/>
        <v>#N/A</v>
      </c>
    </row>
    <row r="867" spans="1:17" hidden="1">
      <c r="A867" s="106">
        <f t="shared" si="228"/>
        <v>856</v>
      </c>
      <c r="B867" s="106" t="str">
        <f t="shared" ca="1" si="218"/>
        <v>N</v>
      </c>
      <c r="C867" s="106" t="str">
        <f t="shared" ca="1" si="229"/>
        <v>-</v>
      </c>
      <c r="D867" s="106" t="str">
        <f t="shared" ca="1" si="229"/>
        <v>-</v>
      </c>
      <c r="E867" s="106" t="str">
        <f t="shared" ca="1" si="229"/>
        <v>-</v>
      </c>
      <c r="F867" s="106" t="str">
        <f t="shared" ca="1" si="229"/>
        <v>-</v>
      </c>
      <c r="G867" s="106" t="str">
        <f t="shared" ca="1" si="229"/>
        <v>-</v>
      </c>
      <c r="H867" s="112" t="str">
        <f t="shared" ca="1" si="229"/>
        <v>-</v>
      </c>
      <c r="I867" s="106" t="str">
        <f t="shared" ca="1" si="229"/>
        <v>-</v>
      </c>
      <c r="J867" s="106" t="e">
        <f t="shared" ca="1" si="224"/>
        <v>#N/A</v>
      </c>
      <c r="K867" s="119" t="e">
        <f t="shared" ca="1" si="219"/>
        <v>#N/A</v>
      </c>
      <c r="L867" s="119" t="e">
        <f t="shared" ca="1" si="220"/>
        <v>#N/A</v>
      </c>
      <c r="M867" s="119" t="e">
        <f t="shared" ca="1" si="221"/>
        <v>#N/A</v>
      </c>
      <c r="N867" s="119" t="e">
        <f t="shared" ca="1" si="222"/>
        <v>#N/A</v>
      </c>
      <c r="O867" s="119" t="str">
        <f t="shared" ca="1" si="226"/>
        <v>-</v>
      </c>
      <c r="P867" s="119" t="str">
        <f t="shared" ca="1" si="225"/>
        <v>-</v>
      </c>
      <c r="Q867" s="106" t="e">
        <f t="shared" ca="1" si="223"/>
        <v>#N/A</v>
      </c>
    </row>
    <row r="868" spans="1:17" hidden="1">
      <c r="A868" s="106">
        <f t="shared" si="228"/>
        <v>857</v>
      </c>
      <c r="B868" s="106" t="str">
        <f t="shared" ca="1" si="218"/>
        <v>N</v>
      </c>
      <c r="C868" s="106" t="str">
        <f t="shared" ca="1" si="229"/>
        <v>-</v>
      </c>
      <c r="D868" s="106" t="str">
        <f t="shared" ca="1" si="229"/>
        <v>-</v>
      </c>
      <c r="E868" s="106" t="str">
        <f t="shared" ca="1" si="229"/>
        <v>-</v>
      </c>
      <c r="F868" s="106" t="str">
        <f t="shared" ca="1" si="229"/>
        <v>-</v>
      </c>
      <c r="G868" s="106" t="str">
        <f t="shared" ca="1" si="229"/>
        <v>-</v>
      </c>
      <c r="H868" s="112" t="str">
        <f t="shared" ca="1" si="229"/>
        <v>-</v>
      </c>
      <c r="I868" s="106" t="str">
        <f t="shared" ca="1" si="229"/>
        <v>-</v>
      </c>
      <c r="J868" s="106" t="e">
        <f t="shared" ca="1" si="224"/>
        <v>#N/A</v>
      </c>
      <c r="K868" s="119" t="e">
        <f t="shared" ca="1" si="219"/>
        <v>#N/A</v>
      </c>
      <c r="L868" s="119" t="e">
        <f t="shared" ca="1" si="220"/>
        <v>#N/A</v>
      </c>
      <c r="M868" s="119" t="e">
        <f t="shared" ca="1" si="221"/>
        <v>#N/A</v>
      </c>
      <c r="N868" s="119" t="e">
        <f t="shared" ca="1" si="222"/>
        <v>#N/A</v>
      </c>
      <c r="O868" s="119" t="str">
        <f t="shared" ca="1" si="226"/>
        <v>-</v>
      </c>
      <c r="P868" s="119" t="str">
        <f t="shared" ca="1" si="225"/>
        <v>-</v>
      </c>
      <c r="Q868" s="106" t="e">
        <f t="shared" ca="1" si="223"/>
        <v>#N/A</v>
      </c>
    </row>
    <row r="869" spans="1:17" hidden="1">
      <c r="A869" s="106">
        <f t="shared" si="228"/>
        <v>858</v>
      </c>
      <c r="B869" s="106" t="str">
        <f t="shared" ca="1" si="218"/>
        <v>N</v>
      </c>
      <c r="C869" s="106" t="str">
        <f t="shared" ca="1" si="229"/>
        <v>-</v>
      </c>
      <c r="D869" s="106" t="str">
        <f t="shared" ca="1" si="229"/>
        <v>-</v>
      </c>
      <c r="E869" s="106" t="str">
        <f t="shared" ca="1" si="229"/>
        <v>-</v>
      </c>
      <c r="F869" s="106" t="str">
        <f t="shared" ca="1" si="229"/>
        <v>-</v>
      </c>
      <c r="G869" s="106" t="str">
        <f t="shared" ca="1" si="229"/>
        <v>-</v>
      </c>
      <c r="H869" s="112" t="str">
        <f t="shared" ca="1" si="229"/>
        <v>-</v>
      </c>
      <c r="I869" s="106" t="str">
        <f t="shared" ca="1" si="229"/>
        <v>-</v>
      </c>
      <c r="J869" s="106" t="e">
        <f t="shared" ca="1" si="224"/>
        <v>#N/A</v>
      </c>
      <c r="K869" s="119" t="e">
        <f t="shared" ca="1" si="219"/>
        <v>#N/A</v>
      </c>
      <c r="L869" s="119" t="e">
        <f t="shared" ca="1" si="220"/>
        <v>#N/A</v>
      </c>
      <c r="M869" s="119" t="e">
        <f t="shared" ca="1" si="221"/>
        <v>#N/A</v>
      </c>
      <c r="N869" s="119" t="e">
        <f t="shared" ca="1" si="222"/>
        <v>#N/A</v>
      </c>
      <c r="O869" s="119" t="str">
        <f t="shared" ca="1" si="226"/>
        <v>-</v>
      </c>
      <c r="P869" s="119" t="str">
        <f t="shared" ca="1" si="225"/>
        <v>-</v>
      </c>
      <c r="Q869" s="106" t="e">
        <f t="shared" ca="1" si="223"/>
        <v>#N/A</v>
      </c>
    </row>
    <row r="870" spans="1:17" hidden="1">
      <c r="A870" s="106">
        <f t="shared" si="228"/>
        <v>859</v>
      </c>
      <c r="B870" s="106" t="str">
        <f t="shared" ca="1" si="218"/>
        <v>N</v>
      </c>
      <c r="C870" s="106" t="str">
        <f t="shared" ca="1" si="229"/>
        <v>-</v>
      </c>
      <c r="D870" s="106" t="str">
        <f t="shared" ca="1" si="229"/>
        <v>-</v>
      </c>
      <c r="E870" s="106" t="str">
        <f t="shared" ca="1" si="229"/>
        <v>-</v>
      </c>
      <c r="F870" s="106" t="str">
        <f t="shared" ca="1" si="229"/>
        <v>-</v>
      </c>
      <c r="G870" s="106" t="str">
        <f t="shared" ca="1" si="229"/>
        <v>-</v>
      </c>
      <c r="H870" s="112" t="str">
        <f t="shared" ca="1" si="229"/>
        <v>-</v>
      </c>
      <c r="I870" s="106" t="str">
        <f t="shared" ca="1" si="229"/>
        <v>-</v>
      </c>
      <c r="J870" s="106" t="e">
        <f t="shared" ca="1" si="224"/>
        <v>#N/A</v>
      </c>
      <c r="K870" s="119" t="e">
        <f t="shared" ca="1" si="219"/>
        <v>#N/A</v>
      </c>
      <c r="L870" s="119" t="e">
        <f t="shared" ca="1" si="220"/>
        <v>#N/A</v>
      </c>
      <c r="M870" s="119" t="e">
        <f t="shared" ca="1" si="221"/>
        <v>#N/A</v>
      </c>
      <c r="N870" s="119" t="e">
        <f t="shared" ca="1" si="222"/>
        <v>#N/A</v>
      </c>
      <c r="O870" s="119" t="str">
        <f t="shared" ca="1" si="226"/>
        <v>-</v>
      </c>
      <c r="P870" s="119" t="str">
        <f t="shared" ca="1" si="225"/>
        <v>-</v>
      </c>
      <c r="Q870" s="106" t="e">
        <f t="shared" ca="1" si="223"/>
        <v>#N/A</v>
      </c>
    </row>
    <row r="871" spans="1:17" hidden="1">
      <c r="A871" s="106">
        <f t="shared" si="228"/>
        <v>860</v>
      </c>
      <c r="B871" s="106" t="str">
        <f t="shared" ca="1" si="218"/>
        <v>N</v>
      </c>
      <c r="C871" s="106" t="str">
        <f t="shared" ca="1" si="229"/>
        <v>-</v>
      </c>
      <c r="D871" s="106" t="str">
        <f t="shared" ca="1" si="229"/>
        <v>-</v>
      </c>
      <c r="E871" s="106" t="str">
        <f t="shared" ca="1" si="229"/>
        <v>-</v>
      </c>
      <c r="F871" s="106" t="str">
        <f t="shared" ca="1" si="229"/>
        <v>-</v>
      </c>
      <c r="G871" s="106" t="str">
        <f t="shared" ca="1" si="229"/>
        <v>-</v>
      </c>
      <c r="H871" s="112" t="str">
        <f t="shared" ca="1" si="229"/>
        <v>-</v>
      </c>
      <c r="I871" s="106" t="str">
        <f t="shared" ca="1" si="229"/>
        <v>-</v>
      </c>
      <c r="J871" s="106" t="e">
        <f t="shared" ca="1" si="224"/>
        <v>#N/A</v>
      </c>
      <c r="K871" s="119" t="e">
        <f t="shared" ca="1" si="219"/>
        <v>#N/A</v>
      </c>
      <c r="L871" s="119" t="e">
        <f t="shared" ca="1" si="220"/>
        <v>#N/A</v>
      </c>
      <c r="M871" s="119" t="e">
        <f t="shared" ca="1" si="221"/>
        <v>#N/A</v>
      </c>
      <c r="N871" s="119" t="e">
        <f t="shared" ca="1" si="222"/>
        <v>#N/A</v>
      </c>
      <c r="O871" s="119" t="str">
        <f t="shared" ca="1" si="226"/>
        <v>-</v>
      </c>
      <c r="P871" s="119" t="str">
        <f t="shared" ca="1" si="225"/>
        <v>-</v>
      </c>
      <c r="Q871" s="106" t="e">
        <f t="shared" ca="1" si="223"/>
        <v>#N/A</v>
      </c>
    </row>
    <row r="872" spans="1:17" hidden="1">
      <c r="A872" s="106">
        <f t="shared" si="228"/>
        <v>861</v>
      </c>
      <c r="B872" s="106" t="str">
        <f t="shared" ca="1" si="218"/>
        <v>N</v>
      </c>
      <c r="C872" s="106" t="str">
        <f t="shared" ref="C872:I881" ca="1" si="230">IF($B872="OK",OFFSET(gen_sort_ul,$A872,C$2),"-")</f>
        <v>-</v>
      </c>
      <c r="D872" s="106" t="str">
        <f t="shared" ca="1" si="230"/>
        <v>-</v>
      </c>
      <c r="E872" s="106" t="str">
        <f t="shared" ca="1" si="230"/>
        <v>-</v>
      </c>
      <c r="F872" s="106" t="str">
        <f t="shared" ca="1" si="230"/>
        <v>-</v>
      </c>
      <c r="G872" s="106" t="str">
        <f t="shared" ca="1" si="230"/>
        <v>-</v>
      </c>
      <c r="H872" s="112" t="str">
        <f t="shared" ca="1" si="230"/>
        <v>-</v>
      </c>
      <c r="I872" s="106" t="str">
        <f t="shared" ca="1" si="230"/>
        <v>-</v>
      </c>
      <c r="J872" s="106" t="e">
        <f t="shared" ca="1" si="224"/>
        <v>#N/A</v>
      </c>
      <c r="K872" s="119" t="e">
        <f t="shared" ca="1" si="219"/>
        <v>#N/A</v>
      </c>
      <c r="L872" s="119" t="e">
        <f t="shared" ca="1" si="220"/>
        <v>#N/A</v>
      </c>
      <c r="M872" s="119" t="e">
        <f t="shared" ca="1" si="221"/>
        <v>#N/A</v>
      </c>
      <c r="N872" s="119" t="e">
        <f t="shared" ca="1" si="222"/>
        <v>#N/A</v>
      </c>
      <c r="O872" s="119" t="str">
        <f t="shared" ca="1" si="226"/>
        <v>-</v>
      </c>
      <c r="P872" s="119" t="str">
        <f t="shared" ca="1" si="225"/>
        <v>-</v>
      </c>
      <c r="Q872" s="106" t="e">
        <f t="shared" ca="1" si="223"/>
        <v>#N/A</v>
      </c>
    </row>
    <row r="873" spans="1:17" hidden="1">
      <c r="A873" s="106">
        <f t="shared" si="228"/>
        <v>862</v>
      </c>
      <c r="B873" s="106" t="str">
        <f t="shared" ca="1" si="218"/>
        <v>N</v>
      </c>
      <c r="C873" s="106" t="str">
        <f t="shared" ca="1" si="230"/>
        <v>-</v>
      </c>
      <c r="D873" s="106" t="str">
        <f t="shared" ca="1" si="230"/>
        <v>-</v>
      </c>
      <c r="E873" s="106" t="str">
        <f t="shared" ca="1" si="230"/>
        <v>-</v>
      </c>
      <c r="F873" s="106" t="str">
        <f t="shared" ca="1" si="230"/>
        <v>-</v>
      </c>
      <c r="G873" s="106" t="str">
        <f t="shared" ca="1" si="230"/>
        <v>-</v>
      </c>
      <c r="H873" s="112" t="str">
        <f t="shared" ca="1" si="230"/>
        <v>-</v>
      </c>
      <c r="I873" s="106" t="str">
        <f t="shared" ca="1" si="230"/>
        <v>-</v>
      </c>
      <c r="J873" s="106" t="e">
        <f t="shared" ca="1" si="224"/>
        <v>#N/A</v>
      </c>
      <c r="K873" s="119" t="e">
        <f t="shared" ca="1" si="219"/>
        <v>#N/A</v>
      </c>
      <c r="L873" s="119" t="e">
        <f t="shared" ca="1" si="220"/>
        <v>#N/A</v>
      </c>
      <c r="M873" s="119" t="e">
        <f t="shared" ca="1" si="221"/>
        <v>#N/A</v>
      </c>
      <c r="N873" s="119" t="e">
        <f t="shared" ca="1" si="222"/>
        <v>#N/A</v>
      </c>
      <c r="O873" s="119" t="str">
        <f t="shared" ca="1" si="226"/>
        <v>-</v>
      </c>
      <c r="P873" s="119" t="str">
        <f t="shared" ca="1" si="225"/>
        <v>-</v>
      </c>
      <c r="Q873" s="106" t="e">
        <f t="shared" ca="1" si="223"/>
        <v>#N/A</v>
      </c>
    </row>
    <row r="874" spans="1:17" hidden="1">
      <c r="A874" s="106">
        <f t="shared" si="228"/>
        <v>863</v>
      </c>
      <c r="B874" s="106" t="str">
        <f t="shared" ca="1" si="218"/>
        <v>N</v>
      </c>
      <c r="C874" s="106" t="str">
        <f t="shared" ca="1" si="230"/>
        <v>-</v>
      </c>
      <c r="D874" s="106" t="str">
        <f t="shared" ca="1" si="230"/>
        <v>-</v>
      </c>
      <c r="E874" s="106" t="str">
        <f t="shared" ca="1" si="230"/>
        <v>-</v>
      </c>
      <c r="F874" s="106" t="str">
        <f t="shared" ca="1" si="230"/>
        <v>-</v>
      </c>
      <c r="G874" s="106" t="str">
        <f t="shared" ca="1" si="230"/>
        <v>-</v>
      </c>
      <c r="H874" s="112" t="str">
        <f t="shared" ca="1" si="230"/>
        <v>-</v>
      </c>
      <c r="I874" s="106" t="str">
        <f t="shared" ca="1" si="230"/>
        <v>-</v>
      </c>
      <c r="J874" s="106" t="e">
        <f t="shared" ca="1" si="224"/>
        <v>#N/A</v>
      </c>
      <c r="K874" s="119" t="e">
        <f t="shared" ca="1" si="219"/>
        <v>#N/A</v>
      </c>
      <c r="L874" s="119" t="e">
        <f t="shared" ca="1" si="220"/>
        <v>#N/A</v>
      </c>
      <c r="M874" s="119" t="e">
        <f t="shared" ca="1" si="221"/>
        <v>#N/A</v>
      </c>
      <c r="N874" s="119" t="e">
        <f t="shared" ca="1" si="222"/>
        <v>#N/A</v>
      </c>
      <c r="O874" s="119" t="str">
        <f t="shared" ca="1" si="226"/>
        <v>-</v>
      </c>
      <c r="P874" s="119" t="str">
        <f t="shared" ca="1" si="225"/>
        <v>-</v>
      </c>
      <c r="Q874" s="106" t="e">
        <f t="shared" ca="1" si="223"/>
        <v>#N/A</v>
      </c>
    </row>
    <row r="875" spans="1:17" hidden="1">
      <c r="A875" s="106">
        <f t="shared" si="228"/>
        <v>864</v>
      </c>
      <c r="B875" s="106" t="str">
        <f t="shared" ca="1" si="218"/>
        <v>N</v>
      </c>
      <c r="C875" s="106" t="str">
        <f t="shared" ca="1" si="230"/>
        <v>-</v>
      </c>
      <c r="D875" s="106" t="str">
        <f t="shared" ca="1" si="230"/>
        <v>-</v>
      </c>
      <c r="E875" s="106" t="str">
        <f t="shared" ca="1" si="230"/>
        <v>-</v>
      </c>
      <c r="F875" s="106" t="str">
        <f t="shared" ca="1" si="230"/>
        <v>-</v>
      </c>
      <c r="G875" s="106" t="str">
        <f t="shared" ca="1" si="230"/>
        <v>-</v>
      </c>
      <c r="H875" s="112" t="str">
        <f t="shared" ca="1" si="230"/>
        <v>-</v>
      </c>
      <c r="I875" s="106" t="str">
        <f t="shared" ca="1" si="230"/>
        <v>-</v>
      </c>
      <c r="J875" s="106" t="e">
        <f t="shared" ca="1" si="224"/>
        <v>#N/A</v>
      </c>
      <c r="K875" s="119" t="e">
        <f t="shared" ca="1" si="219"/>
        <v>#N/A</v>
      </c>
      <c r="L875" s="119" t="e">
        <f t="shared" ca="1" si="220"/>
        <v>#N/A</v>
      </c>
      <c r="M875" s="119" t="e">
        <f t="shared" ca="1" si="221"/>
        <v>#N/A</v>
      </c>
      <c r="N875" s="119" t="e">
        <f t="shared" ca="1" si="222"/>
        <v>#N/A</v>
      </c>
      <c r="O875" s="119" t="str">
        <f t="shared" ca="1" si="226"/>
        <v>-</v>
      </c>
      <c r="P875" s="119" t="str">
        <f t="shared" ca="1" si="225"/>
        <v>-</v>
      </c>
      <c r="Q875" s="106" t="e">
        <f t="shared" ca="1" si="223"/>
        <v>#N/A</v>
      </c>
    </row>
    <row r="876" spans="1:17" hidden="1">
      <c r="A876" s="106">
        <f t="shared" si="228"/>
        <v>865</v>
      </c>
      <c r="B876" s="106" t="str">
        <f t="shared" ca="1" si="218"/>
        <v>N</v>
      </c>
      <c r="C876" s="106" t="str">
        <f t="shared" ca="1" si="230"/>
        <v>-</v>
      </c>
      <c r="D876" s="106" t="str">
        <f t="shared" ca="1" si="230"/>
        <v>-</v>
      </c>
      <c r="E876" s="106" t="str">
        <f t="shared" ca="1" si="230"/>
        <v>-</v>
      </c>
      <c r="F876" s="106" t="str">
        <f t="shared" ca="1" si="230"/>
        <v>-</v>
      </c>
      <c r="G876" s="106" t="str">
        <f t="shared" ca="1" si="230"/>
        <v>-</v>
      </c>
      <c r="H876" s="112" t="str">
        <f t="shared" ca="1" si="230"/>
        <v>-</v>
      </c>
      <c r="I876" s="106" t="str">
        <f t="shared" ca="1" si="230"/>
        <v>-</v>
      </c>
      <c r="J876" s="106" t="e">
        <f t="shared" ca="1" si="224"/>
        <v>#N/A</v>
      </c>
      <c r="K876" s="119" t="e">
        <f t="shared" ca="1" si="219"/>
        <v>#N/A</v>
      </c>
      <c r="L876" s="119" t="e">
        <f t="shared" ca="1" si="220"/>
        <v>#N/A</v>
      </c>
      <c r="M876" s="119" t="e">
        <f t="shared" ca="1" si="221"/>
        <v>#N/A</v>
      </c>
      <c r="N876" s="119" t="e">
        <f t="shared" ca="1" si="222"/>
        <v>#N/A</v>
      </c>
      <c r="O876" s="119" t="str">
        <f t="shared" ca="1" si="226"/>
        <v>-</v>
      </c>
      <c r="P876" s="119" t="str">
        <f t="shared" ca="1" si="225"/>
        <v>-</v>
      </c>
      <c r="Q876" s="106" t="e">
        <f t="shared" ca="1" si="223"/>
        <v>#N/A</v>
      </c>
    </row>
    <row r="877" spans="1:17" hidden="1">
      <c r="A877" s="106">
        <f t="shared" si="228"/>
        <v>866</v>
      </c>
      <c r="B877" s="106" t="str">
        <f t="shared" ca="1" si="218"/>
        <v>N</v>
      </c>
      <c r="C877" s="106" t="str">
        <f t="shared" ca="1" si="230"/>
        <v>-</v>
      </c>
      <c r="D877" s="106" t="str">
        <f t="shared" ca="1" si="230"/>
        <v>-</v>
      </c>
      <c r="E877" s="106" t="str">
        <f t="shared" ca="1" si="230"/>
        <v>-</v>
      </c>
      <c r="F877" s="106" t="str">
        <f t="shared" ca="1" si="230"/>
        <v>-</v>
      </c>
      <c r="G877" s="106" t="str">
        <f t="shared" ca="1" si="230"/>
        <v>-</v>
      </c>
      <c r="H877" s="112" t="str">
        <f t="shared" ca="1" si="230"/>
        <v>-</v>
      </c>
      <c r="I877" s="106" t="str">
        <f t="shared" ca="1" si="230"/>
        <v>-</v>
      </c>
      <c r="J877" s="106" t="e">
        <f t="shared" ca="1" si="224"/>
        <v>#N/A</v>
      </c>
      <c r="K877" s="119" t="e">
        <f t="shared" ca="1" si="219"/>
        <v>#N/A</v>
      </c>
      <c r="L877" s="119" t="e">
        <f t="shared" ca="1" si="220"/>
        <v>#N/A</v>
      </c>
      <c r="M877" s="119" t="e">
        <f t="shared" ca="1" si="221"/>
        <v>#N/A</v>
      </c>
      <c r="N877" s="119" t="e">
        <f t="shared" ca="1" si="222"/>
        <v>#N/A</v>
      </c>
      <c r="O877" s="119" t="str">
        <f t="shared" ca="1" si="226"/>
        <v>-</v>
      </c>
      <c r="P877" s="119" t="str">
        <f t="shared" ca="1" si="225"/>
        <v>-</v>
      </c>
      <c r="Q877" s="106" t="e">
        <f t="shared" ca="1" si="223"/>
        <v>#N/A</v>
      </c>
    </row>
    <row r="878" spans="1:17" hidden="1">
      <c r="A878" s="106">
        <f t="shared" si="228"/>
        <v>867</v>
      </c>
      <c r="B878" s="106" t="str">
        <f t="shared" ca="1" si="218"/>
        <v>N</v>
      </c>
      <c r="C878" s="106" t="str">
        <f t="shared" ca="1" si="230"/>
        <v>-</v>
      </c>
      <c r="D878" s="106" t="str">
        <f t="shared" ca="1" si="230"/>
        <v>-</v>
      </c>
      <c r="E878" s="106" t="str">
        <f t="shared" ca="1" si="230"/>
        <v>-</v>
      </c>
      <c r="F878" s="106" t="str">
        <f t="shared" ca="1" si="230"/>
        <v>-</v>
      </c>
      <c r="G878" s="106" t="str">
        <f t="shared" ca="1" si="230"/>
        <v>-</v>
      </c>
      <c r="H878" s="112" t="str">
        <f t="shared" ca="1" si="230"/>
        <v>-</v>
      </c>
      <c r="I878" s="106" t="str">
        <f t="shared" ca="1" si="230"/>
        <v>-</v>
      </c>
      <c r="J878" s="106" t="e">
        <f t="shared" ca="1" si="224"/>
        <v>#N/A</v>
      </c>
      <c r="K878" s="119" t="e">
        <f t="shared" ca="1" si="219"/>
        <v>#N/A</v>
      </c>
      <c r="L878" s="119" t="e">
        <f t="shared" ca="1" si="220"/>
        <v>#N/A</v>
      </c>
      <c r="M878" s="119" t="e">
        <f t="shared" ca="1" si="221"/>
        <v>#N/A</v>
      </c>
      <c r="N878" s="119" t="e">
        <f t="shared" ca="1" si="222"/>
        <v>#N/A</v>
      </c>
      <c r="O878" s="119" t="str">
        <f t="shared" ca="1" si="226"/>
        <v>-</v>
      </c>
      <c r="P878" s="119" t="str">
        <f t="shared" ca="1" si="225"/>
        <v>-</v>
      </c>
      <c r="Q878" s="106" t="e">
        <f t="shared" ca="1" si="223"/>
        <v>#N/A</v>
      </c>
    </row>
    <row r="879" spans="1:17" hidden="1">
      <c r="A879" s="106">
        <f t="shared" si="228"/>
        <v>868</v>
      </c>
      <c r="B879" s="106" t="str">
        <f t="shared" ca="1" si="218"/>
        <v>N</v>
      </c>
      <c r="C879" s="106" t="str">
        <f t="shared" ca="1" si="230"/>
        <v>-</v>
      </c>
      <c r="D879" s="106" t="str">
        <f t="shared" ca="1" si="230"/>
        <v>-</v>
      </c>
      <c r="E879" s="106" t="str">
        <f t="shared" ca="1" si="230"/>
        <v>-</v>
      </c>
      <c r="F879" s="106" t="str">
        <f t="shared" ca="1" si="230"/>
        <v>-</v>
      </c>
      <c r="G879" s="106" t="str">
        <f t="shared" ca="1" si="230"/>
        <v>-</v>
      </c>
      <c r="H879" s="112" t="str">
        <f t="shared" ca="1" si="230"/>
        <v>-</v>
      </c>
      <c r="I879" s="106" t="str">
        <f t="shared" ca="1" si="230"/>
        <v>-</v>
      </c>
      <c r="J879" s="106" t="e">
        <f t="shared" ca="1" si="224"/>
        <v>#N/A</v>
      </c>
      <c r="K879" s="119" t="e">
        <f t="shared" ca="1" si="219"/>
        <v>#N/A</v>
      </c>
      <c r="L879" s="119" t="e">
        <f t="shared" ca="1" si="220"/>
        <v>#N/A</v>
      </c>
      <c r="M879" s="119" t="e">
        <f t="shared" ca="1" si="221"/>
        <v>#N/A</v>
      </c>
      <c r="N879" s="119" t="e">
        <f t="shared" ca="1" si="222"/>
        <v>#N/A</v>
      </c>
      <c r="O879" s="119" t="str">
        <f t="shared" ca="1" si="226"/>
        <v>-</v>
      </c>
      <c r="P879" s="119" t="str">
        <f t="shared" ca="1" si="225"/>
        <v>-</v>
      </c>
      <c r="Q879" s="106" t="e">
        <f t="shared" ca="1" si="223"/>
        <v>#N/A</v>
      </c>
    </row>
    <row r="880" spans="1:17" hidden="1">
      <c r="A880" s="106">
        <f t="shared" si="228"/>
        <v>869</v>
      </c>
      <c r="B880" s="106" t="str">
        <f t="shared" ca="1" si="218"/>
        <v>N</v>
      </c>
      <c r="C880" s="106" t="str">
        <f t="shared" ca="1" si="230"/>
        <v>-</v>
      </c>
      <c r="D880" s="106" t="str">
        <f t="shared" ca="1" si="230"/>
        <v>-</v>
      </c>
      <c r="E880" s="106" t="str">
        <f t="shared" ca="1" si="230"/>
        <v>-</v>
      </c>
      <c r="F880" s="106" t="str">
        <f t="shared" ca="1" si="230"/>
        <v>-</v>
      </c>
      <c r="G880" s="106" t="str">
        <f t="shared" ca="1" si="230"/>
        <v>-</v>
      </c>
      <c r="H880" s="112" t="str">
        <f t="shared" ca="1" si="230"/>
        <v>-</v>
      </c>
      <c r="I880" s="106" t="str">
        <f t="shared" ca="1" si="230"/>
        <v>-</v>
      </c>
      <c r="J880" s="106" t="e">
        <f t="shared" ca="1" si="224"/>
        <v>#N/A</v>
      </c>
      <c r="K880" s="119" t="e">
        <f t="shared" ca="1" si="219"/>
        <v>#N/A</v>
      </c>
      <c r="L880" s="119" t="e">
        <f t="shared" ca="1" si="220"/>
        <v>#N/A</v>
      </c>
      <c r="M880" s="119" t="e">
        <f t="shared" ca="1" si="221"/>
        <v>#N/A</v>
      </c>
      <c r="N880" s="119" t="e">
        <f t="shared" ca="1" si="222"/>
        <v>#N/A</v>
      </c>
      <c r="O880" s="119" t="str">
        <f t="shared" ca="1" si="226"/>
        <v>-</v>
      </c>
      <c r="P880" s="119" t="str">
        <f t="shared" ca="1" si="225"/>
        <v>-</v>
      </c>
      <c r="Q880" s="106" t="e">
        <f t="shared" ca="1" si="223"/>
        <v>#N/A</v>
      </c>
    </row>
    <row r="881" spans="1:17" hidden="1">
      <c r="A881" s="106">
        <f t="shared" si="228"/>
        <v>870</v>
      </c>
      <c r="B881" s="106" t="str">
        <f t="shared" ca="1" si="218"/>
        <v>N</v>
      </c>
      <c r="C881" s="106" t="str">
        <f t="shared" ca="1" si="230"/>
        <v>-</v>
      </c>
      <c r="D881" s="106" t="str">
        <f t="shared" ca="1" si="230"/>
        <v>-</v>
      </c>
      <c r="E881" s="106" t="str">
        <f t="shared" ca="1" si="230"/>
        <v>-</v>
      </c>
      <c r="F881" s="106" t="str">
        <f t="shared" ca="1" si="230"/>
        <v>-</v>
      </c>
      <c r="G881" s="106" t="str">
        <f t="shared" ca="1" si="230"/>
        <v>-</v>
      </c>
      <c r="H881" s="112" t="str">
        <f t="shared" ca="1" si="230"/>
        <v>-</v>
      </c>
      <c r="I881" s="106" t="str">
        <f t="shared" ca="1" si="230"/>
        <v>-</v>
      </c>
      <c r="J881" s="106" t="e">
        <f t="shared" ca="1" si="224"/>
        <v>#N/A</v>
      </c>
      <c r="K881" s="119" t="e">
        <f t="shared" ca="1" si="219"/>
        <v>#N/A</v>
      </c>
      <c r="L881" s="119" t="e">
        <f t="shared" ca="1" si="220"/>
        <v>#N/A</v>
      </c>
      <c r="M881" s="119" t="e">
        <f t="shared" ca="1" si="221"/>
        <v>#N/A</v>
      </c>
      <c r="N881" s="119" t="e">
        <f t="shared" ca="1" si="222"/>
        <v>#N/A</v>
      </c>
      <c r="O881" s="119" t="str">
        <f t="shared" ca="1" si="226"/>
        <v>-</v>
      </c>
      <c r="P881" s="119" t="str">
        <f t="shared" ca="1" si="225"/>
        <v>-</v>
      </c>
      <c r="Q881" s="106" t="e">
        <f t="shared" ca="1" si="223"/>
        <v>#N/A</v>
      </c>
    </row>
    <row r="882" spans="1:17" hidden="1">
      <c r="A882" s="106">
        <f t="shared" si="228"/>
        <v>871</v>
      </c>
      <c r="B882" s="106" t="str">
        <f t="shared" ca="1" si="218"/>
        <v>N</v>
      </c>
      <c r="C882" s="106" t="str">
        <f t="shared" ref="C882:I891" ca="1" si="231">IF($B882="OK",OFFSET(gen_sort_ul,$A882,C$2),"-")</f>
        <v>-</v>
      </c>
      <c r="D882" s="106" t="str">
        <f t="shared" ca="1" si="231"/>
        <v>-</v>
      </c>
      <c r="E882" s="106" t="str">
        <f t="shared" ca="1" si="231"/>
        <v>-</v>
      </c>
      <c r="F882" s="106" t="str">
        <f t="shared" ca="1" si="231"/>
        <v>-</v>
      </c>
      <c r="G882" s="106" t="str">
        <f t="shared" ca="1" si="231"/>
        <v>-</v>
      </c>
      <c r="H882" s="112" t="str">
        <f t="shared" ca="1" si="231"/>
        <v>-</v>
      </c>
      <c r="I882" s="106" t="str">
        <f t="shared" ca="1" si="231"/>
        <v>-</v>
      </c>
      <c r="J882" s="106" t="e">
        <f t="shared" ca="1" si="224"/>
        <v>#N/A</v>
      </c>
      <c r="K882" s="119" t="e">
        <f t="shared" ca="1" si="219"/>
        <v>#N/A</v>
      </c>
      <c r="L882" s="119" t="e">
        <f t="shared" ca="1" si="220"/>
        <v>#N/A</v>
      </c>
      <c r="M882" s="119" t="e">
        <f t="shared" ca="1" si="221"/>
        <v>#N/A</v>
      </c>
      <c r="N882" s="119" t="e">
        <f t="shared" ca="1" si="222"/>
        <v>#N/A</v>
      </c>
      <c r="O882" s="119" t="str">
        <f t="shared" ca="1" si="226"/>
        <v>-</v>
      </c>
      <c r="P882" s="119" t="str">
        <f t="shared" ca="1" si="225"/>
        <v>-</v>
      </c>
      <c r="Q882" s="106" t="e">
        <f t="shared" ca="1" si="223"/>
        <v>#N/A</v>
      </c>
    </row>
    <row r="883" spans="1:17" hidden="1">
      <c r="A883" s="106">
        <f t="shared" si="228"/>
        <v>872</v>
      </c>
      <c r="B883" s="106" t="str">
        <f t="shared" ca="1" si="218"/>
        <v>N</v>
      </c>
      <c r="C883" s="106" t="str">
        <f t="shared" ca="1" si="231"/>
        <v>-</v>
      </c>
      <c r="D883" s="106" t="str">
        <f t="shared" ca="1" si="231"/>
        <v>-</v>
      </c>
      <c r="E883" s="106" t="str">
        <f t="shared" ca="1" si="231"/>
        <v>-</v>
      </c>
      <c r="F883" s="106" t="str">
        <f t="shared" ca="1" si="231"/>
        <v>-</v>
      </c>
      <c r="G883" s="106" t="str">
        <f t="shared" ca="1" si="231"/>
        <v>-</v>
      </c>
      <c r="H883" s="112" t="str">
        <f t="shared" ca="1" si="231"/>
        <v>-</v>
      </c>
      <c r="I883" s="106" t="str">
        <f t="shared" ca="1" si="231"/>
        <v>-</v>
      </c>
      <c r="J883" s="106" t="e">
        <f t="shared" ca="1" si="224"/>
        <v>#N/A</v>
      </c>
      <c r="K883" s="119" t="e">
        <f t="shared" ca="1" si="219"/>
        <v>#N/A</v>
      </c>
      <c r="L883" s="119" t="e">
        <f t="shared" ca="1" si="220"/>
        <v>#N/A</v>
      </c>
      <c r="M883" s="119" t="e">
        <f t="shared" ca="1" si="221"/>
        <v>#N/A</v>
      </c>
      <c r="N883" s="119" t="e">
        <f t="shared" ca="1" si="222"/>
        <v>#N/A</v>
      </c>
      <c r="O883" s="119" t="str">
        <f t="shared" ca="1" si="226"/>
        <v>-</v>
      </c>
      <c r="P883" s="119" t="str">
        <f t="shared" ca="1" si="225"/>
        <v>-</v>
      </c>
      <c r="Q883" s="106" t="e">
        <f t="shared" ca="1" si="223"/>
        <v>#N/A</v>
      </c>
    </row>
    <row r="884" spans="1:17" hidden="1">
      <c r="A884" s="106">
        <f t="shared" si="228"/>
        <v>873</v>
      </c>
      <c r="B884" s="106" t="str">
        <f t="shared" ca="1" si="218"/>
        <v>N</v>
      </c>
      <c r="C884" s="106" t="str">
        <f t="shared" ca="1" si="231"/>
        <v>-</v>
      </c>
      <c r="D884" s="106" t="str">
        <f t="shared" ca="1" si="231"/>
        <v>-</v>
      </c>
      <c r="E884" s="106" t="str">
        <f t="shared" ca="1" si="231"/>
        <v>-</v>
      </c>
      <c r="F884" s="106" t="str">
        <f t="shared" ca="1" si="231"/>
        <v>-</v>
      </c>
      <c r="G884" s="106" t="str">
        <f t="shared" ca="1" si="231"/>
        <v>-</v>
      </c>
      <c r="H884" s="112" t="str">
        <f t="shared" ca="1" si="231"/>
        <v>-</v>
      </c>
      <c r="I884" s="106" t="str">
        <f t="shared" ca="1" si="231"/>
        <v>-</v>
      </c>
      <c r="J884" s="106" t="e">
        <f t="shared" ca="1" si="224"/>
        <v>#N/A</v>
      </c>
      <c r="K884" s="119" t="e">
        <f t="shared" ca="1" si="219"/>
        <v>#N/A</v>
      </c>
      <c r="L884" s="119" t="e">
        <f t="shared" ca="1" si="220"/>
        <v>#N/A</v>
      </c>
      <c r="M884" s="119" t="e">
        <f t="shared" ca="1" si="221"/>
        <v>#N/A</v>
      </c>
      <c r="N884" s="119" t="e">
        <f t="shared" ca="1" si="222"/>
        <v>#N/A</v>
      </c>
      <c r="O884" s="119" t="str">
        <f t="shared" ca="1" si="226"/>
        <v>-</v>
      </c>
      <c r="P884" s="119" t="str">
        <f t="shared" ca="1" si="225"/>
        <v>-</v>
      </c>
      <c r="Q884" s="106" t="e">
        <f t="shared" ca="1" si="223"/>
        <v>#N/A</v>
      </c>
    </row>
    <row r="885" spans="1:17" hidden="1">
      <c r="A885" s="106">
        <f t="shared" ref="A885:A898" si="232">ROW(C885)-ROW(C$11)</f>
        <v>874</v>
      </c>
      <c r="B885" s="106" t="str">
        <f t="shared" ca="1" si="218"/>
        <v>N</v>
      </c>
      <c r="C885" s="106" t="str">
        <f t="shared" ca="1" si="231"/>
        <v>-</v>
      </c>
      <c r="D885" s="106" t="str">
        <f t="shared" ca="1" si="231"/>
        <v>-</v>
      </c>
      <c r="E885" s="106" t="str">
        <f t="shared" ca="1" si="231"/>
        <v>-</v>
      </c>
      <c r="F885" s="106" t="str">
        <f t="shared" ca="1" si="231"/>
        <v>-</v>
      </c>
      <c r="G885" s="106" t="str">
        <f t="shared" ca="1" si="231"/>
        <v>-</v>
      </c>
      <c r="H885" s="112" t="str">
        <f t="shared" ca="1" si="231"/>
        <v>-</v>
      </c>
      <c r="I885" s="106" t="str">
        <f t="shared" ca="1" si="231"/>
        <v>-</v>
      </c>
      <c r="J885" s="106" t="e">
        <f t="shared" ca="1" si="224"/>
        <v>#N/A</v>
      </c>
      <c r="K885" s="119" t="e">
        <f t="shared" ca="1" si="219"/>
        <v>#N/A</v>
      </c>
      <c r="L885" s="119" t="e">
        <f t="shared" ca="1" si="220"/>
        <v>#N/A</v>
      </c>
      <c r="M885" s="119" t="e">
        <f t="shared" ca="1" si="221"/>
        <v>#N/A</v>
      </c>
      <c r="N885" s="119" t="e">
        <f t="shared" ca="1" si="222"/>
        <v>#N/A</v>
      </c>
      <c r="O885" s="119" t="str">
        <f t="shared" ca="1" si="226"/>
        <v>-</v>
      </c>
      <c r="P885" s="119" t="str">
        <f t="shared" ca="1" si="225"/>
        <v>-</v>
      </c>
      <c r="Q885" s="106" t="e">
        <f t="shared" ca="1" si="223"/>
        <v>#N/A</v>
      </c>
    </row>
    <row r="886" spans="1:17" hidden="1">
      <c r="A886" s="106">
        <f t="shared" si="232"/>
        <v>875</v>
      </c>
      <c r="B886" s="106" t="str">
        <f t="shared" ca="1" si="218"/>
        <v>N</v>
      </c>
      <c r="C886" s="106" t="str">
        <f t="shared" ca="1" si="231"/>
        <v>-</v>
      </c>
      <c r="D886" s="106" t="str">
        <f t="shared" ca="1" si="231"/>
        <v>-</v>
      </c>
      <c r="E886" s="106" t="str">
        <f t="shared" ca="1" si="231"/>
        <v>-</v>
      </c>
      <c r="F886" s="106" t="str">
        <f t="shared" ca="1" si="231"/>
        <v>-</v>
      </c>
      <c r="G886" s="106" t="str">
        <f t="shared" ca="1" si="231"/>
        <v>-</v>
      </c>
      <c r="H886" s="112" t="str">
        <f t="shared" ca="1" si="231"/>
        <v>-</v>
      </c>
      <c r="I886" s="106" t="str">
        <f t="shared" ca="1" si="231"/>
        <v>-</v>
      </c>
      <c r="J886" s="106" t="e">
        <f t="shared" ca="1" si="224"/>
        <v>#N/A</v>
      </c>
      <c r="K886" s="119" t="e">
        <f t="shared" ca="1" si="219"/>
        <v>#N/A</v>
      </c>
      <c r="L886" s="119" t="e">
        <f t="shared" ca="1" si="220"/>
        <v>#N/A</v>
      </c>
      <c r="M886" s="119" t="e">
        <f t="shared" ca="1" si="221"/>
        <v>#N/A</v>
      </c>
      <c r="N886" s="119" t="e">
        <f t="shared" ca="1" si="222"/>
        <v>#N/A</v>
      </c>
      <c r="O886" s="119" t="str">
        <f t="shared" ca="1" si="226"/>
        <v>-</v>
      </c>
      <c r="P886" s="119" t="str">
        <f t="shared" ca="1" si="225"/>
        <v>-</v>
      </c>
      <c r="Q886" s="106" t="e">
        <f t="shared" ca="1" si="223"/>
        <v>#N/A</v>
      </c>
    </row>
    <row r="887" spans="1:17" hidden="1">
      <c r="A887" s="106">
        <f t="shared" si="232"/>
        <v>876</v>
      </c>
      <c r="B887" s="106" t="str">
        <f t="shared" ca="1" si="218"/>
        <v>N</v>
      </c>
      <c r="C887" s="106" t="str">
        <f t="shared" ca="1" si="231"/>
        <v>-</v>
      </c>
      <c r="D887" s="106" t="str">
        <f t="shared" ca="1" si="231"/>
        <v>-</v>
      </c>
      <c r="E887" s="106" t="str">
        <f t="shared" ca="1" si="231"/>
        <v>-</v>
      </c>
      <c r="F887" s="106" t="str">
        <f t="shared" ca="1" si="231"/>
        <v>-</v>
      </c>
      <c r="G887" s="106" t="str">
        <f t="shared" ca="1" si="231"/>
        <v>-</v>
      </c>
      <c r="H887" s="112" t="str">
        <f t="shared" ca="1" si="231"/>
        <v>-</v>
      </c>
      <c r="I887" s="106" t="str">
        <f t="shared" ca="1" si="231"/>
        <v>-</v>
      </c>
      <c r="J887" s="106" t="e">
        <f t="shared" ca="1" si="224"/>
        <v>#N/A</v>
      </c>
      <c r="K887" s="119" t="e">
        <f t="shared" ca="1" si="219"/>
        <v>#N/A</v>
      </c>
      <c r="L887" s="119" t="e">
        <f t="shared" ca="1" si="220"/>
        <v>#N/A</v>
      </c>
      <c r="M887" s="119" t="e">
        <f t="shared" ca="1" si="221"/>
        <v>#N/A</v>
      </c>
      <c r="N887" s="119" t="e">
        <f t="shared" ca="1" si="222"/>
        <v>#N/A</v>
      </c>
      <c r="O887" s="119" t="str">
        <f t="shared" ca="1" si="226"/>
        <v>-</v>
      </c>
      <c r="P887" s="119" t="str">
        <f t="shared" ca="1" si="225"/>
        <v>-</v>
      </c>
      <c r="Q887" s="106" t="e">
        <f t="shared" ca="1" si="223"/>
        <v>#N/A</v>
      </c>
    </row>
    <row r="888" spans="1:17" hidden="1">
      <c r="A888" s="106">
        <f t="shared" si="232"/>
        <v>877</v>
      </c>
      <c r="B888" s="106" t="str">
        <f t="shared" ca="1" si="218"/>
        <v>N</v>
      </c>
      <c r="C888" s="106" t="str">
        <f t="shared" ca="1" si="231"/>
        <v>-</v>
      </c>
      <c r="D888" s="106" t="str">
        <f t="shared" ca="1" si="231"/>
        <v>-</v>
      </c>
      <c r="E888" s="106" t="str">
        <f t="shared" ca="1" si="231"/>
        <v>-</v>
      </c>
      <c r="F888" s="106" t="str">
        <f t="shared" ca="1" si="231"/>
        <v>-</v>
      </c>
      <c r="G888" s="106" t="str">
        <f t="shared" ca="1" si="231"/>
        <v>-</v>
      </c>
      <c r="H888" s="112" t="str">
        <f t="shared" ca="1" si="231"/>
        <v>-</v>
      </c>
      <c r="I888" s="106" t="str">
        <f t="shared" ca="1" si="231"/>
        <v>-</v>
      </c>
      <c r="J888" s="106" t="e">
        <f t="shared" ca="1" si="224"/>
        <v>#N/A</v>
      </c>
      <c r="K888" s="119" t="e">
        <f t="shared" ca="1" si="219"/>
        <v>#N/A</v>
      </c>
      <c r="L888" s="119" t="e">
        <f t="shared" ca="1" si="220"/>
        <v>#N/A</v>
      </c>
      <c r="M888" s="119" t="e">
        <f t="shared" ca="1" si="221"/>
        <v>#N/A</v>
      </c>
      <c r="N888" s="119" t="e">
        <f t="shared" ca="1" si="222"/>
        <v>#N/A</v>
      </c>
      <c r="O888" s="119" t="str">
        <f t="shared" ca="1" si="226"/>
        <v>-</v>
      </c>
      <c r="P888" s="119" t="str">
        <f t="shared" ca="1" si="225"/>
        <v>-</v>
      </c>
      <c r="Q888" s="106" t="e">
        <f t="shared" ca="1" si="223"/>
        <v>#N/A</v>
      </c>
    </row>
    <row r="889" spans="1:17" hidden="1">
      <c r="A889" s="106">
        <f t="shared" si="232"/>
        <v>878</v>
      </c>
      <c r="B889" s="106" t="str">
        <f t="shared" ca="1" si="218"/>
        <v>N</v>
      </c>
      <c r="C889" s="106" t="str">
        <f t="shared" ca="1" si="231"/>
        <v>-</v>
      </c>
      <c r="D889" s="106" t="str">
        <f t="shared" ca="1" si="231"/>
        <v>-</v>
      </c>
      <c r="E889" s="106" t="str">
        <f t="shared" ca="1" si="231"/>
        <v>-</v>
      </c>
      <c r="F889" s="106" t="str">
        <f t="shared" ca="1" si="231"/>
        <v>-</v>
      </c>
      <c r="G889" s="106" t="str">
        <f t="shared" ca="1" si="231"/>
        <v>-</v>
      </c>
      <c r="H889" s="112" t="str">
        <f t="shared" ca="1" si="231"/>
        <v>-</v>
      </c>
      <c r="I889" s="106" t="str">
        <f t="shared" ca="1" si="231"/>
        <v>-</v>
      </c>
      <c r="J889" s="106" t="e">
        <f t="shared" ca="1" si="224"/>
        <v>#N/A</v>
      </c>
      <c r="K889" s="119" t="e">
        <f t="shared" ca="1" si="219"/>
        <v>#N/A</v>
      </c>
      <c r="L889" s="119" t="e">
        <f t="shared" ca="1" si="220"/>
        <v>#N/A</v>
      </c>
      <c r="M889" s="119" t="e">
        <f t="shared" ca="1" si="221"/>
        <v>#N/A</v>
      </c>
      <c r="N889" s="119" t="e">
        <f t="shared" ca="1" si="222"/>
        <v>#N/A</v>
      </c>
      <c r="O889" s="119" t="str">
        <f t="shared" ca="1" si="226"/>
        <v>-</v>
      </c>
      <c r="P889" s="119" t="str">
        <f t="shared" ca="1" si="225"/>
        <v>-</v>
      </c>
      <c r="Q889" s="106" t="e">
        <f t="shared" ca="1" si="223"/>
        <v>#N/A</v>
      </c>
    </row>
    <row r="890" spans="1:17" hidden="1">
      <c r="A890" s="106">
        <f t="shared" si="232"/>
        <v>879</v>
      </c>
      <c r="B890" s="106" t="str">
        <f t="shared" ca="1" si="218"/>
        <v>N</v>
      </c>
      <c r="C890" s="106" t="str">
        <f t="shared" ca="1" si="231"/>
        <v>-</v>
      </c>
      <c r="D890" s="106" t="str">
        <f t="shared" ca="1" si="231"/>
        <v>-</v>
      </c>
      <c r="E890" s="106" t="str">
        <f t="shared" ca="1" si="231"/>
        <v>-</v>
      </c>
      <c r="F890" s="106" t="str">
        <f t="shared" ca="1" si="231"/>
        <v>-</v>
      </c>
      <c r="G890" s="106" t="str">
        <f t="shared" ca="1" si="231"/>
        <v>-</v>
      </c>
      <c r="H890" s="112" t="str">
        <f t="shared" ca="1" si="231"/>
        <v>-</v>
      </c>
      <c r="I890" s="106" t="str">
        <f t="shared" ca="1" si="231"/>
        <v>-</v>
      </c>
      <c r="J890" s="106" t="e">
        <f t="shared" ca="1" si="224"/>
        <v>#N/A</v>
      </c>
      <c r="K890" s="119" t="e">
        <f t="shared" ca="1" si="219"/>
        <v>#N/A</v>
      </c>
      <c r="L890" s="119" t="e">
        <f t="shared" ca="1" si="220"/>
        <v>#N/A</v>
      </c>
      <c r="M890" s="119" t="e">
        <f t="shared" ca="1" si="221"/>
        <v>#N/A</v>
      </c>
      <c r="N890" s="119" t="e">
        <f t="shared" ca="1" si="222"/>
        <v>#N/A</v>
      </c>
      <c r="O890" s="119" t="str">
        <f t="shared" ca="1" si="226"/>
        <v>-</v>
      </c>
      <c r="P890" s="119" t="str">
        <f t="shared" ca="1" si="225"/>
        <v>-</v>
      </c>
      <c r="Q890" s="106" t="e">
        <f t="shared" ca="1" si="223"/>
        <v>#N/A</v>
      </c>
    </row>
    <row r="891" spans="1:17" hidden="1">
      <c r="A891" s="106">
        <f t="shared" si="232"/>
        <v>880</v>
      </c>
      <c r="B891" s="106" t="str">
        <f t="shared" ca="1" si="218"/>
        <v>N</v>
      </c>
      <c r="C891" s="106" t="str">
        <f t="shared" ca="1" si="231"/>
        <v>-</v>
      </c>
      <c r="D891" s="106" t="str">
        <f t="shared" ca="1" si="231"/>
        <v>-</v>
      </c>
      <c r="E891" s="106" t="str">
        <f t="shared" ca="1" si="231"/>
        <v>-</v>
      </c>
      <c r="F891" s="106" t="str">
        <f t="shared" ca="1" si="231"/>
        <v>-</v>
      </c>
      <c r="G891" s="106" t="str">
        <f t="shared" ca="1" si="231"/>
        <v>-</v>
      </c>
      <c r="H891" s="112" t="str">
        <f t="shared" ca="1" si="231"/>
        <v>-</v>
      </c>
      <c r="I891" s="106" t="str">
        <f t="shared" ca="1" si="231"/>
        <v>-</v>
      </c>
      <c r="J891" s="106" t="e">
        <f t="shared" ca="1" si="224"/>
        <v>#N/A</v>
      </c>
      <c r="K891" s="119" t="e">
        <f t="shared" ca="1" si="219"/>
        <v>#N/A</v>
      </c>
      <c r="L891" s="119" t="e">
        <f t="shared" ca="1" si="220"/>
        <v>#N/A</v>
      </c>
      <c r="M891" s="119" t="e">
        <f t="shared" ca="1" si="221"/>
        <v>#N/A</v>
      </c>
      <c r="N891" s="119" t="e">
        <f t="shared" ca="1" si="222"/>
        <v>#N/A</v>
      </c>
      <c r="O891" s="119" t="str">
        <f t="shared" ca="1" si="226"/>
        <v>-</v>
      </c>
      <c r="P891" s="119" t="str">
        <f t="shared" ca="1" si="225"/>
        <v>-</v>
      </c>
      <c r="Q891" s="106" t="e">
        <f t="shared" ca="1" si="223"/>
        <v>#N/A</v>
      </c>
    </row>
    <row r="892" spans="1:17" hidden="1">
      <c r="A892" s="106">
        <f t="shared" si="232"/>
        <v>881</v>
      </c>
      <c r="B892" s="106" t="str">
        <f t="shared" ca="1" si="218"/>
        <v>N</v>
      </c>
      <c r="C892" s="106" t="str">
        <f t="shared" ref="C892:I900" ca="1" si="233">IF($B892="OK",OFFSET(gen_sort_ul,$A892,C$2),"-")</f>
        <v>-</v>
      </c>
      <c r="D892" s="106" t="str">
        <f t="shared" ca="1" si="233"/>
        <v>-</v>
      </c>
      <c r="E892" s="106" t="str">
        <f t="shared" ca="1" si="233"/>
        <v>-</v>
      </c>
      <c r="F892" s="106" t="str">
        <f t="shared" ca="1" si="233"/>
        <v>-</v>
      </c>
      <c r="G892" s="106" t="str">
        <f t="shared" ca="1" si="233"/>
        <v>-</v>
      </c>
      <c r="H892" s="112" t="str">
        <f t="shared" ca="1" si="233"/>
        <v>-</v>
      </c>
      <c r="I892" s="106" t="str">
        <f t="shared" ca="1" si="233"/>
        <v>-</v>
      </c>
      <c r="J892" s="106" t="e">
        <f t="shared" ca="1" si="224"/>
        <v>#N/A</v>
      </c>
      <c r="K892" s="119" t="e">
        <f t="shared" ca="1" si="219"/>
        <v>#N/A</v>
      </c>
      <c r="L892" s="119" t="e">
        <f t="shared" ca="1" si="220"/>
        <v>#N/A</v>
      </c>
      <c r="M892" s="119" t="e">
        <f t="shared" ca="1" si="221"/>
        <v>#N/A</v>
      </c>
      <c r="N892" s="119" t="e">
        <f t="shared" ca="1" si="222"/>
        <v>#N/A</v>
      </c>
      <c r="O892" s="119" t="str">
        <f t="shared" ca="1" si="226"/>
        <v>-</v>
      </c>
      <c r="P892" s="119" t="str">
        <f t="shared" ca="1" si="225"/>
        <v>-</v>
      </c>
      <c r="Q892" s="106" t="e">
        <f t="shared" ca="1" si="223"/>
        <v>#N/A</v>
      </c>
    </row>
    <row r="893" spans="1:17" hidden="1">
      <c r="A893" s="106">
        <f t="shared" si="232"/>
        <v>882</v>
      </c>
      <c r="B893" s="106" t="str">
        <f t="shared" ca="1" si="218"/>
        <v>N</v>
      </c>
      <c r="C893" s="106" t="str">
        <f t="shared" ca="1" si="233"/>
        <v>-</v>
      </c>
      <c r="D893" s="106" t="str">
        <f t="shared" ca="1" si="233"/>
        <v>-</v>
      </c>
      <c r="E893" s="106" t="str">
        <f t="shared" ca="1" si="233"/>
        <v>-</v>
      </c>
      <c r="F893" s="106" t="str">
        <f t="shared" ca="1" si="233"/>
        <v>-</v>
      </c>
      <c r="G893" s="106" t="str">
        <f t="shared" ca="1" si="233"/>
        <v>-</v>
      </c>
      <c r="H893" s="112" t="str">
        <f t="shared" ca="1" si="233"/>
        <v>-</v>
      </c>
      <c r="I893" s="106" t="str">
        <f t="shared" ca="1" si="233"/>
        <v>-</v>
      </c>
      <c r="J893" s="106" t="e">
        <f t="shared" ca="1" si="224"/>
        <v>#N/A</v>
      </c>
      <c r="K893" s="119" t="e">
        <f t="shared" ca="1" si="219"/>
        <v>#N/A</v>
      </c>
      <c r="L893" s="119" t="e">
        <f t="shared" ca="1" si="220"/>
        <v>#N/A</v>
      </c>
      <c r="M893" s="119" t="e">
        <f t="shared" ca="1" si="221"/>
        <v>#N/A</v>
      </c>
      <c r="N893" s="119" t="e">
        <f t="shared" ca="1" si="222"/>
        <v>#N/A</v>
      </c>
      <c r="O893" s="119" t="str">
        <f t="shared" ca="1" si="226"/>
        <v>-</v>
      </c>
      <c r="P893" s="119" t="str">
        <f t="shared" ca="1" si="225"/>
        <v>-</v>
      </c>
      <c r="Q893" s="106" t="e">
        <f t="shared" ca="1" si="223"/>
        <v>#N/A</v>
      </c>
    </row>
    <row r="894" spans="1:17" hidden="1">
      <c r="A894" s="106">
        <f t="shared" si="232"/>
        <v>883</v>
      </c>
      <c r="B894" s="106" t="str">
        <f t="shared" ca="1" si="218"/>
        <v>N</v>
      </c>
      <c r="C894" s="106" t="str">
        <f t="shared" ca="1" si="233"/>
        <v>-</v>
      </c>
      <c r="D894" s="106" t="str">
        <f t="shared" ca="1" si="233"/>
        <v>-</v>
      </c>
      <c r="E894" s="106" t="str">
        <f t="shared" ca="1" si="233"/>
        <v>-</v>
      </c>
      <c r="F894" s="106" t="str">
        <f t="shared" ca="1" si="233"/>
        <v>-</v>
      </c>
      <c r="G894" s="106" t="str">
        <f t="shared" ca="1" si="233"/>
        <v>-</v>
      </c>
      <c r="H894" s="112" t="str">
        <f t="shared" ca="1" si="233"/>
        <v>-</v>
      </c>
      <c r="I894" s="106" t="str">
        <f t="shared" ca="1" si="233"/>
        <v>-</v>
      </c>
      <c r="J894" s="106" t="e">
        <f t="shared" ca="1" si="224"/>
        <v>#N/A</v>
      </c>
      <c r="K894" s="119" t="e">
        <f t="shared" ca="1" si="219"/>
        <v>#N/A</v>
      </c>
      <c r="L894" s="119" t="e">
        <f t="shared" ca="1" si="220"/>
        <v>#N/A</v>
      </c>
      <c r="M894" s="119" t="e">
        <f t="shared" ca="1" si="221"/>
        <v>#N/A</v>
      </c>
      <c r="N894" s="119" t="e">
        <f t="shared" ca="1" si="222"/>
        <v>#N/A</v>
      </c>
      <c r="O894" s="119" t="str">
        <f t="shared" ca="1" si="226"/>
        <v>-</v>
      </c>
      <c r="P894" s="119" t="str">
        <f t="shared" ca="1" si="225"/>
        <v>-</v>
      </c>
      <c r="Q894" s="106" t="e">
        <f t="shared" ca="1" si="223"/>
        <v>#N/A</v>
      </c>
    </row>
    <row r="895" spans="1:17" hidden="1">
      <c r="A895" s="106">
        <f t="shared" si="232"/>
        <v>884</v>
      </c>
      <c r="B895" s="106" t="str">
        <f t="shared" ca="1" si="218"/>
        <v>N</v>
      </c>
      <c r="C895" s="106" t="str">
        <f t="shared" ca="1" si="233"/>
        <v>-</v>
      </c>
      <c r="D895" s="106" t="str">
        <f t="shared" ca="1" si="233"/>
        <v>-</v>
      </c>
      <c r="E895" s="106" t="str">
        <f t="shared" ca="1" si="233"/>
        <v>-</v>
      </c>
      <c r="F895" s="106" t="str">
        <f t="shared" ca="1" si="233"/>
        <v>-</v>
      </c>
      <c r="G895" s="106" t="str">
        <f t="shared" ca="1" si="233"/>
        <v>-</v>
      </c>
      <c r="H895" s="112" t="str">
        <f t="shared" ca="1" si="233"/>
        <v>-</v>
      </c>
      <c r="I895" s="106" t="str">
        <f t="shared" ca="1" si="233"/>
        <v>-</v>
      </c>
      <c r="J895" s="106" t="e">
        <f t="shared" ca="1" si="224"/>
        <v>#N/A</v>
      </c>
      <c r="K895" s="119" t="e">
        <f t="shared" ca="1" si="219"/>
        <v>#N/A</v>
      </c>
      <c r="L895" s="119" t="e">
        <f t="shared" ca="1" si="220"/>
        <v>#N/A</v>
      </c>
      <c r="M895" s="119" t="e">
        <f t="shared" ca="1" si="221"/>
        <v>#N/A</v>
      </c>
      <c r="N895" s="119" t="e">
        <f t="shared" ca="1" si="222"/>
        <v>#N/A</v>
      </c>
      <c r="O895" s="119" t="str">
        <f t="shared" ca="1" si="226"/>
        <v>-</v>
      </c>
      <c r="P895" s="119" t="str">
        <f t="shared" ca="1" si="225"/>
        <v>-</v>
      </c>
      <c r="Q895" s="106" t="e">
        <f t="shared" ca="1" si="223"/>
        <v>#N/A</v>
      </c>
    </row>
    <row r="896" spans="1:17" hidden="1">
      <c r="A896" s="106">
        <f t="shared" si="232"/>
        <v>885</v>
      </c>
      <c r="B896" s="106" t="str">
        <f t="shared" ca="1" si="218"/>
        <v>N</v>
      </c>
      <c r="C896" s="106" t="str">
        <f t="shared" ca="1" si="233"/>
        <v>-</v>
      </c>
      <c r="D896" s="106" t="str">
        <f t="shared" ca="1" si="233"/>
        <v>-</v>
      </c>
      <c r="E896" s="106" t="str">
        <f t="shared" ca="1" si="233"/>
        <v>-</v>
      </c>
      <c r="F896" s="106" t="str">
        <f t="shared" ca="1" si="233"/>
        <v>-</v>
      </c>
      <c r="G896" s="106" t="str">
        <f t="shared" ca="1" si="233"/>
        <v>-</v>
      </c>
      <c r="H896" s="112" t="str">
        <f t="shared" ca="1" si="233"/>
        <v>-</v>
      </c>
      <c r="I896" s="106" t="str">
        <f t="shared" ca="1" si="233"/>
        <v>-</v>
      </c>
      <c r="J896" s="106" t="e">
        <f t="shared" ca="1" si="224"/>
        <v>#N/A</v>
      </c>
      <c r="K896" s="119" t="e">
        <f t="shared" ca="1" si="219"/>
        <v>#N/A</v>
      </c>
      <c r="L896" s="119" t="e">
        <f t="shared" ca="1" si="220"/>
        <v>#N/A</v>
      </c>
      <c r="M896" s="119" t="e">
        <f t="shared" ca="1" si="221"/>
        <v>#N/A</v>
      </c>
      <c r="N896" s="119" t="e">
        <f t="shared" ca="1" si="222"/>
        <v>#N/A</v>
      </c>
      <c r="O896" s="119" t="str">
        <f t="shared" ca="1" si="226"/>
        <v>-</v>
      </c>
      <c r="P896" s="119" t="str">
        <f t="shared" ca="1" si="225"/>
        <v>-</v>
      </c>
      <c r="Q896" s="106" t="e">
        <f t="shared" ca="1" si="223"/>
        <v>#N/A</v>
      </c>
    </row>
    <row r="897" spans="1:17" hidden="1">
      <c r="A897" s="106">
        <f t="shared" si="232"/>
        <v>886</v>
      </c>
      <c r="B897" s="106" t="str">
        <f t="shared" ca="1" si="218"/>
        <v>N</v>
      </c>
      <c r="C897" s="106" t="str">
        <f t="shared" ca="1" si="233"/>
        <v>-</v>
      </c>
      <c r="D897" s="106" t="str">
        <f t="shared" ca="1" si="233"/>
        <v>-</v>
      </c>
      <c r="E897" s="106" t="str">
        <f t="shared" ca="1" si="233"/>
        <v>-</v>
      </c>
      <c r="F897" s="106" t="str">
        <f t="shared" ca="1" si="233"/>
        <v>-</v>
      </c>
      <c r="G897" s="106" t="str">
        <f t="shared" ca="1" si="233"/>
        <v>-</v>
      </c>
      <c r="H897" s="112" t="str">
        <f t="shared" ca="1" si="233"/>
        <v>-</v>
      </c>
      <c r="I897" s="106" t="str">
        <f t="shared" ca="1" si="233"/>
        <v>-</v>
      </c>
      <c r="J897" s="106" t="e">
        <f t="shared" ca="1" si="224"/>
        <v>#N/A</v>
      </c>
      <c r="K897" s="119" t="e">
        <f t="shared" ca="1" si="219"/>
        <v>#N/A</v>
      </c>
      <c r="L897" s="119" t="e">
        <f t="shared" ca="1" si="220"/>
        <v>#N/A</v>
      </c>
      <c r="M897" s="119" t="e">
        <f t="shared" ca="1" si="221"/>
        <v>#N/A</v>
      </c>
      <c r="N897" s="119" t="e">
        <f t="shared" ca="1" si="222"/>
        <v>#N/A</v>
      </c>
      <c r="O897" s="119" t="str">
        <f t="shared" ca="1" si="226"/>
        <v>-</v>
      </c>
      <c r="P897" s="119" t="str">
        <f t="shared" ca="1" si="225"/>
        <v>-</v>
      </c>
      <c r="Q897" s="106" t="e">
        <f t="shared" ca="1" si="223"/>
        <v>#N/A</v>
      </c>
    </row>
    <row r="898" spans="1:17" hidden="1">
      <c r="A898" s="106">
        <f t="shared" si="232"/>
        <v>887</v>
      </c>
      <c r="B898" s="106" t="str">
        <f t="shared" ca="1" si="218"/>
        <v>N</v>
      </c>
      <c r="C898" s="106" t="str">
        <f t="shared" ca="1" si="233"/>
        <v>-</v>
      </c>
      <c r="D898" s="106" t="str">
        <f t="shared" ca="1" si="233"/>
        <v>-</v>
      </c>
      <c r="E898" s="106" t="str">
        <f t="shared" ca="1" si="233"/>
        <v>-</v>
      </c>
      <c r="F898" s="106" t="str">
        <f t="shared" ca="1" si="233"/>
        <v>-</v>
      </c>
      <c r="G898" s="106" t="str">
        <f t="shared" ca="1" si="233"/>
        <v>-</v>
      </c>
      <c r="H898" s="112" t="str">
        <f t="shared" ca="1" si="233"/>
        <v>-</v>
      </c>
      <c r="I898" s="106" t="str">
        <f t="shared" ca="1" si="233"/>
        <v>-</v>
      </c>
      <c r="J898" s="106" t="e">
        <f t="shared" ca="1" si="224"/>
        <v>#N/A</v>
      </c>
      <c r="K898" s="119" t="e">
        <f t="shared" ca="1" si="219"/>
        <v>#N/A</v>
      </c>
      <c r="L898" s="119" t="e">
        <f t="shared" ca="1" si="220"/>
        <v>#N/A</v>
      </c>
      <c r="M898" s="119" t="e">
        <f t="shared" ca="1" si="221"/>
        <v>#N/A</v>
      </c>
      <c r="N898" s="119" t="e">
        <f t="shared" ca="1" si="222"/>
        <v>#N/A</v>
      </c>
      <c r="O898" s="119" t="str">
        <f t="shared" ca="1" si="226"/>
        <v>-</v>
      </c>
      <c r="P898" s="119" t="str">
        <f t="shared" ca="1" si="225"/>
        <v>-</v>
      </c>
      <c r="Q898" s="106" t="e">
        <f t="shared" ca="1" si="223"/>
        <v>#N/A</v>
      </c>
    </row>
    <row r="899" spans="1:17">
      <c r="A899" s="106">
        <f t="shared" ref="A899:A900" si="234">ROW(C899)-ROW(C$11)</f>
        <v>888</v>
      </c>
      <c r="B899" s="106" t="str">
        <f t="shared" ca="1" si="218"/>
        <v>Too long</v>
      </c>
      <c r="C899" s="106" t="str">
        <f t="shared" ca="1" si="233"/>
        <v>-</v>
      </c>
      <c r="D899" s="106" t="str">
        <f t="shared" ca="1" si="233"/>
        <v>-</v>
      </c>
      <c r="E899" s="106" t="str">
        <f t="shared" ca="1" si="233"/>
        <v>-</v>
      </c>
      <c r="F899" s="106" t="str">
        <f t="shared" ca="1" si="233"/>
        <v>-</v>
      </c>
      <c r="G899" s="106" t="str">
        <f t="shared" ca="1" si="233"/>
        <v>-</v>
      </c>
      <c r="H899" s="112" t="str">
        <f t="shared" ca="1" si="233"/>
        <v>-</v>
      </c>
      <c r="I899" s="106" t="str">
        <f t="shared" ca="1" si="233"/>
        <v>-</v>
      </c>
      <c r="J899" s="106" t="e">
        <f t="shared" ca="1" si="224"/>
        <v>#N/A</v>
      </c>
      <c r="K899" s="119" t="e">
        <f t="shared" ca="1" si="219"/>
        <v>#N/A</v>
      </c>
      <c r="L899" s="119" t="e">
        <f t="shared" ca="1" si="220"/>
        <v>#N/A</v>
      </c>
      <c r="M899" s="119" t="e">
        <f t="shared" ca="1" si="221"/>
        <v>#N/A</v>
      </c>
      <c r="N899" s="119" t="e">
        <f t="shared" ca="1" si="222"/>
        <v>#N/A</v>
      </c>
      <c r="O899" s="119" t="str">
        <f t="shared" ca="1" si="226"/>
        <v>-</v>
      </c>
      <c r="P899" s="119" t="str">
        <f t="shared" ca="1" si="225"/>
        <v>-</v>
      </c>
      <c r="Q899" s="106" t="e">
        <f t="shared" ca="1" si="223"/>
        <v>#N/A</v>
      </c>
    </row>
    <row r="900" spans="1:17">
      <c r="A900" s="106">
        <f t="shared" si="234"/>
        <v>889</v>
      </c>
      <c r="B900" s="106" t="str">
        <f t="shared" ca="1" si="218"/>
        <v>Too long</v>
      </c>
      <c r="C900" s="106" t="str">
        <f t="shared" ca="1" si="233"/>
        <v>-</v>
      </c>
      <c r="D900" s="106" t="str">
        <f t="shared" ca="1" si="233"/>
        <v>-</v>
      </c>
      <c r="E900" s="106" t="str">
        <f t="shared" ca="1" si="233"/>
        <v>-</v>
      </c>
      <c r="F900" s="106" t="str">
        <f t="shared" ca="1" si="233"/>
        <v>-</v>
      </c>
      <c r="G900" s="106" t="str">
        <f t="shared" ca="1" si="233"/>
        <v>-</v>
      </c>
      <c r="H900" s="112" t="str">
        <f t="shared" ca="1" si="233"/>
        <v>-</v>
      </c>
      <c r="I900" s="106" t="str">
        <f t="shared" ca="1" si="233"/>
        <v>-</v>
      </c>
      <c r="J900" s="106" t="e">
        <f t="shared" ca="1" si="224"/>
        <v>#N/A</v>
      </c>
      <c r="K900" s="119" t="e">
        <f t="shared" ca="1" si="219"/>
        <v>#N/A</v>
      </c>
      <c r="L900" s="119" t="e">
        <f t="shared" ca="1" si="220"/>
        <v>#N/A</v>
      </c>
      <c r="M900" s="119" t="e">
        <f t="shared" ca="1" si="221"/>
        <v>#N/A</v>
      </c>
      <c r="N900" s="119" t="e">
        <f t="shared" ca="1" si="222"/>
        <v>#N/A</v>
      </c>
      <c r="O900" s="119" t="str">
        <f t="shared" ca="1" si="226"/>
        <v>-</v>
      </c>
      <c r="P900" s="119" t="str">
        <f t="shared" ca="1" si="225"/>
        <v>-</v>
      </c>
      <c r="Q900" s="106" t="e">
        <f t="shared" ca="1" si="223"/>
        <v>#N/A</v>
      </c>
    </row>
  </sheetData>
  <autoFilter ref="A10:Q900">
    <filterColumn colId="1">
      <filters blank="1">
        <filter val="OK"/>
        <filter val="Too long"/>
      </filters>
    </filterColumn>
  </autoFilter>
  <conditionalFormatting sqref="C10:J900">
    <cfRule type="expression" dxfId="8" priority="1">
      <formula>$B10="OK"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008000"/>
  </sheetPr>
  <dimension ref="A1:K71"/>
  <sheetViews>
    <sheetView workbookViewId="0">
      <selection activeCell="F29" sqref="F29:F31"/>
    </sheetView>
  </sheetViews>
  <sheetFormatPr baseColWidth="10" defaultRowHeight="15" x14ac:dyDescent="0"/>
  <cols>
    <col min="1" max="1" width="10.83203125" style="102"/>
    <col min="2" max="2" width="3.6640625" style="102" customWidth="1"/>
    <col min="3" max="3" width="14.83203125" style="102" bestFit="1" customWidth="1"/>
    <col min="4" max="4" width="10.83203125" style="102"/>
    <col min="5" max="6" width="10.83203125" style="140"/>
    <col min="7" max="7" width="10.83203125" style="102"/>
    <col min="8" max="8" width="10.83203125" style="135"/>
    <col min="9" max="9" width="10.83203125" style="140"/>
    <col min="10" max="10" width="15.5" style="102" customWidth="1"/>
    <col min="11" max="16384" width="10.83203125" style="102"/>
  </cols>
  <sheetData>
    <row r="1" spans="1:10">
      <c r="A1" s="102" t="s">
        <v>695</v>
      </c>
      <c r="B1" s="102" t="s">
        <v>905</v>
      </c>
      <c r="C1" s="102" t="s">
        <v>850</v>
      </c>
      <c r="D1" s="102" t="s">
        <v>850</v>
      </c>
      <c r="E1" s="140" t="s">
        <v>1067</v>
      </c>
      <c r="F1" s="140" t="s">
        <v>1067</v>
      </c>
      <c r="G1" s="102" t="s">
        <v>917</v>
      </c>
      <c r="H1" s="135" t="s">
        <v>1065</v>
      </c>
      <c r="I1" s="140" t="s">
        <v>1066</v>
      </c>
      <c r="J1" s="102" t="s">
        <v>1064</v>
      </c>
    </row>
    <row r="2" spans="1:10">
      <c r="A2" s="102" t="s">
        <v>696</v>
      </c>
      <c r="B2" s="102">
        <f t="shared" ref="B2:J2" si="0">MATCH(B1,hdr_cluster_data,0)-1</f>
        <v>2</v>
      </c>
      <c r="C2" s="102">
        <f t="shared" si="0"/>
        <v>0</v>
      </c>
      <c r="D2" s="102">
        <f t="shared" si="0"/>
        <v>0</v>
      </c>
      <c r="E2" s="140">
        <f t="shared" si="0"/>
        <v>12</v>
      </c>
      <c r="F2" s="140">
        <f t="shared" si="0"/>
        <v>12</v>
      </c>
      <c r="G2" s="102">
        <f t="shared" si="0"/>
        <v>1</v>
      </c>
      <c r="H2" s="135">
        <f t="shared" si="0"/>
        <v>10</v>
      </c>
      <c r="I2" s="140">
        <f t="shared" si="0"/>
        <v>11</v>
      </c>
      <c r="J2" s="102">
        <f t="shared" si="0"/>
        <v>6</v>
      </c>
    </row>
    <row r="3" spans="1:10">
      <c r="A3" s="102" t="s">
        <v>697</v>
      </c>
      <c r="B3" s="102" t="str">
        <f t="shared" ref="B3:J3" ca="1" si="1">OFFSET(cluster_data_ul,0,B2)</f>
        <v>cluster by</v>
      </c>
      <c r="C3" s="102" t="str">
        <f t="shared" ca="1" si="1"/>
        <v>Type Code</v>
      </c>
      <c r="D3" s="102" t="str">
        <f t="shared" ca="1" si="1"/>
        <v>Type Code</v>
      </c>
      <c r="E3" s="140" t="str">
        <f t="shared" ca="1" si="1"/>
        <v>Total Capacity (GW)</v>
      </c>
      <c r="F3" s="140" t="str">
        <f t="shared" ca="1" si="1"/>
        <v>Total Capacity (GW)</v>
      </c>
      <c r="G3" s="102" t="str">
        <f t="shared" ca="1" si="1"/>
        <v>Fuel</v>
      </c>
      <c r="H3" s="135" t="str">
        <f t="shared" ca="1" si="1"/>
        <v>Weighted Average Heat Rate (MMBTU/MWh)</v>
      </c>
      <c r="I3" s="140" t="str">
        <f t="shared" ca="1" si="1"/>
        <v>Average Capacity (GW)</v>
      </c>
      <c r="J3" s="102" t="str">
        <f t="shared" ca="1" si="1"/>
        <v>Cluster Name Code</v>
      </c>
    </row>
    <row r="5" spans="1:10">
      <c r="C5" s="102" t="s">
        <v>918</v>
      </c>
      <c r="D5" s="134" t="s">
        <v>889</v>
      </c>
      <c r="F5" s="140" t="s">
        <v>970</v>
      </c>
      <c r="G5" s="102" t="s">
        <v>972</v>
      </c>
    </row>
    <row r="6" spans="1:10">
      <c r="C6" s="102" t="s">
        <v>974</v>
      </c>
      <c r="D6" s="102">
        <f ca="1">COUNTIF(B:B,"OK")</f>
        <v>7</v>
      </c>
    </row>
    <row r="9" spans="1:10" ht="30">
      <c r="A9" s="104" t="s">
        <v>694</v>
      </c>
      <c r="B9" s="105" t="s">
        <v>852</v>
      </c>
      <c r="C9" s="113"/>
      <c r="D9" s="113" t="s">
        <v>733</v>
      </c>
      <c r="E9" s="141" t="s">
        <v>687</v>
      </c>
      <c r="F9" s="141" t="s">
        <v>688</v>
      </c>
      <c r="G9" s="113" t="s">
        <v>618</v>
      </c>
      <c r="H9" s="136" t="s">
        <v>689</v>
      </c>
      <c r="I9" s="141" t="s">
        <v>916</v>
      </c>
      <c r="J9" s="113" t="s">
        <v>911</v>
      </c>
    </row>
    <row r="10" spans="1:10">
      <c r="A10" s="102">
        <f>ROW(C10)-ROW(C$10)</f>
        <v>0</v>
      </c>
      <c r="C10" s="115" t="s">
        <v>690</v>
      </c>
      <c r="D10" s="115" t="s">
        <v>734</v>
      </c>
      <c r="E10" s="142" t="s">
        <v>1061</v>
      </c>
      <c r="F10" s="142" t="s">
        <v>1061</v>
      </c>
      <c r="G10" s="115" t="s">
        <v>692</v>
      </c>
      <c r="H10" s="137" t="s">
        <v>693</v>
      </c>
      <c r="I10" s="142" t="s">
        <v>1061</v>
      </c>
      <c r="J10" s="115" t="s">
        <v>734</v>
      </c>
    </row>
    <row r="11" spans="1:10" hidden="1">
      <c r="A11" s="102">
        <f>ROW(C11)-ROW(C$10)</f>
        <v>1</v>
      </c>
      <c r="B11" s="102" t="str">
        <f t="shared" ref="B11:B42" ca="1" si="2">IF(OFFSET(cluster_data_ul,$A11,B$2)&lt;&gt;"",IF(OFFSET(cluster_data_ul,$A11,B$2)=$D$5,"OK","N"),"Too long")</f>
        <v>N</v>
      </c>
      <c r="C11" s="102" t="str">
        <f t="shared" ref="C11:J20" ca="1" si="3">IF($B11="OK",OFFSET(cluster_data_ul,$A11,C$2),"-")</f>
        <v>-</v>
      </c>
      <c r="D11" s="102" t="str">
        <f t="shared" ca="1" si="3"/>
        <v>-</v>
      </c>
      <c r="E11" s="169" t="str">
        <f t="shared" ca="1" si="3"/>
        <v>-</v>
      </c>
      <c r="F11" s="169" t="str">
        <f t="shared" ca="1" si="3"/>
        <v>-</v>
      </c>
      <c r="G11" s="102" t="str">
        <f t="shared" ca="1" si="3"/>
        <v>-</v>
      </c>
      <c r="H11" s="135" t="str">
        <f t="shared" ca="1" si="3"/>
        <v>-</v>
      </c>
      <c r="I11" s="169" t="str">
        <f t="shared" ca="1" si="3"/>
        <v>-</v>
      </c>
      <c r="J11" s="102" t="str">
        <f t="shared" ca="1" si="3"/>
        <v>-</v>
      </c>
    </row>
    <row r="12" spans="1:10" hidden="1">
      <c r="A12" s="102">
        <f t="shared" ref="A12:A29" si="4">ROW(C12)-ROW(C$10)</f>
        <v>2</v>
      </c>
      <c r="B12" s="102" t="str">
        <f t="shared" ca="1" si="2"/>
        <v>N</v>
      </c>
      <c r="C12" s="102" t="str">
        <f t="shared" ca="1" si="3"/>
        <v>-</v>
      </c>
      <c r="D12" s="102" t="str">
        <f t="shared" ca="1" si="3"/>
        <v>-</v>
      </c>
      <c r="E12" s="169" t="str">
        <f t="shared" ca="1" si="3"/>
        <v>-</v>
      </c>
      <c r="F12" s="169" t="str">
        <f t="shared" ca="1" si="3"/>
        <v>-</v>
      </c>
      <c r="G12" s="102" t="str">
        <f t="shared" ca="1" si="3"/>
        <v>-</v>
      </c>
      <c r="H12" s="135" t="str">
        <f t="shared" ca="1" si="3"/>
        <v>-</v>
      </c>
      <c r="I12" s="169" t="str">
        <f t="shared" ca="1" si="3"/>
        <v>-</v>
      </c>
      <c r="J12" s="102" t="str">
        <f t="shared" ca="1" si="3"/>
        <v>-</v>
      </c>
    </row>
    <row r="13" spans="1:10" hidden="1">
      <c r="A13" s="102">
        <f t="shared" si="4"/>
        <v>3</v>
      </c>
      <c r="B13" s="102" t="str">
        <f t="shared" ca="1" si="2"/>
        <v>N</v>
      </c>
      <c r="C13" s="102" t="str">
        <f t="shared" ca="1" si="3"/>
        <v>-</v>
      </c>
      <c r="D13" s="102" t="str">
        <f t="shared" ca="1" si="3"/>
        <v>-</v>
      </c>
      <c r="E13" s="169" t="str">
        <f t="shared" ca="1" si="3"/>
        <v>-</v>
      </c>
      <c r="F13" s="169" t="str">
        <f t="shared" ca="1" si="3"/>
        <v>-</v>
      </c>
      <c r="G13" s="102" t="str">
        <f t="shared" ca="1" si="3"/>
        <v>-</v>
      </c>
      <c r="H13" s="135" t="str">
        <f t="shared" ca="1" si="3"/>
        <v>-</v>
      </c>
      <c r="I13" s="169" t="str">
        <f t="shared" ca="1" si="3"/>
        <v>-</v>
      </c>
      <c r="J13" s="102" t="str">
        <f t="shared" ca="1" si="3"/>
        <v>-</v>
      </c>
    </row>
    <row r="14" spans="1:10" hidden="1">
      <c r="A14" s="102">
        <f t="shared" si="4"/>
        <v>4</v>
      </c>
      <c r="B14" s="102" t="str">
        <f t="shared" ca="1" si="2"/>
        <v>N</v>
      </c>
      <c r="C14" s="102" t="str">
        <f t="shared" ca="1" si="3"/>
        <v>-</v>
      </c>
      <c r="D14" s="102" t="str">
        <f t="shared" ca="1" si="3"/>
        <v>-</v>
      </c>
      <c r="E14" s="169" t="str">
        <f t="shared" ca="1" si="3"/>
        <v>-</v>
      </c>
      <c r="F14" s="169" t="str">
        <f t="shared" ca="1" si="3"/>
        <v>-</v>
      </c>
      <c r="G14" s="102" t="str">
        <f t="shared" ca="1" si="3"/>
        <v>-</v>
      </c>
      <c r="H14" s="103" t="str">
        <f t="shared" ca="1" si="3"/>
        <v>-</v>
      </c>
      <c r="I14" s="169" t="str">
        <f t="shared" ca="1" si="3"/>
        <v>-</v>
      </c>
      <c r="J14" s="102" t="str">
        <f t="shared" ca="1" si="3"/>
        <v>-</v>
      </c>
    </row>
    <row r="15" spans="1:10" hidden="1">
      <c r="A15" s="102">
        <f t="shared" si="4"/>
        <v>5</v>
      </c>
      <c r="B15" s="102" t="str">
        <f t="shared" ca="1" si="2"/>
        <v>N</v>
      </c>
      <c r="C15" s="102" t="str">
        <f t="shared" ca="1" si="3"/>
        <v>-</v>
      </c>
      <c r="D15" s="102" t="str">
        <f t="shared" ca="1" si="3"/>
        <v>-</v>
      </c>
      <c r="E15" s="169" t="str">
        <f t="shared" ca="1" si="3"/>
        <v>-</v>
      </c>
      <c r="F15" s="169" t="str">
        <f t="shared" ca="1" si="3"/>
        <v>-</v>
      </c>
      <c r="G15" s="102" t="str">
        <f t="shared" ca="1" si="3"/>
        <v>-</v>
      </c>
      <c r="H15" s="103" t="str">
        <f t="shared" ca="1" si="3"/>
        <v>-</v>
      </c>
      <c r="I15" s="169" t="str">
        <f t="shared" ca="1" si="3"/>
        <v>-</v>
      </c>
      <c r="J15" s="102" t="str">
        <f t="shared" ca="1" si="3"/>
        <v>-</v>
      </c>
    </row>
    <row r="16" spans="1:10" hidden="1">
      <c r="A16" s="102">
        <f t="shared" si="4"/>
        <v>6</v>
      </c>
      <c r="B16" s="102" t="str">
        <f t="shared" ca="1" si="2"/>
        <v>N</v>
      </c>
      <c r="C16" s="102" t="str">
        <f t="shared" ca="1" si="3"/>
        <v>-</v>
      </c>
      <c r="D16" s="102" t="str">
        <f t="shared" ca="1" si="3"/>
        <v>-</v>
      </c>
      <c r="E16" s="169" t="str">
        <f t="shared" ca="1" si="3"/>
        <v>-</v>
      </c>
      <c r="F16" s="169" t="str">
        <f t="shared" ca="1" si="3"/>
        <v>-</v>
      </c>
      <c r="G16" s="102" t="str">
        <f t="shared" ca="1" si="3"/>
        <v>-</v>
      </c>
      <c r="H16" s="103" t="str">
        <f t="shared" ca="1" si="3"/>
        <v>-</v>
      </c>
      <c r="I16" s="169" t="str">
        <f t="shared" ca="1" si="3"/>
        <v>-</v>
      </c>
      <c r="J16" s="102" t="str">
        <f t="shared" ca="1" si="3"/>
        <v>-</v>
      </c>
    </row>
    <row r="17" spans="1:11" hidden="1">
      <c r="A17" s="102">
        <f t="shared" si="4"/>
        <v>7</v>
      </c>
      <c r="B17" s="102" t="str">
        <f t="shared" ca="1" si="2"/>
        <v>N</v>
      </c>
      <c r="C17" s="102" t="str">
        <f t="shared" ca="1" si="3"/>
        <v>-</v>
      </c>
      <c r="D17" s="102" t="str">
        <f t="shared" ca="1" si="3"/>
        <v>-</v>
      </c>
      <c r="E17" s="169" t="str">
        <f t="shared" ca="1" si="3"/>
        <v>-</v>
      </c>
      <c r="F17" s="169" t="str">
        <f t="shared" ca="1" si="3"/>
        <v>-</v>
      </c>
      <c r="G17" s="102" t="str">
        <f t="shared" ca="1" si="3"/>
        <v>-</v>
      </c>
      <c r="H17" s="103" t="str">
        <f t="shared" ca="1" si="3"/>
        <v>-</v>
      </c>
      <c r="I17" s="169" t="str">
        <f t="shared" ca="1" si="3"/>
        <v>-</v>
      </c>
      <c r="J17" s="102" t="str">
        <f t="shared" ca="1" si="3"/>
        <v>-</v>
      </c>
    </row>
    <row r="18" spans="1:11" hidden="1">
      <c r="A18" s="102">
        <f t="shared" si="4"/>
        <v>8</v>
      </c>
      <c r="B18" s="102" t="str">
        <f t="shared" ca="1" si="2"/>
        <v>N</v>
      </c>
      <c r="C18" s="102" t="str">
        <f t="shared" ca="1" si="3"/>
        <v>-</v>
      </c>
      <c r="D18" s="102" t="str">
        <f t="shared" ca="1" si="3"/>
        <v>-</v>
      </c>
      <c r="E18" s="169" t="str">
        <f t="shared" ca="1" si="3"/>
        <v>-</v>
      </c>
      <c r="F18" s="169" t="str">
        <f t="shared" ca="1" si="3"/>
        <v>-</v>
      </c>
      <c r="G18" s="102" t="str">
        <f t="shared" ca="1" si="3"/>
        <v>-</v>
      </c>
      <c r="H18" s="103" t="str">
        <f t="shared" ca="1" si="3"/>
        <v>-</v>
      </c>
      <c r="I18" s="169" t="str">
        <f t="shared" ca="1" si="3"/>
        <v>-</v>
      </c>
      <c r="J18" s="102" t="str">
        <f t="shared" ca="1" si="3"/>
        <v>-</v>
      </c>
    </row>
    <row r="19" spans="1:11" hidden="1">
      <c r="A19" s="102">
        <f t="shared" si="4"/>
        <v>9</v>
      </c>
      <c r="B19" s="102" t="str">
        <f t="shared" ca="1" si="2"/>
        <v>N</v>
      </c>
      <c r="C19" s="102" t="str">
        <f t="shared" ca="1" si="3"/>
        <v>-</v>
      </c>
      <c r="D19" s="102" t="str">
        <f t="shared" ca="1" si="3"/>
        <v>-</v>
      </c>
      <c r="E19" s="169" t="str">
        <f t="shared" ca="1" si="3"/>
        <v>-</v>
      </c>
      <c r="F19" s="169" t="str">
        <f t="shared" ca="1" si="3"/>
        <v>-</v>
      </c>
      <c r="G19" s="102" t="str">
        <f t="shared" ca="1" si="3"/>
        <v>-</v>
      </c>
      <c r="H19" s="103" t="str">
        <f t="shared" ca="1" si="3"/>
        <v>-</v>
      </c>
      <c r="I19" s="169" t="str">
        <f t="shared" ca="1" si="3"/>
        <v>-</v>
      </c>
      <c r="J19" s="102" t="str">
        <f t="shared" ca="1" si="3"/>
        <v>-</v>
      </c>
    </row>
    <row r="20" spans="1:11" hidden="1">
      <c r="A20" s="102">
        <f t="shared" si="4"/>
        <v>10</v>
      </c>
      <c r="B20" s="102" t="str">
        <f t="shared" ca="1" si="2"/>
        <v>N</v>
      </c>
      <c r="C20" s="102" t="str">
        <f t="shared" ca="1" si="3"/>
        <v>-</v>
      </c>
      <c r="D20" s="102" t="str">
        <f t="shared" ca="1" si="3"/>
        <v>-</v>
      </c>
      <c r="E20" s="169" t="str">
        <f t="shared" ca="1" si="3"/>
        <v>-</v>
      </c>
      <c r="F20" s="169" t="str">
        <f t="shared" ca="1" si="3"/>
        <v>-</v>
      </c>
      <c r="G20" s="102" t="str">
        <f t="shared" ca="1" si="3"/>
        <v>-</v>
      </c>
      <c r="H20" s="135" t="str">
        <f t="shared" ca="1" si="3"/>
        <v>-</v>
      </c>
      <c r="I20" s="169" t="str">
        <f t="shared" ca="1" si="3"/>
        <v>-</v>
      </c>
      <c r="J20" s="102" t="str">
        <f t="shared" ca="1" si="3"/>
        <v>-</v>
      </c>
    </row>
    <row r="21" spans="1:11" hidden="1">
      <c r="A21" s="102">
        <f t="shared" si="4"/>
        <v>11</v>
      </c>
      <c r="B21" s="102" t="str">
        <f t="shared" ca="1" si="2"/>
        <v>N</v>
      </c>
      <c r="C21" s="102" t="str">
        <f t="shared" ref="C21:J30" ca="1" si="5">IF($B21="OK",OFFSET(cluster_data_ul,$A21,C$2),"-")</f>
        <v>-</v>
      </c>
      <c r="D21" s="102" t="str">
        <f t="shared" ca="1" si="5"/>
        <v>-</v>
      </c>
      <c r="E21" s="169" t="str">
        <f t="shared" ca="1" si="5"/>
        <v>-</v>
      </c>
      <c r="F21" s="169" t="str">
        <f t="shared" ca="1" si="5"/>
        <v>-</v>
      </c>
      <c r="G21" s="102" t="str">
        <f t="shared" ca="1" si="5"/>
        <v>-</v>
      </c>
      <c r="H21" s="135" t="str">
        <f t="shared" ca="1" si="5"/>
        <v>-</v>
      </c>
      <c r="I21" s="169" t="str">
        <f t="shared" ca="1" si="5"/>
        <v>-</v>
      </c>
      <c r="J21" s="102" t="str">
        <f t="shared" ca="1" si="5"/>
        <v>-</v>
      </c>
    </row>
    <row r="22" spans="1:11" hidden="1">
      <c r="A22" s="102">
        <f t="shared" si="4"/>
        <v>12</v>
      </c>
      <c r="B22" s="102" t="str">
        <f t="shared" ca="1" si="2"/>
        <v>N</v>
      </c>
      <c r="C22" s="102" t="str">
        <f t="shared" ca="1" si="5"/>
        <v>-</v>
      </c>
      <c r="D22" s="102" t="str">
        <f t="shared" ca="1" si="5"/>
        <v>-</v>
      </c>
      <c r="E22" s="169" t="str">
        <f t="shared" ca="1" si="5"/>
        <v>-</v>
      </c>
      <c r="F22" s="169" t="str">
        <f t="shared" ca="1" si="5"/>
        <v>-</v>
      </c>
      <c r="G22" s="102" t="str">
        <f t="shared" ca="1" si="5"/>
        <v>-</v>
      </c>
      <c r="H22" s="135" t="str">
        <f t="shared" ca="1" si="5"/>
        <v>-</v>
      </c>
      <c r="I22" s="169" t="str">
        <f t="shared" ca="1" si="5"/>
        <v>-</v>
      </c>
      <c r="J22" s="102" t="str">
        <f t="shared" ca="1" si="5"/>
        <v>-</v>
      </c>
    </row>
    <row r="23" spans="1:11" hidden="1">
      <c r="A23" s="102">
        <f t="shared" si="4"/>
        <v>13</v>
      </c>
      <c r="B23" s="102" t="str">
        <f t="shared" ca="1" si="2"/>
        <v>N</v>
      </c>
      <c r="C23" s="102" t="str">
        <f t="shared" ca="1" si="5"/>
        <v>-</v>
      </c>
      <c r="D23" s="102" t="str">
        <f t="shared" ca="1" si="5"/>
        <v>-</v>
      </c>
      <c r="E23" s="169" t="str">
        <f t="shared" ca="1" si="5"/>
        <v>-</v>
      </c>
      <c r="F23" s="169" t="str">
        <f t="shared" ca="1" si="5"/>
        <v>-</v>
      </c>
      <c r="G23" s="102" t="str">
        <f t="shared" ca="1" si="5"/>
        <v>-</v>
      </c>
      <c r="H23" s="103" t="str">
        <f t="shared" ca="1" si="5"/>
        <v>-</v>
      </c>
      <c r="I23" s="169" t="str">
        <f t="shared" ca="1" si="5"/>
        <v>-</v>
      </c>
      <c r="J23" s="102" t="str">
        <f t="shared" ca="1" si="5"/>
        <v>-</v>
      </c>
    </row>
    <row r="24" spans="1:11" hidden="1">
      <c r="A24" s="102">
        <f t="shared" si="4"/>
        <v>14</v>
      </c>
      <c r="B24" s="102" t="str">
        <f t="shared" ca="1" si="2"/>
        <v>N</v>
      </c>
      <c r="C24" s="102" t="str">
        <f t="shared" ca="1" si="5"/>
        <v>-</v>
      </c>
      <c r="D24" s="102" t="str">
        <f t="shared" ca="1" si="5"/>
        <v>-</v>
      </c>
      <c r="E24" s="169" t="str">
        <f t="shared" ca="1" si="5"/>
        <v>-</v>
      </c>
      <c r="F24" s="169" t="str">
        <f t="shared" ca="1" si="5"/>
        <v>-</v>
      </c>
      <c r="G24" s="102" t="str">
        <f t="shared" ca="1" si="5"/>
        <v>-</v>
      </c>
      <c r="H24" s="103" t="str">
        <f t="shared" ca="1" si="5"/>
        <v>-</v>
      </c>
      <c r="I24" s="169" t="str">
        <f t="shared" ca="1" si="5"/>
        <v>-</v>
      </c>
      <c r="J24" s="102" t="str">
        <f t="shared" ca="1" si="5"/>
        <v>-</v>
      </c>
    </row>
    <row r="25" spans="1:11" hidden="1">
      <c r="A25" s="102">
        <f t="shared" si="4"/>
        <v>15</v>
      </c>
      <c r="B25" s="102" t="str">
        <f t="shared" ca="1" si="2"/>
        <v>N</v>
      </c>
      <c r="C25" s="102" t="str">
        <f t="shared" ca="1" si="5"/>
        <v>-</v>
      </c>
      <c r="D25" s="102" t="str">
        <f t="shared" ca="1" si="5"/>
        <v>-</v>
      </c>
      <c r="E25" s="169" t="str">
        <f t="shared" ca="1" si="5"/>
        <v>-</v>
      </c>
      <c r="F25" s="169" t="str">
        <f t="shared" ca="1" si="5"/>
        <v>-</v>
      </c>
      <c r="G25" s="102" t="str">
        <f t="shared" ca="1" si="5"/>
        <v>-</v>
      </c>
      <c r="H25" s="103" t="str">
        <f t="shared" ca="1" si="5"/>
        <v>-</v>
      </c>
      <c r="I25" s="169" t="str">
        <f t="shared" ca="1" si="5"/>
        <v>-</v>
      </c>
      <c r="J25" s="102" t="str">
        <f t="shared" ca="1" si="5"/>
        <v>-</v>
      </c>
    </row>
    <row r="26" spans="1:11" hidden="1">
      <c r="A26" s="102">
        <f t="shared" si="4"/>
        <v>16</v>
      </c>
      <c r="B26" s="102" t="str">
        <f t="shared" ca="1" si="2"/>
        <v>N</v>
      </c>
      <c r="C26" s="102" t="str">
        <f t="shared" ca="1" si="5"/>
        <v>-</v>
      </c>
      <c r="D26" s="102" t="str">
        <f t="shared" ca="1" si="5"/>
        <v>-</v>
      </c>
      <c r="E26" s="169" t="str">
        <f t="shared" ca="1" si="5"/>
        <v>-</v>
      </c>
      <c r="F26" s="169" t="str">
        <f t="shared" ca="1" si="5"/>
        <v>-</v>
      </c>
      <c r="G26" s="102" t="str">
        <f t="shared" ca="1" si="5"/>
        <v>-</v>
      </c>
      <c r="H26" s="103" t="str">
        <f t="shared" ca="1" si="5"/>
        <v>-</v>
      </c>
      <c r="I26" s="169" t="str">
        <f t="shared" ca="1" si="5"/>
        <v>-</v>
      </c>
      <c r="J26" s="102" t="str">
        <f t="shared" ca="1" si="5"/>
        <v>-</v>
      </c>
    </row>
    <row r="27" spans="1:11" hidden="1">
      <c r="A27" s="102">
        <f t="shared" si="4"/>
        <v>17</v>
      </c>
      <c r="B27" s="102" t="str">
        <f t="shared" ca="1" si="2"/>
        <v>N</v>
      </c>
      <c r="C27" s="102" t="str">
        <f t="shared" ca="1" si="5"/>
        <v>-</v>
      </c>
      <c r="D27" s="102" t="str">
        <f t="shared" ca="1" si="5"/>
        <v>-</v>
      </c>
      <c r="E27" s="169" t="str">
        <f t="shared" ca="1" si="5"/>
        <v>-</v>
      </c>
      <c r="F27" s="169" t="str">
        <f t="shared" ca="1" si="5"/>
        <v>-</v>
      </c>
      <c r="G27" s="102" t="str">
        <f t="shared" ca="1" si="5"/>
        <v>-</v>
      </c>
      <c r="H27" s="103" t="str">
        <f t="shared" ca="1" si="5"/>
        <v>-</v>
      </c>
      <c r="I27" s="169" t="str">
        <f t="shared" ca="1" si="5"/>
        <v>-</v>
      </c>
      <c r="J27" s="102" t="str">
        <f t="shared" ca="1" si="5"/>
        <v>-</v>
      </c>
    </row>
    <row r="28" spans="1:11">
      <c r="A28" s="102">
        <f t="shared" si="4"/>
        <v>18</v>
      </c>
      <c r="B28" s="102" t="str">
        <f t="shared" ca="1" si="2"/>
        <v>OK</v>
      </c>
      <c r="C28" s="102" t="str">
        <f t="shared" ca="1" si="5"/>
        <v>coal_lig_st</v>
      </c>
      <c r="D28" s="102" t="str">
        <f t="shared" ca="1" si="5"/>
        <v>coal_lig_st</v>
      </c>
      <c r="E28" s="169" t="e">
        <f t="shared" ca="1" si="5"/>
        <v>#VALUE!</v>
      </c>
      <c r="F28" s="169" t="e">
        <f t="shared" ca="1" si="5"/>
        <v>#VALUE!</v>
      </c>
      <c r="G28" s="102" t="str">
        <f t="shared" ca="1" si="5"/>
        <v>coal_lig</v>
      </c>
      <c r="H28" s="103" t="str">
        <f t="shared" ca="1" si="5"/>
        <v/>
      </c>
      <c r="I28" s="169" t="e">
        <f t="shared" ca="1" si="5"/>
        <v>#VALUE!</v>
      </c>
      <c r="J28" s="102" t="str">
        <f t="shared" ca="1" si="5"/>
        <v>coal_lig_st</v>
      </c>
      <c r="K28" s="102" t="e">
        <f ca="1">E28/I28</f>
        <v>#VALUE!</v>
      </c>
    </row>
    <row r="29" spans="1:11">
      <c r="A29" s="102">
        <f t="shared" si="4"/>
        <v>19</v>
      </c>
      <c r="B29" s="102" t="str">
        <f t="shared" ca="1" si="2"/>
        <v>OK</v>
      </c>
      <c r="C29" s="102" t="str">
        <f t="shared" ca="1" si="5"/>
        <v>coal_sub_st</v>
      </c>
      <c r="D29" s="102" t="str">
        <f t="shared" ca="1" si="5"/>
        <v>coal_sub_st</v>
      </c>
      <c r="E29" s="169">
        <f t="shared" ca="1" si="5"/>
        <v>2.2904</v>
      </c>
      <c r="F29" s="169">
        <f t="shared" ca="1" si="5"/>
        <v>2.2904</v>
      </c>
      <c r="G29" s="102" t="str">
        <f t="shared" ca="1" si="5"/>
        <v>coal_sub</v>
      </c>
      <c r="H29" s="135">
        <f t="shared" ca="1" si="5"/>
        <v>10.535731241075796</v>
      </c>
      <c r="I29" s="169">
        <f t="shared" ca="1" si="5"/>
        <v>0.5726</v>
      </c>
      <c r="J29" s="102" t="str">
        <f t="shared" ca="1" si="5"/>
        <v>coal_sub_st</v>
      </c>
      <c r="K29" s="102">
        <f t="shared" ref="K29:K34" ca="1" si="6">E29/I29</f>
        <v>4</v>
      </c>
    </row>
    <row r="30" spans="1:11">
      <c r="A30" s="102">
        <f>ROW(C30)-ROW(C$10)</f>
        <v>20</v>
      </c>
      <c r="B30" s="102" t="str">
        <f t="shared" ca="1" si="2"/>
        <v>OK</v>
      </c>
      <c r="C30" s="102" t="str">
        <f t="shared" ca="1" si="5"/>
        <v>ng_cc</v>
      </c>
      <c r="D30" s="102" t="str">
        <f t="shared" ca="1" si="5"/>
        <v>ng_cc</v>
      </c>
      <c r="E30" s="169">
        <f t="shared" ca="1" si="5"/>
        <v>3.4265699999999999</v>
      </c>
      <c r="F30" s="169">
        <f t="shared" ca="1" si="5"/>
        <v>3.4265699999999999</v>
      </c>
      <c r="G30" s="102" t="str">
        <f t="shared" ca="1" si="5"/>
        <v>ng</v>
      </c>
      <c r="H30" s="135">
        <f t="shared" ca="1" si="5"/>
        <v>7.5503105647697417</v>
      </c>
      <c r="I30" s="169">
        <f t="shared" ca="1" si="5"/>
        <v>0.48951</v>
      </c>
      <c r="J30" s="102" t="str">
        <f t="shared" ca="1" si="5"/>
        <v>ng_cc</v>
      </c>
      <c r="K30" s="102">
        <f t="shared" ca="1" si="6"/>
        <v>7</v>
      </c>
    </row>
    <row r="31" spans="1:11">
      <c r="A31" s="102">
        <f t="shared" ref="A31:A37" si="7">ROW(C31)-ROW(C$10)</f>
        <v>21</v>
      </c>
      <c r="B31" s="102" t="str">
        <f t="shared" ca="1" si="2"/>
        <v>OK</v>
      </c>
      <c r="C31" s="102" t="str">
        <f t="shared" ref="C31:J40" ca="1" si="8">IF($B31="OK",OFFSET(cluster_data_ul,$A31,C$2),"-")</f>
        <v>ng_gt</v>
      </c>
      <c r="D31" s="102" t="str">
        <f t="shared" ca="1" si="8"/>
        <v>ng_gt</v>
      </c>
      <c r="E31" s="169">
        <f t="shared" ca="1" si="8"/>
        <v>0.99018000000000006</v>
      </c>
      <c r="F31" s="169">
        <f t="shared" ca="1" si="8"/>
        <v>0.99018000000000006</v>
      </c>
      <c r="G31" s="102" t="str">
        <f t="shared" ca="1" si="8"/>
        <v>ng</v>
      </c>
      <c r="H31" s="135">
        <f t="shared" ca="1" si="8"/>
        <v>11.40265917733791</v>
      </c>
      <c r="I31" s="169">
        <f t="shared" ca="1" si="8"/>
        <v>0.11002000000000001</v>
      </c>
      <c r="J31" s="102" t="str">
        <f t="shared" ca="1" si="8"/>
        <v>ng_gt</v>
      </c>
      <c r="K31" s="102">
        <f t="shared" ca="1" si="6"/>
        <v>9</v>
      </c>
    </row>
    <row r="32" spans="1:11">
      <c r="A32" s="102">
        <f t="shared" si="7"/>
        <v>22</v>
      </c>
      <c r="B32" s="102" t="str">
        <f t="shared" ca="1" si="2"/>
        <v>OK</v>
      </c>
      <c r="C32" s="102" t="str">
        <f t="shared" ca="1" si="8"/>
        <v>ng_st</v>
      </c>
      <c r="D32" s="102" t="str">
        <f t="shared" ca="1" si="8"/>
        <v>ng_st</v>
      </c>
      <c r="E32" s="169" t="e">
        <f t="shared" ca="1" si="8"/>
        <v>#VALUE!</v>
      </c>
      <c r="F32" s="169" t="e">
        <f t="shared" ca="1" si="8"/>
        <v>#VALUE!</v>
      </c>
      <c r="G32" s="102" t="str">
        <f t="shared" ca="1" si="8"/>
        <v>ng</v>
      </c>
      <c r="H32" s="103" t="str">
        <f t="shared" ca="1" si="8"/>
        <v/>
      </c>
      <c r="I32" s="169" t="e">
        <f t="shared" ca="1" si="8"/>
        <v>#VALUE!</v>
      </c>
      <c r="J32" s="102" t="str">
        <f t="shared" ca="1" si="8"/>
        <v>ng_st</v>
      </c>
      <c r="K32" s="102" t="e">
        <f t="shared" ca="1" si="6"/>
        <v>#VALUE!</v>
      </c>
    </row>
    <row r="33" spans="1:11">
      <c r="A33" s="102">
        <f t="shared" si="7"/>
        <v>23</v>
      </c>
      <c r="B33" s="102" t="str">
        <f t="shared" ca="1" si="2"/>
        <v>OK</v>
      </c>
      <c r="C33" s="102" t="str">
        <f t="shared" ca="1" si="8"/>
        <v>u235_st</v>
      </c>
      <c r="D33" s="102" t="str">
        <f t="shared" ca="1" si="8"/>
        <v>u235_st</v>
      </c>
      <c r="E33" s="169" t="e">
        <f t="shared" ca="1" si="8"/>
        <v>#VALUE!</v>
      </c>
      <c r="F33" s="169" t="e">
        <f t="shared" ca="1" si="8"/>
        <v>#VALUE!</v>
      </c>
      <c r="G33" s="102" t="str">
        <f t="shared" ca="1" si="8"/>
        <v>u235</v>
      </c>
      <c r="H33" s="103" t="str">
        <f t="shared" ca="1" si="8"/>
        <v/>
      </c>
      <c r="I33" s="169" t="e">
        <f t="shared" ca="1" si="8"/>
        <v>#VALUE!</v>
      </c>
      <c r="J33" s="102" t="str">
        <f t="shared" ca="1" si="8"/>
        <v>u235_st</v>
      </c>
      <c r="K33" s="102" t="e">
        <f t="shared" ca="1" si="6"/>
        <v>#VALUE!</v>
      </c>
    </row>
    <row r="34" spans="1:11">
      <c r="A34" s="102">
        <f t="shared" si="7"/>
        <v>24</v>
      </c>
      <c r="B34" s="102" t="str">
        <f t="shared" ca="1" si="2"/>
        <v>OK</v>
      </c>
      <c r="C34" s="102" t="str">
        <f t="shared" ca="1" si="8"/>
        <v>wind</v>
      </c>
      <c r="D34" s="102" t="str">
        <f t="shared" ca="1" si="8"/>
        <v>wind</v>
      </c>
      <c r="E34" s="169">
        <f t="shared" ca="1" si="8"/>
        <v>0.5</v>
      </c>
      <c r="F34" s="169">
        <f t="shared" ca="1" si="8"/>
        <v>0.5</v>
      </c>
      <c r="G34" s="102" t="str">
        <f t="shared" ca="1" si="8"/>
        <v>wind</v>
      </c>
      <c r="H34" s="103">
        <f t="shared" ca="1" si="8"/>
        <v>1</v>
      </c>
      <c r="I34" s="169">
        <f t="shared" ca="1" si="8"/>
        <v>0.5</v>
      </c>
      <c r="J34" s="102" t="str">
        <f t="shared" ca="1" si="8"/>
        <v>wind</v>
      </c>
      <c r="K34" s="102">
        <f t="shared" ca="1" si="6"/>
        <v>1</v>
      </c>
    </row>
    <row r="35" spans="1:11" hidden="1">
      <c r="A35" s="102">
        <f t="shared" si="7"/>
        <v>25</v>
      </c>
      <c r="B35" s="102" t="str">
        <f t="shared" ca="1" si="2"/>
        <v>N</v>
      </c>
      <c r="C35" s="102" t="str">
        <f t="shared" ca="1" si="8"/>
        <v>-</v>
      </c>
      <c r="D35" s="102" t="str">
        <f t="shared" ca="1" si="8"/>
        <v>-</v>
      </c>
      <c r="E35" s="169" t="str">
        <f t="shared" ca="1" si="8"/>
        <v>-</v>
      </c>
      <c r="F35" s="169" t="str">
        <f t="shared" ca="1" si="8"/>
        <v>-</v>
      </c>
      <c r="G35" s="102" t="str">
        <f t="shared" ca="1" si="8"/>
        <v>-</v>
      </c>
      <c r="H35" s="103" t="str">
        <f t="shared" ca="1" si="8"/>
        <v>-</v>
      </c>
      <c r="I35" s="169" t="str">
        <f t="shared" ca="1" si="8"/>
        <v>-</v>
      </c>
      <c r="J35" s="102" t="str">
        <f t="shared" ca="1" si="8"/>
        <v>-</v>
      </c>
    </row>
    <row r="36" spans="1:11" hidden="1">
      <c r="A36" s="102">
        <f t="shared" si="7"/>
        <v>26</v>
      </c>
      <c r="B36" s="102" t="str">
        <f t="shared" ca="1" si="2"/>
        <v>N</v>
      </c>
      <c r="C36" s="102" t="str">
        <f t="shared" ca="1" si="8"/>
        <v>-</v>
      </c>
      <c r="D36" s="102" t="str">
        <f t="shared" ca="1" si="8"/>
        <v>-</v>
      </c>
      <c r="E36" s="169" t="str">
        <f t="shared" ca="1" si="8"/>
        <v>-</v>
      </c>
      <c r="F36" s="169" t="str">
        <f t="shared" ca="1" si="8"/>
        <v>-</v>
      </c>
      <c r="G36" s="102" t="str">
        <f t="shared" ca="1" si="8"/>
        <v>-</v>
      </c>
      <c r="H36" s="103" t="str">
        <f t="shared" ca="1" si="8"/>
        <v>-</v>
      </c>
      <c r="I36" s="169" t="str">
        <f t="shared" ca="1" si="8"/>
        <v>-</v>
      </c>
      <c r="J36" s="102" t="str">
        <f t="shared" ca="1" si="8"/>
        <v>-</v>
      </c>
    </row>
    <row r="37" spans="1:11" hidden="1">
      <c r="A37" s="102">
        <f t="shared" si="7"/>
        <v>27</v>
      </c>
      <c r="B37" s="102" t="str">
        <f t="shared" ca="1" si="2"/>
        <v>N</v>
      </c>
      <c r="C37" s="102" t="str">
        <f t="shared" ca="1" si="8"/>
        <v>-</v>
      </c>
      <c r="D37" s="102" t="str">
        <f t="shared" ca="1" si="8"/>
        <v>-</v>
      </c>
      <c r="E37" s="169" t="str">
        <f t="shared" ca="1" si="8"/>
        <v>-</v>
      </c>
      <c r="F37" s="169" t="str">
        <f t="shared" ca="1" si="8"/>
        <v>-</v>
      </c>
      <c r="G37" s="102" t="str">
        <f t="shared" ca="1" si="8"/>
        <v>-</v>
      </c>
      <c r="H37" s="103" t="str">
        <f t="shared" ca="1" si="8"/>
        <v>-</v>
      </c>
      <c r="I37" s="169" t="str">
        <f t="shared" ca="1" si="8"/>
        <v>-</v>
      </c>
      <c r="J37" s="102" t="str">
        <f t="shared" ca="1" si="8"/>
        <v>-</v>
      </c>
    </row>
    <row r="38" spans="1:11" hidden="1">
      <c r="A38" s="102">
        <f>ROW(C38)-ROW(C$10)</f>
        <v>28</v>
      </c>
      <c r="B38" s="102" t="str">
        <f t="shared" ca="1" si="2"/>
        <v>N</v>
      </c>
      <c r="C38" s="102" t="str">
        <f t="shared" ca="1" si="8"/>
        <v>-</v>
      </c>
      <c r="D38" s="102" t="str">
        <f t="shared" ca="1" si="8"/>
        <v>-</v>
      </c>
      <c r="E38" s="169" t="str">
        <f t="shared" ca="1" si="8"/>
        <v>-</v>
      </c>
      <c r="F38" s="169" t="str">
        <f t="shared" ca="1" si="8"/>
        <v>-</v>
      </c>
      <c r="G38" s="102" t="str">
        <f t="shared" ca="1" si="8"/>
        <v>-</v>
      </c>
      <c r="H38" s="135" t="str">
        <f t="shared" ca="1" si="8"/>
        <v>-</v>
      </c>
      <c r="I38" s="169" t="str">
        <f t="shared" ca="1" si="8"/>
        <v>-</v>
      </c>
      <c r="J38" s="102" t="str">
        <f t="shared" ca="1" si="8"/>
        <v>-</v>
      </c>
    </row>
    <row r="39" spans="1:11" hidden="1">
      <c r="A39" s="102">
        <f t="shared" ref="A39:A44" si="9">ROW(C39)-ROW(C$10)</f>
        <v>29</v>
      </c>
      <c r="B39" s="102" t="str">
        <f t="shared" ca="1" si="2"/>
        <v>N</v>
      </c>
      <c r="C39" s="102" t="str">
        <f t="shared" ca="1" si="8"/>
        <v>-</v>
      </c>
      <c r="D39" s="102" t="str">
        <f t="shared" ca="1" si="8"/>
        <v>-</v>
      </c>
      <c r="E39" s="169" t="str">
        <f t="shared" ca="1" si="8"/>
        <v>-</v>
      </c>
      <c r="F39" s="169" t="str">
        <f t="shared" ca="1" si="8"/>
        <v>-</v>
      </c>
      <c r="G39" s="102" t="str">
        <f t="shared" ca="1" si="8"/>
        <v>-</v>
      </c>
      <c r="H39" s="135" t="str">
        <f t="shared" ca="1" si="8"/>
        <v>-</v>
      </c>
      <c r="I39" s="169" t="str">
        <f t="shared" ca="1" si="8"/>
        <v>-</v>
      </c>
      <c r="J39" s="102" t="str">
        <f t="shared" ca="1" si="8"/>
        <v>-</v>
      </c>
    </row>
    <row r="40" spans="1:11" hidden="1">
      <c r="A40" s="102">
        <f t="shared" si="9"/>
        <v>30</v>
      </c>
      <c r="B40" s="102" t="str">
        <f t="shared" ca="1" si="2"/>
        <v>N</v>
      </c>
      <c r="C40" s="102" t="str">
        <f t="shared" ca="1" si="8"/>
        <v>-</v>
      </c>
      <c r="D40" s="102" t="str">
        <f t="shared" ca="1" si="8"/>
        <v>-</v>
      </c>
      <c r="E40" s="169" t="str">
        <f t="shared" ca="1" si="8"/>
        <v>-</v>
      </c>
      <c r="F40" s="169" t="str">
        <f t="shared" ca="1" si="8"/>
        <v>-</v>
      </c>
      <c r="G40" s="102" t="str">
        <f t="shared" ca="1" si="8"/>
        <v>-</v>
      </c>
      <c r="H40" s="135" t="str">
        <f t="shared" ca="1" si="8"/>
        <v>-</v>
      </c>
      <c r="I40" s="169" t="str">
        <f t="shared" ca="1" si="8"/>
        <v>-</v>
      </c>
      <c r="J40" s="102" t="str">
        <f t="shared" ca="1" si="8"/>
        <v>-</v>
      </c>
    </row>
    <row r="41" spans="1:11" hidden="1">
      <c r="A41" s="102">
        <f t="shared" si="9"/>
        <v>31</v>
      </c>
      <c r="B41" s="102" t="str">
        <f t="shared" ca="1" si="2"/>
        <v>N</v>
      </c>
      <c r="C41" s="102" t="str">
        <f t="shared" ref="C41:J50" ca="1" si="10">IF($B41="OK",OFFSET(cluster_data_ul,$A41,C$2),"-")</f>
        <v>-</v>
      </c>
      <c r="D41" s="102" t="str">
        <f t="shared" ca="1" si="10"/>
        <v>-</v>
      </c>
      <c r="E41" s="169" t="str">
        <f t="shared" ca="1" si="10"/>
        <v>-</v>
      </c>
      <c r="F41" s="169" t="str">
        <f t="shared" ca="1" si="10"/>
        <v>-</v>
      </c>
      <c r="G41" s="102" t="str">
        <f t="shared" ca="1" si="10"/>
        <v>-</v>
      </c>
      <c r="H41" s="103" t="str">
        <f t="shared" ca="1" si="10"/>
        <v>-</v>
      </c>
      <c r="I41" s="169" t="str">
        <f t="shared" ca="1" si="10"/>
        <v>-</v>
      </c>
      <c r="J41" s="102" t="str">
        <f t="shared" ca="1" si="10"/>
        <v>-</v>
      </c>
    </row>
    <row r="42" spans="1:11" hidden="1">
      <c r="A42" s="102">
        <f t="shared" si="9"/>
        <v>32</v>
      </c>
      <c r="B42" s="102" t="str">
        <f t="shared" ca="1" si="2"/>
        <v>N</v>
      </c>
      <c r="C42" s="102" t="str">
        <f t="shared" ca="1" si="10"/>
        <v>-</v>
      </c>
      <c r="D42" s="102" t="str">
        <f t="shared" ca="1" si="10"/>
        <v>-</v>
      </c>
      <c r="E42" s="169" t="str">
        <f t="shared" ca="1" si="10"/>
        <v>-</v>
      </c>
      <c r="F42" s="169" t="str">
        <f t="shared" ca="1" si="10"/>
        <v>-</v>
      </c>
      <c r="G42" s="102" t="str">
        <f t="shared" ca="1" si="10"/>
        <v>-</v>
      </c>
      <c r="H42" s="103" t="str">
        <f t="shared" ca="1" si="10"/>
        <v>-</v>
      </c>
      <c r="I42" s="169" t="str">
        <f t="shared" ca="1" si="10"/>
        <v>-</v>
      </c>
      <c r="J42" s="102" t="str">
        <f t="shared" ca="1" si="10"/>
        <v>-</v>
      </c>
    </row>
    <row r="43" spans="1:11" hidden="1">
      <c r="A43" s="102">
        <f t="shared" si="9"/>
        <v>33</v>
      </c>
      <c r="B43" s="102" t="str">
        <f t="shared" ref="B43:B70" ca="1" si="11">IF(OFFSET(cluster_data_ul,$A43,B$2)&lt;&gt;"",IF(OFFSET(cluster_data_ul,$A43,B$2)=$D$5,"OK","N"),"Too long")</f>
        <v>N</v>
      </c>
      <c r="C43" s="102" t="str">
        <f t="shared" ca="1" si="10"/>
        <v>-</v>
      </c>
      <c r="D43" s="102" t="str">
        <f t="shared" ca="1" si="10"/>
        <v>-</v>
      </c>
      <c r="E43" s="169" t="str">
        <f t="shared" ca="1" si="10"/>
        <v>-</v>
      </c>
      <c r="F43" s="169" t="str">
        <f t="shared" ca="1" si="10"/>
        <v>-</v>
      </c>
      <c r="G43" s="102" t="str">
        <f t="shared" ca="1" si="10"/>
        <v>-</v>
      </c>
      <c r="H43" s="103" t="str">
        <f t="shared" ca="1" si="10"/>
        <v>-</v>
      </c>
      <c r="I43" s="169" t="str">
        <f t="shared" ca="1" si="10"/>
        <v>-</v>
      </c>
      <c r="J43" s="102" t="str">
        <f t="shared" ca="1" si="10"/>
        <v>-</v>
      </c>
    </row>
    <row r="44" spans="1:11" hidden="1">
      <c r="A44" s="102">
        <f t="shared" si="9"/>
        <v>34</v>
      </c>
      <c r="B44" s="102" t="str">
        <f t="shared" ca="1" si="11"/>
        <v>N</v>
      </c>
      <c r="C44" s="102" t="str">
        <f t="shared" ca="1" si="10"/>
        <v>-</v>
      </c>
      <c r="D44" s="102" t="str">
        <f t="shared" ca="1" si="10"/>
        <v>-</v>
      </c>
      <c r="E44" s="169" t="str">
        <f t="shared" ca="1" si="10"/>
        <v>-</v>
      </c>
      <c r="F44" s="169" t="str">
        <f t="shared" ca="1" si="10"/>
        <v>-</v>
      </c>
      <c r="G44" s="102" t="str">
        <f t="shared" ca="1" si="10"/>
        <v>-</v>
      </c>
      <c r="H44" s="103" t="str">
        <f t="shared" ca="1" si="10"/>
        <v>-</v>
      </c>
      <c r="I44" s="169" t="str">
        <f t="shared" ca="1" si="10"/>
        <v>-</v>
      </c>
      <c r="J44" s="102" t="str">
        <f t="shared" ca="1" si="10"/>
        <v>-</v>
      </c>
    </row>
    <row r="45" spans="1:11" hidden="1">
      <c r="A45" s="102">
        <f>ROW(C45)-ROW(C$10)</f>
        <v>35</v>
      </c>
      <c r="B45" s="102" t="str">
        <f t="shared" ca="1" si="11"/>
        <v>N</v>
      </c>
      <c r="C45" s="102" t="str">
        <f t="shared" ca="1" si="10"/>
        <v>-</v>
      </c>
      <c r="D45" s="102" t="str">
        <f t="shared" ca="1" si="10"/>
        <v>-</v>
      </c>
      <c r="E45" s="169" t="str">
        <f t="shared" ca="1" si="10"/>
        <v>-</v>
      </c>
      <c r="F45" s="169" t="str">
        <f t="shared" ca="1" si="10"/>
        <v>-</v>
      </c>
      <c r="G45" s="102" t="str">
        <f t="shared" ca="1" si="10"/>
        <v>-</v>
      </c>
      <c r="H45" s="103" t="str">
        <f t="shared" ca="1" si="10"/>
        <v>-</v>
      </c>
      <c r="I45" s="169" t="str">
        <f t="shared" ca="1" si="10"/>
        <v>-</v>
      </c>
      <c r="J45" s="102" t="str">
        <f t="shared" ca="1" si="10"/>
        <v>-</v>
      </c>
    </row>
    <row r="46" spans="1:11" hidden="1">
      <c r="A46" s="102">
        <f t="shared" ref="A46:A52" si="12">ROW(C46)-ROW(C$10)</f>
        <v>36</v>
      </c>
      <c r="B46" s="102" t="str">
        <f t="shared" ca="1" si="11"/>
        <v>N</v>
      </c>
      <c r="C46" s="102" t="str">
        <f t="shared" ca="1" si="10"/>
        <v>-</v>
      </c>
      <c r="D46" s="102" t="str">
        <f t="shared" ca="1" si="10"/>
        <v>-</v>
      </c>
      <c r="E46" s="169" t="str">
        <f t="shared" ca="1" si="10"/>
        <v>-</v>
      </c>
      <c r="F46" s="169" t="str">
        <f t="shared" ca="1" si="10"/>
        <v>-</v>
      </c>
      <c r="G46" s="102" t="str">
        <f t="shared" ca="1" si="10"/>
        <v>-</v>
      </c>
      <c r="H46" s="103" t="str">
        <f t="shared" ca="1" si="10"/>
        <v>-</v>
      </c>
      <c r="I46" s="169" t="str">
        <f t="shared" ca="1" si="10"/>
        <v>-</v>
      </c>
      <c r="J46" s="102" t="str">
        <f t="shared" ca="1" si="10"/>
        <v>-</v>
      </c>
    </row>
    <row r="47" spans="1:11" hidden="1">
      <c r="A47" s="102">
        <f t="shared" si="12"/>
        <v>37</v>
      </c>
      <c r="B47" s="102" t="str">
        <f t="shared" ca="1" si="11"/>
        <v>N</v>
      </c>
      <c r="C47" s="102" t="str">
        <f t="shared" ca="1" si="10"/>
        <v>-</v>
      </c>
      <c r="D47" s="102" t="str">
        <f t="shared" ca="1" si="10"/>
        <v>-</v>
      </c>
      <c r="E47" s="169" t="str">
        <f t="shared" ca="1" si="10"/>
        <v>-</v>
      </c>
      <c r="F47" s="169" t="str">
        <f t="shared" ca="1" si="10"/>
        <v>-</v>
      </c>
      <c r="G47" s="102" t="str">
        <f t="shared" ca="1" si="10"/>
        <v>-</v>
      </c>
      <c r="H47" s="135" t="str">
        <f t="shared" ca="1" si="10"/>
        <v>-</v>
      </c>
      <c r="I47" s="169" t="str">
        <f t="shared" ca="1" si="10"/>
        <v>-</v>
      </c>
      <c r="J47" s="102" t="str">
        <f t="shared" ca="1" si="10"/>
        <v>-</v>
      </c>
    </row>
    <row r="48" spans="1:11" hidden="1">
      <c r="A48" s="102">
        <f t="shared" si="12"/>
        <v>38</v>
      </c>
      <c r="B48" s="102" t="str">
        <f t="shared" ca="1" si="11"/>
        <v>N</v>
      </c>
      <c r="C48" s="102" t="str">
        <f t="shared" ca="1" si="10"/>
        <v>-</v>
      </c>
      <c r="D48" s="102" t="str">
        <f t="shared" ca="1" si="10"/>
        <v>-</v>
      </c>
      <c r="E48" s="169" t="str">
        <f t="shared" ca="1" si="10"/>
        <v>-</v>
      </c>
      <c r="F48" s="169" t="str">
        <f t="shared" ca="1" si="10"/>
        <v>-</v>
      </c>
      <c r="G48" s="102" t="str">
        <f t="shared" ca="1" si="10"/>
        <v>-</v>
      </c>
      <c r="H48" s="135" t="str">
        <f t="shared" ca="1" si="10"/>
        <v>-</v>
      </c>
      <c r="I48" s="169" t="str">
        <f t="shared" ca="1" si="10"/>
        <v>-</v>
      </c>
      <c r="J48" s="102" t="str">
        <f t="shared" ca="1" si="10"/>
        <v>-</v>
      </c>
    </row>
    <row r="49" spans="1:10" hidden="1">
      <c r="A49" s="102">
        <f t="shared" si="12"/>
        <v>39</v>
      </c>
      <c r="B49" s="102" t="str">
        <f t="shared" ca="1" si="11"/>
        <v>N</v>
      </c>
      <c r="C49" s="102" t="str">
        <f t="shared" ca="1" si="10"/>
        <v>-</v>
      </c>
      <c r="D49" s="102" t="str">
        <f t="shared" ca="1" si="10"/>
        <v>-</v>
      </c>
      <c r="E49" s="169" t="str">
        <f t="shared" ca="1" si="10"/>
        <v>-</v>
      </c>
      <c r="F49" s="169" t="str">
        <f t="shared" ca="1" si="10"/>
        <v>-</v>
      </c>
      <c r="G49" s="102" t="str">
        <f t="shared" ca="1" si="10"/>
        <v>-</v>
      </c>
      <c r="H49" s="135" t="str">
        <f t="shared" ca="1" si="10"/>
        <v>-</v>
      </c>
      <c r="I49" s="169" t="str">
        <f t="shared" ca="1" si="10"/>
        <v>-</v>
      </c>
      <c r="J49" s="102" t="str">
        <f t="shared" ca="1" si="10"/>
        <v>-</v>
      </c>
    </row>
    <row r="50" spans="1:10" hidden="1">
      <c r="A50" s="102">
        <f t="shared" si="12"/>
        <v>40</v>
      </c>
      <c r="B50" s="102" t="str">
        <f t="shared" ca="1" si="11"/>
        <v>N</v>
      </c>
      <c r="C50" s="102" t="str">
        <f t="shared" ca="1" si="10"/>
        <v>-</v>
      </c>
      <c r="D50" s="102" t="str">
        <f t="shared" ca="1" si="10"/>
        <v>-</v>
      </c>
      <c r="E50" s="169" t="str">
        <f t="shared" ca="1" si="10"/>
        <v>-</v>
      </c>
      <c r="F50" s="169" t="str">
        <f t="shared" ca="1" si="10"/>
        <v>-</v>
      </c>
      <c r="G50" s="102" t="str">
        <f t="shared" ca="1" si="10"/>
        <v>-</v>
      </c>
      <c r="H50" s="103" t="str">
        <f t="shared" ca="1" si="10"/>
        <v>-</v>
      </c>
      <c r="I50" s="169" t="str">
        <f t="shared" ca="1" si="10"/>
        <v>-</v>
      </c>
      <c r="J50" s="102" t="str">
        <f t="shared" ca="1" si="10"/>
        <v>-</v>
      </c>
    </row>
    <row r="51" spans="1:10" hidden="1">
      <c r="A51" s="102">
        <f t="shared" si="12"/>
        <v>41</v>
      </c>
      <c r="B51" s="102" t="str">
        <f t="shared" ca="1" si="11"/>
        <v>N</v>
      </c>
      <c r="C51" s="102" t="str">
        <f t="shared" ref="C51:J60" ca="1" si="13">IF($B51="OK",OFFSET(cluster_data_ul,$A51,C$2),"-")</f>
        <v>-</v>
      </c>
      <c r="D51" s="102" t="str">
        <f t="shared" ca="1" si="13"/>
        <v>-</v>
      </c>
      <c r="E51" s="169" t="str">
        <f t="shared" ca="1" si="13"/>
        <v>-</v>
      </c>
      <c r="F51" s="169" t="str">
        <f t="shared" ca="1" si="13"/>
        <v>-</v>
      </c>
      <c r="G51" s="102" t="str">
        <f t="shared" ca="1" si="13"/>
        <v>-</v>
      </c>
      <c r="H51" s="103" t="str">
        <f t="shared" ca="1" si="13"/>
        <v>-</v>
      </c>
      <c r="I51" s="169" t="str">
        <f t="shared" ca="1" si="13"/>
        <v>-</v>
      </c>
      <c r="J51" s="102" t="str">
        <f t="shared" ca="1" si="13"/>
        <v>-</v>
      </c>
    </row>
    <row r="52" spans="1:10" hidden="1">
      <c r="A52" s="102">
        <f t="shared" si="12"/>
        <v>42</v>
      </c>
      <c r="B52" s="102" t="str">
        <f t="shared" ca="1" si="11"/>
        <v>N</v>
      </c>
      <c r="C52" s="102" t="str">
        <f t="shared" ca="1" si="13"/>
        <v>-</v>
      </c>
      <c r="D52" s="102" t="str">
        <f t="shared" ca="1" si="13"/>
        <v>-</v>
      </c>
      <c r="E52" s="169" t="str">
        <f t="shared" ca="1" si="13"/>
        <v>-</v>
      </c>
      <c r="F52" s="169" t="str">
        <f t="shared" ca="1" si="13"/>
        <v>-</v>
      </c>
      <c r="G52" s="102" t="str">
        <f t="shared" ca="1" si="13"/>
        <v>-</v>
      </c>
      <c r="H52" s="103" t="str">
        <f t="shared" ca="1" si="13"/>
        <v>-</v>
      </c>
      <c r="I52" s="169" t="str">
        <f t="shared" ca="1" si="13"/>
        <v>-</v>
      </c>
      <c r="J52" s="102" t="str">
        <f t="shared" ca="1" si="13"/>
        <v>-</v>
      </c>
    </row>
    <row r="53" spans="1:10" hidden="1">
      <c r="A53" s="102">
        <f>ROW(C53)-ROW(C$10)</f>
        <v>43</v>
      </c>
      <c r="B53" s="102" t="str">
        <f t="shared" ca="1" si="11"/>
        <v>N</v>
      </c>
      <c r="C53" s="102" t="str">
        <f t="shared" ca="1" si="13"/>
        <v>-</v>
      </c>
      <c r="D53" s="102" t="str">
        <f t="shared" ca="1" si="13"/>
        <v>-</v>
      </c>
      <c r="E53" s="169" t="str">
        <f t="shared" ca="1" si="13"/>
        <v>-</v>
      </c>
      <c r="F53" s="169" t="str">
        <f t="shared" ca="1" si="13"/>
        <v>-</v>
      </c>
      <c r="G53" s="102" t="str">
        <f t="shared" ca="1" si="13"/>
        <v>-</v>
      </c>
      <c r="H53" s="103" t="str">
        <f t="shared" ca="1" si="13"/>
        <v>-</v>
      </c>
      <c r="I53" s="169" t="str">
        <f t="shared" ca="1" si="13"/>
        <v>-</v>
      </c>
      <c r="J53" s="102" t="str">
        <f t="shared" ca="1" si="13"/>
        <v>-</v>
      </c>
    </row>
    <row r="54" spans="1:10" hidden="1">
      <c r="A54" s="102">
        <f t="shared" ref="A54:A60" si="14">ROW(C54)-ROW(C$10)</f>
        <v>44</v>
      </c>
      <c r="B54" s="102" t="str">
        <f t="shared" ca="1" si="11"/>
        <v>N</v>
      </c>
      <c r="C54" s="102" t="str">
        <f t="shared" ca="1" si="13"/>
        <v>-</v>
      </c>
      <c r="D54" s="102" t="str">
        <f t="shared" ca="1" si="13"/>
        <v>-</v>
      </c>
      <c r="E54" s="169" t="str">
        <f t="shared" ca="1" si="13"/>
        <v>-</v>
      </c>
      <c r="F54" s="169" t="str">
        <f t="shared" ca="1" si="13"/>
        <v>-</v>
      </c>
      <c r="G54" s="102" t="str">
        <f t="shared" ca="1" si="13"/>
        <v>-</v>
      </c>
      <c r="H54" s="103" t="str">
        <f t="shared" ca="1" si="13"/>
        <v>-</v>
      </c>
      <c r="I54" s="169" t="str">
        <f t="shared" ca="1" si="13"/>
        <v>-</v>
      </c>
      <c r="J54" s="102" t="str">
        <f t="shared" ca="1" si="13"/>
        <v>-</v>
      </c>
    </row>
    <row r="55" spans="1:10" hidden="1">
      <c r="A55" s="102">
        <f t="shared" si="14"/>
        <v>45</v>
      </c>
      <c r="B55" s="102" t="str">
        <f t="shared" ca="1" si="11"/>
        <v>N</v>
      </c>
      <c r="C55" s="102" t="str">
        <f t="shared" ca="1" si="13"/>
        <v>-</v>
      </c>
      <c r="D55" s="102" t="str">
        <f t="shared" ca="1" si="13"/>
        <v>-</v>
      </c>
      <c r="E55" s="169" t="str">
        <f t="shared" ca="1" si="13"/>
        <v>-</v>
      </c>
      <c r="F55" s="169" t="str">
        <f t="shared" ca="1" si="13"/>
        <v>-</v>
      </c>
      <c r="G55" s="102" t="str">
        <f t="shared" ca="1" si="13"/>
        <v>-</v>
      </c>
      <c r="H55" s="103" t="str">
        <f t="shared" ca="1" si="13"/>
        <v>-</v>
      </c>
      <c r="I55" s="169" t="str">
        <f t="shared" ca="1" si="13"/>
        <v>-</v>
      </c>
      <c r="J55" s="102" t="str">
        <f t="shared" ca="1" si="13"/>
        <v>-</v>
      </c>
    </row>
    <row r="56" spans="1:10" hidden="1">
      <c r="A56" s="102">
        <f t="shared" si="14"/>
        <v>46</v>
      </c>
      <c r="B56" s="102" t="str">
        <f t="shared" ca="1" si="11"/>
        <v>N</v>
      </c>
      <c r="C56" s="102" t="str">
        <f t="shared" ca="1" si="13"/>
        <v>-</v>
      </c>
      <c r="D56" s="102" t="str">
        <f t="shared" ca="1" si="13"/>
        <v>-</v>
      </c>
      <c r="E56" s="169" t="str">
        <f t="shared" ca="1" si="13"/>
        <v>-</v>
      </c>
      <c r="F56" s="169" t="str">
        <f t="shared" ca="1" si="13"/>
        <v>-</v>
      </c>
      <c r="G56" s="102" t="str">
        <f t="shared" ca="1" si="13"/>
        <v>-</v>
      </c>
      <c r="H56" s="135" t="str">
        <f t="shared" ca="1" si="13"/>
        <v>-</v>
      </c>
      <c r="I56" s="169" t="str">
        <f t="shared" ca="1" si="13"/>
        <v>-</v>
      </c>
      <c r="J56" s="102" t="str">
        <f t="shared" ca="1" si="13"/>
        <v>-</v>
      </c>
    </row>
    <row r="57" spans="1:10" hidden="1">
      <c r="A57" s="102">
        <f t="shared" si="14"/>
        <v>47</v>
      </c>
      <c r="B57" s="102" t="str">
        <f t="shared" ca="1" si="11"/>
        <v>N</v>
      </c>
      <c r="C57" s="102" t="str">
        <f t="shared" ca="1" si="13"/>
        <v>-</v>
      </c>
      <c r="D57" s="102" t="str">
        <f t="shared" ca="1" si="13"/>
        <v>-</v>
      </c>
      <c r="E57" s="169" t="str">
        <f t="shared" ca="1" si="13"/>
        <v>-</v>
      </c>
      <c r="F57" s="169" t="str">
        <f t="shared" ca="1" si="13"/>
        <v>-</v>
      </c>
      <c r="G57" s="102" t="str">
        <f t="shared" ca="1" si="13"/>
        <v>-</v>
      </c>
      <c r="H57" s="103" t="str">
        <f t="shared" ca="1" si="13"/>
        <v>-</v>
      </c>
      <c r="I57" s="169" t="str">
        <f t="shared" ca="1" si="13"/>
        <v>-</v>
      </c>
      <c r="J57" s="102" t="str">
        <f t="shared" ca="1" si="13"/>
        <v>-</v>
      </c>
    </row>
    <row r="58" spans="1:10" hidden="1">
      <c r="A58" s="102">
        <f t="shared" si="14"/>
        <v>48</v>
      </c>
      <c r="B58" s="102" t="str">
        <f t="shared" ca="1" si="11"/>
        <v>N</v>
      </c>
      <c r="C58" s="102" t="str">
        <f t="shared" ca="1" si="13"/>
        <v>-</v>
      </c>
      <c r="D58" s="102" t="str">
        <f t="shared" ca="1" si="13"/>
        <v>-</v>
      </c>
      <c r="E58" s="169" t="str">
        <f t="shared" ca="1" si="13"/>
        <v>-</v>
      </c>
      <c r="F58" s="169" t="str">
        <f t="shared" ca="1" si="13"/>
        <v>-</v>
      </c>
      <c r="G58" s="102" t="str">
        <f t="shared" ca="1" si="13"/>
        <v>-</v>
      </c>
      <c r="H58" s="103" t="str">
        <f t="shared" ca="1" si="13"/>
        <v>-</v>
      </c>
      <c r="I58" s="169" t="str">
        <f t="shared" ca="1" si="13"/>
        <v>-</v>
      </c>
      <c r="J58" s="102" t="str">
        <f t="shared" ca="1" si="13"/>
        <v>-</v>
      </c>
    </row>
    <row r="59" spans="1:10" hidden="1">
      <c r="A59" s="102">
        <f t="shared" si="14"/>
        <v>49</v>
      </c>
      <c r="B59" s="102" t="str">
        <f t="shared" ca="1" si="11"/>
        <v>N</v>
      </c>
      <c r="C59" s="102" t="str">
        <f t="shared" ca="1" si="13"/>
        <v>-</v>
      </c>
      <c r="D59" s="102" t="str">
        <f t="shared" ca="1" si="13"/>
        <v>-</v>
      </c>
      <c r="E59" s="169" t="str">
        <f t="shared" ca="1" si="13"/>
        <v>-</v>
      </c>
      <c r="F59" s="169" t="str">
        <f t="shared" ca="1" si="13"/>
        <v>-</v>
      </c>
      <c r="G59" s="102" t="str">
        <f t="shared" ca="1" si="13"/>
        <v>-</v>
      </c>
      <c r="H59" s="135" t="str">
        <f t="shared" ca="1" si="13"/>
        <v>-</v>
      </c>
      <c r="I59" s="169" t="str">
        <f t="shared" ca="1" si="13"/>
        <v>-</v>
      </c>
      <c r="J59" s="102" t="str">
        <f t="shared" ca="1" si="13"/>
        <v>-</v>
      </c>
    </row>
    <row r="60" spans="1:10" hidden="1">
      <c r="A60" s="102">
        <f t="shared" si="14"/>
        <v>50</v>
      </c>
      <c r="B60" s="102" t="str">
        <f t="shared" ca="1" si="11"/>
        <v>N</v>
      </c>
      <c r="C60" s="102" t="str">
        <f t="shared" ca="1" si="13"/>
        <v>-</v>
      </c>
      <c r="D60" s="102" t="str">
        <f t="shared" ca="1" si="13"/>
        <v>-</v>
      </c>
      <c r="E60" s="169" t="str">
        <f t="shared" ca="1" si="13"/>
        <v>-</v>
      </c>
      <c r="F60" s="169" t="str">
        <f t="shared" ca="1" si="13"/>
        <v>-</v>
      </c>
      <c r="G60" s="102" t="str">
        <f t="shared" ca="1" si="13"/>
        <v>-</v>
      </c>
      <c r="H60" s="103" t="str">
        <f t="shared" ca="1" si="13"/>
        <v>-</v>
      </c>
      <c r="I60" s="169" t="str">
        <f t="shared" ca="1" si="13"/>
        <v>-</v>
      </c>
      <c r="J60" s="102" t="str">
        <f t="shared" ca="1" si="13"/>
        <v>-</v>
      </c>
    </row>
    <row r="61" spans="1:10" hidden="1">
      <c r="A61" s="102">
        <f>ROW(C61)-ROW(C$10)</f>
        <v>51</v>
      </c>
      <c r="B61" s="102" t="str">
        <f t="shared" ca="1" si="11"/>
        <v>N</v>
      </c>
      <c r="C61" s="102" t="str">
        <f t="shared" ref="C61:J70" ca="1" si="15">IF($B61="OK",OFFSET(cluster_data_ul,$A61,C$2),"-")</f>
        <v>-</v>
      </c>
      <c r="D61" s="102" t="str">
        <f t="shared" ca="1" si="15"/>
        <v>-</v>
      </c>
      <c r="E61" s="169" t="str">
        <f t="shared" ca="1" si="15"/>
        <v>-</v>
      </c>
      <c r="F61" s="169" t="str">
        <f t="shared" ca="1" si="15"/>
        <v>-</v>
      </c>
      <c r="G61" s="102" t="str">
        <f t="shared" ca="1" si="15"/>
        <v>-</v>
      </c>
      <c r="H61" s="103" t="str">
        <f t="shared" ca="1" si="15"/>
        <v>-</v>
      </c>
      <c r="I61" s="169" t="str">
        <f t="shared" ca="1" si="15"/>
        <v>-</v>
      </c>
      <c r="J61" s="102" t="str">
        <f t="shared" ca="1" si="15"/>
        <v>-</v>
      </c>
    </row>
    <row r="62" spans="1:10" hidden="1">
      <c r="A62" s="102">
        <f t="shared" ref="A62:A70" si="16">ROW(C62)-ROW(C$10)</f>
        <v>52</v>
      </c>
      <c r="B62" s="102" t="str">
        <f t="shared" ca="1" si="11"/>
        <v>N</v>
      </c>
      <c r="C62" s="102" t="str">
        <f t="shared" ca="1" si="15"/>
        <v>-</v>
      </c>
      <c r="D62" s="102" t="str">
        <f t="shared" ca="1" si="15"/>
        <v>-</v>
      </c>
      <c r="E62" s="169" t="str">
        <f t="shared" ca="1" si="15"/>
        <v>-</v>
      </c>
      <c r="F62" s="169" t="str">
        <f t="shared" ca="1" si="15"/>
        <v>-</v>
      </c>
      <c r="G62" s="102" t="str">
        <f t="shared" ca="1" si="15"/>
        <v>-</v>
      </c>
      <c r="H62" s="135" t="str">
        <f t="shared" ca="1" si="15"/>
        <v>-</v>
      </c>
      <c r="I62" s="169" t="str">
        <f t="shared" ca="1" si="15"/>
        <v>-</v>
      </c>
      <c r="J62" s="102" t="str">
        <f t="shared" ca="1" si="15"/>
        <v>-</v>
      </c>
    </row>
    <row r="63" spans="1:10" hidden="1">
      <c r="A63" s="102">
        <f t="shared" si="16"/>
        <v>53</v>
      </c>
      <c r="B63" s="102" t="str">
        <f t="shared" ca="1" si="11"/>
        <v>N</v>
      </c>
      <c r="C63" s="102" t="str">
        <f t="shared" ca="1" si="15"/>
        <v>-</v>
      </c>
      <c r="D63" s="102" t="str">
        <f t="shared" ca="1" si="15"/>
        <v>-</v>
      </c>
      <c r="E63" s="169" t="str">
        <f t="shared" ca="1" si="15"/>
        <v>-</v>
      </c>
      <c r="F63" s="169" t="str">
        <f t="shared" ca="1" si="15"/>
        <v>-</v>
      </c>
      <c r="G63" s="102" t="str">
        <f t="shared" ca="1" si="15"/>
        <v>-</v>
      </c>
      <c r="H63" s="135" t="str">
        <f t="shared" ca="1" si="15"/>
        <v>-</v>
      </c>
      <c r="I63" s="169" t="str">
        <f t="shared" ca="1" si="15"/>
        <v>-</v>
      </c>
      <c r="J63" s="102" t="str">
        <f t="shared" ca="1" si="15"/>
        <v>-</v>
      </c>
    </row>
    <row r="64" spans="1:10" hidden="1">
      <c r="A64" s="102">
        <f t="shared" si="16"/>
        <v>54</v>
      </c>
      <c r="B64" s="102" t="str">
        <f t="shared" ca="1" si="11"/>
        <v>N</v>
      </c>
      <c r="C64" s="102" t="str">
        <f t="shared" ca="1" si="15"/>
        <v>-</v>
      </c>
      <c r="D64" s="102" t="str">
        <f t="shared" ca="1" si="15"/>
        <v>-</v>
      </c>
      <c r="E64" s="169" t="str">
        <f t="shared" ca="1" si="15"/>
        <v>-</v>
      </c>
      <c r="F64" s="169" t="str">
        <f t="shared" ca="1" si="15"/>
        <v>-</v>
      </c>
      <c r="G64" s="102" t="str">
        <f t="shared" ca="1" si="15"/>
        <v>-</v>
      </c>
      <c r="H64" s="135" t="str">
        <f t="shared" ca="1" si="15"/>
        <v>-</v>
      </c>
      <c r="I64" s="169" t="str">
        <f t="shared" ca="1" si="15"/>
        <v>-</v>
      </c>
      <c r="J64" s="102" t="str">
        <f t="shared" ca="1" si="15"/>
        <v>-</v>
      </c>
    </row>
    <row r="65" spans="1:11" hidden="1">
      <c r="A65" s="102">
        <f t="shared" si="16"/>
        <v>55</v>
      </c>
      <c r="B65" s="102" t="str">
        <f t="shared" ca="1" si="11"/>
        <v>N</v>
      </c>
      <c r="C65" s="102" t="str">
        <f t="shared" ca="1" si="15"/>
        <v>-</v>
      </c>
      <c r="D65" s="102" t="str">
        <f t="shared" ca="1" si="15"/>
        <v>-</v>
      </c>
      <c r="E65" s="169" t="str">
        <f t="shared" ca="1" si="15"/>
        <v>-</v>
      </c>
      <c r="F65" s="169" t="str">
        <f t="shared" ca="1" si="15"/>
        <v>-</v>
      </c>
      <c r="G65" s="102" t="str">
        <f t="shared" ca="1" si="15"/>
        <v>-</v>
      </c>
      <c r="H65" s="135" t="str">
        <f t="shared" ca="1" si="15"/>
        <v>-</v>
      </c>
      <c r="I65" s="169" t="str">
        <f t="shared" ca="1" si="15"/>
        <v>-</v>
      </c>
      <c r="J65" s="102" t="str">
        <f t="shared" ca="1" si="15"/>
        <v>-</v>
      </c>
    </row>
    <row r="66" spans="1:11" hidden="1">
      <c r="A66" s="102">
        <f t="shared" si="16"/>
        <v>56</v>
      </c>
      <c r="B66" s="102" t="str">
        <f t="shared" ca="1" si="11"/>
        <v>N</v>
      </c>
      <c r="C66" s="102" t="str">
        <f t="shared" ca="1" si="15"/>
        <v>-</v>
      </c>
      <c r="D66" s="102" t="str">
        <f t="shared" ca="1" si="15"/>
        <v>-</v>
      </c>
      <c r="E66" s="169" t="str">
        <f t="shared" ca="1" si="15"/>
        <v>-</v>
      </c>
      <c r="F66" s="169" t="str">
        <f t="shared" ca="1" si="15"/>
        <v>-</v>
      </c>
      <c r="G66" s="102" t="str">
        <f t="shared" ca="1" si="15"/>
        <v>-</v>
      </c>
      <c r="H66" s="135" t="str">
        <f t="shared" ca="1" si="15"/>
        <v>-</v>
      </c>
      <c r="I66" s="169" t="str">
        <f t="shared" ca="1" si="15"/>
        <v>-</v>
      </c>
      <c r="J66" s="102" t="str">
        <f t="shared" ca="1" si="15"/>
        <v>-</v>
      </c>
    </row>
    <row r="67" spans="1:11" hidden="1">
      <c r="A67" s="102">
        <f t="shared" si="16"/>
        <v>57</v>
      </c>
      <c r="B67" s="102" t="str">
        <f t="shared" ca="1" si="11"/>
        <v>N</v>
      </c>
      <c r="C67" s="102" t="str">
        <f t="shared" ca="1" si="15"/>
        <v>-</v>
      </c>
      <c r="D67" s="102" t="str">
        <f t="shared" ca="1" si="15"/>
        <v>-</v>
      </c>
      <c r="E67" s="169" t="str">
        <f t="shared" ca="1" si="15"/>
        <v>-</v>
      </c>
      <c r="F67" s="169" t="str">
        <f t="shared" ca="1" si="15"/>
        <v>-</v>
      </c>
      <c r="G67" s="102" t="str">
        <f t="shared" ca="1" si="15"/>
        <v>-</v>
      </c>
      <c r="H67" s="135" t="str">
        <f t="shared" ca="1" si="15"/>
        <v>-</v>
      </c>
      <c r="I67" s="169" t="str">
        <f t="shared" ca="1" si="15"/>
        <v>-</v>
      </c>
      <c r="J67" s="102" t="str">
        <f t="shared" ca="1" si="15"/>
        <v>-</v>
      </c>
    </row>
    <row r="68" spans="1:11" hidden="1">
      <c r="A68" s="102">
        <f t="shared" si="16"/>
        <v>58</v>
      </c>
      <c r="B68" s="102" t="str">
        <f t="shared" ca="1" si="11"/>
        <v>N</v>
      </c>
      <c r="C68" s="102" t="str">
        <f t="shared" ca="1" si="15"/>
        <v>-</v>
      </c>
      <c r="D68" s="102" t="str">
        <f t="shared" ca="1" si="15"/>
        <v>-</v>
      </c>
      <c r="E68" s="169" t="str">
        <f t="shared" ca="1" si="15"/>
        <v>-</v>
      </c>
      <c r="F68" s="169" t="str">
        <f t="shared" ca="1" si="15"/>
        <v>-</v>
      </c>
      <c r="G68" s="102" t="str">
        <f t="shared" ca="1" si="15"/>
        <v>-</v>
      </c>
      <c r="H68" s="135" t="str">
        <f t="shared" ca="1" si="15"/>
        <v>-</v>
      </c>
      <c r="I68" s="169" t="str">
        <f t="shared" ca="1" si="15"/>
        <v>-</v>
      </c>
      <c r="J68" s="102" t="str">
        <f t="shared" ca="1" si="15"/>
        <v>-</v>
      </c>
    </row>
    <row r="69" spans="1:11" hidden="1">
      <c r="A69" s="102">
        <f t="shared" si="16"/>
        <v>59</v>
      </c>
      <c r="B69" s="102" t="str">
        <f t="shared" ca="1" si="11"/>
        <v>Too long</v>
      </c>
      <c r="C69" s="102" t="str">
        <f t="shared" ca="1" si="15"/>
        <v>-</v>
      </c>
      <c r="D69" s="102" t="str">
        <f t="shared" ca="1" si="15"/>
        <v>-</v>
      </c>
      <c r="E69" s="169" t="str">
        <f t="shared" ca="1" si="15"/>
        <v>-</v>
      </c>
      <c r="F69" s="169" t="str">
        <f t="shared" ca="1" si="15"/>
        <v>-</v>
      </c>
      <c r="G69" s="102" t="str">
        <f t="shared" ca="1" si="15"/>
        <v>-</v>
      </c>
      <c r="H69" s="135" t="str">
        <f t="shared" ca="1" si="15"/>
        <v>-</v>
      </c>
      <c r="I69" s="169" t="str">
        <f t="shared" ca="1" si="15"/>
        <v>-</v>
      </c>
      <c r="J69" s="102" t="str">
        <f t="shared" ca="1" si="15"/>
        <v>-</v>
      </c>
    </row>
    <row r="70" spans="1:11" hidden="1">
      <c r="A70" s="102">
        <f t="shared" si="16"/>
        <v>60</v>
      </c>
      <c r="B70" s="102" t="str">
        <f t="shared" ca="1" si="11"/>
        <v>Too long</v>
      </c>
      <c r="C70" s="102" t="str">
        <f t="shared" ca="1" si="15"/>
        <v>-</v>
      </c>
      <c r="D70" s="102" t="str">
        <f t="shared" ca="1" si="15"/>
        <v>-</v>
      </c>
      <c r="E70" s="169" t="str">
        <f t="shared" ca="1" si="15"/>
        <v>-</v>
      </c>
      <c r="F70" s="169" t="str">
        <f t="shared" ca="1" si="15"/>
        <v>-</v>
      </c>
      <c r="G70" s="102" t="str">
        <f t="shared" ca="1" si="15"/>
        <v>-</v>
      </c>
      <c r="H70" s="135" t="str">
        <f t="shared" ca="1" si="15"/>
        <v>-</v>
      </c>
      <c r="I70" s="169" t="str">
        <f t="shared" ca="1" si="15"/>
        <v>-</v>
      </c>
      <c r="J70" s="102" t="str">
        <f t="shared" ca="1" si="15"/>
        <v>-</v>
      </c>
    </row>
    <row r="71" spans="1:11" hidden="1">
      <c r="K71" s="102" t="e">
        <f ca="1">SUM(K28:K34)</f>
        <v>#VALUE!</v>
      </c>
    </row>
  </sheetData>
  <autoFilter ref="A10:J71">
    <filterColumn colId="1">
      <filters>
        <filter val="OK"/>
      </filters>
    </filterColumn>
  </autoFilter>
  <conditionalFormatting sqref="C9:J70">
    <cfRule type="expression" dxfId="7" priority="1">
      <formula>$B9="OK"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8000"/>
  </sheetPr>
  <dimension ref="A1:U103"/>
  <sheetViews>
    <sheetView workbookViewId="0">
      <pane ySplit="8660" topLeftCell="A99"/>
      <selection activeCell="B10" sqref="B10"/>
      <selection pane="bottomLeft" activeCell="C102" sqref="C102"/>
    </sheetView>
  </sheetViews>
  <sheetFormatPr baseColWidth="10" defaultRowHeight="15" outlineLevelRow="1" x14ac:dyDescent="0"/>
  <cols>
    <col min="1" max="1" width="10.83203125" style="71"/>
    <col min="2" max="2" width="3.1640625" style="71" customWidth="1"/>
    <col min="3" max="3" width="41.83203125" style="71" bestFit="1" customWidth="1"/>
    <col min="4" max="4" width="13.1640625" style="71" customWidth="1"/>
    <col min="5" max="7" width="10.83203125" style="71"/>
    <col min="8" max="8" width="10.83203125" style="154"/>
    <col min="9" max="9" width="10.83203125" style="71"/>
    <col min="10" max="10" width="28.5" style="71" bestFit="1" customWidth="1"/>
    <col min="11" max="12" width="10.83203125" style="91"/>
    <col min="13" max="14" width="17.33203125" style="91" customWidth="1"/>
    <col min="15" max="17" width="10.83203125" style="91"/>
    <col min="18" max="18" width="15.5" style="91" customWidth="1"/>
    <col min="19" max="19" width="10.83203125" style="91"/>
    <col min="20" max="20" width="7.6640625" style="91" customWidth="1"/>
    <col min="21" max="16384" width="10.83203125" style="71"/>
  </cols>
  <sheetData>
    <row r="1" spans="1:21">
      <c r="A1" s="71" t="s">
        <v>926</v>
      </c>
      <c r="B1" s="71" t="s">
        <v>667</v>
      </c>
      <c r="D1" s="71" t="s">
        <v>850</v>
      </c>
      <c r="E1" s="71" t="s">
        <v>1048</v>
      </c>
      <c r="F1" s="71" t="s">
        <v>1048</v>
      </c>
      <c r="G1" s="71" t="s">
        <v>666</v>
      </c>
      <c r="H1" s="154" t="s">
        <v>668</v>
      </c>
      <c r="I1" s="71" t="s">
        <v>1048</v>
      </c>
      <c r="K1" s="71" t="s">
        <v>927</v>
      </c>
      <c r="L1" s="71"/>
      <c r="M1" s="71"/>
      <c r="N1" s="71"/>
      <c r="S1" s="91" t="s">
        <v>858</v>
      </c>
      <c r="T1" s="91" t="s">
        <v>862</v>
      </c>
    </row>
    <row r="2" spans="1:21">
      <c r="A2" s="71">
        <f t="shared" ref="A2:I2" si="0">MATCH(A1,hdr_gen_sort,0)-1</f>
        <v>22</v>
      </c>
      <c r="B2" s="71">
        <f t="shared" si="0"/>
        <v>1</v>
      </c>
      <c r="C2" s="92" t="s">
        <v>1029</v>
      </c>
      <c r="D2" s="71">
        <f t="shared" si="0"/>
        <v>5</v>
      </c>
      <c r="E2" s="71">
        <f t="shared" si="0"/>
        <v>2</v>
      </c>
      <c r="F2" s="71">
        <f t="shared" si="0"/>
        <v>2</v>
      </c>
      <c r="G2" s="71">
        <f t="shared" si="0"/>
        <v>3</v>
      </c>
      <c r="H2" s="155">
        <f t="shared" si="0"/>
        <v>6</v>
      </c>
      <c r="I2" s="71">
        <f t="shared" si="0"/>
        <v>2</v>
      </c>
      <c r="K2" s="71">
        <f t="shared" ref="K2" si="1">MATCH(K1,hdr_gen_sort,0)-1</f>
        <v>23</v>
      </c>
      <c r="L2" s="71"/>
      <c r="M2" s="71"/>
      <c r="N2" s="71"/>
      <c r="S2" s="91">
        <f>MATCH(S1,hdr_gen_sort,0)-1</f>
        <v>7</v>
      </c>
      <c r="T2" s="91">
        <f>MATCH(T1,hdr_gen_sort,0)-1</f>
        <v>21</v>
      </c>
    </row>
    <row r="3" spans="1:21">
      <c r="A3" s="71" t="str">
        <f t="shared" ref="A3:I3" ca="1" si="2">OFFSET(gen_sort_ul,0,A2)</f>
        <v>Plant Name for by Plant clusters</v>
      </c>
      <c r="B3" s="71" t="str">
        <f t="shared" ca="1" si="2"/>
        <v>Generator Unit Name (Plant &amp; unit ID)</v>
      </c>
      <c r="D3" s="71" t="str">
        <f t="shared" ca="1" si="2"/>
        <v>Type Code</v>
      </c>
      <c r="E3" s="71" t="str">
        <f t="shared" ca="1" si="2"/>
        <v>Capacity (GW)</v>
      </c>
      <c r="F3" s="71" t="str">
        <f t="shared" ca="1" si="2"/>
        <v>Capacity (GW)</v>
      </c>
      <c r="G3" s="71" t="str">
        <f t="shared" ca="1" si="2"/>
        <v>Fuel (Name from Fuels tab)</v>
      </c>
      <c r="H3" s="154" t="str">
        <f t="shared" ca="1" si="2"/>
        <v>eGrid Heatrate for PLANT (not gen specific)_x000D_MMBTU/MWh</v>
      </c>
      <c r="I3" s="71" t="str">
        <f t="shared" ca="1" si="2"/>
        <v>Capacity (GW)</v>
      </c>
      <c r="K3" s="71" t="str">
        <f t="shared" ref="K3" ca="1" si="3">OFFSET(gen_sort_ul,0,K2)</f>
        <v># Units in Plant</v>
      </c>
      <c r="L3" s="71"/>
      <c r="M3" s="71"/>
      <c r="N3" s="71"/>
      <c r="S3" s="91" t="str">
        <f ca="1">OFFSET(gen_sort_ul,0,S2)</f>
        <v>Year On-line</v>
      </c>
      <c r="T3" s="91" t="str">
        <f ca="1">OFFSET(gen_sort_ul,0,T2)</f>
        <v>Mixed Plant?</v>
      </c>
    </row>
    <row r="6" spans="1:21">
      <c r="C6" s="156" t="s">
        <v>855</v>
      </c>
      <c r="D6" s="71">
        <f ca="1">COUNTIF(B:B,"OK")</f>
        <v>14</v>
      </c>
    </row>
    <row r="7" spans="1:21" outlineLevel="1">
      <c r="C7" s="156" t="s">
        <v>1046</v>
      </c>
      <c r="D7" s="71">
        <v>1000</v>
      </c>
      <c r="E7" s="71" t="s">
        <v>1028</v>
      </c>
      <c r="K7" s="157"/>
      <c r="L7" s="157"/>
      <c r="M7" s="157"/>
      <c r="N7" s="157"/>
      <c r="O7" s="157"/>
      <c r="P7" s="157" t="s">
        <v>886</v>
      </c>
      <c r="Q7" s="157" t="s">
        <v>887</v>
      </c>
      <c r="R7" s="157" t="s">
        <v>888</v>
      </c>
      <c r="S7" s="157" t="s">
        <v>909</v>
      </c>
    </row>
    <row r="8" spans="1:21" outlineLevel="1">
      <c r="C8" s="156"/>
      <c r="K8" s="157"/>
      <c r="L8" s="157"/>
      <c r="M8" s="157"/>
      <c r="N8" s="157"/>
      <c r="O8" s="157"/>
      <c r="P8" s="157">
        <v>3</v>
      </c>
      <c r="Q8" s="157">
        <v>6</v>
      </c>
      <c r="R8" s="157">
        <v>9</v>
      </c>
      <c r="S8" s="157" t="s">
        <v>910</v>
      </c>
    </row>
    <row r="9" spans="1:21" outlineLevel="1">
      <c r="K9" s="157"/>
      <c r="L9" s="157"/>
      <c r="M9" s="157"/>
      <c r="N9" s="157"/>
      <c r="O9" s="157"/>
      <c r="P9" s="157">
        <v>3</v>
      </c>
      <c r="Q9" s="157">
        <v>3</v>
      </c>
      <c r="R9" s="157">
        <v>3</v>
      </c>
      <c r="S9" s="157" t="s">
        <v>908</v>
      </c>
    </row>
    <row r="10" spans="1:21" s="158" customFormat="1" ht="69" customHeight="1">
      <c r="A10" s="158" t="s">
        <v>694</v>
      </c>
      <c r="B10" s="159" t="s">
        <v>852</v>
      </c>
      <c r="C10" s="113"/>
      <c r="D10" s="113" t="s">
        <v>733</v>
      </c>
      <c r="E10" s="113" t="s">
        <v>687</v>
      </c>
      <c r="F10" s="113" t="s">
        <v>688</v>
      </c>
      <c r="G10" s="113" t="s">
        <v>618</v>
      </c>
      <c r="H10" s="114" t="s">
        <v>689</v>
      </c>
      <c r="I10" s="113" t="s">
        <v>916</v>
      </c>
      <c r="J10" s="113" t="s">
        <v>911</v>
      </c>
      <c r="K10" s="160" t="s">
        <v>1030</v>
      </c>
      <c r="L10" s="160" t="s">
        <v>1040</v>
      </c>
      <c r="M10" s="160" t="s">
        <v>1041</v>
      </c>
      <c r="N10" s="160" t="s">
        <v>1042</v>
      </c>
      <c r="O10" s="160" t="s">
        <v>914</v>
      </c>
      <c r="P10" s="160" t="str">
        <f>P7&amp;"_clust"</f>
        <v>age_clust</v>
      </c>
      <c r="Q10" s="160" t="str">
        <f>Q7&amp;"_clust"</f>
        <v>size_clust</v>
      </c>
      <c r="R10" s="160" t="str">
        <f>R7&amp;"_clust"</f>
        <v>efficiency_clust</v>
      </c>
      <c r="S10" s="160" t="s">
        <v>856</v>
      </c>
      <c r="T10" s="160" t="s">
        <v>884</v>
      </c>
      <c r="U10" s="158" t="s">
        <v>907</v>
      </c>
    </row>
    <row r="11" spans="1:21">
      <c r="C11" s="115" t="s">
        <v>690</v>
      </c>
      <c r="D11" s="115" t="s">
        <v>734</v>
      </c>
      <c r="E11" s="115" t="s">
        <v>1061</v>
      </c>
      <c r="F11" s="115" t="s">
        <v>691</v>
      </c>
      <c r="G11" s="115" t="s">
        <v>692</v>
      </c>
      <c r="H11" s="116" t="s">
        <v>693</v>
      </c>
      <c r="I11" s="115" t="s">
        <v>691</v>
      </c>
      <c r="J11" s="115" t="s">
        <v>734</v>
      </c>
      <c r="K11" s="161"/>
      <c r="L11" s="161"/>
      <c r="M11" s="161"/>
      <c r="N11" s="161"/>
      <c r="O11" s="161" t="s">
        <v>913</v>
      </c>
      <c r="P11" s="161" t="s">
        <v>734</v>
      </c>
      <c r="Q11" s="161" t="s">
        <v>734</v>
      </c>
      <c r="R11" s="161" t="s">
        <v>734</v>
      </c>
      <c r="S11" s="161" t="s">
        <v>857</v>
      </c>
      <c r="T11" s="161" t="s">
        <v>883</v>
      </c>
    </row>
    <row r="12" spans="1:21">
      <c r="A12" s="71">
        <f t="shared" ref="A12:A43" ca="1" si="4">MATCH(C12,OFFSET(gen_sort_ul,0,A$2,$D$7),0)-1</f>
        <v>1</v>
      </c>
      <c r="B12" s="71" t="str">
        <f t="shared" ref="B12:B75" ca="1" si="5">IF(OFFSET(gen_sort_ul,$A12,0)&gt;0,IF(OFFSET(gen_sort_ul,$A12,B$2)=ignore_flag,"N","OK"),"Too long")</f>
        <v>OK</v>
      </c>
      <c r="C12" s="71" t="s">
        <v>975</v>
      </c>
      <c r="D12" s="71" t="str">
        <f t="shared" ref="D12:D43" ca="1" si="6">IF($B12="OK",OFFSET(gen_sort_ul,$A12,D$2),"-")</f>
        <v>ng_cc</v>
      </c>
      <c r="E12" s="168">
        <f t="shared" ref="E12:E43" ca="1" si="7">IF($B12="OK",ROUND(SUMIF(OFFSET(gen_sort_ul,0,$A$2,$D$7),C12,OFFSET(gen_sort_ul,0,E$2,$D$7)),4),"-")</f>
        <v>0.55000000000000004</v>
      </c>
      <c r="F12" s="168">
        <f ca="1">E12</f>
        <v>0.55000000000000004</v>
      </c>
      <c r="G12" s="71" t="str">
        <f t="shared" ref="G12:H31" ca="1" si="8">IF($B12="OK",OFFSET(gen_sort_ul,$A12,G$2),"-")</f>
        <v>ng</v>
      </c>
      <c r="H12" s="162">
        <f t="shared" ca="1" si="8"/>
        <v>7.4991319999999995</v>
      </c>
      <c r="I12" s="168">
        <f ca="1">ROUND(E12/L12,4)</f>
        <v>0.55000000000000004</v>
      </c>
      <c r="J12" s="71" t="str">
        <f t="shared" ref="J12:J43" ca="1" si="9">D12&amp;IF(O12,"_"&amp;P12&amp;"_"&amp;Q12&amp;"_"&amp;R12,"")</f>
        <v>ng_cc_midAge_med_hiEff</v>
      </c>
      <c r="K12" s="91">
        <f t="shared" ref="K12:K43" ca="1" si="10">IF($B12="OK",OFFSET(gen_sort_ul,$A12,K$2),"-")</f>
        <v>1</v>
      </c>
      <c r="L12" s="91">
        <f t="shared" ref="L12:L43" ca="1" si="11">IF($B12="OK",COUNTIF(OFFSET(gen_sort_ul,0,$A$2,$D$7),C12),"-")</f>
        <v>1</v>
      </c>
      <c r="N12" s="91">
        <f ca="1">I12*L12-E12</f>
        <v>0</v>
      </c>
      <c r="O12" s="91" t="b">
        <f t="shared" ref="O12:O43" ca="1" si="12">INDEX(cluster_flag,MATCH(D12, hdr_cluster_gen_type,0))</f>
        <v>1</v>
      </c>
      <c r="P12" s="91" t="str">
        <f t="shared" ref="P12:P75" ca="1" si="13">IF($O12,INDEX(hdr_cluster_set,MATCH(S12,OFFSET(cluster_params_ul,$U12-1,P$8-1,1,P$9))+P$8-1),"-")</f>
        <v>midAge</v>
      </c>
      <c r="Q12" s="91" t="str">
        <f t="shared" ref="Q12:Q43" ca="1" si="14">IF($O12,INDEX(hdr_cluster_set,MATCH(E12,OFFSET(cluster_params_ul,$U12-1,Q$8-1,1,Q$9))+Q$8-1),"-")</f>
        <v>med</v>
      </c>
      <c r="R12" s="91" t="str">
        <f t="shared" ref="R12:R43" ca="1" si="15">IF($O12,INDEX(hdr_cluster_set,MATCH(H12,OFFSET(cluster_params_ul,$U12-1,R$8-1,1,R$9))+R$8-1),"-")</f>
        <v>hiEff</v>
      </c>
      <c r="S12" s="91">
        <f t="shared" ref="S12:T17" ca="1" si="16">IF($B12="OK",OFFSET(gen_sort_ul,$A12,S$2),"-")</f>
        <v>2000</v>
      </c>
      <c r="T12" s="91" t="str">
        <f t="shared" ca="1" si="16"/>
        <v/>
      </c>
      <c r="U12" s="71">
        <f t="shared" ref="U12:U43" ca="1" si="17">MATCH(D12,hdr_cluster_gen_type,0)</f>
        <v>4</v>
      </c>
    </row>
    <row r="13" spans="1:21">
      <c r="A13" s="71" t="e">
        <f t="shared" ca="1" si="4"/>
        <v>#N/A</v>
      </c>
      <c r="B13" s="71" t="e">
        <f t="shared" ca="1" si="5"/>
        <v>#N/A</v>
      </c>
      <c r="C13" s="71" t="s">
        <v>976</v>
      </c>
      <c r="D13" s="71" t="e">
        <f t="shared" ca="1" si="6"/>
        <v>#N/A</v>
      </c>
      <c r="E13" s="168" t="e">
        <f t="shared" ca="1" si="7"/>
        <v>#N/A</v>
      </c>
      <c r="F13" s="168" t="e">
        <f t="shared" ref="F13:F76" ca="1" si="18">E13</f>
        <v>#N/A</v>
      </c>
      <c r="G13" s="71" t="e">
        <f t="shared" ca="1" si="8"/>
        <v>#N/A</v>
      </c>
      <c r="H13" s="162" t="e">
        <f t="shared" ca="1" si="8"/>
        <v>#N/A</v>
      </c>
      <c r="I13" s="168" t="e">
        <f t="shared" ref="I13:I76" ca="1" si="19">ROUND(E13/L13,4)</f>
        <v>#N/A</v>
      </c>
      <c r="J13" s="71" t="e">
        <f t="shared" ca="1" si="9"/>
        <v>#N/A</v>
      </c>
      <c r="K13" s="91" t="e">
        <f t="shared" ca="1" si="10"/>
        <v>#N/A</v>
      </c>
      <c r="L13" s="91" t="e">
        <f t="shared" ca="1" si="11"/>
        <v>#N/A</v>
      </c>
      <c r="N13" s="91" t="e">
        <f t="shared" ref="N13:N76" ca="1" si="20">I13*L13-E13</f>
        <v>#N/A</v>
      </c>
      <c r="O13" s="91" t="e">
        <f t="shared" ca="1" si="12"/>
        <v>#N/A</v>
      </c>
      <c r="P13" s="91" t="e">
        <f t="shared" ca="1" si="13"/>
        <v>#N/A</v>
      </c>
      <c r="Q13" s="91" t="e">
        <f t="shared" ca="1" si="14"/>
        <v>#N/A</v>
      </c>
      <c r="R13" s="91" t="e">
        <f t="shared" ca="1" si="15"/>
        <v>#N/A</v>
      </c>
      <c r="S13" s="91" t="e">
        <f t="shared" ca="1" si="16"/>
        <v>#N/A</v>
      </c>
      <c r="T13" s="91" t="e">
        <f t="shared" ca="1" si="16"/>
        <v>#N/A</v>
      </c>
      <c r="U13" s="71" t="e">
        <f t="shared" ca="1" si="17"/>
        <v>#N/A</v>
      </c>
    </row>
    <row r="14" spans="1:21">
      <c r="A14" s="71">
        <f t="shared" ca="1" si="4"/>
        <v>4</v>
      </c>
      <c r="B14" s="71" t="str">
        <f t="shared" ca="1" si="5"/>
        <v>OK</v>
      </c>
      <c r="C14" s="71" t="s">
        <v>977</v>
      </c>
      <c r="D14" s="71" t="str">
        <f t="shared" ca="1" si="6"/>
        <v>ng_cc</v>
      </c>
      <c r="E14" s="168">
        <f t="shared" ca="1" si="7"/>
        <v>0.7278</v>
      </c>
      <c r="F14" s="168">
        <f t="shared" ca="1" si="18"/>
        <v>0.7278</v>
      </c>
      <c r="G14" s="71" t="str">
        <f t="shared" ca="1" si="8"/>
        <v>ng</v>
      </c>
      <c r="H14" s="162">
        <f t="shared" ca="1" si="8"/>
        <v>7.8449359000000003</v>
      </c>
      <c r="I14" s="168">
        <f t="shared" ca="1" si="19"/>
        <v>0.7278</v>
      </c>
      <c r="J14" s="71" t="str">
        <f t="shared" ca="1" si="9"/>
        <v>ng_cc_midAge_med_avgEff</v>
      </c>
      <c r="K14" s="91">
        <f t="shared" ca="1" si="10"/>
        <v>1</v>
      </c>
      <c r="L14" s="91">
        <f t="shared" ca="1" si="11"/>
        <v>1</v>
      </c>
      <c r="N14" s="91">
        <f t="shared" ca="1" si="20"/>
        <v>0</v>
      </c>
      <c r="O14" s="91" t="b">
        <f t="shared" ca="1" si="12"/>
        <v>1</v>
      </c>
      <c r="P14" s="91" t="str">
        <f t="shared" ca="1" si="13"/>
        <v>midAge</v>
      </c>
      <c r="Q14" s="91" t="str">
        <f t="shared" ca="1" si="14"/>
        <v>med</v>
      </c>
      <c r="R14" s="91" t="str">
        <f t="shared" ca="1" si="15"/>
        <v>avgEff</v>
      </c>
      <c r="S14" s="91">
        <f t="shared" ca="1" si="16"/>
        <v>2002</v>
      </c>
      <c r="T14" s="91" t="str">
        <f t="shared" ca="1" si="16"/>
        <v/>
      </c>
      <c r="U14" s="71">
        <f t="shared" ca="1" si="17"/>
        <v>4</v>
      </c>
    </row>
    <row r="15" spans="1:21">
      <c r="A15" s="71" t="e">
        <f t="shared" ca="1" si="4"/>
        <v>#N/A</v>
      </c>
      <c r="B15" s="71" t="e">
        <f t="shared" ca="1" si="5"/>
        <v>#N/A</v>
      </c>
      <c r="C15" s="71" t="s">
        <v>978</v>
      </c>
      <c r="D15" s="71" t="e">
        <f t="shared" ca="1" si="6"/>
        <v>#N/A</v>
      </c>
      <c r="E15" s="168" t="e">
        <f t="shared" ca="1" si="7"/>
        <v>#N/A</v>
      </c>
      <c r="F15" s="168" t="e">
        <f t="shared" ca="1" si="18"/>
        <v>#N/A</v>
      </c>
      <c r="G15" s="71" t="e">
        <f t="shared" ca="1" si="8"/>
        <v>#N/A</v>
      </c>
      <c r="H15" s="162" t="e">
        <f t="shared" ca="1" si="8"/>
        <v>#N/A</v>
      </c>
      <c r="I15" s="168" t="e">
        <f t="shared" ca="1" si="19"/>
        <v>#N/A</v>
      </c>
      <c r="J15" s="71" t="e">
        <f t="shared" ca="1" si="9"/>
        <v>#N/A</v>
      </c>
      <c r="K15" s="91" t="e">
        <f t="shared" ca="1" si="10"/>
        <v>#N/A</v>
      </c>
      <c r="L15" s="91" t="e">
        <f t="shared" ca="1" si="11"/>
        <v>#N/A</v>
      </c>
      <c r="N15" s="91" t="e">
        <f t="shared" ca="1" si="20"/>
        <v>#N/A</v>
      </c>
      <c r="O15" s="91" t="e">
        <f t="shared" ca="1" si="12"/>
        <v>#N/A</v>
      </c>
      <c r="P15" s="91" t="e">
        <f t="shared" ca="1" si="13"/>
        <v>#N/A</v>
      </c>
      <c r="Q15" s="91" t="e">
        <f t="shared" ca="1" si="14"/>
        <v>#N/A</v>
      </c>
      <c r="R15" s="91" t="e">
        <f t="shared" ca="1" si="15"/>
        <v>#N/A</v>
      </c>
      <c r="S15" s="91" t="e">
        <f t="shared" ca="1" si="16"/>
        <v>#N/A</v>
      </c>
      <c r="T15" s="91" t="e">
        <f t="shared" ca="1" si="16"/>
        <v>#N/A</v>
      </c>
      <c r="U15" s="71" t="e">
        <f t="shared" ca="1" si="17"/>
        <v>#N/A</v>
      </c>
    </row>
    <row r="16" spans="1:21">
      <c r="A16" s="71">
        <f t="shared" ca="1" si="4"/>
        <v>9</v>
      </c>
      <c r="B16" s="71" t="str">
        <f t="shared" ca="1" si="5"/>
        <v>OK</v>
      </c>
      <c r="C16" s="71" t="s">
        <v>929</v>
      </c>
      <c r="D16" s="71" t="str">
        <f t="shared" ca="1" si="6"/>
        <v>ng_cc</v>
      </c>
      <c r="E16" s="168">
        <f t="shared" ca="1" si="7"/>
        <v>0.499</v>
      </c>
      <c r="F16" s="168">
        <f t="shared" ca="1" si="18"/>
        <v>0.499</v>
      </c>
      <c r="G16" s="71" t="str">
        <f t="shared" ca="1" si="8"/>
        <v>ng</v>
      </c>
      <c r="H16" s="162">
        <f t="shared" ca="1" si="8"/>
        <v>7.6393871999999998</v>
      </c>
      <c r="I16" s="168">
        <f t="shared" ca="1" si="19"/>
        <v>0.499</v>
      </c>
      <c r="J16" s="71" t="str">
        <f t="shared" ca="1" si="9"/>
        <v>ng_cc_midAge_med_avgEff</v>
      </c>
      <c r="K16" s="91">
        <f t="shared" ca="1" si="10"/>
        <v>1</v>
      </c>
      <c r="L16" s="91">
        <f t="shared" ca="1" si="11"/>
        <v>1</v>
      </c>
      <c r="N16" s="91">
        <f t="shared" ca="1" si="20"/>
        <v>0</v>
      </c>
      <c r="O16" s="91" t="b">
        <f t="shared" ca="1" si="12"/>
        <v>1</v>
      </c>
      <c r="P16" s="91" t="str">
        <f t="shared" ca="1" si="13"/>
        <v>midAge</v>
      </c>
      <c r="Q16" s="91" t="str">
        <f t="shared" ca="1" si="14"/>
        <v>med</v>
      </c>
      <c r="R16" s="91" t="str">
        <f t="shared" ca="1" si="15"/>
        <v>avgEff</v>
      </c>
      <c r="S16" s="91">
        <f t="shared" ca="1" si="16"/>
        <v>2001</v>
      </c>
      <c r="T16" s="91" t="str">
        <f t="shared" ca="1" si="16"/>
        <v/>
      </c>
      <c r="U16" s="71">
        <f t="shared" ca="1" si="17"/>
        <v>4</v>
      </c>
    </row>
    <row r="17" spans="1:21">
      <c r="A17" s="71">
        <f t="shared" ca="1" si="4"/>
        <v>7</v>
      </c>
      <c r="B17" s="71" t="str">
        <f t="shared" ca="1" si="5"/>
        <v>OK</v>
      </c>
      <c r="C17" s="71" t="s">
        <v>930</v>
      </c>
      <c r="D17" s="71" t="str">
        <f t="shared" ca="1" si="6"/>
        <v>ng_gt</v>
      </c>
      <c r="E17" s="168">
        <f t="shared" ca="1" si="7"/>
        <v>0.308</v>
      </c>
      <c r="F17" s="168">
        <f t="shared" ca="1" si="18"/>
        <v>0.308</v>
      </c>
      <c r="G17" s="71" t="str">
        <f t="shared" ca="1" si="8"/>
        <v>ng</v>
      </c>
      <c r="H17" s="162">
        <f t="shared" ca="1" si="8"/>
        <v>7.6393871999999998</v>
      </c>
      <c r="I17" s="168">
        <f t="shared" ca="1" si="19"/>
        <v>0.154</v>
      </c>
      <c r="J17" s="71" t="str">
        <f t="shared" ca="1" si="9"/>
        <v>ng_gt_midAge_med_hiEff</v>
      </c>
      <c r="K17" s="91">
        <f t="shared" ca="1" si="10"/>
        <v>2</v>
      </c>
      <c r="L17" s="91">
        <f t="shared" ca="1" si="11"/>
        <v>2</v>
      </c>
      <c r="N17" s="91">
        <f t="shared" ca="1" si="20"/>
        <v>0</v>
      </c>
      <c r="O17" s="91" t="b">
        <f t="shared" ca="1" si="12"/>
        <v>1</v>
      </c>
      <c r="P17" s="91" t="str">
        <f t="shared" ca="1" si="13"/>
        <v>midAge</v>
      </c>
      <c r="Q17" s="91" t="str">
        <f t="shared" ca="1" si="14"/>
        <v>med</v>
      </c>
      <c r="R17" s="91" t="str">
        <f t="shared" ca="1" si="15"/>
        <v>hiEff</v>
      </c>
      <c r="S17" s="91">
        <f t="shared" ca="1" si="16"/>
        <v>2000</v>
      </c>
      <c r="T17" s="91" t="str">
        <f t="shared" ca="1" si="16"/>
        <v>Y</v>
      </c>
      <c r="U17" s="71">
        <f t="shared" ca="1" si="17"/>
        <v>5</v>
      </c>
    </row>
    <row r="18" spans="1:21">
      <c r="A18" s="71">
        <f t="shared" ca="1" si="4"/>
        <v>10</v>
      </c>
      <c r="B18" s="71" t="str">
        <f t="shared" ca="1" si="5"/>
        <v>OK</v>
      </c>
      <c r="C18" s="71" t="s">
        <v>979</v>
      </c>
      <c r="D18" s="71" t="str">
        <f t="shared" ca="1" si="6"/>
        <v>ng_cc</v>
      </c>
      <c r="E18" s="168">
        <f t="shared" ca="1" si="7"/>
        <v>0.67559999999999998</v>
      </c>
      <c r="F18" s="168">
        <f t="shared" ca="1" si="18"/>
        <v>0.67559999999999998</v>
      </c>
      <c r="G18" s="71" t="str">
        <f t="shared" ca="1" si="8"/>
        <v>ng</v>
      </c>
      <c r="H18" s="162">
        <f t="shared" ca="1" si="8"/>
        <v>7.4617038000000004</v>
      </c>
      <c r="I18" s="168">
        <f t="shared" ca="1" si="19"/>
        <v>0.67559999999999998</v>
      </c>
      <c r="J18" s="71" t="str">
        <f t="shared" ca="1" si="9"/>
        <v>ng_cc_old_med_hiEff</v>
      </c>
      <c r="K18" s="91">
        <f t="shared" ca="1" si="10"/>
        <v>1</v>
      </c>
      <c r="L18" s="91">
        <f t="shared" ca="1" si="11"/>
        <v>1</v>
      </c>
      <c r="N18" s="91">
        <f t="shared" ca="1" si="20"/>
        <v>0</v>
      </c>
      <c r="O18" s="91" t="b">
        <f t="shared" ca="1" si="12"/>
        <v>1</v>
      </c>
      <c r="P18" s="91" t="str">
        <f t="shared" ca="1" si="13"/>
        <v>old</v>
      </c>
      <c r="Q18" s="91" t="str">
        <f t="shared" ca="1" si="14"/>
        <v>med</v>
      </c>
      <c r="R18" s="91" t="str">
        <f t="shared" ca="1" si="15"/>
        <v>hiEff</v>
      </c>
      <c r="S18" s="91">
        <v>1980</v>
      </c>
      <c r="T18" s="91" t="str">
        <f t="shared" ref="T18:T49" ca="1" si="21">IF($B18="OK",OFFSET(gen_sort_ul,$A18,T$2),"-")</f>
        <v/>
      </c>
      <c r="U18" s="71">
        <f t="shared" ca="1" si="17"/>
        <v>4</v>
      </c>
    </row>
    <row r="19" spans="1:21">
      <c r="A19" s="71" t="e">
        <f t="shared" ca="1" si="4"/>
        <v>#N/A</v>
      </c>
      <c r="B19" s="71" t="e">
        <f t="shared" ca="1" si="5"/>
        <v>#N/A</v>
      </c>
      <c r="C19" s="71" t="s">
        <v>91</v>
      </c>
      <c r="D19" s="71" t="e">
        <f t="shared" ca="1" si="6"/>
        <v>#N/A</v>
      </c>
      <c r="E19" s="168" t="e">
        <f t="shared" ca="1" si="7"/>
        <v>#N/A</v>
      </c>
      <c r="F19" s="168" t="e">
        <f t="shared" ca="1" si="18"/>
        <v>#N/A</v>
      </c>
      <c r="G19" s="71" t="e">
        <f t="shared" ca="1" si="8"/>
        <v>#N/A</v>
      </c>
      <c r="H19" s="162" t="e">
        <f t="shared" ca="1" si="8"/>
        <v>#N/A</v>
      </c>
      <c r="I19" s="168" t="e">
        <f t="shared" ca="1" si="19"/>
        <v>#N/A</v>
      </c>
      <c r="J19" s="71" t="e">
        <f t="shared" ca="1" si="9"/>
        <v>#N/A</v>
      </c>
      <c r="K19" s="91" t="e">
        <f t="shared" ca="1" si="10"/>
        <v>#N/A</v>
      </c>
      <c r="L19" s="91" t="e">
        <f t="shared" ca="1" si="11"/>
        <v>#N/A</v>
      </c>
      <c r="M19" s="91" t="s">
        <v>1032</v>
      </c>
      <c r="N19" s="91" t="e">
        <f t="shared" ca="1" si="20"/>
        <v>#N/A</v>
      </c>
      <c r="O19" s="91" t="e">
        <f t="shared" ca="1" si="12"/>
        <v>#N/A</v>
      </c>
      <c r="P19" s="91" t="e">
        <f t="shared" ca="1" si="13"/>
        <v>#N/A</v>
      </c>
      <c r="Q19" s="91" t="e">
        <f t="shared" ca="1" si="14"/>
        <v>#N/A</v>
      </c>
      <c r="R19" s="91" t="e">
        <f t="shared" ca="1" si="15"/>
        <v>#N/A</v>
      </c>
      <c r="S19" s="91" t="e">
        <f t="shared" ref="S19:S50" ca="1" si="22">IF($B19="OK",OFFSET(gen_sort_ul,$A19,S$2),"-")</f>
        <v>#N/A</v>
      </c>
      <c r="T19" s="91" t="e">
        <f t="shared" ca="1" si="21"/>
        <v>#N/A</v>
      </c>
      <c r="U19" s="71" t="e">
        <f t="shared" ca="1" si="17"/>
        <v>#N/A</v>
      </c>
    </row>
    <row r="20" spans="1:21">
      <c r="A20" s="71" t="e">
        <f t="shared" ca="1" si="4"/>
        <v>#N/A</v>
      </c>
      <c r="B20" s="71" t="e">
        <f t="shared" ca="1" si="5"/>
        <v>#N/A</v>
      </c>
      <c r="C20" s="71" t="s">
        <v>980</v>
      </c>
      <c r="D20" s="71" t="e">
        <f t="shared" ca="1" si="6"/>
        <v>#N/A</v>
      </c>
      <c r="E20" s="168" t="e">
        <f t="shared" ca="1" si="7"/>
        <v>#N/A</v>
      </c>
      <c r="F20" s="168" t="e">
        <f t="shared" ca="1" si="18"/>
        <v>#N/A</v>
      </c>
      <c r="G20" s="71" t="e">
        <f t="shared" ca="1" si="8"/>
        <v>#N/A</v>
      </c>
      <c r="H20" s="162" t="e">
        <f t="shared" ca="1" si="8"/>
        <v>#N/A</v>
      </c>
      <c r="I20" s="168" t="e">
        <f t="shared" ca="1" si="19"/>
        <v>#N/A</v>
      </c>
      <c r="J20" s="71" t="e">
        <f t="shared" ca="1" si="9"/>
        <v>#N/A</v>
      </c>
      <c r="K20" s="91" t="e">
        <f t="shared" ca="1" si="10"/>
        <v>#N/A</v>
      </c>
      <c r="L20" s="91" t="e">
        <f t="shared" ca="1" si="11"/>
        <v>#N/A</v>
      </c>
      <c r="M20" s="91" t="s">
        <v>1033</v>
      </c>
      <c r="N20" s="91" t="e">
        <f t="shared" ca="1" si="20"/>
        <v>#N/A</v>
      </c>
      <c r="O20" s="91" t="e">
        <f t="shared" ca="1" si="12"/>
        <v>#N/A</v>
      </c>
      <c r="P20" s="91" t="e">
        <f t="shared" ca="1" si="13"/>
        <v>#N/A</v>
      </c>
      <c r="Q20" s="91" t="e">
        <f t="shared" ca="1" si="14"/>
        <v>#N/A</v>
      </c>
      <c r="R20" s="91" t="e">
        <f t="shared" ca="1" si="15"/>
        <v>#N/A</v>
      </c>
      <c r="S20" s="91" t="e">
        <f t="shared" ca="1" si="22"/>
        <v>#N/A</v>
      </c>
      <c r="T20" s="91" t="e">
        <f t="shared" ca="1" si="21"/>
        <v>#N/A</v>
      </c>
      <c r="U20" s="71" t="e">
        <f t="shared" ca="1" si="17"/>
        <v>#N/A</v>
      </c>
    </row>
    <row r="21" spans="1:21">
      <c r="A21" s="71">
        <f t="shared" ca="1" si="4"/>
        <v>14</v>
      </c>
      <c r="B21" s="71" t="str">
        <f t="shared" ca="1" si="5"/>
        <v>OK</v>
      </c>
      <c r="C21" s="71" t="s">
        <v>981</v>
      </c>
      <c r="D21" s="71" t="str">
        <f t="shared" ca="1" si="6"/>
        <v>coal_sub_st</v>
      </c>
      <c r="E21" s="168">
        <f t="shared" ca="1" si="7"/>
        <v>0.60040000000000004</v>
      </c>
      <c r="F21" s="168">
        <f t="shared" ca="1" si="18"/>
        <v>0.60040000000000004</v>
      </c>
      <c r="G21" s="71" t="str">
        <f t="shared" ca="1" si="8"/>
        <v>coal_sub</v>
      </c>
      <c r="H21" s="162">
        <f t="shared" ca="1" si="8"/>
        <v>10.1327964</v>
      </c>
      <c r="I21" s="168">
        <f t="shared" ca="1" si="19"/>
        <v>0.60040000000000004</v>
      </c>
      <c r="J21" s="71" t="str">
        <f t="shared" ca="1" si="9"/>
        <v>coal_sub_st_midAge_med_hiEff</v>
      </c>
      <c r="K21" s="91">
        <f t="shared" ca="1" si="10"/>
        <v>1</v>
      </c>
      <c r="L21" s="91">
        <f t="shared" ca="1" si="11"/>
        <v>1</v>
      </c>
      <c r="N21" s="91">
        <f t="shared" ca="1" si="20"/>
        <v>0</v>
      </c>
      <c r="O21" s="91" t="b">
        <f t="shared" ca="1" si="12"/>
        <v>1</v>
      </c>
      <c r="P21" s="91" t="str">
        <f t="shared" ca="1" si="13"/>
        <v>midAge</v>
      </c>
      <c r="Q21" s="91" t="str">
        <f t="shared" ca="1" si="14"/>
        <v>med</v>
      </c>
      <c r="R21" s="91" t="str">
        <f t="shared" ca="1" si="15"/>
        <v>hiEff</v>
      </c>
      <c r="S21" s="91">
        <f t="shared" ca="1" si="22"/>
        <v>1980</v>
      </c>
      <c r="T21" s="91" t="str">
        <f t="shared" ca="1" si="21"/>
        <v>N</v>
      </c>
      <c r="U21" s="71">
        <f t="shared" ca="1" si="17"/>
        <v>3</v>
      </c>
    </row>
    <row r="22" spans="1:21">
      <c r="A22" s="71">
        <f t="shared" ca="1" si="4"/>
        <v>15</v>
      </c>
      <c r="B22" s="71" t="str">
        <f t="shared" ca="1" si="5"/>
        <v>OK</v>
      </c>
      <c r="C22" s="71" t="s">
        <v>982</v>
      </c>
      <c r="D22" s="71" t="str">
        <f t="shared" ca="1" si="6"/>
        <v>ng_cc</v>
      </c>
      <c r="E22" s="168">
        <f t="shared" ca="1" si="7"/>
        <v>0.55620000000000003</v>
      </c>
      <c r="F22" s="168">
        <f t="shared" ca="1" si="18"/>
        <v>0.55620000000000003</v>
      </c>
      <c r="G22" s="71" t="str">
        <f t="shared" ca="1" si="8"/>
        <v>ng</v>
      </c>
      <c r="H22" s="162">
        <f t="shared" ca="1" si="8"/>
        <v>7.3855686999999994</v>
      </c>
      <c r="I22" s="168">
        <f t="shared" ca="1" si="19"/>
        <v>0.27810000000000001</v>
      </c>
      <c r="J22" s="71" t="str">
        <f t="shared" ca="1" si="9"/>
        <v>ng_cc_midAge_med_hiEff</v>
      </c>
      <c r="K22" s="91">
        <f t="shared" ca="1" si="10"/>
        <v>1</v>
      </c>
      <c r="L22" s="91">
        <f t="shared" ca="1" si="11"/>
        <v>2</v>
      </c>
      <c r="M22" s="91" t="s">
        <v>1034</v>
      </c>
      <c r="N22" s="91">
        <f t="shared" ca="1" si="20"/>
        <v>0</v>
      </c>
      <c r="O22" s="91" t="b">
        <f t="shared" ca="1" si="12"/>
        <v>1</v>
      </c>
      <c r="P22" s="91" t="str">
        <f t="shared" ca="1" si="13"/>
        <v>midAge</v>
      </c>
      <c r="Q22" s="91" t="str">
        <f t="shared" ca="1" si="14"/>
        <v>med</v>
      </c>
      <c r="R22" s="91" t="str">
        <f t="shared" ca="1" si="15"/>
        <v>hiEff</v>
      </c>
      <c r="S22" s="91">
        <f t="shared" ca="1" si="22"/>
        <v>2007</v>
      </c>
      <c r="T22" s="91" t="str">
        <f t="shared" ca="1" si="21"/>
        <v/>
      </c>
      <c r="U22" s="71">
        <f t="shared" ca="1" si="17"/>
        <v>4</v>
      </c>
    </row>
    <row r="23" spans="1:21">
      <c r="A23" s="71" t="e">
        <f t="shared" ca="1" si="4"/>
        <v>#N/A</v>
      </c>
      <c r="B23" s="71" t="e">
        <f t="shared" ca="1" si="5"/>
        <v>#N/A</v>
      </c>
      <c r="C23" s="71" t="s">
        <v>983</v>
      </c>
      <c r="D23" s="71" t="e">
        <f t="shared" ca="1" si="6"/>
        <v>#N/A</v>
      </c>
      <c r="E23" s="168" t="e">
        <f t="shared" ca="1" si="7"/>
        <v>#N/A</v>
      </c>
      <c r="F23" s="168" t="e">
        <f t="shared" ca="1" si="18"/>
        <v>#N/A</v>
      </c>
      <c r="G23" s="71" t="e">
        <f t="shared" ca="1" si="8"/>
        <v>#N/A</v>
      </c>
      <c r="H23" s="162" t="e">
        <f t="shared" ca="1" si="8"/>
        <v>#N/A</v>
      </c>
      <c r="I23" s="168" t="e">
        <f t="shared" ca="1" si="19"/>
        <v>#N/A</v>
      </c>
      <c r="J23" s="71" t="e">
        <f t="shared" ca="1" si="9"/>
        <v>#N/A</v>
      </c>
      <c r="K23" s="91" t="e">
        <f t="shared" ca="1" si="10"/>
        <v>#N/A</v>
      </c>
      <c r="L23" s="91" t="e">
        <f t="shared" ca="1" si="11"/>
        <v>#N/A</v>
      </c>
      <c r="N23" s="91" t="e">
        <f t="shared" ca="1" si="20"/>
        <v>#N/A</v>
      </c>
      <c r="O23" s="91" t="e">
        <f t="shared" ca="1" si="12"/>
        <v>#N/A</v>
      </c>
      <c r="P23" s="91" t="e">
        <f t="shared" ca="1" si="13"/>
        <v>#N/A</v>
      </c>
      <c r="Q23" s="91" t="e">
        <f t="shared" ca="1" si="14"/>
        <v>#N/A</v>
      </c>
      <c r="R23" s="91" t="e">
        <f t="shared" ca="1" si="15"/>
        <v>#N/A</v>
      </c>
      <c r="S23" s="91" t="e">
        <f t="shared" ca="1" si="22"/>
        <v>#N/A</v>
      </c>
      <c r="T23" s="91" t="e">
        <f t="shared" ca="1" si="21"/>
        <v>#N/A</v>
      </c>
      <c r="U23" s="71" t="e">
        <f t="shared" ca="1" si="17"/>
        <v>#N/A</v>
      </c>
    </row>
    <row r="24" spans="1:21">
      <c r="A24" s="71" t="e">
        <f t="shared" ca="1" si="4"/>
        <v>#N/A</v>
      </c>
      <c r="B24" s="71" t="e">
        <f t="shared" ca="1" si="5"/>
        <v>#N/A</v>
      </c>
      <c r="C24" s="71" t="s">
        <v>934</v>
      </c>
      <c r="D24" s="71" t="e">
        <f t="shared" ca="1" si="6"/>
        <v>#N/A</v>
      </c>
      <c r="E24" s="168" t="e">
        <f t="shared" ca="1" si="7"/>
        <v>#N/A</v>
      </c>
      <c r="F24" s="168" t="e">
        <f t="shared" ca="1" si="18"/>
        <v>#N/A</v>
      </c>
      <c r="G24" s="71" t="e">
        <f t="shared" ca="1" si="8"/>
        <v>#N/A</v>
      </c>
      <c r="H24" s="162" t="e">
        <f t="shared" ca="1" si="8"/>
        <v>#N/A</v>
      </c>
      <c r="I24" s="168" t="e">
        <f t="shared" ca="1" si="19"/>
        <v>#N/A</v>
      </c>
      <c r="J24" s="71" t="e">
        <f t="shared" ca="1" si="9"/>
        <v>#N/A</v>
      </c>
      <c r="K24" s="91" t="e">
        <f t="shared" ca="1" si="10"/>
        <v>#N/A</v>
      </c>
      <c r="L24" s="91" t="e">
        <f t="shared" ca="1" si="11"/>
        <v>#N/A</v>
      </c>
      <c r="N24" s="91" t="e">
        <f t="shared" ca="1" si="20"/>
        <v>#N/A</v>
      </c>
      <c r="O24" s="91" t="e">
        <f t="shared" ca="1" si="12"/>
        <v>#N/A</v>
      </c>
      <c r="P24" s="91" t="e">
        <f t="shared" ca="1" si="13"/>
        <v>#N/A</v>
      </c>
      <c r="Q24" s="91" t="e">
        <f t="shared" ca="1" si="14"/>
        <v>#N/A</v>
      </c>
      <c r="R24" s="91" t="e">
        <f t="shared" ca="1" si="15"/>
        <v>#N/A</v>
      </c>
      <c r="S24" s="91" t="e">
        <f t="shared" ca="1" si="22"/>
        <v>#N/A</v>
      </c>
      <c r="T24" s="91" t="e">
        <f t="shared" ca="1" si="21"/>
        <v>#N/A</v>
      </c>
      <c r="U24" s="71" t="e">
        <f t="shared" ca="1" si="17"/>
        <v>#N/A</v>
      </c>
    </row>
    <row r="25" spans="1:21">
      <c r="A25" s="71">
        <f t="shared" ca="1" si="4"/>
        <v>30</v>
      </c>
      <c r="B25" s="71" t="str">
        <f t="shared" ca="1" si="5"/>
        <v>OK</v>
      </c>
      <c r="C25" s="71" t="s">
        <v>937</v>
      </c>
      <c r="D25" s="71" t="str">
        <f t="shared" ca="1" si="6"/>
        <v>ng_gt</v>
      </c>
      <c r="E25" s="168">
        <f t="shared" ca="1" si="7"/>
        <v>8.9399999999999993E-2</v>
      </c>
      <c r="F25" s="168">
        <f t="shared" ca="1" si="18"/>
        <v>8.9399999999999993E-2</v>
      </c>
      <c r="G25" s="71" t="str">
        <f t="shared" ca="1" si="8"/>
        <v>ng</v>
      </c>
      <c r="H25" s="162">
        <f t="shared" ca="1" si="8"/>
        <v>12.146722200000001</v>
      </c>
      <c r="I25" s="168">
        <f t="shared" ca="1" si="19"/>
        <v>8.9399999999999993E-2</v>
      </c>
      <c r="J25" s="71" t="str">
        <f t="shared" ca="1" si="9"/>
        <v>ng_gt_midAge_med_avgEff</v>
      </c>
      <c r="K25" s="91">
        <f t="shared" ca="1" si="10"/>
        <v>4</v>
      </c>
      <c r="L25" s="91">
        <f t="shared" ca="1" si="11"/>
        <v>1</v>
      </c>
      <c r="N25" s="91">
        <f t="shared" ca="1" si="20"/>
        <v>0</v>
      </c>
      <c r="O25" s="91" t="b">
        <f t="shared" ca="1" si="12"/>
        <v>1</v>
      </c>
      <c r="P25" s="91" t="str">
        <f t="shared" ca="1" si="13"/>
        <v>midAge</v>
      </c>
      <c r="Q25" s="91" t="str">
        <f t="shared" ca="1" si="14"/>
        <v>med</v>
      </c>
      <c r="R25" s="91" t="str">
        <f t="shared" ca="1" si="15"/>
        <v>avgEff</v>
      </c>
      <c r="S25" s="91">
        <f t="shared" ca="1" si="22"/>
        <v>1990</v>
      </c>
      <c r="T25" s="91" t="str">
        <f t="shared" ca="1" si="21"/>
        <v>Y</v>
      </c>
      <c r="U25" s="71">
        <f t="shared" ca="1" si="17"/>
        <v>5</v>
      </c>
    </row>
    <row r="26" spans="1:21">
      <c r="A26" s="71" t="e">
        <f t="shared" ca="1" si="4"/>
        <v>#N/A</v>
      </c>
      <c r="B26" s="71" t="e">
        <f t="shared" ca="1" si="5"/>
        <v>#N/A</v>
      </c>
      <c r="C26" s="71" t="s">
        <v>938</v>
      </c>
      <c r="D26" s="71" t="e">
        <f t="shared" ca="1" si="6"/>
        <v>#N/A</v>
      </c>
      <c r="E26" s="168" t="e">
        <f t="shared" ca="1" si="7"/>
        <v>#N/A</v>
      </c>
      <c r="F26" s="168" t="e">
        <f t="shared" ca="1" si="18"/>
        <v>#N/A</v>
      </c>
      <c r="G26" s="71" t="e">
        <f t="shared" ca="1" si="8"/>
        <v>#N/A</v>
      </c>
      <c r="H26" s="162" t="e">
        <f t="shared" ca="1" si="8"/>
        <v>#N/A</v>
      </c>
      <c r="I26" s="168" t="e">
        <f t="shared" ca="1" si="19"/>
        <v>#N/A</v>
      </c>
      <c r="J26" s="71" t="e">
        <f t="shared" ca="1" si="9"/>
        <v>#N/A</v>
      </c>
      <c r="K26" s="91" t="e">
        <f t="shared" ca="1" si="10"/>
        <v>#N/A</v>
      </c>
      <c r="L26" s="91" t="e">
        <f t="shared" ca="1" si="11"/>
        <v>#N/A</v>
      </c>
      <c r="N26" s="91" t="e">
        <f t="shared" ca="1" si="20"/>
        <v>#N/A</v>
      </c>
      <c r="O26" s="91" t="e">
        <f t="shared" ca="1" si="12"/>
        <v>#N/A</v>
      </c>
      <c r="P26" s="91" t="e">
        <f t="shared" ca="1" si="13"/>
        <v>#N/A</v>
      </c>
      <c r="Q26" s="91" t="e">
        <f t="shared" ca="1" si="14"/>
        <v>#N/A</v>
      </c>
      <c r="R26" s="91" t="e">
        <f t="shared" ca="1" si="15"/>
        <v>#N/A</v>
      </c>
      <c r="S26" s="91" t="e">
        <f t="shared" ca="1" si="22"/>
        <v>#N/A</v>
      </c>
      <c r="T26" s="91" t="e">
        <f t="shared" ca="1" si="21"/>
        <v>#N/A</v>
      </c>
      <c r="U26" s="71" t="e">
        <f t="shared" ca="1" si="17"/>
        <v>#N/A</v>
      </c>
    </row>
    <row r="27" spans="1:21">
      <c r="A27" s="71" t="e">
        <f t="shared" ca="1" si="4"/>
        <v>#N/A</v>
      </c>
      <c r="B27" s="71" t="e">
        <f t="shared" ca="1" si="5"/>
        <v>#N/A</v>
      </c>
      <c r="C27" s="71" t="s">
        <v>935</v>
      </c>
      <c r="D27" s="71" t="e">
        <f t="shared" ca="1" si="6"/>
        <v>#N/A</v>
      </c>
      <c r="E27" s="168" t="e">
        <f t="shared" ca="1" si="7"/>
        <v>#N/A</v>
      </c>
      <c r="F27" s="168" t="e">
        <f t="shared" ca="1" si="18"/>
        <v>#N/A</v>
      </c>
      <c r="G27" s="71" t="e">
        <f t="shared" ca="1" si="8"/>
        <v>#N/A</v>
      </c>
      <c r="H27" s="162" t="e">
        <f t="shared" ca="1" si="8"/>
        <v>#N/A</v>
      </c>
      <c r="I27" s="168" t="e">
        <f t="shared" ca="1" si="19"/>
        <v>#N/A</v>
      </c>
      <c r="J27" s="71" t="e">
        <f t="shared" ca="1" si="9"/>
        <v>#N/A</v>
      </c>
      <c r="K27" s="91" t="e">
        <f t="shared" ca="1" si="10"/>
        <v>#N/A</v>
      </c>
      <c r="L27" s="91" t="e">
        <f t="shared" ca="1" si="11"/>
        <v>#N/A</v>
      </c>
      <c r="N27" s="91" t="e">
        <f t="shared" ca="1" si="20"/>
        <v>#N/A</v>
      </c>
      <c r="O27" s="91" t="e">
        <f t="shared" ca="1" si="12"/>
        <v>#N/A</v>
      </c>
      <c r="P27" s="91" t="e">
        <f t="shared" ca="1" si="13"/>
        <v>#N/A</v>
      </c>
      <c r="Q27" s="91" t="e">
        <f t="shared" ca="1" si="14"/>
        <v>#N/A</v>
      </c>
      <c r="R27" s="91" t="e">
        <f t="shared" ca="1" si="15"/>
        <v>#N/A</v>
      </c>
      <c r="S27" s="91" t="e">
        <f t="shared" ca="1" si="22"/>
        <v>#N/A</v>
      </c>
      <c r="T27" s="91" t="e">
        <f t="shared" ca="1" si="21"/>
        <v>#N/A</v>
      </c>
      <c r="U27" s="71" t="e">
        <f t="shared" ca="1" si="17"/>
        <v>#N/A</v>
      </c>
    </row>
    <row r="28" spans="1:21">
      <c r="A28" s="71" t="e">
        <f t="shared" ca="1" si="4"/>
        <v>#N/A</v>
      </c>
      <c r="B28" s="71" t="e">
        <f t="shared" ca="1" si="5"/>
        <v>#N/A</v>
      </c>
      <c r="C28" s="71" t="s">
        <v>936</v>
      </c>
      <c r="D28" s="71" t="e">
        <f t="shared" ca="1" si="6"/>
        <v>#N/A</v>
      </c>
      <c r="E28" s="168" t="e">
        <f t="shared" ca="1" si="7"/>
        <v>#N/A</v>
      </c>
      <c r="F28" s="168" t="e">
        <f t="shared" ca="1" si="18"/>
        <v>#N/A</v>
      </c>
      <c r="G28" s="71" t="e">
        <f t="shared" ca="1" si="8"/>
        <v>#N/A</v>
      </c>
      <c r="H28" s="162" t="e">
        <f t="shared" ca="1" si="8"/>
        <v>#N/A</v>
      </c>
      <c r="I28" s="168" t="e">
        <f t="shared" ca="1" si="19"/>
        <v>#N/A</v>
      </c>
      <c r="J28" s="71" t="e">
        <f t="shared" ca="1" si="9"/>
        <v>#N/A</v>
      </c>
      <c r="K28" s="91" t="e">
        <f t="shared" ca="1" si="10"/>
        <v>#N/A</v>
      </c>
      <c r="L28" s="91" t="e">
        <f t="shared" ca="1" si="11"/>
        <v>#N/A</v>
      </c>
      <c r="N28" s="91" t="e">
        <f t="shared" ca="1" si="20"/>
        <v>#N/A</v>
      </c>
      <c r="O28" s="91" t="e">
        <f t="shared" ca="1" si="12"/>
        <v>#N/A</v>
      </c>
      <c r="P28" s="91" t="e">
        <f t="shared" ca="1" si="13"/>
        <v>#N/A</v>
      </c>
      <c r="Q28" s="91" t="e">
        <f t="shared" ca="1" si="14"/>
        <v>#N/A</v>
      </c>
      <c r="R28" s="91" t="e">
        <f t="shared" ca="1" si="15"/>
        <v>#N/A</v>
      </c>
      <c r="S28" s="91" t="e">
        <f t="shared" ca="1" si="22"/>
        <v>#N/A</v>
      </c>
      <c r="T28" s="91" t="e">
        <f t="shared" ca="1" si="21"/>
        <v>#N/A</v>
      </c>
      <c r="U28" s="71" t="e">
        <f t="shared" ca="1" si="17"/>
        <v>#N/A</v>
      </c>
    </row>
    <row r="29" spans="1:21">
      <c r="A29" s="71">
        <f t="shared" ca="1" si="4"/>
        <v>31</v>
      </c>
      <c r="B29" s="71" t="str">
        <f t="shared" ca="1" si="5"/>
        <v>OK</v>
      </c>
      <c r="C29" s="71" t="s">
        <v>984</v>
      </c>
      <c r="D29" s="71" t="str">
        <f t="shared" ca="1" si="6"/>
        <v>ng_cc</v>
      </c>
      <c r="E29" s="168">
        <f t="shared" ca="1" si="7"/>
        <v>0.41799999999999998</v>
      </c>
      <c r="F29" s="168">
        <f t="shared" ca="1" si="18"/>
        <v>0.41799999999999998</v>
      </c>
      <c r="G29" s="71" t="str">
        <f t="shared" ca="1" si="8"/>
        <v>ng</v>
      </c>
      <c r="H29" s="162">
        <f t="shared" ca="1" si="8"/>
        <v>7.3607479000000007</v>
      </c>
      <c r="I29" s="168">
        <f t="shared" ca="1" si="19"/>
        <v>0.41799999999999998</v>
      </c>
      <c r="J29" s="71" t="str">
        <f t="shared" ca="1" si="9"/>
        <v>ng_cc_midAge_med_hiEff</v>
      </c>
      <c r="K29" s="91">
        <f t="shared" ca="1" si="10"/>
        <v>1</v>
      </c>
      <c r="L29" s="91">
        <f t="shared" ca="1" si="11"/>
        <v>1</v>
      </c>
      <c r="N29" s="91">
        <f t="shared" ca="1" si="20"/>
        <v>0</v>
      </c>
      <c r="O29" s="91" t="b">
        <f t="shared" ca="1" si="12"/>
        <v>1</v>
      </c>
      <c r="P29" s="91" t="str">
        <f t="shared" ca="1" si="13"/>
        <v>midAge</v>
      </c>
      <c r="Q29" s="91" t="str">
        <f t="shared" ca="1" si="14"/>
        <v>med</v>
      </c>
      <c r="R29" s="91" t="str">
        <f t="shared" ca="1" si="15"/>
        <v>hiEff</v>
      </c>
      <c r="S29" s="91">
        <f t="shared" ca="1" si="22"/>
        <v>2002</v>
      </c>
      <c r="T29" s="91" t="str">
        <f t="shared" ca="1" si="21"/>
        <v/>
      </c>
      <c r="U29" s="71">
        <f t="shared" ca="1" si="17"/>
        <v>4</v>
      </c>
    </row>
    <row r="30" spans="1:21">
      <c r="A30" s="71" t="e">
        <f t="shared" ca="1" si="4"/>
        <v>#N/A</v>
      </c>
      <c r="B30" s="71" t="e">
        <f t="shared" ca="1" si="5"/>
        <v>#N/A</v>
      </c>
      <c r="C30" s="71" t="s">
        <v>985</v>
      </c>
      <c r="D30" s="71" t="e">
        <f t="shared" ca="1" si="6"/>
        <v>#N/A</v>
      </c>
      <c r="E30" s="168" t="e">
        <f t="shared" ca="1" si="7"/>
        <v>#N/A</v>
      </c>
      <c r="F30" s="168" t="e">
        <f t="shared" ca="1" si="18"/>
        <v>#N/A</v>
      </c>
      <c r="G30" s="71" t="e">
        <f t="shared" ca="1" si="8"/>
        <v>#N/A</v>
      </c>
      <c r="H30" s="162" t="e">
        <f t="shared" ca="1" si="8"/>
        <v>#N/A</v>
      </c>
      <c r="I30" s="168" t="e">
        <f t="shared" ca="1" si="19"/>
        <v>#N/A</v>
      </c>
      <c r="J30" s="71" t="e">
        <f t="shared" ca="1" si="9"/>
        <v>#N/A</v>
      </c>
      <c r="K30" s="91" t="e">
        <f t="shared" ca="1" si="10"/>
        <v>#N/A</v>
      </c>
      <c r="L30" s="91" t="e">
        <f t="shared" ca="1" si="11"/>
        <v>#N/A</v>
      </c>
      <c r="N30" s="91" t="e">
        <f t="shared" ca="1" si="20"/>
        <v>#N/A</v>
      </c>
      <c r="O30" s="91" t="e">
        <f t="shared" ca="1" si="12"/>
        <v>#N/A</v>
      </c>
      <c r="P30" s="91" t="e">
        <f t="shared" ca="1" si="13"/>
        <v>#N/A</v>
      </c>
      <c r="Q30" s="91" t="e">
        <f t="shared" ca="1" si="14"/>
        <v>#N/A</v>
      </c>
      <c r="R30" s="91" t="e">
        <f t="shared" ca="1" si="15"/>
        <v>#N/A</v>
      </c>
      <c r="S30" s="91" t="e">
        <f t="shared" ca="1" si="22"/>
        <v>#N/A</v>
      </c>
      <c r="T30" s="91" t="e">
        <f t="shared" ca="1" si="21"/>
        <v>#N/A</v>
      </c>
      <c r="U30" s="71" t="e">
        <f t="shared" ca="1" si="17"/>
        <v>#N/A</v>
      </c>
    </row>
    <row r="31" spans="1:21">
      <c r="A31" s="71">
        <f t="shared" ca="1" si="4"/>
        <v>36</v>
      </c>
      <c r="B31" s="71" t="str">
        <f t="shared" ca="1" si="5"/>
        <v>OK</v>
      </c>
      <c r="C31" s="71" t="s">
        <v>986</v>
      </c>
      <c r="D31" s="71" t="str">
        <f t="shared" ca="1" si="6"/>
        <v>coal_sub_st</v>
      </c>
      <c r="E31" s="168">
        <f t="shared" ca="1" si="7"/>
        <v>1.69</v>
      </c>
      <c r="F31" s="168">
        <f t="shared" ca="1" si="18"/>
        <v>1.69</v>
      </c>
      <c r="G31" s="71" t="str">
        <f t="shared" ca="1" si="8"/>
        <v>coal_sub</v>
      </c>
      <c r="H31" s="162">
        <f t="shared" ca="1" si="8"/>
        <v>10.678880400000001</v>
      </c>
      <c r="I31" s="168">
        <f t="shared" ca="1" si="19"/>
        <v>0.56330000000000002</v>
      </c>
      <c r="J31" s="71" t="str">
        <f t="shared" ca="1" si="9"/>
        <v>coal_sub_st_old_med_avgEff</v>
      </c>
      <c r="K31" s="91">
        <f t="shared" ca="1" si="10"/>
        <v>3</v>
      </c>
      <c r="L31" s="91">
        <f t="shared" ca="1" si="11"/>
        <v>3</v>
      </c>
      <c r="M31" s="91" t="s">
        <v>1043</v>
      </c>
      <c r="N31" s="91">
        <f t="shared" ca="1" si="20"/>
        <v>-9.9999999999766942E-5</v>
      </c>
      <c r="O31" s="91" t="b">
        <f t="shared" ca="1" si="12"/>
        <v>1</v>
      </c>
      <c r="P31" s="91" t="str">
        <f t="shared" ca="1" si="13"/>
        <v>old</v>
      </c>
      <c r="Q31" s="91" t="str">
        <f t="shared" ca="1" si="14"/>
        <v>med</v>
      </c>
      <c r="R31" s="91" t="str">
        <f t="shared" ca="1" si="15"/>
        <v>avgEff</v>
      </c>
      <c r="S31" s="91">
        <f t="shared" ca="1" si="22"/>
        <v>1979</v>
      </c>
      <c r="T31" s="91" t="str">
        <f t="shared" ca="1" si="21"/>
        <v>N</v>
      </c>
      <c r="U31" s="71">
        <f t="shared" ca="1" si="17"/>
        <v>3</v>
      </c>
    </row>
    <row r="32" spans="1:21">
      <c r="A32" s="71" t="e">
        <f t="shared" ca="1" si="4"/>
        <v>#N/A</v>
      </c>
      <c r="B32" s="71" t="e">
        <f t="shared" ca="1" si="5"/>
        <v>#N/A</v>
      </c>
      <c r="C32" s="71" t="s">
        <v>987</v>
      </c>
      <c r="D32" s="71" t="e">
        <f t="shared" ca="1" si="6"/>
        <v>#N/A</v>
      </c>
      <c r="E32" s="168" t="e">
        <f t="shared" ca="1" si="7"/>
        <v>#N/A</v>
      </c>
      <c r="F32" s="168" t="e">
        <f t="shared" ca="1" si="18"/>
        <v>#N/A</v>
      </c>
      <c r="G32" s="71" t="e">
        <f t="shared" ref="G32:H51" ca="1" si="23">IF($B32="OK",OFFSET(gen_sort_ul,$A32,G$2),"-")</f>
        <v>#N/A</v>
      </c>
      <c r="H32" s="162" t="e">
        <f t="shared" ca="1" si="23"/>
        <v>#N/A</v>
      </c>
      <c r="I32" s="168" t="e">
        <f t="shared" ca="1" si="19"/>
        <v>#N/A</v>
      </c>
      <c r="J32" s="71" t="e">
        <f t="shared" ca="1" si="9"/>
        <v>#N/A</v>
      </c>
      <c r="K32" s="91" t="e">
        <f t="shared" ca="1" si="10"/>
        <v>#N/A</v>
      </c>
      <c r="L32" s="91" t="e">
        <f t="shared" ca="1" si="11"/>
        <v>#N/A</v>
      </c>
      <c r="N32" s="91" t="e">
        <f t="shared" ca="1" si="20"/>
        <v>#N/A</v>
      </c>
      <c r="O32" s="91" t="e">
        <f t="shared" ca="1" si="12"/>
        <v>#N/A</v>
      </c>
      <c r="P32" s="91" t="e">
        <f t="shared" ca="1" si="13"/>
        <v>#N/A</v>
      </c>
      <c r="Q32" s="91" t="e">
        <f t="shared" ca="1" si="14"/>
        <v>#N/A</v>
      </c>
      <c r="R32" s="91" t="e">
        <f t="shared" ca="1" si="15"/>
        <v>#N/A</v>
      </c>
      <c r="S32" s="91" t="e">
        <f t="shared" ca="1" si="22"/>
        <v>#N/A</v>
      </c>
      <c r="T32" s="91" t="e">
        <f t="shared" ca="1" si="21"/>
        <v>#N/A</v>
      </c>
      <c r="U32" s="71" t="e">
        <f t="shared" ca="1" si="17"/>
        <v>#N/A</v>
      </c>
    </row>
    <row r="33" spans="1:21">
      <c r="A33" s="71" t="e">
        <f t="shared" ca="1" si="4"/>
        <v>#N/A</v>
      </c>
      <c r="B33" s="71" t="e">
        <f t="shared" ca="1" si="5"/>
        <v>#N/A</v>
      </c>
      <c r="C33" s="71" t="s">
        <v>988</v>
      </c>
      <c r="D33" s="71" t="e">
        <f t="shared" ca="1" si="6"/>
        <v>#N/A</v>
      </c>
      <c r="E33" s="168" t="e">
        <f t="shared" ca="1" si="7"/>
        <v>#N/A</v>
      </c>
      <c r="F33" s="168" t="e">
        <f t="shared" ca="1" si="18"/>
        <v>#N/A</v>
      </c>
      <c r="G33" s="71" t="e">
        <f t="shared" ca="1" si="23"/>
        <v>#N/A</v>
      </c>
      <c r="H33" s="162" t="e">
        <f t="shared" ca="1" si="23"/>
        <v>#N/A</v>
      </c>
      <c r="I33" s="168" t="e">
        <f t="shared" ca="1" si="19"/>
        <v>#N/A</v>
      </c>
      <c r="J33" s="71" t="e">
        <f t="shared" ca="1" si="9"/>
        <v>#N/A</v>
      </c>
      <c r="K33" s="91" t="e">
        <f t="shared" ca="1" si="10"/>
        <v>#N/A</v>
      </c>
      <c r="L33" s="91" t="e">
        <f t="shared" ca="1" si="11"/>
        <v>#N/A</v>
      </c>
      <c r="N33" s="91" t="e">
        <f t="shared" ca="1" si="20"/>
        <v>#N/A</v>
      </c>
      <c r="O33" s="91" t="e">
        <f t="shared" ca="1" si="12"/>
        <v>#N/A</v>
      </c>
      <c r="P33" s="91" t="e">
        <f t="shared" ca="1" si="13"/>
        <v>#N/A</v>
      </c>
      <c r="Q33" s="91" t="e">
        <f t="shared" ca="1" si="14"/>
        <v>#N/A</v>
      </c>
      <c r="R33" s="91" t="e">
        <f t="shared" ca="1" si="15"/>
        <v>#N/A</v>
      </c>
      <c r="S33" s="91" t="e">
        <f t="shared" ca="1" si="22"/>
        <v>#N/A</v>
      </c>
      <c r="T33" s="91" t="e">
        <f t="shared" ca="1" si="21"/>
        <v>#N/A</v>
      </c>
      <c r="U33" s="71" t="e">
        <f t="shared" ca="1" si="17"/>
        <v>#N/A</v>
      </c>
    </row>
    <row r="34" spans="1:21">
      <c r="A34" s="71" t="e">
        <f t="shared" ca="1" si="4"/>
        <v>#N/A</v>
      </c>
      <c r="B34" s="71" t="e">
        <f t="shared" ca="1" si="5"/>
        <v>#N/A</v>
      </c>
      <c r="C34" s="71" t="s">
        <v>989</v>
      </c>
      <c r="D34" s="71" t="e">
        <f t="shared" ca="1" si="6"/>
        <v>#N/A</v>
      </c>
      <c r="E34" s="168" t="e">
        <f t="shared" ca="1" si="7"/>
        <v>#N/A</v>
      </c>
      <c r="F34" s="168" t="e">
        <f t="shared" ca="1" si="18"/>
        <v>#N/A</v>
      </c>
      <c r="G34" s="71" t="e">
        <f t="shared" ca="1" si="23"/>
        <v>#N/A</v>
      </c>
      <c r="H34" s="162" t="e">
        <f t="shared" ca="1" si="23"/>
        <v>#N/A</v>
      </c>
      <c r="I34" s="168" t="e">
        <f t="shared" ca="1" si="19"/>
        <v>#N/A</v>
      </c>
      <c r="J34" s="71" t="e">
        <f t="shared" ca="1" si="9"/>
        <v>#N/A</v>
      </c>
      <c r="K34" s="91" t="e">
        <f t="shared" ca="1" si="10"/>
        <v>#N/A</v>
      </c>
      <c r="L34" s="91" t="e">
        <f t="shared" ca="1" si="11"/>
        <v>#N/A</v>
      </c>
      <c r="N34" s="91" t="e">
        <f t="shared" ca="1" si="20"/>
        <v>#N/A</v>
      </c>
      <c r="O34" s="91" t="e">
        <f t="shared" ca="1" si="12"/>
        <v>#N/A</v>
      </c>
      <c r="P34" s="91" t="e">
        <f t="shared" ca="1" si="13"/>
        <v>#N/A</v>
      </c>
      <c r="Q34" s="91" t="e">
        <f t="shared" ca="1" si="14"/>
        <v>#N/A</v>
      </c>
      <c r="R34" s="91" t="e">
        <f t="shared" ca="1" si="15"/>
        <v>#N/A</v>
      </c>
      <c r="S34" s="91" t="e">
        <f t="shared" ca="1" si="22"/>
        <v>#N/A</v>
      </c>
      <c r="T34" s="91" t="e">
        <f t="shared" ca="1" si="21"/>
        <v>#N/A</v>
      </c>
      <c r="U34" s="71" t="e">
        <f t="shared" ca="1" si="17"/>
        <v>#N/A</v>
      </c>
    </row>
    <row r="35" spans="1:21">
      <c r="A35" s="71" t="e">
        <f t="shared" ca="1" si="4"/>
        <v>#N/A</v>
      </c>
      <c r="B35" s="71" t="e">
        <f t="shared" ca="1" si="5"/>
        <v>#N/A</v>
      </c>
      <c r="C35" s="71" t="s">
        <v>990</v>
      </c>
      <c r="D35" s="71" t="e">
        <f t="shared" ca="1" si="6"/>
        <v>#N/A</v>
      </c>
      <c r="E35" s="168" t="e">
        <f t="shared" ca="1" si="7"/>
        <v>#N/A</v>
      </c>
      <c r="F35" s="168" t="e">
        <f t="shared" ca="1" si="18"/>
        <v>#N/A</v>
      </c>
      <c r="G35" s="71" t="e">
        <f t="shared" ca="1" si="23"/>
        <v>#N/A</v>
      </c>
      <c r="H35" s="162" t="e">
        <f t="shared" ca="1" si="23"/>
        <v>#N/A</v>
      </c>
      <c r="I35" s="168" t="e">
        <f t="shared" ca="1" si="19"/>
        <v>#N/A</v>
      </c>
      <c r="J35" s="71" t="e">
        <f t="shared" ca="1" si="9"/>
        <v>#N/A</v>
      </c>
      <c r="K35" s="91" t="e">
        <f t="shared" ca="1" si="10"/>
        <v>#N/A</v>
      </c>
      <c r="L35" s="91" t="e">
        <f t="shared" ca="1" si="11"/>
        <v>#N/A</v>
      </c>
      <c r="N35" s="91" t="e">
        <f t="shared" ca="1" si="20"/>
        <v>#N/A</v>
      </c>
      <c r="O35" s="91" t="e">
        <f t="shared" ca="1" si="12"/>
        <v>#N/A</v>
      </c>
      <c r="P35" s="91" t="e">
        <f t="shared" ca="1" si="13"/>
        <v>#N/A</v>
      </c>
      <c r="Q35" s="91" t="e">
        <f t="shared" ca="1" si="14"/>
        <v>#N/A</v>
      </c>
      <c r="R35" s="91" t="e">
        <f t="shared" ca="1" si="15"/>
        <v>#N/A</v>
      </c>
      <c r="S35" s="91" t="e">
        <f t="shared" ca="1" si="22"/>
        <v>#N/A</v>
      </c>
      <c r="T35" s="91" t="e">
        <f t="shared" ca="1" si="21"/>
        <v>#N/A</v>
      </c>
      <c r="U35" s="71" t="e">
        <f t="shared" ca="1" si="17"/>
        <v>#N/A</v>
      </c>
    </row>
    <row r="36" spans="1:21">
      <c r="A36" s="71" t="e">
        <f t="shared" ca="1" si="4"/>
        <v>#N/A</v>
      </c>
      <c r="B36" s="71" t="e">
        <f t="shared" ca="1" si="5"/>
        <v>#N/A</v>
      </c>
      <c r="C36" s="71" t="s">
        <v>253</v>
      </c>
      <c r="D36" s="71" t="e">
        <f t="shared" ca="1" si="6"/>
        <v>#N/A</v>
      </c>
      <c r="E36" s="168" t="e">
        <f t="shared" ca="1" si="7"/>
        <v>#N/A</v>
      </c>
      <c r="F36" s="168" t="e">
        <f t="shared" ca="1" si="18"/>
        <v>#N/A</v>
      </c>
      <c r="G36" s="71" t="e">
        <f t="shared" ca="1" si="23"/>
        <v>#N/A</v>
      </c>
      <c r="H36" s="162" t="e">
        <f t="shared" ca="1" si="23"/>
        <v>#N/A</v>
      </c>
      <c r="I36" s="168" t="e">
        <f t="shared" ca="1" si="19"/>
        <v>#N/A</v>
      </c>
      <c r="J36" s="71" t="e">
        <f t="shared" ca="1" si="9"/>
        <v>#N/A</v>
      </c>
      <c r="K36" s="91" t="e">
        <f t="shared" ca="1" si="10"/>
        <v>#N/A</v>
      </c>
      <c r="L36" s="91" t="e">
        <f t="shared" ca="1" si="11"/>
        <v>#N/A</v>
      </c>
      <c r="M36" s="91" t="s">
        <v>1043</v>
      </c>
      <c r="N36" s="91" t="e">
        <f t="shared" ca="1" si="20"/>
        <v>#N/A</v>
      </c>
      <c r="O36" s="91" t="e">
        <f t="shared" ca="1" si="12"/>
        <v>#N/A</v>
      </c>
      <c r="P36" s="91" t="e">
        <f t="shared" ca="1" si="13"/>
        <v>#N/A</v>
      </c>
      <c r="Q36" s="91" t="e">
        <f t="shared" ca="1" si="14"/>
        <v>#N/A</v>
      </c>
      <c r="R36" s="91" t="e">
        <f t="shared" ca="1" si="15"/>
        <v>#N/A</v>
      </c>
      <c r="S36" s="91" t="e">
        <f t="shared" ca="1" si="22"/>
        <v>#N/A</v>
      </c>
      <c r="T36" s="91" t="e">
        <f t="shared" ca="1" si="21"/>
        <v>#N/A</v>
      </c>
      <c r="U36" s="71" t="e">
        <f t="shared" ca="1" si="17"/>
        <v>#N/A</v>
      </c>
    </row>
    <row r="37" spans="1:21">
      <c r="A37" s="71" t="e">
        <f t="shared" ca="1" si="4"/>
        <v>#N/A</v>
      </c>
      <c r="B37" s="71" t="e">
        <f t="shared" ca="1" si="5"/>
        <v>#N/A</v>
      </c>
      <c r="C37" s="71" t="s">
        <v>991</v>
      </c>
      <c r="D37" s="71" t="e">
        <f t="shared" ca="1" si="6"/>
        <v>#N/A</v>
      </c>
      <c r="E37" s="168" t="e">
        <f t="shared" ca="1" si="7"/>
        <v>#N/A</v>
      </c>
      <c r="F37" s="168" t="e">
        <f t="shared" ca="1" si="18"/>
        <v>#N/A</v>
      </c>
      <c r="G37" s="71" t="e">
        <f t="shared" ca="1" si="23"/>
        <v>#N/A</v>
      </c>
      <c r="H37" s="162" t="e">
        <f t="shared" ca="1" si="23"/>
        <v>#N/A</v>
      </c>
      <c r="I37" s="168" t="e">
        <f t="shared" ca="1" si="19"/>
        <v>#N/A</v>
      </c>
      <c r="J37" s="71" t="e">
        <f t="shared" ca="1" si="9"/>
        <v>#N/A</v>
      </c>
      <c r="K37" s="91" t="e">
        <f t="shared" ca="1" si="10"/>
        <v>#N/A</v>
      </c>
      <c r="L37" s="91" t="e">
        <f t="shared" ca="1" si="11"/>
        <v>#N/A</v>
      </c>
      <c r="M37" s="91" t="s">
        <v>1043</v>
      </c>
      <c r="N37" s="91" t="e">
        <f t="shared" ca="1" si="20"/>
        <v>#N/A</v>
      </c>
      <c r="O37" s="91" t="e">
        <f t="shared" ca="1" si="12"/>
        <v>#N/A</v>
      </c>
      <c r="P37" s="91" t="e">
        <f t="shared" ca="1" si="13"/>
        <v>#N/A</v>
      </c>
      <c r="Q37" s="91" t="e">
        <f t="shared" ca="1" si="14"/>
        <v>#N/A</v>
      </c>
      <c r="R37" s="91" t="e">
        <f t="shared" ca="1" si="15"/>
        <v>#N/A</v>
      </c>
      <c r="S37" s="91" t="e">
        <f t="shared" ca="1" si="22"/>
        <v>#N/A</v>
      </c>
      <c r="T37" s="91" t="e">
        <f t="shared" ca="1" si="21"/>
        <v>#N/A</v>
      </c>
      <c r="U37" s="71" t="e">
        <f t="shared" ca="1" si="17"/>
        <v>#N/A</v>
      </c>
    </row>
    <row r="38" spans="1:21">
      <c r="A38" s="71" t="e">
        <f t="shared" ca="1" si="4"/>
        <v>#N/A</v>
      </c>
      <c r="B38" s="71" t="e">
        <f t="shared" ca="1" si="5"/>
        <v>#N/A</v>
      </c>
      <c r="C38" s="71" t="s">
        <v>992</v>
      </c>
      <c r="D38" s="71" t="e">
        <f t="shared" ca="1" si="6"/>
        <v>#N/A</v>
      </c>
      <c r="E38" s="168" t="e">
        <f t="shared" ca="1" si="7"/>
        <v>#N/A</v>
      </c>
      <c r="F38" s="168" t="e">
        <f t="shared" ca="1" si="18"/>
        <v>#N/A</v>
      </c>
      <c r="G38" s="71" t="e">
        <f t="shared" ca="1" si="23"/>
        <v>#N/A</v>
      </c>
      <c r="H38" s="162" t="e">
        <f t="shared" ca="1" si="23"/>
        <v>#N/A</v>
      </c>
      <c r="I38" s="168" t="e">
        <f t="shared" ca="1" si="19"/>
        <v>#N/A</v>
      </c>
      <c r="J38" s="71" t="e">
        <f t="shared" ca="1" si="9"/>
        <v>#N/A</v>
      </c>
      <c r="K38" s="91" t="e">
        <f t="shared" ca="1" si="10"/>
        <v>#N/A</v>
      </c>
      <c r="L38" s="91" t="e">
        <f t="shared" ca="1" si="11"/>
        <v>#N/A</v>
      </c>
      <c r="N38" s="91" t="e">
        <f t="shared" ca="1" si="20"/>
        <v>#N/A</v>
      </c>
      <c r="O38" s="91" t="e">
        <f t="shared" ca="1" si="12"/>
        <v>#N/A</v>
      </c>
      <c r="P38" s="91" t="e">
        <f t="shared" ca="1" si="13"/>
        <v>#N/A</v>
      </c>
      <c r="Q38" s="91" t="e">
        <f t="shared" ca="1" si="14"/>
        <v>#N/A</v>
      </c>
      <c r="R38" s="91" t="e">
        <f t="shared" ca="1" si="15"/>
        <v>#N/A</v>
      </c>
      <c r="S38" s="91" t="e">
        <f t="shared" ca="1" si="22"/>
        <v>#N/A</v>
      </c>
      <c r="T38" s="91" t="e">
        <f t="shared" ca="1" si="21"/>
        <v>#N/A</v>
      </c>
      <c r="U38" s="71" t="e">
        <f t="shared" ca="1" si="17"/>
        <v>#N/A</v>
      </c>
    </row>
    <row r="39" spans="1:21">
      <c r="A39" s="71" t="e">
        <f t="shared" ca="1" si="4"/>
        <v>#N/A</v>
      </c>
      <c r="B39" s="71" t="e">
        <f t="shared" ca="1" si="5"/>
        <v>#N/A</v>
      </c>
      <c r="C39" s="71" t="s">
        <v>275</v>
      </c>
      <c r="D39" s="71" t="e">
        <f t="shared" ca="1" si="6"/>
        <v>#N/A</v>
      </c>
      <c r="E39" s="168" t="e">
        <f t="shared" ca="1" si="7"/>
        <v>#N/A</v>
      </c>
      <c r="F39" s="168" t="e">
        <f t="shared" ca="1" si="18"/>
        <v>#N/A</v>
      </c>
      <c r="G39" s="71" t="e">
        <f t="shared" ca="1" si="23"/>
        <v>#N/A</v>
      </c>
      <c r="H39" s="162" t="e">
        <f t="shared" ca="1" si="23"/>
        <v>#N/A</v>
      </c>
      <c r="I39" s="168" t="e">
        <f t="shared" ca="1" si="19"/>
        <v>#N/A</v>
      </c>
      <c r="J39" s="71" t="e">
        <f t="shared" ca="1" si="9"/>
        <v>#N/A</v>
      </c>
      <c r="K39" s="91" t="e">
        <f t="shared" ca="1" si="10"/>
        <v>#N/A</v>
      </c>
      <c r="L39" s="91" t="e">
        <f t="shared" ca="1" si="11"/>
        <v>#N/A</v>
      </c>
      <c r="M39" s="91" t="s">
        <v>1035</v>
      </c>
      <c r="N39" s="91" t="e">
        <f t="shared" ca="1" si="20"/>
        <v>#N/A</v>
      </c>
      <c r="O39" s="91" t="e">
        <f t="shared" ca="1" si="12"/>
        <v>#N/A</v>
      </c>
      <c r="P39" s="91" t="e">
        <f t="shared" ca="1" si="13"/>
        <v>#N/A</v>
      </c>
      <c r="Q39" s="91" t="e">
        <f t="shared" ca="1" si="14"/>
        <v>#N/A</v>
      </c>
      <c r="R39" s="91" t="e">
        <f t="shared" ca="1" si="15"/>
        <v>#N/A</v>
      </c>
      <c r="S39" s="91" t="e">
        <f t="shared" ca="1" si="22"/>
        <v>#N/A</v>
      </c>
      <c r="T39" s="91" t="e">
        <f t="shared" ca="1" si="21"/>
        <v>#N/A</v>
      </c>
      <c r="U39" s="71" t="e">
        <f t="shared" ca="1" si="17"/>
        <v>#N/A</v>
      </c>
    </row>
    <row r="40" spans="1:21">
      <c r="A40" s="71" t="e">
        <f t="shared" ca="1" si="4"/>
        <v>#N/A</v>
      </c>
      <c r="B40" s="71" t="e">
        <f t="shared" ca="1" si="5"/>
        <v>#N/A</v>
      </c>
      <c r="C40" s="71" t="s">
        <v>993</v>
      </c>
      <c r="D40" s="71" t="e">
        <f t="shared" ca="1" si="6"/>
        <v>#N/A</v>
      </c>
      <c r="E40" s="168" t="e">
        <f t="shared" ca="1" si="7"/>
        <v>#N/A</v>
      </c>
      <c r="F40" s="168" t="e">
        <f t="shared" ca="1" si="18"/>
        <v>#N/A</v>
      </c>
      <c r="G40" s="71" t="e">
        <f t="shared" ca="1" si="23"/>
        <v>#N/A</v>
      </c>
      <c r="H40" s="162" t="e">
        <f t="shared" ca="1" si="23"/>
        <v>#N/A</v>
      </c>
      <c r="I40" s="168" t="e">
        <f t="shared" ca="1" si="19"/>
        <v>#N/A</v>
      </c>
      <c r="J40" s="71" t="e">
        <f t="shared" ca="1" si="9"/>
        <v>#N/A</v>
      </c>
      <c r="K40" s="91" t="e">
        <f t="shared" ca="1" si="10"/>
        <v>#N/A</v>
      </c>
      <c r="L40" s="91" t="e">
        <f t="shared" ca="1" si="11"/>
        <v>#N/A</v>
      </c>
      <c r="M40" s="91" t="s">
        <v>1043</v>
      </c>
      <c r="N40" s="91" t="e">
        <f t="shared" ca="1" si="20"/>
        <v>#N/A</v>
      </c>
      <c r="O40" s="91" t="e">
        <f t="shared" ca="1" si="12"/>
        <v>#N/A</v>
      </c>
      <c r="P40" s="91" t="e">
        <f t="shared" ca="1" si="13"/>
        <v>#N/A</v>
      </c>
      <c r="Q40" s="91" t="e">
        <f t="shared" ca="1" si="14"/>
        <v>#N/A</v>
      </c>
      <c r="R40" s="91" t="e">
        <f t="shared" ca="1" si="15"/>
        <v>#N/A</v>
      </c>
      <c r="S40" s="91" t="e">
        <f t="shared" ca="1" si="22"/>
        <v>#N/A</v>
      </c>
      <c r="T40" s="91" t="e">
        <f t="shared" ca="1" si="21"/>
        <v>#N/A</v>
      </c>
      <c r="U40" s="71" t="e">
        <f t="shared" ca="1" si="17"/>
        <v>#N/A</v>
      </c>
    </row>
    <row r="41" spans="1:21">
      <c r="A41" s="71" t="e">
        <f t="shared" ca="1" si="4"/>
        <v>#N/A</v>
      </c>
      <c r="B41" s="71" t="e">
        <f t="shared" ca="1" si="5"/>
        <v>#N/A</v>
      </c>
      <c r="C41" s="71" t="s">
        <v>994</v>
      </c>
      <c r="D41" s="71" t="e">
        <f t="shared" ca="1" si="6"/>
        <v>#N/A</v>
      </c>
      <c r="E41" s="168" t="e">
        <f t="shared" ca="1" si="7"/>
        <v>#N/A</v>
      </c>
      <c r="F41" s="168" t="e">
        <f t="shared" ca="1" si="18"/>
        <v>#N/A</v>
      </c>
      <c r="G41" s="71" t="e">
        <f t="shared" ca="1" si="23"/>
        <v>#N/A</v>
      </c>
      <c r="H41" s="162" t="e">
        <f t="shared" ca="1" si="23"/>
        <v>#N/A</v>
      </c>
      <c r="I41" s="168" t="e">
        <f t="shared" ca="1" si="19"/>
        <v>#N/A</v>
      </c>
      <c r="J41" s="71" t="e">
        <f t="shared" ca="1" si="9"/>
        <v>#N/A</v>
      </c>
      <c r="K41" s="91" t="e">
        <f t="shared" ca="1" si="10"/>
        <v>#N/A</v>
      </c>
      <c r="L41" s="91" t="e">
        <f t="shared" ca="1" si="11"/>
        <v>#N/A</v>
      </c>
      <c r="M41" s="91" t="s">
        <v>1036</v>
      </c>
      <c r="N41" s="91" t="e">
        <f t="shared" ca="1" si="20"/>
        <v>#N/A</v>
      </c>
      <c r="O41" s="91" t="e">
        <f t="shared" ca="1" si="12"/>
        <v>#N/A</v>
      </c>
      <c r="P41" s="91" t="e">
        <f t="shared" ca="1" si="13"/>
        <v>#N/A</v>
      </c>
      <c r="Q41" s="91" t="e">
        <f t="shared" ca="1" si="14"/>
        <v>#N/A</v>
      </c>
      <c r="R41" s="91" t="e">
        <f t="shared" ca="1" si="15"/>
        <v>#N/A</v>
      </c>
      <c r="S41" s="91" t="e">
        <f t="shared" ca="1" si="22"/>
        <v>#N/A</v>
      </c>
      <c r="T41" s="91" t="e">
        <f t="shared" ca="1" si="21"/>
        <v>#N/A</v>
      </c>
      <c r="U41" s="71" t="e">
        <f t="shared" ca="1" si="17"/>
        <v>#N/A</v>
      </c>
    </row>
    <row r="42" spans="1:21">
      <c r="A42" s="71" t="e">
        <f t="shared" ca="1" si="4"/>
        <v>#N/A</v>
      </c>
      <c r="B42" s="71" t="e">
        <f t="shared" ca="1" si="5"/>
        <v>#N/A</v>
      </c>
      <c r="C42" s="71" t="s">
        <v>995</v>
      </c>
      <c r="D42" s="71" t="e">
        <f t="shared" ca="1" si="6"/>
        <v>#N/A</v>
      </c>
      <c r="E42" s="168" t="e">
        <f t="shared" ca="1" si="7"/>
        <v>#N/A</v>
      </c>
      <c r="F42" s="168" t="e">
        <f t="shared" ca="1" si="18"/>
        <v>#N/A</v>
      </c>
      <c r="G42" s="71" t="e">
        <f t="shared" ca="1" si="23"/>
        <v>#N/A</v>
      </c>
      <c r="H42" s="162" t="e">
        <f t="shared" ca="1" si="23"/>
        <v>#N/A</v>
      </c>
      <c r="I42" s="168" t="e">
        <f t="shared" ca="1" si="19"/>
        <v>#N/A</v>
      </c>
      <c r="J42" s="71" t="e">
        <f t="shared" ca="1" si="9"/>
        <v>#N/A</v>
      </c>
      <c r="K42" s="91" t="e">
        <f t="shared" ca="1" si="10"/>
        <v>#N/A</v>
      </c>
      <c r="L42" s="91" t="e">
        <f t="shared" ca="1" si="11"/>
        <v>#N/A</v>
      </c>
      <c r="N42" s="91" t="e">
        <f t="shared" ca="1" si="20"/>
        <v>#N/A</v>
      </c>
      <c r="O42" s="91" t="e">
        <f t="shared" ca="1" si="12"/>
        <v>#N/A</v>
      </c>
      <c r="P42" s="91" t="e">
        <f t="shared" ca="1" si="13"/>
        <v>#N/A</v>
      </c>
      <c r="Q42" s="91" t="e">
        <f t="shared" ca="1" si="14"/>
        <v>#N/A</v>
      </c>
      <c r="R42" s="91" t="e">
        <f t="shared" ca="1" si="15"/>
        <v>#N/A</v>
      </c>
      <c r="S42" s="91" t="e">
        <f t="shared" ca="1" si="22"/>
        <v>#N/A</v>
      </c>
      <c r="T42" s="91" t="e">
        <f t="shared" ca="1" si="21"/>
        <v>#N/A</v>
      </c>
      <c r="U42" s="71" t="e">
        <f t="shared" ca="1" si="17"/>
        <v>#N/A</v>
      </c>
    </row>
    <row r="43" spans="1:21">
      <c r="A43" s="71" t="e">
        <f t="shared" ca="1" si="4"/>
        <v>#N/A</v>
      </c>
      <c r="B43" s="71" t="e">
        <f t="shared" ca="1" si="5"/>
        <v>#N/A</v>
      </c>
      <c r="C43" s="71" t="s">
        <v>996</v>
      </c>
      <c r="D43" s="71" t="e">
        <f t="shared" ca="1" si="6"/>
        <v>#N/A</v>
      </c>
      <c r="E43" s="168" t="e">
        <f t="shared" ca="1" si="7"/>
        <v>#N/A</v>
      </c>
      <c r="F43" s="168" t="e">
        <f t="shared" ca="1" si="18"/>
        <v>#N/A</v>
      </c>
      <c r="G43" s="71" t="e">
        <f t="shared" ca="1" si="23"/>
        <v>#N/A</v>
      </c>
      <c r="H43" s="162" t="e">
        <f t="shared" ca="1" si="23"/>
        <v>#N/A</v>
      </c>
      <c r="I43" s="168" t="e">
        <f t="shared" ca="1" si="19"/>
        <v>#N/A</v>
      </c>
      <c r="J43" s="71" t="e">
        <f t="shared" ca="1" si="9"/>
        <v>#N/A</v>
      </c>
      <c r="K43" s="91" t="e">
        <f t="shared" ca="1" si="10"/>
        <v>#N/A</v>
      </c>
      <c r="L43" s="91" t="e">
        <f t="shared" ca="1" si="11"/>
        <v>#N/A</v>
      </c>
      <c r="N43" s="91" t="e">
        <f t="shared" ca="1" si="20"/>
        <v>#N/A</v>
      </c>
      <c r="O43" s="91" t="e">
        <f t="shared" ca="1" si="12"/>
        <v>#N/A</v>
      </c>
      <c r="P43" s="91" t="e">
        <f t="shared" ca="1" si="13"/>
        <v>#N/A</v>
      </c>
      <c r="Q43" s="91" t="e">
        <f t="shared" ca="1" si="14"/>
        <v>#N/A</v>
      </c>
      <c r="R43" s="91" t="e">
        <f t="shared" ca="1" si="15"/>
        <v>#N/A</v>
      </c>
      <c r="S43" s="91" t="e">
        <f t="shared" ca="1" si="22"/>
        <v>#N/A</v>
      </c>
      <c r="T43" s="91" t="e">
        <f t="shared" ca="1" si="21"/>
        <v>#N/A</v>
      </c>
      <c r="U43" s="71" t="e">
        <f t="shared" ca="1" si="17"/>
        <v>#N/A</v>
      </c>
    </row>
    <row r="44" spans="1:21">
      <c r="A44" s="71" t="e">
        <f t="shared" ref="A44:A75" ca="1" si="24">MATCH(C44,OFFSET(gen_sort_ul,0,A$2,$D$7),0)-1</f>
        <v>#N/A</v>
      </c>
      <c r="B44" s="71" t="e">
        <f t="shared" ca="1" si="5"/>
        <v>#N/A</v>
      </c>
      <c r="C44" s="71" t="s">
        <v>997</v>
      </c>
      <c r="D44" s="71" t="e">
        <f t="shared" ref="D44:D75" ca="1" si="25">IF($B44="OK",OFFSET(gen_sort_ul,$A44,D$2),"-")</f>
        <v>#N/A</v>
      </c>
      <c r="E44" s="168" t="e">
        <f t="shared" ref="E44:E75" ca="1" si="26">IF($B44="OK",ROUND(SUMIF(OFFSET(gen_sort_ul,0,$A$2,$D$7),C44,OFFSET(gen_sort_ul,0,E$2,$D$7)),4),"-")</f>
        <v>#N/A</v>
      </c>
      <c r="F44" s="168" t="e">
        <f t="shared" ca="1" si="18"/>
        <v>#N/A</v>
      </c>
      <c r="G44" s="71" t="e">
        <f t="shared" ca="1" si="23"/>
        <v>#N/A</v>
      </c>
      <c r="H44" s="162" t="e">
        <f t="shared" ca="1" si="23"/>
        <v>#N/A</v>
      </c>
      <c r="I44" s="168" t="e">
        <f t="shared" ca="1" si="19"/>
        <v>#N/A</v>
      </c>
      <c r="J44" s="71" t="e">
        <f t="shared" ref="J44:J75" ca="1" si="27">D44&amp;IF(O44,"_"&amp;P44&amp;"_"&amp;Q44&amp;"_"&amp;R44,"")</f>
        <v>#N/A</v>
      </c>
      <c r="K44" s="91" t="e">
        <f t="shared" ref="K44:K75" ca="1" si="28">IF($B44="OK",OFFSET(gen_sort_ul,$A44,K$2),"-")</f>
        <v>#N/A</v>
      </c>
      <c r="L44" s="91" t="e">
        <f t="shared" ref="L44:L75" ca="1" si="29">IF($B44="OK",COUNTIF(OFFSET(gen_sort_ul,0,$A$2,$D$7),C44),"-")</f>
        <v>#N/A</v>
      </c>
      <c r="M44" s="91" t="s">
        <v>1036</v>
      </c>
      <c r="N44" s="91" t="e">
        <f t="shared" ca="1" si="20"/>
        <v>#N/A</v>
      </c>
      <c r="O44" s="91" t="e">
        <f t="shared" ref="O44:O75" ca="1" si="30">INDEX(cluster_flag,MATCH(D44, hdr_cluster_gen_type,0))</f>
        <v>#N/A</v>
      </c>
      <c r="P44" s="91" t="e">
        <f t="shared" ca="1" si="13"/>
        <v>#N/A</v>
      </c>
      <c r="Q44" s="91" t="e">
        <f t="shared" ref="Q44:Q75" ca="1" si="31">IF($O44,INDEX(hdr_cluster_set,MATCH(E44,OFFSET(cluster_params_ul,$U44-1,Q$8-1,1,Q$9))+Q$8-1),"-")</f>
        <v>#N/A</v>
      </c>
      <c r="R44" s="91" t="e">
        <f t="shared" ref="R44:R75" ca="1" si="32">IF($O44,INDEX(hdr_cluster_set,MATCH(H44,OFFSET(cluster_params_ul,$U44-1,R$8-1,1,R$9))+R$8-1),"-")</f>
        <v>#N/A</v>
      </c>
      <c r="S44" s="91" t="e">
        <f t="shared" ca="1" si="22"/>
        <v>#N/A</v>
      </c>
      <c r="T44" s="91" t="e">
        <f t="shared" ca="1" si="21"/>
        <v>#N/A</v>
      </c>
      <c r="U44" s="71" t="e">
        <f t="shared" ref="U44:U75" ca="1" si="33">MATCH(D44,hdr_cluster_gen_type,0)</f>
        <v>#N/A</v>
      </c>
    </row>
    <row r="45" spans="1:21">
      <c r="A45" s="71" t="e">
        <f t="shared" ca="1" si="24"/>
        <v>#N/A</v>
      </c>
      <c r="B45" s="71" t="e">
        <f t="shared" ca="1" si="5"/>
        <v>#N/A</v>
      </c>
      <c r="C45" s="71" t="s">
        <v>998</v>
      </c>
      <c r="D45" s="71" t="e">
        <f t="shared" ca="1" si="25"/>
        <v>#N/A</v>
      </c>
      <c r="E45" s="168" t="e">
        <f t="shared" ca="1" si="26"/>
        <v>#N/A</v>
      </c>
      <c r="F45" s="168" t="e">
        <f t="shared" ca="1" si="18"/>
        <v>#N/A</v>
      </c>
      <c r="G45" s="71" t="e">
        <f t="shared" ca="1" si="23"/>
        <v>#N/A</v>
      </c>
      <c r="H45" s="162" t="e">
        <f t="shared" ca="1" si="23"/>
        <v>#N/A</v>
      </c>
      <c r="I45" s="168" t="e">
        <f t="shared" ca="1" si="19"/>
        <v>#N/A</v>
      </c>
      <c r="J45" s="71" t="e">
        <f t="shared" ca="1" si="27"/>
        <v>#N/A</v>
      </c>
      <c r="K45" s="91" t="e">
        <f t="shared" ca="1" si="28"/>
        <v>#N/A</v>
      </c>
      <c r="L45" s="91" t="e">
        <f t="shared" ca="1" si="29"/>
        <v>#N/A</v>
      </c>
      <c r="N45" s="91" t="e">
        <f t="shared" ca="1" si="20"/>
        <v>#N/A</v>
      </c>
      <c r="O45" s="91" t="e">
        <f t="shared" ca="1" si="30"/>
        <v>#N/A</v>
      </c>
      <c r="P45" s="91" t="e">
        <f t="shared" ca="1" si="13"/>
        <v>#N/A</v>
      </c>
      <c r="Q45" s="91" t="e">
        <f t="shared" ca="1" si="31"/>
        <v>#N/A</v>
      </c>
      <c r="R45" s="91" t="e">
        <f t="shared" ca="1" si="32"/>
        <v>#N/A</v>
      </c>
      <c r="S45" s="91" t="e">
        <f t="shared" ca="1" si="22"/>
        <v>#N/A</v>
      </c>
      <c r="T45" s="91" t="e">
        <f t="shared" ca="1" si="21"/>
        <v>#N/A</v>
      </c>
      <c r="U45" s="71" t="e">
        <f t="shared" ca="1" si="33"/>
        <v>#N/A</v>
      </c>
    </row>
    <row r="46" spans="1:21">
      <c r="A46" s="71" t="e">
        <f t="shared" ca="1" si="24"/>
        <v>#N/A</v>
      </c>
      <c r="B46" s="71" t="e">
        <f t="shared" ca="1" si="5"/>
        <v>#N/A</v>
      </c>
      <c r="C46" s="71" t="s">
        <v>940</v>
      </c>
      <c r="D46" s="71" t="e">
        <f t="shared" ca="1" si="25"/>
        <v>#N/A</v>
      </c>
      <c r="E46" s="168" t="e">
        <f t="shared" ca="1" si="26"/>
        <v>#N/A</v>
      </c>
      <c r="F46" s="168" t="e">
        <f t="shared" ca="1" si="18"/>
        <v>#N/A</v>
      </c>
      <c r="G46" s="71" t="e">
        <f t="shared" ca="1" si="23"/>
        <v>#N/A</v>
      </c>
      <c r="H46" s="162" t="e">
        <f t="shared" ca="1" si="23"/>
        <v>#N/A</v>
      </c>
      <c r="I46" s="168" t="e">
        <f t="shared" ca="1" si="19"/>
        <v>#N/A</v>
      </c>
      <c r="J46" s="71" t="e">
        <f t="shared" ca="1" si="27"/>
        <v>#N/A</v>
      </c>
      <c r="K46" s="91" t="e">
        <f t="shared" ca="1" si="28"/>
        <v>#N/A</v>
      </c>
      <c r="L46" s="91" t="e">
        <f t="shared" ca="1" si="29"/>
        <v>#N/A</v>
      </c>
      <c r="N46" s="91" t="e">
        <f t="shared" ca="1" si="20"/>
        <v>#N/A</v>
      </c>
      <c r="O46" s="91" t="e">
        <f t="shared" ca="1" si="30"/>
        <v>#N/A</v>
      </c>
      <c r="P46" s="91" t="e">
        <f t="shared" ca="1" si="13"/>
        <v>#N/A</v>
      </c>
      <c r="Q46" s="91" t="e">
        <f t="shared" ca="1" si="31"/>
        <v>#N/A</v>
      </c>
      <c r="R46" s="91" t="e">
        <f t="shared" ca="1" si="32"/>
        <v>#N/A</v>
      </c>
      <c r="S46" s="91" t="e">
        <f t="shared" ca="1" si="22"/>
        <v>#N/A</v>
      </c>
      <c r="T46" s="91" t="e">
        <f t="shared" ca="1" si="21"/>
        <v>#N/A</v>
      </c>
      <c r="U46" s="71" t="e">
        <f t="shared" ca="1" si="33"/>
        <v>#N/A</v>
      </c>
    </row>
    <row r="47" spans="1:21">
      <c r="A47" s="71" t="e">
        <f t="shared" ca="1" si="24"/>
        <v>#N/A</v>
      </c>
      <c r="B47" s="71" t="e">
        <f t="shared" ca="1" si="5"/>
        <v>#N/A</v>
      </c>
      <c r="C47" s="71" t="s">
        <v>999</v>
      </c>
      <c r="D47" s="71" t="e">
        <f t="shared" ca="1" si="25"/>
        <v>#N/A</v>
      </c>
      <c r="E47" s="168" t="e">
        <f t="shared" ca="1" si="26"/>
        <v>#N/A</v>
      </c>
      <c r="F47" s="168" t="e">
        <f t="shared" ca="1" si="18"/>
        <v>#N/A</v>
      </c>
      <c r="G47" s="71" t="e">
        <f t="shared" ca="1" si="23"/>
        <v>#N/A</v>
      </c>
      <c r="H47" s="162" t="e">
        <f t="shared" ca="1" si="23"/>
        <v>#N/A</v>
      </c>
      <c r="I47" s="168" t="e">
        <f t="shared" ca="1" si="19"/>
        <v>#N/A</v>
      </c>
      <c r="J47" s="71" t="e">
        <f t="shared" ca="1" si="27"/>
        <v>#N/A</v>
      </c>
      <c r="K47" s="91" t="e">
        <f t="shared" ca="1" si="28"/>
        <v>#N/A</v>
      </c>
      <c r="L47" s="91" t="e">
        <f t="shared" ca="1" si="29"/>
        <v>#N/A</v>
      </c>
      <c r="M47" s="91" t="s">
        <v>1043</v>
      </c>
      <c r="N47" s="91" t="e">
        <f t="shared" ca="1" si="20"/>
        <v>#N/A</v>
      </c>
      <c r="O47" s="91" t="e">
        <f t="shared" ca="1" si="30"/>
        <v>#N/A</v>
      </c>
      <c r="P47" s="91" t="e">
        <f t="shared" ca="1" si="13"/>
        <v>#N/A</v>
      </c>
      <c r="Q47" s="91" t="e">
        <f t="shared" ca="1" si="31"/>
        <v>#N/A</v>
      </c>
      <c r="R47" s="91" t="e">
        <f t="shared" ca="1" si="32"/>
        <v>#N/A</v>
      </c>
      <c r="S47" s="91" t="e">
        <f t="shared" ca="1" si="22"/>
        <v>#N/A</v>
      </c>
      <c r="T47" s="91" t="e">
        <f t="shared" ca="1" si="21"/>
        <v>#N/A</v>
      </c>
      <c r="U47" s="71" t="e">
        <f t="shared" ca="1" si="33"/>
        <v>#N/A</v>
      </c>
    </row>
    <row r="48" spans="1:21">
      <c r="A48" s="71" t="e">
        <f t="shared" ca="1" si="24"/>
        <v>#N/A</v>
      </c>
      <c r="B48" s="71" t="e">
        <f t="shared" ca="1" si="5"/>
        <v>#N/A</v>
      </c>
      <c r="C48" s="71" t="s">
        <v>1000</v>
      </c>
      <c r="D48" s="71" t="e">
        <f t="shared" ca="1" si="25"/>
        <v>#N/A</v>
      </c>
      <c r="E48" s="168" t="e">
        <f t="shared" ca="1" si="26"/>
        <v>#N/A</v>
      </c>
      <c r="F48" s="168" t="e">
        <f t="shared" ca="1" si="18"/>
        <v>#N/A</v>
      </c>
      <c r="G48" s="71" t="e">
        <f t="shared" ca="1" si="23"/>
        <v>#N/A</v>
      </c>
      <c r="H48" s="162" t="e">
        <f t="shared" ca="1" si="23"/>
        <v>#N/A</v>
      </c>
      <c r="I48" s="168" t="e">
        <f t="shared" ca="1" si="19"/>
        <v>#N/A</v>
      </c>
      <c r="J48" s="71" t="e">
        <f t="shared" ca="1" si="27"/>
        <v>#N/A</v>
      </c>
      <c r="K48" s="91" t="e">
        <f t="shared" ca="1" si="28"/>
        <v>#N/A</v>
      </c>
      <c r="L48" s="91" t="e">
        <f t="shared" ca="1" si="29"/>
        <v>#N/A</v>
      </c>
      <c r="N48" s="91" t="e">
        <f t="shared" ca="1" si="20"/>
        <v>#N/A</v>
      </c>
      <c r="O48" s="91" t="e">
        <f t="shared" ca="1" si="30"/>
        <v>#N/A</v>
      </c>
      <c r="P48" s="91" t="e">
        <f t="shared" ca="1" si="13"/>
        <v>#N/A</v>
      </c>
      <c r="Q48" s="91" t="e">
        <f t="shared" ca="1" si="31"/>
        <v>#N/A</v>
      </c>
      <c r="R48" s="91" t="e">
        <f t="shared" ca="1" si="32"/>
        <v>#N/A</v>
      </c>
      <c r="S48" s="91" t="e">
        <f t="shared" ca="1" si="22"/>
        <v>#N/A</v>
      </c>
      <c r="T48" s="91" t="e">
        <f t="shared" ca="1" si="21"/>
        <v>#N/A</v>
      </c>
      <c r="U48" s="71" t="e">
        <f t="shared" ca="1" si="33"/>
        <v>#N/A</v>
      </c>
    </row>
    <row r="49" spans="1:21">
      <c r="A49" s="71" t="e">
        <f t="shared" ca="1" si="24"/>
        <v>#N/A</v>
      </c>
      <c r="B49" s="71" t="e">
        <f t="shared" ca="1" si="5"/>
        <v>#N/A</v>
      </c>
      <c r="C49" s="71" t="s">
        <v>328</v>
      </c>
      <c r="D49" s="71" t="e">
        <f t="shared" ca="1" si="25"/>
        <v>#N/A</v>
      </c>
      <c r="E49" s="168" t="e">
        <f t="shared" ca="1" si="26"/>
        <v>#N/A</v>
      </c>
      <c r="F49" s="168" t="e">
        <f t="shared" ca="1" si="18"/>
        <v>#N/A</v>
      </c>
      <c r="G49" s="71" t="e">
        <f t="shared" ca="1" si="23"/>
        <v>#N/A</v>
      </c>
      <c r="H49" s="162" t="e">
        <f t="shared" ca="1" si="23"/>
        <v>#N/A</v>
      </c>
      <c r="I49" s="168" t="e">
        <f t="shared" ca="1" si="19"/>
        <v>#N/A</v>
      </c>
      <c r="J49" s="71" t="e">
        <f t="shared" ca="1" si="27"/>
        <v>#N/A</v>
      </c>
      <c r="K49" s="91" t="e">
        <f t="shared" ca="1" si="28"/>
        <v>#N/A</v>
      </c>
      <c r="L49" s="91" t="e">
        <f t="shared" ca="1" si="29"/>
        <v>#N/A</v>
      </c>
      <c r="M49" s="91" t="s">
        <v>1037</v>
      </c>
      <c r="N49" s="91" t="e">
        <f t="shared" ca="1" si="20"/>
        <v>#N/A</v>
      </c>
      <c r="O49" s="91" t="e">
        <f t="shared" ca="1" si="30"/>
        <v>#N/A</v>
      </c>
      <c r="P49" s="91" t="e">
        <f t="shared" ca="1" si="13"/>
        <v>#N/A</v>
      </c>
      <c r="Q49" s="91" t="e">
        <f t="shared" ca="1" si="31"/>
        <v>#N/A</v>
      </c>
      <c r="R49" s="91" t="e">
        <f t="shared" ca="1" si="32"/>
        <v>#N/A</v>
      </c>
      <c r="S49" s="91" t="e">
        <f t="shared" ca="1" si="22"/>
        <v>#N/A</v>
      </c>
      <c r="T49" s="91" t="e">
        <f t="shared" ca="1" si="21"/>
        <v>#N/A</v>
      </c>
      <c r="U49" s="71" t="e">
        <f t="shared" ca="1" si="33"/>
        <v>#N/A</v>
      </c>
    </row>
    <row r="50" spans="1:21">
      <c r="A50" s="71" t="e">
        <f t="shared" ca="1" si="24"/>
        <v>#N/A</v>
      </c>
      <c r="B50" s="71" t="e">
        <f t="shared" ca="1" si="5"/>
        <v>#N/A</v>
      </c>
      <c r="C50" s="71" t="s">
        <v>1001</v>
      </c>
      <c r="D50" s="71" t="e">
        <f t="shared" ca="1" si="25"/>
        <v>#N/A</v>
      </c>
      <c r="E50" s="168" t="e">
        <f t="shared" ca="1" si="26"/>
        <v>#N/A</v>
      </c>
      <c r="F50" s="168" t="e">
        <f t="shared" ca="1" si="18"/>
        <v>#N/A</v>
      </c>
      <c r="G50" s="71" t="e">
        <f t="shared" ca="1" si="23"/>
        <v>#N/A</v>
      </c>
      <c r="H50" s="162" t="e">
        <f t="shared" ca="1" si="23"/>
        <v>#N/A</v>
      </c>
      <c r="I50" s="168" t="e">
        <f t="shared" ca="1" si="19"/>
        <v>#N/A</v>
      </c>
      <c r="J50" s="71" t="e">
        <f t="shared" ca="1" si="27"/>
        <v>#N/A</v>
      </c>
      <c r="K50" s="91" t="e">
        <f t="shared" ca="1" si="28"/>
        <v>#N/A</v>
      </c>
      <c r="L50" s="91" t="e">
        <f t="shared" ca="1" si="29"/>
        <v>#N/A</v>
      </c>
      <c r="M50" s="91" t="s">
        <v>1043</v>
      </c>
      <c r="N50" s="91" t="e">
        <f t="shared" ca="1" si="20"/>
        <v>#N/A</v>
      </c>
      <c r="O50" s="91" t="e">
        <f t="shared" ca="1" si="30"/>
        <v>#N/A</v>
      </c>
      <c r="P50" s="91" t="e">
        <f t="shared" ca="1" si="13"/>
        <v>#N/A</v>
      </c>
      <c r="Q50" s="91" t="e">
        <f t="shared" ca="1" si="31"/>
        <v>#N/A</v>
      </c>
      <c r="R50" s="91" t="e">
        <f t="shared" ca="1" si="32"/>
        <v>#N/A</v>
      </c>
      <c r="S50" s="91" t="e">
        <f t="shared" ca="1" si="22"/>
        <v>#N/A</v>
      </c>
      <c r="T50" s="91" t="e">
        <f t="shared" ref="T50:T81" ca="1" si="34">IF($B50="OK",OFFSET(gen_sort_ul,$A50,T$2),"-")</f>
        <v>#N/A</v>
      </c>
      <c r="U50" s="71" t="e">
        <f t="shared" ca="1" si="33"/>
        <v>#N/A</v>
      </c>
    </row>
    <row r="51" spans="1:21">
      <c r="A51" s="71" t="e">
        <f t="shared" ca="1" si="24"/>
        <v>#N/A</v>
      </c>
      <c r="B51" s="71" t="e">
        <f t="shared" ca="1" si="5"/>
        <v>#N/A</v>
      </c>
      <c r="C51" s="71" t="s">
        <v>336</v>
      </c>
      <c r="D51" s="71" t="e">
        <f t="shared" ca="1" si="25"/>
        <v>#N/A</v>
      </c>
      <c r="E51" s="168" t="e">
        <f t="shared" ca="1" si="26"/>
        <v>#N/A</v>
      </c>
      <c r="F51" s="168" t="e">
        <f t="shared" ca="1" si="18"/>
        <v>#N/A</v>
      </c>
      <c r="G51" s="71" t="e">
        <f t="shared" ca="1" si="23"/>
        <v>#N/A</v>
      </c>
      <c r="H51" s="162" t="e">
        <f t="shared" ca="1" si="23"/>
        <v>#N/A</v>
      </c>
      <c r="I51" s="168" t="e">
        <f t="shared" ca="1" si="19"/>
        <v>#N/A</v>
      </c>
      <c r="J51" s="71" t="e">
        <f t="shared" ca="1" si="27"/>
        <v>#N/A</v>
      </c>
      <c r="K51" s="91" t="e">
        <f t="shared" ca="1" si="28"/>
        <v>#N/A</v>
      </c>
      <c r="L51" s="91" t="e">
        <f t="shared" ca="1" si="29"/>
        <v>#N/A</v>
      </c>
      <c r="N51" s="91" t="e">
        <f t="shared" ca="1" si="20"/>
        <v>#N/A</v>
      </c>
      <c r="O51" s="91" t="e">
        <f t="shared" ca="1" si="30"/>
        <v>#N/A</v>
      </c>
      <c r="P51" s="91" t="e">
        <f t="shared" ca="1" si="13"/>
        <v>#N/A</v>
      </c>
      <c r="Q51" s="91" t="e">
        <f t="shared" ca="1" si="31"/>
        <v>#N/A</v>
      </c>
      <c r="R51" s="91" t="e">
        <f t="shared" ca="1" si="32"/>
        <v>#N/A</v>
      </c>
      <c r="S51" s="91" t="e">
        <f t="shared" ref="S51:S82" ca="1" si="35">IF($B51="OK",OFFSET(gen_sort_ul,$A51,S$2),"-")</f>
        <v>#N/A</v>
      </c>
      <c r="T51" s="91" t="e">
        <f t="shared" ca="1" si="34"/>
        <v>#N/A</v>
      </c>
      <c r="U51" s="71" t="e">
        <f t="shared" ca="1" si="33"/>
        <v>#N/A</v>
      </c>
    </row>
    <row r="52" spans="1:21">
      <c r="A52" s="71" t="e">
        <f t="shared" ca="1" si="24"/>
        <v>#N/A</v>
      </c>
      <c r="B52" s="71" t="e">
        <f t="shared" ca="1" si="5"/>
        <v>#N/A</v>
      </c>
      <c r="C52" s="71" t="s">
        <v>1002</v>
      </c>
      <c r="D52" s="71" t="e">
        <f t="shared" ca="1" si="25"/>
        <v>#N/A</v>
      </c>
      <c r="E52" s="168" t="e">
        <f t="shared" ca="1" si="26"/>
        <v>#N/A</v>
      </c>
      <c r="F52" s="168" t="e">
        <f t="shared" ca="1" si="18"/>
        <v>#N/A</v>
      </c>
      <c r="G52" s="71" t="e">
        <f t="shared" ref="G52:H71" ca="1" si="36">IF($B52="OK",OFFSET(gen_sort_ul,$A52,G$2),"-")</f>
        <v>#N/A</v>
      </c>
      <c r="H52" s="162" t="e">
        <f t="shared" ca="1" si="36"/>
        <v>#N/A</v>
      </c>
      <c r="I52" s="168" t="e">
        <f t="shared" ca="1" si="19"/>
        <v>#N/A</v>
      </c>
      <c r="J52" s="71" t="e">
        <f t="shared" ca="1" si="27"/>
        <v>#N/A</v>
      </c>
      <c r="K52" s="91" t="e">
        <f t="shared" ca="1" si="28"/>
        <v>#N/A</v>
      </c>
      <c r="L52" s="91" t="e">
        <f t="shared" ca="1" si="29"/>
        <v>#N/A</v>
      </c>
      <c r="N52" s="91" t="e">
        <f t="shared" ca="1" si="20"/>
        <v>#N/A</v>
      </c>
      <c r="O52" s="91" t="e">
        <f t="shared" ca="1" si="30"/>
        <v>#N/A</v>
      </c>
      <c r="P52" s="91" t="e">
        <f t="shared" ca="1" si="13"/>
        <v>#N/A</v>
      </c>
      <c r="Q52" s="91" t="e">
        <f t="shared" ca="1" si="31"/>
        <v>#N/A</v>
      </c>
      <c r="R52" s="91" t="e">
        <f t="shared" ca="1" si="32"/>
        <v>#N/A</v>
      </c>
      <c r="S52" s="91" t="e">
        <f t="shared" ca="1" si="35"/>
        <v>#N/A</v>
      </c>
      <c r="T52" s="91" t="e">
        <f t="shared" ca="1" si="34"/>
        <v>#N/A</v>
      </c>
      <c r="U52" s="71" t="e">
        <f t="shared" ca="1" si="33"/>
        <v>#N/A</v>
      </c>
    </row>
    <row r="53" spans="1:21">
      <c r="A53" s="71" t="e">
        <f t="shared" ca="1" si="24"/>
        <v>#N/A</v>
      </c>
      <c r="B53" s="71" t="e">
        <f t="shared" ca="1" si="5"/>
        <v>#N/A</v>
      </c>
      <c r="C53" s="71" t="s">
        <v>1003</v>
      </c>
      <c r="D53" s="71" t="e">
        <f t="shared" ca="1" si="25"/>
        <v>#N/A</v>
      </c>
      <c r="E53" s="168" t="e">
        <f t="shared" ca="1" si="26"/>
        <v>#N/A</v>
      </c>
      <c r="F53" s="168" t="e">
        <f t="shared" ca="1" si="18"/>
        <v>#N/A</v>
      </c>
      <c r="G53" s="71" t="e">
        <f t="shared" ca="1" si="36"/>
        <v>#N/A</v>
      </c>
      <c r="H53" s="162" t="e">
        <f t="shared" ca="1" si="36"/>
        <v>#N/A</v>
      </c>
      <c r="I53" s="168" t="e">
        <f t="shared" ca="1" si="19"/>
        <v>#N/A</v>
      </c>
      <c r="J53" s="71" t="e">
        <f t="shared" ca="1" si="27"/>
        <v>#N/A</v>
      </c>
      <c r="K53" s="91" t="e">
        <f t="shared" ca="1" si="28"/>
        <v>#N/A</v>
      </c>
      <c r="L53" s="91" t="e">
        <f t="shared" ca="1" si="29"/>
        <v>#N/A</v>
      </c>
      <c r="N53" s="91" t="e">
        <f t="shared" ca="1" si="20"/>
        <v>#N/A</v>
      </c>
      <c r="O53" s="91" t="e">
        <f t="shared" ca="1" si="30"/>
        <v>#N/A</v>
      </c>
      <c r="P53" s="91" t="e">
        <f t="shared" ca="1" si="13"/>
        <v>#N/A</v>
      </c>
      <c r="Q53" s="91" t="e">
        <f t="shared" ca="1" si="31"/>
        <v>#N/A</v>
      </c>
      <c r="R53" s="91" t="e">
        <f t="shared" ca="1" si="32"/>
        <v>#N/A</v>
      </c>
      <c r="S53" s="91" t="e">
        <f t="shared" ca="1" si="35"/>
        <v>#N/A</v>
      </c>
      <c r="T53" s="91" t="e">
        <f t="shared" ca="1" si="34"/>
        <v>#N/A</v>
      </c>
      <c r="U53" s="71" t="e">
        <f t="shared" ca="1" si="33"/>
        <v>#N/A</v>
      </c>
    </row>
    <row r="54" spans="1:21">
      <c r="A54" s="71" t="e">
        <f t="shared" ca="1" si="24"/>
        <v>#N/A</v>
      </c>
      <c r="B54" s="71" t="e">
        <f t="shared" ca="1" si="5"/>
        <v>#N/A</v>
      </c>
      <c r="C54" s="71" t="s">
        <v>1004</v>
      </c>
      <c r="D54" s="71" t="e">
        <f t="shared" ca="1" si="25"/>
        <v>#N/A</v>
      </c>
      <c r="E54" s="168" t="e">
        <f t="shared" ca="1" si="26"/>
        <v>#N/A</v>
      </c>
      <c r="F54" s="168" t="e">
        <f t="shared" ca="1" si="18"/>
        <v>#N/A</v>
      </c>
      <c r="G54" s="71" t="e">
        <f t="shared" ca="1" si="36"/>
        <v>#N/A</v>
      </c>
      <c r="H54" s="162" t="e">
        <f t="shared" ca="1" si="36"/>
        <v>#N/A</v>
      </c>
      <c r="I54" s="168" t="e">
        <f t="shared" ca="1" si="19"/>
        <v>#N/A</v>
      </c>
      <c r="J54" s="71" t="e">
        <f t="shared" ca="1" si="27"/>
        <v>#N/A</v>
      </c>
      <c r="K54" s="91" t="e">
        <f t="shared" ca="1" si="28"/>
        <v>#N/A</v>
      </c>
      <c r="L54" s="91" t="e">
        <f t="shared" ca="1" si="29"/>
        <v>#N/A</v>
      </c>
      <c r="N54" s="91" t="e">
        <f t="shared" ca="1" si="20"/>
        <v>#N/A</v>
      </c>
      <c r="O54" s="91" t="e">
        <f t="shared" ca="1" si="30"/>
        <v>#N/A</v>
      </c>
      <c r="P54" s="91" t="e">
        <f t="shared" ca="1" si="13"/>
        <v>#N/A</v>
      </c>
      <c r="Q54" s="91" t="e">
        <f t="shared" ca="1" si="31"/>
        <v>#N/A</v>
      </c>
      <c r="R54" s="91" t="e">
        <f t="shared" ca="1" si="32"/>
        <v>#N/A</v>
      </c>
      <c r="S54" s="91" t="e">
        <f t="shared" ca="1" si="35"/>
        <v>#N/A</v>
      </c>
      <c r="T54" s="91" t="e">
        <f t="shared" ca="1" si="34"/>
        <v>#N/A</v>
      </c>
      <c r="U54" s="71" t="e">
        <f t="shared" ca="1" si="33"/>
        <v>#N/A</v>
      </c>
    </row>
    <row r="55" spans="1:21">
      <c r="A55" s="71" t="e">
        <f t="shared" ca="1" si="24"/>
        <v>#N/A</v>
      </c>
      <c r="B55" s="71" t="e">
        <f t="shared" ca="1" si="5"/>
        <v>#N/A</v>
      </c>
      <c r="C55" s="71" t="s">
        <v>1005</v>
      </c>
      <c r="D55" s="71" t="e">
        <f t="shared" ca="1" si="25"/>
        <v>#N/A</v>
      </c>
      <c r="E55" s="168" t="e">
        <f t="shared" ca="1" si="26"/>
        <v>#N/A</v>
      </c>
      <c r="F55" s="168" t="e">
        <f t="shared" ca="1" si="18"/>
        <v>#N/A</v>
      </c>
      <c r="G55" s="71" t="e">
        <f t="shared" ca="1" si="36"/>
        <v>#N/A</v>
      </c>
      <c r="H55" s="162" t="e">
        <f t="shared" ca="1" si="36"/>
        <v>#N/A</v>
      </c>
      <c r="I55" s="168" t="e">
        <f t="shared" ca="1" si="19"/>
        <v>#N/A</v>
      </c>
      <c r="J55" s="71" t="e">
        <f t="shared" ca="1" si="27"/>
        <v>#N/A</v>
      </c>
      <c r="K55" s="91" t="e">
        <f t="shared" ca="1" si="28"/>
        <v>#N/A</v>
      </c>
      <c r="L55" s="91" t="e">
        <f t="shared" ca="1" si="29"/>
        <v>#N/A</v>
      </c>
      <c r="N55" s="91" t="e">
        <f t="shared" ca="1" si="20"/>
        <v>#N/A</v>
      </c>
      <c r="O55" s="91" t="e">
        <f t="shared" ca="1" si="30"/>
        <v>#N/A</v>
      </c>
      <c r="P55" s="91" t="e">
        <f t="shared" ca="1" si="13"/>
        <v>#N/A</v>
      </c>
      <c r="Q55" s="91" t="e">
        <f t="shared" ca="1" si="31"/>
        <v>#N/A</v>
      </c>
      <c r="R55" s="91" t="e">
        <f t="shared" ca="1" si="32"/>
        <v>#N/A</v>
      </c>
      <c r="S55" s="91" t="e">
        <f t="shared" ca="1" si="35"/>
        <v>#N/A</v>
      </c>
      <c r="T55" s="91" t="e">
        <f t="shared" ca="1" si="34"/>
        <v>#N/A</v>
      </c>
      <c r="U55" s="71" t="e">
        <f t="shared" ca="1" si="33"/>
        <v>#N/A</v>
      </c>
    </row>
    <row r="56" spans="1:21">
      <c r="A56" s="71" t="e">
        <f t="shared" ca="1" si="24"/>
        <v>#N/A</v>
      </c>
      <c r="B56" s="71" t="e">
        <f t="shared" ca="1" si="5"/>
        <v>#N/A</v>
      </c>
      <c r="C56" s="71" t="s">
        <v>356</v>
      </c>
      <c r="D56" s="71" t="e">
        <f t="shared" ca="1" si="25"/>
        <v>#N/A</v>
      </c>
      <c r="E56" s="168" t="e">
        <f t="shared" ca="1" si="26"/>
        <v>#N/A</v>
      </c>
      <c r="F56" s="168" t="e">
        <f t="shared" ca="1" si="18"/>
        <v>#N/A</v>
      </c>
      <c r="G56" s="71" t="e">
        <f t="shared" ca="1" si="36"/>
        <v>#N/A</v>
      </c>
      <c r="H56" s="162" t="e">
        <f t="shared" ca="1" si="36"/>
        <v>#N/A</v>
      </c>
      <c r="I56" s="168" t="e">
        <f t="shared" ca="1" si="19"/>
        <v>#N/A</v>
      </c>
      <c r="J56" s="71" t="e">
        <f t="shared" ca="1" si="27"/>
        <v>#N/A</v>
      </c>
      <c r="K56" s="91" t="e">
        <f t="shared" ca="1" si="28"/>
        <v>#N/A</v>
      </c>
      <c r="L56" s="91" t="e">
        <f t="shared" ca="1" si="29"/>
        <v>#N/A</v>
      </c>
      <c r="N56" s="91" t="e">
        <f t="shared" ca="1" si="20"/>
        <v>#N/A</v>
      </c>
      <c r="O56" s="91" t="e">
        <f t="shared" ca="1" si="30"/>
        <v>#N/A</v>
      </c>
      <c r="P56" s="91" t="e">
        <f t="shared" ca="1" si="13"/>
        <v>#N/A</v>
      </c>
      <c r="Q56" s="91" t="e">
        <f t="shared" ca="1" si="31"/>
        <v>#N/A</v>
      </c>
      <c r="R56" s="91" t="e">
        <f t="shared" ca="1" si="32"/>
        <v>#N/A</v>
      </c>
      <c r="S56" s="91" t="e">
        <f t="shared" ca="1" si="35"/>
        <v>#N/A</v>
      </c>
      <c r="T56" s="91" t="e">
        <f t="shared" ca="1" si="34"/>
        <v>#N/A</v>
      </c>
      <c r="U56" s="71" t="e">
        <f t="shared" ca="1" si="33"/>
        <v>#N/A</v>
      </c>
    </row>
    <row r="57" spans="1:21">
      <c r="A57" s="71" t="e">
        <f t="shared" ca="1" si="24"/>
        <v>#N/A</v>
      </c>
      <c r="B57" s="71" t="e">
        <f t="shared" ca="1" si="5"/>
        <v>#N/A</v>
      </c>
      <c r="C57" s="71" t="s">
        <v>1006</v>
      </c>
      <c r="D57" s="71" t="e">
        <f t="shared" ca="1" si="25"/>
        <v>#N/A</v>
      </c>
      <c r="E57" s="168" t="e">
        <f t="shared" ca="1" si="26"/>
        <v>#N/A</v>
      </c>
      <c r="F57" s="168" t="e">
        <f t="shared" ca="1" si="18"/>
        <v>#N/A</v>
      </c>
      <c r="G57" s="71" t="e">
        <f t="shared" ca="1" si="36"/>
        <v>#N/A</v>
      </c>
      <c r="H57" s="162" t="e">
        <f t="shared" ca="1" si="36"/>
        <v>#N/A</v>
      </c>
      <c r="I57" s="168" t="e">
        <f t="shared" ca="1" si="19"/>
        <v>#N/A</v>
      </c>
      <c r="J57" s="71" t="e">
        <f t="shared" ca="1" si="27"/>
        <v>#N/A</v>
      </c>
      <c r="K57" s="91" t="e">
        <f t="shared" ca="1" si="28"/>
        <v>#N/A</v>
      </c>
      <c r="L57" s="91" t="e">
        <f t="shared" ca="1" si="29"/>
        <v>#N/A</v>
      </c>
      <c r="M57" s="91" t="s">
        <v>1043</v>
      </c>
      <c r="N57" s="91" t="e">
        <f t="shared" ca="1" si="20"/>
        <v>#N/A</v>
      </c>
      <c r="O57" s="91" t="e">
        <f t="shared" ca="1" si="30"/>
        <v>#N/A</v>
      </c>
      <c r="P57" s="91" t="e">
        <f t="shared" ca="1" si="13"/>
        <v>#N/A</v>
      </c>
      <c r="Q57" s="91" t="e">
        <f t="shared" ca="1" si="31"/>
        <v>#N/A</v>
      </c>
      <c r="R57" s="91" t="e">
        <f t="shared" ca="1" si="32"/>
        <v>#N/A</v>
      </c>
      <c r="S57" s="91" t="e">
        <f t="shared" ca="1" si="35"/>
        <v>#N/A</v>
      </c>
      <c r="T57" s="91" t="e">
        <f t="shared" ca="1" si="34"/>
        <v>#N/A</v>
      </c>
      <c r="U57" s="71" t="e">
        <f t="shared" ca="1" si="33"/>
        <v>#N/A</v>
      </c>
    </row>
    <row r="58" spans="1:21">
      <c r="A58" s="71" t="e">
        <f t="shared" ca="1" si="24"/>
        <v>#N/A</v>
      </c>
      <c r="B58" s="71" t="e">
        <f t="shared" ca="1" si="5"/>
        <v>#N/A</v>
      </c>
      <c r="C58" s="71" t="s">
        <v>1007</v>
      </c>
      <c r="D58" s="71" t="e">
        <f t="shared" ca="1" si="25"/>
        <v>#N/A</v>
      </c>
      <c r="E58" s="168" t="e">
        <f t="shared" ca="1" si="26"/>
        <v>#N/A</v>
      </c>
      <c r="F58" s="168" t="e">
        <f t="shared" ca="1" si="18"/>
        <v>#N/A</v>
      </c>
      <c r="G58" s="71" t="e">
        <f t="shared" ca="1" si="36"/>
        <v>#N/A</v>
      </c>
      <c r="H58" s="162" t="e">
        <f t="shared" ca="1" si="36"/>
        <v>#N/A</v>
      </c>
      <c r="I58" s="168" t="e">
        <f t="shared" ca="1" si="19"/>
        <v>#N/A</v>
      </c>
      <c r="J58" s="71" t="e">
        <f t="shared" ca="1" si="27"/>
        <v>#N/A</v>
      </c>
      <c r="K58" s="91" t="e">
        <f t="shared" ca="1" si="28"/>
        <v>#N/A</v>
      </c>
      <c r="L58" s="91" t="e">
        <f t="shared" ca="1" si="29"/>
        <v>#N/A</v>
      </c>
      <c r="M58" s="91" t="s">
        <v>1044</v>
      </c>
      <c r="N58" s="91" t="e">
        <f t="shared" ca="1" si="20"/>
        <v>#N/A</v>
      </c>
      <c r="O58" s="91" t="e">
        <f t="shared" ca="1" si="30"/>
        <v>#N/A</v>
      </c>
      <c r="P58" s="91" t="e">
        <f t="shared" ca="1" si="13"/>
        <v>#N/A</v>
      </c>
      <c r="Q58" s="91" t="e">
        <f t="shared" ca="1" si="31"/>
        <v>#N/A</v>
      </c>
      <c r="R58" s="91" t="e">
        <f t="shared" ca="1" si="32"/>
        <v>#N/A</v>
      </c>
      <c r="S58" s="91" t="e">
        <f t="shared" ca="1" si="35"/>
        <v>#N/A</v>
      </c>
      <c r="T58" s="91" t="e">
        <f t="shared" ca="1" si="34"/>
        <v>#N/A</v>
      </c>
      <c r="U58" s="71" t="e">
        <f t="shared" ca="1" si="33"/>
        <v>#N/A</v>
      </c>
    </row>
    <row r="59" spans="1:21">
      <c r="A59" s="71" t="e">
        <f t="shared" ca="1" si="24"/>
        <v>#N/A</v>
      </c>
      <c r="B59" s="71" t="e">
        <f t="shared" ca="1" si="5"/>
        <v>#N/A</v>
      </c>
      <c r="C59" s="71" t="s">
        <v>1008</v>
      </c>
      <c r="D59" s="71" t="e">
        <f t="shared" ca="1" si="25"/>
        <v>#N/A</v>
      </c>
      <c r="E59" s="168" t="e">
        <f t="shared" ca="1" si="26"/>
        <v>#N/A</v>
      </c>
      <c r="F59" s="168" t="e">
        <f t="shared" ca="1" si="18"/>
        <v>#N/A</v>
      </c>
      <c r="G59" s="71" t="e">
        <f t="shared" ca="1" si="36"/>
        <v>#N/A</v>
      </c>
      <c r="H59" s="162" t="e">
        <f t="shared" ca="1" si="36"/>
        <v>#N/A</v>
      </c>
      <c r="I59" s="168" t="e">
        <f t="shared" ca="1" si="19"/>
        <v>#N/A</v>
      </c>
      <c r="J59" s="71" t="e">
        <f t="shared" ca="1" si="27"/>
        <v>#N/A</v>
      </c>
      <c r="K59" s="91" t="e">
        <f t="shared" ca="1" si="28"/>
        <v>#N/A</v>
      </c>
      <c r="L59" s="91" t="e">
        <f t="shared" ca="1" si="29"/>
        <v>#N/A</v>
      </c>
      <c r="N59" s="91" t="e">
        <f t="shared" ca="1" si="20"/>
        <v>#N/A</v>
      </c>
      <c r="O59" s="91" t="e">
        <f t="shared" ca="1" si="30"/>
        <v>#N/A</v>
      </c>
      <c r="P59" s="91" t="e">
        <f t="shared" ca="1" si="13"/>
        <v>#N/A</v>
      </c>
      <c r="Q59" s="91" t="e">
        <f t="shared" ca="1" si="31"/>
        <v>#N/A</v>
      </c>
      <c r="R59" s="91" t="e">
        <f t="shared" ca="1" si="32"/>
        <v>#N/A</v>
      </c>
      <c r="S59" s="91" t="e">
        <f t="shared" ca="1" si="35"/>
        <v>#N/A</v>
      </c>
      <c r="T59" s="91" t="e">
        <f t="shared" ca="1" si="34"/>
        <v>#N/A</v>
      </c>
      <c r="U59" s="71" t="e">
        <f t="shared" ca="1" si="33"/>
        <v>#N/A</v>
      </c>
    </row>
    <row r="60" spans="1:21">
      <c r="A60" s="71" t="e">
        <f t="shared" ca="1" si="24"/>
        <v>#N/A</v>
      </c>
      <c r="B60" s="71" t="e">
        <f t="shared" ca="1" si="5"/>
        <v>#N/A</v>
      </c>
      <c r="C60" s="71" t="s">
        <v>1009</v>
      </c>
      <c r="D60" s="71" t="e">
        <f t="shared" ca="1" si="25"/>
        <v>#N/A</v>
      </c>
      <c r="E60" s="168" t="e">
        <f t="shared" ca="1" si="26"/>
        <v>#N/A</v>
      </c>
      <c r="F60" s="168" t="e">
        <f t="shared" ca="1" si="18"/>
        <v>#N/A</v>
      </c>
      <c r="G60" s="71" t="e">
        <f t="shared" ca="1" si="36"/>
        <v>#N/A</v>
      </c>
      <c r="H60" s="162" t="e">
        <f t="shared" ca="1" si="36"/>
        <v>#N/A</v>
      </c>
      <c r="I60" s="168" t="e">
        <f t="shared" ca="1" si="19"/>
        <v>#N/A</v>
      </c>
      <c r="J60" s="71" t="e">
        <f t="shared" ca="1" si="27"/>
        <v>#N/A</v>
      </c>
      <c r="K60" s="91" t="e">
        <f t="shared" ca="1" si="28"/>
        <v>#N/A</v>
      </c>
      <c r="L60" s="91" t="e">
        <f t="shared" ca="1" si="29"/>
        <v>#N/A</v>
      </c>
      <c r="M60" s="91" t="s">
        <v>1043</v>
      </c>
      <c r="N60" s="91" t="e">
        <f t="shared" ca="1" si="20"/>
        <v>#N/A</v>
      </c>
      <c r="O60" s="91" t="e">
        <f t="shared" ca="1" si="30"/>
        <v>#N/A</v>
      </c>
      <c r="P60" s="91" t="e">
        <f t="shared" ca="1" si="13"/>
        <v>#N/A</v>
      </c>
      <c r="Q60" s="91" t="e">
        <f t="shared" ca="1" si="31"/>
        <v>#N/A</v>
      </c>
      <c r="R60" s="91" t="e">
        <f t="shared" ca="1" si="32"/>
        <v>#N/A</v>
      </c>
      <c r="S60" s="91" t="e">
        <f t="shared" ca="1" si="35"/>
        <v>#N/A</v>
      </c>
      <c r="T60" s="91" t="e">
        <f t="shared" ca="1" si="34"/>
        <v>#N/A</v>
      </c>
      <c r="U60" s="71" t="e">
        <f t="shared" ca="1" si="33"/>
        <v>#N/A</v>
      </c>
    </row>
    <row r="61" spans="1:21">
      <c r="A61" s="71" t="e">
        <f t="shared" ca="1" si="24"/>
        <v>#N/A</v>
      </c>
      <c r="B61" s="71" t="e">
        <f t="shared" ca="1" si="5"/>
        <v>#N/A</v>
      </c>
      <c r="C61" s="71" t="s">
        <v>1010</v>
      </c>
      <c r="D61" s="71" t="e">
        <f t="shared" ca="1" si="25"/>
        <v>#N/A</v>
      </c>
      <c r="E61" s="168" t="e">
        <f t="shared" ca="1" si="26"/>
        <v>#N/A</v>
      </c>
      <c r="F61" s="168" t="e">
        <f t="shared" ca="1" si="18"/>
        <v>#N/A</v>
      </c>
      <c r="G61" s="71" t="e">
        <f t="shared" ca="1" si="36"/>
        <v>#N/A</v>
      </c>
      <c r="H61" s="162" t="e">
        <f t="shared" ca="1" si="36"/>
        <v>#N/A</v>
      </c>
      <c r="I61" s="168" t="e">
        <f t="shared" ca="1" si="19"/>
        <v>#N/A</v>
      </c>
      <c r="J61" s="71" t="e">
        <f t="shared" ca="1" si="27"/>
        <v>#N/A</v>
      </c>
      <c r="K61" s="91" t="e">
        <f t="shared" ca="1" si="28"/>
        <v>#N/A</v>
      </c>
      <c r="L61" s="91" t="e">
        <f t="shared" ca="1" si="29"/>
        <v>#N/A</v>
      </c>
      <c r="N61" s="91" t="e">
        <f t="shared" ca="1" si="20"/>
        <v>#N/A</v>
      </c>
      <c r="O61" s="91" t="e">
        <f t="shared" ca="1" si="30"/>
        <v>#N/A</v>
      </c>
      <c r="P61" s="91" t="e">
        <f t="shared" ca="1" si="13"/>
        <v>#N/A</v>
      </c>
      <c r="Q61" s="91" t="e">
        <f t="shared" ca="1" si="31"/>
        <v>#N/A</v>
      </c>
      <c r="R61" s="91" t="e">
        <f t="shared" ca="1" si="32"/>
        <v>#N/A</v>
      </c>
      <c r="S61" s="91" t="e">
        <f t="shared" ca="1" si="35"/>
        <v>#N/A</v>
      </c>
      <c r="T61" s="91" t="e">
        <f t="shared" ca="1" si="34"/>
        <v>#N/A</v>
      </c>
      <c r="U61" s="71" t="e">
        <f t="shared" ca="1" si="33"/>
        <v>#N/A</v>
      </c>
    </row>
    <row r="62" spans="1:21">
      <c r="A62" s="71" t="e">
        <f t="shared" ca="1" si="24"/>
        <v>#N/A</v>
      </c>
      <c r="B62" s="71" t="e">
        <f t="shared" ca="1" si="5"/>
        <v>#N/A</v>
      </c>
      <c r="C62" s="71" t="s">
        <v>1011</v>
      </c>
      <c r="D62" s="71" t="e">
        <f t="shared" ca="1" si="25"/>
        <v>#N/A</v>
      </c>
      <c r="E62" s="168" t="e">
        <f t="shared" ca="1" si="26"/>
        <v>#N/A</v>
      </c>
      <c r="F62" s="168" t="e">
        <f t="shared" ca="1" si="18"/>
        <v>#N/A</v>
      </c>
      <c r="G62" s="71" t="e">
        <f t="shared" ca="1" si="36"/>
        <v>#N/A</v>
      </c>
      <c r="H62" s="162" t="e">
        <f t="shared" ca="1" si="36"/>
        <v>#N/A</v>
      </c>
      <c r="I62" s="168" t="e">
        <f t="shared" ca="1" si="19"/>
        <v>#N/A</v>
      </c>
      <c r="J62" s="71" t="e">
        <f t="shared" ca="1" si="27"/>
        <v>#N/A</v>
      </c>
      <c r="K62" s="91" t="e">
        <f t="shared" ca="1" si="28"/>
        <v>#N/A</v>
      </c>
      <c r="L62" s="91" t="e">
        <f t="shared" ca="1" si="29"/>
        <v>#N/A</v>
      </c>
      <c r="N62" s="91" t="e">
        <f t="shared" ca="1" si="20"/>
        <v>#N/A</v>
      </c>
      <c r="O62" s="91" t="e">
        <f t="shared" ca="1" si="30"/>
        <v>#N/A</v>
      </c>
      <c r="P62" s="91" t="e">
        <f t="shared" ca="1" si="13"/>
        <v>#N/A</v>
      </c>
      <c r="Q62" s="91" t="e">
        <f t="shared" ca="1" si="31"/>
        <v>#N/A</v>
      </c>
      <c r="R62" s="91" t="e">
        <f t="shared" ca="1" si="32"/>
        <v>#N/A</v>
      </c>
      <c r="S62" s="91" t="e">
        <f t="shared" ca="1" si="35"/>
        <v>#N/A</v>
      </c>
      <c r="T62" s="91" t="e">
        <f t="shared" ca="1" si="34"/>
        <v>#N/A</v>
      </c>
      <c r="U62" s="71" t="e">
        <f t="shared" ca="1" si="33"/>
        <v>#N/A</v>
      </c>
    </row>
    <row r="63" spans="1:21">
      <c r="A63" s="71" t="e">
        <f t="shared" ca="1" si="24"/>
        <v>#N/A</v>
      </c>
      <c r="B63" s="71" t="e">
        <f t="shared" ca="1" si="5"/>
        <v>#N/A</v>
      </c>
      <c r="C63" s="71" t="s">
        <v>382</v>
      </c>
      <c r="D63" s="71" t="e">
        <f t="shared" ca="1" si="25"/>
        <v>#N/A</v>
      </c>
      <c r="E63" s="168" t="e">
        <f t="shared" ca="1" si="26"/>
        <v>#N/A</v>
      </c>
      <c r="F63" s="168" t="e">
        <f t="shared" ca="1" si="18"/>
        <v>#N/A</v>
      </c>
      <c r="G63" s="71" t="e">
        <f t="shared" ca="1" si="36"/>
        <v>#N/A</v>
      </c>
      <c r="H63" s="162" t="e">
        <f t="shared" ca="1" si="36"/>
        <v>#N/A</v>
      </c>
      <c r="I63" s="168" t="e">
        <f t="shared" ca="1" si="19"/>
        <v>#N/A</v>
      </c>
      <c r="J63" s="71" t="e">
        <f t="shared" ca="1" si="27"/>
        <v>#N/A</v>
      </c>
      <c r="K63" s="91" t="e">
        <f t="shared" ca="1" si="28"/>
        <v>#N/A</v>
      </c>
      <c r="L63" s="91" t="e">
        <f t="shared" ca="1" si="29"/>
        <v>#N/A</v>
      </c>
      <c r="N63" s="91" t="e">
        <f t="shared" ca="1" si="20"/>
        <v>#N/A</v>
      </c>
      <c r="O63" s="91" t="e">
        <f t="shared" ca="1" si="30"/>
        <v>#N/A</v>
      </c>
      <c r="P63" s="91" t="e">
        <f t="shared" ca="1" si="13"/>
        <v>#N/A</v>
      </c>
      <c r="Q63" s="91" t="e">
        <f t="shared" ca="1" si="31"/>
        <v>#N/A</v>
      </c>
      <c r="R63" s="91" t="e">
        <f t="shared" ca="1" si="32"/>
        <v>#N/A</v>
      </c>
      <c r="S63" s="91" t="e">
        <f t="shared" ca="1" si="35"/>
        <v>#N/A</v>
      </c>
      <c r="T63" s="91" t="e">
        <f t="shared" ca="1" si="34"/>
        <v>#N/A</v>
      </c>
      <c r="U63" s="71" t="e">
        <f t="shared" ca="1" si="33"/>
        <v>#N/A</v>
      </c>
    </row>
    <row r="64" spans="1:21">
      <c r="A64" s="71" t="e">
        <f t="shared" ca="1" si="24"/>
        <v>#N/A</v>
      </c>
      <c r="B64" s="71" t="e">
        <f t="shared" ca="1" si="5"/>
        <v>#N/A</v>
      </c>
      <c r="C64" s="71" t="s">
        <v>1012</v>
      </c>
      <c r="D64" s="71" t="e">
        <f t="shared" ca="1" si="25"/>
        <v>#N/A</v>
      </c>
      <c r="E64" s="168" t="e">
        <f t="shared" ca="1" si="26"/>
        <v>#N/A</v>
      </c>
      <c r="F64" s="168" t="e">
        <f t="shared" ca="1" si="18"/>
        <v>#N/A</v>
      </c>
      <c r="G64" s="71" t="e">
        <f t="shared" ca="1" si="36"/>
        <v>#N/A</v>
      </c>
      <c r="H64" s="162" t="e">
        <f t="shared" ca="1" si="36"/>
        <v>#N/A</v>
      </c>
      <c r="I64" s="168" t="e">
        <f t="shared" ca="1" si="19"/>
        <v>#N/A</v>
      </c>
      <c r="J64" s="71" t="e">
        <f t="shared" ca="1" si="27"/>
        <v>#N/A</v>
      </c>
      <c r="K64" s="91" t="e">
        <f t="shared" ca="1" si="28"/>
        <v>#N/A</v>
      </c>
      <c r="L64" s="91" t="e">
        <f t="shared" ca="1" si="29"/>
        <v>#N/A</v>
      </c>
      <c r="M64" s="91" t="s">
        <v>1043</v>
      </c>
      <c r="N64" s="91" t="e">
        <f t="shared" ca="1" si="20"/>
        <v>#N/A</v>
      </c>
      <c r="O64" s="91" t="e">
        <f t="shared" ca="1" si="30"/>
        <v>#N/A</v>
      </c>
      <c r="P64" s="91" t="e">
        <f t="shared" ca="1" si="13"/>
        <v>#N/A</v>
      </c>
      <c r="Q64" s="91" t="e">
        <f t="shared" ca="1" si="31"/>
        <v>#N/A</v>
      </c>
      <c r="R64" s="91" t="e">
        <f t="shared" ca="1" si="32"/>
        <v>#N/A</v>
      </c>
      <c r="S64" s="91" t="e">
        <f t="shared" ca="1" si="35"/>
        <v>#N/A</v>
      </c>
      <c r="T64" s="91" t="e">
        <f t="shared" ca="1" si="34"/>
        <v>#N/A</v>
      </c>
      <c r="U64" s="71" t="e">
        <f t="shared" ca="1" si="33"/>
        <v>#N/A</v>
      </c>
    </row>
    <row r="65" spans="1:21">
      <c r="A65" s="71">
        <f t="shared" ca="1" si="24"/>
        <v>129</v>
      </c>
      <c r="B65" s="71" t="str">
        <f t="shared" ca="1" si="5"/>
        <v>OK</v>
      </c>
      <c r="C65" s="71" t="s">
        <v>941</v>
      </c>
      <c r="D65" s="71" t="str">
        <f t="shared" ca="1" si="25"/>
        <v>ng_gt</v>
      </c>
      <c r="E65" s="168">
        <f t="shared" ca="1" si="26"/>
        <v>0.17879999999999999</v>
      </c>
      <c r="F65" s="168">
        <f t="shared" ca="1" si="18"/>
        <v>0.17879999999999999</v>
      </c>
      <c r="G65" s="71" t="str">
        <f t="shared" ca="1" si="36"/>
        <v>ng</v>
      </c>
      <c r="H65" s="162">
        <f t="shared" ca="1" si="36"/>
        <v>13.7497121</v>
      </c>
      <c r="I65" s="168">
        <f t="shared" ca="1" si="19"/>
        <v>8.9399999999999993E-2</v>
      </c>
      <c r="J65" s="71" t="str">
        <f t="shared" ca="1" si="27"/>
        <v>ng_gt_midAge_med_avgEff</v>
      </c>
      <c r="K65" s="91">
        <f t="shared" ca="1" si="28"/>
        <v>5</v>
      </c>
      <c r="L65" s="91">
        <f t="shared" ca="1" si="29"/>
        <v>2</v>
      </c>
      <c r="N65" s="91">
        <f t="shared" ca="1" si="20"/>
        <v>0</v>
      </c>
      <c r="O65" s="91" t="b">
        <f t="shared" ca="1" si="30"/>
        <v>1</v>
      </c>
      <c r="P65" s="91" t="str">
        <f t="shared" ca="1" si="13"/>
        <v>midAge</v>
      </c>
      <c r="Q65" s="91" t="str">
        <f t="shared" ca="1" si="31"/>
        <v>med</v>
      </c>
      <c r="R65" s="91" t="str">
        <f t="shared" ca="1" si="32"/>
        <v>avgEff</v>
      </c>
      <c r="S65" s="91">
        <f t="shared" ca="1" si="35"/>
        <v>1988</v>
      </c>
      <c r="T65" s="91" t="str">
        <f t="shared" ca="1" si="34"/>
        <v>Y</v>
      </c>
      <c r="U65" s="71">
        <f t="shared" ca="1" si="33"/>
        <v>5</v>
      </c>
    </row>
    <row r="66" spans="1:21">
      <c r="A66" s="71" t="e">
        <f t="shared" ca="1" si="24"/>
        <v>#N/A</v>
      </c>
      <c r="B66" s="71" t="e">
        <f t="shared" ca="1" si="5"/>
        <v>#N/A</v>
      </c>
      <c r="C66" s="71" t="s">
        <v>942</v>
      </c>
      <c r="D66" s="71" t="e">
        <f t="shared" ca="1" si="25"/>
        <v>#N/A</v>
      </c>
      <c r="E66" s="168" t="e">
        <f t="shared" ca="1" si="26"/>
        <v>#N/A</v>
      </c>
      <c r="F66" s="168" t="e">
        <f t="shared" ca="1" si="18"/>
        <v>#N/A</v>
      </c>
      <c r="G66" s="71" t="e">
        <f t="shared" ca="1" si="36"/>
        <v>#N/A</v>
      </c>
      <c r="H66" s="162" t="e">
        <f t="shared" ca="1" si="36"/>
        <v>#N/A</v>
      </c>
      <c r="I66" s="168" t="e">
        <f t="shared" ca="1" si="19"/>
        <v>#N/A</v>
      </c>
      <c r="J66" s="71" t="e">
        <f t="shared" ca="1" si="27"/>
        <v>#N/A</v>
      </c>
      <c r="K66" s="91" t="e">
        <f t="shared" ca="1" si="28"/>
        <v>#N/A</v>
      </c>
      <c r="L66" s="91" t="e">
        <f t="shared" ca="1" si="29"/>
        <v>#N/A</v>
      </c>
      <c r="N66" s="91" t="e">
        <f t="shared" ca="1" si="20"/>
        <v>#N/A</v>
      </c>
      <c r="O66" s="91" t="e">
        <f t="shared" ca="1" si="30"/>
        <v>#N/A</v>
      </c>
      <c r="P66" s="91" t="e">
        <f t="shared" ca="1" si="13"/>
        <v>#N/A</v>
      </c>
      <c r="Q66" s="91" t="e">
        <f t="shared" ca="1" si="31"/>
        <v>#N/A</v>
      </c>
      <c r="R66" s="91" t="e">
        <f t="shared" ca="1" si="32"/>
        <v>#N/A</v>
      </c>
      <c r="S66" s="91" t="e">
        <f t="shared" ca="1" si="35"/>
        <v>#N/A</v>
      </c>
      <c r="T66" s="91" t="e">
        <f t="shared" ca="1" si="34"/>
        <v>#N/A</v>
      </c>
      <c r="U66" s="71" t="e">
        <f t="shared" ca="1" si="33"/>
        <v>#N/A</v>
      </c>
    </row>
    <row r="67" spans="1:21">
      <c r="A67" s="71" t="e">
        <f t="shared" ca="1" si="24"/>
        <v>#N/A</v>
      </c>
      <c r="B67" s="71" t="e">
        <f t="shared" ca="1" si="5"/>
        <v>#N/A</v>
      </c>
      <c r="C67" s="71" t="s">
        <v>1013</v>
      </c>
      <c r="D67" s="71" t="e">
        <f t="shared" ca="1" si="25"/>
        <v>#N/A</v>
      </c>
      <c r="E67" s="168" t="e">
        <f t="shared" ca="1" si="26"/>
        <v>#N/A</v>
      </c>
      <c r="F67" s="168" t="e">
        <f t="shared" ca="1" si="18"/>
        <v>#N/A</v>
      </c>
      <c r="G67" s="71" t="e">
        <f t="shared" ca="1" si="36"/>
        <v>#N/A</v>
      </c>
      <c r="H67" s="162" t="e">
        <f t="shared" ca="1" si="36"/>
        <v>#N/A</v>
      </c>
      <c r="I67" s="168" t="e">
        <f t="shared" ca="1" si="19"/>
        <v>#N/A</v>
      </c>
      <c r="J67" s="71" t="e">
        <f t="shared" ca="1" si="27"/>
        <v>#N/A</v>
      </c>
      <c r="K67" s="91" t="e">
        <f t="shared" ca="1" si="28"/>
        <v>#N/A</v>
      </c>
      <c r="L67" s="91" t="e">
        <f t="shared" ca="1" si="29"/>
        <v>#N/A</v>
      </c>
      <c r="N67" s="91" t="e">
        <f t="shared" ca="1" si="20"/>
        <v>#N/A</v>
      </c>
      <c r="O67" s="91" t="e">
        <f t="shared" ca="1" si="30"/>
        <v>#N/A</v>
      </c>
      <c r="P67" s="91" t="e">
        <f t="shared" ca="1" si="13"/>
        <v>#N/A</v>
      </c>
      <c r="Q67" s="91" t="e">
        <f t="shared" ca="1" si="31"/>
        <v>#N/A</v>
      </c>
      <c r="R67" s="91" t="e">
        <f t="shared" ca="1" si="32"/>
        <v>#N/A</v>
      </c>
      <c r="S67" s="91" t="e">
        <f t="shared" ca="1" si="35"/>
        <v>#N/A</v>
      </c>
      <c r="T67" s="91" t="e">
        <f t="shared" ca="1" si="34"/>
        <v>#N/A</v>
      </c>
      <c r="U67" s="71" t="e">
        <f t="shared" ca="1" si="33"/>
        <v>#N/A</v>
      </c>
    </row>
    <row r="68" spans="1:21">
      <c r="A68" s="71">
        <f t="shared" ca="1" si="24"/>
        <v>138</v>
      </c>
      <c r="B68" s="71" t="str">
        <f t="shared" ca="1" si="5"/>
        <v>OK</v>
      </c>
      <c r="C68" s="71" t="s">
        <v>943</v>
      </c>
      <c r="D68" s="71" t="str">
        <f t="shared" ca="1" si="25"/>
        <v>ng_gt</v>
      </c>
      <c r="E68" s="168">
        <f t="shared" ca="1" si="26"/>
        <v>0.23760000000000001</v>
      </c>
      <c r="F68" s="168">
        <f t="shared" ca="1" si="18"/>
        <v>0.23760000000000001</v>
      </c>
      <c r="G68" s="71" t="str">
        <f t="shared" ca="1" si="36"/>
        <v>ng</v>
      </c>
      <c r="H68" s="162">
        <f t="shared" ca="1" si="36"/>
        <v>12.666144399999999</v>
      </c>
      <c r="I68" s="168">
        <f t="shared" ca="1" si="19"/>
        <v>0.1188</v>
      </c>
      <c r="J68" s="71" t="str">
        <f t="shared" ca="1" si="27"/>
        <v>ng_gt_midAge_med_avgEff</v>
      </c>
      <c r="K68" s="91">
        <f t="shared" ca="1" si="28"/>
        <v>2</v>
      </c>
      <c r="L68" s="91">
        <f t="shared" ca="1" si="29"/>
        <v>2</v>
      </c>
      <c r="N68" s="91">
        <f t="shared" ca="1" si="20"/>
        <v>0</v>
      </c>
      <c r="O68" s="91" t="b">
        <f t="shared" ca="1" si="30"/>
        <v>1</v>
      </c>
      <c r="P68" s="91" t="str">
        <f t="shared" ca="1" si="13"/>
        <v>midAge</v>
      </c>
      <c r="Q68" s="91" t="str">
        <f t="shared" ca="1" si="31"/>
        <v>med</v>
      </c>
      <c r="R68" s="91" t="str">
        <f t="shared" ca="1" si="32"/>
        <v>avgEff</v>
      </c>
      <c r="S68" s="91">
        <f t="shared" ca="1" si="35"/>
        <v>1994</v>
      </c>
      <c r="T68" s="91" t="str">
        <f t="shared" ca="1" si="34"/>
        <v>Y</v>
      </c>
      <c r="U68" s="71">
        <f t="shared" ca="1" si="33"/>
        <v>5</v>
      </c>
    </row>
    <row r="69" spans="1:21">
      <c r="A69" s="71" t="e">
        <f t="shared" ca="1" si="24"/>
        <v>#N/A</v>
      </c>
      <c r="B69" s="71" t="e">
        <f t="shared" ca="1" si="5"/>
        <v>#N/A</v>
      </c>
      <c r="C69" s="71" t="s">
        <v>944</v>
      </c>
      <c r="D69" s="71" t="e">
        <f t="shared" ca="1" si="25"/>
        <v>#N/A</v>
      </c>
      <c r="E69" s="168" t="e">
        <f t="shared" ca="1" si="26"/>
        <v>#N/A</v>
      </c>
      <c r="F69" s="168" t="e">
        <f t="shared" ca="1" si="18"/>
        <v>#N/A</v>
      </c>
      <c r="G69" s="71" t="e">
        <f t="shared" ca="1" si="36"/>
        <v>#N/A</v>
      </c>
      <c r="H69" s="162" t="e">
        <f t="shared" ca="1" si="36"/>
        <v>#N/A</v>
      </c>
      <c r="I69" s="168" t="e">
        <f t="shared" ca="1" si="19"/>
        <v>#N/A</v>
      </c>
      <c r="J69" s="71" t="e">
        <f t="shared" ca="1" si="27"/>
        <v>#N/A</v>
      </c>
      <c r="K69" s="91" t="e">
        <f t="shared" ca="1" si="28"/>
        <v>#N/A</v>
      </c>
      <c r="L69" s="91" t="e">
        <f t="shared" ca="1" si="29"/>
        <v>#N/A</v>
      </c>
      <c r="N69" s="91" t="e">
        <f t="shared" ca="1" si="20"/>
        <v>#N/A</v>
      </c>
      <c r="O69" s="91" t="e">
        <f t="shared" ca="1" si="30"/>
        <v>#N/A</v>
      </c>
      <c r="P69" s="91" t="e">
        <f t="shared" ca="1" si="13"/>
        <v>#N/A</v>
      </c>
      <c r="Q69" s="91" t="e">
        <f t="shared" ca="1" si="31"/>
        <v>#N/A</v>
      </c>
      <c r="R69" s="91" t="e">
        <f t="shared" ca="1" si="32"/>
        <v>#N/A</v>
      </c>
      <c r="S69" s="91" t="e">
        <f t="shared" ca="1" si="35"/>
        <v>#N/A</v>
      </c>
      <c r="T69" s="91" t="e">
        <f t="shared" ca="1" si="34"/>
        <v>#N/A</v>
      </c>
      <c r="U69" s="71" t="e">
        <f t="shared" ca="1" si="33"/>
        <v>#N/A</v>
      </c>
    </row>
    <row r="70" spans="1:21">
      <c r="A70" s="71" t="e">
        <f t="shared" ca="1" si="24"/>
        <v>#N/A</v>
      </c>
      <c r="B70" s="71" t="e">
        <f t="shared" ca="1" si="5"/>
        <v>#N/A</v>
      </c>
      <c r="C70" s="71" t="s">
        <v>945</v>
      </c>
      <c r="D70" s="71" t="e">
        <f t="shared" ca="1" si="25"/>
        <v>#N/A</v>
      </c>
      <c r="E70" s="168" t="e">
        <f t="shared" ca="1" si="26"/>
        <v>#N/A</v>
      </c>
      <c r="F70" s="168" t="e">
        <f t="shared" ca="1" si="18"/>
        <v>#N/A</v>
      </c>
      <c r="G70" s="71" t="e">
        <f t="shared" ca="1" si="36"/>
        <v>#N/A</v>
      </c>
      <c r="H70" s="162" t="e">
        <f t="shared" ca="1" si="36"/>
        <v>#N/A</v>
      </c>
      <c r="I70" s="168" t="e">
        <f t="shared" ca="1" si="19"/>
        <v>#N/A</v>
      </c>
      <c r="J70" s="71" t="e">
        <f t="shared" ca="1" si="27"/>
        <v>#N/A</v>
      </c>
      <c r="K70" s="91" t="e">
        <f t="shared" ca="1" si="28"/>
        <v>#N/A</v>
      </c>
      <c r="L70" s="91" t="e">
        <f t="shared" ca="1" si="29"/>
        <v>#N/A</v>
      </c>
      <c r="N70" s="91" t="e">
        <f t="shared" ca="1" si="20"/>
        <v>#N/A</v>
      </c>
      <c r="O70" s="91" t="e">
        <f t="shared" ca="1" si="30"/>
        <v>#N/A</v>
      </c>
      <c r="P70" s="91" t="e">
        <f t="shared" ca="1" si="13"/>
        <v>#N/A</v>
      </c>
      <c r="Q70" s="91" t="e">
        <f t="shared" ca="1" si="31"/>
        <v>#N/A</v>
      </c>
      <c r="R70" s="91" t="e">
        <f t="shared" ca="1" si="32"/>
        <v>#N/A</v>
      </c>
      <c r="S70" s="91" t="e">
        <f t="shared" ca="1" si="35"/>
        <v>#N/A</v>
      </c>
      <c r="T70" s="91" t="e">
        <f t="shared" ca="1" si="34"/>
        <v>#N/A</v>
      </c>
      <c r="U70" s="71" t="e">
        <f t="shared" ca="1" si="33"/>
        <v>#N/A</v>
      </c>
    </row>
    <row r="71" spans="1:21">
      <c r="A71" s="71" t="e">
        <f t="shared" ca="1" si="24"/>
        <v>#N/A</v>
      </c>
      <c r="B71" s="71" t="e">
        <f t="shared" ca="1" si="5"/>
        <v>#N/A</v>
      </c>
      <c r="C71" s="71" t="s">
        <v>946</v>
      </c>
      <c r="D71" s="71" t="e">
        <f t="shared" ca="1" si="25"/>
        <v>#N/A</v>
      </c>
      <c r="E71" s="168" t="e">
        <f t="shared" ca="1" si="26"/>
        <v>#N/A</v>
      </c>
      <c r="F71" s="168" t="e">
        <f t="shared" ca="1" si="18"/>
        <v>#N/A</v>
      </c>
      <c r="G71" s="71" t="e">
        <f t="shared" ca="1" si="36"/>
        <v>#N/A</v>
      </c>
      <c r="H71" s="162" t="e">
        <f t="shared" ca="1" si="36"/>
        <v>#N/A</v>
      </c>
      <c r="I71" s="168" t="e">
        <f t="shared" ca="1" si="19"/>
        <v>#N/A</v>
      </c>
      <c r="J71" s="71" t="e">
        <f t="shared" ca="1" si="27"/>
        <v>#N/A</v>
      </c>
      <c r="K71" s="91" t="e">
        <f t="shared" ca="1" si="28"/>
        <v>#N/A</v>
      </c>
      <c r="L71" s="91" t="e">
        <f t="shared" ca="1" si="29"/>
        <v>#N/A</v>
      </c>
      <c r="N71" s="91" t="e">
        <f t="shared" ca="1" si="20"/>
        <v>#N/A</v>
      </c>
      <c r="O71" s="91" t="e">
        <f t="shared" ca="1" si="30"/>
        <v>#N/A</v>
      </c>
      <c r="P71" s="91" t="e">
        <f t="shared" ca="1" si="13"/>
        <v>#N/A</v>
      </c>
      <c r="Q71" s="91" t="e">
        <f t="shared" ca="1" si="31"/>
        <v>#N/A</v>
      </c>
      <c r="R71" s="91" t="e">
        <f t="shared" ca="1" si="32"/>
        <v>#N/A</v>
      </c>
      <c r="S71" s="91" t="e">
        <f t="shared" ca="1" si="35"/>
        <v>#N/A</v>
      </c>
      <c r="T71" s="91" t="e">
        <f t="shared" ca="1" si="34"/>
        <v>#N/A</v>
      </c>
      <c r="U71" s="71" t="e">
        <f t="shared" ca="1" si="33"/>
        <v>#N/A</v>
      </c>
    </row>
    <row r="72" spans="1:21">
      <c r="A72" s="71" t="e">
        <f t="shared" ca="1" si="24"/>
        <v>#N/A</v>
      </c>
      <c r="B72" s="71" t="e">
        <f t="shared" ca="1" si="5"/>
        <v>#N/A</v>
      </c>
      <c r="C72" s="71" t="s">
        <v>1014</v>
      </c>
      <c r="D72" s="71" t="e">
        <f t="shared" ca="1" si="25"/>
        <v>#N/A</v>
      </c>
      <c r="E72" s="168" t="e">
        <f t="shared" ca="1" si="26"/>
        <v>#N/A</v>
      </c>
      <c r="F72" s="168" t="e">
        <f t="shared" ca="1" si="18"/>
        <v>#N/A</v>
      </c>
      <c r="G72" s="71" t="e">
        <f t="shared" ref="G72:H91" ca="1" si="37">IF($B72="OK",OFFSET(gen_sort_ul,$A72,G$2),"-")</f>
        <v>#N/A</v>
      </c>
      <c r="H72" s="162" t="e">
        <f t="shared" ca="1" si="37"/>
        <v>#N/A</v>
      </c>
      <c r="I72" s="168" t="e">
        <f t="shared" ca="1" si="19"/>
        <v>#N/A</v>
      </c>
      <c r="J72" s="71" t="e">
        <f t="shared" ca="1" si="27"/>
        <v>#N/A</v>
      </c>
      <c r="K72" s="91" t="e">
        <f t="shared" ca="1" si="28"/>
        <v>#N/A</v>
      </c>
      <c r="L72" s="91" t="e">
        <f t="shared" ca="1" si="29"/>
        <v>#N/A</v>
      </c>
      <c r="N72" s="91" t="e">
        <f t="shared" ca="1" si="20"/>
        <v>#N/A</v>
      </c>
      <c r="O72" s="91" t="e">
        <f t="shared" ca="1" si="30"/>
        <v>#N/A</v>
      </c>
      <c r="P72" s="91" t="e">
        <f t="shared" ca="1" si="13"/>
        <v>#N/A</v>
      </c>
      <c r="Q72" s="91" t="e">
        <f t="shared" ca="1" si="31"/>
        <v>#N/A</v>
      </c>
      <c r="R72" s="91" t="e">
        <f t="shared" ca="1" si="32"/>
        <v>#N/A</v>
      </c>
      <c r="S72" s="91" t="e">
        <f t="shared" ca="1" si="35"/>
        <v>#N/A</v>
      </c>
      <c r="T72" s="91" t="e">
        <f t="shared" ca="1" si="34"/>
        <v>#N/A</v>
      </c>
      <c r="U72" s="71" t="e">
        <f t="shared" ca="1" si="33"/>
        <v>#N/A</v>
      </c>
    </row>
    <row r="73" spans="1:21">
      <c r="A73" s="71" t="e">
        <f t="shared" ca="1" si="24"/>
        <v>#N/A</v>
      </c>
      <c r="B73" s="71" t="e">
        <f t="shared" ca="1" si="5"/>
        <v>#N/A</v>
      </c>
      <c r="C73" s="71" t="s">
        <v>950</v>
      </c>
      <c r="D73" s="71" t="e">
        <f t="shared" ca="1" si="25"/>
        <v>#N/A</v>
      </c>
      <c r="E73" s="168" t="e">
        <f t="shared" ca="1" si="26"/>
        <v>#N/A</v>
      </c>
      <c r="F73" s="168" t="e">
        <f t="shared" ca="1" si="18"/>
        <v>#N/A</v>
      </c>
      <c r="G73" s="71" t="e">
        <f t="shared" ca="1" si="37"/>
        <v>#N/A</v>
      </c>
      <c r="H73" s="162" t="e">
        <f t="shared" ca="1" si="37"/>
        <v>#N/A</v>
      </c>
      <c r="I73" s="168" t="e">
        <f t="shared" ca="1" si="19"/>
        <v>#N/A</v>
      </c>
      <c r="J73" s="71" t="e">
        <f t="shared" ca="1" si="27"/>
        <v>#N/A</v>
      </c>
      <c r="K73" s="91" t="e">
        <f t="shared" ca="1" si="28"/>
        <v>#N/A</v>
      </c>
      <c r="L73" s="91" t="e">
        <f t="shared" ca="1" si="29"/>
        <v>#N/A</v>
      </c>
      <c r="M73" s="91" t="s">
        <v>1043</v>
      </c>
      <c r="N73" s="91" t="e">
        <f t="shared" ca="1" si="20"/>
        <v>#N/A</v>
      </c>
      <c r="O73" s="91" t="e">
        <f t="shared" ca="1" si="30"/>
        <v>#N/A</v>
      </c>
      <c r="P73" s="91" t="e">
        <f t="shared" ca="1" si="13"/>
        <v>#N/A</v>
      </c>
      <c r="Q73" s="91" t="e">
        <f t="shared" ca="1" si="31"/>
        <v>#N/A</v>
      </c>
      <c r="R73" s="91" t="e">
        <f t="shared" ca="1" si="32"/>
        <v>#N/A</v>
      </c>
      <c r="S73" s="91" t="e">
        <f t="shared" ca="1" si="35"/>
        <v>#N/A</v>
      </c>
      <c r="T73" s="91" t="e">
        <f t="shared" ca="1" si="34"/>
        <v>#N/A</v>
      </c>
      <c r="U73" s="71" t="e">
        <f t="shared" ca="1" si="33"/>
        <v>#N/A</v>
      </c>
    </row>
    <row r="74" spans="1:21">
      <c r="A74" s="71" t="e">
        <f t="shared" ca="1" si="24"/>
        <v>#N/A</v>
      </c>
      <c r="B74" s="71" t="e">
        <f t="shared" ca="1" si="5"/>
        <v>#N/A</v>
      </c>
      <c r="C74" s="71" t="s">
        <v>951</v>
      </c>
      <c r="D74" s="71" t="e">
        <f t="shared" ca="1" si="25"/>
        <v>#N/A</v>
      </c>
      <c r="E74" s="168" t="e">
        <f t="shared" ca="1" si="26"/>
        <v>#N/A</v>
      </c>
      <c r="F74" s="168" t="e">
        <f t="shared" ca="1" si="18"/>
        <v>#N/A</v>
      </c>
      <c r="G74" s="71" t="e">
        <f t="shared" ca="1" si="37"/>
        <v>#N/A</v>
      </c>
      <c r="H74" s="162" t="e">
        <f t="shared" ca="1" si="37"/>
        <v>#N/A</v>
      </c>
      <c r="I74" s="168" t="e">
        <f t="shared" ca="1" si="19"/>
        <v>#N/A</v>
      </c>
      <c r="J74" s="71" t="e">
        <f t="shared" ca="1" si="27"/>
        <v>#N/A</v>
      </c>
      <c r="K74" s="91" t="e">
        <f t="shared" ca="1" si="28"/>
        <v>#N/A</v>
      </c>
      <c r="L74" s="91" t="e">
        <f t="shared" ca="1" si="29"/>
        <v>#N/A</v>
      </c>
      <c r="N74" s="91" t="e">
        <f t="shared" ca="1" si="20"/>
        <v>#N/A</v>
      </c>
      <c r="O74" s="91" t="e">
        <f t="shared" ca="1" si="30"/>
        <v>#N/A</v>
      </c>
      <c r="P74" s="91" t="e">
        <f t="shared" ca="1" si="13"/>
        <v>#N/A</v>
      </c>
      <c r="Q74" s="91" t="e">
        <f t="shared" ca="1" si="31"/>
        <v>#N/A</v>
      </c>
      <c r="R74" s="91" t="e">
        <f t="shared" ca="1" si="32"/>
        <v>#N/A</v>
      </c>
      <c r="S74" s="91" t="e">
        <f t="shared" ca="1" si="35"/>
        <v>#N/A</v>
      </c>
      <c r="T74" s="91" t="e">
        <f t="shared" ca="1" si="34"/>
        <v>#N/A</v>
      </c>
      <c r="U74" s="71" t="e">
        <f t="shared" ca="1" si="33"/>
        <v>#N/A</v>
      </c>
    </row>
    <row r="75" spans="1:21">
      <c r="A75" s="71">
        <f t="shared" ca="1" si="24"/>
        <v>150</v>
      </c>
      <c r="B75" s="71" t="str">
        <f t="shared" ca="1" si="5"/>
        <v>OK</v>
      </c>
      <c r="C75" s="71" t="s">
        <v>1015</v>
      </c>
      <c r="D75" s="71" t="str">
        <f t="shared" ca="1" si="25"/>
        <v>ng_gt</v>
      </c>
      <c r="E75" s="168">
        <f t="shared" ca="1" si="26"/>
        <v>0.1764</v>
      </c>
      <c r="F75" s="168">
        <f t="shared" ca="1" si="18"/>
        <v>0.1764</v>
      </c>
      <c r="G75" s="71" t="str">
        <f t="shared" ca="1" si="37"/>
        <v>ng</v>
      </c>
      <c r="H75" s="162">
        <f t="shared" ca="1" si="37"/>
        <v>13.5155355</v>
      </c>
      <c r="I75" s="168">
        <f t="shared" ca="1" si="19"/>
        <v>8.8200000000000001E-2</v>
      </c>
      <c r="J75" s="71" t="str">
        <f t="shared" ca="1" si="27"/>
        <v>ng_gt_midAge_med_avgEff</v>
      </c>
      <c r="K75" s="91">
        <f t="shared" ca="1" si="28"/>
        <v>2</v>
      </c>
      <c r="L75" s="91">
        <f t="shared" ca="1" si="29"/>
        <v>2</v>
      </c>
      <c r="N75" s="91">
        <f t="shared" ca="1" si="20"/>
        <v>0</v>
      </c>
      <c r="O75" s="91" t="b">
        <f t="shared" ca="1" si="30"/>
        <v>1</v>
      </c>
      <c r="P75" s="91" t="str">
        <f t="shared" ca="1" si="13"/>
        <v>midAge</v>
      </c>
      <c r="Q75" s="91" t="str">
        <f t="shared" ca="1" si="31"/>
        <v>med</v>
      </c>
      <c r="R75" s="91" t="str">
        <f t="shared" ca="1" si="32"/>
        <v>avgEff</v>
      </c>
      <c r="S75" s="91">
        <f t="shared" ca="1" si="35"/>
        <v>1995</v>
      </c>
      <c r="T75" s="91" t="str">
        <f t="shared" ca="1" si="34"/>
        <v>N</v>
      </c>
      <c r="U75" s="71">
        <f t="shared" ca="1" si="33"/>
        <v>5</v>
      </c>
    </row>
    <row r="76" spans="1:21">
      <c r="A76" s="71" t="e">
        <f t="shared" ref="A76:A101" ca="1" si="38">MATCH(C76,OFFSET(gen_sort_ul,0,A$2,$D$7),0)-1</f>
        <v>#N/A</v>
      </c>
      <c r="B76" s="71" t="e">
        <f t="shared" ref="B76:B101" ca="1" si="39">IF(OFFSET(gen_sort_ul,$A76,0)&gt;0,IF(OFFSET(gen_sort_ul,$A76,B$2)=ignore_flag,"N","OK"),"Too long")</f>
        <v>#N/A</v>
      </c>
      <c r="C76" s="71" t="s">
        <v>1016</v>
      </c>
      <c r="D76" s="71" t="e">
        <f t="shared" ref="D76:D101" ca="1" si="40">IF($B76="OK",OFFSET(gen_sort_ul,$A76,D$2),"-")</f>
        <v>#N/A</v>
      </c>
      <c r="E76" s="168" t="e">
        <f t="shared" ref="E76:E101" ca="1" si="41">IF($B76="OK",ROUND(SUMIF(OFFSET(gen_sort_ul,0,$A$2,$D$7),C76,OFFSET(gen_sort_ul,0,E$2,$D$7)),4),"-")</f>
        <v>#N/A</v>
      </c>
      <c r="F76" s="168" t="e">
        <f t="shared" ca="1" si="18"/>
        <v>#N/A</v>
      </c>
      <c r="G76" s="71" t="e">
        <f t="shared" ca="1" si="37"/>
        <v>#N/A</v>
      </c>
      <c r="H76" s="162" t="e">
        <f t="shared" ca="1" si="37"/>
        <v>#N/A</v>
      </c>
      <c r="I76" s="168" t="e">
        <f t="shared" ca="1" si="19"/>
        <v>#N/A</v>
      </c>
      <c r="J76" s="71" t="e">
        <f t="shared" ref="J76:J101" ca="1" si="42">D76&amp;IF(O76,"_"&amp;P76&amp;"_"&amp;Q76&amp;"_"&amp;R76,"")</f>
        <v>#N/A</v>
      </c>
      <c r="K76" s="91" t="e">
        <f t="shared" ref="K76:K101" ca="1" si="43">IF($B76="OK",OFFSET(gen_sort_ul,$A76,K$2),"-")</f>
        <v>#N/A</v>
      </c>
      <c r="L76" s="91" t="e">
        <f t="shared" ref="L76:L101" ca="1" si="44">IF($B76="OK",COUNTIF(OFFSET(gen_sort_ul,0,$A$2,$D$7),C76),"-")</f>
        <v>#N/A</v>
      </c>
      <c r="N76" s="91" t="e">
        <f t="shared" ca="1" si="20"/>
        <v>#N/A</v>
      </c>
      <c r="O76" s="91" t="e">
        <f t="shared" ref="O76:O101" ca="1" si="45">INDEX(cluster_flag,MATCH(D76, hdr_cluster_gen_type,0))</f>
        <v>#N/A</v>
      </c>
      <c r="P76" s="91" t="e">
        <f t="shared" ref="P76:P101" ca="1" si="46">IF($O76,INDEX(hdr_cluster_set,MATCH(S76,OFFSET(cluster_params_ul,$U76-1,P$8-1,1,P$9))+P$8-1),"-")</f>
        <v>#N/A</v>
      </c>
      <c r="Q76" s="91" t="e">
        <f t="shared" ref="Q76:Q101" ca="1" si="47">IF($O76,INDEX(hdr_cluster_set,MATCH(E76,OFFSET(cluster_params_ul,$U76-1,Q$8-1,1,Q$9))+Q$8-1),"-")</f>
        <v>#N/A</v>
      </c>
      <c r="R76" s="91" t="e">
        <f t="shared" ref="R76:R101" ca="1" si="48">IF($O76,INDEX(hdr_cluster_set,MATCH(H76,OFFSET(cluster_params_ul,$U76-1,R$8-1,1,R$9))+R$8-1),"-")</f>
        <v>#N/A</v>
      </c>
      <c r="S76" s="91" t="e">
        <f t="shared" ca="1" si="35"/>
        <v>#N/A</v>
      </c>
      <c r="T76" s="91" t="e">
        <f t="shared" ca="1" si="34"/>
        <v>#N/A</v>
      </c>
      <c r="U76" s="71" t="e">
        <f t="shared" ref="U76:U101" ca="1" si="49">MATCH(D76,hdr_cluster_gen_type,0)</f>
        <v>#N/A</v>
      </c>
    </row>
    <row r="77" spans="1:21">
      <c r="A77" s="71" t="e">
        <f t="shared" ca="1" si="38"/>
        <v>#N/A</v>
      </c>
      <c r="B77" s="71" t="e">
        <f t="shared" ca="1" si="39"/>
        <v>#N/A</v>
      </c>
      <c r="C77" s="71" t="s">
        <v>956</v>
      </c>
      <c r="D77" s="71" t="e">
        <f t="shared" ca="1" si="40"/>
        <v>#N/A</v>
      </c>
      <c r="E77" s="168" t="e">
        <f t="shared" ca="1" si="41"/>
        <v>#N/A</v>
      </c>
      <c r="F77" s="168" t="e">
        <f t="shared" ref="F77:F101" ca="1" si="50">E77</f>
        <v>#N/A</v>
      </c>
      <c r="G77" s="71" t="e">
        <f t="shared" ca="1" si="37"/>
        <v>#N/A</v>
      </c>
      <c r="H77" s="162" t="e">
        <f t="shared" ca="1" si="37"/>
        <v>#N/A</v>
      </c>
      <c r="I77" s="168" t="e">
        <f t="shared" ref="I77:I101" ca="1" si="51">ROUND(E77/L77,4)</f>
        <v>#N/A</v>
      </c>
      <c r="J77" s="71" t="e">
        <f t="shared" ca="1" si="42"/>
        <v>#N/A</v>
      </c>
      <c r="K77" s="91" t="e">
        <f t="shared" ca="1" si="43"/>
        <v>#N/A</v>
      </c>
      <c r="L77" s="91" t="e">
        <f t="shared" ca="1" si="44"/>
        <v>#N/A</v>
      </c>
      <c r="N77" s="91" t="e">
        <f t="shared" ref="N77:N101" ca="1" si="52">I77*L77-E77</f>
        <v>#N/A</v>
      </c>
      <c r="O77" s="91" t="e">
        <f t="shared" ca="1" si="45"/>
        <v>#N/A</v>
      </c>
      <c r="P77" s="91" t="e">
        <f t="shared" ca="1" si="46"/>
        <v>#N/A</v>
      </c>
      <c r="Q77" s="91" t="e">
        <f t="shared" ca="1" si="47"/>
        <v>#N/A</v>
      </c>
      <c r="R77" s="91" t="e">
        <f t="shared" ca="1" si="48"/>
        <v>#N/A</v>
      </c>
      <c r="S77" s="91" t="e">
        <f t="shared" ca="1" si="35"/>
        <v>#N/A</v>
      </c>
      <c r="T77" s="91" t="e">
        <f t="shared" ca="1" si="34"/>
        <v>#N/A</v>
      </c>
      <c r="U77" s="71" t="e">
        <f t="shared" ca="1" si="49"/>
        <v>#N/A</v>
      </c>
    </row>
    <row r="78" spans="1:21">
      <c r="A78" s="71" t="e">
        <f t="shared" ca="1" si="38"/>
        <v>#N/A</v>
      </c>
      <c r="B78" s="71" t="e">
        <f t="shared" ca="1" si="39"/>
        <v>#N/A</v>
      </c>
      <c r="C78" s="71" t="s">
        <v>957</v>
      </c>
      <c r="D78" s="71" t="e">
        <f t="shared" ca="1" si="40"/>
        <v>#N/A</v>
      </c>
      <c r="E78" s="168" t="e">
        <f t="shared" ca="1" si="41"/>
        <v>#N/A</v>
      </c>
      <c r="F78" s="168" t="e">
        <f t="shared" ca="1" si="50"/>
        <v>#N/A</v>
      </c>
      <c r="G78" s="71" t="e">
        <f t="shared" ca="1" si="37"/>
        <v>#N/A</v>
      </c>
      <c r="H78" s="162" t="e">
        <f t="shared" ca="1" si="37"/>
        <v>#N/A</v>
      </c>
      <c r="I78" s="168" t="e">
        <f t="shared" ca="1" si="51"/>
        <v>#N/A</v>
      </c>
      <c r="J78" s="71" t="e">
        <f t="shared" ca="1" si="42"/>
        <v>#N/A</v>
      </c>
      <c r="K78" s="91" t="e">
        <f t="shared" ca="1" si="43"/>
        <v>#N/A</v>
      </c>
      <c r="L78" s="91" t="e">
        <f t="shared" ca="1" si="44"/>
        <v>#N/A</v>
      </c>
      <c r="N78" s="91" t="e">
        <f t="shared" ca="1" si="52"/>
        <v>#N/A</v>
      </c>
      <c r="O78" s="91" t="e">
        <f t="shared" ca="1" si="45"/>
        <v>#N/A</v>
      </c>
      <c r="P78" s="91" t="e">
        <f t="shared" ca="1" si="46"/>
        <v>#N/A</v>
      </c>
      <c r="Q78" s="91" t="e">
        <f t="shared" ca="1" si="47"/>
        <v>#N/A</v>
      </c>
      <c r="R78" s="91" t="e">
        <f t="shared" ca="1" si="48"/>
        <v>#N/A</v>
      </c>
      <c r="S78" s="91" t="e">
        <f t="shared" ca="1" si="35"/>
        <v>#N/A</v>
      </c>
      <c r="T78" s="91" t="e">
        <f t="shared" ca="1" si="34"/>
        <v>#N/A</v>
      </c>
      <c r="U78" s="71" t="e">
        <f t="shared" ca="1" si="49"/>
        <v>#N/A</v>
      </c>
    </row>
    <row r="79" spans="1:21">
      <c r="A79" s="71" t="e">
        <f t="shared" ca="1" si="38"/>
        <v>#N/A</v>
      </c>
      <c r="B79" s="71" t="e">
        <f t="shared" ca="1" si="39"/>
        <v>#N/A</v>
      </c>
      <c r="C79" s="71" t="s">
        <v>1017</v>
      </c>
      <c r="D79" s="71" t="e">
        <f t="shared" ca="1" si="40"/>
        <v>#N/A</v>
      </c>
      <c r="E79" s="168" t="e">
        <f t="shared" ca="1" si="41"/>
        <v>#N/A</v>
      </c>
      <c r="F79" s="168" t="e">
        <f t="shared" ca="1" si="50"/>
        <v>#N/A</v>
      </c>
      <c r="G79" s="71" t="e">
        <f t="shared" ca="1" si="37"/>
        <v>#N/A</v>
      </c>
      <c r="H79" s="162" t="e">
        <f t="shared" ca="1" si="37"/>
        <v>#N/A</v>
      </c>
      <c r="I79" s="168" t="e">
        <f t="shared" ca="1" si="51"/>
        <v>#N/A</v>
      </c>
      <c r="J79" s="71" t="e">
        <f t="shared" ca="1" si="42"/>
        <v>#N/A</v>
      </c>
      <c r="K79" s="91" t="e">
        <f t="shared" ca="1" si="43"/>
        <v>#N/A</v>
      </c>
      <c r="L79" s="91" t="e">
        <f t="shared" ca="1" si="44"/>
        <v>#N/A</v>
      </c>
      <c r="N79" s="91" t="e">
        <f t="shared" ca="1" si="52"/>
        <v>#N/A</v>
      </c>
      <c r="O79" s="91" t="e">
        <f t="shared" ca="1" si="45"/>
        <v>#N/A</v>
      </c>
      <c r="P79" s="91" t="e">
        <f t="shared" ca="1" si="46"/>
        <v>#N/A</v>
      </c>
      <c r="Q79" s="91" t="e">
        <f t="shared" ca="1" si="47"/>
        <v>#N/A</v>
      </c>
      <c r="R79" s="91" t="e">
        <f t="shared" ca="1" si="48"/>
        <v>#N/A</v>
      </c>
      <c r="S79" s="91" t="e">
        <f t="shared" ca="1" si="35"/>
        <v>#N/A</v>
      </c>
      <c r="T79" s="91" t="e">
        <f t="shared" ca="1" si="34"/>
        <v>#N/A</v>
      </c>
      <c r="U79" s="71" t="e">
        <f t="shared" ca="1" si="49"/>
        <v>#N/A</v>
      </c>
    </row>
    <row r="80" spans="1:21">
      <c r="A80" s="71" t="e">
        <f t="shared" ca="1" si="38"/>
        <v>#N/A</v>
      </c>
      <c r="B80" s="71" t="e">
        <f t="shared" ca="1" si="39"/>
        <v>#N/A</v>
      </c>
      <c r="C80" s="71" t="s">
        <v>959</v>
      </c>
      <c r="D80" s="71" t="e">
        <f t="shared" ca="1" si="40"/>
        <v>#N/A</v>
      </c>
      <c r="E80" s="168" t="e">
        <f t="shared" ca="1" si="41"/>
        <v>#N/A</v>
      </c>
      <c r="F80" s="168" t="e">
        <f t="shared" ca="1" si="50"/>
        <v>#N/A</v>
      </c>
      <c r="G80" s="71" t="e">
        <f t="shared" ca="1" si="37"/>
        <v>#N/A</v>
      </c>
      <c r="H80" s="162" t="e">
        <f t="shared" ca="1" si="37"/>
        <v>#N/A</v>
      </c>
      <c r="I80" s="168" t="e">
        <f t="shared" ca="1" si="51"/>
        <v>#N/A</v>
      </c>
      <c r="J80" s="71" t="e">
        <f t="shared" ca="1" si="42"/>
        <v>#N/A</v>
      </c>
      <c r="K80" s="91" t="e">
        <f t="shared" ca="1" si="43"/>
        <v>#N/A</v>
      </c>
      <c r="L80" s="91" t="e">
        <f t="shared" ca="1" si="44"/>
        <v>#N/A</v>
      </c>
      <c r="N80" s="91" t="e">
        <f t="shared" ca="1" si="52"/>
        <v>#N/A</v>
      </c>
      <c r="O80" s="91" t="e">
        <f t="shared" ca="1" si="45"/>
        <v>#N/A</v>
      </c>
      <c r="P80" s="91" t="e">
        <f t="shared" ca="1" si="46"/>
        <v>#N/A</v>
      </c>
      <c r="Q80" s="91" t="e">
        <f t="shared" ca="1" si="47"/>
        <v>#N/A</v>
      </c>
      <c r="R80" s="91" t="e">
        <f t="shared" ca="1" si="48"/>
        <v>#N/A</v>
      </c>
      <c r="S80" s="91" t="e">
        <f t="shared" ca="1" si="35"/>
        <v>#N/A</v>
      </c>
      <c r="T80" s="91" t="e">
        <f t="shared" ca="1" si="34"/>
        <v>#N/A</v>
      </c>
      <c r="U80" s="71" t="e">
        <f t="shared" ca="1" si="49"/>
        <v>#N/A</v>
      </c>
    </row>
    <row r="81" spans="1:21">
      <c r="A81" s="71" t="e">
        <f t="shared" ca="1" si="38"/>
        <v>#N/A</v>
      </c>
      <c r="B81" s="71" t="e">
        <f t="shared" ca="1" si="39"/>
        <v>#N/A</v>
      </c>
      <c r="C81" s="71" t="s">
        <v>958</v>
      </c>
      <c r="D81" s="71" t="e">
        <f t="shared" ca="1" si="40"/>
        <v>#N/A</v>
      </c>
      <c r="E81" s="168" t="e">
        <f t="shared" ca="1" si="41"/>
        <v>#N/A</v>
      </c>
      <c r="F81" s="168" t="e">
        <f t="shared" ca="1" si="50"/>
        <v>#N/A</v>
      </c>
      <c r="G81" s="71" t="e">
        <f t="shared" ca="1" si="37"/>
        <v>#N/A</v>
      </c>
      <c r="H81" s="162" t="e">
        <f t="shared" ca="1" si="37"/>
        <v>#N/A</v>
      </c>
      <c r="I81" s="168" t="e">
        <f t="shared" ca="1" si="51"/>
        <v>#N/A</v>
      </c>
      <c r="J81" s="71" t="e">
        <f t="shared" ca="1" si="42"/>
        <v>#N/A</v>
      </c>
      <c r="K81" s="91" t="e">
        <f t="shared" ca="1" si="43"/>
        <v>#N/A</v>
      </c>
      <c r="L81" s="91" t="e">
        <f t="shared" ca="1" si="44"/>
        <v>#N/A</v>
      </c>
      <c r="M81" s="91" t="s">
        <v>1038</v>
      </c>
      <c r="N81" s="91" t="e">
        <f t="shared" ca="1" si="52"/>
        <v>#N/A</v>
      </c>
      <c r="O81" s="91" t="e">
        <f t="shared" ca="1" si="45"/>
        <v>#N/A</v>
      </c>
      <c r="P81" s="91" t="e">
        <f t="shared" ca="1" si="46"/>
        <v>#N/A</v>
      </c>
      <c r="Q81" s="91" t="e">
        <f t="shared" ca="1" si="47"/>
        <v>#N/A</v>
      </c>
      <c r="R81" s="91" t="e">
        <f t="shared" ca="1" si="48"/>
        <v>#N/A</v>
      </c>
      <c r="S81" s="91" t="e">
        <f t="shared" ca="1" si="35"/>
        <v>#N/A</v>
      </c>
      <c r="T81" s="91" t="e">
        <f t="shared" ca="1" si="34"/>
        <v>#N/A</v>
      </c>
      <c r="U81" s="71" t="e">
        <f t="shared" ca="1" si="49"/>
        <v>#N/A</v>
      </c>
    </row>
    <row r="82" spans="1:21">
      <c r="A82" s="71" t="e">
        <f t="shared" ca="1" si="38"/>
        <v>#N/A</v>
      </c>
      <c r="B82" s="71" t="e">
        <f t="shared" ca="1" si="39"/>
        <v>#N/A</v>
      </c>
      <c r="C82" s="71" t="s">
        <v>1018</v>
      </c>
      <c r="D82" s="71" t="e">
        <f t="shared" ca="1" si="40"/>
        <v>#N/A</v>
      </c>
      <c r="E82" s="168" t="e">
        <f t="shared" ca="1" si="41"/>
        <v>#N/A</v>
      </c>
      <c r="F82" s="168" t="e">
        <f t="shared" ca="1" si="50"/>
        <v>#N/A</v>
      </c>
      <c r="G82" s="71" t="e">
        <f t="shared" ca="1" si="37"/>
        <v>#N/A</v>
      </c>
      <c r="H82" s="162" t="e">
        <f t="shared" ca="1" si="37"/>
        <v>#N/A</v>
      </c>
      <c r="I82" s="168" t="e">
        <f t="shared" ca="1" si="51"/>
        <v>#N/A</v>
      </c>
      <c r="J82" s="71" t="e">
        <f t="shared" ca="1" si="42"/>
        <v>#N/A</v>
      </c>
      <c r="K82" s="91" t="e">
        <f t="shared" ca="1" si="43"/>
        <v>#N/A</v>
      </c>
      <c r="L82" s="91" t="e">
        <f t="shared" ca="1" si="44"/>
        <v>#N/A</v>
      </c>
      <c r="N82" s="91" t="e">
        <f t="shared" ca="1" si="52"/>
        <v>#N/A</v>
      </c>
      <c r="O82" s="91" t="e">
        <f t="shared" ca="1" si="45"/>
        <v>#N/A</v>
      </c>
      <c r="P82" s="91" t="e">
        <f t="shared" ca="1" si="46"/>
        <v>#N/A</v>
      </c>
      <c r="Q82" s="91" t="e">
        <f t="shared" ca="1" si="47"/>
        <v>#N/A</v>
      </c>
      <c r="R82" s="91" t="e">
        <f t="shared" ca="1" si="48"/>
        <v>#N/A</v>
      </c>
      <c r="S82" s="91" t="e">
        <f t="shared" ca="1" si="35"/>
        <v>#N/A</v>
      </c>
      <c r="T82" s="91" t="e">
        <f t="shared" ref="T82:T101" ca="1" si="53">IF($B82="OK",OFFSET(gen_sort_ul,$A82,T$2),"-")</f>
        <v>#N/A</v>
      </c>
      <c r="U82" s="71" t="e">
        <f t="shared" ca="1" si="49"/>
        <v>#N/A</v>
      </c>
    </row>
    <row r="83" spans="1:21">
      <c r="A83" s="71" t="e">
        <f t="shared" ca="1" si="38"/>
        <v>#N/A</v>
      </c>
      <c r="B83" s="71" t="e">
        <f t="shared" ca="1" si="39"/>
        <v>#N/A</v>
      </c>
      <c r="C83" s="71" t="s">
        <v>1019</v>
      </c>
      <c r="D83" s="71" t="e">
        <f t="shared" ca="1" si="40"/>
        <v>#N/A</v>
      </c>
      <c r="E83" s="168" t="e">
        <f t="shared" ca="1" si="41"/>
        <v>#N/A</v>
      </c>
      <c r="F83" s="168" t="e">
        <f t="shared" ca="1" si="50"/>
        <v>#N/A</v>
      </c>
      <c r="G83" s="71" t="e">
        <f t="shared" ca="1" si="37"/>
        <v>#N/A</v>
      </c>
      <c r="H83" s="162" t="e">
        <f t="shared" ca="1" si="37"/>
        <v>#N/A</v>
      </c>
      <c r="I83" s="168" t="e">
        <f t="shared" ca="1" si="51"/>
        <v>#N/A</v>
      </c>
      <c r="J83" s="71" t="e">
        <f t="shared" ca="1" si="42"/>
        <v>#N/A</v>
      </c>
      <c r="K83" s="91" t="e">
        <f t="shared" ca="1" si="43"/>
        <v>#N/A</v>
      </c>
      <c r="L83" s="91" t="e">
        <f t="shared" ca="1" si="44"/>
        <v>#N/A</v>
      </c>
      <c r="N83" s="91" t="e">
        <f t="shared" ca="1" si="52"/>
        <v>#N/A</v>
      </c>
      <c r="O83" s="91" t="e">
        <f t="shared" ca="1" si="45"/>
        <v>#N/A</v>
      </c>
      <c r="P83" s="91" t="e">
        <f t="shared" ca="1" si="46"/>
        <v>#N/A</v>
      </c>
      <c r="Q83" s="91" t="e">
        <f t="shared" ca="1" si="47"/>
        <v>#N/A</v>
      </c>
      <c r="R83" s="91" t="e">
        <f t="shared" ca="1" si="48"/>
        <v>#N/A</v>
      </c>
      <c r="S83" s="91" t="e">
        <f t="shared" ref="S83:S101" ca="1" si="54">IF($B83="OK",OFFSET(gen_sort_ul,$A83,S$2),"-")</f>
        <v>#N/A</v>
      </c>
      <c r="T83" s="91" t="e">
        <f t="shared" ca="1" si="53"/>
        <v>#N/A</v>
      </c>
      <c r="U83" s="71" t="e">
        <f t="shared" ca="1" si="49"/>
        <v>#N/A</v>
      </c>
    </row>
    <row r="84" spans="1:21">
      <c r="A84" s="71" t="e">
        <f t="shared" ca="1" si="38"/>
        <v>#N/A</v>
      </c>
      <c r="B84" s="71" t="e">
        <f t="shared" ca="1" si="39"/>
        <v>#N/A</v>
      </c>
      <c r="C84" s="71" t="s">
        <v>487</v>
      </c>
      <c r="D84" s="71" t="e">
        <f t="shared" ca="1" si="40"/>
        <v>#N/A</v>
      </c>
      <c r="E84" s="168" t="e">
        <f t="shared" ca="1" si="41"/>
        <v>#N/A</v>
      </c>
      <c r="F84" s="168" t="e">
        <f t="shared" ca="1" si="50"/>
        <v>#N/A</v>
      </c>
      <c r="G84" s="71" t="e">
        <f t="shared" ca="1" si="37"/>
        <v>#N/A</v>
      </c>
      <c r="H84" s="162" t="e">
        <f t="shared" ca="1" si="37"/>
        <v>#N/A</v>
      </c>
      <c r="I84" s="168" t="e">
        <f t="shared" ca="1" si="51"/>
        <v>#N/A</v>
      </c>
      <c r="J84" s="71" t="e">
        <f t="shared" ca="1" si="42"/>
        <v>#N/A</v>
      </c>
      <c r="K84" s="91" t="e">
        <f t="shared" ca="1" si="43"/>
        <v>#N/A</v>
      </c>
      <c r="L84" s="91" t="e">
        <f t="shared" ca="1" si="44"/>
        <v>#N/A</v>
      </c>
      <c r="M84" s="91" t="s">
        <v>1043</v>
      </c>
      <c r="N84" s="91" t="e">
        <f t="shared" ca="1" si="52"/>
        <v>#N/A</v>
      </c>
      <c r="O84" s="91" t="e">
        <f t="shared" ca="1" si="45"/>
        <v>#N/A</v>
      </c>
      <c r="P84" s="91" t="e">
        <f t="shared" ca="1" si="46"/>
        <v>#N/A</v>
      </c>
      <c r="Q84" s="91" t="e">
        <f t="shared" ca="1" si="47"/>
        <v>#N/A</v>
      </c>
      <c r="R84" s="91" t="e">
        <f t="shared" ca="1" si="48"/>
        <v>#N/A</v>
      </c>
      <c r="S84" s="91" t="e">
        <f t="shared" ca="1" si="54"/>
        <v>#N/A</v>
      </c>
      <c r="T84" s="91" t="e">
        <f t="shared" ca="1" si="53"/>
        <v>#N/A</v>
      </c>
      <c r="U84" s="71" t="e">
        <f t="shared" ca="1" si="49"/>
        <v>#N/A</v>
      </c>
    </row>
    <row r="85" spans="1:21">
      <c r="A85" s="71" t="e">
        <f t="shared" ca="1" si="38"/>
        <v>#N/A</v>
      </c>
      <c r="B85" s="71" t="e">
        <f t="shared" ca="1" si="39"/>
        <v>#N/A</v>
      </c>
      <c r="C85" s="71" t="s">
        <v>961</v>
      </c>
      <c r="D85" s="71" t="e">
        <f t="shared" ca="1" si="40"/>
        <v>#N/A</v>
      </c>
      <c r="E85" s="168" t="e">
        <f t="shared" ca="1" si="41"/>
        <v>#N/A</v>
      </c>
      <c r="F85" s="168" t="e">
        <f t="shared" ca="1" si="50"/>
        <v>#N/A</v>
      </c>
      <c r="G85" s="71" t="e">
        <f t="shared" ca="1" si="37"/>
        <v>#N/A</v>
      </c>
      <c r="H85" s="162" t="e">
        <f t="shared" ca="1" si="37"/>
        <v>#N/A</v>
      </c>
      <c r="I85" s="168" t="e">
        <f t="shared" ca="1" si="51"/>
        <v>#N/A</v>
      </c>
      <c r="J85" s="71" t="e">
        <f t="shared" ca="1" si="42"/>
        <v>#N/A</v>
      </c>
      <c r="K85" s="91" t="e">
        <f t="shared" ca="1" si="43"/>
        <v>#N/A</v>
      </c>
      <c r="L85" s="91" t="e">
        <f t="shared" ca="1" si="44"/>
        <v>#N/A</v>
      </c>
      <c r="N85" s="91" t="e">
        <f t="shared" ca="1" si="52"/>
        <v>#N/A</v>
      </c>
      <c r="O85" s="91" t="e">
        <f t="shared" ca="1" si="45"/>
        <v>#N/A</v>
      </c>
      <c r="P85" s="91" t="e">
        <f t="shared" ca="1" si="46"/>
        <v>#N/A</v>
      </c>
      <c r="Q85" s="91" t="e">
        <f t="shared" ca="1" si="47"/>
        <v>#N/A</v>
      </c>
      <c r="R85" s="91" t="e">
        <f t="shared" ca="1" si="48"/>
        <v>#N/A</v>
      </c>
      <c r="S85" s="91" t="e">
        <f t="shared" ca="1" si="54"/>
        <v>#N/A</v>
      </c>
      <c r="T85" s="91" t="e">
        <f t="shared" ca="1" si="53"/>
        <v>#N/A</v>
      </c>
      <c r="U85" s="71" t="e">
        <f t="shared" ca="1" si="49"/>
        <v>#N/A</v>
      </c>
    </row>
    <row r="86" spans="1:21">
      <c r="A86" s="71" t="e">
        <f t="shared" ca="1" si="38"/>
        <v>#N/A</v>
      </c>
      <c r="B86" s="71" t="e">
        <f t="shared" ca="1" si="39"/>
        <v>#N/A</v>
      </c>
      <c r="C86" s="71" t="s">
        <v>931</v>
      </c>
      <c r="D86" s="71" t="e">
        <f t="shared" ca="1" si="40"/>
        <v>#N/A</v>
      </c>
      <c r="E86" s="168" t="e">
        <f t="shared" ca="1" si="41"/>
        <v>#N/A</v>
      </c>
      <c r="F86" s="168" t="e">
        <f t="shared" ca="1" si="50"/>
        <v>#N/A</v>
      </c>
      <c r="G86" s="71" t="e">
        <f t="shared" ca="1" si="37"/>
        <v>#N/A</v>
      </c>
      <c r="H86" s="162" t="e">
        <f t="shared" ca="1" si="37"/>
        <v>#N/A</v>
      </c>
      <c r="I86" s="168" t="e">
        <f t="shared" ca="1" si="51"/>
        <v>#N/A</v>
      </c>
      <c r="J86" s="71" t="e">
        <f t="shared" ca="1" si="42"/>
        <v>#N/A</v>
      </c>
      <c r="K86" s="91" t="e">
        <f t="shared" ca="1" si="43"/>
        <v>#N/A</v>
      </c>
      <c r="L86" s="91" t="e">
        <f t="shared" ca="1" si="44"/>
        <v>#N/A</v>
      </c>
      <c r="N86" s="91" t="e">
        <f t="shared" ca="1" si="52"/>
        <v>#N/A</v>
      </c>
      <c r="O86" s="91" t="e">
        <f t="shared" ca="1" si="45"/>
        <v>#N/A</v>
      </c>
      <c r="P86" s="91" t="e">
        <f t="shared" ca="1" si="46"/>
        <v>#N/A</v>
      </c>
      <c r="Q86" s="91" t="e">
        <f t="shared" ca="1" si="47"/>
        <v>#N/A</v>
      </c>
      <c r="R86" s="91" t="e">
        <f t="shared" ca="1" si="48"/>
        <v>#N/A</v>
      </c>
      <c r="S86" s="91" t="e">
        <f t="shared" ca="1" si="54"/>
        <v>#N/A</v>
      </c>
      <c r="T86" s="91" t="e">
        <f t="shared" ca="1" si="53"/>
        <v>#N/A</v>
      </c>
      <c r="U86" s="71" t="e">
        <f t="shared" ca="1" si="49"/>
        <v>#N/A</v>
      </c>
    </row>
    <row r="87" spans="1:21">
      <c r="A87" s="71" t="e">
        <f t="shared" ca="1" si="38"/>
        <v>#N/A</v>
      </c>
      <c r="B87" s="71" t="e">
        <f t="shared" ca="1" si="39"/>
        <v>#N/A</v>
      </c>
      <c r="C87" s="71" t="s">
        <v>932</v>
      </c>
      <c r="D87" s="71" t="e">
        <f t="shared" ca="1" si="40"/>
        <v>#N/A</v>
      </c>
      <c r="E87" s="168" t="e">
        <f t="shared" ca="1" si="41"/>
        <v>#N/A</v>
      </c>
      <c r="F87" s="168" t="e">
        <f t="shared" ca="1" si="50"/>
        <v>#N/A</v>
      </c>
      <c r="G87" s="71" t="e">
        <f t="shared" ca="1" si="37"/>
        <v>#N/A</v>
      </c>
      <c r="H87" s="162" t="e">
        <f t="shared" ca="1" si="37"/>
        <v>#N/A</v>
      </c>
      <c r="I87" s="168" t="e">
        <f t="shared" ca="1" si="51"/>
        <v>#N/A</v>
      </c>
      <c r="J87" s="71" t="e">
        <f t="shared" ca="1" si="42"/>
        <v>#N/A</v>
      </c>
      <c r="K87" s="91" t="e">
        <f t="shared" ca="1" si="43"/>
        <v>#N/A</v>
      </c>
      <c r="L87" s="91" t="e">
        <f t="shared" ca="1" si="44"/>
        <v>#N/A</v>
      </c>
      <c r="N87" s="91" t="e">
        <f t="shared" ca="1" si="52"/>
        <v>#N/A</v>
      </c>
      <c r="O87" s="91" t="e">
        <f t="shared" ca="1" si="45"/>
        <v>#N/A</v>
      </c>
      <c r="P87" s="91" t="e">
        <f t="shared" ca="1" si="46"/>
        <v>#N/A</v>
      </c>
      <c r="Q87" s="91" t="e">
        <f t="shared" ca="1" si="47"/>
        <v>#N/A</v>
      </c>
      <c r="R87" s="91" t="e">
        <f t="shared" ca="1" si="48"/>
        <v>#N/A</v>
      </c>
      <c r="S87" s="91" t="e">
        <f t="shared" ca="1" si="54"/>
        <v>#N/A</v>
      </c>
      <c r="T87" s="91" t="e">
        <f t="shared" ca="1" si="53"/>
        <v>#N/A</v>
      </c>
      <c r="U87" s="71" t="e">
        <f t="shared" ca="1" si="49"/>
        <v>#N/A</v>
      </c>
    </row>
    <row r="88" spans="1:21">
      <c r="A88" s="71" t="e">
        <f t="shared" ca="1" si="38"/>
        <v>#N/A</v>
      </c>
      <c r="B88" s="71" t="e">
        <f t="shared" ca="1" si="39"/>
        <v>#N/A</v>
      </c>
      <c r="C88" s="71" t="s">
        <v>1020</v>
      </c>
      <c r="D88" s="71" t="e">
        <f t="shared" ca="1" si="40"/>
        <v>#N/A</v>
      </c>
      <c r="E88" s="168" t="e">
        <f t="shared" ca="1" si="41"/>
        <v>#N/A</v>
      </c>
      <c r="F88" s="168" t="e">
        <f t="shared" ca="1" si="50"/>
        <v>#N/A</v>
      </c>
      <c r="G88" s="71" t="e">
        <f t="shared" ca="1" si="37"/>
        <v>#N/A</v>
      </c>
      <c r="H88" s="162" t="e">
        <f t="shared" ca="1" si="37"/>
        <v>#N/A</v>
      </c>
      <c r="I88" s="168" t="e">
        <f t="shared" ca="1" si="51"/>
        <v>#N/A</v>
      </c>
      <c r="J88" s="71" t="e">
        <f t="shared" ca="1" si="42"/>
        <v>#N/A</v>
      </c>
      <c r="K88" s="91" t="e">
        <f t="shared" ca="1" si="43"/>
        <v>#N/A</v>
      </c>
      <c r="L88" s="91" t="e">
        <f t="shared" ca="1" si="44"/>
        <v>#N/A</v>
      </c>
      <c r="N88" s="91" t="e">
        <f t="shared" ca="1" si="52"/>
        <v>#N/A</v>
      </c>
      <c r="O88" s="91" t="e">
        <f t="shared" ca="1" si="45"/>
        <v>#N/A</v>
      </c>
      <c r="P88" s="91" t="e">
        <f t="shared" ca="1" si="46"/>
        <v>#N/A</v>
      </c>
      <c r="Q88" s="91" t="e">
        <f t="shared" ca="1" si="47"/>
        <v>#N/A</v>
      </c>
      <c r="R88" s="91" t="e">
        <f t="shared" ca="1" si="48"/>
        <v>#N/A</v>
      </c>
      <c r="S88" s="91" t="e">
        <f t="shared" ca="1" si="54"/>
        <v>#N/A</v>
      </c>
      <c r="T88" s="91" t="e">
        <f t="shared" ca="1" si="53"/>
        <v>#N/A</v>
      </c>
      <c r="U88" s="71" t="e">
        <f t="shared" ca="1" si="49"/>
        <v>#N/A</v>
      </c>
    </row>
    <row r="89" spans="1:21">
      <c r="A89" s="71" t="e">
        <f t="shared" ca="1" si="38"/>
        <v>#N/A</v>
      </c>
      <c r="B89" s="71" t="e">
        <f t="shared" ca="1" si="39"/>
        <v>#N/A</v>
      </c>
      <c r="C89" s="71" t="s">
        <v>1021</v>
      </c>
      <c r="D89" s="71" t="e">
        <f t="shared" ca="1" si="40"/>
        <v>#N/A</v>
      </c>
      <c r="E89" s="168" t="e">
        <f t="shared" ca="1" si="41"/>
        <v>#N/A</v>
      </c>
      <c r="F89" s="168" t="e">
        <f t="shared" ca="1" si="50"/>
        <v>#N/A</v>
      </c>
      <c r="G89" s="71" t="e">
        <f t="shared" ca="1" si="37"/>
        <v>#N/A</v>
      </c>
      <c r="H89" s="162" t="e">
        <f t="shared" ca="1" si="37"/>
        <v>#N/A</v>
      </c>
      <c r="I89" s="168" t="e">
        <f t="shared" ca="1" si="51"/>
        <v>#N/A</v>
      </c>
      <c r="J89" s="71" t="e">
        <f t="shared" ca="1" si="42"/>
        <v>#N/A</v>
      </c>
      <c r="K89" s="91" t="e">
        <f t="shared" ca="1" si="43"/>
        <v>#N/A</v>
      </c>
      <c r="L89" s="91" t="e">
        <f t="shared" ca="1" si="44"/>
        <v>#N/A</v>
      </c>
      <c r="N89" s="91" t="e">
        <f t="shared" ca="1" si="52"/>
        <v>#N/A</v>
      </c>
      <c r="O89" s="91" t="e">
        <f t="shared" ca="1" si="45"/>
        <v>#N/A</v>
      </c>
      <c r="P89" s="91" t="e">
        <f t="shared" ca="1" si="46"/>
        <v>#N/A</v>
      </c>
      <c r="Q89" s="91" t="e">
        <f t="shared" ca="1" si="47"/>
        <v>#N/A</v>
      </c>
      <c r="R89" s="91" t="e">
        <f t="shared" ca="1" si="48"/>
        <v>#N/A</v>
      </c>
      <c r="S89" s="91" t="e">
        <f t="shared" ca="1" si="54"/>
        <v>#N/A</v>
      </c>
      <c r="T89" s="91" t="e">
        <f t="shared" ca="1" si="53"/>
        <v>#N/A</v>
      </c>
      <c r="U89" s="71" t="e">
        <f t="shared" ca="1" si="49"/>
        <v>#N/A</v>
      </c>
    </row>
    <row r="90" spans="1:21">
      <c r="A90" s="71" t="e">
        <f t="shared" ca="1" si="38"/>
        <v>#N/A</v>
      </c>
      <c r="B90" s="71" t="e">
        <f t="shared" ca="1" si="39"/>
        <v>#N/A</v>
      </c>
      <c r="C90" s="71" t="s">
        <v>1022</v>
      </c>
      <c r="D90" s="71" t="e">
        <f t="shared" ca="1" si="40"/>
        <v>#N/A</v>
      </c>
      <c r="E90" s="168" t="e">
        <f t="shared" ca="1" si="41"/>
        <v>#N/A</v>
      </c>
      <c r="F90" s="168" t="e">
        <f t="shared" ca="1" si="50"/>
        <v>#N/A</v>
      </c>
      <c r="G90" s="71" t="e">
        <f t="shared" ca="1" si="37"/>
        <v>#N/A</v>
      </c>
      <c r="H90" s="162" t="e">
        <f t="shared" ca="1" si="37"/>
        <v>#N/A</v>
      </c>
      <c r="I90" s="168" t="e">
        <f t="shared" ca="1" si="51"/>
        <v>#N/A</v>
      </c>
      <c r="J90" s="71" t="e">
        <f t="shared" ca="1" si="42"/>
        <v>#N/A</v>
      </c>
      <c r="K90" s="91" t="e">
        <f t="shared" ca="1" si="43"/>
        <v>#N/A</v>
      </c>
      <c r="L90" s="91" t="e">
        <f t="shared" ca="1" si="44"/>
        <v>#N/A</v>
      </c>
      <c r="N90" s="91" t="e">
        <f t="shared" ca="1" si="52"/>
        <v>#N/A</v>
      </c>
      <c r="O90" s="91" t="e">
        <f t="shared" ca="1" si="45"/>
        <v>#N/A</v>
      </c>
      <c r="P90" s="91" t="e">
        <f t="shared" ca="1" si="46"/>
        <v>#N/A</v>
      </c>
      <c r="Q90" s="91" t="e">
        <f t="shared" ca="1" si="47"/>
        <v>#N/A</v>
      </c>
      <c r="R90" s="91" t="e">
        <f t="shared" ca="1" si="48"/>
        <v>#N/A</v>
      </c>
      <c r="S90" s="91" t="e">
        <f t="shared" ca="1" si="54"/>
        <v>#N/A</v>
      </c>
      <c r="T90" s="91" t="e">
        <f t="shared" ca="1" si="53"/>
        <v>#N/A</v>
      </c>
      <c r="U90" s="71" t="e">
        <f t="shared" ca="1" si="49"/>
        <v>#N/A</v>
      </c>
    </row>
    <row r="91" spans="1:21">
      <c r="A91" s="71" t="e">
        <f t="shared" ca="1" si="38"/>
        <v>#N/A</v>
      </c>
      <c r="B91" s="71" t="e">
        <f t="shared" ca="1" si="39"/>
        <v>#N/A</v>
      </c>
      <c r="C91" s="71" t="s">
        <v>543</v>
      </c>
      <c r="D91" s="71" t="e">
        <f t="shared" ca="1" si="40"/>
        <v>#N/A</v>
      </c>
      <c r="E91" s="168" t="e">
        <f t="shared" ca="1" si="41"/>
        <v>#N/A</v>
      </c>
      <c r="F91" s="168" t="e">
        <f t="shared" ca="1" si="50"/>
        <v>#N/A</v>
      </c>
      <c r="G91" s="71" t="e">
        <f t="shared" ca="1" si="37"/>
        <v>#N/A</v>
      </c>
      <c r="H91" s="162" t="e">
        <f t="shared" ca="1" si="37"/>
        <v>#N/A</v>
      </c>
      <c r="I91" s="168" t="e">
        <f t="shared" ca="1" si="51"/>
        <v>#N/A</v>
      </c>
      <c r="J91" s="71" t="e">
        <f t="shared" ca="1" si="42"/>
        <v>#N/A</v>
      </c>
      <c r="K91" s="91" t="e">
        <f t="shared" ca="1" si="43"/>
        <v>#N/A</v>
      </c>
      <c r="L91" s="91" t="e">
        <f t="shared" ca="1" si="44"/>
        <v>#N/A</v>
      </c>
      <c r="M91" s="91" t="s">
        <v>1043</v>
      </c>
      <c r="N91" s="91" t="e">
        <f t="shared" ca="1" si="52"/>
        <v>#N/A</v>
      </c>
      <c r="O91" s="91" t="e">
        <f t="shared" ca="1" si="45"/>
        <v>#N/A</v>
      </c>
      <c r="P91" s="91" t="e">
        <f t="shared" ca="1" si="46"/>
        <v>#N/A</v>
      </c>
      <c r="Q91" s="91" t="e">
        <f t="shared" ca="1" si="47"/>
        <v>#N/A</v>
      </c>
      <c r="R91" s="91" t="e">
        <f t="shared" ca="1" si="48"/>
        <v>#N/A</v>
      </c>
      <c r="S91" s="91" t="e">
        <f t="shared" ca="1" si="54"/>
        <v>#N/A</v>
      </c>
      <c r="T91" s="91" t="e">
        <f t="shared" ca="1" si="53"/>
        <v>#N/A</v>
      </c>
      <c r="U91" s="71" t="e">
        <f t="shared" ca="1" si="49"/>
        <v>#N/A</v>
      </c>
    </row>
    <row r="92" spans="1:21">
      <c r="A92" s="71" t="e">
        <f t="shared" ca="1" si="38"/>
        <v>#N/A</v>
      </c>
      <c r="B92" s="71" t="e">
        <f t="shared" ca="1" si="39"/>
        <v>#N/A</v>
      </c>
      <c r="C92" s="71" t="s">
        <v>963</v>
      </c>
      <c r="D92" s="71" t="e">
        <f t="shared" ca="1" si="40"/>
        <v>#N/A</v>
      </c>
      <c r="E92" s="168" t="e">
        <f t="shared" ca="1" si="41"/>
        <v>#N/A</v>
      </c>
      <c r="F92" s="168" t="e">
        <f t="shared" ca="1" si="50"/>
        <v>#N/A</v>
      </c>
      <c r="G92" s="71" t="e">
        <f t="shared" ref="G92:H101" ca="1" si="55">IF($B92="OK",OFFSET(gen_sort_ul,$A92,G$2),"-")</f>
        <v>#N/A</v>
      </c>
      <c r="H92" s="162" t="e">
        <f t="shared" ca="1" si="55"/>
        <v>#N/A</v>
      </c>
      <c r="I92" s="168" t="e">
        <f t="shared" ca="1" si="51"/>
        <v>#N/A</v>
      </c>
      <c r="J92" s="71" t="e">
        <f t="shared" ca="1" si="42"/>
        <v>#N/A</v>
      </c>
      <c r="K92" s="91" t="e">
        <f t="shared" ca="1" si="43"/>
        <v>#N/A</v>
      </c>
      <c r="L92" s="91" t="e">
        <f t="shared" ca="1" si="44"/>
        <v>#N/A</v>
      </c>
      <c r="N92" s="91" t="e">
        <f t="shared" ca="1" si="52"/>
        <v>#N/A</v>
      </c>
      <c r="O92" s="91" t="e">
        <f t="shared" ca="1" si="45"/>
        <v>#N/A</v>
      </c>
      <c r="P92" s="91" t="e">
        <f t="shared" ca="1" si="46"/>
        <v>#N/A</v>
      </c>
      <c r="Q92" s="91" t="e">
        <f t="shared" ca="1" si="47"/>
        <v>#N/A</v>
      </c>
      <c r="R92" s="91" t="e">
        <f t="shared" ca="1" si="48"/>
        <v>#N/A</v>
      </c>
      <c r="S92" s="91" t="e">
        <f t="shared" ca="1" si="54"/>
        <v>#N/A</v>
      </c>
      <c r="T92" s="91" t="e">
        <f t="shared" ca="1" si="53"/>
        <v>#N/A</v>
      </c>
      <c r="U92" s="71" t="e">
        <f t="shared" ca="1" si="49"/>
        <v>#N/A</v>
      </c>
    </row>
    <row r="93" spans="1:21">
      <c r="A93" s="71" t="e">
        <f t="shared" ca="1" si="38"/>
        <v>#N/A</v>
      </c>
      <c r="B93" s="71" t="e">
        <f t="shared" ca="1" si="39"/>
        <v>#N/A</v>
      </c>
      <c r="C93" s="71" t="s">
        <v>1023</v>
      </c>
      <c r="D93" s="71" t="e">
        <f t="shared" ca="1" si="40"/>
        <v>#N/A</v>
      </c>
      <c r="E93" s="168" t="e">
        <f t="shared" ca="1" si="41"/>
        <v>#N/A</v>
      </c>
      <c r="F93" s="168" t="e">
        <f t="shared" ca="1" si="50"/>
        <v>#N/A</v>
      </c>
      <c r="G93" s="71" t="e">
        <f t="shared" ca="1" si="55"/>
        <v>#N/A</v>
      </c>
      <c r="H93" s="162" t="e">
        <f t="shared" ca="1" si="55"/>
        <v>#N/A</v>
      </c>
      <c r="I93" s="168" t="e">
        <f t="shared" ca="1" si="51"/>
        <v>#N/A</v>
      </c>
      <c r="J93" s="71" t="e">
        <f t="shared" ca="1" si="42"/>
        <v>#N/A</v>
      </c>
      <c r="K93" s="91" t="e">
        <f t="shared" ca="1" si="43"/>
        <v>#N/A</v>
      </c>
      <c r="L93" s="91" t="e">
        <f t="shared" ca="1" si="44"/>
        <v>#N/A</v>
      </c>
      <c r="N93" s="91" t="e">
        <f t="shared" ca="1" si="52"/>
        <v>#N/A</v>
      </c>
      <c r="O93" s="91" t="e">
        <f t="shared" ca="1" si="45"/>
        <v>#N/A</v>
      </c>
      <c r="P93" s="91" t="e">
        <f t="shared" ca="1" si="46"/>
        <v>#N/A</v>
      </c>
      <c r="Q93" s="91" t="e">
        <f t="shared" ca="1" si="47"/>
        <v>#N/A</v>
      </c>
      <c r="R93" s="91" t="e">
        <f t="shared" ca="1" si="48"/>
        <v>#N/A</v>
      </c>
      <c r="S93" s="91" t="e">
        <f t="shared" ca="1" si="54"/>
        <v>#N/A</v>
      </c>
      <c r="T93" s="91" t="e">
        <f t="shared" ca="1" si="53"/>
        <v>#N/A</v>
      </c>
      <c r="U93" s="71" t="e">
        <f t="shared" ca="1" si="49"/>
        <v>#N/A</v>
      </c>
    </row>
    <row r="94" spans="1:21">
      <c r="A94" s="71" t="e">
        <f t="shared" ca="1" si="38"/>
        <v>#N/A</v>
      </c>
      <c r="B94" s="71" t="e">
        <f t="shared" ca="1" si="39"/>
        <v>#N/A</v>
      </c>
      <c r="C94" s="71" t="s">
        <v>1024</v>
      </c>
      <c r="D94" s="71" t="e">
        <f t="shared" ca="1" si="40"/>
        <v>#N/A</v>
      </c>
      <c r="E94" s="168" t="e">
        <f t="shared" ca="1" si="41"/>
        <v>#N/A</v>
      </c>
      <c r="F94" s="168" t="e">
        <f t="shared" ca="1" si="50"/>
        <v>#N/A</v>
      </c>
      <c r="G94" s="71" t="e">
        <f t="shared" ca="1" si="55"/>
        <v>#N/A</v>
      </c>
      <c r="H94" s="162" t="e">
        <f t="shared" ca="1" si="55"/>
        <v>#N/A</v>
      </c>
      <c r="I94" s="168" t="e">
        <f t="shared" ca="1" si="51"/>
        <v>#N/A</v>
      </c>
      <c r="J94" s="71" t="e">
        <f t="shared" ca="1" si="42"/>
        <v>#N/A</v>
      </c>
      <c r="K94" s="91" t="e">
        <f t="shared" ca="1" si="43"/>
        <v>#N/A</v>
      </c>
      <c r="L94" s="91" t="e">
        <f t="shared" ca="1" si="44"/>
        <v>#N/A</v>
      </c>
      <c r="N94" s="91" t="e">
        <f t="shared" ca="1" si="52"/>
        <v>#N/A</v>
      </c>
      <c r="O94" s="91" t="e">
        <f t="shared" ca="1" si="45"/>
        <v>#N/A</v>
      </c>
      <c r="P94" s="91" t="e">
        <f t="shared" ca="1" si="46"/>
        <v>#N/A</v>
      </c>
      <c r="Q94" s="91" t="e">
        <f t="shared" ca="1" si="47"/>
        <v>#N/A</v>
      </c>
      <c r="R94" s="91" t="e">
        <f t="shared" ca="1" si="48"/>
        <v>#N/A</v>
      </c>
      <c r="S94" s="91" t="e">
        <f t="shared" ca="1" si="54"/>
        <v>#N/A</v>
      </c>
      <c r="T94" s="91" t="e">
        <f t="shared" ca="1" si="53"/>
        <v>#N/A</v>
      </c>
      <c r="U94" s="71" t="e">
        <f t="shared" ca="1" si="49"/>
        <v>#N/A</v>
      </c>
    </row>
    <row r="95" spans="1:21">
      <c r="A95" s="71" t="e">
        <f t="shared" ca="1" si="38"/>
        <v>#N/A</v>
      </c>
      <c r="B95" s="71" t="e">
        <f t="shared" ca="1" si="39"/>
        <v>#N/A</v>
      </c>
      <c r="C95" s="71" t="s">
        <v>563</v>
      </c>
      <c r="D95" s="71" t="e">
        <f t="shared" ca="1" si="40"/>
        <v>#N/A</v>
      </c>
      <c r="E95" s="168" t="e">
        <f t="shared" ca="1" si="41"/>
        <v>#N/A</v>
      </c>
      <c r="F95" s="168" t="e">
        <f t="shared" ca="1" si="50"/>
        <v>#N/A</v>
      </c>
      <c r="G95" s="71" t="e">
        <f t="shared" ca="1" si="55"/>
        <v>#N/A</v>
      </c>
      <c r="H95" s="162" t="e">
        <f t="shared" ca="1" si="55"/>
        <v>#N/A</v>
      </c>
      <c r="I95" s="168" t="e">
        <f t="shared" ca="1" si="51"/>
        <v>#N/A</v>
      </c>
      <c r="J95" s="71" t="e">
        <f t="shared" ca="1" si="42"/>
        <v>#N/A</v>
      </c>
      <c r="K95" s="91" t="e">
        <f t="shared" ca="1" si="43"/>
        <v>#N/A</v>
      </c>
      <c r="L95" s="91" t="e">
        <f t="shared" ca="1" si="44"/>
        <v>#N/A</v>
      </c>
      <c r="N95" s="91" t="e">
        <f t="shared" ca="1" si="52"/>
        <v>#N/A</v>
      </c>
      <c r="O95" s="91" t="e">
        <f t="shared" ca="1" si="45"/>
        <v>#N/A</v>
      </c>
      <c r="P95" s="91" t="e">
        <f t="shared" ca="1" si="46"/>
        <v>#N/A</v>
      </c>
      <c r="Q95" s="91" t="e">
        <f t="shared" ca="1" si="47"/>
        <v>#N/A</v>
      </c>
      <c r="R95" s="91" t="e">
        <f t="shared" ca="1" si="48"/>
        <v>#N/A</v>
      </c>
      <c r="S95" s="91" t="e">
        <f t="shared" ca="1" si="54"/>
        <v>#N/A</v>
      </c>
      <c r="T95" s="91" t="e">
        <f t="shared" ca="1" si="53"/>
        <v>#N/A</v>
      </c>
      <c r="U95" s="71" t="e">
        <f t="shared" ca="1" si="49"/>
        <v>#N/A</v>
      </c>
    </row>
    <row r="96" spans="1:21">
      <c r="A96" s="71" t="e">
        <f t="shared" ca="1" si="38"/>
        <v>#N/A</v>
      </c>
      <c r="B96" s="71" t="e">
        <f t="shared" ca="1" si="39"/>
        <v>#N/A</v>
      </c>
      <c r="C96" s="71" t="s">
        <v>964</v>
      </c>
      <c r="D96" s="71" t="e">
        <f t="shared" ca="1" si="40"/>
        <v>#N/A</v>
      </c>
      <c r="E96" s="168" t="e">
        <f t="shared" ca="1" si="41"/>
        <v>#N/A</v>
      </c>
      <c r="F96" s="168" t="e">
        <f t="shared" ca="1" si="50"/>
        <v>#N/A</v>
      </c>
      <c r="G96" s="71" t="e">
        <f t="shared" ca="1" si="55"/>
        <v>#N/A</v>
      </c>
      <c r="H96" s="162" t="e">
        <f t="shared" ca="1" si="55"/>
        <v>#N/A</v>
      </c>
      <c r="I96" s="168" t="e">
        <f t="shared" ca="1" si="51"/>
        <v>#N/A</v>
      </c>
      <c r="J96" s="71" t="e">
        <f t="shared" ca="1" si="42"/>
        <v>#N/A</v>
      </c>
      <c r="K96" s="91" t="e">
        <f t="shared" ca="1" si="43"/>
        <v>#N/A</v>
      </c>
      <c r="L96" s="91" t="e">
        <f t="shared" ca="1" si="44"/>
        <v>#N/A</v>
      </c>
      <c r="M96" s="91" t="s">
        <v>1043</v>
      </c>
      <c r="N96" s="91" t="e">
        <f t="shared" ca="1" si="52"/>
        <v>#N/A</v>
      </c>
      <c r="O96" s="91" t="e">
        <f t="shared" ca="1" si="45"/>
        <v>#N/A</v>
      </c>
      <c r="P96" s="91" t="e">
        <f t="shared" ca="1" si="46"/>
        <v>#N/A</v>
      </c>
      <c r="Q96" s="91" t="e">
        <f t="shared" ca="1" si="47"/>
        <v>#N/A</v>
      </c>
      <c r="R96" s="91" t="e">
        <f t="shared" ca="1" si="48"/>
        <v>#N/A</v>
      </c>
      <c r="S96" s="91" t="e">
        <f t="shared" ca="1" si="54"/>
        <v>#N/A</v>
      </c>
      <c r="T96" s="91" t="e">
        <f t="shared" ca="1" si="53"/>
        <v>#N/A</v>
      </c>
      <c r="U96" s="71" t="e">
        <f t="shared" ca="1" si="49"/>
        <v>#N/A</v>
      </c>
    </row>
    <row r="97" spans="1:21">
      <c r="A97" s="71" t="e">
        <f t="shared" ca="1" si="38"/>
        <v>#N/A</v>
      </c>
      <c r="B97" s="71" t="e">
        <f t="shared" ca="1" si="39"/>
        <v>#N/A</v>
      </c>
      <c r="C97" s="71" t="s">
        <v>965</v>
      </c>
      <c r="D97" s="71" t="e">
        <f t="shared" ca="1" si="40"/>
        <v>#N/A</v>
      </c>
      <c r="E97" s="168" t="e">
        <f t="shared" ca="1" si="41"/>
        <v>#N/A</v>
      </c>
      <c r="F97" s="168" t="e">
        <f t="shared" ca="1" si="50"/>
        <v>#N/A</v>
      </c>
      <c r="G97" s="71" t="e">
        <f t="shared" ca="1" si="55"/>
        <v>#N/A</v>
      </c>
      <c r="H97" s="162" t="e">
        <f t="shared" ca="1" si="55"/>
        <v>#N/A</v>
      </c>
      <c r="I97" s="168" t="e">
        <f t="shared" ca="1" si="51"/>
        <v>#N/A</v>
      </c>
      <c r="J97" s="71" t="e">
        <f t="shared" ca="1" si="42"/>
        <v>#N/A</v>
      </c>
      <c r="K97" s="91" t="e">
        <f t="shared" ca="1" si="43"/>
        <v>#N/A</v>
      </c>
      <c r="L97" s="91" t="e">
        <f t="shared" ca="1" si="44"/>
        <v>#N/A</v>
      </c>
      <c r="M97" s="91" t="s">
        <v>1043</v>
      </c>
      <c r="N97" s="91" t="e">
        <f t="shared" ca="1" si="52"/>
        <v>#N/A</v>
      </c>
      <c r="O97" s="91" t="e">
        <f t="shared" ca="1" si="45"/>
        <v>#N/A</v>
      </c>
      <c r="P97" s="91" t="e">
        <f t="shared" ca="1" si="46"/>
        <v>#N/A</v>
      </c>
      <c r="Q97" s="91" t="e">
        <f t="shared" ca="1" si="47"/>
        <v>#N/A</v>
      </c>
      <c r="R97" s="91" t="e">
        <f t="shared" ca="1" si="48"/>
        <v>#N/A</v>
      </c>
      <c r="S97" s="91" t="e">
        <f t="shared" ca="1" si="54"/>
        <v>#N/A</v>
      </c>
      <c r="T97" s="91" t="e">
        <f t="shared" ca="1" si="53"/>
        <v>#N/A</v>
      </c>
      <c r="U97" s="71" t="e">
        <f t="shared" ca="1" si="49"/>
        <v>#N/A</v>
      </c>
    </row>
    <row r="98" spans="1:21">
      <c r="A98" s="71" t="e">
        <f t="shared" ca="1" si="38"/>
        <v>#N/A</v>
      </c>
      <c r="B98" s="71" t="e">
        <f t="shared" ca="1" si="39"/>
        <v>#N/A</v>
      </c>
      <c r="C98" s="71" t="s">
        <v>1025</v>
      </c>
      <c r="D98" s="71" t="e">
        <f t="shared" ca="1" si="40"/>
        <v>#N/A</v>
      </c>
      <c r="E98" s="168" t="e">
        <f t="shared" ca="1" si="41"/>
        <v>#N/A</v>
      </c>
      <c r="F98" s="168" t="e">
        <f t="shared" ca="1" si="50"/>
        <v>#N/A</v>
      </c>
      <c r="G98" s="71" t="e">
        <f t="shared" ca="1" si="55"/>
        <v>#N/A</v>
      </c>
      <c r="H98" s="162" t="e">
        <f t="shared" ca="1" si="55"/>
        <v>#N/A</v>
      </c>
      <c r="I98" s="168" t="e">
        <f t="shared" ca="1" si="51"/>
        <v>#N/A</v>
      </c>
      <c r="J98" s="71" t="e">
        <f t="shared" ca="1" si="42"/>
        <v>#N/A</v>
      </c>
      <c r="K98" s="91" t="e">
        <f t="shared" ca="1" si="43"/>
        <v>#N/A</v>
      </c>
      <c r="L98" s="91" t="e">
        <f t="shared" ca="1" si="44"/>
        <v>#N/A</v>
      </c>
      <c r="M98" s="91" t="s">
        <v>1045</v>
      </c>
      <c r="N98" s="91" t="e">
        <f t="shared" ca="1" si="52"/>
        <v>#N/A</v>
      </c>
      <c r="O98" s="91" t="e">
        <f t="shared" ca="1" si="45"/>
        <v>#N/A</v>
      </c>
      <c r="P98" s="91" t="e">
        <f t="shared" ca="1" si="46"/>
        <v>#N/A</v>
      </c>
      <c r="Q98" s="91" t="e">
        <f t="shared" ca="1" si="47"/>
        <v>#N/A</v>
      </c>
      <c r="R98" s="91" t="e">
        <f t="shared" ca="1" si="48"/>
        <v>#N/A</v>
      </c>
      <c r="S98" s="91" t="e">
        <f t="shared" ca="1" si="54"/>
        <v>#N/A</v>
      </c>
      <c r="T98" s="91" t="e">
        <f t="shared" ca="1" si="53"/>
        <v>#N/A</v>
      </c>
      <c r="U98" s="71" t="e">
        <f t="shared" ca="1" si="49"/>
        <v>#N/A</v>
      </c>
    </row>
    <row r="99" spans="1:21">
      <c r="A99" s="71" t="e">
        <f t="shared" ca="1" si="38"/>
        <v>#N/A</v>
      </c>
      <c r="B99" s="71" t="e">
        <f t="shared" ca="1" si="39"/>
        <v>#N/A</v>
      </c>
      <c r="C99" s="71" t="s">
        <v>1026</v>
      </c>
      <c r="D99" s="71" t="e">
        <f t="shared" ca="1" si="40"/>
        <v>#N/A</v>
      </c>
      <c r="E99" s="168" t="e">
        <f t="shared" ca="1" si="41"/>
        <v>#N/A</v>
      </c>
      <c r="F99" s="168" t="e">
        <f t="shared" ca="1" si="50"/>
        <v>#N/A</v>
      </c>
      <c r="G99" s="71" t="e">
        <f t="shared" ca="1" si="55"/>
        <v>#N/A</v>
      </c>
      <c r="H99" s="162" t="e">
        <f t="shared" ca="1" si="55"/>
        <v>#N/A</v>
      </c>
      <c r="I99" s="168" t="e">
        <f t="shared" ca="1" si="51"/>
        <v>#N/A</v>
      </c>
      <c r="J99" s="71" t="e">
        <f t="shared" ca="1" si="42"/>
        <v>#N/A</v>
      </c>
      <c r="K99" s="91" t="e">
        <f t="shared" ca="1" si="43"/>
        <v>#N/A</v>
      </c>
      <c r="L99" s="91" t="e">
        <f t="shared" ca="1" si="44"/>
        <v>#N/A</v>
      </c>
      <c r="N99" s="91" t="e">
        <f t="shared" ca="1" si="52"/>
        <v>#N/A</v>
      </c>
      <c r="O99" s="91" t="e">
        <f t="shared" ca="1" si="45"/>
        <v>#N/A</v>
      </c>
      <c r="P99" s="91" t="e">
        <f t="shared" ca="1" si="46"/>
        <v>#N/A</v>
      </c>
      <c r="Q99" s="91" t="e">
        <f t="shared" ca="1" si="47"/>
        <v>#N/A</v>
      </c>
      <c r="R99" s="91" t="e">
        <f t="shared" ca="1" si="48"/>
        <v>#N/A</v>
      </c>
      <c r="S99" s="91" t="e">
        <f t="shared" ca="1" si="54"/>
        <v>#N/A</v>
      </c>
      <c r="T99" s="91" t="e">
        <f t="shared" ca="1" si="53"/>
        <v>#N/A</v>
      </c>
      <c r="U99" s="71" t="e">
        <f t="shared" ca="1" si="49"/>
        <v>#N/A</v>
      </c>
    </row>
    <row r="100" spans="1:21">
      <c r="A100" s="71" t="e">
        <f t="shared" ca="1" si="38"/>
        <v>#N/A</v>
      </c>
      <c r="B100" s="71" t="e">
        <f t="shared" ca="1" si="39"/>
        <v>#N/A</v>
      </c>
      <c r="C100" s="71" t="s">
        <v>1027</v>
      </c>
      <c r="D100" s="71" t="e">
        <f t="shared" ca="1" si="40"/>
        <v>#N/A</v>
      </c>
      <c r="E100" s="168" t="e">
        <f t="shared" ca="1" si="41"/>
        <v>#N/A</v>
      </c>
      <c r="F100" s="168" t="e">
        <f t="shared" ca="1" si="50"/>
        <v>#N/A</v>
      </c>
      <c r="G100" s="71" t="e">
        <f t="shared" ca="1" si="55"/>
        <v>#N/A</v>
      </c>
      <c r="H100" s="162" t="e">
        <f t="shared" ca="1" si="55"/>
        <v>#N/A</v>
      </c>
      <c r="I100" s="168" t="e">
        <f t="shared" ca="1" si="51"/>
        <v>#N/A</v>
      </c>
      <c r="J100" s="71" t="e">
        <f t="shared" ca="1" si="42"/>
        <v>#N/A</v>
      </c>
      <c r="K100" s="91" t="e">
        <f t="shared" ca="1" si="43"/>
        <v>#N/A</v>
      </c>
      <c r="L100" s="91" t="e">
        <f t="shared" ca="1" si="44"/>
        <v>#N/A</v>
      </c>
      <c r="N100" s="91" t="e">
        <f t="shared" ca="1" si="52"/>
        <v>#N/A</v>
      </c>
      <c r="O100" s="91" t="e">
        <f t="shared" ca="1" si="45"/>
        <v>#N/A</v>
      </c>
      <c r="P100" s="91" t="e">
        <f t="shared" ca="1" si="46"/>
        <v>#N/A</v>
      </c>
      <c r="Q100" s="91" t="e">
        <f t="shared" ca="1" si="47"/>
        <v>#N/A</v>
      </c>
      <c r="R100" s="91" t="e">
        <f t="shared" ca="1" si="48"/>
        <v>#N/A</v>
      </c>
      <c r="S100" s="91" t="e">
        <f t="shared" ca="1" si="54"/>
        <v>#N/A</v>
      </c>
      <c r="T100" s="91" t="e">
        <f t="shared" ca="1" si="53"/>
        <v>#N/A</v>
      </c>
      <c r="U100" s="71" t="e">
        <f t="shared" ca="1" si="49"/>
        <v>#N/A</v>
      </c>
    </row>
    <row r="101" spans="1:21">
      <c r="A101" s="71">
        <f t="shared" ca="1" si="38"/>
        <v>203</v>
      </c>
      <c r="B101" s="71" t="str">
        <f t="shared" ca="1" si="39"/>
        <v>OK</v>
      </c>
      <c r="C101" s="71" t="s">
        <v>595</v>
      </c>
      <c r="D101" s="71" t="str">
        <f t="shared" ca="1" si="40"/>
        <v>wind</v>
      </c>
      <c r="E101" s="168">
        <f t="shared" ca="1" si="41"/>
        <v>0.5</v>
      </c>
      <c r="F101" s="168">
        <f t="shared" ca="1" si="50"/>
        <v>0.5</v>
      </c>
      <c r="G101" s="71" t="str">
        <f t="shared" ca="1" si="55"/>
        <v>wind</v>
      </c>
      <c r="H101" s="162">
        <f t="shared" ca="1" si="55"/>
        <v>1</v>
      </c>
      <c r="I101" s="168">
        <f t="shared" ca="1" si="51"/>
        <v>0.5</v>
      </c>
      <c r="J101" s="71" t="str">
        <f t="shared" ca="1" si="42"/>
        <v>wind</v>
      </c>
      <c r="K101" s="91" t="str">
        <f t="shared" ca="1" si="43"/>
        <v>zzz_ignore</v>
      </c>
      <c r="L101" s="91">
        <f t="shared" ca="1" si="44"/>
        <v>1</v>
      </c>
      <c r="M101" s="91" t="s">
        <v>1039</v>
      </c>
      <c r="N101" s="91">
        <f t="shared" ca="1" si="52"/>
        <v>0</v>
      </c>
      <c r="O101" s="91" t="b">
        <f t="shared" ca="1" si="45"/>
        <v>0</v>
      </c>
      <c r="P101" s="91" t="str">
        <f t="shared" ca="1" si="46"/>
        <v>-</v>
      </c>
      <c r="Q101" s="91" t="str">
        <f t="shared" ca="1" si="47"/>
        <v>-</v>
      </c>
      <c r="R101" s="91" t="str">
        <f t="shared" ca="1" si="48"/>
        <v>-</v>
      </c>
      <c r="S101" s="91">
        <f t="shared" ca="1" si="54"/>
        <v>2007</v>
      </c>
      <c r="T101" s="91" t="str">
        <f t="shared" ca="1" si="53"/>
        <v/>
      </c>
      <c r="U101" s="71">
        <f t="shared" ca="1" si="49"/>
        <v>8</v>
      </c>
    </row>
    <row r="102" spans="1:21">
      <c r="H102" s="162"/>
    </row>
    <row r="103" spans="1:21">
      <c r="A103" s="71" t="s">
        <v>1031</v>
      </c>
    </row>
  </sheetData>
  <conditionalFormatting sqref="C10:J102">
    <cfRule type="expression" dxfId="6" priority="2">
      <formula>$B10="OK"</formula>
    </cfRule>
  </conditionalFormatting>
  <conditionalFormatting sqref="K11:M102">
    <cfRule type="expression" dxfId="5" priority="1">
      <formula>$K11&lt;&gt;$L11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O923"/>
  <sheetViews>
    <sheetView workbookViewId="0">
      <pane ySplit="8660" topLeftCell="A210"/>
      <selection activeCell="D5" sqref="D5"/>
      <selection pane="bottomLeft" activeCell="C211" sqref="C211"/>
    </sheetView>
  </sheetViews>
  <sheetFormatPr baseColWidth="10" defaultRowHeight="15" outlineLevelRow="1" x14ac:dyDescent="0"/>
  <cols>
    <col min="1" max="1" width="10.83203125" style="143"/>
    <col min="2" max="2" width="3.1640625" style="143" customWidth="1"/>
    <col min="3" max="3" width="41.83203125" style="143" bestFit="1" customWidth="1"/>
    <col min="4" max="4" width="13.1640625" style="143" customWidth="1"/>
    <col min="5" max="6" width="10.83203125" style="143"/>
    <col min="7" max="7" width="10.83203125" style="144"/>
    <col min="8" max="8" width="28.5" style="143" bestFit="1" customWidth="1"/>
    <col min="9" max="9" width="10.6640625" style="143" bestFit="1" customWidth="1"/>
    <col min="10" max="10" width="9" style="143" bestFit="1" customWidth="1"/>
    <col min="11" max="11" width="9.1640625" style="143" bestFit="1" customWidth="1"/>
    <col min="12" max="12" width="14" style="143" bestFit="1" customWidth="1"/>
    <col min="13" max="13" width="10.83203125" style="145"/>
    <col min="14" max="14" width="7.6640625" style="145" customWidth="1"/>
    <col min="15" max="16384" width="10.83203125" style="143"/>
  </cols>
  <sheetData>
    <row r="1" spans="1:5">
      <c r="A1" s="143" t="s">
        <v>970</v>
      </c>
      <c r="B1" s="143" t="s">
        <v>971</v>
      </c>
    </row>
    <row r="3" spans="1:5">
      <c r="C3" s="143" t="s">
        <v>923</v>
      </c>
      <c r="D3" s="143">
        <f ca="1">MATCH($D$4,OFFSET(cluster_data_ul,1,2,1000),0)</f>
        <v>42</v>
      </c>
    </row>
    <row r="4" spans="1:5">
      <c r="C4" s="143" t="s">
        <v>924</v>
      </c>
      <c r="D4" s="166" t="s">
        <v>887</v>
      </c>
    </row>
    <row r="6" spans="1:5">
      <c r="D6" s="143" t="s">
        <v>925</v>
      </c>
      <c r="E6" s="143" t="s">
        <v>689</v>
      </c>
    </row>
    <row r="7" spans="1:5">
      <c r="A7" s="143">
        <v>0</v>
      </c>
      <c r="B7" s="143" t="str">
        <f t="shared" ref="B7:B22" ca="1" si="0">OFFSET(cluster_data_ul,$D$3+$A7,0)&amp;"_cluster"</f>
        <v>coal_lig_st_cluster</v>
      </c>
      <c r="C7" s="143" t="str">
        <f t="shared" ref="C7:C22" ca="1" si="1">OFFSET(cluster_data_ul,$D$3+$A7,6)</f>
        <v>coal_lig_st_small</v>
      </c>
      <c r="D7" s="143" t="e">
        <f t="shared" ref="D7:D22" ca="1" si="2">OFFSET(cluster_data_ul,$D$3+$A7,11)</f>
        <v>#VALUE!</v>
      </c>
      <c r="E7" s="143" t="str">
        <f t="shared" ref="E7:E22" ca="1" si="3">OFFSET(cluster_data_ul,$D$3+$A7,10)</f>
        <v/>
      </c>
    </row>
    <row r="8" spans="1:5">
      <c r="A8" s="143">
        <v>1</v>
      </c>
      <c r="B8" s="143" t="str">
        <f t="shared" ca="1" si="0"/>
        <v>coal_lig_st_cluster</v>
      </c>
      <c r="C8" s="143" t="str">
        <f t="shared" ca="1" si="1"/>
        <v>coal_lig_st_med</v>
      </c>
      <c r="D8" s="143" t="e">
        <f t="shared" ca="1" si="2"/>
        <v>#VALUE!</v>
      </c>
      <c r="E8" s="143" t="str">
        <f t="shared" ca="1" si="3"/>
        <v/>
      </c>
    </row>
    <row r="9" spans="1:5">
      <c r="A9" s="143">
        <v>2</v>
      </c>
      <c r="B9" s="143" t="str">
        <f t="shared" ca="1" si="0"/>
        <v>coal_lig_st_cluster</v>
      </c>
      <c r="C9" s="143" t="str">
        <f t="shared" ca="1" si="1"/>
        <v>coal_lig_st_large</v>
      </c>
      <c r="D9" s="143" t="e">
        <f t="shared" ca="1" si="2"/>
        <v>#VALUE!</v>
      </c>
      <c r="E9" s="143" t="str">
        <f t="shared" ca="1" si="3"/>
        <v/>
      </c>
    </row>
    <row r="10" spans="1:5">
      <c r="A10" s="143">
        <v>3</v>
      </c>
      <c r="B10" s="143" t="str">
        <f t="shared" ca="1" si="0"/>
        <v>coal_sub_st_cluster</v>
      </c>
      <c r="C10" s="143" t="str">
        <f t="shared" ca="1" si="1"/>
        <v>coal_sub_st_small</v>
      </c>
      <c r="D10" s="143">
        <f t="shared" ca="1" si="2"/>
        <v>0.46</v>
      </c>
      <c r="E10" s="143">
        <f t="shared" ca="1" si="3"/>
        <v>10.678880400000001</v>
      </c>
    </row>
    <row r="11" spans="1:5">
      <c r="A11" s="143">
        <v>4</v>
      </c>
      <c r="B11" s="143" t="str">
        <f t="shared" ca="1" si="0"/>
        <v>coal_sub_st_cluster</v>
      </c>
      <c r="C11" s="143" t="str">
        <f t="shared" ca="1" si="1"/>
        <v>coal_sub_st_med</v>
      </c>
      <c r="D11" s="143">
        <f t="shared" ca="1" si="2"/>
        <v>0.61012999999999995</v>
      </c>
      <c r="E11" s="143">
        <f t="shared" ca="1" si="3"/>
        <v>10.499756255769229</v>
      </c>
    </row>
    <row r="12" spans="1:5">
      <c r="A12" s="143">
        <v>5</v>
      </c>
      <c r="B12" s="143" t="str">
        <f t="shared" ca="1" si="0"/>
        <v>coal_sub_st_cluster</v>
      </c>
      <c r="C12" s="143" t="str">
        <f t="shared" ca="1" si="1"/>
        <v>coal_sub_st_large</v>
      </c>
      <c r="D12" s="143" t="e">
        <f t="shared" ca="1" si="2"/>
        <v>#VALUE!</v>
      </c>
      <c r="E12" s="143" t="str">
        <f t="shared" ca="1" si="3"/>
        <v/>
      </c>
    </row>
    <row r="13" spans="1:5">
      <c r="A13" s="143">
        <v>6</v>
      </c>
      <c r="B13" s="143" t="str">
        <f t="shared" ca="1" si="0"/>
        <v>ng_cc_cluster</v>
      </c>
      <c r="C13" s="143" t="str">
        <f t="shared" ca="1" si="1"/>
        <v>ng_cc_small</v>
      </c>
      <c r="D13" s="143">
        <f t="shared" ca="1" si="2"/>
        <v>0.27810000000000001</v>
      </c>
      <c r="E13" s="143">
        <f t="shared" ca="1" si="3"/>
        <v>7.3855686999999985</v>
      </c>
    </row>
    <row r="14" spans="1:5">
      <c r="A14" s="143">
        <v>7</v>
      </c>
      <c r="B14" s="143" t="str">
        <f t="shared" ca="1" si="0"/>
        <v>ng_cc_cluster</v>
      </c>
      <c r="C14" s="143" t="str">
        <f t="shared" ca="1" si="1"/>
        <v>ng_cc_med</v>
      </c>
      <c r="D14" s="143">
        <f t="shared" ca="1" si="2"/>
        <v>0.48899999999999999</v>
      </c>
      <c r="E14" s="143">
        <f t="shared" ca="1" si="3"/>
        <v>7.5074092944785296</v>
      </c>
    </row>
    <row r="15" spans="1:5">
      <c r="A15" s="143">
        <v>8</v>
      </c>
      <c r="B15" s="143" t="str">
        <f t="shared" ca="1" si="0"/>
        <v>ng_cc_cluster</v>
      </c>
      <c r="C15" s="143" t="str">
        <f t="shared" ca="1" si="1"/>
        <v>ng_cc_large</v>
      </c>
      <c r="D15" s="143">
        <f t="shared" ca="1" si="2"/>
        <v>0.70169999999999999</v>
      </c>
      <c r="E15" s="143">
        <f t="shared" ca="1" si="3"/>
        <v>7.6604470823001289</v>
      </c>
    </row>
    <row r="16" spans="1:5">
      <c r="A16" s="143">
        <v>9</v>
      </c>
      <c r="B16" s="143" t="str">
        <f t="shared" ca="1" si="0"/>
        <v>ng_gt_cluster</v>
      </c>
      <c r="C16" s="143" t="str">
        <f t="shared" ca="1" si="1"/>
        <v>ng_gt_small</v>
      </c>
      <c r="D16" s="143" t="e">
        <f t="shared" ca="1" si="2"/>
        <v>#VALUE!</v>
      </c>
      <c r="E16" s="143" t="str">
        <f t="shared" ca="1" si="3"/>
        <v/>
      </c>
    </row>
    <row r="17" spans="1:14">
      <c r="A17" s="143">
        <v>10</v>
      </c>
      <c r="B17" s="143" t="str">
        <f t="shared" ca="1" si="0"/>
        <v>ng_gt_cluster</v>
      </c>
      <c r="C17" s="143" t="str">
        <f t="shared" ca="1" si="1"/>
        <v>ng_gt_med</v>
      </c>
      <c r="D17" s="143">
        <f t="shared" ca="1" si="2"/>
        <v>8.8919999999999999E-2</v>
      </c>
      <c r="E17" s="143">
        <f t="shared" ca="1" si="3"/>
        <v>13.334471323346829</v>
      </c>
    </row>
    <row r="18" spans="1:14">
      <c r="A18" s="143">
        <v>11</v>
      </c>
      <c r="B18" s="143" t="str">
        <f t="shared" ca="1" si="0"/>
        <v>ng_gt_cluster</v>
      </c>
      <c r="C18" s="143" t="str">
        <f t="shared" ca="1" si="1"/>
        <v>ng_gt_large</v>
      </c>
      <c r="D18" s="143">
        <f t="shared" ca="1" si="2"/>
        <v>0.13639999999999999</v>
      </c>
      <c r="E18" s="143">
        <f t="shared" ca="1" si="3"/>
        <v>9.828458883870967</v>
      </c>
    </row>
    <row r="19" spans="1:14">
      <c r="A19" s="143">
        <v>12</v>
      </c>
      <c r="B19" s="143" t="str">
        <f t="shared" ca="1" si="0"/>
        <v>ng_st_cluster</v>
      </c>
      <c r="C19" s="143" t="str">
        <f t="shared" ca="1" si="1"/>
        <v>ng_st_small</v>
      </c>
      <c r="D19" s="143" t="e">
        <f t="shared" ca="1" si="2"/>
        <v>#VALUE!</v>
      </c>
      <c r="E19" s="143" t="str">
        <f t="shared" ca="1" si="3"/>
        <v/>
      </c>
    </row>
    <row r="20" spans="1:14">
      <c r="A20" s="143">
        <v>13</v>
      </c>
      <c r="B20" s="143" t="str">
        <f t="shared" ca="1" si="0"/>
        <v>ng_st_cluster</v>
      </c>
      <c r="C20" s="143" t="str">
        <f t="shared" ca="1" si="1"/>
        <v>ng_st_med</v>
      </c>
      <c r="D20" s="143" t="e">
        <f t="shared" ca="1" si="2"/>
        <v>#VALUE!</v>
      </c>
      <c r="E20" s="143" t="str">
        <f t="shared" ca="1" si="3"/>
        <v/>
      </c>
    </row>
    <row r="21" spans="1:14">
      <c r="A21" s="143">
        <v>14</v>
      </c>
      <c r="B21" s="143" t="str">
        <f t="shared" ca="1" si="0"/>
        <v>ng_st_cluster</v>
      </c>
      <c r="C21" s="143" t="str">
        <f t="shared" ca="1" si="1"/>
        <v>ng_st_large</v>
      </c>
      <c r="D21" s="143" t="e">
        <f t="shared" ca="1" si="2"/>
        <v>#VALUE!</v>
      </c>
      <c r="E21" s="143" t="str">
        <f t="shared" ca="1" si="3"/>
        <v/>
      </c>
    </row>
    <row r="22" spans="1:14">
      <c r="A22" s="143">
        <v>15</v>
      </c>
      <c r="B22" s="143" t="str">
        <f t="shared" ca="1" si="0"/>
        <v>u235_st_cluster</v>
      </c>
      <c r="C22" s="143" t="str">
        <f t="shared" ca="1" si="1"/>
        <v>u235_st</v>
      </c>
      <c r="D22" s="143" t="e">
        <f t="shared" ca="1" si="2"/>
        <v>#VALUE!</v>
      </c>
      <c r="E22" s="143" t="str">
        <f t="shared" ca="1" si="3"/>
        <v/>
      </c>
    </row>
    <row r="25" spans="1:14" outlineLevel="1">
      <c r="B25" s="143" t="s">
        <v>667</v>
      </c>
      <c r="C25" s="143" t="s">
        <v>667</v>
      </c>
      <c r="D25" s="143" t="s">
        <v>850</v>
      </c>
      <c r="E25" s="143" t="s">
        <v>666</v>
      </c>
      <c r="F25" s="143" t="s">
        <v>1048</v>
      </c>
      <c r="G25" s="144" t="s">
        <v>668</v>
      </c>
      <c r="M25" s="145" t="s">
        <v>858</v>
      </c>
      <c r="N25" s="145" t="s">
        <v>862</v>
      </c>
    </row>
    <row r="26" spans="1:14" outlineLevel="1">
      <c r="B26" s="143">
        <f t="shared" ref="B26:G26" si="4">MATCH(B25,hdr_gen_sort,0)-1</f>
        <v>1</v>
      </c>
      <c r="C26" s="143">
        <f t="shared" si="4"/>
        <v>1</v>
      </c>
      <c r="D26" s="143">
        <f t="shared" si="4"/>
        <v>5</v>
      </c>
      <c r="E26" s="143">
        <f t="shared" si="4"/>
        <v>3</v>
      </c>
      <c r="F26" s="143">
        <f>MATCH(F25,hdr_gen_sort,0)-1</f>
        <v>2</v>
      </c>
      <c r="G26" s="146">
        <f t="shared" si="4"/>
        <v>6</v>
      </c>
      <c r="M26" s="145">
        <f>MATCH(M25,hdr_gen_sort,0)-1</f>
        <v>7</v>
      </c>
      <c r="N26" s="145">
        <f>MATCH(N25,hdr_gen_sort,0)-1</f>
        <v>21</v>
      </c>
    </row>
    <row r="27" spans="1:14" outlineLevel="1">
      <c r="B27" s="143" t="str">
        <f t="shared" ref="B27:G27" ca="1" si="5">OFFSET(gen_sort_ul,0,B26)</f>
        <v>Generator Unit Name (Plant &amp; unit ID)</v>
      </c>
      <c r="C27" s="143" t="str">
        <f t="shared" ca="1" si="5"/>
        <v>Generator Unit Name (Plant &amp; unit ID)</v>
      </c>
      <c r="D27" s="143" t="str">
        <f t="shared" ca="1" si="5"/>
        <v>Type Code</v>
      </c>
      <c r="E27" s="143" t="str">
        <f t="shared" ca="1" si="5"/>
        <v>Fuel (Name from Fuels tab)</v>
      </c>
      <c r="F27" s="143" t="str">
        <f ca="1">OFFSET(gen_sort_ul,0,F26)</f>
        <v>Capacity (GW)</v>
      </c>
      <c r="G27" s="144" t="str">
        <f t="shared" ca="1" si="5"/>
        <v>eGrid Heatrate for PLANT (not gen specific)_x000D_MMBTU/MWh</v>
      </c>
      <c r="M27" s="145" t="str">
        <f ca="1">OFFSET(gen_sort_ul,0,M26)</f>
        <v>Year On-line</v>
      </c>
      <c r="N27" s="145" t="str">
        <f ca="1">OFFSET(gen_sort_ul,0,N26)</f>
        <v>Mixed Plant?</v>
      </c>
    </row>
    <row r="28" spans="1:14" outlineLevel="1"/>
    <row r="29" spans="1:14" outlineLevel="1"/>
    <row r="30" spans="1:14" outlineLevel="1">
      <c r="C30" s="147" t="s">
        <v>855</v>
      </c>
      <c r="D30" s="143">
        <f ca="1">COUNTIF(B:B,"OK")</f>
        <v>21</v>
      </c>
    </row>
    <row r="31" spans="1:14" outlineLevel="1">
      <c r="C31" s="147"/>
      <c r="J31" s="143" t="s">
        <v>886</v>
      </c>
      <c r="K31" s="143" t="s">
        <v>887</v>
      </c>
      <c r="L31" s="143" t="s">
        <v>888</v>
      </c>
      <c r="M31" s="148" t="s">
        <v>909</v>
      </c>
    </row>
    <row r="32" spans="1:14" outlineLevel="1">
      <c r="C32" s="147"/>
      <c r="J32" s="143">
        <v>3</v>
      </c>
      <c r="K32" s="143">
        <v>6</v>
      </c>
      <c r="L32" s="143">
        <v>9</v>
      </c>
      <c r="M32" s="148" t="s">
        <v>910</v>
      </c>
    </row>
    <row r="33" spans="1:15" outlineLevel="1">
      <c r="J33" s="143">
        <v>3</v>
      </c>
      <c r="K33" s="143">
        <v>3</v>
      </c>
      <c r="L33" s="143">
        <v>3</v>
      </c>
      <c r="M33" s="148" t="s">
        <v>908</v>
      </c>
    </row>
    <row r="34" spans="1:15" s="66" customFormat="1" ht="69" customHeight="1">
      <c r="A34" s="66" t="s">
        <v>694</v>
      </c>
      <c r="B34" s="149" t="s">
        <v>852</v>
      </c>
      <c r="C34" s="113"/>
      <c r="D34" s="113" t="s">
        <v>733</v>
      </c>
      <c r="E34" s="113" t="s">
        <v>618</v>
      </c>
      <c r="F34" s="113" t="s">
        <v>916</v>
      </c>
      <c r="G34" s="114" t="s">
        <v>689</v>
      </c>
      <c r="H34" s="113" t="s">
        <v>911</v>
      </c>
      <c r="I34" s="113" t="s">
        <v>914</v>
      </c>
      <c r="J34" s="113" t="str">
        <f>J31&amp;"_clust"</f>
        <v>age_clust</v>
      </c>
      <c r="K34" s="113" t="str">
        <f>K31&amp;"_clust"</f>
        <v>size_clust</v>
      </c>
      <c r="L34" s="113" t="str">
        <f>L31&amp;"_clust"</f>
        <v>efficiency_clust</v>
      </c>
      <c r="M34" s="150" t="s">
        <v>856</v>
      </c>
      <c r="N34" s="150" t="s">
        <v>884</v>
      </c>
      <c r="O34" s="66" t="s">
        <v>907</v>
      </c>
    </row>
    <row r="35" spans="1:15">
      <c r="A35" s="143">
        <v>203</v>
      </c>
      <c r="B35" s="143" t="str">
        <f t="shared" ref="B35:B98" ca="1" si="6">IF(OFFSET(gen_sort_ul,$A35,0)&gt;0,IF(OFFSET(gen_sort_ul,$A35,B$26)=ignore_flag,"N","OK"),"Too long")</f>
        <v>OK</v>
      </c>
      <c r="C35" s="143" t="str">
        <f t="shared" ref="C35:G44" ca="1" si="7">IF($B35="OK",OFFSET(gen_sort_ul,$A35,C$26),"-")</f>
        <v>wind</v>
      </c>
      <c r="D35" s="143" t="str">
        <f t="shared" ca="1" si="7"/>
        <v>wind</v>
      </c>
      <c r="E35" s="143" t="str">
        <f t="shared" ca="1" si="7"/>
        <v>wind</v>
      </c>
      <c r="F35" s="143">
        <f t="shared" ca="1" si="7"/>
        <v>0.5</v>
      </c>
      <c r="G35" s="151">
        <f t="shared" ca="1" si="7"/>
        <v>1</v>
      </c>
      <c r="H35" s="143" t="str">
        <f t="shared" ref="H35:H98" ca="1" si="8">D35&amp;IF(I35,"_"&amp;J35&amp;"_"&amp;K35&amp;"_"&amp;L35,"")</f>
        <v>wind</v>
      </c>
      <c r="I35" s="143" t="b">
        <f t="shared" ref="I35:I98" ca="1" si="9">INDEX(cluster_flag,MATCH(D35, hdr_cluster_gen_type,0))</f>
        <v>0</v>
      </c>
      <c r="J35" s="143" t="str">
        <f t="shared" ref="J35:J98" ca="1" si="10">IF($I35,INDEX(hdr_cluster_set,MATCH(M35,OFFSET(cluster_params_ul,$O35-1,J$32-1,1,J$33))+J$32-1),"-")</f>
        <v>-</v>
      </c>
      <c r="K35" s="143" t="str">
        <f t="shared" ref="K35:K98" ca="1" si="11">IF($I35,INDEX(hdr_cluster_set,MATCH(F35,OFFSET(cluster_params_ul,$O35-1,K$32-1,1,K$33))+K$32-1),"-")</f>
        <v>-</v>
      </c>
      <c r="L35" s="143" t="str">
        <f t="shared" ref="L35:L98" ca="1" si="12">IF($I35,INDEX(hdr_cluster_set,MATCH(G35,OFFSET(cluster_params_ul,$O35-1,L$32-1,1,L$33))+L$32-1),"-")</f>
        <v>-</v>
      </c>
      <c r="M35" s="145">
        <f t="shared" ref="M35:N54" ca="1" si="13">IF($B35="OK",OFFSET(gen_sort_ul,$A35,M$26),"-")</f>
        <v>2007</v>
      </c>
      <c r="N35" s="145" t="str">
        <f t="shared" ca="1" si="13"/>
        <v/>
      </c>
      <c r="O35" s="143">
        <f t="shared" ref="O35:O98" ca="1" si="14">MATCH(D35,hdr_cluster_gen_type,0)</f>
        <v>8</v>
      </c>
    </row>
    <row r="36" spans="1:15">
      <c r="A36" s="143">
        <v>164</v>
      </c>
      <c r="B36" s="143" t="str">
        <f t="shared" ca="1" si="6"/>
        <v>N</v>
      </c>
      <c r="C36" s="143" t="str">
        <f t="shared" ca="1" si="7"/>
        <v>-</v>
      </c>
      <c r="D36" s="143" t="str">
        <f t="shared" ca="1" si="7"/>
        <v>-</v>
      </c>
      <c r="E36" s="143" t="str">
        <f t="shared" ca="1" si="7"/>
        <v>-</v>
      </c>
      <c r="F36" s="143" t="str">
        <f t="shared" ca="1" si="7"/>
        <v>-</v>
      </c>
      <c r="G36" s="151" t="str">
        <f t="shared" ca="1" si="7"/>
        <v>-</v>
      </c>
      <c r="H36" s="143" t="e">
        <f t="shared" ca="1" si="8"/>
        <v>#N/A</v>
      </c>
      <c r="I36" s="143" t="e">
        <f t="shared" ca="1" si="9"/>
        <v>#N/A</v>
      </c>
      <c r="J36" s="143" t="e">
        <f t="shared" ca="1" si="10"/>
        <v>#N/A</v>
      </c>
      <c r="K36" s="143" t="e">
        <f t="shared" ca="1" si="11"/>
        <v>#N/A</v>
      </c>
      <c r="L36" s="143" t="e">
        <f t="shared" ca="1" si="12"/>
        <v>#N/A</v>
      </c>
      <c r="M36" s="145" t="str">
        <f t="shared" ca="1" si="13"/>
        <v>-</v>
      </c>
      <c r="N36" s="145" t="str">
        <f t="shared" ca="1" si="13"/>
        <v>-</v>
      </c>
      <c r="O36" s="143" t="e">
        <f t="shared" ca="1" si="14"/>
        <v>#N/A</v>
      </c>
    </row>
    <row r="37" spans="1:15">
      <c r="A37" s="143">
        <v>165</v>
      </c>
      <c r="B37" s="143" t="str">
        <f t="shared" ca="1" si="6"/>
        <v>N</v>
      </c>
      <c r="C37" s="143" t="str">
        <f t="shared" ca="1" si="7"/>
        <v>-</v>
      </c>
      <c r="D37" s="143" t="str">
        <f t="shared" ca="1" si="7"/>
        <v>-</v>
      </c>
      <c r="E37" s="143" t="str">
        <f t="shared" ca="1" si="7"/>
        <v>-</v>
      </c>
      <c r="F37" s="143" t="str">
        <f t="shared" ca="1" si="7"/>
        <v>-</v>
      </c>
      <c r="G37" s="151" t="str">
        <f t="shared" ca="1" si="7"/>
        <v>-</v>
      </c>
      <c r="H37" s="143" t="e">
        <f t="shared" ca="1" si="8"/>
        <v>#N/A</v>
      </c>
      <c r="I37" s="143" t="e">
        <f t="shared" ca="1" si="9"/>
        <v>#N/A</v>
      </c>
      <c r="J37" s="143" t="e">
        <f t="shared" ca="1" si="10"/>
        <v>#N/A</v>
      </c>
      <c r="K37" s="143" t="e">
        <f t="shared" ca="1" si="11"/>
        <v>#N/A</v>
      </c>
      <c r="L37" s="143" t="e">
        <f t="shared" ca="1" si="12"/>
        <v>#N/A</v>
      </c>
      <c r="M37" s="145" t="str">
        <f t="shared" ca="1" si="13"/>
        <v>-</v>
      </c>
      <c r="N37" s="145" t="str">
        <f t="shared" ca="1" si="13"/>
        <v>-</v>
      </c>
      <c r="O37" s="143" t="e">
        <f t="shared" ca="1" si="14"/>
        <v>#N/A</v>
      </c>
    </row>
    <row r="38" spans="1:15">
      <c r="A38" s="143">
        <v>17</v>
      </c>
      <c r="B38" s="143" t="str">
        <f t="shared" ca="1" si="6"/>
        <v>N</v>
      </c>
      <c r="C38" s="143" t="str">
        <f t="shared" ca="1" si="7"/>
        <v>-</v>
      </c>
      <c r="D38" s="143" t="str">
        <f t="shared" ca="1" si="7"/>
        <v>-</v>
      </c>
      <c r="E38" s="143" t="str">
        <f t="shared" ca="1" si="7"/>
        <v>-</v>
      </c>
      <c r="F38" s="143" t="str">
        <f t="shared" ca="1" si="7"/>
        <v>-</v>
      </c>
      <c r="G38" s="151" t="str">
        <f t="shared" ca="1" si="7"/>
        <v>-</v>
      </c>
      <c r="H38" s="143" t="e">
        <f t="shared" ca="1" si="8"/>
        <v>#N/A</v>
      </c>
      <c r="I38" s="143" t="e">
        <f t="shared" ca="1" si="9"/>
        <v>#N/A</v>
      </c>
      <c r="J38" s="143" t="e">
        <f t="shared" ca="1" si="10"/>
        <v>#N/A</v>
      </c>
      <c r="K38" s="143" t="e">
        <f t="shared" ca="1" si="11"/>
        <v>#N/A</v>
      </c>
      <c r="L38" s="143" t="e">
        <f t="shared" ca="1" si="12"/>
        <v>#N/A</v>
      </c>
      <c r="M38" s="145" t="str">
        <f t="shared" ca="1" si="13"/>
        <v>-</v>
      </c>
      <c r="N38" s="145" t="str">
        <f t="shared" ca="1" si="13"/>
        <v>-</v>
      </c>
      <c r="O38" s="143" t="e">
        <f t="shared" ca="1" si="14"/>
        <v>#N/A</v>
      </c>
    </row>
    <row r="39" spans="1:15">
      <c r="A39" s="143">
        <v>18</v>
      </c>
      <c r="B39" s="143" t="str">
        <f t="shared" ca="1" si="6"/>
        <v>N</v>
      </c>
      <c r="C39" s="143" t="str">
        <f t="shared" ca="1" si="7"/>
        <v>-</v>
      </c>
      <c r="D39" s="143" t="str">
        <f t="shared" ca="1" si="7"/>
        <v>-</v>
      </c>
      <c r="E39" s="143" t="str">
        <f t="shared" ca="1" si="7"/>
        <v>-</v>
      </c>
      <c r="F39" s="143" t="str">
        <f t="shared" ca="1" si="7"/>
        <v>-</v>
      </c>
      <c r="G39" s="151" t="str">
        <f t="shared" ca="1" si="7"/>
        <v>-</v>
      </c>
      <c r="H39" s="143" t="e">
        <f t="shared" ca="1" si="8"/>
        <v>#N/A</v>
      </c>
      <c r="I39" s="143" t="e">
        <f t="shared" ca="1" si="9"/>
        <v>#N/A</v>
      </c>
      <c r="J39" s="143" t="e">
        <f t="shared" ca="1" si="10"/>
        <v>#N/A</v>
      </c>
      <c r="K39" s="143" t="e">
        <f t="shared" ca="1" si="11"/>
        <v>#N/A</v>
      </c>
      <c r="L39" s="143" t="e">
        <f t="shared" ca="1" si="12"/>
        <v>#N/A</v>
      </c>
      <c r="M39" s="145" t="str">
        <f t="shared" ca="1" si="13"/>
        <v>-</v>
      </c>
      <c r="N39" s="145" t="str">
        <f t="shared" ca="1" si="13"/>
        <v>-</v>
      </c>
      <c r="O39" s="143" t="e">
        <f t="shared" ca="1" si="14"/>
        <v>#N/A</v>
      </c>
    </row>
    <row r="40" spans="1:15">
      <c r="A40" s="143">
        <v>201</v>
      </c>
      <c r="B40" s="143" t="str">
        <f t="shared" ca="1" si="6"/>
        <v>N</v>
      </c>
      <c r="C40" s="143" t="str">
        <f t="shared" ca="1" si="7"/>
        <v>-</v>
      </c>
      <c r="D40" s="143" t="str">
        <f t="shared" ca="1" si="7"/>
        <v>-</v>
      </c>
      <c r="E40" s="143" t="str">
        <f t="shared" ca="1" si="7"/>
        <v>-</v>
      </c>
      <c r="F40" s="143" t="str">
        <f t="shared" ca="1" si="7"/>
        <v>-</v>
      </c>
      <c r="G40" s="151" t="str">
        <f t="shared" ca="1" si="7"/>
        <v>-</v>
      </c>
      <c r="H40" s="143" t="e">
        <f t="shared" ca="1" si="8"/>
        <v>#N/A</v>
      </c>
      <c r="I40" s="143" t="e">
        <f t="shared" ca="1" si="9"/>
        <v>#N/A</v>
      </c>
      <c r="J40" s="143" t="e">
        <f t="shared" ca="1" si="10"/>
        <v>#N/A</v>
      </c>
      <c r="K40" s="143" t="e">
        <f t="shared" ca="1" si="11"/>
        <v>#N/A</v>
      </c>
      <c r="L40" s="143" t="e">
        <f t="shared" ca="1" si="12"/>
        <v>#N/A</v>
      </c>
      <c r="M40" s="145" t="str">
        <f t="shared" ca="1" si="13"/>
        <v>-</v>
      </c>
      <c r="N40" s="145" t="str">
        <f t="shared" ca="1" si="13"/>
        <v>-</v>
      </c>
      <c r="O40" s="143" t="e">
        <f t="shared" ca="1" si="14"/>
        <v>#N/A</v>
      </c>
    </row>
    <row r="41" spans="1:15">
      <c r="A41" s="143">
        <v>202</v>
      </c>
      <c r="B41" s="143" t="str">
        <f t="shared" ca="1" si="6"/>
        <v>N</v>
      </c>
      <c r="C41" s="143" t="str">
        <f t="shared" ca="1" si="7"/>
        <v>-</v>
      </c>
      <c r="D41" s="143" t="str">
        <f t="shared" ca="1" si="7"/>
        <v>-</v>
      </c>
      <c r="E41" s="143" t="str">
        <f t="shared" ca="1" si="7"/>
        <v>-</v>
      </c>
      <c r="F41" s="143" t="str">
        <f t="shared" ca="1" si="7"/>
        <v>-</v>
      </c>
      <c r="G41" s="151" t="str">
        <f t="shared" ca="1" si="7"/>
        <v>-</v>
      </c>
      <c r="H41" s="143" t="e">
        <f t="shared" ca="1" si="8"/>
        <v>#N/A</v>
      </c>
      <c r="I41" s="143" t="e">
        <f t="shared" ca="1" si="9"/>
        <v>#N/A</v>
      </c>
      <c r="J41" s="143" t="e">
        <f t="shared" ca="1" si="10"/>
        <v>#N/A</v>
      </c>
      <c r="K41" s="143" t="e">
        <f t="shared" ca="1" si="11"/>
        <v>#N/A</v>
      </c>
      <c r="L41" s="143" t="e">
        <f t="shared" ca="1" si="12"/>
        <v>#N/A</v>
      </c>
      <c r="M41" s="145" t="str">
        <f t="shared" ca="1" si="13"/>
        <v>-</v>
      </c>
      <c r="N41" s="145" t="str">
        <f t="shared" ca="1" si="13"/>
        <v>-</v>
      </c>
      <c r="O41" s="143" t="e">
        <f t="shared" ca="1" si="14"/>
        <v>#N/A</v>
      </c>
    </row>
    <row r="42" spans="1:15">
      <c r="A42" s="143">
        <v>127</v>
      </c>
      <c r="B42" s="143" t="str">
        <f t="shared" ca="1" si="6"/>
        <v>N</v>
      </c>
      <c r="C42" s="143" t="str">
        <f t="shared" ca="1" si="7"/>
        <v>-</v>
      </c>
      <c r="D42" s="143" t="str">
        <f t="shared" ca="1" si="7"/>
        <v>-</v>
      </c>
      <c r="E42" s="143" t="str">
        <f t="shared" ca="1" si="7"/>
        <v>-</v>
      </c>
      <c r="F42" s="143" t="str">
        <f t="shared" ca="1" si="7"/>
        <v>-</v>
      </c>
      <c r="G42" s="151" t="str">
        <f t="shared" ca="1" si="7"/>
        <v>-</v>
      </c>
      <c r="H42" s="143" t="e">
        <f t="shared" ca="1" si="8"/>
        <v>#N/A</v>
      </c>
      <c r="I42" s="143" t="e">
        <f t="shared" ca="1" si="9"/>
        <v>#N/A</v>
      </c>
      <c r="J42" s="143" t="e">
        <f t="shared" ca="1" si="10"/>
        <v>#N/A</v>
      </c>
      <c r="K42" s="143" t="e">
        <f t="shared" ca="1" si="11"/>
        <v>#N/A</v>
      </c>
      <c r="L42" s="143" t="e">
        <f t="shared" ca="1" si="12"/>
        <v>#N/A</v>
      </c>
      <c r="M42" s="145" t="str">
        <f t="shared" ca="1" si="13"/>
        <v>-</v>
      </c>
      <c r="N42" s="145" t="str">
        <f t="shared" ca="1" si="13"/>
        <v>-</v>
      </c>
      <c r="O42" s="143" t="e">
        <f t="shared" ca="1" si="14"/>
        <v>#N/A</v>
      </c>
    </row>
    <row r="43" spans="1:15">
      <c r="A43" s="143">
        <v>135</v>
      </c>
      <c r="B43" s="143" t="str">
        <f t="shared" ca="1" si="6"/>
        <v>N</v>
      </c>
      <c r="C43" s="143" t="str">
        <f t="shared" ca="1" si="7"/>
        <v>-</v>
      </c>
      <c r="D43" s="143" t="str">
        <f t="shared" ca="1" si="7"/>
        <v>-</v>
      </c>
      <c r="E43" s="143" t="str">
        <f t="shared" ca="1" si="7"/>
        <v>-</v>
      </c>
      <c r="F43" s="143" t="str">
        <f t="shared" ca="1" si="7"/>
        <v>-</v>
      </c>
      <c r="G43" s="151" t="str">
        <f t="shared" ca="1" si="7"/>
        <v>-</v>
      </c>
      <c r="H43" s="143" t="e">
        <f t="shared" ca="1" si="8"/>
        <v>#N/A</v>
      </c>
      <c r="I43" s="143" t="e">
        <f t="shared" ca="1" si="9"/>
        <v>#N/A</v>
      </c>
      <c r="J43" s="143" t="e">
        <f t="shared" ca="1" si="10"/>
        <v>#N/A</v>
      </c>
      <c r="K43" s="143" t="e">
        <f t="shared" ca="1" si="11"/>
        <v>#N/A</v>
      </c>
      <c r="L43" s="143" t="e">
        <f t="shared" ca="1" si="12"/>
        <v>#N/A</v>
      </c>
      <c r="M43" s="145" t="str">
        <f t="shared" ca="1" si="13"/>
        <v>-</v>
      </c>
      <c r="N43" s="145" t="str">
        <f t="shared" ca="1" si="13"/>
        <v>-</v>
      </c>
      <c r="O43" s="143" t="e">
        <f t="shared" ca="1" si="14"/>
        <v>#N/A</v>
      </c>
    </row>
    <row r="44" spans="1:15">
      <c r="A44" s="143">
        <v>136</v>
      </c>
      <c r="B44" s="143" t="str">
        <f t="shared" ca="1" si="6"/>
        <v>N</v>
      </c>
      <c r="C44" s="143" t="str">
        <f t="shared" ca="1" si="7"/>
        <v>-</v>
      </c>
      <c r="D44" s="143" t="str">
        <f t="shared" ca="1" si="7"/>
        <v>-</v>
      </c>
      <c r="E44" s="143" t="str">
        <f t="shared" ca="1" si="7"/>
        <v>-</v>
      </c>
      <c r="F44" s="143" t="str">
        <f t="shared" ca="1" si="7"/>
        <v>-</v>
      </c>
      <c r="G44" s="151" t="str">
        <f t="shared" ca="1" si="7"/>
        <v>-</v>
      </c>
      <c r="H44" s="143" t="e">
        <f t="shared" ca="1" si="8"/>
        <v>#N/A</v>
      </c>
      <c r="I44" s="143" t="e">
        <f t="shared" ca="1" si="9"/>
        <v>#N/A</v>
      </c>
      <c r="J44" s="143" t="e">
        <f t="shared" ca="1" si="10"/>
        <v>#N/A</v>
      </c>
      <c r="K44" s="143" t="e">
        <f t="shared" ca="1" si="11"/>
        <v>#N/A</v>
      </c>
      <c r="L44" s="143" t="e">
        <f t="shared" ca="1" si="12"/>
        <v>#N/A</v>
      </c>
      <c r="M44" s="145" t="str">
        <f t="shared" ca="1" si="13"/>
        <v>-</v>
      </c>
      <c r="N44" s="145" t="str">
        <f t="shared" ca="1" si="13"/>
        <v>-</v>
      </c>
      <c r="O44" s="143" t="e">
        <f t="shared" ca="1" si="14"/>
        <v>#N/A</v>
      </c>
    </row>
    <row r="45" spans="1:15">
      <c r="A45" s="143">
        <v>137</v>
      </c>
      <c r="B45" s="143" t="str">
        <f t="shared" ca="1" si="6"/>
        <v>N</v>
      </c>
      <c r="C45" s="143" t="str">
        <f t="shared" ref="C45:G54" ca="1" si="15">IF($B45="OK",OFFSET(gen_sort_ul,$A45,C$26),"-")</f>
        <v>-</v>
      </c>
      <c r="D45" s="143" t="str">
        <f t="shared" ca="1" si="15"/>
        <v>-</v>
      </c>
      <c r="E45" s="143" t="str">
        <f t="shared" ca="1" si="15"/>
        <v>-</v>
      </c>
      <c r="F45" s="143" t="str">
        <f t="shared" ca="1" si="15"/>
        <v>-</v>
      </c>
      <c r="G45" s="151" t="str">
        <f t="shared" ca="1" si="15"/>
        <v>-</v>
      </c>
      <c r="H45" s="143" t="e">
        <f t="shared" ca="1" si="8"/>
        <v>#N/A</v>
      </c>
      <c r="I45" s="143" t="e">
        <f t="shared" ca="1" si="9"/>
        <v>#N/A</v>
      </c>
      <c r="J45" s="143" t="e">
        <f t="shared" ca="1" si="10"/>
        <v>#N/A</v>
      </c>
      <c r="K45" s="143" t="e">
        <f t="shared" ca="1" si="11"/>
        <v>#N/A</v>
      </c>
      <c r="L45" s="143" t="e">
        <f t="shared" ca="1" si="12"/>
        <v>#N/A</v>
      </c>
      <c r="M45" s="145" t="str">
        <f t="shared" ca="1" si="13"/>
        <v>-</v>
      </c>
      <c r="N45" s="145" t="str">
        <f t="shared" ca="1" si="13"/>
        <v>-</v>
      </c>
      <c r="O45" s="143" t="e">
        <f t="shared" ca="1" si="14"/>
        <v>#N/A</v>
      </c>
    </row>
    <row r="46" spans="1:15">
      <c r="A46" s="143">
        <v>140</v>
      </c>
      <c r="B46" s="143" t="str">
        <f t="shared" ca="1" si="6"/>
        <v>N</v>
      </c>
      <c r="C46" s="143" t="str">
        <f t="shared" ca="1" si="15"/>
        <v>-</v>
      </c>
      <c r="D46" s="143" t="str">
        <f t="shared" ca="1" si="15"/>
        <v>-</v>
      </c>
      <c r="E46" s="143" t="str">
        <f t="shared" ca="1" si="15"/>
        <v>-</v>
      </c>
      <c r="F46" s="143" t="str">
        <f t="shared" ca="1" si="15"/>
        <v>-</v>
      </c>
      <c r="G46" s="151" t="str">
        <f t="shared" ca="1" si="15"/>
        <v>-</v>
      </c>
      <c r="H46" s="143" t="e">
        <f t="shared" ca="1" si="8"/>
        <v>#N/A</v>
      </c>
      <c r="I46" s="143" t="e">
        <f t="shared" ca="1" si="9"/>
        <v>#N/A</v>
      </c>
      <c r="J46" s="143" t="e">
        <f t="shared" ca="1" si="10"/>
        <v>#N/A</v>
      </c>
      <c r="K46" s="143" t="e">
        <f t="shared" ca="1" si="11"/>
        <v>#N/A</v>
      </c>
      <c r="L46" s="143" t="e">
        <f t="shared" ca="1" si="12"/>
        <v>#N/A</v>
      </c>
      <c r="M46" s="145" t="str">
        <f t="shared" ca="1" si="13"/>
        <v>-</v>
      </c>
      <c r="N46" s="145" t="str">
        <f t="shared" ca="1" si="13"/>
        <v>-</v>
      </c>
      <c r="O46" s="143" t="e">
        <f t="shared" ca="1" si="14"/>
        <v>#N/A</v>
      </c>
    </row>
    <row r="47" spans="1:15">
      <c r="A47" s="143">
        <v>141</v>
      </c>
      <c r="B47" s="143" t="str">
        <f t="shared" ca="1" si="6"/>
        <v>N</v>
      </c>
      <c r="C47" s="143" t="str">
        <f t="shared" ca="1" si="15"/>
        <v>-</v>
      </c>
      <c r="D47" s="143" t="str">
        <f t="shared" ca="1" si="15"/>
        <v>-</v>
      </c>
      <c r="E47" s="143" t="str">
        <f t="shared" ca="1" si="15"/>
        <v>-</v>
      </c>
      <c r="F47" s="143" t="str">
        <f t="shared" ca="1" si="15"/>
        <v>-</v>
      </c>
      <c r="G47" s="151" t="str">
        <f t="shared" ca="1" si="15"/>
        <v>-</v>
      </c>
      <c r="H47" s="143" t="e">
        <f t="shared" ca="1" si="8"/>
        <v>#N/A</v>
      </c>
      <c r="I47" s="143" t="e">
        <f t="shared" ca="1" si="9"/>
        <v>#N/A</v>
      </c>
      <c r="J47" s="143" t="e">
        <f t="shared" ca="1" si="10"/>
        <v>#N/A</v>
      </c>
      <c r="K47" s="143" t="e">
        <f t="shared" ca="1" si="11"/>
        <v>#N/A</v>
      </c>
      <c r="L47" s="143" t="e">
        <f t="shared" ca="1" si="12"/>
        <v>#N/A</v>
      </c>
      <c r="M47" s="145" t="str">
        <f t="shared" ca="1" si="13"/>
        <v>-</v>
      </c>
      <c r="N47" s="145" t="str">
        <f t="shared" ca="1" si="13"/>
        <v>-</v>
      </c>
      <c r="O47" s="143" t="e">
        <f t="shared" ca="1" si="14"/>
        <v>#N/A</v>
      </c>
    </row>
    <row r="48" spans="1:15">
      <c r="A48" s="143">
        <v>142</v>
      </c>
      <c r="B48" s="143" t="str">
        <f t="shared" ca="1" si="6"/>
        <v>N</v>
      </c>
      <c r="C48" s="143" t="str">
        <f t="shared" ca="1" si="15"/>
        <v>-</v>
      </c>
      <c r="D48" s="143" t="str">
        <f t="shared" ca="1" si="15"/>
        <v>-</v>
      </c>
      <c r="E48" s="143" t="str">
        <f t="shared" ca="1" si="15"/>
        <v>-</v>
      </c>
      <c r="F48" s="143" t="str">
        <f t="shared" ca="1" si="15"/>
        <v>-</v>
      </c>
      <c r="G48" s="151" t="str">
        <f t="shared" ca="1" si="15"/>
        <v>-</v>
      </c>
      <c r="H48" s="143" t="e">
        <f t="shared" ca="1" si="8"/>
        <v>#N/A</v>
      </c>
      <c r="I48" s="143" t="e">
        <f t="shared" ca="1" si="9"/>
        <v>#N/A</v>
      </c>
      <c r="J48" s="143" t="e">
        <f t="shared" ca="1" si="10"/>
        <v>#N/A</v>
      </c>
      <c r="K48" s="143" t="e">
        <f t="shared" ca="1" si="11"/>
        <v>#N/A</v>
      </c>
      <c r="L48" s="143" t="e">
        <f t="shared" ca="1" si="12"/>
        <v>#N/A</v>
      </c>
      <c r="M48" s="145" t="str">
        <f t="shared" ca="1" si="13"/>
        <v>-</v>
      </c>
      <c r="N48" s="145" t="str">
        <f t="shared" ca="1" si="13"/>
        <v>-</v>
      </c>
      <c r="O48" s="143" t="e">
        <f t="shared" ca="1" si="14"/>
        <v>#N/A</v>
      </c>
    </row>
    <row r="49" spans="1:15">
      <c r="A49" s="143">
        <v>145</v>
      </c>
      <c r="B49" s="143" t="str">
        <f t="shared" ca="1" si="6"/>
        <v>N</v>
      </c>
      <c r="C49" s="143" t="str">
        <f t="shared" ca="1" si="15"/>
        <v>-</v>
      </c>
      <c r="D49" s="143" t="str">
        <f t="shared" ca="1" si="15"/>
        <v>-</v>
      </c>
      <c r="E49" s="143" t="str">
        <f t="shared" ca="1" si="15"/>
        <v>-</v>
      </c>
      <c r="F49" s="143" t="str">
        <f t="shared" ca="1" si="15"/>
        <v>-</v>
      </c>
      <c r="G49" s="151" t="str">
        <f t="shared" ca="1" si="15"/>
        <v>-</v>
      </c>
      <c r="H49" s="143" t="e">
        <f t="shared" ca="1" si="8"/>
        <v>#N/A</v>
      </c>
      <c r="I49" s="143" t="e">
        <f t="shared" ca="1" si="9"/>
        <v>#N/A</v>
      </c>
      <c r="J49" s="143" t="e">
        <f t="shared" ca="1" si="10"/>
        <v>#N/A</v>
      </c>
      <c r="K49" s="143" t="e">
        <f t="shared" ca="1" si="11"/>
        <v>#N/A</v>
      </c>
      <c r="L49" s="143" t="e">
        <f t="shared" ca="1" si="12"/>
        <v>#N/A</v>
      </c>
      <c r="M49" s="145" t="str">
        <f t="shared" ca="1" si="13"/>
        <v>-</v>
      </c>
      <c r="N49" s="145" t="str">
        <f t="shared" ca="1" si="13"/>
        <v>-</v>
      </c>
      <c r="O49" s="143" t="e">
        <f t="shared" ca="1" si="14"/>
        <v>#N/A</v>
      </c>
    </row>
    <row r="50" spans="1:15">
      <c r="A50" s="143">
        <v>146</v>
      </c>
      <c r="B50" s="143" t="str">
        <f t="shared" ca="1" si="6"/>
        <v>N</v>
      </c>
      <c r="C50" s="143" t="str">
        <f t="shared" ca="1" si="15"/>
        <v>-</v>
      </c>
      <c r="D50" s="143" t="str">
        <f t="shared" ca="1" si="15"/>
        <v>-</v>
      </c>
      <c r="E50" s="143" t="str">
        <f t="shared" ca="1" si="15"/>
        <v>-</v>
      </c>
      <c r="F50" s="143" t="str">
        <f t="shared" ca="1" si="15"/>
        <v>-</v>
      </c>
      <c r="G50" s="151" t="str">
        <f t="shared" ca="1" si="15"/>
        <v>-</v>
      </c>
      <c r="H50" s="143" t="e">
        <f t="shared" ca="1" si="8"/>
        <v>#N/A</v>
      </c>
      <c r="I50" s="143" t="e">
        <f t="shared" ca="1" si="9"/>
        <v>#N/A</v>
      </c>
      <c r="J50" s="143" t="e">
        <f t="shared" ca="1" si="10"/>
        <v>#N/A</v>
      </c>
      <c r="K50" s="143" t="e">
        <f t="shared" ca="1" si="11"/>
        <v>#N/A</v>
      </c>
      <c r="L50" s="143" t="e">
        <f t="shared" ca="1" si="12"/>
        <v>#N/A</v>
      </c>
      <c r="M50" s="145" t="str">
        <f t="shared" ca="1" si="13"/>
        <v>-</v>
      </c>
      <c r="N50" s="145" t="str">
        <f t="shared" ca="1" si="13"/>
        <v>-</v>
      </c>
      <c r="O50" s="143" t="e">
        <f t="shared" ca="1" si="14"/>
        <v>#N/A</v>
      </c>
    </row>
    <row r="51" spans="1:15">
      <c r="A51" s="143">
        <v>147</v>
      </c>
      <c r="B51" s="143" t="str">
        <f t="shared" ca="1" si="6"/>
        <v>N</v>
      </c>
      <c r="C51" s="143" t="str">
        <f t="shared" ca="1" si="15"/>
        <v>-</v>
      </c>
      <c r="D51" s="143" t="str">
        <f t="shared" ca="1" si="15"/>
        <v>-</v>
      </c>
      <c r="E51" s="143" t="str">
        <f t="shared" ca="1" si="15"/>
        <v>-</v>
      </c>
      <c r="F51" s="143" t="str">
        <f t="shared" ca="1" si="15"/>
        <v>-</v>
      </c>
      <c r="G51" s="151" t="str">
        <f t="shared" ca="1" si="15"/>
        <v>-</v>
      </c>
      <c r="H51" s="143" t="e">
        <f t="shared" ca="1" si="8"/>
        <v>#N/A</v>
      </c>
      <c r="I51" s="143" t="e">
        <f t="shared" ca="1" si="9"/>
        <v>#N/A</v>
      </c>
      <c r="J51" s="143" t="e">
        <f t="shared" ca="1" si="10"/>
        <v>#N/A</v>
      </c>
      <c r="K51" s="143" t="e">
        <f t="shared" ca="1" si="11"/>
        <v>#N/A</v>
      </c>
      <c r="L51" s="143" t="e">
        <f t="shared" ca="1" si="12"/>
        <v>#N/A</v>
      </c>
      <c r="M51" s="145" t="str">
        <f t="shared" ca="1" si="13"/>
        <v>-</v>
      </c>
      <c r="N51" s="145" t="str">
        <f t="shared" ca="1" si="13"/>
        <v>-</v>
      </c>
      <c r="O51" s="143" t="e">
        <f t="shared" ca="1" si="14"/>
        <v>#N/A</v>
      </c>
    </row>
    <row r="52" spans="1:15">
      <c r="A52" s="143">
        <v>148</v>
      </c>
      <c r="B52" s="143" t="str">
        <f t="shared" ca="1" si="6"/>
        <v>N</v>
      </c>
      <c r="C52" s="143" t="str">
        <f t="shared" ca="1" si="15"/>
        <v>-</v>
      </c>
      <c r="D52" s="143" t="str">
        <f t="shared" ca="1" si="15"/>
        <v>-</v>
      </c>
      <c r="E52" s="143" t="str">
        <f t="shared" ca="1" si="15"/>
        <v>-</v>
      </c>
      <c r="F52" s="143" t="str">
        <f t="shared" ca="1" si="15"/>
        <v>-</v>
      </c>
      <c r="G52" s="151" t="str">
        <f t="shared" ca="1" si="15"/>
        <v>-</v>
      </c>
      <c r="H52" s="143" t="e">
        <f t="shared" ca="1" si="8"/>
        <v>#N/A</v>
      </c>
      <c r="I52" s="143" t="e">
        <f t="shared" ca="1" si="9"/>
        <v>#N/A</v>
      </c>
      <c r="J52" s="143" t="e">
        <f t="shared" ca="1" si="10"/>
        <v>#N/A</v>
      </c>
      <c r="K52" s="143" t="e">
        <f t="shared" ca="1" si="11"/>
        <v>#N/A</v>
      </c>
      <c r="L52" s="143" t="e">
        <f t="shared" ca="1" si="12"/>
        <v>#N/A</v>
      </c>
      <c r="M52" s="145" t="str">
        <f t="shared" ca="1" si="13"/>
        <v>-</v>
      </c>
      <c r="N52" s="145" t="str">
        <f t="shared" ca="1" si="13"/>
        <v>-</v>
      </c>
      <c r="O52" s="143" t="e">
        <f t="shared" ca="1" si="14"/>
        <v>#N/A</v>
      </c>
    </row>
    <row r="53" spans="1:15">
      <c r="A53" s="143">
        <v>161</v>
      </c>
      <c r="B53" s="143" t="str">
        <f t="shared" ca="1" si="6"/>
        <v>N</v>
      </c>
      <c r="C53" s="143" t="str">
        <f t="shared" ca="1" si="15"/>
        <v>-</v>
      </c>
      <c r="D53" s="143" t="str">
        <f t="shared" ca="1" si="15"/>
        <v>-</v>
      </c>
      <c r="E53" s="143" t="str">
        <f t="shared" ca="1" si="15"/>
        <v>-</v>
      </c>
      <c r="F53" s="143" t="str">
        <f t="shared" ca="1" si="15"/>
        <v>-</v>
      </c>
      <c r="G53" s="151" t="str">
        <f t="shared" ca="1" si="15"/>
        <v>-</v>
      </c>
      <c r="H53" s="143" t="e">
        <f t="shared" ca="1" si="8"/>
        <v>#N/A</v>
      </c>
      <c r="I53" s="143" t="e">
        <f t="shared" ca="1" si="9"/>
        <v>#N/A</v>
      </c>
      <c r="J53" s="143" t="e">
        <f t="shared" ca="1" si="10"/>
        <v>#N/A</v>
      </c>
      <c r="K53" s="143" t="e">
        <f t="shared" ca="1" si="11"/>
        <v>#N/A</v>
      </c>
      <c r="L53" s="143" t="e">
        <f t="shared" ca="1" si="12"/>
        <v>#N/A</v>
      </c>
      <c r="M53" s="145" t="str">
        <f t="shared" ca="1" si="13"/>
        <v>-</v>
      </c>
      <c r="N53" s="145" t="str">
        <f t="shared" ca="1" si="13"/>
        <v>-</v>
      </c>
      <c r="O53" s="143" t="e">
        <f t="shared" ca="1" si="14"/>
        <v>#N/A</v>
      </c>
    </row>
    <row r="54" spans="1:15">
      <c r="A54" s="143">
        <v>162</v>
      </c>
      <c r="B54" s="143" t="str">
        <f t="shared" ca="1" si="6"/>
        <v>N</v>
      </c>
      <c r="C54" s="143" t="str">
        <f t="shared" ca="1" si="15"/>
        <v>-</v>
      </c>
      <c r="D54" s="143" t="str">
        <f t="shared" ca="1" si="15"/>
        <v>-</v>
      </c>
      <c r="E54" s="143" t="str">
        <f t="shared" ca="1" si="15"/>
        <v>-</v>
      </c>
      <c r="F54" s="143" t="str">
        <f t="shared" ca="1" si="15"/>
        <v>-</v>
      </c>
      <c r="G54" s="151" t="str">
        <f t="shared" ca="1" si="15"/>
        <v>-</v>
      </c>
      <c r="H54" s="143" t="e">
        <f t="shared" ca="1" si="8"/>
        <v>#N/A</v>
      </c>
      <c r="I54" s="143" t="e">
        <f t="shared" ca="1" si="9"/>
        <v>#N/A</v>
      </c>
      <c r="J54" s="143" t="e">
        <f t="shared" ca="1" si="10"/>
        <v>#N/A</v>
      </c>
      <c r="K54" s="143" t="e">
        <f t="shared" ca="1" si="11"/>
        <v>#N/A</v>
      </c>
      <c r="L54" s="143" t="e">
        <f t="shared" ca="1" si="12"/>
        <v>#N/A</v>
      </c>
      <c r="M54" s="145" t="str">
        <f t="shared" ca="1" si="13"/>
        <v>-</v>
      </c>
      <c r="N54" s="145" t="str">
        <f t="shared" ca="1" si="13"/>
        <v>-</v>
      </c>
      <c r="O54" s="143" t="e">
        <f t="shared" ca="1" si="14"/>
        <v>#N/A</v>
      </c>
    </row>
    <row r="55" spans="1:15">
      <c r="A55" s="143">
        <v>163</v>
      </c>
      <c r="B55" s="143" t="str">
        <f t="shared" ca="1" si="6"/>
        <v>N</v>
      </c>
      <c r="C55" s="143" t="str">
        <f t="shared" ref="C55:G64" ca="1" si="16">IF($B55="OK",OFFSET(gen_sort_ul,$A55,C$26),"-")</f>
        <v>-</v>
      </c>
      <c r="D55" s="143" t="str">
        <f t="shared" ca="1" si="16"/>
        <v>-</v>
      </c>
      <c r="E55" s="143" t="str">
        <f t="shared" ca="1" si="16"/>
        <v>-</v>
      </c>
      <c r="F55" s="143" t="str">
        <f t="shared" ca="1" si="16"/>
        <v>-</v>
      </c>
      <c r="G55" s="151" t="str">
        <f t="shared" ca="1" si="16"/>
        <v>-</v>
      </c>
      <c r="H55" s="143" t="e">
        <f t="shared" ca="1" si="8"/>
        <v>#N/A</v>
      </c>
      <c r="I55" s="143" t="e">
        <f t="shared" ca="1" si="9"/>
        <v>#N/A</v>
      </c>
      <c r="J55" s="143" t="e">
        <f t="shared" ca="1" si="10"/>
        <v>#N/A</v>
      </c>
      <c r="K55" s="143" t="e">
        <f t="shared" ca="1" si="11"/>
        <v>#N/A</v>
      </c>
      <c r="L55" s="143" t="e">
        <f t="shared" ca="1" si="12"/>
        <v>#N/A</v>
      </c>
      <c r="M55" s="145" t="str">
        <f t="shared" ref="M55:N74" ca="1" si="17">IF($B55="OK",OFFSET(gen_sort_ul,$A55,M$26),"-")</f>
        <v>-</v>
      </c>
      <c r="N55" s="145" t="str">
        <f t="shared" ca="1" si="17"/>
        <v>-</v>
      </c>
      <c r="O55" s="143" t="e">
        <f t="shared" ca="1" si="14"/>
        <v>#N/A</v>
      </c>
    </row>
    <row r="56" spans="1:15">
      <c r="A56" s="143">
        <v>166</v>
      </c>
      <c r="B56" s="143" t="str">
        <f t="shared" ca="1" si="6"/>
        <v>N</v>
      </c>
      <c r="C56" s="143" t="str">
        <f t="shared" ca="1" si="16"/>
        <v>-</v>
      </c>
      <c r="D56" s="143" t="str">
        <f t="shared" ca="1" si="16"/>
        <v>-</v>
      </c>
      <c r="E56" s="143" t="str">
        <f t="shared" ca="1" si="16"/>
        <v>-</v>
      </c>
      <c r="F56" s="143" t="str">
        <f t="shared" ca="1" si="16"/>
        <v>-</v>
      </c>
      <c r="G56" s="151" t="str">
        <f t="shared" ca="1" si="16"/>
        <v>-</v>
      </c>
      <c r="H56" s="143" t="e">
        <f t="shared" ca="1" si="8"/>
        <v>#N/A</v>
      </c>
      <c r="I56" s="143" t="e">
        <f t="shared" ca="1" si="9"/>
        <v>#N/A</v>
      </c>
      <c r="J56" s="143" t="e">
        <f t="shared" ca="1" si="10"/>
        <v>#N/A</v>
      </c>
      <c r="K56" s="143" t="e">
        <f t="shared" ca="1" si="11"/>
        <v>#N/A</v>
      </c>
      <c r="L56" s="143" t="e">
        <f t="shared" ca="1" si="12"/>
        <v>#N/A</v>
      </c>
      <c r="M56" s="145" t="str">
        <f t="shared" ca="1" si="17"/>
        <v>-</v>
      </c>
      <c r="N56" s="145" t="str">
        <f t="shared" ca="1" si="17"/>
        <v>-</v>
      </c>
      <c r="O56" s="143" t="e">
        <f t="shared" ca="1" si="14"/>
        <v>#N/A</v>
      </c>
    </row>
    <row r="57" spans="1:15">
      <c r="A57" s="143">
        <v>167</v>
      </c>
      <c r="B57" s="143" t="str">
        <f t="shared" ca="1" si="6"/>
        <v>N</v>
      </c>
      <c r="C57" s="143" t="str">
        <f t="shared" ca="1" si="16"/>
        <v>-</v>
      </c>
      <c r="D57" s="143" t="str">
        <f t="shared" ca="1" si="16"/>
        <v>-</v>
      </c>
      <c r="E57" s="143" t="str">
        <f t="shared" ca="1" si="16"/>
        <v>-</v>
      </c>
      <c r="F57" s="143" t="str">
        <f t="shared" ca="1" si="16"/>
        <v>-</v>
      </c>
      <c r="G57" s="151" t="str">
        <f t="shared" ca="1" si="16"/>
        <v>-</v>
      </c>
      <c r="H57" s="143" t="e">
        <f t="shared" ca="1" si="8"/>
        <v>#N/A</v>
      </c>
      <c r="I57" s="143" t="e">
        <f t="shared" ca="1" si="9"/>
        <v>#N/A</v>
      </c>
      <c r="J57" s="143" t="e">
        <f t="shared" ca="1" si="10"/>
        <v>#N/A</v>
      </c>
      <c r="K57" s="143" t="e">
        <f t="shared" ca="1" si="11"/>
        <v>#N/A</v>
      </c>
      <c r="L57" s="143" t="e">
        <f t="shared" ca="1" si="12"/>
        <v>#N/A</v>
      </c>
      <c r="M57" s="145" t="str">
        <f t="shared" ca="1" si="17"/>
        <v>-</v>
      </c>
      <c r="N57" s="145" t="str">
        <f t="shared" ca="1" si="17"/>
        <v>-</v>
      </c>
      <c r="O57" s="143" t="e">
        <f t="shared" ca="1" si="14"/>
        <v>#N/A</v>
      </c>
    </row>
    <row r="58" spans="1:15">
      <c r="A58" s="143">
        <v>168</v>
      </c>
      <c r="B58" s="143" t="str">
        <f t="shared" ca="1" si="6"/>
        <v>N</v>
      </c>
      <c r="C58" s="143" t="str">
        <f t="shared" ca="1" si="16"/>
        <v>-</v>
      </c>
      <c r="D58" s="143" t="str">
        <f t="shared" ca="1" si="16"/>
        <v>-</v>
      </c>
      <c r="E58" s="143" t="str">
        <f t="shared" ca="1" si="16"/>
        <v>-</v>
      </c>
      <c r="F58" s="143" t="str">
        <f t="shared" ca="1" si="16"/>
        <v>-</v>
      </c>
      <c r="G58" s="151" t="str">
        <f t="shared" ca="1" si="16"/>
        <v>-</v>
      </c>
      <c r="H58" s="143" t="e">
        <f t="shared" ca="1" si="8"/>
        <v>#N/A</v>
      </c>
      <c r="I58" s="143" t="e">
        <f t="shared" ca="1" si="9"/>
        <v>#N/A</v>
      </c>
      <c r="J58" s="143" t="e">
        <f t="shared" ca="1" si="10"/>
        <v>#N/A</v>
      </c>
      <c r="K58" s="143" t="e">
        <f t="shared" ca="1" si="11"/>
        <v>#N/A</v>
      </c>
      <c r="L58" s="143" t="e">
        <f t="shared" ca="1" si="12"/>
        <v>#N/A</v>
      </c>
      <c r="M58" s="145" t="str">
        <f t="shared" ca="1" si="17"/>
        <v>-</v>
      </c>
      <c r="N58" s="145" t="str">
        <f t="shared" ca="1" si="17"/>
        <v>-</v>
      </c>
      <c r="O58" s="143" t="e">
        <f t="shared" ca="1" si="14"/>
        <v>#N/A</v>
      </c>
    </row>
    <row r="59" spans="1:15">
      <c r="A59" s="143">
        <v>169</v>
      </c>
      <c r="B59" s="143" t="str">
        <f t="shared" ca="1" si="6"/>
        <v>N</v>
      </c>
      <c r="C59" s="143" t="str">
        <f t="shared" ca="1" si="16"/>
        <v>-</v>
      </c>
      <c r="D59" s="143" t="str">
        <f t="shared" ca="1" si="16"/>
        <v>-</v>
      </c>
      <c r="E59" s="143" t="str">
        <f t="shared" ca="1" si="16"/>
        <v>-</v>
      </c>
      <c r="F59" s="143" t="str">
        <f t="shared" ca="1" si="16"/>
        <v>-</v>
      </c>
      <c r="G59" s="151" t="str">
        <f t="shared" ca="1" si="16"/>
        <v>-</v>
      </c>
      <c r="H59" s="143" t="e">
        <f t="shared" ca="1" si="8"/>
        <v>#N/A</v>
      </c>
      <c r="I59" s="143" t="e">
        <f t="shared" ca="1" si="9"/>
        <v>#N/A</v>
      </c>
      <c r="J59" s="143" t="e">
        <f t="shared" ca="1" si="10"/>
        <v>#N/A</v>
      </c>
      <c r="K59" s="143" t="e">
        <f t="shared" ca="1" si="11"/>
        <v>#N/A</v>
      </c>
      <c r="L59" s="143" t="e">
        <f t="shared" ca="1" si="12"/>
        <v>#N/A</v>
      </c>
      <c r="M59" s="145" t="str">
        <f t="shared" ca="1" si="17"/>
        <v>-</v>
      </c>
      <c r="N59" s="145" t="str">
        <f t="shared" ca="1" si="17"/>
        <v>-</v>
      </c>
      <c r="O59" s="143" t="e">
        <f t="shared" ca="1" si="14"/>
        <v>#N/A</v>
      </c>
    </row>
    <row r="60" spans="1:15">
      <c r="A60" s="143">
        <v>180</v>
      </c>
      <c r="B60" s="143" t="str">
        <f t="shared" ca="1" si="6"/>
        <v>N</v>
      </c>
      <c r="C60" s="143" t="str">
        <f t="shared" ca="1" si="16"/>
        <v>-</v>
      </c>
      <c r="D60" s="143" t="str">
        <f t="shared" ca="1" si="16"/>
        <v>-</v>
      </c>
      <c r="E60" s="143" t="str">
        <f t="shared" ca="1" si="16"/>
        <v>-</v>
      </c>
      <c r="F60" s="143" t="str">
        <f t="shared" ca="1" si="16"/>
        <v>-</v>
      </c>
      <c r="G60" s="151" t="str">
        <f t="shared" ca="1" si="16"/>
        <v>-</v>
      </c>
      <c r="H60" s="143" t="e">
        <f t="shared" ca="1" si="8"/>
        <v>#N/A</v>
      </c>
      <c r="I60" s="143" t="e">
        <f t="shared" ca="1" si="9"/>
        <v>#N/A</v>
      </c>
      <c r="J60" s="143" t="e">
        <f t="shared" ca="1" si="10"/>
        <v>#N/A</v>
      </c>
      <c r="K60" s="143" t="e">
        <f t="shared" ca="1" si="11"/>
        <v>#N/A</v>
      </c>
      <c r="L60" s="143" t="e">
        <f t="shared" ca="1" si="12"/>
        <v>#N/A</v>
      </c>
      <c r="M60" s="145" t="str">
        <f t="shared" ca="1" si="17"/>
        <v>-</v>
      </c>
      <c r="N60" s="145" t="str">
        <f t="shared" ca="1" si="17"/>
        <v>-</v>
      </c>
      <c r="O60" s="143" t="e">
        <f t="shared" ca="1" si="14"/>
        <v>#N/A</v>
      </c>
    </row>
    <row r="61" spans="1:15">
      <c r="A61" s="143">
        <v>181</v>
      </c>
      <c r="B61" s="143" t="str">
        <f t="shared" ca="1" si="6"/>
        <v>N</v>
      </c>
      <c r="C61" s="143" t="str">
        <f t="shared" ca="1" si="16"/>
        <v>-</v>
      </c>
      <c r="D61" s="143" t="str">
        <f t="shared" ca="1" si="16"/>
        <v>-</v>
      </c>
      <c r="E61" s="143" t="str">
        <f t="shared" ca="1" si="16"/>
        <v>-</v>
      </c>
      <c r="F61" s="143" t="str">
        <f t="shared" ca="1" si="16"/>
        <v>-</v>
      </c>
      <c r="G61" s="151" t="str">
        <f t="shared" ca="1" si="16"/>
        <v>-</v>
      </c>
      <c r="H61" s="143" t="e">
        <f t="shared" ca="1" si="8"/>
        <v>#N/A</v>
      </c>
      <c r="I61" s="143" t="e">
        <f t="shared" ca="1" si="9"/>
        <v>#N/A</v>
      </c>
      <c r="J61" s="143" t="e">
        <f t="shared" ca="1" si="10"/>
        <v>#N/A</v>
      </c>
      <c r="K61" s="143" t="e">
        <f t="shared" ca="1" si="11"/>
        <v>#N/A</v>
      </c>
      <c r="L61" s="143" t="e">
        <f t="shared" ca="1" si="12"/>
        <v>#N/A</v>
      </c>
      <c r="M61" s="145" t="str">
        <f t="shared" ca="1" si="17"/>
        <v>-</v>
      </c>
      <c r="N61" s="145" t="str">
        <f t="shared" ca="1" si="17"/>
        <v>-</v>
      </c>
      <c r="O61" s="143" t="e">
        <f t="shared" ca="1" si="14"/>
        <v>#N/A</v>
      </c>
    </row>
    <row r="62" spans="1:15">
      <c r="A62" s="143">
        <v>182</v>
      </c>
      <c r="B62" s="143" t="str">
        <f t="shared" ca="1" si="6"/>
        <v>N</v>
      </c>
      <c r="C62" s="143" t="str">
        <f t="shared" ca="1" si="16"/>
        <v>-</v>
      </c>
      <c r="D62" s="143" t="str">
        <f t="shared" ca="1" si="16"/>
        <v>-</v>
      </c>
      <c r="E62" s="143" t="str">
        <f t="shared" ca="1" si="16"/>
        <v>-</v>
      </c>
      <c r="F62" s="143" t="str">
        <f t="shared" ca="1" si="16"/>
        <v>-</v>
      </c>
      <c r="G62" s="151" t="str">
        <f t="shared" ca="1" si="16"/>
        <v>-</v>
      </c>
      <c r="H62" s="143" t="e">
        <f t="shared" ca="1" si="8"/>
        <v>#N/A</v>
      </c>
      <c r="I62" s="143" t="e">
        <f t="shared" ca="1" si="9"/>
        <v>#N/A</v>
      </c>
      <c r="J62" s="143" t="e">
        <f t="shared" ca="1" si="10"/>
        <v>#N/A</v>
      </c>
      <c r="K62" s="143" t="e">
        <f t="shared" ca="1" si="11"/>
        <v>#N/A</v>
      </c>
      <c r="L62" s="143" t="e">
        <f t="shared" ca="1" si="12"/>
        <v>#N/A</v>
      </c>
      <c r="M62" s="145" t="str">
        <f t="shared" ca="1" si="17"/>
        <v>-</v>
      </c>
      <c r="N62" s="145" t="str">
        <f t="shared" ca="1" si="17"/>
        <v>-</v>
      </c>
      <c r="O62" s="143" t="e">
        <f t="shared" ca="1" si="14"/>
        <v>#N/A</v>
      </c>
    </row>
    <row r="63" spans="1:15">
      <c r="A63" s="143">
        <v>183</v>
      </c>
      <c r="B63" s="143" t="str">
        <f t="shared" ca="1" si="6"/>
        <v>N</v>
      </c>
      <c r="C63" s="143" t="str">
        <f t="shared" ca="1" si="16"/>
        <v>-</v>
      </c>
      <c r="D63" s="143" t="str">
        <f t="shared" ca="1" si="16"/>
        <v>-</v>
      </c>
      <c r="E63" s="143" t="str">
        <f t="shared" ca="1" si="16"/>
        <v>-</v>
      </c>
      <c r="F63" s="143" t="str">
        <f t="shared" ca="1" si="16"/>
        <v>-</v>
      </c>
      <c r="G63" s="151" t="str">
        <f t="shared" ca="1" si="16"/>
        <v>-</v>
      </c>
      <c r="H63" s="143" t="e">
        <f t="shared" ca="1" si="8"/>
        <v>#N/A</v>
      </c>
      <c r="I63" s="143" t="e">
        <f t="shared" ca="1" si="9"/>
        <v>#N/A</v>
      </c>
      <c r="J63" s="143" t="e">
        <f t="shared" ca="1" si="10"/>
        <v>#N/A</v>
      </c>
      <c r="K63" s="143" t="e">
        <f t="shared" ca="1" si="11"/>
        <v>#N/A</v>
      </c>
      <c r="L63" s="143" t="e">
        <f t="shared" ca="1" si="12"/>
        <v>#N/A</v>
      </c>
      <c r="M63" s="145" t="str">
        <f t="shared" ca="1" si="17"/>
        <v>-</v>
      </c>
      <c r="N63" s="145" t="str">
        <f t="shared" ca="1" si="17"/>
        <v>-</v>
      </c>
      <c r="O63" s="143" t="e">
        <f t="shared" ca="1" si="14"/>
        <v>#N/A</v>
      </c>
    </row>
    <row r="64" spans="1:15">
      <c r="A64" s="143">
        <v>186</v>
      </c>
      <c r="B64" s="143" t="str">
        <f t="shared" ca="1" si="6"/>
        <v>N</v>
      </c>
      <c r="C64" s="143" t="str">
        <f t="shared" ca="1" si="16"/>
        <v>-</v>
      </c>
      <c r="D64" s="143" t="str">
        <f t="shared" ca="1" si="16"/>
        <v>-</v>
      </c>
      <c r="E64" s="143" t="str">
        <f t="shared" ca="1" si="16"/>
        <v>-</v>
      </c>
      <c r="F64" s="143" t="str">
        <f t="shared" ca="1" si="16"/>
        <v>-</v>
      </c>
      <c r="G64" s="151" t="str">
        <f t="shared" ca="1" si="16"/>
        <v>-</v>
      </c>
      <c r="H64" s="143" t="e">
        <f t="shared" ca="1" si="8"/>
        <v>#N/A</v>
      </c>
      <c r="I64" s="143" t="e">
        <f t="shared" ca="1" si="9"/>
        <v>#N/A</v>
      </c>
      <c r="J64" s="143" t="e">
        <f t="shared" ca="1" si="10"/>
        <v>#N/A</v>
      </c>
      <c r="K64" s="143" t="e">
        <f t="shared" ca="1" si="11"/>
        <v>#N/A</v>
      </c>
      <c r="L64" s="143" t="e">
        <f t="shared" ca="1" si="12"/>
        <v>#N/A</v>
      </c>
      <c r="M64" s="145" t="str">
        <f t="shared" ca="1" si="17"/>
        <v>-</v>
      </c>
      <c r="N64" s="145" t="str">
        <f t="shared" ca="1" si="17"/>
        <v>-</v>
      </c>
      <c r="O64" s="143" t="e">
        <f t="shared" ca="1" si="14"/>
        <v>#N/A</v>
      </c>
    </row>
    <row r="65" spans="1:15">
      <c r="A65" s="143">
        <v>187</v>
      </c>
      <c r="B65" s="143" t="str">
        <f t="shared" ca="1" si="6"/>
        <v>N</v>
      </c>
      <c r="C65" s="143" t="str">
        <f t="shared" ref="C65:G74" ca="1" si="18">IF($B65="OK",OFFSET(gen_sort_ul,$A65,C$26),"-")</f>
        <v>-</v>
      </c>
      <c r="D65" s="143" t="str">
        <f t="shared" ca="1" si="18"/>
        <v>-</v>
      </c>
      <c r="E65" s="143" t="str">
        <f t="shared" ca="1" si="18"/>
        <v>-</v>
      </c>
      <c r="F65" s="143" t="str">
        <f t="shared" ca="1" si="18"/>
        <v>-</v>
      </c>
      <c r="G65" s="151" t="str">
        <f t="shared" ca="1" si="18"/>
        <v>-</v>
      </c>
      <c r="H65" s="143" t="e">
        <f t="shared" ca="1" si="8"/>
        <v>#N/A</v>
      </c>
      <c r="I65" s="143" t="e">
        <f t="shared" ca="1" si="9"/>
        <v>#N/A</v>
      </c>
      <c r="J65" s="143" t="e">
        <f t="shared" ca="1" si="10"/>
        <v>#N/A</v>
      </c>
      <c r="K65" s="143" t="e">
        <f t="shared" ca="1" si="11"/>
        <v>#N/A</v>
      </c>
      <c r="L65" s="143" t="e">
        <f t="shared" ca="1" si="12"/>
        <v>#N/A</v>
      </c>
      <c r="M65" s="145" t="str">
        <f t="shared" ca="1" si="17"/>
        <v>-</v>
      </c>
      <c r="N65" s="145" t="str">
        <f t="shared" ca="1" si="17"/>
        <v>-</v>
      </c>
      <c r="O65" s="143" t="e">
        <f t="shared" ca="1" si="14"/>
        <v>#N/A</v>
      </c>
    </row>
    <row r="66" spans="1:15">
      <c r="A66" s="143">
        <v>188</v>
      </c>
      <c r="B66" s="143" t="str">
        <f t="shared" ca="1" si="6"/>
        <v>N</v>
      </c>
      <c r="C66" s="143" t="str">
        <f t="shared" ca="1" si="18"/>
        <v>-</v>
      </c>
      <c r="D66" s="143" t="str">
        <f t="shared" ca="1" si="18"/>
        <v>-</v>
      </c>
      <c r="E66" s="143" t="str">
        <f t="shared" ca="1" si="18"/>
        <v>-</v>
      </c>
      <c r="F66" s="143" t="str">
        <f t="shared" ca="1" si="18"/>
        <v>-</v>
      </c>
      <c r="G66" s="151" t="str">
        <f t="shared" ca="1" si="18"/>
        <v>-</v>
      </c>
      <c r="H66" s="143" t="e">
        <f t="shared" ca="1" si="8"/>
        <v>#N/A</v>
      </c>
      <c r="I66" s="143" t="e">
        <f t="shared" ca="1" si="9"/>
        <v>#N/A</v>
      </c>
      <c r="J66" s="143" t="e">
        <f t="shared" ca="1" si="10"/>
        <v>#N/A</v>
      </c>
      <c r="K66" s="143" t="e">
        <f t="shared" ca="1" si="11"/>
        <v>#N/A</v>
      </c>
      <c r="L66" s="143" t="e">
        <f t="shared" ca="1" si="12"/>
        <v>#N/A</v>
      </c>
      <c r="M66" s="145" t="str">
        <f t="shared" ca="1" si="17"/>
        <v>-</v>
      </c>
      <c r="N66" s="145" t="str">
        <f t="shared" ca="1" si="17"/>
        <v>-</v>
      </c>
      <c r="O66" s="143" t="e">
        <f t="shared" ca="1" si="14"/>
        <v>#N/A</v>
      </c>
    </row>
    <row r="67" spans="1:15">
      <c r="A67" s="143">
        <v>189</v>
      </c>
      <c r="B67" s="143" t="str">
        <f t="shared" ca="1" si="6"/>
        <v>N</v>
      </c>
      <c r="C67" s="143" t="str">
        <f t="shared" ca="1" si="18"/>
        <v>-</v>
      </c>
      <c r="D67" s="143" t="str">
        <f t="shared" ca="1" si="18"/>
        <v>-</v>
      </c>
      <c r="E67" s="143" t="str">
        <f t="shared" ca="1" si="18"/>
        <v>-</v>
      </c>
      <c r="F67" s="143" t="str">
        <f t="shared" ca="1" si="18"/>
        <v>-</v>
      </c>
      <c r="G67" s="151" t="str">
        <f t="shared" ca="1" si="18"/>
        <v>-</v>
      </c>
      <c r="H67" s="143" t="e">
        <f t="shared" ca="1" si="8"/>
        <v>#N/A</v>
      </c>
      <c r="I67" s="143" t="e">
        <f t="shared" ca="1" si="9"/>
        <v>#N/A</v>
      </c>
      <c r="J67" s="143" t="e">
        <f t="shared" ca="1" si="10"/>
        <v>#N/A</v>
      </c>
      <c r="K67" s="143" t="e">
        <f t="shared" ca="1" si="11"/>
        <v>#N/A</v>
      </c>
      <c r="L67" s="143" t="e">
        <f t="shared" ca="1" si="12"/>
        <v>#N/A</v>
      </c>
      <c r="M67" s="145" t="str">
        <f t="shared" ca="1" si="17"/>
        <v>-</v>
      </c>
      <c r="N67" s="145" t="str">
        <f t="shared" ca="1" si="17"/>
        <v>-</v>
      </c>
      <c r="O67" s="143" t="e">
        <f t="shared" ca="1" si="14"/>
        <v>#N/A</v>
      </c>
    </row>
    <row r="68" spans="1:15">
      <c r="A68" s="143">
        <v>190</v>
      </c>
      <c r="B68" s="143" t="str">
        <f t="shared" ca="1" si="6"/>
        <v>N</v>
      </c>
      <c r="C68" s="143" t="str">
        <f t="shared" ca="1" si="18"/>
        <v>-</v>
      </c>
      <c r="D68" s="143" t="str">
        <f t="shared" ca="1" si="18"/>
        <v>-</v>
      </c>
      <c r="E68" s="143" t="str">
        <f t="shared" ca="1" si="18"/>
        <v>-</v>
      </c>
      <c r="F68" s="143" t="str">
        <f t="shared" ca="1" si="18"/>
        <v>-</v>
      </c>
      <c r="G68" s="151" t="str">
        <f t="shared" ca="1" si="18"/>
        <v>-</v>
      </c>
      <c r="H68" s="143" t="e">
        <f t="shared" ca="1" si="8"/>
        <v>#N/A</v>
      </c>
      <c r="I68" s="143" t="e">
        <f t="shared" ca="1" si="9"/>
        <v>#N/A</v>
      </c>
      <c r="J68" s="143" t="e">
        <f t="shared" ca="1" si="10"/>
        <v>#N/A</v>
      </c>
      <c r="K68" s="143" t="e">
        <f t="shared" ca="1" si="11"/>
        <v>#N/A</v>
      </c>
      <c r="L68" s="143" t="e">
        <f t="shared" ca="1" si="12"/>
        <v>#N/A</v>
      </c>
      <c r="M68" s="145" t="str">
        <f t="shared" ca="1" si="17"/>
        <v>-</v>
      </c>
      <c r="N68" s="145" t="str">
        <f t="shared" ca="1" si="17"/>
        <v>-</v>
      </c>
      <c r="O68" s="143" t="e">
        <f t="shared" ca="1" si="14"/>
        <v>#N/A</v>
      </c>
    </row>
    <row r="69" spans="1:15">
      <c r="A69" s="143">
        <v>191</v>
      </c>
      <c r="B69" s="143" t="str">
        <f t="shared" ca="1" si="6"/>
        <v>N</v>
      </c>
      <c r="C69" s="143" t="str">
        <f t="shared" ca="1" si="18"/>
        <v>-</v>
      </c>
      <c r="D69" s="143" t="str">
        <f t="shared" ca="1" si="18"/>
        <v>-</v>
      </c>
      <c r="E69" s="143" t="str">
        <f t="shared" ca="1" si="18"/>
        <v>-</v>
      </c>
      <c r="F69" s="143" t="str">
        <f t="shared" ca="1" si="18"/>
        <v>-</v>
      </c>
      <c r="G69" s="151" t="str">
        <f t="shared" ca="1" si="18"/>
        <v>-</v>
      </c>
      <c r="H69" s="143" t="e">
        <f t="shared" ca="1" si="8"/>
        <v>#N/A</v>
      </c>
      <c r="I69" s="143" t="e">
        <f t="shared" ca="1" si="9"/>
        <v>#N/A</v>
      </c>
      <c r="J69" s="143" t="e">
        <f t="shared" ca="1" si="10"/>
        <v>#N/A</v>
      </c>
      <c r="K69" s="143" t="e">
        <f t="shared" ca="1" si="11"/>
        <v>#N/A</v>
      </c>
      <c r="L69" s="143" t="e">
        <f t="shared" ca="1" si="12"/>
        <v>#N/A</v>
      </c>
      <c r="M69" s="145" t="str">
        <f t="shared" ca="1" si="17"/>
        <v>-</v>
      </c>
      <c r="N69" s="145" t="str">
        <f t="shared" ca="1" si="17"/>
        <v>-</v>
      </c>
      <c r="O69" s="143" t="e">
        <f t="shared" ca="1" si="14"/>
        <v>#N/A</v>
      </c>
    </row>
    <row r="70" spans="1:15">
      <c r="A70" s="143">
        <v>192</v>
      </c>
      <c r="B70" s="143" t="str">
        <f t="shared" ca="1" si="6"/>
        <v>N</v>
      </c>
      <c r="C70" s="143" t="str">
        <f t="shared" ca="1" si="18"/>
        <v>-</v>
      </c>
      <c r="D70" s="143" t="str">
        <f t="shared" ca="1" si="18"/>
        <v>-</v>
      </c>
      <c r="E70" s="143" t="str">
        <f t="shared" ca="1" si="18"/>
        <v>-</v>
      </c>
      <c r="F70" s="143" t="str">
        <f t="shared" ca="1" si="18"/>
        <v>-</v>
      </c>
      <c r="G70" s="151" t="str">
        <f t="shared" ca="1" si="18"/>
        <v>-</v>
      </c>
      <c r="H70" s="143" t="e">
        <f t="shared" ca="1" si="8"/>
        <v>#N/A</v>
      </c>
      <c r="I70" s="143" t="e">
        <f t="shared" ca="1" si="9"/>
        <v>#N/A</v>
      </c>
      <c r="J70" s="143" t="e">
        <f t="shared" ca="1" si="10"/>
        <v>#N/A</v>
      </c>
      <c r="K70" s="143" t="e">
        <f t="shared" ca="1" si="11"/>
        <v>#N/A</v>
      </c>
      <c r="L70" s="143" t="e">
        <f t="shared" ca="1" si="12"/>
        <v>#N/A</v>
      </c>
      <c r="M70" s="145" t="str">
        <f t="shared" ca="1" si="17"/>
        <v>-</v>
      </c>
      <c r="N70" s="145" t="str">
        <f t="shared" ca="1" si="17"/>
        <v>-</v>
      </c>
      <c r="O70" s="143" t="e">
        <f t="shared" ca="1" si="14"/>
        <v>#N/A</v>
      </c>
    </row>
    <row r="71" spans="1:15">
      <c r="A71" s="143">
        <v>193</v>
      </c>
      <c r="B71" s="143" t="str">
        <f t="shared" ca="1" si="6"/>
        <v>N</v>
      </c>
      <c r="C71" s="143" t="str">
        <f t="shared" ca="1" si="18"/>
        <v>-</v>
      </c>
      <c r="D71" s="143" t="str">
        <f t="shared" ca="1" si="18"/>
        <v>-</v>
      </c>
      <c r="E71" s="143" t="str">
        <f t="shared" ca="1" si="18"/>
        <v>-</v>
      </c>
      <c r="F71" s="143" t="str">
        <f t="shared" ca="1" si="18"/>
        <v>-</v>
      </c>
      <c r="G71" s="151" t="str">
        <f t="shared" ca="1" si="18"/>
        <v>-</v>
      </c>
      <c r="H71" s="143" t="e">
        <f t="shared" ca="1" si="8"/>
        <v>#N/A</v>
      </c>
      <c r="I71" s="143" t="e">
        <f t="shared" ca="1" si="9"/>
        <v>#N/A</v>
      </c>
      <c r="J71" s="143" t="e">
        <f t="shared" ca="1" si="10"/>
        <v>#N/A</v>
      </c>
      <c r="K71" s="143" t="e">
        <f t="shared" ca="1" si="11"/>
        <v>#N/A</v>
      </c>
      <c r="L71" s="143" t="e">
        <f t="shared" ca="1" si="12"/>
        <v>#N/A</v>
      </c>
      <c r="M71" s="145" t="str">
        <f t="shared" ca="1" si="17"/>
        <v>-</v>
      </c>
      <c r="N71" s="145" t="str">
        <f t="shared" ca="1" si="17"/>
        <v>-</v>
      </c>
      <c r="O71" s="143" t="e">
        <f t="shared" ca="1" si="14"/>
        <v>#N/A</v>
      </c>
    </row>
    <row r="72" spans="1:15">
      <c r="A72" s="143">
        <v>194</v>
      </c>
      <c r="B72" s="143" t="str">
        <f t="shared" ca="1" si="6"/>
        <v>N</v>
      </c>
      <c r="C72" s="143" t="str">
        <f t="shared" ca="1" si="18"/>
        <v>-</v>
      </c>
      <c r="D72" s="143" t="str">
        <f t="shared" ca="1" si="18"/>
        <v>-</v>
      </c>
      <c r="E72" s="143" t="str">
        <f t="shared" ca="1" si="18"/>
        <v>-</v>
      </c>
      <c r="F72" s="143" t="str">
        <f t="shared" ca="1" si="18"/>
        <v>-</v>
      </c>
      <c r="G72" s="151" t="str">
        <f t="shared" ca="1" si="18"/>
        <v>-</v>
      </c>
      <c r="H72" s="143" t="e">
        <f t="shared" ca="1" si="8"/>
        <v>#N/A</v>
      </c>
      <c r="I72" s="143" t="e">
        <f t="shared" ca="1" si="9"/>
        <v>#N/A</v>
      </c>
      <c r="J72" s="143" t="e">
        <f t="shared" ca="1" si="10"/>
        <v>#N/A</v>
      </c>
      <c r="K72" s="143" t="e">
        <f t="shared" ca="1" si="11"/>
        <v>#N/A</v>
      </c>
      <c r="L72" s="143" t="e">
        <f t="shared" ca="1" si="12"/>
        <v>#N/A</v>
      </c>
      <c r="M72" s="145" t="str">
        <f t="shared" ca="1" si="17"/>
        <v>-</v>
      </c>
      <c r="N72" s="145" t="str">
        <f t="shared" ca="1" si="17"/>
        <v>-</v>
      </c>
      <c r="O72" s="143" t="e">
        <f t="shared" ca="1" si="14"/>
        <v>#N/A</v>
      </c>
    </row>
    <row r="73" spans="1:15">
      <c r="A73" s="143">
        <v>195</v>
      </c>
      <c r="B73" s="143" t="str">
        <f t="shared" ca="1" si="6"/>
        <v>N</v>
      </c>
      <c r="C73" s="143" t="str">
        <f t="shared" ca="1" si="18"/>
        <v>-</v>
      </c>
      <c r="D73" s="143" t="str">
        <f t="shared" ca="1" si="18"/>
        <v>-</v>
      </c>
      <c r="E73" s="143" t="str">
        <f t="shared" ca="1" si="18"/>
        <v>-</v>
      </c>
      <c r="F73" s="143" t="str">
        <f t="shared" ca="1" si="18"/>
        <v>-</v>
      </c>
      <c r="G73" s="151" t="str">
        <f t="shared" ca="1" si="18"/>
        <v>-</v>
      </c>
      <c r="H73" s="143" t="e">
        <f t="shared" ca="1" si="8"/>
        <v>#N/A</v>
      </c>
      <c r="I73" s="143" t="e">
        <f t="shared" ca="1" si="9"/>
        <v>#N/A</v>
      </c>
      <c r="J73" s="143" t="e">
        <f t="shared" ca="1" si="10"/>
        <v>#N/A</v>
      </c>
      <c r="K73" s="143" t="e">
        <f t="shared" ca="1" si="11"/>
        <v>#N/A</v>
      </c>
      <c r="L73" s="143" t="e">
        <f t="shared" ca="1" si="12"/>
        <v>#N/A</v>
      </c>
      <c r="M73" s="145" t="str">
        <f t="shared" ca="1" si="17"/>
        <v>-</v>
      </c>
      <c r="N73" s="145" t="str">
        <f t="shared" ca="1" si="17"/>
        <v>-</v>
      </c>
      <c r="O73" s="143" t="e">
        <f t="shared" ca="1" si="14"/>
        <v>#N/A</v>
      </c>
    </row>
    <row r="74" spans="1:15">
      <c r="A74" s="143">
        <v>200</v>
      </c>
      <c r="B74" s="143" t="str">
        <f t="shared" ca="1" si="6"/>
        <v>N</v>
      </c>
      <c r="C74" s="143" t="str">
        <f t="shared" ca="1" si="18"/>
        <v>-</v>
      </c>
      <c r="D74" s="143" t="str">
        <f t="shared" ca="1" si="18"/>
        <v>-</v>
      </c>
      <c r="E74" s="143" t="str">
        <f t="shared" ca="1" si="18"/>
        <v>-</v>
      </c>
      <c r="F74" s="143" t="str">
        <f t="shared" ca="1" si="18"/>
        <v>-</v>
      </c>
      <c r="G74" s="151" t="str">
        <f t="shared" ca="1" si="18"/>
        <v>-</v>
      </c>
      <c r="H74" s="143" t="e">
        <f t="shared" ca="1" si="8"/>
        <v>#N/A</v>
      </c>
      <c r="I74" s="143" t="e">
        <f t="shared" ca="1" si="9"/>
        <v>#N/A</v>
      </c>
      <c r="J74" s="143" t="e">
        <f t="shared" ca="1" si="10"/>
        <v>#N/A</v>
      </c>
      <c r="K74" s="143" t="e">
        <f t="shared" ca="1" si="11"/>
        <v>#N/A</v>
      </c>
      <c r="L74" s="143" t="e">
        <f t="shared" ca="1" si="12"/>
        <v>#N/A</v>
      </c>
      <c r="M74" s="145" t="str">
        <f t="shared" ca="1" si="17"/>
        <v>-</v>
      </c>
      <c r="N74" s="145" t="str">
        <f t="shared" ca="1" si="17"/>
        <v>-</v>
      </c>
      <c r="O74" s="143" t="e">
        <f t="shared" ca="1" si="14"/>
        <v>#N/A</v>
      </c>
    </row>
    <row r="75" spans="1:15">
      <c r="A75" s="143">
        <v>75</v>
      </c>
      <c r="B75" s="143" t="str">
        <f t="shared" ca="1" si="6"/>
        <v>N</v>
      </c>
      <c r="C75" s="143" t="str">
        <f t="shared" ref="C75:G84" ca="1" si="19">IF($B75="OK",OFFSET(gen_sort_ul,$A75,C$26),"-")</f>
        <v>-</v>
      </c>
      <c r="D75" s="143" t="str">
        <f t="shared" ca="1" si="19"/>
        <v>-</v>
      </c>
      <c r="E75" s="143" t="str">
        <f t="shared" ca="1" si="19"/>
        <v>-</v>
      </c>
      <c r="F75" s="143" t="str">
        <f t="shared" ca="1" si="19"/>
        <v>-</v>
      </c>
      <c r="G75" s="151" t="str">
        <f t="shared" ca="1" si="19"/>
        <v>-</v>
      </c>
      <c r="H75" s="143" t="e">
        <f t="shared" ca="1" si="8"/>
        <v>#N/A</v>
      </c>
      <c r="I75" s="143" t="e">
        <f t="shared" ca="1" si="9"/>
        <v>#N/A</v>
      </c>
      <c r="J75" s="143" t="e">
        <f t="shared" ca="1" si="10"/>
        <v>#N/A</v>
      </c>
      <c r="K75" s="143" t="e">
        <f t="shared" ca="1" si="11"/>
        <v>#N/A</v>
      </c>
      <c r="L75" s="143" t="e">
        <f t="shared" ca="1" si="12"/>
        <v>#N/A</v>
      </c>
      <c r="M75" s="145" t="str">
        <f t="shared" ref="M75:N94" ca="1" si="20">IF($B75="OK",OFFSET(gen_sort_ul,$A75,M$26),"-")</f>
        <v>-</v>
      </c>
      <c r="N75" s="145" t="str">
        <f t="shared" ca="1" si="20"/>
        <v>-</v>
      </c>
      <c r="O75" s="143" t="e">
        <f t="shared" ca="1" si="14"/>
        <v>#N/A</v>
      </c>
    </row>
    <row r="76" spans="1:15">
      <c r="A76" s="143">
        <v>78</v>
      </c>
      <c r="B76" s="143" t="str">
        <f t="shared" ca="1" si="6"/>
        <v>N</v>
      </c>
      <c r="C76" s="143" t="str">
        <f t="shared" ca="1" si="19"/>
        <v>-</v>
      </c>
      <c r="D76" s="143" t="str">
        <f t="shared" ca="1" si="19"/>
        <v>-</v>
      </c>
      <c r="E76" s="143" t="str">
        <f t="shared" ca="1" si="19"/>
        <v>-</v>
      </c>
      <c r="F76" s="143" t="str">
        <f t="shared" ca="1" si="19"/>
        <v>-</v>
      </c>
      <c r="G76" s="151" t="str">
        <f t="shared" ca="1" si="19"/>
        <v>-</v>
      </c>
      <c r="H76" s="143" t="e">
        <f t="shared" ca="1" si="8"/>
        <v>#N/A</v>
      </c>
      <c r="I76" s="143" t="e">
        <f t="shared" ca="1" si="9"/>
        <v>#N/A</v>
      </c>
      <c r="J76" s="143" t="e">
        <f t="shared" ca="1" si="10"/>
        <v>#N/A</v>
      </c>
      <c r="K76" s="143" t="e">
        <f t="shared" ca="1" si="11"/>
        <v>#N/A</v>
      </c>
      <c r="L76" s="143" t="e">
        <f t="shared" ca="1" si="12"/>
        <v>#N/A</v>
      </c>
      <c r="M76" s="145" t="str">
        <f t="shared" ca="1" si="20"/>
        <v>-</v>
      </c>
      <c r="N76" s="145" t="str">
        <f t="shared" ca="1" si="20"/>
        <v>-</v>
      </c>
      <c r="O76" s="143" t="e">
        <f t="shared" ca="1" si="14"/>
        <v>#N/A</v>
      </c>
    </row>
    <row r="77" spans="1:15">
      <c r="A77" s="143">
        <v>79</v>
      </c>
      <c r="B77" s="143" t="str">
        <f t="shared" ca="1" si="6"/>
        <v>N</v>
      </c>
      <c r="C77" s="143" t="str">
        <f t="shared" ca="1" si="19"/>
        <v>-</v>
      </c>
      <c r="D77" s="143" t="str">
        <f t="shared" ca="1" si="19"/>
        <v>-</v>
      </c>
      <c r="E77" s="143" t="str">
        <f t="shared" ca="1" si="19"/>
        <v>-</v>
      </c>
      <c r="F77" s="143" t="str">
        <f t="shared" ca="1" si="19"/>
        <v>-</v>
      </c>
      <c r="G77" s="151" t="str">
        <f t="shared" ca="1" si="19"/>
        <v>-</v>
      </c>
      <c r="H77" s="143" t="e">
        <f t="shared" ca="1" si="8"/>
        <v>#N/A</v>
      </c>
      <c r="I77" s="143" t="e">
        <f t="shared" ca="1" si="9"/>
        <v>#N/A</v>
      </c>
      <c r="J77" s="143" t="e">
        <f t="shared" ca="1" si="10"/>
        <v>#N/A</v>
      </c>
      <c r="K77" s="143" t="e">
        <f t="shared" ca="1" si="11"/>
        <v>#N/A</v>
      </c>
      <c r="L77" s="143" t="e">
        <f t="shared" ca="1" si="12"/>
        <v>#N/A</v>
      </c>
      <c r="M77" s="145" t="str">
        <f t="shared" ca="1" si="20"/>
        <v>-</v>
      </c>
      <c r="N77" s="145" t="str">
        <f t="shared" ca="1" si="20"/>
        <v>-</v>
      </c>
      <c r="O77" s="143" t="e">
        <f t="shared" ca="1" si="14"/>
        <v>#N/A</v>
      </c>
    </row>
    <row r="78" spans="1:15">
      <c r="A78" s="143">
        <v>80</v>
      </c>
      <c r="B78" s="143" t="str">
        <f t="shared" ca="1" si="6"/>
        <v>N</v>
      </c>
      <c r="C78" s="143" t="str">
        <f t="shared" ca="1" si="19"/>
        <v>-</v>
      </c>
      <c r="D78" s="143" t="str">
        <f t="shared" ca="1" si="19"/>
        <v>-</v>
      </c>
      <c r="E78" s="143" t="str">
        <f t="shared" ca="1" si="19"/>
        <v>-</v>
      </c>
      <c r="F78" s="143" t="str">
        <f t="shared" ca="1" si="19"/>
        <v>-</v>
      </c>
      <c r="G78" s="151" t="str">
        <f t="shared" ca="1" si="19"/>
        <v>-</v>
      </c>
      <c r="H78" s="143" t="e">
        <f t="shared" ca="1" si="8"/>
        <v>#N/A</v>
      </c>
      <c r="I78" s="143" t="e">
        <f t="shared" ca="1" si="9"/>
        <v>#N/A</v>
      </c>
      <c r="J78" s="143" t="e">
        <f t="shared" ca="1" si="10"/>
        <v>#N/A</v>
      </c>
      <c r="K78" s="143" t="e">
        <f t="shared" ca="1" si="11"/>
        <v>#N/A</v>
      </c>
      <c r="L78" s="143" t="e">
        <f t="shared" ca="1" si="12"/>
        <v>#N/A</v>
      </c>
      <c r="M78" s="145" t="str">
        <f t="shared" ca="1" si="20"/>
        <v>-</v>
      </c>
      <c r="N78" s="145" t="str">
        <f t="shared" ca="1" si="20"/>
        <v>-</v>
      </c>
      <c r="O78" s="143" t="e">
        <f t="shared" ca="1" si="14"/>
        <v>#N/A</v>
      </c>
    </row>
    <row r="79" spans="1:15">
      <c r="A79" s="143">
        <v>101</v>
      </c>
      <c r="B79" s="143" t="str">
        <f t="shared" ca="1" si="6"/>
        <v>N</v>
      </c>
      <c r="C79" s="143" t="str">
        <f t="shared" ca="1" si="19"/>
        <v>-</v>
      </c>
      <c r="D79" s="143" t="str">
        <f t="shared" ca="1" si="19"/>
        <v>-</v>
      </c>
      <c r="E79" s="143" t="str">
        <f t="shared" ca="1" si="19"/>
        <v>-</v>
      </c>
      <c r="F79" s="143" t="str">
        <f t="shared" ca="1" si="19"/>
        <v>-</v>
      </c>
      <c r="G79" s="151" t="str">
        <f t="shared" ca="1" si="19"/>
        <v>-</v>
      </c>
      <c r="H79" s="143" t="e">
        <f t="shared" ca="1" si="8"/>
        <v>#N/A</v>
      </c>
      <c r="I79" s="143" t="e">
        <f t="shared" ca="1" si="9"/>
        <v>#N/A</v>
      </c>
      <c r="J79" s="143" t="e">
        <f t="shared" ca="1" si="10"/>
        <v>#N/A</v>
      </c>
      <c r="K79" s="143" t="e">
        <f t="shared" ca="1" si="11"/>
        <v>#N/A</v>
      </c>
      <c r="L79" s="143" t="e">
        <f t="shared" ca="1" si="12"/>
        <v>#N/A</v>
      </c>
      <c r="M79" s="145" t="str">
        <f t="shared" ca="1" si="20"/>
        <v>-</v>
      </c>
      <c r="N79" s="145" t="str">
        <f t="shared" ca="1" si="20"/>
        <v>-</v>
      </c>
      <c r="O79" s="143" t="e">
        <f t="shared" ca="1" si="14"/>
        <v>#N/A</v>
      </c>
    </row>
    <row r="80" spans="1:15">
      <c r="A80" s="143">
        <v>102</v>
      </c>
      <c r="B80" s="143" t="str">
        <f t="shared" ca="1" si="6"/>
        <v>N</v>
      </c>
      <c r="C80" s="143" t="str">
        <f t="shared" ca="1" si="19"/>
        <v>-</v>
      </c>
      <c r="D80" s="143" t="str">
        <f t="shared" ca="1" si="19"/>
        <v>-</v>
      </c>
      <c r="E80" s="143" t="str">
        <f t="shared" ca="1" si="19"/>
        <v>-</v>
      </c>
      <c r="F80" s="143" t="str">
        <f t="shared" ca="1" si="19"/>
        <v>-</v>
      </c>
      <c r="G80" s="151" t="str">
        <f t="shared" ca="1" si="19"/>
        <v>-</v>
      </c>
      <c r="H80" s="143" t="e">
        <f t="shared" ca="1" si="8"/>
        <v>#N/A</v>
      </c>
      <c r="I80" s="143" t="e">
        <f t="shared" ca="1" si="9"/>
        <v>#N/A</v>
      </c>
      <c r="J80" s="143" t="e">
        <f t="shared" ca="1" si="10"/>
        <v>#N/A</v>
      </c>
      <c r="K80" s="143" t="e">
        <f t="shared" ca="1" si="11"/>
        <v>#N/A</v>
      </c>
      <c r="L80" s="143" t="e">
        <f t="shared" ca="1" si="12"/>
        <v>#N/A</v>
      </c>
      <c r="M80" s="145" t="str">
        <f t="shared" ca="1" si="20"/>
        <v>-</v>
      </c>
      <c r="N80" s="145" t="str">
        <f t="shared" ca="1" si="20"/>
        <v>-</v>
      </c>
      <c r="O80" s="143" t="e">
        <f t="shared" ca="1" si="14"/>
        <v>#N/A</v>
      </c>
    </row>
    <row r="81" spans="1:15">
      <c r="A81" s="143">
        <v>109</v>
      </c>
      <c r="B81" s="143" t="str">
        <f t="shared" ca="1" si="6"/>
        <v>N</v>
      </c>
      <c r="C81" s="143" t="str">
        <f t="shared" ca="1" si="19"/>
        <v>-</v>
      </c>
      <c r="D81" s="143" t="str">
        <f t="shared" ca="1" si="19"/>
        <v>-</v>
      </c>
      <c r="E81" s="143" t="str">
        <f t="shared" ca="1" si="19"/>
        <v>-</v>
      </c>
      <c r="F81" s="143" t="str">
        <f t="shared" ca="1" si="19"/>
        <v>-</v>
      </c>
      <c r="G81" s="151" t="str">
        <f t="shared" ca="1" si="19"/>
        <v>-</v>
      </c>
      <c r="H81" s="143" t="e">
        <f t="shared" ca="1" si="8"/>
        <v>#N/A</v>
      </c>
      <c r="I81" s="143" t="e">
        <f t="shared" ca="1" si="9"/>
        <v>#N/A</v>
      </c>
      <c r="J81" s="143" t="e">
        <f t="shared" ca="1" si="10"/>
        <v>#N/A</v>
      </c>
      <c r="K81" s="143" t="e">
        <f t="shared" ca="1" si="11"/>
        <v>#N/A</v>
      </c>
      <c r="L81" s="143" t="e">
        <f t="shared" ca="1" si="12"/>
        <v>#N/A</v>
      </c>
      <c r="M81" s="145" t="str">
        <f t="shared" ca="1" si="20"/>
        <v>-</v>
      </c>
      <c r="N81" s="145" t="str">
        <f t="shared" ca="1" si="20"/>
        <v>-</v>
      </c>
      <c r="O81" s="143" t="e">
        <f t="shared" ca="1" si="14"/>
        <v>#N/A</v>
      </c>
    </row>
    <row r="82" spans="1:15">
      <c r="A82" s="143">
        <v>110</v>
      </c>
      <c r="B82" s="143" t="str">
        <f t="shared" ca="1" si="6"/>
        <v>N</v>
      </c>
      <c r="C82" s="143" t="str">
        <f t="shared" ca="1" si="19"/>
        <v>-</v>
      </c>
      <c r="D82" s="143" t="str">
        <f t="shared" ca="1" si="19"/>
        <v>-</v>
      </c>
      <c r="E82" s="143" t="str">
        <f t="shared" ca="1" si="19"/>
        <v>-</v>
      </c>
      <c r="F82" s="143" t="str">
        <f t="shared" ca="1" si="19"/>
        <v>-</v>
      </c>
      <c r="G82" s="151" t="str">
        <f t="shared" ca="1" si="19"/>
        <v>-</v>
      </c>
      <c r="H82" s="143" t="e">
        <f t="shared" ca="1" si="8"/>
        <v>#N/A</v>
      </c>
      <c r="I82" s="143" t="e">
        <f t="shared" ca="1" si="9"/>
        <v>#N/A</v>
      </c>
      <c r="J82" s="143" t="e">
        <f t="shared" ca="1" si="10"/>
        <v>#N/A</v>
      </c>
      <c r="K82" s="143" t="e">
        <f t="shared" ca="1" si="11"/>
        <v>#N/A</v>
      </c>
      <c r="L82" s="143" t="e">
        <f t="shared" ca="1" si="12"/>
        <v>#N/A</v>
      </c>
      <c r="M82" s="145" t="str">
        <f t="shared" ca="1" si="20"/>
        <v>-</v>
      </c>
      <c r="N82" s="145" t="str">
        <f t="shared" ca="1" si="20"/>
        <v>-</v>
      </c>
      <c r="O82" s="143" t="e">
        <f t="shared" ca="1" si="14"/>
        <v>#N/A</v>
      </c>
    </row>
    <row r="83" spans="1:15">
      <c r="A83" s="143">
        <v>111</v>
      </c>
      <c r="B83" s="143" t="str">
        <f t="shared" ca="1" si="6"/>
        <v>N</v>
      </c>
      <c r="C83" s="143" t="str">
        <f t="shared" ca="1" si="19"/>
        <v>-</v>
      </c>
      <c r="D83" s="143" t="str">
        <f t="shared" ca="1" si="19"/>
        <v>-</v>
      </c>
      <c r="E83" s="143" t="str">
        <f t="shared" ca="1" si="19"/>
        <v>-</v>
      </c>
      <c r="F83" s="143" t="str">
        <f t="shared" ca="1" si="19"/>
        <v>-</v>
      </c>
      <c r="G83" s="151" t="str">
        <f t="shared" ca="1" si="19"/>
        <v>-</v>
      </c>
      <c r="H83" s="143" t="e">
        <f t="shared" ca="1" si="8"/>
        <v>#N/A</v>
      </c>
      <c r="I83" s="143" t="e">
        <f t="shared" ca="1" si="9"/>
        <v>#N/A</v>
      </c>
      <c r="J83" s="143" t="e">
        <f t="shared" ca="1" si="10"/>
        <v>#N/A</v>
      </c>
      <c r="K83" s="143" t="e">
        <f t="shared" ca="1" si="11"/>
        <v>#N/A</v>
      </c>
      <c r="L83" s="143" t="e">
        <f t="shared" ca="1" si="12"/>
        <v>#N/A</v>
      </c>
      <c r="M83" s="145" t="str">
        <f t="shared" ca="1" si="20"/>
        <v>-</v>
      </c>
      <c r="N83" s="145" t="str">
        <f t="shared" ca="1" si="20"/>
        <v>-</v>
      </c>
      <c r="O83" s="143" t="e">
        <f t="shared" ca="1" si="14"/>
        <v>#N/A</v>
      </c>
    </row>
    <row r="84" spans="1:15">
      <c r="A84" s="143">
        <v>112</v>
      </c>
      <c r="B84" s="143" t="str">
        <f t="shared" ca="1" si="6"/>
        <v>N</v>
      </c>
      <c r="C84" s="143" t="str">
        <f t="shared" ca="1" si="19"/>
        <v>-</v>
      </c>
      <c r="D84" s="143" t="str">
        <f t="shared" ca="1" si="19"/>
        <v>-</v>
      </c>
      <c r="E84" s="143" t="str">
        <f t="shared" ca="1" si="19"/>
        <v>-</v>
      </c>
      <c r="F84" s="143" t="str">
        <f t="shared" ca="1" si="19"/>
        <v>-</v>
      </c>
      <c r="G84" s="151" t="str">
        <f t="shared" ca="1" si="19"/>
        <v>-</v>
      </c>
      <c r="H84" s="143" t="e">
        <f t="shared" ca="1" si="8"/>
        <v>#N/A</v>
      </c>
      <c r="I84" s="143" t="e">
        <f t="shared" ca="1" si="9"/>
        <v>#N/A</v>
      </c>
      <c r="J84" s="143" t="e">
        <f t="shared" ca="1" si="10"/>
        <v>#N/A</v>
      </c>
      <c r="K84" s="143" t="e">
        <f t="shared" ca="1" si="11"/>
        <v>#N/A</v>
      </c>
      <c r="L84" s="143" t="e">
        <f t="shared" ca="1" si="12"/>
        <v>#N/A</v>
      </c>
      <c r="M84" s="145" t="str">
        <f t="shared" ca="1" si="20"/>
        <v>-</v>
      </c>
      <c r="N84" s="145" t="str">
        <f t="shared" ca="1" si="20"/>
        <v>-</v>
      </c>
      <c r="O84" s="143" t="e">
        <f t="shared" ca="1" si="14"/>
        <v>#N/A</v>
      </c>
    </row>
    <row r="85" spans="1:15">
      <c r="A85" s="143">
        <v>114</v>
      </c>
      <c r="B85" s="143" t="str">
        <f t="shared" ca="1" si="6"/>
        <v>N</v>
      </c>
      <c r="C85" s="143" t="str">
        <f t="shared" ref="C85:G94" ca="1" si="21">IF($B85="OK",OFFSET(gen_sort_ul,$A85,C$26),"-")</f>
        <v>-</v>
      </c>
      <c r="D85" s="143" t="str">
        <f t="shared" ca="1" si="21"/>
        <v>-</v>
      </c>
      <c r="E85" s="143" t="str">
        <f t="shared" ca="1" si="21"/>
        <v>-</v>
      </c>
      <c r="F85" s="143" t="str">
        <f t="shared" ca="1" si="21"/>
        <v>-</v>
      </c>
      <c r="G85" s="151" t="str">
        <f t="shared" ca="1" si="21"/>
        <v>-</v>
      </c>
      <c r="H85" s="143" t="e">
        <f t="shared" ca="1" si="8"/>
        <v>#N/A</v>
      </c>
      <c r="I85" s="143" t="e">
        <f t="shared" ca="1" si="9"/>
        <v>#N/A</v>
      </c>
      <c r="J85" s="143" t="e">
        <f t="shared" ca="1" si="10"/>
        <v>#N/A</v>
      </c>
      <c r="K85" s="143" t="e">
        <f t="shared" ca="1" si="11"/>
        <v>#N/A</v>
      </c>
      <c r="L85" s="143" t="e">
        <f t="shared" ca="1" si="12"/>
        <v>#N/A</v>
      </c>
      <c r="M85" s="145" t="str">
        <f t="shared" ca="1" si="20"/>
        <v>-</v>
      </c>
      <c r="N85" s="145" t="str">
        <f t="shared" ca="1" si="20"/>
        <v>-</v>
      </c>
      <c r="O85" s="143" t="e">
        <f t="shared" ca="1" si="14"/>
        <v>#N/A</v>
      </c>
    </row>
    <row r="86" spans="1:15">
      <c r="A86" s="143">
        <v>115</v>
      </c>
      <c r="B86" s="143" t="str">
        <f t="shared" ca="1" si="6"/>
        <v>N</v>
      </c>
      <c r="C86" s="143" t="str">
        <f t="shared" ca="1" si="21"/>
        <v>-</v>
      </c>
      <c r="D86" s="143" t="str">
        <f t="shared" ca="1" si="21"/>
        <v>-</v>
      </c>
      <c r="E86" s="143" t="str">
        <f t="shared" ca="1" si="21"/>
        <v>-</v>
      </c>
      <c r="F86" s="143" t="str">
        <f t="shared" ca="1" si="21"/>
        <v>-</v>
      </c>
      <c r="G86" s="151" t="str">
        <f t="shared" ca="1" si="21"/>
        <v>-</v>
      </c>
      <c r="H86" s="143" t="e">
        <f t="shared" ca="1" si="8"/>
        <v>#N/A</v>
      </c>
      <c r="I86" s="143" t="e">
        <f t="shared" ca="1" si="9"/>
        <v>#N/A</v>
      </c>
      <c r="J86" s="143" t="e">
        <f t="shared" ca="1" si="10"/>
        <v>#N/A</v>
      </c>
      <c r="K86" s="143" t="e">
        <f t="shared" ca="1" si="11"/>
        <v>#N/A</v>
      </c>
      <c r="L86" s="143" t="e">
        <f t="shared" ca="1" si="12"/>
        <v>#N/A</v>
      </c>
      <c r="M86" s="145" t="str">
        <f t="shared" ca="1" si="20"/>
        <v>-</v>
      </c>
      <c r="N86" s="145" t="str">
        <f t="shared" ca="1" si="20"/>
        <v>-</v>
      </c>
      <c r="O86" s="143" t="e">
        <f t="shared" ca="1" si="14"/>
        <v>#N/A</v>
      </c>
    </row>
    <row r="87" spans="1:15">
      <c r="A87" s="143">
        <v>116</v>
      </c>
      <c r="B87" s="143" t="str">
        <f t="shared" ca="1" si="6"/>
        <v>N</v>
      </c>
      <c r="C87" s="143" t="str">
        <f t="shared" ca="1" si="21"/>
        <v>-</v>
      </c>
      <c r="D87" s="143" t="str">
        <f t="shared" ca="1" si="21"/>
        <v>-</v>
      </c>
      <c r="E87" s="143" t="str">
        <f t="shared" ca="1" si="21"/>
        <v>-</v>
      </c>
      <c r="F87" s="143" t="str">
        <f t="shared" ca="1" si="21"/>
        <v>-</v>
      </c>
      <c r="G87" s="151" t="str">
        <f t="shared" ca="1" si="21"/>
        <v>-</v>
      </c>
      <c r="H87" s="143" t="e">
        <f t="shared" ca="1" si="8"/>
        <v>#N/A</v>
      </c>
      <c r="I87" s="143" t="e">
        <f t="shared" ca="1" si="9"/>
        <v>#N/A</v>
      </c>
      <c r="J87" s="143" t="e">
        <f t="shared" ca="1" si="10"/>
        <v>#N/A</v>
      </c>
      <c r="K87" s="143" t="e">
        <f t="shared" ca="1" si="11"/>
        <v>#N/A</v>
      </c>
      <c r="L87" s="143" t="e">
        <f t="shared" ca="1" si="12"/>
        <v>#N/A</v>
      </c>
      <c r="M87" s="145" t="str">
        <f t="shared" ca="1" si="20"/>
        <v>-</v>
      </c>
      <c r="N87" s="145" t="str">
        <f t="shared" ca="1" si="20"/>
        <v>-</v>
      </c>
      <c r="O87" s="143" t="e">
        <f t="shared" ca="1" si="14"/>
        <v>#N/A</v>
      </c>
    </row>
    <row r="88" spans="1:15">
      <c r="A88" s="143">
        <v>117</v>
      </c>
      <c r="B88" s="143" t="str">
        <f t="shared" ca="1" si="6"/>
        <v>N</v>
      </c>
      <c r="C88" s="143" t="str">
        <f t="shared" ca="1" si="21"/>
        <v>-</v>
      </c>
      <c r="D88" s="143" t="str">
        <f t="shared" ca="1" si="21"/>
        <v>-</v>
      </c>
      <c r="E88" s="143" t="str">
        <f t="shared" ca="1" si="21"/>
        <v>-</v>
      </c>
      <c r="F88" s="143" t="str">
        <f t="shared" ca="1" si="21"/>
        <v>-</v>
      </c>
      <c r="G88" s="151" t="str">
        <f t="shared" ca="1" si="21"/>
        <v>-</v>
      </c>
      <c r="H88" s="143" t="e">
        <f t="shared" ca="1" si="8"/>
        <v>#N/A</v>
      </c>
      <c r="I88" s="143" t="e">
        <f t="shared" ca="1" si="9"/>
        <v>#N/A</v>
      </c>
      <c r="J88" s="143" t="e">
        <f t="shared" ca="1" si="10"/>
        <v>#N/A</v>
      </c>
      <c r="K88" s="143" t="e">
        <f t="shared" ca="1" si="11"/>
        <v>#N/A</v>
      </c>
      <c r="L88" s="143" t="e">
        <f t="shared" ca="1" si="12"/>
        <v>#N/A</v>
      </c>
      <c r="M88" s="145" t="str">
        <f t="shared" ca="1" si="20"/>
        <v>-</v>
      </c>
      <c r="N88" s="145" t="str">
        <f t="shared" ca="1" si="20"/>
        <v>-</v>
      </c>
      <c r="O88" s="143" t="e">
        <f t="shared" ca="1" si="14"/>
        <v>#N/A</v>
      </c>
    </row>
    <row r="89" spans="1:15">
      <c r="A89" s="143">
        <v>118</v>
      </c>
      <c r="B89" s="143" t="str">
        <f t="shared" ca="1" si="6"/>
        <v>N</v>
      </c>
      <c r="C89" s="143" t="str">
        <f t="shared" ca="1" si="21"/>
        <v>-</v>
      </c>
      <c r="D89" s="143" t="str">
        <f t="shared" ca="1" si="21"/>
        <v>-</v>
      </c>
      <c r="E89" s="143" t="str">
        <f t="shared" ca="1" si="21"/>
        <v>-</v>
      </c>
      <c r="F89" s="143" t="str">
        <f t="shared" ca="1" si="21"/>
        <v>-</v>
      </c>
      <c r="G89" s="151" t="str">
        <f t="shared" ca="1" si="21"/>
        <v>-</v>
      </c>
      <c r="H89" s="143" t="e">
        <f t="shared" ca="1" si="8"/>
        <v>#N/A</v>
      </c>
      <c r="I89" s="143" t="e">
        <f t="shared" ca="1" si="9"/>
        <v>#N/A</v>
      </c>
      <c r="J89" s="143" t="e">
        <f t="shared" ca="1" si="10"/>
        <v>#N/A</v>
      </c>
      <c r="K89" s="143" t="e">
        <f t="shared" ca="1" si="11"/>
        <v>#N/A</v>
      </c>
      <c r="L89" s="143" t="e">
        <f t="shared" ca="1" si="12"/>
        <v>#N/A</v>
      </c>
      <c r="M89" s="145" t="str">
        <f t="shared" ca="1" si="20"/>
        <v>-</v>
      </c>
      <c r="N89" s="145" t="str">
        <f t="shared" ca="1" si="20"/>
        <v>-</v>
      </c>
      <c r="O89" s="143" t="e">
        <f t="shared" ca="1" si="14"/>
        <v>#N/A</v>
      </c>
    </row>
    <row r="90" spans="1:15">
      <c r="A90" s="143">
        <v>122</v>
      </c>
      <c r="B90" s="143" t="str">
        <f t="shared" ca="1" si="6"/>
        <v>N</v>
      </c>
      <c r="C90" s="143" t="str">
        <f t="shared" ca="1" si="21"/>
        <v>-</v>
      </c>
      <c r="D90" s="143" t="str">
        <f t="shared" ca="1" si="21"/>
        <v>-</v>
      </c>
      <c r="E90" s="143" t="str">
        <f t="shared" ca="1" si="21"/>
        <v>-</v>
      </c>
      <c r="F90" s="143" t="str">
        <f t="shared" ca="1" si="21"/>
        <v>-</v>
      </c>
      <c r="G90" s="151" t="str">
        <f t="shared" ca="1" si="21"/>
        <v>-</v>
      </c>
      <c r="H90" s="143" t="e">
        <f t="shared" ca="1" si="8"/>
        <v>#N/A</v>
      </c>
      <c r="I90" s="143" t="e">
        <f t="shared" ca="1" si="9"/>
        <v>#N/A</v>
      </c>
      <c r="J90" s="143" t="e">
        <f t="shared" ca="1" si="10"/>
        <v>#N/A</v>
      </c>
      <c r="K90" s="143" t="e">
        <f t="shared" ca="1" si="11"/>
        <v>#N/A</v>
      </c>
      <c r="L90" s="143" t="e">
        <f t="shared" ca="1" si="12"/>
        <v>#N/A</v>
      </c>
      <c r="M90" s="145" t="str">
        <f t="shared" ca="1" si="20"/>
        <v>-</v>
      </c>
      <c r="N90" s="145" t="str">
        <f t="shared" ca="1" si="20"/>
        <v>-</v>
      </c>
      <c r="O90" s="143" t="e">
        <f t="shared" ca="1" si="14"/>
        <v>#N/A</v>
      </c>
    </row>
    <row r="91" spans="1:15">
      <c r="A91" s="143">
        <v>123</v>
      </c>
      <c r="B91" s="143" t="str">
        <f t="shared" ca="1" si="6"/>
        <v>N</v>
      </c>
      <c r="C91" s="143" t="str">
        <f t="shared" ca="1" si="21"/>
        <v>-</v>
      </c>
      <c r="D91" s="143" t="str">
        <f t="shared" ca="1" si="21"/>
        <v>-</v>
      </c>
      <c r="E91" s="143" t="str">
        <f t="shared" ca="1" si="21"/>
        <v>-</v>
      </c>
      <c r="F91" s="143" t="str">
        <f t="shared" ca="1" si="21"/>
        <v>-</v>
      </c>
      <c r="G91" s="151" t="str">
        <f t="shared" ca="1" si="21"/>
        <v>-</v>
      </c>
      <c r="H91" s="143" t="e">
        <f t="shared" ca="1" si="8"/>
        <v>#N/A</v>
      </c>
      <c r="I91" s="143" t="e">
        <f t="shared" ca="1" si="9"/>
        <v>#N/A</v>
      </c>
      <c r="J91" s="143" t="e">
        <f t="shared" ca="1" si="10"/>
        <v>#N/A</v>
      </c>
      <c r="K91" s="143" t="e">
        <f t="shared" ca="1" si="11"/>
        <v>#N/A</v>
      </c>
      <c r="L91" s="143" t="e">
        <f t="shared" ca="1" si="12"/>
        <v>#N/A</v>
      </c>
      <c r="M91" s="145" t="str">
        <f t="shared" ca="1" si="20"/>
        <v>-</v>
      </c>
      <c r="N91" s="145" t="str">
        <f t="shared" ca="1" si="20"/>
        <v>-</v>
      </c>
      <c r="O91" s="143" t="e">
        <f t="shared" ca="1" si="14"/>
        <v>#N/A</v>
      </c>
    </row>
    <row r="92" spans="1:15">
      <c r="A92" s="143">
        <v>124</v>
      </c>
      <c r="B92" s="143" t="str">
        <f t="shared" ca="1" si="6"/>
        <v>N</v>
      </c>
      <c r="C92" s="143" t="str">
        <f t="shared" ca="1" si="21"/>
        <v>-</v>
      </c>
      <c r="D92" s="143" t="str">
        <f t="shared" ca="1" si="21"/>
        <v>-</v>
      </c>
      <c r="E92" s="143" t="str">
        <f t="shared" ca="1" si="21"/>
        <v>-</v>
      </c>
      <c r="F92" s="143" t="str">
        <f t="shared" ca="1" si="21"/>
        <v>-</v>
      </c>
      <c r="G92" s="151" t="str">
        <f t="shared" ca="1" si="21"/>
        <v>-</v>
      </c>
      <c r="H92" s="143" t="e">
        <f t="shared" ca="1" si="8"/>
        <v>#N/A</v>
      </c>
      <c r="I92" s="143" t="e">
        <f t="shared" ca="1" si="9"/>
        <v>#N/A</v>
      </c>
      <c r="J92" s="143" t="e">
        <f t="shared" ca="1" si="10"/>
        <v>#N/A</v>
      </c>
      <c r="K92" s="143" t="e">
        <f t="shared" ca="1" si="11"/>
        <v>#N/A</v>
      </c>
      <c r="L92" s="143" t="e">
        <f t="shared" ca="1" si="12"/>
        <v>#N/A</v>
      </c>
      <c r="M92" s="145" t="str">
        <f t="shared" ca="1" si="20"/>
        <v>-</v>
      </c>
      <c r="N92" s="145" t="str">
        <f t="shared" ca="1" si="20"/>
        <v>-</v>
      </c>
      <c r="O92" s="143" t="e">
        <f t="shared" ca="1" si="14"/>
        <v>#N/A</v>
      </c>
    </row>
    <row r="93" spans="1:15">
      <c r="A93" s="143">
        <v>125</v>
      </c>
      <c r="B93" s="143" t="str">
        <f t="shared" ca="1" si="6"/>
        <v>N</v>
      </c>
      <c r="C93" s="143" t="str">
        <f t="shared" ca="1" si="21"/>
        <v>-</v>
      </c>
      <c r="D93" s="143" t="str">
        <f t="shared" ca="1" si="21"/>
        <v>-</v>
      </c>
      <c r="E93" s="143" t="str">
        <f t="shared" ca="1" si="21"/>
        <v>-</v>
      </c>
      <c r="F93" s="143" t="str">
        <f t="shared" ca="1" si="21"/>
        <v>-</v>
      </c>
      <c r="G93" s="151" t="str">
        <f t="shared" ca="1" si="21"/>
        <v>-</v>
      </c>
      <c r="H93" s="143" t="e">
        <f t="shared" ca="1" si="8"/>
        <v>#N/A</v>
      </c>
      <c r="I93" s="143" t="e">
        <f t="shared" ca="1" si="9"/>
        <v>#N/A</v>
      </c>
      <c r="J93" s="143" t="e">
        <f t="shared" ca="1" si="10"/>
        <v>#N/A</v>
      </c>
      <c r="K93" s="143" t="e">
        <f t="shared" ca="1" si="11"/>
        <v>#N/A</v>
      </c>
      <c r="L93" s="143" t="e">
        <f t="shared" ca="1" si="12"/>
        <v>#N/A</v>
      </c>
      <c r="M93" s="145" t="str">
        <f t="shared" ca="1" si="20"/>
        <v>-</v>
      </c>
      <c r="N93" s="145" t="str">
        <f t="shared" ca="1" si="20"/>
        <v>-</v>
      </c>
      <c r="O93" s="143" t="e">
        <f t="shared" ca="1" si="14"/>
        <v>#N/A</v>
      </c>
    </row>
    <row r="94" spans="1:15">
      <c r="A94" s="143">
        <v>126</v>
      </c>
      <c r="B94" s="143" t="str">
        <f t="shared" ca="1" si="6"/>
        <v>N</v>
      </c>
      <c r="C94" s="143" t="str">
        <f t="shared" ca="1" si="21"/>
        <v>-</v>
      </c>
      <c r="D94" s="143" t="str">
        <f t="shared" ca="1" si="21"/>
        <v>-</v>
      </c>
      <c r="E94" s="143" t="str">
        <f t="shared" ca="1" si="21"/>
        <v>-</v>
      </c>
      <c r="F94" s="143" t="str">
        <f t="shared" ca="1" si="21"/>
        <v>-</v>
      </c>
      <c r="G94" s="151" t="str">
        <f t="shared" ca="1" si="21"/>
        <v>-</v>
      </c>
      <c r="H94" s="143" t="e">
        <f t="shared" ca="1" si="8"/>
        <v>#N/A</v>
      </c>
      <c r="I94" s="143" t="e">
        <f t="shared" ca="1" si="9"/>
        <v>#N/A</v>
      </c>
      <c r="J94" s="143" t="e">
        <f t="shared" ca="1" si="10"/>
        <v>#N/A</v>
      </c>
      <c r="K94" s="143" t="e">
        <f t="shared" ca="1" si="11"/>
        <v>#N/A</v>
      </c>
      <c r="L94" s="143" t="e">
        <f t="shared" ca="1" si="12"/>
        <v>#N/A</v>
      </c>
      <c r="M94" s="145" t="str">
        <f t="shared" ca="1" si="20"/>
        <v>-</v>
      </c>
      <c r="N94" s="145" t="str">
        <f t="shared" ca="1" si="20"/>
        <v>-</v>
      </c>
      <c r="O94" s="143" t="e">
        <f t="shared" ca="1" si="14"/>
        <v>#N/A</v>
      </c>
    </row>
    <row r="95" spans="1:15">
      <c r="A95" s="143">
        <v>45</v>
      </c>
      <c r="B95" s="143" t="str">
        <f t="shared" ca="1" si="6"/>
        <v>N</v>
      </c>
      <c r="C95" s="143" t="str">
        <f t="shared" ref="C95:G104" ca="1" si="22">IF($B95="OK",OFFSET(gen_sort_ul,$A95,C$26),"-")</f>
        <v>-</v>
      </c>
      <c r="D95" s="143" t="str">
        <f t="shared" ca="1" si="22"/>
        <v>-</v>
      </c>
      <c r="E95" s="143" t="str">
        <f t="shared" ca="1" si="22"/>
        <v>-</v>
      </c>
      <c r="F95" s="143" t="str">
        <f t="shared" ca="1" si="22"/>
        <v>-</v>
      </c>
      <c r="G95" s="151" t="str">
        <f t="shared" ca="1" si="22"/>
        <v>-</v>
      </c>
      <c r="H95" s="143" t="e">
        <f t="shared" ca="1" si="8"/>
        <v>#N/A</v>
      </c>
      <c r="I95" s="143" t="e">
        <f t="shared" ca="1" si="9"/>
        <v>#N/A</v>
      </c>
      <c r="J95" s="143" t="e">
        <f t="shared" ca="1" si="10"/>
        <v>#N/A</v>
      </c>
      <c r="K95" s="143" t="e">
        <f t="shared" ca="1" si="11"/>
        <v>#N/A</v>
      </c>
      <c r="L95" s="143" t="e">
        <f t="shared" ca="1" si="12"/>
        <v>#N/A</v>
      </c>
      <c r="M95" s="145" t="str">
        <f t="shared" ref="M95:N114" ca="1" si="23">IF($B95="OK",OFFSET(gen_sort_ul,$A95,M$26),"-")</f>
        <v>-</v>
      </c>
      <c r="N95" s="145" t="str">
        <f t="shared" ca="1" si="23"/>
        <v>-</v>
      </c>
      <c r="O95" s="143" t="e">
        <f t="shared" ca="1" si="14"/>
        <v>#N/A</v>
      </c>
    </row>
    <row r="96" spans="1:15">
      <c r="A96" s="143">
        <v>46</v>
      </c>
      <c r="B96" s="143" t="str">
        <f t="shared" ca="1" si="6"/>
        <v>N</v>
      </c>
      <c r="C96" s="143" t="str">
        <f t="shared" ca="1" si="22"/>
        <v>-</v>
      </c>
      <c r="D96" s="143" t="str">
        <f t="shared" ca="1" si="22"/>
        <v>-</v>
      </c>
      <c r="E96" s="143" t="str">
        <f t="shared" ca="1" si="22"/>
        <v>-</v>
      </c>
      <c r="F96" s="143" t="str">
        <f t="shared" ca="1" si="22"/>
        <v>-</v>
      </c>
      <c r="G96" s="151" t="str">
        <f t="shared" ca="1" si="22"/>
        <v>-</v>
      </c>
      <c r="H96" s="143" t="e">
        <f t="shared" ca="1" si="8"/>
        <v>#N/A</v>
      </c>
      <c r="I96" s="143" t="e">
        <f t="shared" ca="1" si="9"/>
        <v>#N/A</v>
      </c>
      <c r="J96" s="143" t="e">
        <f t="shared" ca="1" si="10"/>
        <v>#N/A</v>
      </c>
      <c r="K96" s="143" t="e">
        <f t="shared" ca="1" si="11"/>
        <v>#N/A</v>
      </c>
      <c r="L96" s="143" t="e">
        <f t="shared" ca="1" si="12"/>
        <v>#N/A</v>
      </c>
      <c r="M96" s="145" t="str">
        <f t="shared" ca="1" si="23"/>
        <v>-</v>
      </c>
      <c r="N96" s="145" t="str">
        <f t="shared" ca="1" si="23"/>
        <v>-</v>
      </c>
      <c r="O96" s="143" t="e">
        <f t="shared" ca="1" si="14"/>
        <v>#N/A</v>
      </c>
    </row>
    <row r="97" spans="1:15">
      <c r="A97" s="143">
        <v>47</v>
      </c>
      <c r="B97" s="143" t="str">
        <f t="shared" ca="1" si="6"/>
        <v>N</v>
      </c>
      <c r="C97" s="143" t="str">
        <f t="shared" ca="1" si="22"/>
        <v>-</v>
      </c>
      <c r="D97" s="143" t="str">
        <f t="shared" ca="1" si="22"/>
        <v>-</v>
      </c>
      <c r="E97" s="143" t="str">
        <f t="shared" ca="1" si="22"/>
        <v>-</v>
      </c>
      <c r="F97" s="143" t="str">
        <f t="shared" ca="1" si="22"/>
        <v>-</v>
      </c>
      <c r="G97" s="151" t="str">
        <f t="shared" ca="1" si="22"/>
        <v>-</v>
      </c>
      <c r="H97" s="143" t="e">
        <f t="shared" ca="1" si="8"/>
        <v>#N/A</v>
      </c>
      <c r="I97" s="143" t="e">
        <f t="shared" ca="1" si="9"/>
        <v>#N/A</v>
      </c>
      <c r="J97" s="143" t="e">
        <f t="shared" ca="1" si="10"/>
        <v>#N/A</v>
      </c>
      <c r="K97" s="143" t="e">
        <f t="shared" ca="1" si="11"/>
        <v>#N/A</v>
      </c>
      <c r="L97" s="143" t="e">
        <f t="shared" ca="1" si="12"/>
        <v>#N/A</v>
      </c>
      <c r="M97" s="145" t="str">
        <f t="shared" ca="1" si="23"/>
        <v>-</v>
      </c>
      <c r="N97" s="145" t="str">
        <f t="shared" ca="1" si="23"/>
        <v>-</v>
      </c>
      <c r="O97" s="143" t="e">
        <f t="shared" ca="1" si="14"/>
        <v>#N/A</v>
      </c>
    </row>
    <row r="98" spans="1:15">
      <c r="A98" s="143">
        <v>56</v>
      </c>
      <c r="B98" s="143" t="str">
        <f t="shared" ca="1" si="6"/>
        <v>N</v>
      </c>
      <c r="C98" s="143" t="str">
        <f t="shared" ca="1" si="22"/>
        <v>-</v>
      </c>
      <c r="D98" s="143" t="str">
        <f t="shared" ca="1" si="22"/>
        <v>-</v>
      </c>
      <c r="E98" s="143" t="str">
        <f t="shared" ca="1" si="22"/>
        <v>-</v>
      </c>
      <c r="F98" s="143" t="str">
        <f t="shared" ca="1" si="22"/>
        <v>-</v>
      </c>
      <c r="G98" s="151" t="str">
        <f t="shared" ca="1" si="22"/>
        <v>-</v>
      </c>
      <c r="H98" s="143" t="e">
        <f t="shared" ca="1" si="8"/>
        <v>#N/A</v>
      </c>
      <c r="I98" s="143" t="e">
        <f t="shared" ca="1" si="9"/>
        <v>#N/A</v>
      </c>
      <c r="J98" s="143" t="e">
        <f t="shared" ca="1" si="10"/>
        <v>#N/A</v>
      </c>
      <c r="K98" s="143" t="e">
        <f t="shared" ca="1" si="11"/>
        <v>#N/A</v>
      </c>
      <c r="L98" s="143" t="e">
        <f t="shared" ca="1" si="12"/>
        <v>#N/A</v>
      </c>
      <c r="M98" s="145" t="str">
        <f t="shared" ca="1" si="23"/>
        <v>-</v>
      </c>
      <c r="N98" s="145" t="str">
        <f t="shared" ca="1" si="23"/>
        <v>-</v>
      </c>
      <c r="O98" s="143" t="e">
        <f t="shared" ca="1" si="14"/>
        <v>#N/A</v>
      </c>
    </row>
    <row r="99" spans="1:15">
      <c r="A99" s="143">
        <v>57</v>
      </c>
      <c r="B99" s="143" t="str">
        <f t="shared" ref="B99:B162" ca="1" si="24">IF(OFFSET(gen_sort_ul,$A99,0)&gt;0,IF(OFFSET(gen_sort_ul,$A99,B$26)=ignore_flag,"N","OK"),"Too long")</f>
        <v>N</v>
      </c>
      <c r="C99" s="143" t="str">
        <f t="shared" ca="1" si="22"/>
        <v>-</v>
      </c>
      <c r="D99" s="143" t="str">
        <f t="shared" ca="1" si="22"/>
        <v>-</v>
      </c>
      <c r="E99" s="143" t="str">
        <f t="shared" ca="1" si="22"/>
        <v>-</v>
      </c>
      <c r="F99" s="143" t="str">
        <f t="shared" ca="1" si="22"/>
        <v>-</v>
      </c>
      <c r="G99" s="151" t="str">
        <f t="shared" ca="1" si="22"/>
        <v>-</v>
      </c>
      <c r="H99" s="143" t="e">
        <f t="shared" ref="H99:H162" ca="1" si="25">D99&amp;IF(I99,"_"&amp;J99&amp;"_"&amp;K99&amp;"_"&amp;L99,"")</f>
        <v>#N/A</v>
      </c>
      <c r="I99" s="143" t="e">
        <f t="shared" ref="I99:I162" ca="1" si="26">INDEX(cluster_flag,MATCH(D99, hdr_cluster_gen_type,0))</f>
        <v>#N/A</v>
      </c>
      <c r="J99" s="143" t="e">
        <f t="shared" ref="J99:J162" ca="1" si="27">IF($I99,INDEX(hdr_cluster_set,MATCH(M99,OFFSET(cluster_params_ul,$O99-1,J$32-1,1,J$33))+J$32-1),"-")</f>
        <v>#N/A</v>
      </c>
      <c r="K99" s="143" t="e">
        <f t="shared" ref="K99:K162" ca="1" si="28">IF($I99,INDEX(hdr_cluster_set,MATCH(F99,OFFSET(cluster_params_ul,$O99-1,K$32-1,1,K$33))+K$32-1),"-")</f>
        <v>#N/A</v>
      </c>
      <c r="L99" s="143" t="e">
        <f t="shared" ref="L99:L162" ca="1" si="29">IF($I99,INDEX(hdr_cluster_set,MATCH(G99,OFFSET(cluster_params_ul,$O99-1,L$32-1,1,L$33))+L$32-1),"-")</f>
        <v>#N/A</v>
      </c>
      <c r="M99" s="145" t="str">
        <f t="shared" ca="1" si="23"/>
        <v>-</v>
      </c>
      <c r="N99" s="145" t="str">
        <f t="shared" ca="1" si="23"/>
        <v>-</v>
      </c>
      <c r="O99" s="143" t="e">
        <f t="shared" ref="O99:O162" ca="1" si="30">MATCH(D99,hdr_cluster_gen_type,0)</f>
        <v>#N/A</v>
      </c>
    </row>
    <row r="100" spans="1:15">
      <c r="A100" s="143">
        <v>58</v>
      </c>
      <c r="B100" s="143" t="str">
        <f t="shared" ca="1" si="24"/>
        <v>N</v>
      </c>
      <c r="C100" s="143" t="str">
        <f t="shared" ca="1" si="22"/>
        <v>-</v>
      </c>
      <c r="D100" s="143" t="str">
        <f t="shared" ca="1" si="22"/>
        <v>-</v>
      </c>
      <c r="E100" s="143" t="str">
        <f t="shared" ca="1" si="22"/>
        <v>-</v>
      </c>
      <c r="F100" s="143" t="str">
        <f t="shared" ca="1" si="22"/>
        <v>-</v>
      </c>
      <c r="G100" s="151" t="str">
        <f t="shared" ca="1" si="22"/>
        <v>-</v>
      </c>
      <c r="H100" s="143" t="e">
        <f t="shared" ca="1" si="25"/>
        <v>#N/A</v>
      </c>
      <c r="I100" s="143" t="e">
        <f t="shared" ca="1" si="26"/>
        <v>#N/A</v>
      </c>
      <c r="J100" s="143" t="e">
        <f t="shared" ca="1" si="27"/>
        <v>#N/A</v>
      </c>
      <c r="K100" s="143" t="e">
        <f t="shared" ca="1" si="28"/>
        <v>#N/A</v>
      </c>
      <c r="L100" s="143" t="e">
        <f t="shared" ca="1" si="29"/>
        <v>#N/A</v>
      </c>
      <c r="M100" s="145" t="str">
        <f t="shared" ca="1" si="23"/>
        <v>-</v>
      </c>
      <c r="N100" s="145" t="str">
        <f t="shared" ca="1" si="23"/>
        <v>-</v>
      </c>
      <c r="O100" s="143" t="e">
        <f t="shared" ca="1" si="30"/>
        <v>#N/A</v>
      </c>
    </row>
    <row r="101" spans="1:15">
      <c r="A101" s="143">
        <v>59</v>
      </c>
      <c r="B101" s="143" t="str">
        <f t="shared" ca="1" si="24"/>
        <v>N</v>
      </c>
      <c r="C101" s="143" t="str">
        <f t="shared" ca="1" si="22"/>
        <v>-</v>
      </c>
      <c r="D101" s="143" t="str">
        <f t="shared" ca="1" si="22"/>
        <v>-</v>
      </c>
      <c r="E101" s="143" t="str">
        <f t="shared" ca="1" si="22"/>
        <v>-</v>
      </c>
      <c r="F101" s="143" t="str">
        <f t="shared" ca="1" si="22"/>
        <v>-</v>
      </c>
      <c r="G101" s="151" t="str">
        <f t="shared" ca="1" si="22"/>
        <v>-</v>
      </c>
      <c r="H101" s="143" t="e">
        <f t="shared" ca="1" si="25"/>
        <v>#N/A</v>
      </c>
      <c r="I101" s="143" t="e">
        <f t="shared" ca="1" si="26"/>
        <v>#N/A</v>
      </c>
      <c r="J101" s="143" t="e">
        <f t="shared" ca="1" si="27"/>
        <v>#N/A</v>
      </c>
      <c r="K101" s="143" t="e">
        <f t="shared" ca="1" si="28"/>
        <v>#N/A</v>
      </c>
      <c r="L101" s="143" t="e">
        <f t="shared" ca="1" si="29"/>
        <v>#N/A</v>
      </c>
      <c r="M101" s="145" t="str">
        <f t="shared" ca="1" si="23"/>
        <v>-</v>
      </c>
      <c r="N101" s="145" t="str">
        <f t="shared" ca="1" si="23"/>
        <v>-</v>
      </c>
      <c r="O101" s="143" t="e">
        <f t="shared" ca="1" si="30"/>
        <v>#N/A</v>
      </c>
    </row>
    <row r="102" spans="1:15">
      <c r="A102" s="143">
        <v>72</v>
      </c>
      <c r="B102" s="143" t="str">
        <f t="shared" ca="1" si="24"/>
        <v>N</v>
      </c>
      <c r="C102" s="143" t="str">
        <f t="shared" ca="1" si="22"/>
        <v>-</v>
      </c>
      <c r="D102" s="143" t="str">
        <f t="shared" ca="1" si="22"/>
        <v>-</v>
      </c>
      <c r="E102" s="143" t="str">
        <f t="shared" ca="1" si="22"/>
        <v>-</v>
      </c>
      <c r="F102" s="143" t="str">
        <f t="shared" ca="1" si="22"/>
        <v>-</v>
      </c>
      <c r="G102" s="151" t="str">
        <f t="shared" ca="1" si="22"/>
        <v>-</v>
      </c>
      <c r="H102" s="143" t="e">
        <f t="shared" ca="1" si="25"/>
        <v>#N/A</v>
      </c>
      <c r="I102" s="143" t="e">
        <f t="shared" ca="1" si="26"/>
        <v>#N/A</v>
      </c>
      <c r="J102" s="143" t="e">
        <f t="shared" ca="1" si="27"/>
        <v>#N/A</v>
      </c>
      <c r="K102" s="143" t="e">
        <f t="shared" ca="1" si="28"/>
        <v>#N/A</v>
      </c>
      <c r="L102" s="143" t="e">
        <f t="shared" ca="1" si="29"/>
        <v>#N/A</v>
      </c>
      <c r="M102" s="145" t="str">
        <f t="shared" ca="1" si="23"/>
        <v>-</v>
      </c>
      <c r="N102" s="145" t="str">
        <f t="shared" ca="1" si="23"/>
        <v>-</v>
      </c>
      <c r="O102" s="143" t="e">
        <f t="shared" ca="1" si="30"/>
        <v>#N/A</v>
      </c>
    </row>
    <row r="103" spans="1:15">
      <c r="A103" s="143">
        <v>73</v>
      </c>
      <c r="B103" s="143" t="str">
        <f t="shared" ca="1" si="24"/>
        <v>N</v>
      </c>
      <c r="C103" s="143" t="str">
        <f t="shared" ca="1" si="22"/>
        <v>-</v>
      </c>
      <c r="D103" s="143" t="str">
        <f t="shared" ca="1" si="22"/>
        <v>-</v>
      </c>
      <c r="E103" s="143" t="str">
        <f t="shared" ca="1" si="22"/>
        <v>-</v>
      </c>
      <c r="F103" s="143" t="str">
        <f t="shared" ca="1" si="22"/>
        <v>-</v>
      </c>
      <c r="G103" s="151" t="str">
        <f t="shared" ca="1" si="22"/>
        <v>-</v>
      </c>
      <c r="H103" s="143" t="e">
        <f t="shared" ca="1" si="25"/>
        <v>#N/A</v>
      </c>
      <c r="I103" s="143" t="e">
        <f t="shared" ca="1" si="26"/>
        <v>#N/A</v>
      </c>
      <c r="J103" s="143" t="e">
        <f t="shared" ca="1" si="27"/>
        <v>#N/A</v>
      </c>
      <c r="K103" s="143" t="e">
        <f t="shared" ca="1" si="28"/>
        <v>#N/A</v>
      </c>
      <c r="L103" s="143" t="e">
        <f t="shared" ca="1" si="29"/>
        <v>#N/A</v>
      </c>
      <c r="M103" s="145" t="str">
        <f t="shared" ca="1" si="23"/>
        <v>-</v>
      </c>
      <c r="N103" s="145" t="str">
        <f t="shared" ca="1" si="23"/>
        <v>-</v>
      </c>
      <c r="O103" s="143" t="e">
        <f t="shared" ca="1" si="30"/>
        <v>#N/A</v>
      </c>
    </row>
    <row r="104" spans="1:15">
      <c r="A104" s="143">
        <v>74</v>
      </c>
      <c r="B104" s="143" t="str">
        <f t="shared" ca="1" si="24"/>
        <v>N</v>
      </c>
      <c r="C104" s="143" t="str">
        <f t="shared" ca="1" si="22"/>
        <v>-</v>
      </c>
      <c r="D104" s="143" t="str">
        <f t="shared" ca="1" si="22"/>
        <v>-</v>
      </c>
      <c r="E104" s="143" t="str">
        <f t="shared" ca="1" si="22"/>
        <v>-</v>
      </c>
      <c r="F104" s="143" t="str">
        <f t="shared" ca="1" si="22"/>
        <v>-</v>
      </c>
      <c r="G104" s="151" t="str">
        <f t="shared" ca="1" si="22"/>
        <v>-</v>
      </c>
      <c r="H104" s="143" t="e">
        <f t="shared" ca="1" si="25"/>
        <v>#N/A</v>
      </c>
      <c r="I104" s="143" t="e">
        <f t="shared" ca="1" si="26"/>
        <v>#N/A</v>
      </c>
      <c r="J104" s="143" t="e">
        <f t="shared" ca="1" si="27"/>
        <v>#N/A</v>
      </c>
      <c r="K104" s="143" t="e">
        <f t="shared" ca="1" si="28"/>
        <v>#N/A</v>
      </c>
      <c r="L104" s="143" t="e">
        <f t="shared" ca="1" si="29"/>
        <v>#N/A</v>
      </c>
      <c r="M104" s="145" t="str">
        <f t="shared" ca="1" si="23"/>
        <v>-</v>
      </c>
      <c r="N104" s="145" t="str">
        <f t="shared" ca="1" si="23"/>
        <v>-</v>
      </c>
      <c r="O104" s="143" t="e">
        <f t="shared" ca="1" si="30"/>
        <v>#N/A</v>
      </c>
    </row>
    <row r="105" spans="1:15">
      <c r="A105" s="143">
        <v>19</v>
      </c>
      <c r="B105" s="143" t="str">
        <f t="shared" ca="1" si="24"/>
        <v>N</v>
      </c>
      <c r="C105" s="143" t="str">
        <f t="shared" ref="C105:G114" ca="1" si="31">IF($B105="OK",OFFSET(gen_sort_ul,$A105,C$26),"-")</f>
        <v>-</v>
      </c>
      <c r="D105" s="143" t="str">
        <f t="shared" ca="1" si="31"/>
        <v>-</v>
      </c>
      <c r="E105" s="143" t="str">
        <f t="shared" ca="1" si="31"/>
        <v>-</v>
      </c>
      <c r="F105" s="143" t="str">
        <f t="shared" ca="1" si="31"/>
        <v>-</v>
      </c>
      <c r="G105" s="151" t="str">
        <f t="shared" ca="1" si="31"/>
        <v>-</v>
      </c>
      <c r="H105" s="143" t="e">
        <f t="shared" ca="1" si="25"/>
        <v>#N/A</v>
      </c>
      <c r="I105" s="143" t="e">
        <f t="shared" ca="1" si="26"/>
        <v>#N/A</v>
      </c>
      <c r="J105" s="143" t="e">
        <f t="shared" ca="1" si="27"/>
        <v>#N/A</v>
      </c>
      <c r="K105" s="143" t="e">
        <f t="shared" ca="1" si="28"/>
        <v>#N/A</v>
      </c>
      <c r="L105" s="143" t="e">
        <f t="shared" ca="1" si="29"/>
        <v>#N/A</v>
      </c>
      <c r="M105" s="145" t="str">
        <f t="shared" ca="1" si="23"/>
        <v>-</v>
      </c>
      <c r="N105" s="145" t="str">
        <f t="shared" ca="1" si="23"/>
        <v>-</v>
      </c>
      <c r="O105" s="143" t="e">
        <f t="shared" ca="1" si="30"/>
        <v>#N/A</v>
      </c>
    </row>
    <row r="106" spans="1:15">
      <c r="A106" s="143">
        <v>20</v>
      </c>
      <c r="B106" s="143" t="str">
        <f t="shared" ca="1" si="24"/>
        <v>N</v>
      </c>
      <c r="C106" s="143" t="str">
        <f t="shared" ca="1" si="31"/>
        <v>-</v>
      </c>
      <c r="D106" s="143" t="str">
        <f t="shared" ca="1" si="31"/>
        <v>-</v>
      </c>
      <c r="E106" s="143" t="str">
        <f t="shared" ca="1" si="31"/>
        <v>-</v>
      </c>
      <c r="F106" s="143" t="str">
        <f t="shared" ca="1" si="31"/>
        <v>-</v>
      </c>
      <c r="G106" s="151" t="str">
        <f t="shared" ca="1" si="31"/>
        <v>-</v>
      </c>
      <c r="H106" s="143" t="e">
        <f t="shared" ca="1" si="25"/>
        <v>#N/A</v>
      </c>
      <c r="I106" s="143" t="e">
        <f t="shared" ca="1" si="26"/>
        <v>#N/A</v>
      </c>
      <c r="J106" s="143" t="e">
        <f t="shared" ca="1" si="27"/>
        <v>#N/A</v>
      </c>
      <c r="K106" s="143" t="e">
        <f t="shared" ca="1" si="28"/>
        <v>#N/A</v>
      </c>
      <c r="L106" s="143" t="e">
        <f t="shared" ca="1" si="29"/>
        <v>#N/A</v>
      </c>
      <c r="M106" s="145" t="str">
        <f t="shared" ca="1" si="23"/>
        <v>-</v>
      </c>
      <c r="N106" s="145" t="str">
        <f t="shared" ca="1" si="23"/>
        <v>-</v>
      </c>
      <c r="O106" s="143" t="e">
        <f t="shared" ca="1" si="30"/>
        <v>#N/A</v>
      </c>
    </row>
    <row r="107" spans="1:15">
      <c r="A107" s="143">
        <v>21</v>
      </c>
      <c r="B107" s="143" t="str">
        <f t="shared" ca="1" si="24"/>
        <v>N</v>
      </c>
      <c r="C107" s="143" t="str">
        <f t="shared" ca="1" si="31"/>
        <v>-</v>
      </c>
      <c r="D107" s="143" t="str">
        <f t="shared" ca="1" si="31"/>
        <v>-</v>
      </c>
      <c r="E107" s="143" t="str">
        <f t="shared" ca="1" si="31"/>
        <v>-</v>
      </c>
      <c r="F107" s="143" t="str">
        <f t="shared" ca="1" si="31"/>
        <v>-</v>
      </c>
      <c r="G107" s="151" t="str">
        <f t="shared" ca="1" si="31"/>
        <v>-</v>
      </c>
      <c r="H107" s="143" t="e">
        <f t="shared" ca="1" si="25"/>
        <v>#N/A</v>
      </c>
      <c r="I107" s="143" t="e">
        <f t="shared" ca="1" si="26"/>
        <v>#N/A</v>
      </c>
      <c r="J107" s="143" t="e">
        <f t="shared" ca="1" si="27"/>
        <v>#N/A</v>
      </c>
      <c r="K107" s="143" t="e">
        <f t="shared" ca="1" si="28"/>
        <v>#N/A</v>
      </c>
      <c r="L107" s="143" t="e">
        <f t="shared" ca="1" si="29"/>
        <v>#N/A</v>
      </c>
      <c r="M107" s="145" t="str">
        <f t="shared" ca="1" si="23"/>
        <v>-</v>
      </c>
      <c r="N107" s="145" t="str">
        <f t="shared" ca="1" si="23"/>
        <v>-</v>
      </c>
      <c r="O107" s="143" t="e">
        <f t="shared" ca="1" si="30"/>
        <v>#N/A</v>
      </c>
    </row>
    <row r="108" spans="1:15">
      <c r="A108" s="143">
        <v>26</v>
      </c>
      <c r="B108" s="143" t="str">
        <f t="shared" ca="1" si="24"/>
        <v>N</v>
      </c>
      <c r="C108" s="143" t="str">
        <f t="shared" ca="1" si="31"/>
        <v>-</v>
      </c>
      <c r="D108" s="143" t="str">
        <f t="shared" ca="1" si="31"/>
        <v>-</v>
      </c>
      <c r="E108" s="143" t="str">
        <f t="shared" ca="1" si="31"/>
        <v>-</v>
      </c>
      <c r="F108" s="143" t="str">
        <f t="shared" ca="1" si="31"/>
        <v>-</v>
      </c>
      <c r="G108" s="151" t="str">
        <f t="shared" ca="1" si="31"/>
        <v>-</v>
      </c>
      <c r="H108" s="143" t="e">
        <f t="shared" ca="1" si="25"/>
        <v>#N/A</v>
      </c>
      <c r="I108" s="143" t="e">
        <f t="shared" ca="1" si="26"/>
        <v>#N/A</v>
      </c>
      <c r="J108" s="143" t="e">
        <f t="shared" ca="1" si="27"/>
        <v>#N/A</v>
      </c>
      <c r="K108" s="143" t="e">
        <f t="shared" ca="1" si="28"/>
        <v>#N/A</v>
      </c>
      <c r="L108" s="143" t="e">
        <f t="shared" ca="1" si="29"/>
        <v>#N/A</v>
      </c>
      <c r="M108" s="145" t="str">
        <f t="shared" ca="1" si="23"/>
        <v>-</v>
      </c>
      <c r="N108" s="145" t="str">
        <f t="shared" ca="1" si="23"/>
        <v>-</v>
      </c>
      <c r="O108" s="143" t="e">
        <f t="shared" ca="1" si="30"/>
        <v>#N/A</v>
      </c>
    </row>
    <row r="109" spans="1:15">
      <c r="A109" s="143">
        <v>2</v>
      </c>
      <c r="B109" s="143" t="str">
        <f t="shared" ca="1" si="24"/>
        <v>N</v>
      </c>
      <c r="C109" s="143" t="str">
        <f t="shared" ca="1" si="31"/>
        <v>-</v>
      </c>
      <c r="D109" s="143" t="str">
        <f t="shared" ca="1" si="31"/>
        <v>-</v>
      </c>
      <c r="E109" s="143" t="str">
        <f t="shared" ca="1" si="31"/>
        <v>-</v>
      </c>
      <c r="F109" s="143" t="str">
        <f t="shared" ca="1" si="31"/>
        <v>-</v>
      </c>
      <c r="G109" s="151" t="str">
        <f t="shared" ca="1" si="31"/>
        <v>-</v>
      </c>
      <c r="H109" s="143" t="e">
        <f t="shared" ca="1" si="25"/>
        <v>#N/A</v>
      </c>
      <c r="I109" s="143" t="e">
        <f t="shared" ca="1" si="26"/>
        <v>#N/A</v>
      </c>
      <c r="J109" s="143" t="e">
        <f t="shared" ca="1" si="27"/>
        <v>#N/A</v>
      </c>
      <c r="K109" s="143" t="e">
        <f t="shared" ca="1" si="28"/>
        <v>#N/A</v>
      </c>
      <c r="L109" s="143" t="e">
        <f t="shared" ca="1" si="29"/>
        <v>#N/A</v>
      </c>
      <c r="M109" s="145" t="str">
        <f t="shared" ca="1" si="23"/>
        <v>-</v>
      </c>
      <c r="N109" s="145" t="str">
        <f t="shared" ca="1" si="23"/>
        <v>-</v>
      </c>
      <c r="O109" s="143" t="e">
        <f t="shared" ca="1" si="30"/>
        <v>#N/A</v>
      </c>
    </row>
    <row r="110" spans="1:15">
      <c r="A110" s="143">
        <v>3</v>
      </c>
      <c r="B110" s="143" t="str">
        <f t="shared" ca="1" si="24"/>
        <v>N</v>
      </c>
      <c r="C110" s="143" t="str">
        <f t="shared" ca="1" si="31"/>
        <v>-</v>
      </c>
      <c r="D110" s="143" t="str">
        <f t="shared" ca="1" si="31"/>
        <v>-</v>
      </c>
      <c r="E110" s="143" t="str">
        <f t="shared" ca="1" si="31"/>
        <v>-</v>
      </c>
      <c r="F110" s="143" t="str">
        <f t="shared" ca="1" si="31"/>
        <v>-</v>
      </c>
      <c r="G110" s="151" t="str">
        <f t="shared" ca="1" si="31"/>
        <v>-</v>
      </c>
      <c r="H110" s="143" t="e">
        <f t="shared" ca="1" si="25"/>
        <v>#N/A</v>
      </c>
      <c r="I110" s="143" t="e">
        <f t="shared" ca="1" si="26"/>
        <v>#N/A</v>
      </c>
      <c r="J110" s="143" t="e">
        <f t="shared" ca="1" si="27"/>
        <v>#N/A</v>
      </c>
      <c r="K110" s="143" t="e">
        <f t="shared" ca="1" si="28"/>
        <v>#N/A</v>
      </c>
      <c r="L110" s="143" t="e">
        <f t="shared" ca="1" si="29"/>
        <v>#N/A</v>
      </c>
      <c r="M110" s="145" t="str">
        <f t="shared" ca="1" si="23"/>
        <v>-</v>
      </c>
      <c r="N110" s="145" t="str">
        <f t="shared" ca="1" si="23"/>
        <v>-</v>
      </c>
      <c r="O110" s="143" t="e">
        <f t="shared" ca="1" si="30"/>
        <v>#N/A</v>
      </c>
    </row>
    <row r="111" spans="1:15">
      <c r="A111" s="143">
        <v>11</v>
      </c>
      <c r="B111" s="143" t="str">
        <f t="shared" ca="1" si="24"/>
        <v>N</v>
      </c>
      <c r="C111" s="143" t="str">
        <f t="shared" ca="1" si="31"/>
        <v>-</v>
      </c>
      <c r="D111" s="143" t="str">
        <f t="shared" ca="1" si="31"/>
        <v>-</v>
      </c>
      <c r="E111" s="143" t="str">
        <f t="shared" ca="1" si="31"/>
        <v>-</v>
      </c>
      <c r="F111" s="143" t="str">
        <f t="shared" ca="1" si="31"/>
        <v>-</v>
      </c>
      <c r="G111" s="151" t="str">
        <f t="shared" ca="1" si="31"/>
        <v>-</v>
      </c>
      <c r="H111" s="143" t="e">
        <f t="shared" ca="1" si="25"/>
        <v>#N/A</v>
      </c>
      <c r="I111" s="143" t="e">
        <f t="shared" ca="1" si="26"/>
        <v>#N/A</v>
      </c>
      <c r="J111" s="143" t="e">
        <f t="shared" ca="1" si="27"/>
        <v>#N/A</v>
      </c>
      <c r="K111" s="143" t="e">
        <f t="shared" ca="1" si="28"/>
        <v>#N/A</v>
      </c>
      <c r="L111" s="143" t="e">
        <f t="shared" ca="1" si="29"/>
        <v>#N/A</v>
      </c>
      <c r="M111" s="145" t="str">
        <f t="shared" ca="1" si="23"/>
        <v>-</v>
      </c>
      <c r="N111" s="145" t="str">
        <f t="shared" ca="1" si="23"/>
        <v>-</v>
      </c>
      <c r="O111" s="143" t="e">
        <f t="shared" ca="1" si="30"/>
        <v>#N/A</v>
      </c>
    </row>
    <row r="112" spans="1:15">
      <c r="A112" s="143">
        <v>12</v>
      </c>
      <c r="B112" s="143" t="str">
        <f t="shared" ca="1" si="24"/>
        <v>N</v>
      </c>
      <c r="C112" s="143" t="str">
        <f t="shared" ca="1" si="31"/>
        <v>-</v>
      </c>
      <c r="D112" s="143" t="str">
        <f t="shared" ca="1" si="31"/>
        <v>-</v>
      </c>
      <c r="E112" s="143" t="str">
        <f t="shared" ca="1" si="31"/>
        <v>-</v>
      </c>
      <c r="F112" s="143" t="str">
        <f t="shared" ca="1" si="31"/>
        <v>-</v>
      </c>
      <c r="G112" s="151" t="str">
        <f t="shared" ca="1" si="31"/>
        <v>-</v>
      </c>
      <c r="H112" s="143" t="e">
        <f t="shared" ca="1" si="25"/>
        <v>#N/A</v>
      </c>
      <c r="I112" s="143" t="e">
        <f t="shared" ca="1" si="26"/>
        <v>#N/A</v>
      </c>
      <c r="J112" s="143" t="e">
        <f t="shared" ca="1" si="27"/>
        <v>#N/A</v>
      </c>
      <c r="K112" s="143" t="e">
        <f t="shared" ca="1" si="28"/>
        <v>#N/A</v>
      </c>
      <c r="L112" s="143" t="e">
        <f t="shared" ca="1" si="29"/>
        <v>#N/A</v>
      </c>
      <c r="M112" s="145" t="str">
        <f t="shared" ca="1" si="23"/>
        <v>-</v>
      </c>
      <c r="N112" s="145" t="str">
        <f t="shared" ca="1" si="23"/>
        <v>-</v>
      </c>
      <c r="O112" s="143" t="e">
        <f t="shared" ca="1" si="30"/>
        <v>#N/A</v>
      </c>
    </row>
    <row r="113" spans="1:15">
      <c r="A113" s="143">
        <v>13</v>
      </c>
      <c r="B113" s="143" t="str">
        <f t="shared" ca="1" si="24"/>
        <v>N</v>
      </c>
      <c r="C113" s="143" t="str">
        <f t="shared" ca="1" si="31"/>
        <v>-</v>
      </c>
      <c r="D113" s="143" t="str">
        <f t="shared" ca="1" si="31"/>
        <v>-</v>
      </c>
      <c r="E113" s="143" t="str">
        <f t="shared" ca="1" si="31"/>
        <v>-</v>
      </c>
      <c r="F113" s="143" t="str">
        <f t="shared" ca="1" si="31"/>
        <v>-</v>
      </c>
      <c r="G113" s="151" t="str">
        <f t="shared" ca="1" si="31"/>
        <v>-</v>
      </c>
      <c r="H113" s="143" t="e">
        <f t="shared" ca="1" si="25"/>
        <v>#N/A</v>
      </c>
      <c r="I113" s="143" t="e">
        <f t="shared" ca="1" si="26"/>
        <v>#N/A</v>
      </c>
      <c r="J113" s="143" t="e">
        <f t="shared" ca="1" si="27"/>
        <v>#N/A</v>
      </c>
      <c r="K113" s="143" t="e">
        <f t="shared" ca="1" si="28"/>
        <v>#N/A</v>
      </c>
      <c r="L113" s="143" t="e">
        <f t="shared" ca="1" si="29"/>
        <v>#N/A</v>
      </c>
      <c r="M113" s="145" t="str">
        <f t="shared" ca="1" si="23"/>
        <v>-</v>
      </c>
      <c r="N113" s="145" t="str">
        <f t="shared" ca="1" si="23"/>
        <v>-</v>
      </c>
      <c r="O113" s="143" t="e">
        <f t="shared" ca="1" si="30"/>
        <v>#N/A</v>
      </c>
    </row>
    <row r="114" spans="1:15">
      <c r="A114" s="143">
        <v>128</v>
      </c>
      <c r="B114" s="143" t="str">
        <f t="shared" ca="1" si="24"/>
        <v>N</v>
      </c>
      <c r="C114" s="143" t="str">
        <f t="shared" ca="1" si="31"/>
        <v>-</v>
      </c>
      <c r="D114" s="143" t="str">
        <f t="shared" ca="1" si="31"/>
        <v>-</v>
      </c>
      <c r="E114" s="143" t="str">
        <f t="shared" ca="1" si="31"/>
        <v>-</v>
      </c>
      <c r="F114" s="143" t="str">
        <f t="shared" ca="1" si="31"/>
        <v>-</v>
      </c>
      <c r="G114" s="151" t="str">
        <f t="shared" ca="1" si="31"/>
        <v>-</v>
      </c>
      <c r="H114" s="143" t="e">
        <f t="shared" ca="1" si="25"/>
        <v>#N/A</v>
      </c>
      <c r="I114" s="143" t="e">
        <f t="shared" ca="1" si="26"/>
        <v>#N/A</v>
      </c>
      <c r="J114" s="143" t="e">
        <f t="shared" ca="1" si="27"/>
        <v>#N/A</v>
      </c>
      <c r="K114" s="143" t="e">
        <f t="shared" ca="1" si="28"/>
        <v>#N/A</v>
      </c>
      <c r="L114" s="143" t="e">
        <f t="shared" ca="1" si="29"/>
        <v>#N/A</v>
      </c>
      <c r="M114" s="145" t="str">
        <f t="shared" ca="1" si="23"/>
        <v>-</v>
      </c>
      <c r="N114" s="145" t="str">
        <f t="shared" ca="1" si="23"/>
        <v>-</v>
      </c>
      <c r="O114" s="143" t="e">
        <f t="shared" ca="1" si="30"/>
        <v>#N/A</v>
      </c>
    </row>
    <row r="115" spans="1:15">
      <c r="A115" s="143">
        <v>129</v>
      </c>
      <c r="B115" s="143" t="str">
        <f t="shared" ca="1" si="24"/>
        <v>OK</v>
      </c>
      <c r="C115" s="143" t="str">
        <f t="shared" ref="C115:G124" ca="1" si="32">IF($B115="OK",OFFSET(gen_sort_ul,$A115,C$26),"-")</f>
        <v>Permian_Basin_CT2</v>
      </c>
      <c r="D115" s="143" t="str">
        <f t="shared" ca="1" si="32"/>
        <v>ng_gt</v>
      </c>
      <c r="E115" s="143" t="str">
        <f t="shared" ca="1" si="32"/>
        <v>ng</v>
      </c>
      <c r="F115" s="143">
        <f t="shared" ca="1" si="32"/>
        <v>8.9400000000000007E-2</v>
      </c>
      <c r="G115" s="151">
        <f t="shared" ca="1" si="32"/>
        <v>13.7497121</v>
      </c>
      <c r="H115" s="143" t="str">
        <f t="shared" ca="1" si="25"/>
        <v>ng_gt_midAge_med_avgEff</v>
      </c>
      <c r="I115" s="143" t="b">
        <f t="shared" ca="1" si="26"/>
        <v>1</v>
      </c>
      <c r="J115" s="143" t="str">
        <f t="shared" ca="1" si="27"/>
        <v>midAge</v>
      </c>
      <c r="K115" s="143" t="str">
        <f t="shared" ca="1" si="28"/>
        <v>med</v>
      </c>
      <c r="L115" s="143" t="str">
        <f t="shared" ca="1" si="29"/>
        <v>avgEff</v>
      </c>
      <c r="M115" s="145">
        <f t="shared" ref="M115:N134" ca="1" si="33">IF($B115="OK",OFFSET(gen_sort_ul,$A115,M$26),"-")</f>
        <v>1988</v>
      </c>
      <c r="N115" s="145" t="str">
        <f t="shared" ca="1" si="33"/>
        <v>Y</v>
      </c>
      <c r="O115" s="143">
        <f t="shared" ca="1" si="30"/>
        <v>5</v>
      </c>
    </row>
    <row r="116" spans="1:15">
      <c r="A116" s="143">
        <v>130</v>
      </c>
      <c r="B116" s="143" t="str">
        <f t="shared" ca="1" si="24"/>
        <v>OK</v>
      </c>
      <c r="C116" s="143" t="str">
        <f t="shared" ca="1" si="32"/>
        <v>Permian_Basin_CT3</v>
      </c>
      <c r="D116" s="143" t="str">
        <f t="shared" ca="1" si="32"/>
        <v>ng_gt</v>
      </c>
      <c r="E116" s="143" t="str">
        <f t="shared" ca="1" si="32"/>
        <v>ng</v>
      </c>
      <c r="F116" s="143">
        <f t="shared" ca="1" si="32"/>
        <v>8.9400000000000007E-2</v>
      </c>
      <c r="G116" s="151">
        <f t="shared" ca="1" si="32"/>
        <v>13.7497121</v>
      </c>
      <c r="H116" s="143" t="str">
        <f t="shared" ca="1" si="25"/>
        <v>ng_gt_midAge_med_avgEff</v>
      </c>
      <c r="I116" s="143" t="b">
        <f t="shared" ca="1" si="26"/>
        <v>1</v>
      </c>
      <c r="J116" s="143" t="str">
        <f t="shared" ca="1" si="27"/>
        <v>midAge</v>
      </c>
      <c r="K116" s="143" t="str">
        <f t="shared" ca="1" si="28"/>
        <v>med</v>
      </c>
      <c r="L116" s="143" t="str">
        <f t="shared" ca="1" si="29"/>
        <v>avgEff</v>
      </c>
      <c r="M116" s="145">
        <f t="shared" ca="1" si="33"/>
        <v>1988</v>
      </c>
      <c r="N116" s="145" t="str">
        <f t="shared" ca="1" si="33"/>
        <v>Y</v>
      </c>
      <c r="O116" s="143">
        <f t="shared" ca="1" si="30"/>
        <v>5</v>
      </c>
    </row>
    <row r="117" spans="1:15">
      <c r="A117" s="143">
        <v>131</v>
      </c>
      <c r="B117" s="143" t="str">
        <f t="shared" ca="1" si="24"/>
        <v>N</v>
      </c>
      <c r="C117" s="143" t="str">
        <f t="shared" ca="1" si="32"/>
        <v>-</v>
      </c>
      <c r="D117" s="143" t="str">
        <f t="shared" ca="1" si="32"/>
        <v>-</v>
      </c>
      <c r="E117" s="143" t="str">
        <f t="shared" ca="1" si="32"/>
        <v>-</v>
      </c>
      <c r="F117" s="143" t="str">
        <f t="shared" ca="1" si="32"/>
        <v>-</v>
      </c>
      <c r="G117" s="151" t="str">
        <f t="shared" ca="1" si="32"/>
        <v>-</v>
      </c>
      <c r="H117" s="143" t="e">
        <f t="shared" ca="1" si="25"/>
        <v>#N/A</v>
      </c>
      <c r="I117" s="143" t="e">
        <f t="shared" ca="1" si="26"/>
        <v>#N/A</v>
      </c>
      <c r="J117" s="143" t="e">
        <f t="shared" ca="1" si="27"/>
        <v>#N/A</v>
      </c>
      <c r="K117" s="143" t="e">
        <f t="shared" ca="1" si="28"/>
        <v>#N/A</v>
      </c>
      <c r="L117" s="143" t="e">
        <f t="shared" ca="1" si="29"/>
        <v>#N/A</v>
      </c>
      <c r="M117" s="145" t="str">
        <f t="shared" ca="1" si="33"/>
        <v>-</v>
      </c>
      <c r="N117" s="145" t="str">
        <f t="shared" ca="1" si="33"/>
        <v>-</v>
      </c>
      <c r="O117" s="143" t="e">
        <f t="shared" ca="1" si="30"/>
        <v>#N/A</v>
      </c>
    </row>
    <row r="118" spans="1:15">
      <c r="A118" s="143">
        <v>132</v>
      </c>
      <c r="B118" s="143" t="str">
        <f t="shared" ca="1" si="24"/>
        <v>N</v>
      </c>
      <c r="C118" s="143" t="str">
        <f t="shared" ca="1" si="32"/>
        <v>-</v>
      </c>
      <c r="D118" s="143" t="str">
        <f t="shared" ca="1" si="32"/>
        <v>-</v>
      </c>
      <c r="E118" s="143" t="str">
        <f t="shared" ca="1" si="32"/>
        <v>-</v>
      </c>
      <c r="F118" s="143" t="str">
        <f t="shared" ca="1" si="32"/>
        <v>-</v>
      </c>
      <c r="G118" s="151" t="str">
        <f t="shared" ca="1" si="32"/>
        <v>-</v>
      </c>
      <c r="H118" s="143" t="e">
        <f t="shared" ca="1" si="25"/>
        <v>#N/A</v>
      </c>
      <c r="I118" s="143" t="e">
        <f t="shared" ca="1" si="26"/>
        <v>#N/A</v>
      </c>
      <c r="J118" s="143" t="e">
        <f t="shared" ca="1" si="27"/>
        <v>#N/A</v>
      </c>
      <c r="K118" s="143" t="e">
        <f t="shared" ca="1" si="28"/>
        <v>#N/A</v>
      </c>
      <c r="L118" s="143" t="e">
        <f t="shared" ca="1" si="29"/>
        <v>#N/A</v>
      </c>
      <c r="M118" s="145" t="str">
        <f t="shared" ca="1" si="33"/>
        <v>-</v>
      </c>
      <c r="N118" s="145" t="str">
        <f t="shared" ca="1" si="33"/>
        <v>-</v>
      </c>
      <c r="O118" s="143" t="e">
        <f t="shared" ca="1" si="30"/>
        <v>#N/A</v>
      </c>
    </row>
    <row r="119" spans="1:15">
      <c r="A119" s="143">
        <v>138</v>
      </c>
      <c r="B119" s="143" t="str">
        <f t="shared" ca="1" si="24"/>
        <v>OK</v>
      </c>
      <c r="C119" s="143" t="str">
        <f t="shared" ca="1" si="32"/>
        <v>R_W_Miller_4</v>
      </c>
      <c r="D119" s="143" t="str">
        <f t="shared" ca="1" si="32"/>
        <v>ng_gt</v>
      </c>
      <c r="E119" s="143" t="str">
        <f t="shared" ca="1" si="32"/>
        <v>ng</v>
      </c>
      <c r="F119" s="143">
        <f t="shared" ca="1" si="32"/>
        <v>0.1188</v>
      </c>
      <c r="G119" s="151">
        <f t="shared" ca="1" si="32"/>
        <v>12.666144399999999</v>
      </c>
      <c r="H119" s="143" t="str">
        <f t="shared" ca="1" si="25"/>
        <v>ng_gt_midAge_med_avgEff</v>
      </c>
      <c r="I119" s="143" t="b">
        <f t="shared" ca="1" si="26"/>
        <v>1</v>
      </c>
      <c r="J119" s="143" t="str">
        <f t="shared" ca="1" si="27"/>
        <v>midAge</v>
      </c>
      <c r="K119" s="143" t="str">
        <f t="shared" ca="1" si="28"/>
        <v>med</v>
      </c>
      <c r="L119" s="143" t="str">
        <f t="shared" ca="1" si="29"/>
        <v>avgEff</v>
      </c>
      <c r="M119" s="145">
        <f t="shared" ca="1" si="33"/>
        <v>1994</v>
      </c>
      <c r="N119" s="145" t="str">
        <f t="shared" ca="1" si="33"/>
        <v>Y</v>
      </c>
      <c r="O119" s="143">
        <f t="shared" ca="1" si="30"/>
        <v>5</v>
      </c>
    </row>
    <row r="120" spans="1:15">
      <c r="A120" s="143">
        <v>139</v>
      </c>
      <c r="B120" s="143" t="str">
        <f t="shared" ca="1" si="24"/>
        <v>OK</v>
      </c>
      <c r="C120" s="143" t="str">
        <f t="shared" ca="1" si="32"/>
        <v>R_W_Miller_5</v>
      </c>
      <c r="D120" s="143" t="str">
        <f t="shared" ca="1" si="32"/>
        <v>ng_gt</v>
      </c>
      <c r="E120" s="143" t="str">
        <f t="shared" ca="1" si="32"/>
        <v>ng</v>
      </c>
      <c r="F120" s="143">
        <f t="shared" ca="1" si="32"/>
        <v>0.1188</v>
      </c>
      <c r="G120" s="151">
        <f t="shared" ca="1" si="32"/>
        <v>12.666144399999999</v>
      </c>
      <c r="H120" s="143" t="str">
        <f t="shared" ca="1" si="25"/>
        <v>ng_gt_midAge_med_avgEff</v>
      </c>
      <c r="I120" s="143" t="b">
        <f t="shared" ca="1" si="26"/>
        <v>1</v>
      </c>
      <c r="J120" s="143" t="str">
        <f t="shared" ca="1" si="27"/>
        <v>midAge</v>
      </c>
      <c r="K120" s="143" t="str">
        <f t="shared" ca="1" si="28"/>
        <v>med</v>
      </c>
      <c r="L120" s="143" t="str">
        <f t="shared" ca="1" si="29"/>
        <v>avgEff</v>
      </c>
      <c r="M120" s="145">
        <f t="shared" ca="1" si="33"/>
        <v>1994</v>
      </c>
      <c r="N120" s="145" t="str">
        <f t="shared" ca="1" si="33"/>
        <v>Y</v>
      </c>
      <c r="O120" s="143">
        <f t="shared" ca="1" si="30"/>
        <v>5</v>
      </c>
    </row>
    <row r="121" spans="1:15">
      <c r="A121" s="143">
        <v>143</v>
      </c>
      <c r="B121" s="143" t="str">
        <f t="shared" ca="1" si="24"/>
        <v>N</v>
      </c>
      <c r="C121" s="143" t="str">
        <f t="shared" ca="1" si="32"/>
        <v>-</v>
      </c>
      <c r="D121" s="143" t="str">
        <f t="shared" ca="1" si="32"/>
        <v>-</v>
      </c>
      <c r="E121" s="143" t="str">
        <f t="shared" ca="1" si="32"/>
        <v>-</v>
      </c>
      <c r="F121" s="143" t="str">
        <f t="shared" ca="1" si="32"/>
        <v>-</v>
      </c>
      <c r="G121" s="151" t="str">
        <f t="shared" ca="1" si="32"/>
        <v>-</v>
      </c>
      <c r="H121" s="143" t="e">
        <f t="shared" ca="1" si="25"/>
        <v>#N/A</v>
      </c>
      <c r="I121" s="143" t="e">
        <f t="shared" ca="1" si="26"/>
        <v>#N/A</v>
      </c>
      <c r="J121" s="143" t="e">
        <f t="shared" ca="1" si="27"/>
        <v>#N/A</v>
      </c>
      <c r="K121" s="143" t="e">
        <f t="shared" ca="1" si="28"/>
        <v>#N/A</v>
      </c>
      <c r="L121" s="143" t="e">
        <f t="shared" ca="1" si="29"/>
        <v>#N/A</v>
      </c>
      <c r="M121" s="145" t="str">
        <f t="shared" ca="1" si="33"/>
        <v>-</v>
      </c>
      <c r="N121" s="145" t="str">
        <f t="shared" ca="1" si="33"/>
        <v>-</v>
      </c>
      <c r="O121" s="143" t="e">
        <f t="shared" ca="1" si="30"/>
        <v>#N/A</v>
      </c>
    </row>
    <row r="122" spans="1:15">
      <c r="A122" s="143">
        <v>150</v>
      </c>
      <c r="B122" s="143" t="str">
        <f t="shared" ca="1" si="24"/>
        <v>OK</v>
      </c>
      <c r="C122" s="143" t="str">
        <f t="shared" ca="1" si="32"/>
        <v>San_Jacinto_Steam_Electric_Station_1</v>
      </c>
      <c r="D122" s="143" t="str">
        <f t="shared" ca="1" si="32"/>
        <v>ng_gt</v>
      </c>
      <c r="E122" s="143" t="str">
        <f t="shared" ca="1" si="32"/>
        <v>ng</v>
      </c>
      <c r="F122" s="143">
        <f t="shared" ca="1" si="32"/>
        <v>8.8200000000000001E-2</v>
      </c>
      <c r="G122" s="151">
        <f t="shared" ca="1" si="32"/>
        <v>13.5155355</v>
      </c>
      <c r="H122" s="143" t="str">
        <f t="shared" ca="1" si="25"/>
        <v>ng_gt_midAge_med_avgEff</v>
      </c>
      <c r="I122" s="143" t="b">
        <f t="shared" ca="1" si="26"/>
        <v>1</v>
      </c>
      <c r="J122" s="143" t="str">
        <f t="shared" ca="1" si="27"/>
        <v>midAge</v>
      </c>
      <c r="K122" s="143" t="str">
        <f t="shared" ca="1" si="28"/>
        <v>med</v>
      </c>
      <c r="L122" s="143" t="str">
        <f t="shared" ca="1" si="29"/>
        <v>avgEff</v>
      </c>
      <c r="M122" s="145">
        <f t="shared" ca="1" si="33"/>
        <v>1995</v>
      </c>
      <c r="N122" s="145" t="str">
        <f t="shared" ca="1" si="33"/>
        <v>N</v>
      </c>
      <c r="O122" s="143">
        <f t="shared" ca="1" si="30"/>
        <v>5</v>
      </c>
    </row>
    <row r="123" spans="1:15">
      <c r="A123" s="143">
        <v>151</v>
      </c>
      <c r="B123" s="143" t="str">
        <f t="shared" ca="1" si="24"/>
        <v>OK</v>
      </c>
      <c r="C123" s="143" t="str">
        <f t="shared" ca="1" si="32"/>
        <v>San_Jacinto_Steam_Electric_Station_2</v>
      </c>
      <c r="D123" s="143" t="str">
        <f t="shared" ca="1" si="32"/>
        <v>ng_gt</v>
      </c>
      <c r="E123" s="143" t="str">
        <f t="shared" ca="1" si="32"/>
        <v>ng</v>
      </c>
      <c r="F123" s="143">
        <f t="shared" ca="1" si="32"/>
        <v>8.8200000000000001E-2</v>
      </c>
      <c r="G123" s="151">
        <f t="shared" ca="1" si="32"/>
        <v>13.5155355</v>
      </c>
      <c r="H123" s="143" t="str">
        <f t="shared" ca="1" si="25"/>
        <v>ng_gt_midAge_med_avgEff</v>
      </c>
      <c r="I123" s="143" t="b">
        <f t="shared" ca="1" si="26"/>
        <v>1</v>
      </c>
      <c r="J123" s="143" t="str">
        <f t="shared" ca="1" si="27"/>
        <v>midAge</v>
      </c>
      <c r="K123" s="143" t="str">
        <f t="shared" ca="1" si="28"/>
        <v>med</v>
      </c>
      <c r="L123" s="143" t="str">
        <f t="shared" ca="1" si="29"/>
        <v>avgEff</v>
      </c>
      <c r="M123" s="145">
        <f t="shared" ca="1" si="33"/>
        <v>1995</v>
      </c>
      <c r="N123" s="145" t="str">
        <f t="shared" ca="1" si="33"/>
        <v>N</v>
      </c>
      <c r="O123" s="143">
        <f t="shared" ca="1" si="30"/>
        <v>5</v>
      </c>
    </row>
    <row r="124" spans="1:15">
      <c r="A124" s="143">
        <v>154</v>
      </c>
      <c r="B124" s="143" t="str">
        <f t="shared" ca="1" si="24"/>
        <v>N</v>
      </c>
      <c r="C124" s="143" t="str">
        <f t="shared" ca="1" si="32"/>
        <v>-</v>
      </c>
      <c r="D124" s="143" t="str">
        <f t="shared" ca="1" si="32"/>
        <v>-</v>
      </c>
      <c r="E124" s="143" t="str">
        <f t="shared" ca="1" si="32"/>
        <v>-</v>
      </c>
      <c r="F124" s="143" t="str">
        <f t="shared" ca="1" si="32"/>
        <v>-</v>
      </c>
      <c r="G124" s="151" t="str">
        <f t="shared" ca="1" si="32"/>
        <v>-</v>
      </c>
      <c r="H124" s="143" t="e">
        <f t="shared" ca="1" si="25"/>
        <v>#N/A</v>
      </c>
      <c r="I124" s="143" t="e">
        <f t="shared" ca="1" si="26"/>
        <v>#N/A</v>
      </c>
      <c r="J124" s="143" t="e">
        <f t="shared" ca="1" si="27"/>
        <v>#N/A</v>
      </c>
      <c r="K124" s="143" t="e">
        <f t="shared" ca="1" si="28"/>
        <v>#N/A</v>
      </c>
      <c r="L124" s="143" t="e">
        <f t="shared" ca="1" si="29"/>
        <v>#N/A</v>
      </c>
      <c r="M124" s="145" t="str">
        <f t="shared" ca="1" si="33"/>
        <v>-</v>
      </c>
      <c r="N124" s="145" t="str">
        <f t="shared" ca="1" si="33"/>
        <v>-</v>
      </c>
      <c r="O124" s="143" t="e">
        <f t="shared" ca="1" si="30"/>
        <v>#N/A</v>
      </c>
    </row>
    <row r="125" spans="1:15">
      <c r="A125" s="143">
        <v>155</v>
      </c>
      <c r="B125" s="143" t="str">
        <f t="shared" ca="1" si="24"/>
        <v>N</v>
      </c>
      <c r="C125" s="143" t="str">
        <f t="shared" ref="C125:G134" ca="1" si="34">IF($B125="OK",OFFSET(gen_sort_ul,$A125,C$26),"-")</f>
        <v>-</v>
      </c>
      <c r="D125" s="143" t="str">
        <f t="shared" ca="1" si="34"/>
        <v>-</v>
      </c>
      <c r="E125" s="143" t="str">
        <f t="shared" ca="1" si="34"/>
        <v>-</v>
      </c>
      <c r="F125" s="143" t="str">
        <f t="shared" ca="1" si="34"/>
        <v>-</v>
      </c>
      <c r="G125" s="151" t="str">
        <f t="shared" ca="1" si="34"/>
        <v>-</v>
      </c>
      <c r="H125" s="143" t="e">
        <f t="shared" ca="1" si="25"/>
        <v>#N/A</v>
      </c>
      <c r="I125" s="143" t="e">
        <f t="shared" ca="1" si="26"/>
        <v>#N/A</v>
      </c>
      <c r="J125" s="143" t="e">
        <f t="shared" ca="1" si="27"/>
        <v>#N/A</v>
      </c>
      <c r="K125" s="143" t="e">
        <f t="shared" ca="1" si="28"/>
        <v>#N/A</v>
      </c>
      <c r="L125" s="143" t="e">
        <f t="shared" ca="1" si="29"/>
        <v>#N/A</v>
      </c>
      <c r="M125" s="145" t="str">
        <f t="shared" ca="1" si="33"/>
        <v>-</v>
      </c>
      <c r="N125" s="145" t="str">
        <f t="shared" ca="1" si="33"/>
        <v>-</v>
      </c>
      <c r="O125" s="143" t="e">
        <f t="shared" ca="1" si="30"/>
        <v>#N/A</v>
      </c>
    </row>
    <row r="126" spans="1:15">
      <c r="A126" s="143">
        <v>156</v>
      </c>
      <c r="B126" s="143" t="str">
        <f t="shared" ca="1" si="24"/>
        <v>N</v>
      </c>
      <c r="C126" s="143" t="str">
        <f t="shared" ca="1" si="34"/>
        <v>-</v>
      </c>
      <c r="D126" s="143" t="str">
        <f t="shared" ca="1" si="34"/>
        <v>-</v>
      </c>
      <c r="E126" s="143" t="str">
        <f t="shared" ca="1" si="34"/>
        <v>-</v>
      </c>
      <c r="F126" s="143" t="str">
        <f t="shared" ca="1" si="34"/>
        <v>-</v>
      </c>
      <c r="G126" s="151" t="str">
        <f t="shared" ca="1" si="34"/>
        <v>-</v>
      </c>
      <c r="H126" s="143" t="e">
        <f t="shared" ca="1" si="25"/>
        <v>#N/A</v>
      </c>
      <c r="I126" s="143" t="e">
        <f t="shared" ca="1" si="26"/>
        <v>#N/A</v>
      </c>
      <c r="J126" s="143" t="e">
        <f t="shared" ca="1" si="27"/>
        <v>#N/A</v>
      </c>
      <c r="K126" s="143" t="e">
        <f t="shared" ca="1" si="28"/>
        <v>#N/A</v>
      </c>
      <c r="L126" s="143" t="e">
        <f t="shared" ca="1" si="29"/>
        <v>#N/A</v>
      </c>
      <c r="M126" s="145" t="str">
        <f t="shared" ca="1" si="33"/>
        <v>-</v>
      </c>
      <c r="N126" s="145" t="str">
        <f t="shared" ca="1" si="33"/>
        <v>-</v>
      </c>
      <c r="O126" s="143" t="e">
        <f t="shared" ca="1" si="30"/>
        <v>#N/A</v>
      </c>
    </row>
    <row r="127" spans="1:15">
      <c r="A127" s="143">
        <v>157</v>
      </c>
      <c r="B127" s="143" t="str">
        <f t="shared" ca="1" si="24"/>
        <v>N</v>
      </c>
      <c r="C127" s="143" t="str">
        <f t="shared" ca="1" si="34"/>
        <v>-</v>
      </c>
      <c r="D127" s="143" t="str">
        <f t="shared" ca="1" si="34"/>
        <v>-</v>
      </c>
      <c r="E127" s="143" t="str">
        <f t="shared" ca="1" si="34"/>
        <v>-</v>
      </c>
      <c r="F127" s="143" t="str">
        <f t="shared" ca="1" si="34"/>
        <v>-</v>
      </c>
      <c r="G127" s="151" t="str">
        <f t="shared" ca="1" si="34"/>
        <v>-</v>
      </c>
      <c r="H127" s="143" t="e">
        <f t="shared" ca="1" si="25"/>
        <v>#N/A</v>
      </c>
      <c r="I127" s="143" t="e">
        <f t="shared" ca="1" si="26"/>
        <v>#N/A</v>
      </c>
      <c r="J127" s="143" t="e">
        <f t="shared" ca="1" si="27"/>
        <v>#N/A</v>
      </c>
      <c r="K127" s="143" t="e">
        <f t="shared" ca="1" si="28"/>
        <v>#N/A</v>
      </c>
      <c r="L127" s="143" t="e">
        <f t="shared" ca="1" si="29"/>
        <v>#N/A</v>
      </c>
      <c r="M127" s="145" t="str">
        <f t="shared" ca="1" si="33"/>
        <v>-</v>
      </c>
      <c r="N127" s="145" t="str">
        <f t="shared" ca="1" si="33"/>
        <v>-</v>
      </c>
      <c r="O127" s="143" t="e">
        <f t="shared" ca="1" si="30"/>
        <v>#N/A</v>
      </c>
    </row>
    <row r="128" spans="1:15">
      <c r="A128" s="143">
        <v>159</v>
      </c>
      <c r="B128" s="143" t="str">
        <f t="shared" ca="1" si="24"/>
        <v>N</v>
      </c>
      <c r="C128" s="143" t="str">
        <f t="shared" ca="1" si="34"/>
        <v>-</v>
      </c>
      <c r="D128" s="143" t="str">
        <f t="shared" ca="1" si="34"/>
        <v>-</v>
      </c>
      <c r="E128" s="143" t="str">
        <f t="shared" ca="1" si="34"/>
        <v>-</v>
      </c>
      <c r="F128" s="143" t="str">
        <f t="shared" ca="1" si="34"/>
        <v>-</v>
      </c>
      <c r="G128" s="151" t="str">
        <f t="shared" ca="1" si="34"/>
        <v>-</v>
      </c>
      <c r="H128" s="143" t="e">
        <f t="shared" ca="1" si="25"/>
        <v>#N/A</v>
      </c>
      <c r="I128" s="143" t="e">
        <f t="shared" ca="1" si="26"/>
        <v>#N/A</v>
      </c>
      <c r="J128" s="143" t="e">
        <f t="shared" ca="1" si="27"/>
        <v>#N/A</v>
      </c>
      <c r="K128" s="143" t="e">
        <f t="shared" ca="1" si="28"/>
        <v>#N/A</v>
      </c>
      <c r="L128" s="143" t="e">
        <f t="shared" ca="1" si="29"/>
        <v>#N/A</v>
      </c>
      <c r="M128" s="145" t="str">
        <f t="shared" ca="1" si="33"/>
        <v>-</v>
      </c>
      <c r="N128" s="145" t="str">
        <f t="shared" ca="1" si="33"/>
        <v>-</v>
      </c>
      <c r="O128" s="143" t="e">
        <f t="shared" ca="1" si="30"/>
        <v>#N/A</v>
      </c>
    </row>
    <row r="129" spans="1:15">
      <c r="A129" s="143">
        <v>172</v>
      </c>
      <c r="B129" s="143" t="str">
        <f t="shared" ca="1" si="24"/>
        <v>N</v>
      </c>
      <c r="C129" s="143" t="str">
        <f t="shared" ca="1" si="34"/>
        <v>-</v>
      </c>
      <c r="D129" s="143" t="str">
        <f t="shared" ca="1" si="34"/>
        <v>-</v>
      </c>
      <c r="E129" s="143" t="str">
        <f t="shared" ca="1" si="34"/>
        <v>-</v>
      </c>
      <c r="F129" s="143" t="str">
        <f t="shared" ca="1" si="34"/>
        <v>-</v>
      </c>
      <c r="G129" s="151" t="str">
        <f t="shared" ca="1" si="34"/>
        <v>-</v>
      </c>
      <c r="H129" s="143" t="e">
        <f t="shared" ca="1" si="25"/>
        <v>#N/A</v>
      </c>
      <c r="I129" s="143" t="e">
        <f t="shared" ca="1" si="26"/>
        <v>#N/A</v>
      </c>
      <c r="J129" s="143" t="e">
        <f t="shared" ca="1" si="27"/>
        <v>#N/A</v>
      </c>
      <c r="K129" s="143" t="e">
        <f t="shared" ca="1" si="28"/>
        <v>#N/A</v>
      </c>
      <c r="L129" s="143" t="e">
        <f t="shared" ca="1" si="29"/>
        <v>#N/A</v>
      </c>
      <c r="M129" s="145" t="str">
        <f t="shared" ca="1" si="33"/>
        <v>-</v>
      </c>
      <c r="N129" s="145" t="str">
        <f t="shared" ca="1" si="33"/>
        <v>-</v>
      </c>
      <c r="O129" s="143" t="e">
        <f t="shared" ca="1" si="30"/>
        <v>#N/A</v>
      </c>
    </row>
    <row r="130" spans="1:15">
      <c r="A130" s="143">
        <v>173</v>
      </c>
      <c r="B130" s="143" t="str">
        <f t="shared" ca="1" si="24"/>
        <v>N</v>
      </c>
      <c r="C130" s="143" t="str">
        <f t="shared" ca="1" si="34"/>
        <v>-</v>
      </c>
      <c r="D130" s="143" t="str">
        <f t="shared" ca="1" si="34"/>
        <v>-</v>
      </c>
      <c r="E130" s="143" t="str">
        <f t="shared" ca="1" si="34"/>
        <v>-</v>
      </c>
      <c r="F130" s="143" t="str">
        <f t="shared" ca="1" si="34"/>
        <v>-</v>
      </c>
      <c r="G130" s="151" t="str">
        <f t="shared" ca="1" si="34"/>
        <v>-</v>
      </c>
      <c r="H130" s="143" t="e">
        <f t="shared" ca="1" si="25"/>
        <v>#N/A</v>
      </c>
      <c r="I130" s="143" t="e">
        <f t="shared" ca="1" si="26"/>
        <v>#N/A</v>
      </c>
      <c r="J130" s="143" t="e">
        <f t="shared" ca="1" si="27"/>
        <v>#N/A</v>
      </c>
      <c r="K130" s="143" t="e">
        <f t="shared" ca="1" si="28"/>
        <v>#N/A</v>
      </c>
      <c r="L130" s="143" t="e">
        <f t="shared" ca="1" si="29"/>
        <v>#N/A</v>
      </c>
      <c r="M130" s="145" t="str">
        <f t="shared" ca="1" si="33"/>
        <v>-</v>
      </c>
      <c r="N130" s="145" t="str">
        <f t="shared" ca="1" si="33"/>
        <v>-</v>
      </c>
      <c r="O130" s="143" t="e">
        <f t="shared" ca="1" si="30"/>
        <v>#N/A</v>
      </c>
    </row>
    <row r="131" spans="1:15">
      <c r="A131" s="143">
        <v>174</v>
      </c>
      <c r="B131" s="143" t="str">
        <f t="shared" ca="1" si="24"/>
        <v>N</v>
      </c>
      <c r="C131" s="143" t="str">
        <f t="shared" ca="1" si="34"/>
        <v>-</v>
      </c>
      <c r="D131" s="143" t="str">
        <f t="shared" ca="1" si="34"/>
        <v>-</v>
      </c>
      <c r="E131" s="143" t="str">
        <f t="shared" ca="1" si="34"/>
        <v>-</v>
      </c>
      <c r="F131" s="143" t="str">
        <f t="shared" ca="1" si="34"/>
        <v>-</v>
      </c>
      <c r="G131" s="151" t="str">
        <f t="shared" ca="1" si="34"/>
        <v>-</v>
      </c>
      <c r="H131" s="143" t="e">
        <f t="shared" ca="1" si="25"/>
        <v>#N/A</v>
      </c>
      <c r="I131" s="143" t="e">
        <f t="shared" ca="1" si="26"/>
        <v>#N/A</v>
      </c>
      <c r="J131" s="143" t="e">
        <f t="shared" ca="1" si="27"/>
        <v>#N/A</v>
      </c>
      <c r="K131" s="143" t="e">
        <f t="shared" ca="1" si="28"/>
        <v>#N/A</v>
      </c>
      <c r="L131" s="143" t="e">
        <f t="shared" ca="1" si="29"/>
        <v>#N/A</v>
      </c>
      <c r="M131" s="145" t="str">
        <f t="shared" ca="1" si="33"/>
        <v>-</v>
      </c>
      <c r="N131" s="145" t="str">
        <f t="shared" ca="1" si="33"/>
        <v>-</v>
      </c>
      <c r="O131" s="143" t="e">
        <f t="shared" ca="1" si="30"/>
        <v>#N/A</v>
      </c>
    </row>
    <row r="132" spans="1:15">
      <c r="A132" s="143">
        <v>175</v>
      </c>
      <c r="B132" s="143" t="str">
        <f t="shared" ca="1" si="24"/>
        <v>N</v>
      </c>
      <c r="C132" s="143" t="str">
        <f t="shared" ca="1" si="34"/>
        <v>-</v>
      </c>
      <c r="D132" s="143" t="str">
        <f t="shared" ca="1" si="34"/>
        <v>-</v>
      </c>
      <c r="E132" s="143" t="str">
        <f t="shared" ca="1" si="34"/>
        <v>-</v>
      </c>
      <c r="F132" s="143" t="str">
        <f t="shared" ca="1" si="34"/>
        <v>-</v>
      </c>
      <c r="G132" s="151" t="str">
        <f t="shared" ca="1" si="34"/>
        <v>-</v>
      </c>
      <c r="H132" s="143" t="e">
        <f t="shared" ca="1" si="25"/>
        <v>#N/A</v>
      </c>
      <c r="I132" s="143" t="e">
        <f t="shared" ca="1" si="26"/>
        <v>#N/A</v>
      </c>
      <c r="J132" s="143" t="e">
        <f t="shared" ca="1" si="27"/>
        <v>#N/A</v>
      </c>
      <c r="K132" s="143" t="e">
        <f t="shared" ca="1" si="28"/>
        <v>#N/A</v>
      </c>
      <c r="L132" s="143" t="e">
        <f t="shared" ca="1" si="29"/>
        <v>#N/A</v>
      </c>
      <c r="M132" s="145" t="str">
        <f t="shared" ca="1" si="33"/>
        <v>-</v>
      </c>
      <c r="N132" s="145" t="str">
        <f t="shared" ca="1" si="33"/>
        <v>-</v>
      </c>
      <c r="O132" s="143" t="e">
        <f t="shared" ca="1" si="30"/>
        <v>#N/A</v>
      </c>
    </row>
    <row r="133" spans="1:15">
      <c r="A133" s="143">
        <v>176</v>
      </c>
      <c r="B133" s="143" t="str">
        <f t="shared" ca="1" si="24"/>
        <v>N</v>
      </c>
      <c r="C133" s="143" t="str">
        <f t="shared" ca="1" si="34"/>
        <v>-</v>
      </c>
      <c r="D133" s="143" t="str">
        <f t="shared" ca="1" si="34"/>
        <v>-</v>
      </c>
      <c r="E133" s="143" t="str">
        <f t="shared" ca="1" si="34"/>
        <v>-</v>
      </c>
      <c r="F133" s="143" t="str">
        <f t="shared" ca="1" si="34"/>
        <v>-</v>
      </c>
      <c r="G133" s="151" t="str">
        <f t="shared" ca="1" si="34"/>
        <v>-</v>
      </c>
      <c r="H133" s="143" t="e">
        <f t="shared" ca="1" si="25"/>
        <v>#N/A</v>
      </c>
      <c r="I133" s="143" t="e">
        <f t="shared" ca="1" si="26"/>
        <v>#N/A</v>
      </c>
      <c r="J133" s="143" t="e">
        <f t="shared" ca="1" si="27"/>
        <v>#N/A</v>
      </c>
      <c r="K133" s="143" t="e">
        <f t="shared" ca="1" si="28"/>
        <v>#N/A</v>
      </c>
      <c r="L133" s="143" t="e">
        <f t="shared" ca="1" si="29"/>
        <v>#N/A</v>
      </c>
      <c r="M133" s="145" t="str">
        <f t="shared" ca="1" si="33"/>
        <v>-</v>
      </c>
      <c r="N133" s="145" t="str">
        <f t="shared" ca="1" si="33"/>
        <v>-</v>
      </c>
      <c r="O133" s="143" t="e">
        <f t="shared" ca="1" si="30"/>
        <v>#N/A</v>
      </c>
    </row>
    <row r="134" spans="1:15">
      <c r="A134" s="143">
        <v>177</v>
      </c>
      <c r="B134" s="143" t="str">
        <f t="shared" ca="1" si="24"/>
        <v>N</v>
      </c>
      <c r="C134" s="143" t="str">
        <f t="shared" ca="1" si="34"/>
        <v>-</v>
      </c>
      <c r="D134" s="143" t="str">
        <f t="shared" ca="1" si="34"/>
        <v>-</v>
      </c>
      <c r="E134" s="143" t="str">
        <f t="shared" ca="1" si="34"/>
        <v>-</v>
      </c>
      <c r="F134" s="143" t="str">
        <f t="shared" ca="1" si="34"/>
        <v>-</v>
      </c>
      <c r="G134" s="151" t="str">
        <f t="shared" ca="1" si="34"/>
        <v>-</v>
      </c>
      <c r="H134" s="143" t="e">
        <f t="shared" ca="1" si="25"/>
        <v>#N/A</v>
      </c>
      <c r="I134" s="143" t="e">
        <f t="shared" ca="1" si="26"/>
        <v>#N/A</v>
      </c>
      <c r="J134" s="143" t="e">
        <f t="shared" ca="1" si="27"/>
        <v>#N/A</v>
      </c>
      <c r="K134" s="143" t="e">
        <f t="shared" ca="1" si="28"/>
        <v>#N/A</v>
      </c>
      <c r="L134" s="143" t="e">
        <f t="shared" ca="1" si="29"/>
        <v>#N/A</v>
      </c>
      <c r="M134" s="145" t="str">
        <f t="shared" ca="1" si="33"/>
        <v>-</v>
      </c>
      <c r="N134" s="145" t="str">
        <f t="shared" ca="1" si="33"/>
        <v>-</v>
      </c>
      <c r="O134" s="143" t="e">
        <f t="shared" ca="1" si="30"/>
        <v>#N/A</v>
      </c>
    </row>
    <row r="135" spans="1:15">
      <c r="A135" s="143">
        <v>81</v>
      </c>
      <c r="B135" s="143" t="str">
        <f t="shared" ca="1" si="24"/>
        <v>N</v>
      </c>
      <c r="C135" s="143" t="str">
        <f t="shared" ref="C135:G144" ca="1" si="35">IF($B135="OK",OFFSET(gen_sort_ul,$A135,C$26),"-")</f>
        <v>-</v>
      </c>
      <c r="D135" s="143" t="str">
        <f t="shared" ca="1" si="35"/>
        <v>-</v>
      </c>
      <c r="E135" s="143" t="str">
        <f t="shared" ca="1" si="35"/>
        <v>-</v>
      </c>
      <c r="F135" s="143" t="str">
        <f t="shared" ca="1" si="35"/>
        <v>-</v>
      </c>
      <c r="G135" s="151" t="str">
        <f t="shared" ca="1" si="35"/>
        <v>-</v>
      </c>
      <c r="H135" s="143" t="e">
        <f t="shared" ca="1" si="25"/>
        <v>#N/A</v>
      </c>
      <c r="I135" s="143" t="e">
        <f t="shared" ca="1" si="26"/>
        <v>#N/A</v>
      </c>
      <c r="J135" s="143" t="e">
        <f t="shared" ca="1" si="27"/>
        <v>#N/A</v>
      </c>
      <c r="K135" s="143" t="e">
        <f t="shared" ca="1" si="28"/>
        <v>#N/A</v>
      </c>
      <c r="L135" s="143" t="e">
        <f t="shared" ca="1" si="29"/>
        <v>#N/A</v>
      </c>
      <c r="M135" s="145" t="str">
        <f t="shared" ref="M135:N154" ca="1" si="36">IF($B135="OK",OFFSET(gen_sort_ul,$A135,M$26),"-")</f>
        <v>-</v>
      </c>
      <c r="N135" s="145" t="str">
        <f t="shared" ca="1" si="36"/>
        <v>-</v>
      </c>
      <c r="O135" s="143" t="e">
        <f t="shared" ca="1" si="30"/>
        <v>#N/A</v>
      </c>
    </row>
    <row r="136" spans="1:15">
      <c r="A136" s="143">
        <v>82</v>
      </c>
      <c r="B136" s="143" t="str">
        <f t="shared" ca="1" si="24"/>
        <v>N</v>
      </c>
      <c r="C136" s="143" t="str">
        <f t="shared" ca="1" si="35"/>
        <v>-</v>
      </c>
      <c r="D136" s="143" t="str">
        <f t="shared" ca="1" si="35"/>
        <v>-</v>
      </c>
      <c r="E136" s="143" t="str">
        <f t="shared" ca="1" si="35"/>
        <v>-</v>
      </c>
      <c r="F136" s="143" t="str">
        <f t="shared" ca="1" si="35"/>
        <v>-</v>
      </c>
      <c r="G136" s="151" t="str">
        <f t="shared" ca="1" si="35"/>
        <v>-</v>
      </c>
      <c r="H136" s="143" t="e">
        <f t="shared" ca="1" si="25"/>
        <v>#N/A</v>
      </c>
      <c r="I136" s="143" t="e">
        <f t="shared" ca="1" si="26"/>
        <v>#N/A</v>
      </c>
      <c r="J136" s="143" t="e">
        <f t="shared" ca="1" si="27"/>
        <v>#N/A</v>
      </c>
      <c r="K136" s="143" t="e">
        <f t="shared" ca="1" si="28"/>
        <v>#N/A</v>
      </c>
      <c r="L136" s="143" t="e">
        <f t="shared" ca="1" si="29"/>
        <v>#N/A</v>
      </c>
      <c r="M136" s="145" t="str">
        <f t="shared" ca="1" si="36"/>
        <v>-</v>
      </c>
      <c r="N136" s="145" t="str">
        <f t="shared" ca="1" si="36"/>
        <v>-</v>
      </c>
      <c r="O136" s="143" t="e">
        <f t="shared" ca="1" si="30"/>
        <v>#N/A</v>
      </c>
    </row>
    <row r="137" spans="1:15">
      <c r="A137" s="143">
        <v>83</v>
      </c>
      <c r="B137" s="143" t="str">
        <f t="shared" ca="1" si="24"/>
        <v>N</v>
      </c>
      <c r="C137" s="143" t="str">
        <f t="shared" ca="1" si="35"/>
        <v>-</v>
      </c>
      <c r="D137" s="143" t="str">
        <f t="shared" ca="1" si="35"/>
        <v>-</v>
      </c>
      <c r="E137" s="143" t="str">
        <f t="shared" ca="1" si="35"/>
        <v>-</v>
      </c>
      <c r="F137" s="143" t="str">
        <f t="shared" ca="1" si="35"/>
        <v>-</v>
      </c>
      <c r="G137" s="151" t="str">
        <f t="shared" ca="1" si="35"/>
        <v>-</v>
      </c>
      <c r="H137" s="143" t="e">
        <f t="shared" ca="1" si="25"/>
        <v>#N/A</v>
      </c>
      <c r="I137" s="143" t="e">
        <f t="shared" ca="1" si="26"/>
        <v>#N/A</v>
      </c>
      <c r="J137" s="143" t="e">
        <f t="shared" ca="1" si="27"/>
        <v>#N/A</v>
      </c>
      <c r="K137" s="143" t="e">
        <f t="shared" ca="1" si="28"/>
        <v>#N/A</v>
      </c>
      <c r="L137" s="143" t="e">
        <f t="shared" ca="1" si="29"/>
        <v>#N/A</v>
      </c>
      <c r="M137" s="145" t="str">
        <f t="shared" ca="1" si="36"/>
        <v>-</v>
      </c>
      <c r="N137" s="145" t="str">
        <f t="shared" ca="1" si="36"/>
        <v>-</v>
      </c>
      <c r="O137" s="143" t="e">
        <f t="shared" ca="1" si="30"/>
        <v>#N/A</v>
      </c>
    </row>
    <row r="138" spans="1:15">
      <c r="A138" s="143">
        <v>84</v>
      </c>
      <c r="B138" s="143" t="str">
        <f t="shared" ca="1" si="24"/>
        <v>N</v>
      </c>
      <c r="C138" s="143" t="str">
        <f t="shared" ca="1" si="35"/>
        <v>-</v>
      </c>
      <c r="D138" s="143" t="str">
        <f t="shared" ca="1" si="35"/>
        <v>-</v>
      </c>
      <c r="E138" s="143" t="str">
        <f t="shared" ca="1" si="35"/>
        <v>-</v>
      </c>
      <c r="F138" s="143" t="str">
        <f t="shared" ca="1" si="35"/>
        <v>-</v>
      </c>
      <c r="G138" s="151" t="str">
        <f t="shared" ca="1" si="35"/>
        <v>-</v>
      </c>
      <c r="H138" s="143" t="e">
        <f t="shared" ca="1" si="25"/>
        <v>#N/A</v>
      </c>
      <c r="I138" s="143" t="e">
        <f t="shared" ca="1" si="26"/>
        <v>#N/A</v>
      </c>
      <c r="J138" s="143" t="e">
        <f t="shared" ca="1" si="27"/>
        <v>#N/A</v>
      </c>
      <c r="K138" s="143" t="e">
        <f t="shared" ca="1" si="28"/>
        <v>#N/A</v>
      </c>
      <c r="L138" s="143" t="e">
        <f t="shared" ca="1" si="29"/>
        <v>#N/A</v>
      </c>
      <c r="M138" s="145" t="str">
        <f t="shared" ca="1" si="36"/>
        <v>-</v>
      </c>
      <c r="N138" s="145" t="str">
        <f t="shared" ca="1" si="36"/>
        <v>-</v>
      </c>
      <c r="O138" s="143" t="e">
        <f t="shared" ca="1" si="30"/>
        <v>#N/A</v>
      </c>
    </row>
    <row r="139" spans="1:15">
      <c r="A139" s="143">
        <v>103</v>
      </c>
      <c r="B139" s="143" t="str">
        <f t="shared" ca="1" si="24"/>
        <v>N</v>
      </c>
      <c r="C139" s="143" t="str">
        <f t="shared" ca="1" si="35"/>
        <v>-</v>
      </c>
      <c r="D139" s="143" t="str">
        <f t="shared" ca="1" si="35"/>
        <v>-</v>
      </c>
      <c r="E139" s="143" t="str">
        <f t="shared" ca="1" si="35"/>
        <v>-</v>
      </c>
      <c r="F139" s="143" t="str">
        <f t="shared" ca="1" si="35"/>
        <v>-</v>
      </c>
      <c r="G139" s="151" t="str">
        <f t="shared" ca="1" si="35"/>
        <v>-</v>
      </c>
      <c r="H139" s="143" t="e">
        <f t="shared" ca="1" si="25"/>
        <v>#N/A</v>
      </c>
      <c r="I139" s="143" t="e">
        <f t="shared" ca="1" si="26"/>
        <v>#N/A</v>
      </c>
      <c r="J139" s="143" t="e">
        <f t="shared" ca="1" si="27"/>
        <v>#N/A</v>
      </c>
      <c r="K139" s="143" t="e">
        <f t="shared" ca="1" si="28"/>
        <v>#N/A</v>
      </c>
      <c r="L139" s="143" t="e">
        <f t="shared" ca="1" si="29"/>
        <v>#N/A</v>
      </c>
      <c r="M139" s="145" t="str">
        <f t="shared" ca="1" si="36"/>
        <v>-</v>
      </c>
      <c r="N139" s="145" t="str">
        <f t="shared" ca="1" si="36"/>
        <v>-</v>
      </c>
      <c r="O139" s="143" t="e">
        <f t="shared" ca="1" si="30"/>
        <v>#N/A</v>
      </c>
    </row>
    <row r="140" spans="1:15">
      <c r="A140" s="143">
        <v>104</v>
      </c>
      <c r="B140" s="143" t="str">
        <f t="shared" ca="1" si="24"/>
        <v>N</v>
      </c>
      <c r="C140" s="143" t="str">
        <f t="shared" ca="1" si="35"/>
        <v>-</v>
      </c>
      <c r="D140" s="143" t="str">
        <f t="shared" ca="1" si="35"/>
        <v>-</v>
      </c>
      <c r="E140" s="143" t="str">
        <f t="shared" ca="1" si="35"/>
        <v>-</v>
      </c>
      <c r="F140" s="143" t="str">
        <f t="shared" ca="1" si="35"/>
        <v>-</v>
      </c>
      <c r="G140" s="151" t="str">
        <f t="shared" ca="1" si="35"/>
        <v>-</v>
      </c>
      <c r="H140" s="143" t="e">
        <f t="shared" ca="1" si="25"/>
        <v>#N/A</v>
      </c>
      <c r="I140" s="143" t="e">
        <f t="shared" ca="1" si="26"/>
        <v>#N/A</v>
      </c>
      <c r="J140" s="143" t="e">
        <f t="shared" ca="1" si="27"/>
        <v>#N/A</v>
      </c>
      <c r="K140" s="143" t="e">
        <f t="shared" ca="1" si="28"/>
        <v>#N/A</v>
      </c>
      <c r="L140" s="143" t="e">
        <f t="shared" ca="1" si="29"/>
        <v>#N/A</v>
      </c>
      <c r="M140" s="145" t="str">
        <f t="shared" ca="1" si="36"/>
        <v>-</v>
      </c>
      <c r="N140" s="145" t="str">
        <f t="shared" ca="1" si="36"/>
        <v>-</v>
      </c>
      <c r="O140" s="143" t="e">
        <f t="shared" ca="1" si="30"/>
        <v>#N/A</v>
      </c>
    </row>
    <row r="141" spans="1:15">
      <c r="A141" s="143">
        <v>105</v>
      </c>
      <c r="B141" s="143" t="str">
        <f t="shared" ca="1" si="24"/>
        <v>N</v>
      </c>
      <c r="C141" s="143" t="str">
        <f t="shared" ca="1" si="35"/>
        <v>-</v>
      </c>
      <c r="D141" s="143" t="str">
        <f t="shared" ca="1" si="35"/>
        <v>-</v>
      </c>
      <c r="E141" s="143" t="str">
        <f t="shared" ca="1" si="35"/>
        <v>-</v>
      </c>
      <c r="F141" s="143" t="str">
        <f t="shared" ca="1" si="35"/>
        <v>-</v>
      </c>
      <c r="G141" s="151" t="str">
        <f t="shared" ca="1" si="35"/>
        <v>-</v>
      </c>
      <c r="H141" s="143" t="e">
        <f t="shared" ca="1" si="25"/>
        <v>#N/A</v>
      </c>
      <c r="I141" s="143" t="e">
        <f t="shared" ca="1" si="26"/>
        <v>#N/A</v>
      </c>
      <c r="J141" s="143" t="e">
        <f t="shared" ca="1" si="27"/>
        <v>#N/A</v>
      </c>
      <c r="K141" s="143" t="e">
        <f t="shared" ca="1" si="28"/>
        <v>#N/A</v>
      </c>
      <c r="L141" s="143" t="e">
        <f t="shared" ca="1" si="29"/>
        <v>#N/A</v>
      </c>
      <c r="M141" s="145" t="str">
        <f t="shared" ca="1" si="36"/>
        <v>-</v>
      </c>
      <c r="N141" s="145" t="str">
        <f t="shared" ca="1" si="36"/>
        <v>-</v>
      </c>
      <c r="O141" s="143" t="e">
        <f t="shared" ca="1" si="30"/>
        <v>#N/A</v>
      </c>
    </row>
    <row r="142" spans="1:15">
      <c r="A142" s="143">
        <v>106</v>
      </c>
      <c r="B142" s="143" t="str">
        <f t="shared" ca="1" si="24"/>
        <v>N</v>
      </c>
      <c r="C142" s="143" t="str">
        <f t="shared" ca="1" si="35"/>
        <v>-</v>
      </c>
      <c r="D142" s="143" t="str">
        <f t="shared" ca="1" si="35"/>
        <v>-</v>
      </c>
      <c r="E142" s="143" t="str">
        <f t="shared" ca="1" si="35"/>
        <v>-</v>
      </c>
      <c r="F142" s="143" t="str">
        <f t="shared" ca="1" si="35"/>
        <v>-</v>
      </c>
      <c r="G142" s="151" t="str">
        <f t="shared" ca="1" si="35"/>
        <v>-</v>
      </c>
      <c r="H142" s="143" t="e">
        <f t="shared" ca="1" si="25"/>
        <v>#N/A</v>
      </c>
      <c r="I142" s="143" t="e">
        <f t="shared" ca="1" si="26"/>
        <v>#N/A</v>
      </c>
      <c r="J142" s="143" t="e">
        <f t="shared" ca="1" si="27"/>
        <v>#N/A</v>
      </c>
      <c r="K142" s="143" t="e">
        <f t="shared" ca="1" si="28"/>
        <v>#N/A</v>
      </c>
      <c r="L142" s="143" t="e">
        <f t="shared" ca="1" si="29"/>
        <v>#N/A</v>
      </c>
      <c r="M142" s="145" t="str">
        <f t="shared" ca="1" si="36"/>
        <v>-</v>
      </c>
      <c r="N142" s="145" t="str">
        <f t="shared" ca="1" si="36"/>
        <v>-</v>
      </c>
      <c r="O142" s="143" t="e">
        <f t="shared" ca="1" si="30"/>
        <v>#N/A</v>
      </c>
    </row>
    <row r="143" spans="1:15">
      <c r="A143" s="143">
        <v>107</v>
      </c>
      <c r="B143" s="143" t="str">
        <f t="shared" ca="1" si="24"/>
        <v>N</v>
      </c>
      <c r="C143" s="143" t="str">
        <f t="shared" ca="1" si="35"/>
        <v>-</v>
      </c>
      <c r="D143" s="143" t="str">
        <f t="shared" ca="1" si="35"/>
        <v>-</v>
      </c>
      <c r="E143" s="143" t="str">
        <f t="shared" ca="1" si="35"/>
        <v>-</v>
      </c>
      <c r="F143" s="143" t="str">
        <f t="shared" ca="1" si="35"/>
        <v>-</v>
      </c>
      <c r="G143" s="151" t="str">
        <f t="shared" ca="1" si="35"/>
        <v>-</v>
      </c>
      <c r="H143" s="143" t="e">
        <f t="shared" ca="1" si="25"/>
        <v>#N/A</v>
      </c>
      <c r="I143" s="143" t="e">
        <f t="shared" ca="1" si="26"/>
        <v>#N/A</v>
      </c>
      <c r="J143" s="143" t="e">
        <f t="shared" ca="1" si="27"/>
        <v>#N/A</v>
      </c>
      <c r="K143" s="143" t="e">
        <f t="shared" ca="1" si="28"/>
        <v>#N/A</v>
      </c>
      <c r="L143" s="143" t="e">
        <f t="shared" ca="1" si="29"/>
        <v>#N/A</v>
      </c>
      <c r="M143" s="145" t="str">
        <f t="shared" ca="1" si="36"/>
        <v>-</v>
      </c>
      <c r="N143" s="145" t="str">
        <f t="shared" ca="1" si="36"/>
        <v>-</v>
      </c>
      <c r="O143" s="143" t="e">
        <f t="shared" ca="1" si="30"/>
        <v>#N/A</v>
      </c>
    </row>
    <row r="144" spans="1:15">
      <c r="A144" s="143">
        <v>108</v>
      </c>
      <c r="B144" s="143" t="str">
        <f t="shared" ca="1" si="24"/>
        <v>N</v>
      </c>
      <c r="C144" s="143" t="str">
        <f t="shared" ca="1" si="35"/>
        <v>-</v>
      </c>
      <c r="D144" s="143" t="str">
        <f t="shared" ca="1" si="35"/>
        <v>-</v>
      </c>
      <c r="E144" s="143" t="str">
        <f t="shared" ca="1" si="35"/>
        <v>-</v>
      </c>
      <c r="F144" s="143" t="str">
        <f t="shared" ca="1" si="35"/>
        <v>-</v>
      </c>
      <c r="G144" s="151" t="str">
        <f t="shared" ca="1" si="35"/>
        <v>-</v>
      </c>
      <c r="H144" s="143" t="e">
        <f t="shared" ca="1" si="25"/>
        <v>#N/A</v>
      </c>
      <c r="I144" s="143" t="e">
        <f t="shared" ca="1" si="26"/>
        <v>#N/A</v>
      </c>
      <c r="J144" s="143" t="e">
        <f t="shared" ca="1" si="27"/>
        <v>#N/A</v>
      </c>
      <c r="K144" s="143" t="e">
        <f t="shared" ca="1" si="28"/>
        <v>#N/A</v>
      </c>
      <c r="L144" s="143" t="e">
        <f t="shared" ca="1" si="29"/>
        <v>#N/A</v>
      </c>
      <c r="M144" s="145" t="str">
        <f t="shared" ca="1" si="36"/>
        <v>-</v>
      </c>
      <c r="N144" s="145" t="str">
        <f t="shared" ca="1" si="36"/>
        <v>-</v>
      </c>
      <c r="O144" s="143" t="e">
        <f t="shared" ca="1" si="30"/>
        <v>#N/A</v>
      </c>
    </row>
    <row r="145" spans="1:15">
      <c r="A145" s="143">
        <v>113</v>
      </c>
      <c r="B145" s="143" t="str">
        <f t="shared" ca="1" si="24"/>
        <v>N</v>
      </c>
      <c r="C145" s="143" t="str">
        <f t="shared" ref="C145:G154" ca="1" si="37">IF($B145="OK",OFFSET(gen_sort_ul,$A145,C$26),"-")</f>
        <v>-</v>
      </c>
      <c r="D145" s="143" t="str">
        <f t="shared" ca="1" si="37"/>
        <v>-</v>
      </c>
      <c r="E145" s="143" t="str">
        <f t="shared" ca="1" si="37"/>
        <v>-</v>
      </c>
      <c r="F145" s="143" t="str">
        <f t="shared" ca="1" si="37"/>
        <v>-</v>
      </c>
      <c r="G145" s="151" t="str">
        <f t="shared" ca="1" si="37"/>
        <v>-</v>
      </c>
      <c r="H145" s="143" t="e">
        <f t="shared" ca="1" si="25"/>
        <v>#N/A</v>
      </c>
      <c r="I145" s="143" t="e">
        <f t="shared" ca="1" si="26"/>
        <v>#N/A</v>
      </c>
      <c r="J145" s="143" t="e">
        <f t="shared" ca="1" si="27"/>
        <v>#N/A</v>
      </c>
      <c r="K145" s="143" t="e">
        <f t="shared" ca="1" si="28"/>
        <v>#N/A</v>
      </c>
      <c r="L145" s="143" t="e">
        <f t="shared" ca="1" si="29"/>
        <v>#N/A</v>
      </c>
      <c r="M145" s="145" t="str">
        <f t="shared" ca="1" si="36"/>
        <v>-</v>
      </c>
      <c r="N145" s="145" t="str">
        <f t="shared" ca="1" si="36"/>
        <v>-</v>
      </c>
      <c r="O145" s="143" t="e">
        <f t="shared" ca="1" si="30"/>
        <v>#N/A</v>
      </c>
    </row>
    <row r="146" spans="1:15">
      <c r="A146" s="143">
        <v>29</v>
      </c>
      <c r="B146" s="143" t="str">
        <f t="shared" ca="1" si="24"/>
        <v>N</v>
      </c>
      <c r="C146" s="143" t="str">
        <f t="shared" ca="1" si="37"/>
        <v>-</v>
      </c>
      <c r="D146" s="143" t="str">
        <f t="shared" ca="1" si="37"/>
        <v>-</v>
      </c>
      <c r="E146" s="143" t="str">
        <f t="shared" ca="1" si="37"/>
        <v>-</v>
      </c>
      <c r="F146" s="143" t="str">
        <f t="shared" ca="1" si="37"/>
        <v>-</v>
      </c>
      <c r="G146" s="151" t="str">
        <f t="shared" ca="1" si="37"/>
        <v>-</v>
      </c>
      <c r="H146" s="143" t="e">
        <f t="shared" ca="1" si="25"/>
        <v>#N/A</v>
      </c>
      <c r="I146" s="143" t="e">
        <f t="shared" ca="1" si="26"/>
        <v>#N/A</v>
      </c>
      <c r="J146" s="143" t="e">
        <f t="shared" ca="1" si="27"/>
        <v>#N/A</v>
      </c>
      <c r="K146" s="143" t="e">
        <f t="shared" ca="1" si="28"/>
        <v>#N/A</v>
      </c>
      <c r="L146" s="143" t="e">
        <f t="shared" ca="1" si="29"/>
        <v>#N/A</v>
      </c>
      <c r="M146" s="145" t="str">
        <f t="shared" ca="1" si="36"/>
        <v>-</v>
      </c>
      <c r="N146" s="145" t="str">
        <f t="shared" ca="1" si="36"/>
        <v>-</v>
      </c>
      <c r="O146" s="143" t="e">
        <f t="shared" ca="1" si="30"/>
        <v>#N/A</v>
      </c>
    </row>
    <row r="147" spans="1:15">
      <c r="A147" s="143">
        <v>30</v>
      </c>
      <c r="B147" s="143" t="str">
        <f t="shared" ca="1" si="24"/>
        <v>OK</v>
      </c>
      <c r="C147" s="143" t="str">
        <f t="shared" ca="1" si="37"/>
        <v>DeCordova_Steam_Electric_Station_CT4</v>
      </c>
      <c r="D147" s="143" t="str">
        <f t="shared" ca="1" si="37"/>
        <v>ng_gt</v>
      </c>
      <c r="E147" s="143" t="str">
        <f t="shared" ca="1" si="37"/>
        <v>ng</v>
      </c>
      <c r="F147" s="143">
        <f t="shared" ca="1" si="37"/>
        <v>8.9400000000000007E-2</v>
      </c>
      <c r="G147" s="151">
        <f t="shared" ca="1" si="37"/>
        <v>12.146722200000001</v>
      </c>
      <c r="H147" s="143" t="str">
        <f t="shared" ca="1" si="25"/>
        <v>ng_gt_midAge_med_avgEff</v>
      </c>
      <c r="I147" s="143" t="b">
        <f t="shared" ca="1" si="26"/>
        <v>1</v>
      </c>
      <c r="J147" s="143" t="str">
        <f t="shared" ca="1" si="27"/>
        <v>midAge</v>
      </c>
      <c r="K147" s="143" t="str">
        <f t="shared" ca="1" si="28"/>
        <v>med</v>
      </c>
      <c r="L147" s="143" t="str">
        <f t="shared" ca="1" si="29"/>
        <v>avgEff</v>
      </c>
      <c r="M147" s="145">
        <f t="shared" ca="1" si="36"/>
        <v>1990</v>
      </c>
      <c r="N147" s="145" t="str">
        <f t="shared" ca="1" si="36"/>
        <v>Y</v>
      </c>
      <c r="O147" s="143">
        <f t="shared" ca="1" si="30"/>
        <v>5</v>
      </c>
    </row>
    <row r="148" spans="1:15">
      <c r="A148" s="143">
        <v>32</v>
      </c>
      <c r="B148" s="143" t="str">
        <f t="shared" ca="1" si="24"/>
        <v>N</v>
      </c>
      <c r="C148" s="143" t="str">
        <f t="shared" ca="1" si="37"/>
        <v>-</v>
      </c>
      <c r="D148" s="143" t="str">
        <f t="shared" ca="1" si="37"/>
        <v>-</v>
      </c>
      <c r="E148" s="143" t="str">
        <f t="shared" ca="1" si="37"/>
        <v>-</v>
      </c>
      <c r="F148" s="143" t="str">
        <f t="shared" ca="1" si="37"/>
        <v>-</v>
      </c>
      <c r="G148" s="151" t="str">
        <f t="shared" ca="1" si="37"/>
        <v>-</v>
      </c>
      <c r="H148" s="143" t="e">
        <f t="shared" ca="1" si="25"/>
        <v>#N/A</v>
      </c>
      <c r="I148" s="143" t="e">
        <f t="shared" ca="1" si="26"/>
        <v>#N/A</v>
      </c>
      <c r="J148" s="143" t="e">
        <f t="shared" ca="1" si="27"/>
        <v>#N/A</v>
      </c>
      <c r="K148" s="143" t="e">
        <f t="shared" ca="1" si="28"/>
        <v>#N/A</v>
      </c>
      <c r="L148" s="143" t="e">
        <f t="shared" ca="1" si="29"/>
        <v>#N/A</v>
      </c>
      <c r="M148" s="145" t="str">
        <f t="shared" ca="1" si="36"/>
        <v>-</v>
      </c>
      <c r="N148" s="145" t="str">
        <f t="shared" ca="1" si="36"/>
        <v>-</v>
      </c>
      <c r="O148" s="143" t="e">
        <f t="shared" ca="1" si="30"/>
        <v>#N/A</v>
      </c>
    </row>
    <row r="149" spans="1:15">
      <c r="A149" s="143">
        <v>33</v>
      </c>
      <c r="B149" s="143" t="str">
        <f t="shared" ca="1" si="24"/>
        <v>N</v>
      </c>
      <c r="C149" s="143" t="str">
        <f t="shared" ca="1" si="37"/>
        <v>-</v>
      </c>
      <c r="D149" s="143" t="str">
        <f t="shared" ca="1" si="37"/>
        <v>-</v>
      </c>
      <c r="E149" s="143" t="str">
        <f t="shared" ca="1" si="37"/>
        <v>-</v>
      </c>
      <c r="F149" s="143" t="str">
        <f t="shared" ca="1" si="37"/>
        <v>-</v>
      </c>
      <c r="G149" s="151" t="str">
        <f t="shared" ca="1" si="37"/>
        <v>-</v>
      </c>
      <c r="H149" s="143" t="e">
        <f t="shared" ca="1" si="25"/>
        <v>#N/A</v>
      </c>
      <c r="I149" s="143" t="e">
        <f t="shared" ca="1" si="26"/>
        <v>#N/A</v>
      </c>
      <c r="J149" s="143" t="e">
        <f t="shared" ca="1" si="27"/>
        <v>#N/A</v>
      </c>
      <c r="K149" s="143" t="e">
        <f t="shared" ca="1" si="28"/>
        <v>#N/A</v>
      </c>
      <c r="L149" s="143" t="e">
        <f t="shared" ca="1" si="29"/>
        <v>#N/A</v>
      </c>
      <c r="M149" s="145" t="str">
        <f t="shared" ca="1" si="36"/>
        <v>-</v>
      </c>
      <c r="N149" s="145" t="str">
        <f t="shared" ca="1" si="36"/>
        <v>-</v>
      </c>
      <c r="O149" s="143" t="e">
        <f t="shared" ca="1" si="30"/>
        <v>#N/A</v>
      </c>
    </row>
    <row r="150" spans="1:15">
      <c r="A150" s="143">
        <v>34</v>
      </c>
      <c r="B150" s="143" t="str">
        <f t="shared" ca="1" si="24"/>
        <v>N</v>
      </c>
      <c r="C150" s="143" t="str">
        <f t="shared" ca="1" si="37"/>
        <v>-</v>
      </c>
      <c r="D150" s="143" t="str">
        <f t="shared" ca="1" si="37"/>
        <v>-</v>
      </c>
      <c r="E150" s="143" t="str">
        <f t="shared" ca="1" si="37"/>
        <v>-</v>
      </c>
      <c r="F150" s="143" t="str">
        <f t="shared" ca="1" si="37"/>
        <v>-</v>
      </c>
      <c r="G150" s="151" t="str">
        <f t="shared" ca="1" si="37"/>
        <v>-</v>
      </c>
      <c r="H150" s="143" t="e">
        <f t="shared" ca="1" si="25"/>
        <v>#N/A</v>
      </c>
      <c r="I150" s="143" t="e">
        <f t="shared" ca="1" si="26"/>
        <v>#N/A</v>
      </c>
      <c r="J150" s="143" t="e">
        <f t="shared" ca="1" si="27"/>
        <v>#N/A</v>
      </c>
      <c r="K150" s="143" t="e">
        <f t="shared" ca="1" si="28"/>
        <v>#N/A</v>
      </c>
      <c r="L150" s="143" t="e">
        <f t="shared" ca="1" si="29"/>
        <v>#N/A</v>
      </c>
      <c r="M150" s="145" t="str">
        <f t="shared" ca="1" si="36"/>
        <v>-</v>
      </c>
      <c r="N150" s="145" t="str">
        <f t="shared" ca="1" si="36"/>
        <v>-</v>
      </c>
      <c r="O150" s="143" t="e">
        <f t="shared" ca="1" si="30"/>
        <v>#N/A</v>
      </c>
    </row>
    <row r="151" spans="1:15">
      <c r="A151" s="143">
        <v>35</v>
      </c>
      <c r="B151" s="143" t="str">
        <f t="shared" ca="1" si="24"/>
        <v>N</v>
      </c>
      <c r="C151" s="143" t="str">
        <f t="shared" ca="1" si="37"/>
        <v>-</v>
      </c>
      <c r="D151" s="143" t="str">
        <f t="shared" ca="1" si="37"/>
        <v>-</v>
      </c>
      <c r="E151" s="143" t="str">
        <f t="shared" ca="1" si="37"/>
        <v>-</v>
      </c>
      <c r="F151" s="143" t="str">
        <f t="shared" ca="1" si="37"/>
        <v>-</v>
      </c>
      <c r="G151" s="151" t="str">
        <f t="shared" ca="1" si="37"/>
        <v>-</v>
      </c>
      <c r="H151" s="143" t="e">
        <f t="shared" ca="1" si="25"/>
        <v>#N/A</v>
      </c>
      <c r="I151" s="143" t="e">
        <f t="shared" ca="1" si="26"/>
        <v>#N/A</v>
      </c>
      <c r="J151" s="143" t="e">
        <f t="shared" ca="1" si="27"/>
        <v>#N/A</v>
      </c>
      <c r="K151" s="143" t="e">
        <f t="shared" ca="1" si="28"/>
        <v>#N/A</v>
      </c>
      <c r="L151" s="143" t="e">
        <f t="shared" ca="1" si="29"/>
        <v>#N/A</v>
      </c>
      <c r="M151" s="145" t="str">
        <f t="shared" ca="1" si="36"/>
        <v>-</v>
      </c>
      <c r="N151" s="145" t="str">
        <f t="shared" ca="1" si="36"/>
        <v>-</v>
      </c>
      <c r="O151" s="143" t="e">
        <f t="shared" ca="1" si="30"/>
        <v>#N/A</v>
      </c>
    </row>
    <row r="152" spans="1:15">
      <c r="A152" s="143">
        <v>48</v>
      </c>
      <c r="B152" s="143" t="str">
        <f t="shared" ca="1" si="24"/>
        <v>N</v>
      </c>
      <c r="C152" s="143" t="str">
        <f t="shared" ca="1" si="37"/>
        <v>-</v>
      </c>
      <c r="D152" s="143" t="str">
        <f t="shared" ca="1" si="37"/>
        <v>-</v>
      </c>
      <c r="E152" s="143" t="str">
        <f t="shared" ca="1" si="37"/>
        <v>-</v>
      </c>
      <c r="F152" s="143" t="str">
        <f t="shared" ca="1" si="37"/>
        <v>-</v>
      </c>
      <c r="G152" s="151" t="str">
        <f t="shared" ca="1" si="37"/>
        <v>-</v>
      </c>
      <c r="H152" s="143" t="e">
        <f t="shared" ca="1" si="25"/>
        <v>#N/A</v>
      </c>
      <c r="I152" s="143" t="e">
        <f t="shared" ca="1" si="26"/>
        <v>#N/A</v>
      </c>
      <c r="J152" s="143" t="e">
        <f t="shared" ca="1" si="27"/>
        <v>#N/A</v>
      </c>
      <c r="K152" s="143" t="e">
        <f t="shared" ca="1" si="28"/>
        <v>#N/A</v>
      </c>
      <c r="L152" s="143" t="e">
        <f t="shared" ca="1" si="29"/>
        <v>#N/A</v>
      </c>
      <c r="M152" s="145" t="str">
        <f t="shared" ca="1" si="36"/>
        <v>-</v>
      </c>
      <c r="N152" s="145" t="str">
        <f t="shared" ca="1" si="36"/>
        <v>-</v>
      </c>
      <c r="O152" s="143" t="e">
        <f t="shared" ca="1" si="30"/>
        <v>#N/A</v>
      </c>
    </row>
    <row r="153" spans="1:15">
      <c r="A153" s="143">
        <v>49</v>
      </c>
      <c r="B153" s="143" t="str">
        <f t="shared" ca="1" si="24"/>
        <v>N</v>
      </c>
      <c r="C153" s="143" t="str">
        <f t="shared" ca="1" si="37"/>
        <v>-</v>
      </c>
      <c r="D153" s="143" t="str">
        <f t="shared" ca="1" si="37"/>
        <v>-</v>
      </c>
      <c r="E153" s="143" t="str">
        <f t="shared" ca="1" si="37"/>
        <v>-</v>
      </c>
      <c r="F153" s="143" t="str">
        <f t="shared" ca="1" si="37"/>
        <v>-</v>
      </c>
      <c r="G153" s="151" t="str">
        <f t="shared" ca="1" si="37"/>
        <v>-</v>
      </c>
      <c r="H153" s="143" t="e">
        <f t="shared" ca="1" si="25"/>
        <v>#N/A</v>
      </c>
      <c r="I153" s="143" t="e">
        <f t="shared" ca="1" si="26"/>
        <v>#N/A</v>
      </c>
      <c r="J153" s="143" t="e">
        <f t="shared" ca="1" si="27"/>
        <v>#N/A</v>
      </c>
      <c r="K153" s="143" t="e">
        <f t="shared" ca="1" si="28"/>
        <v>#N/A</v>
      </c>
      <c r="L153" s="143" t="e">
        <f t="shared" ca="1" si="29"/>
        <v>#N/A</v>
      </c>
      <c r="M153" s="145" t="str">
        <f t="shared" ca="1" si="36"/>
        <v>-</v>
      </c>
      <c r="N153" s="145" t="str">
        <f t="shared" ca="1" si="36"/>
        <v>-</v>
      </c>
      <c r="O153" s="143" t="e">
        <f t="shared" ca="1" si="30"/>
        <v>#N/A</v>
      </c>
    </row>
    <row r="154" spans="1:15">
      <c r="A154" s="143">
        <v>50</v>
      </c>
      <c r="B154" s="143" t="str">
        <f t="shared" ca="1" si="24"/>
        <v>N</v>
      </c>
      <c r="C154" s="143" t="str">
        <f t="shared" ca="1" si="37"/>
        <v>-</v>
      </c>
      <c r="D154" s="143" t="str">
        <f t="shared" ca="1" si="37"/>
        <v>-</v>
      </c>
      <c r="E154" s="143" t="str">
        <f t="shared" ca="1" si="37"/>
        <v>-</v>
      </c>
      <c r="F154" s="143" t="str">
        <f t="shared" ca="1" si="37"/>
        <v>-</v>
      </c>
      <c r="G154" s="151" t="str">
        <f t="shared" ca="1" si="37"/>
        <v>-</v>
      </c>
      <c r="H154" s="143" t="e">
        <f t="shared" ca="1" si="25"/>
        <v>#N/A</v>
      </c>
      <c r="I154" s="143" t="e">
        <f t="shared" ca="1" si="26"/>
        <v>#N/A</v>
      </c>
      <c r="J154" s="143" t="e">
        <f t="shared" ca="1" si="27"/>
        <v>#N/A</v>
      </c>
      <c r="K154" s="143" t="e">
        <f t="shared" ca="1" si="28"/>
        <v>#N/A</v>
      </c>
      <c r="L154" s="143" t="e">
        <f t="shared" ca="1" si="29"/>
        <v>#N/A</v>
      </c>
      <c r="M154" s="145" t="str">
        <f t="shared" ca="1" si="36"/>
        <v>-</v>
      </c>
      <c r="N154" s="145" t="str">
        <f t="shared" ca="1" si="36"/>
        <v>-</v>
      </c>
      <c r="O154" s="143" t="e">
        <f t="shared" ca="1" si="30"/>
        <v>#N/A</v>
      </c>
    </row>
    <row r="155" spans="1:15">
      <c r="A155" s="143">
        <v>51</v>
      </c>
      <c r="B155" s="143" t="str">
        <f t="shared" ca="1" si="24"/>
        <v>N</v>
      </c>
      <c r="C155" s="143" t="str">
        <f t="shared" ref="C155:G164" ca="1" si="38">IF($B155="OK",OFFSET(gen_sort_ul,$A155,C$26),"-")</f>
        <v>-</v>
      </c>
      <c r="D155" s="143" t="str">
        <f t="shared" ca="1" si="38"/>
        <v>-</v>
      </c>
      <c r="E155" s="143" t="str">
        <f t="shared" ca="1" si="38"/>
        <v>-</v>
      </c>
      <c r="F155" s="143" t="str">
        <f t="shared" ca="1" si="38"/>
        <v>-</v>
      </c>
      <c r="G155" s="151" t="str">
        <f t="shared" ca="1" si="38"/>
        <v>-</v>
      </c>
      <c r="H155" s="143" t="e">
        <f t="shared" ca="1" si="25"/>
        <v>#N/A</v>
      </c>
      <c r="I155" s="143" t="e">
        <f t="shared" ca="1" si="26"/>
        <v>#N/A</v>
      </c>
      <c r="J155" s="143" t="e">
        <f t="shared" ca="1" si="27"/>
        <v>#N/A</v>
      </c>
      <c r="K155" s="143" t="e">
        <f t="shared" ca="1" si="28"/>
        <v>#N/A</v>
      </c>
      <c r="L155" s="143" t="e">
        <f t="shared" ca="1" si="29"/>
        <v>#N/A</v>
      </c>
      <c r="M155" s="145" t="str">
        <f t="shared" ref="M155:N163" ca="1" si="39">IF($B155="OK",OFFSET(gen_sort_ul,$A155,M$26),"-")</f>
        <v>-</v>
      </c>
      <c r="N155" s="145" t="str">
        <f t="shared" ca="1" si="39"/>
        <v>-</v>
      </c>
      <c r="O155" s="143" t="e">
        <f t="shared" ca="1" si="30"/>
        <v>#N/A</v>
      </c>
    </row>
    <row r="156" spans="1:15">
      <c r="A156" s="143">
        <v>52</v>
      </c>
      <c r="B156" s="143" t="str">
        <f t="shared" ca="1" si="24"/>
        <v>N</v>
      </c>
      <c r="C156" s="143" t="str">
        <f t="shared" ca="1" si="38"/>
        <v>-</v>
      </c>
      <c r="D156" s="143" t="str">
        <f t="shared" ca="1" si="38"/>
        <v>-</v>
      </c>
      <c r="E156" s="143" t="str">
        <f t="shared" ca="1" si="38"/>
        <v>-</v>
      </c>
      <c r="F156" s="143" t="str">
        <f t="shared" ca="1" si="38"/>
        <v>-</v>
      </c>
      <c r="G156" s="151" t="str">
        <f t="shared" ca="1" si="38"/>
        <v>-</v>
      </c>
      <c r="H156" s="143" t="e">
        <f t="shared" ca="1" si="25"/>
        <v>#N/A</v>
      </c>
      <c r="I156" s="143" t="e">
        <f t="shared" ca="1" si="26"/>
        <v>#N/A</v>
      </c>
      <c r="J156" s="143" t="e">
        <f t="shared" ca="1" si="27"/>
        <v>#N/A</v>
      </c>
      <c r="K156" s="143" t="e">
        <f t="shared" ca="1" si="28"/>
        <v>#N/A</v>
      </c>
      <c r="L156" s="143" t="e">
        <f t="shared" ca="1" si="29"/>
        <v>#N/A</v>
      </c>
      <c r="M156" s="145" t="str">
        <f t="shared" ca="1" si="39"/>
        <v>-</v>
      </c>
      <c r="N156" s="145" t="str">
        <f t="shared" ca="1" si="39"/>
        <v>-</v>
      </c>
      <c r="O156" s="143" t="e">
        <f t="shared" ca="1" si="30"/>
        <v>#N/A</v>
      </c>
    </row>
    <row r="157" spans="1:15">
      <c r="A157" s="143">
        <v>53</v>
      </c>
      <c r="B157" s="143" t="str">
        <f t="shared" ca="1" si="24"/>
        <v>N</v>
      </c>
      <c r="C157" s="143" t="str">
        <f t="shared" ca="1" si="38"/>
        <v>-</v>
      </c>
      <c r="D157" s="143" t="str">
        <f t="shared" ca="1" si="38"/>
        <v>-</v>
      </c>
      <c r="E157" s="143" t="str">
        <f t="shared" ca="1" si="38"/>
        <v>-</v>
      </c>
      <c r="F157" s="143" t="str">
        <f t="shared" ca="1" si="38"/>
        <v>-</v>
      </c>
      <c r="G157" s="151" t="str">
        <f t="shared" ca="1" si="38"/>
        <v>-</v>
      </c>
      <c r="H157" s="143" t="e">
        <f t="shared" ca="1" si="25"/>
        <v>#N/A</v>
      </c>
      <c r="I157" s="143" t="e">
        <f t="shared" ca="1" si="26"/>
        <v>#N/A</v>
      </c>
      <c r="J157" s="143" t="e">
        <f t="shared" ca="1" si="27"/>
        <v>#N/A</v>
      </c>
      <c r="K157" s="143" t="e">
        <f t="shared" ca="1" si="28"/>
        <v>#N/A</v>
      </c>
      <c r="L157" s="143" t="e">
        <f t="shared" ca="1" si="29"/>
        <v>#N/A</v>
      </c>
      <c r="M157" s="145" t="str">
        <f t="shared" ca="1" si="39"/>
        <v>-</v>
      </c>
      <c r="N157" s="145" t="str">
        <f t="shared" ca="1" si="39"/>
        <v>-</v>
      </c>
      <c r="O157" s="143" t="e">
        <f t="shared" ca="1" si="30"/>
        <v>#N/A</v>
      </c>
    </row>
    <row r="158" spans="1:15">
      <c r="A158" s="143">
        <v>22</v>
      </c>
      <c r="B158" s="143" t="str">
        <f t="shared" ca="1" si="24"/>
        <v>N</v>
      </c>
      <c r="C158" s="143" t="str">
        <f t="shared" ca="1" si="38"/>
        <v>-</v>
      </c>
      <c r="D158" s="143" t="str">
        <f t="shared" ca="1" si="38"/>
        <v>-</v>
      </c>
      <c r="E158" s="143" t="str">
        <f t="shared" ca="1" si="38"/>
        <v>-</v>
      </c>
      <c r="F158" s="143" t="str">
        <f t="shared" ca="1" si="38"/>
        <v>-</v>
      </c>
      <c r="G158" s="151" t="str">
        <f t="shared" ca="1" si="38"/>
        <v>-</v>
      </c>
      <c r="H158" s="143" t="e">
        <f t="shared" ca="1" si="25"/>
        <v>#N/A</v>
      </c>
      <c r="I158" s="143" t="e">
        <f t="shared" ca="1" si="26"/>
        <v>#N/A</v>
      </c>
      <c r="J158" s="143" t="e">
        <f t="shared" ca="1" si="27"/>
        <v>#N/A</v>
      </c>
      <c r="K158" s="143" t="e">
        <f t="shared" ca="1" si="28"/>
        <v>#N/A</v>
      </c>
      <c r="L158" s="143" t="e">
        <f t="shared" ca="1" si="29"/>
        <v>#N/A</v>
      </c>
      <c r="M158" s="145" t="str">
        <f t="shared" ca="1" si="39"/>
        <v>-</v>
      </c>
      <c r="N158" s="145" t="str">
        <f t="shared" ca="1" si="39"/>
        <v>-</v>
      </c>
      <c r="O158" s="143" t="e">
        <f t="shared" ca="1" si="30"/>
        <v>#N/A</v>
      </c>
    </row>
    <row r="159" spans="1:15">
      <c r="A159" s="143">
        <v>23</v>
      </c>
      <c r="B159" s="143" t="str">
        <f t="shared" ca="1" si="24"/>
        <v>N</v>
      </c>
      <c r="C159" s="143" t="str">
        <f t="shared" ca="1" si="38"/>
        <v>-</v>
      </c>
      <c r="D159" s="143" t="str">
        <f t="shared" ca="1" si="38"/>
        <v>-</v>
      </c>
      <c r="E159" s="143" t="str">
        <f t="shared" ca="1" si="38"/>
        <v>-</v>
      </c>
      <c r="F159" s="143" t="str">
        <f t="shared" ca="1" si="38"/>
        <v>-</v>
      </c>
      <c r="G159" s="151" t="str">
        <f t="shared" ca="1" si="38"/>
        <v>-</v>
      </c>
      <c r="H159" s="143" t="e">
        <f t="shared" ca="1" si="25"/>
        <v>#N/A</v>
      </c>
      <c r="I159" s="143" t="e">
        <f t="shared" ca="1" si="26"/>
        <v>#N/A</v>
      </c>
      <c r="J159" s="143" t="e">
        <f t="shared" ca="1" si="27"/>
        <v>#N/A</v>
      </c>
      <c r="K159" s="143" t="e">
        <f t="shared" ca="1" si="28"/>
        <v>#N/A</v>
      </c>
      <c r="L159" s="143" t="e">
        <f t="shared" ca="1" si="29"/>
        <v>#N/A</v>
      </c>
      <c r="M159" s="145" t="str">
        <f t="shared" ca="1" si="39"/>
        <v>-</v>
      </c>
      <c r="N159" s="145" t="str">
        <f t="shared" ca="1" si="39"/>
        <v>-</v>
      </c>
      <c r="O159" s="143" t="e">
        <f t="shared" ca="1" si="30"/>
        <v>#N/A</v>
      </c>
    </row>
    <row r="160" spans="1:15">
      <c r="A160" s="143">
        <v>24</v>
      </c>
      <c r="B160" s="143" t="str">
        <f t="shared" ca="1" si="24"/>
        <v>N</v>
      </c>
      <c r="C160" s="143" t="str">
        <f t="shared" ca="1" si="38"/>
        <v>-</v>
      </c>
      <c r="D160" s="143" t="str">
        <f t="shared" ca="1" si="38"/>
        <v>-</v>
      </c>
      <c r="E160" s="143" t="str">
        <f t="shared" ca="1" si="38"/>
        <v>-</v>
      </c>
      <c r="F160" s="143" t="str">
        <f t="shared" ca="1" si="38"/>
        <v>-</v>
      </c>
      <c r="G160" s="151" t="str">
        <f t="shared" ca="1" si="38"/>
        <v>-</v>
      </c>
      <c r="H160" s="143" t="e">
        <f t="shared" ca="1" si="25"/>
        <v>#N/A</v>
      </c>
      <c r="I160" s="143" t="e">
        <f t="shared" ca="1" si="26"/>
        <v>#N/A</v>
      </c>
      <c r="J160" s="143" t="e">
        <f t="shared" ca="1" si="27"/>
        <v>#N/A</v>
      </c>
      <c r="K160" s="143" t="e">
        <f t="shared" ca="1" si="28"/>
        <v>#N/A</v>
      </c>
      <c r="L160" s="143" t="e">
        <f t="shared" ca="1" si="29"/>
        <v>#N/A</v>
      </c>
      <c r="M160" s="145" t="str">
        <f t="shared" ca="1" si="39"/>
        <v>-</v>
      </c>
      <c r="N160" s="145" t="str">
        <f t="shared" ca="1" si="39"/>
        <v>-</v>
      </c>
      <c r="O160" s="143" t="e">
        <f t="shared" ca="1" si="30"/>
        <v>#N/A</v>
      </c>
    </row>
    <row r="161" spans="1:15">
      <c r="A161" s="143">
        <v>25</v>
      </c>
      <c r="B161" s="143" t="str">
        <f t="shared" ca="1" si="24"/>
        <v>N</v>
      </c>
      <c r="C161" s="143" t="str">
        <f t="shared" ca="1" si="38"/>
        <v>-</v>
      </c>
      <c r="D161" s="143" t="str">
        <f t="shared" ca="1" si="38"/>
        <v>-</v>
      </c>
      <c r="E161" s="143" t="str">
        <f t="shared" ca="1" si="38"/>
        <v>-</v>
      </c>
      <c r="F161" s="143" t="str">
        <f t="shared" ca="1" si="38"/>
        <v>-</v>
      </c>
      <c r="G161" s="151" t="str">
        <f t="shared" ca="1" si="38"/>
        <v>-</v>
      </c>
      <c r="H161" s="143" t="e">
        <f t="shared" ca="1" si="25"/>
        <v>#N/A</v>
      </c>
      <c r="I161" s="143" t="e">
        <f t="shared" ca="1" si="26"/>
        <v>#N/A</v>
      </c>
      <c r="J161" s="143" t="e">
        <f t="shared" ca="1" si="27"/>
        <v>#N/A</v>
      </c>
      <c r="K161" s="143" t="e">
        <f t="shared" ca="1" si="28"/>
        <v>#N/A</v>
      </c>
      <c r="L161" s="143" t="e">
        <f t="shared" ca="1" si="29"/>
        <v>#N/A</v>
      </c>
      <c r="M161" s="145" t="str">
        <f t="shared" ca="1" si="39"/>
        <v>-</v>
      </c>
      <c r="N161" s="145" t="str">
        <f t="shared" ca="1" si="39"/>
        <v>-</v>
      </c>
      <c r="O161" s="143" t="e">
        <f t="shared" ca="1" si="30"/>
        <v>#N/A</v>
      </c>
    </row>
    <row r="162" spans="1:15">
      <c r="A162" s="143">
        <v>27</v>
      </c>
      <c r="B162" s="143" t="str">
        <f t="shared" ca="1" si="24"/>
        <v>N</v>
      </c>
      <c r="C162" s="143" t="str">
        <f t="shared" ca="1" si="38"/>
        <v>-</v>
      </c>
      <c r="D162" s="143" t="str">
        <f t="shared" ca="1" si="38"/>
        <v>-</v>
      </c>
      <c r="E162" s="143" t="str">
        <f t="shared" ca="1" si="38"/>
        <v>-</v>
      </c>
      <c r="F162" s="143" t="str">
        <f t="shared" ca="1" si="38"/>
        <v>-</v>
      </c>
      <c r="G162" s="151" t="str">
        <f t="shared" ca="1" si="38"/>
        <v>-</v>
      </c>
      <c r="H162" s="143" t="e">
        <f t="shared" ca="1" si="25"/>
        <v>#N/A</v>
      </c>
      <c r="I162" s="143" t="e">
        <f t="shared" ca="1" si="26"/>
        <v>#N/A</v>
      </c>
      <c r="J162" s="143" t="e">
        <f t="shared" ca="1" si="27"/>
        <v>#N/A</v>
      </c>
      <c r="K162" s="143" t="e">
        <f t="shared" ca="1" si="28"/>
        <v>#N/A</v>
      </c>
      <c r="L162" s="143" t="e">
        <f t="shared" ca="1" si="29"/>
        <v>#N/A</v>
      </c>
      <c r="M162" s="145" t="str">
        <f t="shared" ca="1" si="39"/>
        <v>-</v>
      </c>
      <c r="N162" s="145" t="str">
        <f t="shared" ca="1" si="39"/>
        <v>-</v>
      </c>
      <c r="O162" s="143" t="e">
        <f t="shared" ca="1" si="30"/>
        <v>#N/A</v>
      </c>
    </row>
    <row r="163" spans="1:15">
      <c r="A163" s="143">
        <v>28</v>
      </c>
      <c r="B163" s="143" t="str">
        <f t="shared" ref="B163:B226" ca="1" si="40">IF(OFFSET(gen_sort_ul,$A163,0)&gt;0,IF(OFFSET(gen_sort_ul,$A163,B$26)=ignore_flag,"N","OK"),"Too long")</f>
        <v>N</v>
      </c>
      <c r="C163" s="143" t="str">
        <f t="shared" ca="1" si="38"/>
        <v>-</v>
      </c>
      <c r="D163" s="143" t="str">
        <f t="shared" ca="1" si="38"/>
        <v>-</v>
      </c>
      <c r="E163" s="143" t="str">
        <f t="shared" ca="1" si="38"/>
        <v>-</v>
      </c>
      <c r="F163" s="143" t="str">
        <f t="shared" ca="1" si="38"/>
        <v>-</v>
      </c>
      <c r="G163" s="151" t="str">
        <f t="shared" ca="1" si="38"/>
        <v>-</v>
      </c>
      <c r="H163" s="143" t="e">
        <f t="shared" ref="H163:H226" ca="1" si="41">D163&amp;IF(I163,"_"&amp;J163&amp;"_"&amp;K163&amp;"_"&amp;L163,"")</f>
        <v>#N/A</v>
      </c>
      <c r="I163" s="143" t="e">
        <f t="shared" ref="I163:I226" ca="1" si="42">INDEX(cluster_flag,MATCH(D163, hdr_cluster_gen_type,0))</f>
        <v>#N/A</v>
      </c>
      <c r="J163" s="143" t="e">
        <f t="shared" ref="J163:J226" ca="1" si="43">IF($I163,INDEX(hdr_cluster_set,MATCH(M163,OFFSET(cluster_params_ul,$O163-1,J$32-1,1,J$33))+J$32-1),"-")</f>
        <v>#N/A</v>
      </c>
      <c r="K163" s="143" t="e">
        <f t="shared" ref="K163:K226" ca="1" si="44">IF($I163,INDEX(hdr_cluster_set,MATCH(F163,OFFSET(cluster_params_ul,$O163-1,K$32-1,1,K$33))+K$32-1),"-")</f>
        <v>#N/A</v>
      </c>
      <c r="L163" s="143" t="e">
        <f t="shared" ref="L163:L226" ca="1" si="45">IF($I163,INDEX(hdr_cluster_set,MATCH(G163,OFFSET(cluster_params_ul,$O163-1,L$32-1,1,L$33))+L$32-1),"-")</f>
        <v>#N/A</v>
      </c>
      <c r="M163" s="145" t="str">
        <f t="shared" ca="1" si="39"/>
        <v>-</v>
      </c>
      <c r="N163" s="145" t="str">
        <f t="shared" ca="1" si="39"/>
        <v>-</v>
      </c>
      <c r="O163" s="143" t="e">
        <f t="shared" ref="O163:O226" ca="1" si="46">MATCH(D163,hdr_cluster_gen_type,0)</f>
        <v>#N/A</v>
      </c>
    </row>
    <row r="164" spans="1:15">
      <c r="A164" s="143">
        <v>7</v>
      </c>
      <c r="B164" s="143" t="str">
        <f t="shared" ca="1" si="40"/>
        <v>OK</v>
      </c>
      <c r="C164" s="143" t="str">
        <f t="shared" ca="1" si="38"/>
        <v>Bosque_County_Peaking_GT_1</v>
      </c>
      <c r="D164" s="143" t="str">
        <f t="shared" ca="1" si="38"/>
        <v>ng_gt</v>
      </c>
      <c r="E164" s="143" t="str">
        <f t="shared" ca="1" si="38"/>
        <v>ng</v>
      </c>
      <c r="F164" s="143">
        <f t="shared" ca="1" si="38"/>
        <v>0.154</v>
      </c>
      <c r="G164" s="151">
        <f t="shared" ca="1" si="38"/>
        <v>7.6393871999999998</v>
      </c>
      <c r="H164" s="143" t="str">
        <f t="shared" ca="1" si="41"/>
        <v>ng_gt_midAge_med_hiEff</v>
      </c>
      <c r="I164" s="143" t="b">
        <f t="shared" ca="1" si="42"/>
        <v>1</v>
      </c>
      <c r="J164" s="143" t="str">
        <f t="shared" ca="1" si="43"/>
        <v>midAge</v>
      </c>
      <c r="K164" s="143" t="str">
        <f t="shared" ca="1" si="44"/>
        <v>med</v>
      </c>
      <c r="L164" s="143" t="str">
        <f t="shared" ca="1" si="45"/>
        <v>hiEff</v>
      </c>
      <c r="M164" s="145">
        <v>1980</v>
      </c>
      <c r="N164" s="145" t="str">
        <f t="shared" ref="N164:N227" ca="1" si="47">IF($B164="OK",OFFSET(gen_sort_ul,$A164,N$26),"-")</f>
        <v>Y</v>
      </c>
      <c r="O164" s="143">
        <f t="shared" ca="1" si="46"/>
        <v>5</v>
      </c>
    </row>
    <row r="165" spans="1:15">
      <c r="A165" s="143">
        <v>8</v>
      </c>
      <c r="B165" s="143" t="str">
        <f t="shared" ca="1" si="40"/>
        <v>OK</v>
      </c>
      <c r="C165" s="143" t="str">
        <f t="shared" ref="C165:G174" ca="1" si="48">IF($B165="OK",OFFSET(gen_sort_ul,$A165,C$26),"-")</f>
        <v>Bosque_County_Peaking_GT_2</v>
      </c>
      <c r="D165" s="143" t="str">
        <f t="shared" ca="1" si="48"/>
        <v>ng_gt</v>
      </c>
      <c r="E165" s="143" t="str">
        <f t="shared" ca="1" si="48"/>
        <v>ng</v>
      </c>
      <c r="F165" s="143">
        <f t="shared" ca="1" si="48"/>
        <v>0.154</v>
      </c>
      <c r="G165" s="151">
        <f t="shared" ca="1" si="48"/>
        <v>7.6393871999999998</v>
      </c>
      <c r="H165" s="143" t="str">
        <f t="shared" ca="1" si="41"/>
        <v>ng_gt_midAge_med_hiEff</v>
      </c>
      <c r="I165" s="143" t="b">
        <f t="shared" ca="1" si="42"/>
        <v>1</v>
      </c>
      <c r="J165" s="143" t="str">
        <f t="shared" ca="1" si="43"/>
        <v>midAge</v>
      </c>
      <c r="K165" s="143" t="str">
        <f t="shared" ca="1" si="44"/>
        <v>med</v>
      </c>
      <c r="L165" s="143" t="str">
        <f t="shared" ca="1" si="45"/>
        <v>hiEff</v>
      </c>
      <c r="M165" s="145">
        <f t="shared" ref="M165:M228" ca="1" si="49">IF($B165="OK",OFFSET(gen_sort_ul,$A165,M$26),"-")</f>
        <v>2000</v>
      </c>
      <c r="N165" s="145" t="str">
        <f t="shared" ca="1" si="47"/>
        <v>Y</v>
      </c>
      <c r="O165" s="143">
        <f t="shared" ca="1" si="46"/>
        <v>5</v>
      </c>
    </row>
    <row r="166" spans="1:15">
      <c r="A166" s="143">
        <v>205</v>
      </c>
      <c r="B166" s="143" t="str">
        <f t="shared" ca="1" si="40"/>
        <v>N</v>
      </c>
      <c r="C166" s="143" t="str">
        <f t="shared" ca="1" si="48"/>
        <v>-</v>
      </c>
      <c r="D166" s="143" t="str">
        <f t="shared" ca="1" si="48"/>
        <v>-</v>
      </c>
      <c r="E166" s="143" t="str">
        <f t="shared" ca="1" si="48"/>
        <v>-</v>
      </c>
      <c r="F166" s="143" t="str">
        <f t="shared" ca="1" si="48"/>
        <v>-</v>
      </c>
      <c r="G166" s="151" t="str">
        <f t="shared" ca="1" si="48"/>
        <v>-</v>
      </c>
      <c r="H166" s="143" t="e">
        <f t="shared" ca="1" si="41"/>
        <v>#N/A</v>
      </c>
      <c r="I166" s="143" t="e">
        <f t="shared" ca="1" si="42"/>
        <v>#N/A</v>
      </c>
      <c r="J166" s="143" t="e">
        <f t="shared" ca="1" si="43"/>
        <v>#N/A</v>
      </c>
      <c r="K166" s="143" t="e">
        <f t="shared" ca="1" si="44"/>
        <v>#N/A</v>
      </c>
      <c r="L166" s="143" t="e">
        <f t="shared" ca="1" si="45"/>
        <v>#N/A</v>
      </c>
      <c r="M166" s="145" t="str">
        <f t="shared" ca="1" si="49"/>
        <v>-</v>
      </c>
      <c r="N166" s="145" t="str">
        <f t="shared" ca="1" si="47"/>
        <v>-</v>
      </c>
      <c r="O166" s="143" t="e">
        <f t="shared" ca="1" si="46"/>
        <v>#N/A</v>
      </c>
    </row>
    <row r="167" spans="1:15">
      <c r="A167" s="143">
        <v>204</v>
      </c>
      <c r="B167" s="143" t="str">
        <f t="shared" ca="1" si="40"/>
        <v>N</v>
      </c>
      <c r="C167" s="143" t="str">
        <f t="shared" ca="1" si="48"/>
        <v>-</v>
      </c>
      <c r="D167" s="143" t="str">
        <f t="shared" ca="1" si="48"/>
        <v>-</v>
      </c>
      <c r="E167" s="143" t="str">
        <f t="shared" ca="1" si="48"/>
        <v>-</v>
      </c>
      <c r="F167" s="143" t="str">
        <f t="shared" ca="1" si="48"/>
        <v>-</v>
      </c>
      <c r="G167" s="151" t="str">
        <f t="shared" ca="1" si="48"/>
        <v>-</v>
      </c>
      <c r="H167" s="143" t="e">
        <f t="shared" ca="1" si="41"/>
        <v>#N/A</v>
      </c>
      <c r="I167" s="143" t="e">
        <f t="shared" ca="1" si="42"/>
        <v>#N/A</v>
      </c>
      <c r="J167" s="143" t="e">
        <f t="shared" ca="1" si="43"/>
        <v>#N/A</v>
      </c>
      <c r="K167" s="143" t="e">
        <f t="shared" ca="1" si="44"/>
        <v>#N/A</v>
      </c>
      <c r="L167" s="143" t="e">
        <f t="shared" ca="1" si="45"/>
        <v>#N/A</v>
      </c>
      <c r="M167" s="145" t="str">
        <f t="shared" ca="1" si="49"/>
        <v>-</v>
      </c>
      <c r="N167" s="145" t="str">
        <f t="shared" ca="1" si="47"/>
        <v>-</v>
      </c>
      <c r="O167" s="143" t="e">
        <f t="shared" ca="1" si="46"/>
        <v>#N/A</v>
      </c>
    </row>
    <row r="168" spans="1:15">
      <c r="A168" s="143">
        <v>133</v>
      </c>
      <c r="B168" s="143" t="str">
        <f t="shared" ca="1" si="40"/>
        <v>N</v>
      </c>
      <c r="C168" s="143" t="str">
        <f t="shared" ca="1" si="48"/>
        <v>-</v>
      </c>
      <c r="D168" s="143" t="str">
        <f t="shared" ca="1" si="48"/>
        <v>-</v>
      </c>
      <c r="E168" s="143" t="str">
        <f t="shared" ca="1" si="48"/>
        <v>-</v>
      </c>
      <c r="F168" s="143" t="str">
        <f t="shared" ca="1" si="48"/>
        <v>-</v>
      </c>
      <c r="G168" s="151" t="str">
        <f t="shared" ca="1" si="48"/>
        <v>-</v>
      </c>
      <c r="H168" s="143" t="e">
        <f t="shared" ca="1" si="41"/>
        <v>#N/A</v>
      </c>
      <c r="I168" s="143" t="e">
        <f t="shared" ca="1" si="42"/>
        <v>#N/A</v>
      </c>
      <c r="J168" s="143" t="e">
        <f t="shared" ca="1" si="43"/>
        <v>#N/A</v>
      </c>
      <c r="K168" s="143" t="e">
        <f t="shared" ca="1" si="44"/>
        <v>#N/A</v>
      </c>
      <c r="L168" s="143" t="e">
        <f t="shared" ca="1" si="45"/>
        <v>#N/A</v>
      </c>
      <c r="M168" s="145" t="str">
        <f t="shared" ca="1" si="49"/>
        <v>-</v>
      </c>
      <c r="N168" s="145" t="str">
        <f t="shared" ca="1" si="47"/>
        <v>-</v>
      </c>
      <c r="O168" s="143" t="e">
        <f t="shared" ca="1" si="46"/>
        <v>#N/A</v>
      </c>
    </row>
    <row r="169" spans="1:15">
      <c r="A169" s="143">
        <v>134</v>
      </c>
      <c r="B169" s="143" t="str">
        <f t="shared" ca="1" si="40"/>
        <v>N</v>
      </c>
      <c r="C169" s="143" t="str">
        <f t="shared" ca="1" si="48"/>
        <v>-</v>
      </c>
      <c r="D169" s="143" t="str">
        <f t="shared" ca="1" si="48"/>
        <v>-</v>
      </c>
      <c r="E169" s="143" t="str">
        <f t="shared" ca="1" si="48"/>
        <v>-</v>
      </c>
      <c r="F169" s="143" t="str">
        <f t="shared" ca="1" si="48"/>
        <v>-</v>
      </c>
      <c r="G169" s="151" t="str">
        <f t="shared" ca="1" si="48"/>
        <v>-</v>
      </c>
      <c r="H169" s="143" t="e">
        <f t="shared" ca="1" si="41"/>
        <v>#N/A</v>
      </c>
      <c r="I169" s="143" t="e">
        <f t="shared" ca="1" si="42"/>
        <v>#N/A</v>
      </c>
      <c r="J169" s="143" t="e">
        <f t="shared" ca="1" si="43"/>
        <v>#N/A</v>
      </c>
      <c r="K169" s="143" t="e">
        <f t="shared" ca="1" si="44"/>
        <v>#N/A</v>
      </c>
      <c r="L169" s="143" t="e">
        <f t="shared" ca="1" si="45"/>
        <v>#N/A</v>
      </c>
      <c r="M169" s="145" t="str">
        <f t="shared" ca="1" si="49"/>
        <v>-</v>
      </c>
      <c r="N169" s="145" t="str">
        <f t="shared" ca="1" si="47"/>
        <v>-</v>
      </c>
      <c r="O169" s="143" t="e">
        <f t="shared" ca="1" si="46"/>
        <v>#N/A</v>
      </c>
    </row>
    <row r="170" spans="1:15">
      <c r="A170" s="143">
        <v>144</v>
      </c>
      <c r="B170" s="143" t="str">
        <f t="shared" ca="1" si="40"/>
        <v>N</v>
      </c>
      <c r="C170" s="143" t="str">
        <f t="shared" ca="1" si="48"/>
        <v>-</v>
      </c>
      <c r="D170" s="143" t="str">
        <f t="shared" ca="1" si="48"/>
        <v>-</v>
      </c>
      <c r="E170" s="143" t="str">
        <f t="shared" ca="1" si="48"/>
        <v>-</v>
      </c>
      <c r="F170" s="143" t="str">
        <f t="shared" ca="1" si="48"/>
        <v>-</v>
      </c>
      <c r="G170" s="151" t="str">
        <f t="shared" ca="1" si="48"/>
        <v>-</v>
      </c>
      <c r="H170" s="143" t="e">
        <f t="shared" ca="1" si="41"/>
        <v>#N/A</v>
      </c>
      <c r="I170" s="143" t="e">
        <f t="shared" ca="1" si="42"/>
        <v>#N/A</v>
      </c>
      <c r="J170" s="143" t="e">
        <f t="shared" ca="1" si="43"/>
        <v>#N/A</v>
      </c>
      <c r="K170" s="143" t="e">
        <f t="shared" ca="1" si="44"/>
        <v>#N/A</v>
      </c>
      <c r="L170" s="143" t="e">
        <f t="shared" ca="1" si="45"/>
        <v>#N/A</v>
      </c>
      <c r="M170" s="145" t="str">
        <f t="shared" ca="1" si="49"/>
        <v>-</v>
      </c>
      <c r="N170" s="145" t="str">
        <f t="shared" ca="1" si="47"/>
        <v>-</v>
      </c>
      <c r="O170" s="143" t="e">
        <f t="shared" ca="1" si="46"/>
        <v>#N/A</v>
      </c>
    </row>
    <row r="171" spans="1:15">
      <c r="A171" s="143">
        <v>149</v>
      </c>
      <c r="B171" s="143" t="str">
        <f t="shared" ca="1" si="40"/>
        <v>N</v>
      </c>
      <c r="C171" s="143" t="str">
        <f t="shared" ca="1" si="48"/>
        <v>-</v>
      </c>
      <c r="D171" s="143" t="str">
        <f t="shared" ca="1" si="48"/>
        <v>-</v>
      </c>
      <c r="E171" s="143" t="str">
        <f t="shared" ca="1" si="48"/>
        <v>-</v>
      </c>
      <c r="F171" s="143" t="str">
        <f t="shared" ca="1" si="48"/>
        <v>-</v>
      </c>
      <c r="G171" s="151" t="str">
        <f t="shared" ca="1" si="48"/>
        <v>-</v>
      </c>
      <c r="H171" s="143" t="e">
        <f t="shared" ca="1" si="41"/>
        <v>#N/A</v>
      </c>
      <c r="I171" s="143" t="e">
        <f t="shared" ca="1" si="42"/>
        <v>#N/A</v>
      </c>
      <c r="J171" s="143" t="e">
        <f t="shared" ca="1" si="43"/>
        <v>#N/A</v>
      </c>
      <c r="K171" s="143" t="e">
        <f t="shared" ca="1" si="44"/>
        <v>#N/A</v>
      </c>
      <c r="L171" s="143" t="e">
        <f t="shared" ca="1" si="45"/>
        <v>#N/A</v>
      </c>
      <c r="M171" s="145" t="str">
        <f t="shared" ca="1" si="49"/>
        <v>-</v>
      </c>
      <c r="N171" s="145" t="str">
        <f t="shared" ca="1" si="47"/>
        <v>-</v>
      </c>
      <c r="O171" s="143" t="e">
        <f t="shared" ca="1" si="46"/>
        <v>#N/A</v>
      </c>
    </row>
    <row r="172" spans="1:15">
      <c r="A172" s="143">
        <v>153</v>
      </c>
      <c r="B172" s="143" t="str">
        <f t="shared" ca="1" si="40"/>
        <v>N</v>
      </c>
      <c r="C172" s="143" t="str">
        <f t="shared" ca="1" si="48"/>
        <v>-</v>
      </c>
      <c r="D172" s="143" t="str">
        <f t="shared" ca="1" si="48"/>
        <v>-</v>
      </c>
      <c r="E172" s="143" t="str">
        <f t="shared" ca="1" si="48"/>
        <v>-</v>
      </c>
      <c r="F172" s="143" t="str">
        <f t="shared" ca="1" si="48"/>
        <v>-</v>
      </c>
      <c r="G172" s="151" t="str">
        <f t="shared" ca="1" si="48"/>
        <v>-</v>
      </c>
      <c r="H172" s="143" t="e">
        <f t="shared" ca="1" si="41"/>
        <v>#N/A</v>
      </c>
      <c r="I172" s="143" t="e">
        <f t="shared" ca="1" si="42"/>
        <v>#N/A</v>
      </c>
      <c r="J172" s="143" t="e">
        <f t="shared" ca="1" si="43"/>
        <v>#N/A</v>
      </c>
      <c r="K172" s="143" t="e">
        <f t="shared" ca="1" si="44"/>
        <v>#N/A</v>
      </c>
      <c r="L172" s="143" t="e">
        <f t="shared" ca="1" si="45"/>
        <v>#N/A</v>
      </c>
      <c r="M172" s="145" t="str">
        <f t="shared" ca="1" si="49"/>
        <v>-</v>
      </c>
      <c r="N172" s="145" t="str">
        <f t="shared" ca="1" si="47"/>
        <v>-</v>
      </c>
      <c r="O172" s="143" t="e">
        <f t="shared" ca="1" si="46"/>
        <v>#N/A</v>
      </c>
    </row>
    <row r="173" spans="1:15">
      <c r="A173" s="143">
        <v>160</v>
      </c>
      <c r="B173" s="143" t="str">
        <f t="shared" ca="1" si="40"/>
        <v>N</v>
      </c>
      <c r="C173" s="143" t="str">
        <f t="shared" ca="1" si="48"/>
        <v>-</v>
      </c>
      <c r="D173" s="143" t="str">
        <f t="shared" ca="1" si="48"/>
        <v>-</v>
      </c>
      <c r="E173" s="143" t="str">
        <f t="shared" ca="1" si="48"/>
        <v>-</v>
      </c>
      <c r="F173" s="143" t="str">
        <f t="shared" ca="1" si="48"/>
        <v>-</v>
      </c>
      <c r="G173" s="151" t="str">
        <f t="shared" ca="1" si="48"/>
        <v>-</v>
      </c>
      <c r="H173" s="143" t="e">
        <f t="shared" ca="1" si="41"/>
        <v>#N/A</v>
      </c>
      <c r="I173" s="143" t="e">
        <f t="shared" ca="1" si="42"/>
        <v>#N/A</v>
      </c>
      <c r="J173" s="143" t="e">
        <f t="shared" ca="1" si="43"/>
        <v>#N/A</v>
      </c>
      <c r="K173" s="143" t="e">
        <f t="shared" ca="1" si="44"/>
        <v>#N/A</v>
      </c>
      <c r="L173" s="143" t="e">
        <f t="shared" ca="1" si="45"/>
        <v>#N/A</v>
      </c>
      <c r="M173" s="145" t="str">
        <f t="shared" ca="1" si="49"/>
        <v>-</v>
      </c>
      <c r="N173" s="145" t="str">
        <f t="shared" ca="1" si="47"/>
        <v>-</v>
      </c>
      <c r="O173" s="143" t="e">
        <f t="shared" ca="1" si="46"/>
        <v>#N/A</v>
      </c>
    </row>
    <row r="174" spans="1:15">
      <c r="A174" s="143">
        <v>170</v>
      </c>
      <c r="B174" s="143" t="str">
        <f t="shared" ca="1" si="40"/>
        <v>N</v>
      </c>
      <c r="C174" s="143" t="str">
        <f t="shared" ca="1" si="48"/>
        <v>-</v>
      </c>
      <c r="D174" s="143" t="str">
        <f t="shared" ca="1" si="48"/>
        <v>-</v>
      </c>
      <c r="E174" s="143" t="str">
        <f t="shared" ca="1" si="48"/>
        <v>-</v>
      </c>
      <c r="F174" s="143" t="str">
        <f t="shared" ca="1" si="48"/>
        <v>-</v>
      </c>
      <c r="G174" s="151" t="str">
        <f t="shared" ca="1" si="48"/>
        <v>-</v>
      </c>
      <c r="H174" s="143" t="e">
        <f t="shared" ca="1" si="41"/>
        <v>#N/A</v>
      </c>
      <c r="I174" s="143" t="e">
        <f t="shared" ca="1" si="42"/>
        <v>#N/A</v>
      </c>
      <c r="J174" s="143" t="e">
        <f t="shared" ca="1" si="43"/>
        <v>#N/A</v>
      </c>
      <c r="K174" s="143" t="e">
        <f t="shared" ca="1" si="44"/>
        <v>#N/A</v>
      </c>
      <c r="L174" s="143" t="e">
        <f t="shared" ca="1" si="45"/>
        <v>#N/A</v>
      </c>
      <c r="M174" s="145" t="str">
        <f t="shared" ca="1" si="49"/>
        <v>-</v>
      </c>
      <c r="N174" s="145" t="str">
        <f t="shared" ca="1" si="47"/>
        <v>-</v>
      </c>
      <c r="O174" s="143" t="e">
        <f t="shared" ca="1" si="46"/>
        <v>#N/A</v>
      </c>
    </row>
    <row r="175" spans="1:15">
      <c r="A175" s="143">
        <v>171</v>
      </c>
      <c r="B175" s="143" t="str">
        <f t="shared" ca="1" si="40"/>
        <v>N</v>
      </c>
      <c r="C175" s="143" t="str">
        <f t="shared" ref="C175:G184" ca="1" si="50">IF($B175="OK",OFFSET(gen_sort_ul,$A175,C$26),"-")</f>
        <v>-</v>
      </c>
      <c r="D175" s="143" t="str">
        <f t="shared" ca="1" si="50"/>
        <v>-</v>
      </c>
      <c r="E175" s="143" t="str">
        <f t="shared" ca="1" si="50"/>
        <v>-</v>
      </c>
      <c r="F175" s="143" t="str">
        <f t="shared" ca="1" si="50"/>
        <v>-</v>
      </c>
      <c r="G175" s="151" t="str">
        <f t="shared" ca="1" si="50"/>
        <v>-</v>
      </c>
      <c r="H175" s="143" t="e">
        <f t="shared" ca="1" si="41"/>
        <v>#N/A</v>
      </c>
      <c r="I175" s="143" t="e">
        <f t="shared" ca="1" si="42"/>
        <v>#N/A</v>
      </c>
      <c r="J175" s="143" t="e">
        <f t="shared" ca="1" si="43"/>
        <v>#N/A</v>
      </c>
      <c r="K175" s="143" t="e">
        <f t="shared" ca="1" si="44"/>
        <v>#N/A</v>
      </c>
      <c r="L175" s="143" t="e">
        <f t="shared" ca="1" si="45"/>
        <v>#N/A</v>
      </c>
      <c r="M175" s="145" t="str">
        <f t="shared" ca="1" si="49"/>
        <v>-</v>
      </c>
      <c r="N175" s="145" t="str">
        <f t="shared" ca="1" si="47"/>
        <v>-</v>
      </c>
      <c r="O175" s="143" t="e">
        <f t="shared" ca="1" si="46"/>
        <v>#N/A</v>
      </c>
    </row>
    <row r="176" spans="1:15">
      <c r="A176" s="143">
        <v>178</v>
      </c>
      <c r="B176" s="143" t="str">
        <f t="shared" ca="1" si="40"/>
        <v>N</v>
      </c>
      <c r="C176" s="143" t="str">
        <f t="shared" ca="1" si="50"/>
        <v>-</v>
      </c>
      <c r="D176" s="143" t="str">
        <f t="shared" ca="1" si="50"/>
        <v>-</v>
      </c>
      <c r="E176" s="143" t="str">
        <f t="shared" ca="1" si="50"/>
        <v>-</v>
      </c>
      <c r="F176" s="143" t="str">
        <f t="shared" ca="1" si="50"/>
        <v>-</v>
      </c>
      <c r="G176" s="151" t="str">
        <f t="shared" ca="1" si="50"/>
        <v>-</v>
      </c>
      <c r="H176" s="143" t="e">
        <f t="shared" ca="1" si="41"/>
        <v>#N/A</v>
      </c>
      <c r="I176" s="143" t="e">
        <f t="shared" ca="1" si="42"/>
        <v>#N/A</v>
      </c>
      <c r="J176" s="143" t="e">
        <f t="shared" ca="1" si="43"/>
        <v>#N/A</v>
      </c>
      <c r="K176" s="143" t="e">
        <f t="shared" ca="1" si="44"/>
        <v>#N/A</v>
      </c>
      <c r="L176" s="143" t="e">
        <f t="shared" ca="1" si="45"/>
        <v>#N/A</v>
      </c>
      <c r="M176" s="145" t="str">
        <f t="shared" ca="1" si="49"/>
        <v>-</v>
      </c>
      <c r="N176" s="145" t="str">
        <f t="shared" ca="1" si="47"/>
        <v>-</v>
      </c>
      <c r="O176" s="143" t="e">
        <f t="shared" ca="1" si="46"/>
        <v>#N/A</v>
      </c>
    </row>
    <row r="177" spans="1:15">
      <c r="A177" s="143">
        <v>179</v>
      </c>
      <c r="B177" s="143" t="str">
        <f t="shared" ca="1" si="40"/>
        <v>N</v>
      </c>
      <c r="C177" s="143" t="str">
        <f t="shared" ca="1" si="50"/>
        <v>-</v>
      </c>
      <c r="D177" s="143" t="str">
        <f t="shared" ca="1" si="50"/>
        <v>-</v>
      </c>
      <c r="E177" s="143" t="str">
        <f t="shared" ca="1" si="50"/>
        <v>-</v>
      </c>
      <c r="F177" s="143" t="str">
        <f t="shared" ca="1" si="50"/>
        <v>-</v>
      </c>
      <c r="G177" s="151" t="str">
        <f t="shared" ca="1" si="50"/>
        <v>-</v>
      </c>
      <c r="H177" s="143" t="e">
        <f t="shared" ca="1" si="41"/>
        <v>#N/A</v>
      </c>
      <c r="I177" s="143" t="e">
        <f t="shared" ca="1" si="42"/>
        <v>#N/A</v>
      </c>
      <c r="J177" s="143" t="e">
        <f t="shared" ca="1" si="43"/>
        <v>#N/A</v>
      </c>
      <c r="K177" s="143" t="e">
        <f t="shared" ca="1" si="44"/>
        <v>#N/A</v>
      </c>
      <c r="L177" s="143" t="e">
        <f t="shared" ca="1" si="45"/>
        <v>#N/A</v>
      </c>
      <c r="M177" s="145" t="str">
        <f t="shared" ca="1" si="49"/>
        <v>-</v>
      </c>
      <c r="N177" s="145" t="str">
        <f t="shared" ca="1" si="47"/>
        <v>-</v>
      </c>
      <c r="O177" s="143" t="e">
        <f t="shared" ca="1" si="46"/>
        <v>#N/A</v>
      </c>
    </row>
    <row r="178" spans="1:15">
      <c r="A178" s="143">
        <v>76</v>
      </c>
      <c r="B178" s="143" t="str">
        <f t="shared" ca="1" si="40"/>
        <v>N</v>
      </c>
      <c r="C178" s="143" t="str">
        <f t="shared" ca="1" si="50"/>
        <v>-</v>
      </c>
      <c r="D178" s="143" t="str">
        <f t="shared" ca="1" si="50"/>
        <v>-</v>
      </c>
      <c r="E178" s="143" t="str">
        <f t="shared" ca="1" si="50"/>
        <v>-</v>
      </c>
      <c r="F178" s="143" t="str">
        <f t="shared" ca="1" si="50"/>
        <v>-</v>
      </c>
      <c r="G178" s="151" t="str">
        <f t="shared" ca="1" si="50"/>
        <v>-</v>
      </c>
      <c r="H178" s="143" t="e">
        <f t="shared" ca="1" si="41"/>
        <v>#N/A</v>
      </c>
      <c r="I178" s="143" t="e">
        <f t="shared" ca="1" si="42"/>
        <v>#N/A</v>
      </c>
      <c r="J178" s="143" t="e">
        <f t="shared" ca="1" si="43"/>
        <v>#N/A</v>
      </c>
      <c r="K178" s="143" t="e">
        <f t="shared" ca="1" si="44"/>
        <v>#N/A</v>
      </c>
      <c r="L178" s="143" t="e">
        <f t="shared" ca="1" si="45"/>
        <v>#N/A</v>
      </c>
      <c r="M178" s="145" t="str">
        <f t="shared" ca="1" si="49"/>
        <v>-</v>
      </c>
      <c r="N178" s="145" t="str">
        <f t="shared" ca="1" si="47"/>
        <v>-</v>
      </c>
      <c r="O178" s="143" t="e">
        <f t="shared" ca="1" si="46"/>
        <v>#N/A</v>
      </c>
    </row>
    <row r="179" spans="1:15">
      <c r="A179" s="143">
        <v>77</v>
      </c>
      <c r="B179" s="143" t="str">
        <f t="shared" ca="1" si="40"/>
        <v>N</v>
      </c>
      <c r="C179" s="143" t="str">
        <f t="shared" ca="1" si="50"/>
        <v>-</v>
      </c>
      <c r="D179" s="143" t="str">
        <f t="shared" ca="1" si="50"/>
        <v>-</v>
      </c>
      <c r="E179" s="143" t="str">
        <f t="shared" ca="1" si="50"/>
        <v>-</v>
      </c>
      <c r="F179" s="143" t="str">
        <f t="shared" ca="1" si="50"/>
        <v>-</v>
      </c>
      <c r="G179" s="151" t="str">
        <f t="shared" ca="1" si="50"/>
        <v>-</v>
      </c>
      <c r="H179" s="143" t="e">
        <f t="shared" ca="1" si="41"/>
        <v>#N/A</v>
      </c>
      <c r="I179" s="143" t="e">
        <f t="shared" ca="1" si="42"/>
        <v>#N/A</v>
      </c>
      <c r="J179" s="143" t="e">
        <f t="shared" ca="1" si="43"/>
        <v>#N/A</v>
      </c>
      <c r="K179" s="143" t="e">
        <f t="shared" ca="1" si="44"/>
        <v>#N/A</v>
      </c>
      <c r="L179" s="143" t="e">
        <f t="shared" ca="1" si="45"/>
        <v>#N/A</v>
      </c>
      <c r="M179" s="145" t="str">
        <f t="shared" ca="1" si="49"/>
        <v>-</v>
      </c>
      <c r="N179" s="145" t="str">
        <f t="shared" ca="1" si="47"/>
        <v>-</v>
      </c>
      <c r="O179" s="143" t="e">
        <f t="shared" ca="1" si="46"/>
        <v>#N/A</v>
      </c>
    </row>
    <row r="180" spans="1:15">
      <c r="A180" s="143">
        <v>87</v>
      </c>
      <c r="B180" s="143" t="str">
        <f t="shared" ca="1" si="40"/>
        <v>N</v>
      </c>
      <c r="C180" s="143" t="str">
        <f t="shared" ca="1" si="50"/>
        <v>-</v>
      </c>
      <c r="D180" s="143" t="str">
        <f t="shared" ca="1" si="50"/>
        <v>-</v>
      </c>
      <c r="E180" s="143" t="str">
        <f t="shared" ca="1" si="50"/>
        <v>-</v>
      </c>
      <c r="F180" s="143" t="str">
        <f t="shared" ca="1" si="50"/>
        <v>-</v>
      </c>
      <c r="G180" s="151" t="str">
        <f t="shared" ca="1" si="50"/>
        <v>-</v>
      </c>
      <c r="H180" s="143" t="e">
        <f t="shared" ca="1" si="41"/>
        <v>#N/A</v>
      </c>
      <c r="I180" s="143" t="e">
        <f t="shared" ca="1" si="42"/>
        <v>#N/A</v>
      </c>
      <c r="J180" s="143" t="e">
        <f t="shared" ca="1" si="43"/>
        <v>#N/A</v>
      </c>
      <c r="K180" s="143" t="e">
        <f t="shared" ca="1" si="44"/>
        <v>#N/A</v>
      </c>
      <c r="L180" s="143" t="e">
        <f t="shared" ca="1" si="45"/>
        <v>#N/A</v>
      </c>
      <c r="M180" s="145" t="str">
        <f t="shared" ca="1" si="49"/>
        <v>-</v>
      </c>
      <c r="N180" s="145" t="str">
        <f t="shared" ca="1" si="47"/>
        <v>-</v>
      </c>
      <c r="O180" s="143" t="e">
        <f t="shared" ca="1" si="46"/>
        <v>#N/A</v>
      </c>
    </row>
    <row r="181" spans="1:15">
      <c r="A181" s="143">
        <v>88</v>
      </c>
      <c r="B181" s="143" t="str">
        <f t="shared" ca="1" si="40"/>
        <v>N</v>
      </c>
      <c r="C181" s="143" t="str">
        <f t="shared" ca="1" si="50"/>
        <v>-</v>
      </c>
      <c r="D181" s="143" t="str">
        <f t="shared" ca="1" si="50"/>
        <v>-</v>
      </c>
      <c r="E181" s="143" t="str">
        <f t="shared" ca="1" si="50"/>
        <v>-</v>
      </c>
      <c r="F181" s="143" t="str">
        <f t="shared" ca="1" si="50"/>
        <v>-</v>
      </c>
      <c r="G181" s="151" t="str">
        <f t="shared" ca="1" si="50"/>
        <v>-</v>
      </c>
      <c r="H181" s="143" t="e">
        <f t="shared" ca="1" si="41"/>
        <v>#N/A</v>
      </c>
      <c r="I181" s="143" t="e">
        <f t="shared" ca="1" si="42"/>
        <v>#N/A</v>
      </c>
      <c r="J181" s="143" t="e">
        <f t="shared" ca="1" si="43"/>
        <v>#N/A</v>
      </c>
      <c r="K181" s="143" t="e">
        <f t="shared" ca="1" si="44"/>
        <v>#N/A</v>
      </c>
      <c r="L181" s="143" t="e">
        <f t="shared" ca="1" si="45"/>
        <v>#N/A</v>
      </c>
      <c r="M181" s="145" t="str">
        <f t="shared" ca="1" si="49"/>
        <v>-</v>
      </c>
      <c r="N181" s="145" t="str">
        <f t="shared" ca="1" si="47"/>
        <v>-</v>
      </c>
      <c r="O181" s="143" t="e">
        <f t="shared" ca="1" si="46"/>
        <v>#N/A</v>
      </c>
    </row>
    <row r="182" spans="1:15">
      <c r="A182" s="143">
        <v>92</v>
      </c>
      <c r="B182" s="143" t="str">
        <f t="shared" ca="1" si="40"/>
        <v>N</v>
      </c>
      <c r="C182" s="143" t="str">
        <f t="shared" ca="1" si="50"/>
        <v>-</v>
      </c>
      <c r="D182" s="143" t="str">
        <f t="shared" ca="1" si="50"/>
        <v>-</v>
      </c>
      <c r="E182" s="143" t="str">
        <f t="shared" ca="1" si="50"/>
        <v>-</v>
      </c>
      <c r="F182" s="143" t="str">
        <f t="shared" ca="1" si="50"/>
        <v>-</v>
      </c>
      <c r="G182" s="151" t="str">
        <f t="shared" ca="1" si="50"/>
        <v>-</v>
      </c>
      <c r="H182" s="143" t="e">
        <f t="shared" ca="1" si="41"/>
        <v>#N/A</v>
      </c>
      <c r="I182" s="143" t="e">
        <f t="shared" ca="1" si="42"/>
        <v>#N/A</v>
      </c>
      <c r="J182" s="143" t="e">
        <f t="shared" ca="1" si="43"/>
        <v>#N/A</v>
      </c>
      <c r="K182" s="143" t="e">
        <f t="shared" ca="1" si="44"/>
        <v>#N/A</v>
      </c>
      <c r="L182" s="143" t="e">
        <f t="shared" ca="1" si="45"/>
        <v>#N/A</v>
      </c>
      <c r="M182" s="145" t="str">
        <f t="shared" ca="1" si="49"/>
        <v>-</v>
      </c>
      <c r="N182" s="145" t="str">
        <f t="shared" ca="1" si="47"/>
        <v>-</v>
      </c>
      <c r="O182" s="143" t="e">
        <f t="shared" ca="1" si="46"/>
        <v>#N/A</v>
      </c>
    </row>
    <row r="183" spans="1:15">
      <c r="A183" s="143">
        <v>93</v>
      </c>
      <c r="B183" s="143" t="str">
        <f t="shared" ca="1" si="40"/>
        <v>N</v>
      </c>
      <c r="C183" s="143" t="str">
        <f t="shared" ca="1" si="50"/>
        <v>-</v>
      </c>
      <c r="D183" s="143" t="str">
        <f t="shared" ca="1" si="50"/>
        <v>-</v>
      </c>
      <c r="E183" s="143" t="str">
        <f t="shared" ca="1" si="50"/>
        <v>-</v>
      </c>
      <c r="F183" s="143" t="str">
        <f t="shared" ca="1" si="50"/>
        <v>-</v>
      </c>
      <c r="G183" s="151" t="str">
        <f t="shared" ca="1" si="50"/>
        <v>-</v>
      </c>
      <c r="H183" s="143" t="e">
        <f t="shared" ca="1" si="41"/>
        <v>#N/A</v>
      </c>
      <c r="I183" s="143" t="e">
        <f t="shared" ca="1" si="42"/>
        <v>#N/A</v>
      </c>
      <c r="J183" s="143" t="e">
        <f t="shared" ca="1" si="43"/>
        <v>#N/A</v>
      </c>
      <c r="K183" s="143" t="e">
        <f t="shared" ca="1" si="44"/>
        <v>#N/A</v>
      </c>
      <c r="L183" s="143" t="e">
        <f t="shared" ca="1" si="45"/>
        <v>#N/A</v>
      </c>
      <c r="M183" s="145" t="str">
        <f t="shared" ca="1" si="49"/>
        <v>-</v>
      </c>
      <c r="N183" s="145" t="str">
        <f t="shared" ca="1" si="47"/>
        <v>-</v>
      </c>
      <c r="O183" s="143" t="e">
        <f t="shared" ca="1" si="46"/>
        <v>#N/A</v>
      </c>
    </row>
    <row r="184" spans="1:15">
      <c r="A184" s="143">
        <v>94</v>
      </c>
      <c r="B184" s="143" t="str">
        <f t="shared" ca="1" si="40"/>
        <v>N</v>
      </c>
      <c r="C184" s="143" t="str">
        <f t="shared" ca="1" si="50"/>
        <v>-</v>
      </c>
      <c r="D184" s="143" t="str">
        <f t="shared" ca="1" si="50"/>
        <v>-</v>
      </c>
      <c r="E184" s="143" t="str">
        <f t="shared" ca="1" si="50"/>
        <v>-</v>
      </c>
      <c r="F184" s="143" t="str">
        <f t="shared" ca="1" si="50"/>
        <v>-</v>
      </c>
      <c r="G184" s="151" t="str">
        <f t="shared" ca="1" si="50"/>
        <v>-</v>
      </c>
      <c r="H184" s="143" t="e">
        <f t="shared" ca="1" si="41"/>
        <v>#N/A</v>
      </c>
      <c r="I184" s="143" t="e">
        <f t="shared" ca="1" si="42"/>
        <v>#N/A</v>
      </c>
      <c r="J184" s="143" t="e">
        <f t="shared" ca="1" si="43"/>
        <v>#N/A</v>
      </c>
      <c r="K184" s="143" t="e">
        <f t="shared" ca="1" si="44"/>
        <v>#N/A</v>
      </c>
      <c r="L184" s="143" t="e">
        <f t="shared" ca="1" si="45"/>
        <v>#N/A</v>
      </c>
      <c r="M184" s="145" t="str">
        <f t="shared" ca="1" si="49"/>
        <v>-</v>
      </c>
      <c r="N184" s="145" t="str">
        <f t="shared" ca="1" si="47"/>
        <v>-</v>
      </c>
      <c r="O184" s="143" t="e">
        <f t="shared" ca="1" si="46"/>
        <v>#N/A</v>
      </c>
    </row>
    <row r="185" spans="1:15">
      <c r="A185" s="143">
        <v>95</v>
      </c>
      <c r="B185" s="143" t="str">
        <f t="shared" ca="1" si="40"/>
        <v>N</v>
      </c>
      <c r="C185" s="143" t="str">
        <f t="shared" ref="C185:G194" ca="1" si="51">IF($B185="OK",OFFSET(gen_sort_ul,$A185,C$26),"-")</f>
        <v>-</v>
      </c>
      <c r="D185" s="143" t="str">
        <f t="shared" ca="1" si="51"/>
        <v>-</v>
      </c>
      <c r="E185" s="143" t="str">
        <f t="shared" ca="1" si="51"/>
        <v>-</v>
      </c>
      <c r="F185" s="143" t="str">
        <f t="shared" ca="1" si="51"/>
        <v>-</v>
      </c>
      <c r="G185" s="151" t="str">
        <f t="shared" ca="1" si="51"/>
        <v>-</v>
      </c>
      <c r="H185" s="143" t="e">
        <f t="shared" ca="1" si="41"/>
        <v>#N/A</v>
      </c>
      <c r="I185" s="143" t="e">
        <f t="shared" ca="1" si="42"/>
        <v>#N/A</v>
      </c>
      <c r="J185" s="143" t="e">
        <f t="shared" ca="1" si="43"/>
        <v>#N/A</v>
      </c>
      <c r="K185" s="143" t="e">
        <f t="shared" ca="1" si="44"/>
        <v>#N/A</v>
      </c>
      <c r="L185" s="143" t="e">
        <f t="shared" ca="1" si="45"/>
        <v>#N/A</v>
      </c>
      <c r="M185" s="145" t="str">
        <f t="shared" ca="1" si="49"/>
        <v>-</v>
      </c>
      <c r="N185" s="145" t="str">
        <f t="shared" ca="1" si="47"/>
        <v>-</v>
      </c>
      <c r="O185" s="143" t="e">
        <f t="shared" ca="1" si="46"/>
        <v>#N/A</v>
      </c>
    </row>
    <row r="186" spans="1:15">
      <c r="A186" s="143">
        <v>96</v>
      </c>
      <c r="B186" s="143" t="str">
        <f t="shared" ca="1" si="40"/>
        <v>N</v>
      </c>
      <c r="C186" s="143" t="str">
        <f t="shared" ca="1" si="51"/>
        <v>-</v>
      </c>
      <c r="D186" s="143" t="str">
        <f t="shared" ca="1" si="51"/>
        <v>-</v>
      </c>
      <c r="E186" s="143" t="str">
        <f t="shared" ca="1" si="51"/>
        <v>-</v>
      </c>
      <c r="F186" s="143" t="str">
        <f t="shared" ca="1" si="51"/>
        <v>-</v>
      </c>
      <c r="G186" s="151" t="str">
        <f t="shared" ca="1" si="51"/>
        <v>-</v>
      </c>
      <c r="H186" s="143" t="e">
        <f t="shared" ca="1" si="41"/>
        <v>#N/A</v>
      </c>
      <c r="I186" s="143" t="e">
        <f t="shared" ca="1" si="42"/>
        <v>#N/A</v>
      </c>
      <c r="J186" s="143" t="e">
        <f t="shared" ca="1" si="43"/>
        <v>#N/A</v>
      </c>
      <c r="K186" s="143" t="e">
        <f t="shared" ca="1" si="44"/>
        <v>#N/A</v>
      </c>
      <c r="L186" s="143" t="e">
        <f t="shared" ca="1" si="45"/>
        <v>#N/A</v>
      </c>
      <c r="M186" s="145" t="str">
        <f t="shared" ca="1" si="49"/>
        <v>-</v>
      </c>
      <c r="N186" s="145" t="str">
        <f t="shared" ca="1" si="47"/>
        <v>-</v>
      </c>
      <c r="O186" s="143" t="e">
        <f t="shared" ca="1" si="46"/>
        <v>#N/A</v>
      </c>
    </row>
    <row r="187" spans="1:15">
      <c r="A187" s="143">
        <v>97</v>
      </c>
      <c r="B187" s="143" t="str">
        <f t="shared" ca="1" si="40"/>
        <v>N</v>
      </c>
      <c r="C187" s="143" t="str">
        <f t="shared" ca="1" si="51"/>
        <v>-</v>
      </c>
      <c r="D187" s="143" t="str">
        <f t="shared" ca="1" si="51"/>
        <v>-</v>
      </c>
      <c r="E187" s="143" t="str">
        <f t="shared" ca="1" si="51"/>
        <v>-</v>
      </c>
      <c r="F187" s="143" t="str">
        <f t="shared" ca="1" si="51"/>
        <v>-</v>
      </c>
      <c r="G187" s="151" t="str">
        <f t="shared" ca="1" si="51"/>
        <v>-</v>
      </c>
      <c r="H187" s="143" t="e">
        <f t="shared" ca="1" si="41"/>
        <v>#N/A</v>
      </c>
      <c r="I187" s="143" t="e">
        <f t="shared" ca="1" si="42"/>
        <v>#N/A</v>
      </c>
      <c r="J187" s="143" t="e">
        <f t="shared" ca="1" si="43"/>
        <v>#N/A</v>
      </c>
      <c r="K187" s="143" t="e">
        <f t="shared" ca="1" si="44"/>
        <v>#N/A</v>
      </c>
      <c r="L187" s="143" t="e">
        <f t="shared" ca="1" si="45"/>
        <v>#N/A</v>
      </c>
      <c r="M187" s="145" t="str">
        <f t="shared" ca="1" si="49"/>
        <v>-</v>
      </c>
      <c r="N187" s="145" t="str">
        <f t="shared" ca="1" si="47"/>
        <v>-</v>
      </c>
      <c r="O187" s="143" t="e">
        <f t="shared" ca="1" si="46"/>
        <v>#N/A</v>
      </c>
    </row>
    <row r="188" spans="1:15">
      <c r="A188" s="143">
        <v>119</v>
      </c>
      <c r="B188" s="143" t="str">
        <f t="shared" ca="1" si="40"/>
        <v>N</v>
      </c>
      <c r="C188" s="143" t="str">
        <f t="shared" ca="1" si="51"/>
        <v>-</v>
      </c>
      <c r="D188" s="143" t="str">
        <f t="shared" ca="1" si="51"/>
        <v>-</v>
      </c>
      <c r="E188" s="143" t="str">
        <f t="shared" ca="1" si="51"/>
        <v>-</v>
      </c>
      <c r="F188" s="143" t="str">
        <f t="shared" ca="1" si="51"/>
        <v>-</v>
      </c>
      <c r="G188" s="151" t="str">
        <f t="shared" ca="1" si="51"/>
        <v>-</v>
      </c>
      <c r="H188" s="143" t="e">
        <f t="shared" ca="1" si="41"/>
        <v>#N/A</v>
      </c>
      <c r="I188" s="143" t="e">
        <f t="shared" ca="1" si="42"/>
        <v>#N/A</v>
      </c>
      <c r="J188" s="143" t="e">
        <f t="shared" ca="1" si="43"/>
        <v>#N/A</v>
      </c>
      <c r="K188" s="143" t="e">
        <f t="shared" ca="1" si="44"/>
        <v>#N/A</v>
      </c>
      <c r="L188" s="143" t="e">
        <f t="shared" ca="1" si="45"/>
        <v>#N/A</v>
      </c>
      <c r="M188" s="145" t="str">
        <f t="shared" ca="1" si="49"/>
        <v>-</v>
      </c>
      <c r="N188" s="145" t="str">
        <f t="shared" ca="1" si="47"/>
        <v>-</v>
      </c>
      <c r="O188" s="143" t="e">
        <f t="shared" ca="1" si="46"/>
        <v>#N/A</v>
      </c>
    </row>
    <row r="189" spans="1:15">
      <c r="A189" s="143">
        <v>120</v>
      </c>
      <c r="B189" s="143" t="str">
        <f t="shared" ca="1" si="40"/>
        <v>N</v>
      </c>
      <c r="C189" s="143" t="str">
        <f t="shared" ca="1" si="51"/>
        <v>-</v>
      </c>
      <c r="D189" s="143" t="str">
        <f t="shared" ca="1" si="51"/>
        <v>-</v>
      </c>
      <c r="E189" s="143" t="str">
        <f t="shared" ca="1" si="51"/>
        <v>-</v>
      </c>
      <c r="F189" s="143" t="str">
        <f t="shared" ca="1" si="51"/>
        <v>-</v>
      </c>
      <c r="G189" s="151" t="str">
        <f t="shared" ca="1" si="51"/>
        <v>-</v>
      </c>
      <c r="H189" s="143" t="e">
        <f t="shared" ca="1" si="41"/>
        <v>#N/A</v>
      </c>
      <c r="I189" s="143" t="e">
        <f t="shared" ca="1" si="42"/>
        <v>#N/A</v>
      </c>
      <c r="J189" s="143" t="e">
        <f t="shared" ca="1" si="43"/>
        <v>#N/A</v>
      </c>
      <c r="K189" s="143" t="e">
        <f t="shared" ca="1" si="44"/>
        <v>#N/A</v>
      </c>
      <c r="L189" s="143" t="e">
        <f t="shared" ca="1" si="45"/>
        <v>#N/A</v>
      </c>
      <c r="M189" s="145" t="str">
        <f t="shared" ca="1" si="49"/>
        <v>-</v>
      </c>
      <c r="N189" s="145" t="str">
        <f t="shared" ca="1" si="47"/>
        <v>-</v>
      </c>
      <c r="O189" s="143" t="e">
        <f t="shared" ca="1" si="46"/>
        <v>#N/A</v>
      </c>
    </row>
    <row r="190" spans="1:15">
      <c r="A190" s="143">
        <v>31</v>
      </c>
      <c r="B190" s="143" t="str">
        <f t="shared" ca="1" si="40"/>
        <v>OK</v>
      </c>
      <c r="C190" s="143" t="str">
        <f t="shared" ca="1" si="51"/>
        <v>Ennis_Power_Company_Combined</v>
      </c>
      <c r="D190" s="143" t="str">
        <f t="shared" ca="1" si="51"/>
        <v>ng_cc</v>
      </c>
      <c r="E190" s="143" t="str">
        <f t="shared" ca="1" si="51"/>
        <v>ng</v>
      </c>
      <c r="F190" s="143">
        <f t="shared" ca="1" si="51"/>
        <v>0.41799999999999998</v>
      </c>
      <c r="G190" s="151">
        <f t="shared" ca="1" si="51"/>
        <v>7.3607479000000007</v>
      </c>
      <c r="H190" s="143" t="str">
        <f t="shared" ca="1" si="41"/>
        <v>ng_cc_midAge_med_hiEff</v>
      </c>
      <c r="I190" s="143" t="b">
        <f t="shared" ca="1" si="42"/>
        <v>1</v>
      </c>
      <c r="J190" s="143" t="str">
        <f t="shared" ca="1" si="43"/>
        <v>midAge</v>
      </c>
      <c r="K190" s="143" t="str">
        <f t="shared" ca="1" si="44"/>
        <v>med</v>
      </c>
      <c r="L190" s="143" t="str">
        <f t="shared" ca="1" si="45"/>
        <v>hiEff</v>
      </c>
      <c r="M190" s="145">
        <f t="shared" ca="1" si="49"/>
        <v>2002</v>
      </c>
      <c r="N190" s="145" t="str">
        <f t="shared" ca="1" si="47"/>
        <v/>
      </c>
      <c r="O190" s="143">
        <f t="shared" ca="1" si="46"/>
        <v>4</v>
      </c>
    </row>
    <row r="191" spans="1:15">
      <c r="A191" s="143">
        <v>39</v>
      </c>
      <c r="B191" s="143" t="str">
        <f t="shared" ca="1" si="40"/>
        <v>N</v>
      </c>
      <c r="C191" s="143" t="str">
        <f t="shared" ca="1" si="51"/>
        <v>-</v>
      </c>
      <c r="D191" s="143" t="str">
        <f t="shared" ca="1" si="51"/>
        <v>-</v>
      </c>
      <c r="E191" s="143" t="str">
        <f t="shared" ca="1" si="51"/>
        <v>-</v>
      </c>
      <c r="F191" s="143" t="str">
        <f t="shared" ca="1" si="51"/>
        <v>-</v>
      </c>
      <c r="G191" s="151" t="str">
        <f t="shared" ca="1" si="51"/>
        <v>-</v>
      </c>
      <c r="H191" s="143" t="e">
        <f t="shared" ca="1" si="41"/>
        <v>#N/A</v>
      </c>
      <c r="I191" s="143" t="e">
        <f t="shared" ca="1" si="42"/>
        <v>#N/A</v>
      </c>
      <c r="J191" s="143" t="e">
        <f t="shared" ca="1" si="43"/>
        <v>#N/A</v>
      </c>
      <c r="K191" s="143" t="e">
        <f t="shared" ca="1" si="44"/>
        <v>#N/A</v>
      </c>
      <c r="L191" s="143" t="e">
        <f t="shared" ca="1" si="45"/>
        <v>#N/A</v>
      </c>
      <c r="M191" s="145" t="str">
        <f t="shared" ca="1" si="49"/>
        <v>-</v>
      </c>
      <c r="N191" s="145" t="str">
        <f t="shared" ca="1" si="47"/>
        <v>-</v>
      </c>
      <c r="O191" s="143" t="e">
        <f t="shared" ca="1" si="46"/>
        <v>#N/A</v>
      </c>
    </row>
    <row r="192" spans="1:15">
      <c r="A192" s="143">
        <v>40</v>
      </c>
      <c r="B192" s="143" t="str">
        <f t="shared" ca="1" si="40"/>
        <v>N</v>
      </c>
      <c r="C192" s="143" t="str">
        <f t="shared" ca="1" si="51"/>
        <v>-</v>
      </c>
      <c r="D192" s="143" t="str">
        <f t="shared" ca="1" si="51"/>
        <v>-</v>
      </c>
      <c r="E192" s="143" t="str">
        <f t="shared" ca="1" si="51"/>
        <v>-</v>
      </c>
      <c r="F192" s="143" t="str">
        <f t="shared" ca="1" si="51"/>
        <v>-</v>
      </c>
      <c r="G192" s="151" t="str">
        <f t="shared" ca="1" si="51"/>
        <v>-</v>
      </c>
      <c r="H192" s="143" t="e">
        <f t="shared" ca="1" si="41"/>
        <v>#N/A</v>
      </c>
      <c r="I192" s="143" t="e">
        <f t="shared" ca="1" si="42"/>
        <v>#N/A</v>
      </c>
      <c r="J192" s="143" t="e">
        <f t="shared" ca="1" si="43"/>
        <v>#N/A</v>
      </c>
      <c r="K192" s="143" t="e">
        <f t="shared" ca="1" si="44"/>
        <v>#N/A</v>
      </c>
      <c r="L192" s="143" t="e">
        <f t="shared" ca="1" si="45"/>
        <v>#N/A</v>
      </c>
      <c r="M192" s="145" t="str">
        <f t="shared" ca="1" si="49"/>
        <v>-</v>
      </c>
      <c r="N192" s="145" t="str">
        <f t="shared" ca="1" si="47"/>
        <v>-</v>
      </c>
      <c r="O192" s="143" t="e">
        <f t="shared" ca="1" si="46"/>
        <v>#N/A</v>
      </c>
    </row>
    <row r="193" spans="1:15">
      <c r="A193" s="143">
        <v>41</v>
      </c>
      <c r="B193" s="143" t="str">
        <f t="shared" ca="1" si="40"/>
        <v>N</v>
      </c>
      <c r="C193" s="143" t="str">
        <f t="shared" ca="1" si="51"/>
        <v>-</v>
      </c>
      <c r="D193" s="143" t="str">
        <f t="shared" ca="1" si="51"/>
        <v>-</v>
      </c>
      <c r="E193" s="143" t="str">
        <f t="shared" ca="1" si="51"/>
        <v>-</v>
      </c>
      <c r="F193" s="143" t="str">
        <f t="shared" ca="1" si="51"/>
        <v>-</v>
      </c>
      <c r="G193" s="151" t="str">
        <f t="shared" ca="1" si="51"/>
        <v>-</v>
      </c>
      <c r="H193" s="143" t="e">
        <f t="shared" ca="1" si="41"/>
        <v>#N/A</v>
      </c>
      <c r="I193" s="143" t="e">
        <f t="shared" ca="1" si="42"/>
        <v>#N/A</v>
      </c>
      <c r="J193" s="143" t="e">
        <f t="shared" ca="1" si="43"/>
        <v>#N/A</v>
      </c>
      <c r="K193" s="143" t="e">
        <f t="shared" ca="1" si="44"/>
        <v>#N/A</v>
      </c>
      <c r="L193" s="143" t="e">
        <f t="shared" ca="1" si="45"/>
        <v>#N/A</v>
      </c>
      <c r="M193" s="145" t="str">
        <f t="shared" ca="1" si="49"/>
        <v>-</v>
      </c>
      <c r="N193" s="145" t="str">
        <f t="shared" ca="1" si="47"/>
        <v>-</v>
      </c>
      <c r="O193" s="143" t="e">
        <f t="shared" ca="1" si="46"/>
        <v>#N/A</v>
      </c>
    </row>
    <row r="194" spans="1:15">
      <c r="A194" s="143">
        <v>42</v>
      </c>
      <c r="B194" s="143" t="str">
        <f t="shared" ca="1" si="40"/>
        <v>N</v>
      </c>
      <c r="C194" s="143" t="str">
        <f t="shared" ca="1" si="51"/>
        <v>-</v>
      </c>
      <c r="D194" s="143" t="str">
        <f t="shared" ca="1" si="51"/>
        <v>-</v>
      </c>
      <c r="E194" s="143" t="str">
        <f t="shared" ca="1" si="51"/>
        <v>-</v>
      </c>
      <c r="F194" s="143" t="str">
        <f t="shared" ca="1" si="51"/>
        <v>-</v>
      </c>
      <c r="G194" s="151" t="str">
        <f t="shared" ca="1" si="51"/>
        <v>-</v>
      </c>
      <c r="H194" s="143" t="e">
        <f t="shared" ca="1" si="41"/>
        <v>#N/A</v>
      </c>
      <c r="I194" s="143" t="e">
        <f t="shared" ca="1" si="42"/>
        <v>#N/A</v>
      </c>
      <c r="J194" s="143" t="e">
        <f t="shared" ca="1" si="43"/>
        <v>#N/A</v>
      </c>
      <c r="K194" s="143" t="e">
        <f t="shared" ca="1" si="44"/>
        <v>#N/A</v>
      </c>
      <c r="L194" s="143" t="e">
        <f t="shared" ca="1" si="45"/>
        <v>#N/A</v>
      </c>
      <c r="M194" s="145" t="str">
        <f t="shared" ca="1" si="49"/>
        <v>-</v>
      </c>
      <c r="N194" s="145" t="str">
        <f t="shared" ca="1" si="47"/>
        <v>-</v>
      </c>
      <c r="O194" s="143" t="e">
        <f t="shared" ca="1" si="46"/>
        <v>#N/A</v>
      </c>
    </row>
    <row r="195" spans="1:15">
      <c r="A195" s="143">
        <v>43</v>
      </c>
      <c r="B195" s="143" t="str">
        <f t="shared" ca="1" si="40"/>
        <v>N</v>
      </c>
      <c r="C195" s="143" t="str">
        <f t="shared" ref="C195:G204" ca="1" si="52">IF($B195="OK",OFFSET(gen_sort_ul,$A195,C$26),"-")</f>
        <v>-</v>
      </c>
      <c r="D195" s="143" t="str">
        <f t="shared" ca="1" si="52"/>
        <v>-</v>
      </c>
      <c r="E195" s="143" t="str">
        <f t="shared" ca="1" si="52"/>
        <v>-</v>
      </c>
      <c r="F195" s="143" t="str">
        <f t="shared" ca="1" si="52"/>
        <v>-</v>
      </c>
      <c r="G195" s="151" t="str">
        <f t="shared" ca="1" si="52"/>
        <v>-</v>
      </c>
      <c r="H195" s="143" t="e">
        <f t="shared" ca="1" si="41"/>
        <v>#N/A</v>
      </c>
      <c r="I195" s="143" t="e">
        <f t="shared" ca="1" si="42"/>
        <v>#N/A</v>
      </c>
      <c r="J195" s="143" t="e">
        <f t="shared" ca="1" si="43"/>
        <v>#N/A</v>
      </c>
      <c r="K195" s="143" t="e">
        <f t="shared" ca="1" si="44"/>
        <v>#N/A</v>
      </c>
      <c r="L195" s="143" t="e">
        <f t="shared" ca="1" si="45"/>
        <v>#N/A</v>
      </c>
      <c r="M195" s="145" t="str">
        <f t="shared" ca="1" si="49"/>
        <v>-</v>
      </c>
      <c r="N195" s="145" t="str">
        <f t="shared" ca="1" si="47"/>
        <v>-</v>
      </c>
      <c r="O195" s="143" t="e">
        <f t="shared" ca="1" si="46"/>
        <v>#N/A</v>
      </c>
    </row>
    <row r="196" spans="1:15">
      <c r="A196" s="143">
        <v>54</v>
      </c>
      <c r="B196" s="143" t="str">
        <f t="shared" ca="1" si="40"/>
        <v>N</v>
      </c>
      <c r="C196" s="143" t="str">
        <f t="shared" ca="1" si="52"/>
        <v>-</v>
      </c>
      <c r="D196" s="143" t="str">
        <f t="shared" ca="1" si="52"/>
        <v>-</v>
      </c>
      <c r="E196" s="143" t="str">
        <f t="shared" ca="1" si="52"/>
        <v>-</v>
      </c>
      <c r="F196" s="143" t="str">
        <f t="shared" ca="1" si="52"/>
        <v>-</v>
      </c>
      <c r="G196" s="151" t="str">
        <f t="shared" ca="1" si="52"/>
        <v>-</v>
      </c>
      <c r="H196" s="143" t="e">
        <f t="shared" ca="1" si="41"/>
        <v>#N/A</v>
      </c>
      <c r="I196" s="143" t="e">
        <f t="shared" ca="1" si="42"/>
        <v>#N/A</v>
      </c>
      <c r="J196" s="143" t="e">
        <f t="shared" ca="1" si="43"/>
        <v>#N/A</v>
      </c>
      <c r="K196" s="143" t="e">
        <f t="shared" ca="1" si="44"/>
        <v>#N/A</v>
      </c>
      <c r="L196" s="143" t="e">
        <f t="shared" ca="1" si="45"/>
        <v>#N/A</v>
      </c>
      <c r="M196" s="145" t="str">
        <f t="shared" ca="1" si="49"/>
        <v>-</v>
      </c>
      <c r="N196" s="145" t="str">
        <f t="shared" ca="1" si="47"/>
        <v>-</v>
      </c>
      <c r="O196" s="143" t="e">
        <f t="shared" ca="1" si="46"/>
        <v>#N/A</v>
      </c>
    </row>
    <row r="197" spans="1:15">
      <c r="A197" s="143">
        <v>55</v>
      </c>
      <c r="B197" s="143" t="str">
        <f t="shared" ca="1" si="40"/>
        <v>N</v>
      </c>
      <c r="C197" s="143" t="str">
        <f t="shared" ca="1" si="52"/>
        <v>-</v>
      </c>
      <c r="D197" s="143" t="str">
        <f t="shared" ca="1" si="52"/>
        <v>-</v>
      </c>
      <c r="E197" s="143" t="str">
        <f t="shared" ca="1" si="52"/>
        <v>-</v>
      </c>
      <c r="F197" s="143" t="str">
        <f t="shared" ca="1" si="52"/>
        <v>-</v>
      </c>
      <c r="G197" s="151" t="str">
        <f t="shared" ca="1" si="52"/>
        <v>-</v>
      </c>
      <c r="H197" s="143" t="e">
        <f t="shared" ca="1" si="41"/>
        <v>#N/A</v>
      </c>
      <c r="I197" s="143" t="e">
        <f t="shared" ca="1" si="42"/>
        <v>#N/A</v>
      </c>
      <c r="J197" s="143" t="e">
        <f t="shared" ca="1" si="43"/>
        <v>#N/A</v>
      </c>
      <c r="K197" s="143" t="e">
        <f t="shared" ca="1" si="44"/>
        <v>#N/A</v>
      </c>
      <c r="L197" s="143" t="e">
        <f t="shared" ca="1" si="45"/>
        <v>#N/A</v>
      </c>
      <c r="M197" s="145" t="str">
        <f t="shared" ca="1" si="49"/>
        <v>-</v>
      </c>
      <c r="N197" s="145" t="str">
        <f t="shared" ca="1" si="47"/>
        <v>-</v>
      </c>
      <c r="O197" s="143" t="e">
        <f t="shared" ca="1" si="46"/>
        <v>#N/A</v>
      </c>
    </row>
    <row r="198" spans="1:15">
      <c r="A198" s="143">
        <v>60</v>
      </c>
      <c r="B198" s="143" t="str">
        <f t="shared" ca="1" si="40"/>
        <v>N</v>
      </c>
      <c r="C198" s="143" t="str">
        <f t="shared" ca="1" si="52"/>
        <v>-</v>
      </c>
      <c r="D198" s="143" t="str">
        <f t="shared" ca="1" si="52"/>
        <v>-</v>
      </c>
      <c r="E198" s="143" t="str">
        <f t="shared" ca="1" si="52"/>
        <v>-</v>
      </c>
      <c r="F198" s="143" t="str">
        <f t="shared" ca="1" si="52"/>
        <v>-</v>
      </c>
      <c r="G198" s="151" t="str">
        <f t="shared" ca="1" si="52"/>
        <v>-</v>
      </c>
      <c r="H198" s="143" t="e">
        <f t="shared" ca="1" si="41"/>
        <v>#N/A</v>
      </c>
      <c r="I198" s="143" t="e">
        <f t="shared" ca="1" si="42"/>
        <v>#N/A</v>
      </c>
      <c r="J198" s="143" t="e">
        <f t="shared" ca="1" si="43"/>
        <v>#N/A</v>
      </c>
      <c r="K198" s="143" t="e">
        <f t="shared" ca="1" si="44"/>
        <v>#N/A</v>
      </c>
      <c r="L198" s="143" t="e">
        <f t="shared" ca="1" si="45"/>
        <v>#N/A</v>
      </c>
      <c r="M198" s="145" t="str">
        <f t="shared" ca="1" si="49"/>
        <v>-</v>
      </c>
      <c r="N198" s="145" t="str">
        <f t="shared" ca="1" si="47"/>
        <v>-</v>
      </c>
      <c r="O198" s="143" t="e">
        <f t="shared" ca="1" si="46"/>
        <v>#N/A</v>
      </c>
    </row>
    <row r="199" spans="1:15">
      <c r="A199" s="143">
        <v>61</v>
      </c>
      <c r="B199" s="143" t="str">
        <f t="shared" ca="1" si="40"/>
        <v>N</v>
      </c>
      <c r="C199" s="143" t="str">
        <f t="shared" ca="1" si="52"/>
        <v>-</v>
      </c>
      <c r="D199" s="143" t="str">
        <f t="shared" ca="1" si="52"/>
        <v>-</v>
      </c>
      <c r="E199" s="143" t="str">
        <f t="shared" ca="1" si="52"/>
        <v>-</v>
      </c>
      <c r="F199" s="143" t="str">
        <f t="shared" ca="1" si="52"/>
        <v>-</v>
      </c>
      <c r="G199" s="151" t="str">
        <f t="shared" ca="1" si="52"/>
        <v>-</v>
      </c>
      <c r="H199" s="143" t="e">
        <f t="shared" ca="1" si="41"/>
        <v>#N/A</v>
      </c>
      <c r="I199" s="143" t="e">
        <f t="shared" ca="1" si="42"/>
        <v>#N/A</v>
      </c>
      <c r="J199" s="143" t="e">
        <f t="shared" ca="1" si="43"/>
        <v>#N/A</v>
      </c>
      <c r="K199" s="143" t="e">
        <f t="shared" ca="1" si="44"/>
        <v>#N/A</v>
      </c>
      <c r="L199" s="143" t="e">
        <f t="shared" ca="1" si="45"/>
        <v>#N/A</v>
      </c>
      <c r="M199" s="145" t="str">
        <f t="shared" ca="1" si="49"/>
        <v>-</v>
      </c>
      <c r="N199" s="145" t="str">
        <f t="shared" ca="1" si="47"/>
        <v>-</v>
      </c>
      <c r="O199" s="143" t="e">
        <f t="shared" ca="1" si="46"/>
        <v>#N/A</v>
      </c>
    </row>
    <row r="200" spans="1:15">
      <c r="A200" s="143">
        <v>62</v>
      </c>
      <c r="B200" s="143" t="str">
        <f t="shared" ca="1" si="40"/>
        <v>N</v>
      </c>
      <c r="C200" s="143" t="str">
        <f t="shared" ca="1" si="52"/>
        <v>-</v>
      </c>
      <c r="D200" s="143" t="str">
        <f t="shared" ca="1" si="52"/>
        <v>-</v>
      </c>
      <c r="E200" s="143" t="str">
        <f t="shared" ca="1" si="52"/>
        <v>-</v>
      </c>
      <c r="F200" s="143" t="str">
        <f t="shared" ca="1" si="52"/>
        <v>-</v>
      </c>
      <c r="G200" s="151" t="str">
        <f t="shared" ca="1" si="52"/>
        <v>-</v>
      </c>
      <c r="H200" s="143" t="e">
        <f t="shared" ca="1" si="41"/>
        <v>#N/A</v>
      </c>
      <c r="I200" s="143" t="e">
        <f t="shared" ca="1" si="42"/>
        <v>#N/A</v>
      </c>
      <c r="J200" s="143" t="e">
        <f t="shared" ca="1" si="43"/>
        <v>#N/A</v>
      </c>
      <c r="K200" s="143" t="e">
        <f t="shared" ca="1" si="44"/>
        <v>#N/A</v>
      </c>
      <c r="L200" s="143" t="e">
        <f t="shared" ca="1" si="45"/>
        <v>#N/A</v>
      </c>
      <c r="M200" s="145" t="str">
        <f t="shared" ca="1" si="49"/>
        <v>-</v>
      </c>
      <c r="N200" s="145" t="str">
        <f t="shared" ca="1" si="47"/>
        <v>-</v>
      </c>
      <c r="O200" s="143" t="e">
        <f t="shared" ca="1" si="46"/>
        <v>#N/A</v>
      </c>
    </row>
    <row r="201" spans="1:15">
      <c r="A201" s="143">
        <v>63</v>
      </c>
      <c r="B201" s="143" t="str">
        <f t="shared" ca="1" si="40"/>
        <v>N</v>
      </c>
      <c r="C201" s="143" t="str">
        <f t="shared" ca="1" si="52"/>
        <v>-</v>
      </c>
      <c r="D201" s="143" t="str">
        <f t="shared" ca="1" si="52"/>
        <v>-</v>
      </c>
      <c r="E201" s="143" t="str">
        <f t="shared" ca="1" si="52"/>
        <v>-</v>
      </c>
      <c r="F201" s="143" t="str">
        <f t="shared" ca="1" si="52"/>
        <v>-</v>
      </c>
      <c r="G201" s="151" t="str">
        <f t="shared" ca="1" si="52"/>
        <v>-</v>
      </c>
      <c r="H201" s="143" t="e">
        <f t="shared" ca="1" si="41"/>
        <v>#N/A</v>
      </c>
      <c r="I201" s="143" t="e">
        <f t="shared" ca="1" si="42"/>
        <v>#N/A</v>
      </c>
      <c r="J201" s="143" t="e">
        <f t="shared" ca="1" si="43"/>
        <v>#N/A</v>
      </c>
      <c r="K201" s="143" t="e">
        <f t="shared" ca="1" si="44"/>
        <v>#N/A</v>
      </c>
      <c r="L201" s="143" t="e">
        <f t="shared" ca="1" si="45"/>
        <v>#N/A</v>
      </c>
      <c r="M201" s="145" t="str">
        <f t="shared" ca="1" si="49"/>
        <v>-</v>
      </c>
      <c r="N201" s="145" t="str">
        <f t="shared" ca="1" si="47"/>
        <v>-</v>
      </c>
      <c r="O201" s="143" t="e">
        <f t="shared" ca="1" si="46"/>
        <v>#N/A</v>
      </c>
    </row>
    <row r="202" spans="1:15">
      <c r="A202" s="143">
        <v>64</v>
      </c>
      <c r="B202" s="143" t="str">
        <f t="shared" ca="1" si="40"/>
        <v>N</v>
      </c>
      <c r="C202" s="143" t="str">
        <f t="shared" ca="1" si="52"/>
        <v>-</v>
      </c>
      <c r="D202" s="143" t="str">
        <f t="shared" ca="1" si="52"/>
        <v>-</v>
      </c>
      <c r="E202" s="143" t="str">
        <f t="shared" ca="1" si="52"/>
        <v>-</v>
      </c>
      <c r="F202" s="143" t="str">
        <f t="shared" ca="1" si="52"/>
        <v>-</v>
      </c>
      <c r="G202" s="151" t="str">
        <f t="shared" ca="1" si="52"/>
        <v>-</v>
      </c>
      <c r="H202" s="143" t="e">
        <f t="shared" ca="1" si="41"/>
        <v>#N/A</v>
      </c>
      <c r="I202" s="143" t="e">
        <f t="shared" ca="1" si="42"/>
        <v>#N/A</v>
      </c>
      <c r="J202" s="143" t="e">
        <f t="shared" ca="1" si="43"/>
        <v>#N/A</v>
      </c>
      <c r="K202" s="143" t="e">
        <f t="shared" ca="1" si="44"/>
        <v>#N/A</v>
      </c>
      <c r="L202" s="143" t="e">
        <f t="shared" ca="1" si="45"/>
        <v>#N/A</v>
      </c>
      <c r="M202" s="145" t="str">
        <f t="shared" ca="1" si="49"/>
        <v>-</v>
      </c>
      <c r="N202" s="145" t="str">
        <f t="shared" ca="1" si="47"/>
        <v>-</v>
      </c>
      <c r="O202" s="143" t="e">
        <f t="shared" ca="1" si="46"/>
        <v>#N/A</v>
      </c>
    </row>
    <row r="203" spans="1:15">
      <c r="A203" s="143">
        <v>69</v>
      </c>
      <c r="B203" s="143" t="str">
        <f t="shared" ca="1" si="40"/>
        <v>N</v>
      </c>
      <c r="C203" s="143" t="str">
        <f t="shared" ca="1" si="52"/>
        <v>-</v>
      </c>
      <c r="D203" s="143" t="str">
        <f t="shared" ca="1" si="52"/>
        <v>-</v>
      </c>
      <c r="E203" s="143" t="str">
        <f t="shared" ca="1" si="52"/>
        <v>-</v>
      </c>
      <c r="F203" s="143" t="str">
        <f t="shared" ca="1" si="52"/>
        <v>-</v>
      </c>
      <c r="G203" s="151" t="str">
        <f t="shared" ca="1" si="52"/>
        <v>-</v>
      </c>
      <c r="H203" s="143" t="e">
        <f t="shared" ca="1" si="41"/>
        <v>#N/A</v>
      </c>
      <c r="I203" s="143" t="e">
        <f t="shared" ca="1" si="42"/>
        <v>#N/A</v>
      </c>
      <c r="J203" s="143" t="e">
        <f t="shared" ca="1" si="43"/>
        <v>#N/A</v>
      </c>
      <c r="K203" s="143" t="e">
        <f t="shared" ca="1" si="44"/>
        <v>#N/A</v>
      </c>
      <c r="L203" s="143" t="e">
        <f t="shared" ca="1" si="45"/>
        <v>#N/A</v>
      </c>
      <c r="M203" s="145" t="str">
        <f t="shared" ca="1" si="49"/>
        <v>-</v>
      </c>
      <c r="N203" s="145" t="str">
        <f t="shared" ca="1" si="47"/>
        <v>-</v>
      </c>
      <c r="O203" s="143" t="e">
        <f t="shared" ca="1" si="46"/>
        <v>#N/A</v>
      </c>
    </row>
    <row r="204" spans="1:15">
      <c r="A204" s="143">
        <v>70</v>
      </c>
      <c r="B204" s="143" t="str">
        <f t="shared" ca="1" si="40"/>
        <v>N</v>
      </c>
      <c r="C204" s="143" t="str">
        <f t="shared" ca="1" si="52"/>
        <v>-</v>
      </c>
      <c r="D204" s="143" t="str">
        <f t="shared" ca="1" si="52"/>
        <v>-</v>
      </c>
      <c r="E204" s="143" t="str">
        <f t="shared" ca="1" si="52"/>
        <v>-</v>
      </c>
      <c r="F204" s="143" t="str">
        <f t="shared" ca="1" si="52"/>
        <v>-</v>
      </c>
      <c r="G204" s="151" t="str">
        <f t="shared" ca="1" si="52"/>
        <v>-</v>
      </c>
      <c r="H204" s="143" t="e">
        <f t="shared" ca="1" si="41"/>
        <v>#N/A</v>
      </c>
      <c r="I204" s="143" t="e">
        <f t="shared" ca="1" si="42"/>
        <v>#N/A</v>
      </c>
      <c r="J204" s="143" t="e">
        <f t="shared" ca="1" si="43"/>
        <v>#N/A</v>
      </c>
      <c r="K204" s="143" t="e">
        <f t="shared" ca="1" si="44"/>
        <v>#N/A</v>
      </c>
      <c r="L204" s="143" t="e">
        <f t="shared" ca="1" si="45"/>
        <v>#N/A</v>
      </c>
      <c r="M204" s="145" t="str">
        <f t="shared" ca="1" si="49"/>
        <v>-</v>
      </c>
      <c r="N204" s="145" t="str">
        <f t="shared" ca="1" si="47"/>
        <v>-</v>
      </c>
      <c r="O204" s="143" t="e">
        <f t="shared" ca="1" si="46"/>
        <v>#N/A</v>
      </c>
    </row>
    <row r="205" spans="1:15">
      <c r="A205" s="143">
        <v>71</v>
      </c>
      <c r="B205" s="143" t="str">
        <f t="shared" ca="1" si="40"/>
        <v>N</v>
      </c>
      <c r="C205" s="143" t="str">
        <f t="shared" ref="C205:G214" ca="1" si="53">IF($B205="OK",OFFSET(gen_sort_ul,$A205,C$26),"-")</f>
        <v>-</v>
      </c>
      <c r="D205" s="143" t="str">
        <f t="shared" ca="1" si="53"/>
        <v>-</v>
      </c>
      <c r="E205" s="143" t="str">
        <f t="shared" ca="1" si="53"/>
        <v>-</v>
      </c>
      <c r="F205" s="143" t="str">
        <f t="shared" ca="1" si="53"/>
        <v>-</v>
      </c>
      <c r="G205" s="151" t="str">
        <f t="shared" ca="1" si="53"/>
        <v>-</v>
      </c>
      <c r="H205" s="143" t="e">
        <f t="shared" ca="1" si="41"/>
        <v>#N/A</v>
      </c>
      <c r="I205" s="143" t="e">
        <f t="shared" ca="1" si="42"/>
        <v>#N/A</v>
      </c>
      <c r="J205" s="143" t="e">
        <f t="shared" ca="1" si="43"/>
        <v>#N/A</v>
      </c>
      <c r="K205" s="143" t="e">
        <f t="shared" ca="1" si="44"/>
        <v>#N/A</v>
      </c>
      <c r="L205" s="143" t="e">
        <f t="shared" ca="1" si="45"/>
        <v>#N/A</v>
      </c>
      <c r="M205" s="145" t="str">
        <f t="shared" ca="1" si="49"/>
        <v>-</v>
      </c>
      <c r="N205" s="145" t="str">
        <f t="shared" ca="1" si="47"/>
        <v>-</v>
      </c>
      <c r="O205" s="143" t="e">
        <f t="shared" ca="1" si="46"/>
        <v>#N/A</v>
      </c>
    </row>
    <row r="206" spans="1:15">
      <c r="A206" s="143">
        <v>15</v>
      </c>
      <c r="B206" s="143" t="str">
        <f t="shared" ca="1" si="40"/>
        <v>OK</v>
      </c>
      <c r="C206" s="143" t="str">
        <f t="shared" ca="1" si="53"/>
        <v>Colorado_Bend_Energy_Center_Combined_1</v>
      </c>
      <c r="D206" s="143" t="str">
        <f t="shared" ca="1" si="53"/>
        <v>ng_cc</v>
      </c>
      <c r="E206" s="143" t="str">
        <f t="shared" ca="1" si="53"/>
        <v>ng</v>
      </c>
      <c r="F206" s="143">
        <f t="shared" ca="1" si="53"/>
        <v>0.27810000000000001</v>
      </c>
      <c r="G206" s="151">
        <f t="shared" ca="1" si="53"/>
        <v>7.3855686999999994</v>
      </c>
      <c r="H206" s="143" t="str">
        <f t="shared" ca="1" si="41"/>
        <v>ng_cc_midAge_small_hiEff</v>
      </c>
      <c r="I206" s="143" t="b">
        <f t="shared" ca="1" si="42"/>
        <v>1</v>
      </c>
      <c r="J206" s="143" t="str">
        <f t="shared" ca="1" si="43"/>
        <v>midAge</v>
      </c>
      <c r="K206" s="143" t="str">
        <f t="shared" ca="1" si="44"/>
        <v>small</v>
      </c>
      <c r="L206" s="143" t="str">
        <f t="shared" ca="1" si="45"/>
        <v>hiEff</v>
      </c>
      <c r="M206" s="145">
        <f t="shared" ca="1" si="49"/>
        <v>2007</v>
      </c>
      <c r="N206" s="145" t="str">
        <f t="shared" ca="1" si="47"/>
        <v/>
      </c>
      <c r="O206" s="143">
        <f t="shared" ca="1" si="46"/>
        <v>4</v>
      </c>
    </row>
    <row r="207" spans="1:15">
      <c r="A207" s="143">
        <v>16</v>
      </c>
      <c r="B207" s="143" t="str">
        <f t="shared" ca="1" si="40"/>
        <v>OK</v>
      </c>
      <c r="C207" s="143" t="str">
        <f t="shared" ca="1" si="53"/>
        <v>Colorado_Bend_Energy_Center_Combined_2</v>
      </c>
      <c r="D207" s="143" t="str">
        <f t="shared" ca="1" si="53"/>
        <v>ng_cc</v>
      </c>
      <c r="E207" s="143" t="str">
        <f t="shared" ca="1" si="53"/>
        <v>ng</v>
      </c>
      <c r="F207" s="143">
        <f t="shared" ca="1" si="53"/>
        <v>0.27810000000000001</v>
      </c>
      <c r="G207" s="151">
        <f t="shared" ca="1" si="53"/>
        <v>7.3855686999999994</v>
      </c>
      <c r="H207" s="143" t="str">
        <f t="shared" ca="1" si="41"/>
        <v>ng_cc_midAge_small_hiEff</v>
      </c>
      <c r="I207" s="143" t="b">
        <f t="shared" ca="1" si="42"/>
        <v>1</v>
      </c>
      <c r="J207" s="143" t="str">
        <f t="shared" ca="1" si="43"/>
        <v>midAge</v>
      </c>
      <c r="K207" s="143" t="str">
        <f t="shared" ca="1" si="44"/>
        <v>small</v>
      </c>
      <c r="L207" s="143" t="str">
        <f t="shared" ca="1" si="45"/>
        <v>hiEff</v>
      </c>
      <c r="M207" s="145">
        <f t="shared" ca="1" si="49"/>
        <v>2008</v>
      </c>
      <c r="N207" s="145" t="str">
        <f t="shared" ca="1" si="47"/>
        <v/>
      </c>
      <c r="O207" s="143">
        <f t="shared" ca="1" si="46"/>
        <v>4</v>
      </c>
    </row>
    <row r="208" spans="1:15">
      <c r="A208" s="143">
        <v>1</v>
      </c>
      <c r="B208" s="143" t="str">
        <f t="shared" ca="1" si="40"/>
        <v>OK</v>
      </c>
      <c r="C208" s="143" t="str">
        <f t="shared" ca="1" si="53"/>
        <v>Arthur_Von_Rosenberg_Combined</v>
      </c>
      <c r="D208" s="143" t="str">
        <f t="shared" ca="1" si="53"/>
        <v>ng_cc</v>
      </c>
      <c r="E208" s="143" t="str">
        <f t="shared" ca="1" si="53"/>
        <v>ng</v>
      </c>
      <c r="F208" s="143">
        <f t="shared" ca="1" si="53"/>
        <v>0.55000000000000004</v>
      </c>
      <c r="G208" s="151">
        <f t="shared" ca="1" si="53"/>
        <v>7.4991319999999995</v>
      </c>
      <c r="H208" s="143" t="str">
        <f t="shared" ca="1" si="41"/>
        <v>ng_cc_midAge_med_hiEff</v>
      </c>
      <c r="I208" s="143" t="b">
        <f t="shared" ca="1" si="42"/>
        <v>1</v>
      </c>
      <c r="J208" s="143" t="str">
        <f t="shared" ca="1" si="43"/>
        <v>midAge</v>
      </c>
      <c r="K208" s="143" t="str">
        <f t="shared" ca="1" si="44"/>
        <v>med</v>
      </c>
      <c r="L208" s="143" t="str">
        <f t="shared" ca="1" si="45"/>
        <v>hiEff</v>
      </c>
      <c r="M208" s="145">
        <f t="shared" ca="1" si="49"/>
        <v>2000</v>
      </c>
      <c r="N208" s="145" t="str">
        <f t="shared" ca="1" si="47"/>
        <v/>
      </c>
      <c r="O208" s="143">
        <f t="shared" ca="1" si="46"/>
        <v>4</v>
      </c>
    </row>
    <row r="209" spans="1:15">
      <c r="A209" s="143">
        <v>4</v>
      </c>
      <c r="B209" s="143" t="str">
        <f t="shared" ca="1" si="40"/>
        <v>OK</v>
      </c>
      <c r="C209" s="143" t="str">
        <f t="shared" ca="1" si="53"/>
        <v>Bastrop_Combined</v>
      </c>
      <c r="D209" s="143" t="str">
        <f t="shared" ca="1" si="53"/>
        <v>ng_cc</v>
      </c>
      <c r="E209" s="143" t="str">
        <f t="shared" ca="1" si="53"/>
        <v>ng</v>
      </c>
      <c r="F209" s="143">
        <f t="shared" ca="1" si="53"/>
        <v>0.7278</v>
      </c>
      <c r="G209" s="151">
        <f t="shared" ca="1" si="53"/>
        <v>7.8449359000000003</v>
      </c>
      <c r="H209" s="143" t="str">
        <f t="shared" ca="1" si="41"/>
        <v>ng_cc_midAge_med_avgEff</v>
      </c>
      <c r="I209" s="143" t="b">
        <f t="shared" ca="1" si="42"/>
        <v>1</v>
      </c>
      <c r="J209" s="143" t="str">
        <f t="shared" ca="1" si="43"/>
        <v>midAge</v>
      </c>
      <c r="K209" s="143" t="str">
        <f t="shared" ca="1" si="44"/>
        <v>med</v>
      </c>
      <c r="L209" s="143" t="str">
        <f t="shared" ca="1" si="45"/>
        <v>avgEff</v>
      </c>
      <c r="M209" s="145">
        <f t="shared" ca="1" si="49"/>
        <v>2002</v>
      </c>
      <c r="N209" s="145" t="str">
        <f t="shared" ca="1" si="47"/>
        <v/>
      </c>
      <c r="O209" s="143">
        <f t="shared" ca="1" si="46"/>
        <v>4</v>
      </c>
    </row>
    <row r="210" spans="1:15">
      <c r="A210" s="143">
        <v>9</v>
      </c>
      <c r="B210" s="143" t="str">
        <f t="shared" ca="1" si="40"/>
        <v>OK</v>
      </c>
      <c r="C210" s="143" t="str">
        <f t="shared" ca="1" si="53"/>
        <v>Bosque_County_Peaking_Units3to5_Combined</v>
      </c>
      <c r="D210" s="143" t="str">
        <f t="shared" ca="1" si="53"/>
        <v>ng_cc</v>
      </c>
      <c r="E210" s="143" t="str">
        <f t="shared" ca="1" si="53"/>
        <v>ng</v>
      </c>
      <c r="F210" s="143">
        <f t="shared" ca="1" si="53"/>
        <v>0.499</v>
      </c>
      <c r="G210" s="151">
        <f t="shared" ca="1" si="53"/>
        <v>7.6393871999999998</v>
      </c>
      <c r="H210" s="143" t="str">
        <f t="shared" ca="1" si="41"/>
        <v>ng_cc_midAge_med_avgEff</v>
      </c>
      <c r="I210" s="143" t="b">
        <f t="shared" ca="1" si="42"/>
        <v>1</v>
      </c>
      <c r="J210" s="143" t="str">
        <f t="shared" ca="1" si="43"/>
        <v>midAge</v>
      </c>
      <c r="K210" s="143" t="str">
        <f t="shared" ca="1" si="44"/>
        <v>med</v>
      </c>
      <c r="L210" s="143" t="str">
        <f t="shared" ca="1" si="45"/>
        <v>avgEff</v>
      </c>
      <c r="M210" s="145">
        <f t="shared" ca="1" si="49"/>
        <v>2001</v>
      </c>
      <c r="N210" s="145" t="str">
        <f t="shared" ca="1" si="47"/>
        <v/>
      </c>
      <c r="O210" s="143">
        <f t="shared" ca="1" si="46"/>
        <v>4</v>
      </c>
    </row>
    <row r="211" spans="1:15">
      <c r="A211" s="143">
        <v>10</v>
      </c>
      <c r="B211" s="143" t="str">
        <f t="shared" ca="1" si="40"/>
        <v>OK</v>
      </c>
      <c r="C211" s="143" t="str">
        <f t="shared" ca="1" si="53"/>
        <v>Brazoz_Valley_Generating_Facility_Combined</v>
      </c>
      <c r="D211" s="143" t="str">
        <f t="shared" ca="1" si="53"/>
        <v>ng_cc</v>
      </c>
      <c r="E211" s="143" t="str">
        <f t="shared" ca="1" si="53"/>
        <v>ng</v>
      </c>
      <c r="F211" s="143">
        <f t="shared" ca="1" si="53"/>
        <v>0.67559999999999998</v>
      </c>
      <c r="G211" s="151">
        <f t="shared" ca="1" si="53"/>
        <v>7.4617038000000004</v>
      </c>
      <c r="H211" s="143" t="str">
        <f t="shared" ca="1" si="41"/>
        <v>ng_cc_midAge_med_hiEff</v>
      </c>
      <c r="I211" s="143" t="b">
        <f t="shared" ca="1" si="42"/>
        <v>1</v>
      </c>
      <c r="J211" s="143" t="str">
        <f t="shared" ca="1" si="43"/>
        <v>midAge</v>
      </c>
      <c r="K211" s="143" t="str">
        <f t="shared" ca="1" si="44"/>
        <v>med</v>
      </c>
      <c r="L211" s="143" t="str">
        <f t="shared" ca="1" si="45"/>
        <v>hiEff</v>
      </c>
      <c r="M211" s="145">
        <f t="shared" ca="1" si="49"/>
        <v>2003</v>
      </c>
      <c r="N211" s="145" t="str">
        <f t="shared" ca="1" si="47"/>
        <v/>
      </c>
      <c r="O211" s="143">
        <f t="shared" ca="1" si="46"/>
        <v>4</v>
      </c>
    </row>
    <row r="212" spans="1:15">
      <c r="A212" s="143">
        <v>196</v>
      </c>
      <c r="B212" s="143" t="str">
        <f t="shared" ca="1" si="40"/>
        <v>N</v>
      </c>
      <c r="C212" s="143" t="str">
        <f t="shared" ca="1" si="53"/>
        <v>-</v>
      </c>
      <c r="D212" s="143" t="str">
        <f t="shared" ca="1" si="53"/>
        <v>-</v>
      </c>
      <c r="E212" s="143" t="str">
        <f t="shared" ca="1" si="53"/>
        <v>-</v>
      </c>
      <c r="F212" s="143" t="str">
        <f t="shared" ca="1" si="53"/>
        <v>-</v>
      </c>
      <c r="G212" s="151" t="str">
        <f t="shared" ca="1" si="53"/>
        <v>-</v>
      </c>
      <c r="H212" s="143" t="e">
        <f t="shared" ca="1" si="41"/>
        <v>#N/A</v>
      </c>
      <c r="I212" s="143" t="e">
        <f t="shared" ca="1" si="42"/>
        <v>#N/A</v>
      </c>
      <c r="J212" s="143" t="e">
        <f t="shared" ca="1" si="43"/>
        <v>#N/A</v>
      </c>
      <c r="K212" s="143" t="e">
        <f t="shared" ca="1" si="44"/>
        <v>#N/A</v>
      </c>
      <c r="L212" s="143" t="e">
        <f t="shared" ca="1" si="45"/>
        <v>#N/A</v>
      </c>
      <c r="M212" s="145" t="str">
        <f t="shared" ca="1" si="49"/>
        <v>-</v>
      </c>
      <c r="N212" s="145" t="str">
        <f t="shared" ca="1" si="47"/>
        <v>-</v>
      </c>
      <c r="O212" s="143" t="e">
        <f t="shared" ca="1" si="46"/>
        <v>#N/A</v>
      </c>
    </row>
    <row r="213" spans="1:15">
      <c r="A213" s="143">
        <v>197</v>
      </c>
      <c r="B213" s="143" t="str">
        <f t="shared" ca="1" si="40"/>
        <v>N</v>
      </c>
      <c r="C213" s="143" t="str">
        <f t="shared" ca="1" si="53"/>
        <v>-</v>
      </c>
      <c r="D213" s="143" t="str">
        <f t="shared" ca="1" si="53"/>
        <v>-</v>
      </c>
      <c r="E213" s="143" t="str">
        <f t="shared" ca="1" si="53"/>
        <v>-</v>
      </c>
      <c r="F213" s="143" t="str">
        <f t="shared" ca="1" si="53"/>
        <v>-</v>
      </c>
      <c r="G213" s="151" t="str">
        <f t="shared" ca="1" si="53"/>
        <v>-</v>
      </c>
      <c r="H213" s="143" t="e">
        <f t="shared" ca="1" si="41"/>
        <v>#N/A</v>
      </c>
      <c r="I213" s="143" t="e">
        <f t="shared" ca="1" si="42"/>
        <v>#N/A</v>
      </c>
      <c r="J213" s="143" t="e">
        <f t="shared" ca="1" si="43"/>
        <v>#N/A</v>
      </c>
      <c r="K213" s="143" t="e">
        <f t="shared" ca="1" si="44"/>
        <v>#N/A</v>
      </c>
      <c r="L213" s="143" t="e">
        <f t="shared" ca="1" si="45"/>
        <v>#N/A</v>
      </c>
      <c r="M213" s="145" t="str">
        <f t="shared" ca="1" si="49"/>
        <v>-</v>
      </c>
      <c r="N213" s="145" t="str">
        <f t="shared" ca="1" si="47"/>
        <v>-</v>
      </c>
      <c r="O213" s="143" t="e">
        <f t="shared" ca="1" si="46"/>
        <v>#N/A</v>
      </c>
    </row>
    <row r="214" spans="1:15">
      <c r="A214" s="143">
        <v>198</v>
      </c>
      <c r="B214" s="143" t="str">
        <f t="shared" ca="1" si="40"/>
        <v>N</v>
      </c>
      <c r="C214" s="143" t="str">
        <f t="shared" ca="1" si="53"/>
        <v>-</v>
      </c>
      <c r="D214" s="143" t="str">
        <f t="shared" ca="1" si="53"/>
        <v>-</v>
      </c>
      <c r="E214" s="143" t="str">
        <f t="shared" ca="1" si="53"/>
        <v>-</v>
      </c>
      <c r="F214" s="143" t="str">
        <f t="shared" ca="1" si="53"/>
        <v>-</v>
      </c>
      <c r="G214" s="151" t="str">
        <f t="shared" ca="1" si="53"/>
        <v>-</v>
      </c>
      <c r="H214" s="143" t="e">
        <f t="shared" ca="1" si="41"/>
        <v>#N/A</v>
      </c>
      <c r="I214" s="143" t="e">
        <f t="shared" ca="1" si="42"/>
        <v>#N/A</v>
      </c>
      <c r="J214" s="143" t="e">
        <f t="shared" ca="1" si="43"/>
        <v>#N/A</v>
      </c>
      <c r="K214" s="143" t="e">
        <f t="shared" ca="1" si="44"/>
        <v>#N/A</v>
      </c>
      <c r="L214" s="143" t="e">
        <f t="shared" ca="1" si="45"/>
        <v>#N/A</v>
      </c>
      <c r="M214" s="145" t="str">
        <f t="shared" ca="1" si="49"/>
        <v>-</v>
      </c>
      <c r="N214" s="145" t="str">
        <f t="shared" ca="1" si="47"/>
        <v>-</v>
      </c>
      <c r="O214" s="143" t="e">
        <f t="shared" ca="1" si="46"/>
        <v>#N/A</v>
      </c>
    </row>
    <row r="215" spans="1:15">
      <c r="A215" s="143">
        <v>199</v>
      </c>
      <c r="B215" s="143" t="str">
        <f t="shared" ca="1" si="40"/>
        <v>N</v>
      </c>
      <c r="C215" s="143" t="str">
        <f t="shared" ref="C215:G224" ca="1" si="54">IF($B215="OK",OFFSET(gen_sort_ul,$A215,C$26),"-")</f>
        <v>-</v>
      </c>
      <c r="D215" s="143" t="str">
        <f t="shared" ca="1" si="54"/>
        <v>-</v>
      </c>
      <c r="E215" s="143" t="str">
        <f t="shared" ca="1" si="54"/>
        <v>-</v>
      </c>
      <c r="F215" s="143" t="str">
        <f t="shared" ca="1" si="54"/>
        <v>-</v>
      </c>
      <c r="G215" s="151" t="str">
        <f t="shared" ca="1" si="54"/>
        <v>-</v>
      </c>
      <c r="H215" s="143" t="e">
        <f t="shared" ca="1" si="41"/>
        <v>#N/A</v>
      </c>
      <c r="I215" s="143" t="e">
        <f t="shared" ca="1" si="42"/>
        <v>#N/A</v>
      </c>
      <c r="J215" s="143" t="e">
        <f t="shared" ca="1" si="43"/>
        <v>#N/A</v>
      </c>
      <c r="K215" s="143" t="e">
        <f t="shared" ca="1" si="44"/>
        <v>#N/A</v>
      </c>
      <c r="L215" s="143" t="e">
        <f t="shared" ca="1" si="45"/>
        <v>#N/A</v>
      </c>
      <c r="M215" s="145" t="str">
        <f t="shared" ca="1" si="49"/>
        <v>-</v>
      </c>
      <c r="N215" s="145" t="str">
        <f t="shared" ca="1" si="47"/>
        <v>-</v>
      </c>
      <c r="O215" s="143" t="e">
        <f t="shared" ca="1" si="46"/>
        <v>#N/A</v>
      </c>
    </row>
    <row r="216" spans="1:15">
      <c r="A216" s="143">
        <v>121</v>
      </c>
      <c r="B216" s="143" t="str">
        <f t="shared" ca="1" si="40"/>
        <v>N</v>
      </c>
      <c r="C216" s="143" t="str">
        <f t="shared" ca="1" si="54"/>
        <v>-</v>
      </c>
      <c r="D216" s="143" t="str">
        <f t="shared" ca="1" si="54"/>
        <v>-</v>
      </c>
      <c r="E216" s="143" t="str">
        <f t="shared" ca="1" si="54"/>
        <v>-</v>
      </c>
      <c r="F216" s="143" t="str">
        <f t="shared" ca="1" si="54"/>
        <v>-</v>
      </c>
      <c r="G216" s="151" t="str">
        <f t="shared" ca="1" si="54"/>
        <v>-</v>
      </c>
      <c r="H216" s="143" t="e">
        <f t="shared" ca="1" si="41"/>
        <v>#N/A</v>
      </c>
      <c r="I216" s="143" t="e">
        <f t="shared" ca="1" si="42"/>
        <v>#N/A</v>
      </c>
      <c r="J216" s="143" t="e">
        <f t="shared" ca="1" si="43"/>
        <v>#N/A</v>
      </c>
      <c r="K216" s="143" t="e">
        <f t="shared" ca="1" si="44"/>
        <v>#N/A</v>
      </c>
      <c r="L216" s="143" t="e">
        <f t="shared" ca="1" si="45"/>
        <v>#N/A</v>
      </c>
      <c r="M216" s="145" t="str">
        <f t="shared" ca="1" si="49"/>
        <v>-</v>
      </c>
      <c r="N216" s="145" t="str">
        <f t="shared" ca="1" si="47"/>
        <v>-</v>
      </c>
      <c r="O216" s="143" t="e">
        <f t="shared" ca="1" si="46"/>
        <v>#N/A</v>
      </c>
    </row>
    <row r="217" spans="1:15">
      <c r="A217" s="143">
        <v>36</v>
      </c>
      <c r="B217" s="143" t="str">
        <f t="shared" ca="1" si="40"/>
        <v>OK</v>
      </c>
      <c r="C217" s="143" t="str">
        <f t="shared" ca="1" si="54"/>
        <v>Fayette_Power_Project_1</v>
      </c>
      <c r="D217" s="143" t="str">
        <f t="shared" ca="1" si="54"/>
        <v>coal_sub_st</v>
      </c>
      <c r="E217" s="143" t="str">
        <f t="shared" ca="1" si="54"/>
        <v>coal_sub</v>
      </c>
      <c r="F217" s="143">
        <f t="shared" ca="1" si="54"/>
        <v>0.61499999999999999</v>
      </c>
      <c r="G217" s="151">
        <f t="shared" ca="1" si="54"/>
        <v>10.678880400000001</v>
      </c>
      <c r="H217" s="143" t="str">
        <f t="shared" ca="1" si="41"/>
        <v>coal_sub_st_old_med_avgEff</v>
      </c>
      <c r="I217" s="143" t="b">
        <f t="shared" ca="1" si="42"/>
        <v>1</v>
      </c>
      <c r="J217" s="143" t="str">
        <f t="shared" ca="1" si="43"/>
        <v>old</v>
      </c>
      <c r="K217" s="143" t="str">
        <f t="shared" ca="1" si="44"/>
        <v>med</v>
      </c>
      <c r="L217" s="143" t="str">
        <f t="shared" ca="1" si="45"/>
        <v>avgEff</v>
      </c>
      <c r="M217" s="145">
        <f t="shared" ca="1" si="49"/>
        <v>1979</v>
      </c>
      <c r="N217" s="145" t="str">
        <f t="shared" ca="1" si="47"/>
        <v>N</v>
      </c>
      <c r="O217" s="143">
        <f t="shared" ca="1" si="46"/>
        <v>3</v>
      </c>
    </row>
    <row r="218" spans="1:15">
      <c r="A218" s="143">
        <v>37</v>
      </c>
      <c r="B218" s="143" t="str">
        <f t="shared" ca="1" si="40"/>
        <v>OK</v>
      </c>
      <c r="C218" s="143" t="str">
        <f t="shared" ca="1" si="54"/>
        <v>Fayette_Power_Project_2</v>
      </c>
      <c r="D218" s="143" t="str">
        <f t="shared" ca="1" si="54"/>
        <v>coal_sub_st</v>
      </c>
      <c r="E218" s="143" t="str">
        <f t="shared" ca="1" si="54"/>
        <v>coal_sub</v>
      </c>
      <c r="F218" s="143">
        <f t="shared" ca="1" si="54"/>
        <v>0.61499999999999999</v>
      </c>
      <c r="G218" s="151">
        <f t="shared" ca="1" si="54"/>
        <v>10.678880400000001</v>
      </c>
      <c r="H218" s="143" t="str">
        <f t="shared" ca="1" si="41"/>
        <v>coal_sub_st_midAge_med_avgEff</v>
      </c>
      <c r="I218" s="143" t="b">
        <f t="shared" ca="1" si="42"/>
        <v>1</v>
      </c>
      <c r="J218" s="143" t="str">
        <f t="shared" ca="1" si="43"/>
        <v>midAge</v>
      </c>
      <c r="K218" s="143" t="str">
        <f t="shared" ca="1" si="44"/>
        <v>med</v>
      </c>
      <c r="L218" s="143" t="str">
        <f t="shared" ca="1" si="45"/>
        <v>avgEff</v>
      </c>
      <c r="M218" s="145">
        <f t="shared" ca="1" si="49"/>
        <v>1980</v>
      </c>
      <c r="N218" s="145" t="str">
        <f t="shared" ca="1" si="47"/>
        <v>N</v>
      </c>
      <c r="O218" s="143">
        <f t="shared" ca="1" si="46"/>
        <v>3</v>
      </c>
    </row>
    <row r="219" spans="1:15">
      <c r="A219" s="143">
        <v>38</v>
      </c>
      <c r="B219" s="143" t="str">
        <f t="shared" ca="1" si="40"/>
        <v>OK</v>
      </c>
      <c r="C219" s="143" t="str">
        <f t="shared" ca="1" si="54"/>
        <v>Fayette_Power_Project_3</v>
      </c>
      <c r="D219" s="143" t="str">
        <f t="shared" ca="1" si="54"/>
        <v>coal_sub_st</v>
      </c>
      <c r="E219" s="143" t="str">
        <f t="shared" ca="1" si="54"/>
        <v>coal_sub</v>
      </c>
      <c r="F219" s="143">
        <f t="shared" ca="1" si="54"/>
        <v>0.46</v>
      </c>
      <c r="G219" s="151">
        <f t="shared" ca="1" si="54"/>
        <v>10.678880400000001</v>
      </c>
      <c r="H219" s="143" t="str">
        <f t="shared" ca="1" si="41"/>
        <v>coal_sub_st_midAge_small_avgEff</v>
      </c>
      <c r="I219" s="143" t="b">
        <f t="shared" ca="1" si="42"/>
        <v>1</v>
      </c>
      <c r="J219" s="143" t="str">
        <f t="shared" ca="1" si="43"/>
        <v>midAge</v>
      </c>
      <c r="K219" s="143" t="str">
        <f t="shared" ca="1" si="44"/>
        <v>small</v>
      </c>
      <c r="L219" s="143" t="str">
        <f t="shared" ca="1" si="45"/>
        <v>avgEff</v>
      </c>
      <c r="M219" s="145">
        <f t="shared" ca="1" si="49"/>
        <v>1988</v>
      </c>
      <c r="N219" s="145" t="str">
        <f t="shared" ca="1" si="47"/>
        <v>N</v>
      </c>
      <c r="O219" s="143">
        <f t="shared" ca="1" si="46"/>
        <v>3</v>
      </c>
    </row>
    <row r="220" spans="1:15">
      <c r="A220" s="143">
        <v>44</v>
      </c>
      <c r="B220" s="143" t="str">
        <f t="shared" ca="1" si="40"/>
        <v>N</v>
      </c>
      <c r="C220" s="143" t="str">
        <f t="shared" ca="1" si="54"/>
        <v>-</v>
      </c>
      <c r="D220" s="143" t="str">
        <f t="shared" ca="1" si="54"/>
        <v>-</v>
      </c>
      <c r="E220" s="143" t="str">
        <f t="shared" ca="1" si="54"/>
        <v>-</v>
      </c>
      <c r="F220" s="143" t="str">
        <f t="shared" ca="1" si="54"/>
        <v>-</v>
      </c>
      <c r="G220" s="151" t="str">
        <f t="shared" ca="1" si="54"/>
        <v>-</v>
      </c>
      <c r="H220" s="143" t="e">
        <f t="shared" ca="1" si="41"/>
        <v>#N/A</v>
      </c>
      <c r="I220" s="143" t="e">
        <f t="shared" ca="1" si="42"/>
        <v>#N/A</v>
      </c>
      <c r="J220" s="143" t="e">
        <f t="shared" ca="1" si="43"/>
        <v>#N/A</v>
      </c>
      <c r="K220" s="143" t="e">
        <f t="shared" ca="1" si="44"/>
        <v>#N/A</v>
      </c>
      <c r="L220" s="143" t="e">
        <f t="shared" ca="1" si="45"/>
        <v>#N/A</v>
      </c>
      <c r="M220" s="145" t="str">
        <f t="shared" ca="1" si="49"/>
        <v>-</v>
      </c>
      <c r="N220" s="145" t="str">
        <f t="shared" ca="1" si="47"/>
        <v>-</v>
      </c>
      <c r="O220" s="143" t="e">
        <f t="shared" ca="1" si="46"/>
        <v>#N/A</v>
      </c>
    </row>
    <row r="221" spans="1:15">
      <c r="A221" s="143">
        <v>65</v>
      </c>
      <c r="B221" s="143" t="str">
        <f t="shared" ca="1" si="40"/>
        <v>N</v>
      </c>
      <c r="C221" s="143" t="str">
        <f t="shared" ca="1" si="54"/>
        <v>-</v>
      </c>
      <c r="D221" s="143" t="str">
        <f t="shared" ca="1" si="54"/>
        <v>-</v>
      </c>
      <c r="E221" s="143" t="str">
        <f t="shared" ca="1" si="54"/>
        <v>-</v>
      </c>
      <c r="F221" s="143" t="str">
        <f t="shared" ca="1" si="54"/>
        <v>-</v>
      </c>
      <c r="G221" s="151" t="str">
        <f t="shared" ca="1" si="54"/>
        <v>-</v>
      </c>
      <c r="H221" s="143" t="e">
        <f t="shared" ca="1" si="41"/>
        <v>#N/A</v>
      </c>
      <c r="I221" s="143" t="e">
        <f t="shared" ca="1" si="42"/>
        <v>#N/A</v>
      </c>
      <c r="J221" s="143" t="e">
        <f t="shared" ca="1" si="43"/>
        <v>#N/A</v>
      </c>
      <c r="K221" s="143" t="e">
        <f t="shared" ca="1" si="44"/>
        <v>#N/A</v>
      </c>
      <c r="L221" s="143" t="e">
        <f t="shared" ca="1" si="45"/>
        <v>#N/A</v>
      </c>
      <c r="M221" s="145" t="str">
        <f t="shared" ca="1" si="49"/>
        <v>-</v>
      </c>
      <c r="N221" s="145" t="str">
        <f t="shared" ca="1" si="47"/>
        <v>-</v>
      </c>
      <c r="O221" s="143" t="e">
        <f t="shared" ca="1" si="46"/>
        <v>#N/A</v>
      </c>
    </row>
    <row r="222" spans="1:15">
      <c r="A222" s="143">
        <v>66</v>
      </c>
      <c r="B222" s="143" t="str">
        <f t="shared" ca="1" si="40"/>
        <v>N</v>
      </c>
      <c r="C222" s="143" t="str">
        <f t="shared" ca="1" si="54"/>
        <v>-</v>
      </c>
      <c r="D222" s="143" t="str">
        <f t="shared" ca="1" si="54"/>
        <v>-</v>
      </c>
      <c r="E222" s="143" t="str">
        <f t="shared" ca="1" si="54"/>
        <v>-</v>
      </c>
      <c r="F222" s="143" t="str">
        <f t="shared" ca="1" si="54"/>
        <v>-</v>
      </c>
      <c r="G222" s="151" t="str">
        <f t="shared" ca="1" si="54"/>
        <v>-</v>
      </c>
      <c r="H222" s="143" t="e">
        <f t="shared" ca="1" si="41"/>
        <v>#N/A</v>
      </c>
      <c r="I222" s="143" t="e">
        <f t="shared" ca="1" si="42"/>
        <v>#N/A</v>
      </c>
      <c r="J222" s="143" t="e">
        <f t="shared" ca="1" si="43"/>
        <v>#N/A</v>
      </c>
      <c r="K222" s="143" t="e">
        <f t="shared" ca="1" si="44"/>
        <v>#N/A</v>
      </c>
      <c r="L222" s="143" t="e">
        <f t="shared" ca="1" si="45"/>
        <v>#N/A</v>
      </c>
      <c r="M222" s="145" t="str">
        <f t="shared" ca="1" si="49"/>
        <v>-</v>
      </c>
      <c r="N222" s="145" t="str">
        <f t="shared" ca="1" si="47"/>
        <v>-</v>
      </c>
      <c r="O222" s="143" t="e">
        <f t="shared" ca="1" si="46"/>
        <v>#N/A</v>
      </c>
    </row>
    <row r="223" spans="1:15">
      <c r="A223" s="143">
        <v>67</v>
      </c>
      <c r="B223" s="143" t="str">
        <f t="shared" ca="1" si="40"/>
        <v>N</v>
      </c>
      <c r="C223" s="143" t="str">
        <f t="shared" ca="1" si="54"/>
        <v>-</v>
      </c>
      <c r="D223" s="143" t="str">
        <f t="shared" ca="1" si="54"/>
        <v>-</v>
      </c>
      <c r="E223" s="143" t="str">
        <f t="shared" ca="1" si="54"/>
        <v>-</v>
      </c>
      <c r="F223" s="143" t="str">
        <f t="shared" ca="1" si="54"/>
        <v>-</v>
      </c>
      <c r="G223" s="151" t="str">
        <f t="shared" ca="1" si="54"/>
        <v>-</v>
      </c>
      <c r="H223" s="143" t="e">
        <f t="shared" ca="1" si="41"/>
        <v>#N/A</v>
      </c>
      <c r="I223" s="143" t="e">
        <f t="shared" ca="1" si="42"/>
        <v>#N/A</v>
      </c>
      <c r="J223" s="143" t="e">
        <f t="shared" ca="1" si="43"/>
        <v>#N/A</v>
      </c>
      <c r="K223" s="143" t="e">
        <f t="shared" ca="1" si="44"/>
        <v>#N/A</v>
      </c>
      <c r="L223" s="143" t="e">
        <f t="shared" ca="1" si="45"/>
        <v>#N/A</v>
      </c>
      <c r="M223" s="145" t="str">
        <f t="shared" ca="1" si="49"/>
        <v>-</v>
      </c>
      <c r="N223" s="145" t="str">
        <f t="shared" ca="1" si="47"/>
        <v>-</v>
      </c>
      <c r="O223" s="143" t="e">
        <f t="shared" ca="1" si="46"/>
        <v>#N/A</v>
      </c>
    </row>
    <row r="224" spans="1:15">
      <c r="A224" s="143">
        <v>68</v>
      </c>
      <c r="B224" s="143" t="str">
        <f t="shared" ca="1" si="40"/>
        <v>N</v>
      </c>
      <c r="C224" s="143" t="str">
        <f t="shared" ca="1" si="54"/>
        <v>-</v>
      </c>
      <c r="D224" s="143" t="str">
        <f t="shared" ca="1" si="54"/>
        <v>-</v>
      </c>
      <c r="E224" s="143" t="str">
        <f t="shared" ca="1" si="54"/>
        <v>-</v>
      </c>
      <c r="F224" s="143" t="str">
        <f t="shared" ca="1" si="54"/>
        <v>-</v>
      </c>
      <c r="G224" s="151" t="str">
        <f t="shared" ca="1" si="54"/>
        <v>-</v>
      </c>
      <c r="H224" s="143" t="e">
        <f t="shared" ca="1" si="41"/>
        <v>#N/A</v>
      </c>
      <c r="I224" s="143" t="e">
        <f t="shared" ca="1" si="42"/>
        <v>#N/A</v>
      </c>
      <c r="J224" s="143" t="e">
        <f t="shared" ca="1" si="43"/>
        <v>#N/A</v>
      </c>
      <c r="K224" s="143" t="e">
        <f t="shared" ca="1" si="44"/>
        <v>#N/A</v>
      </c>
      <c r="L224" s="143" t="e">
        <f t="shared" ca="1" si="45"/>
        <v>#N/A</v>
      </c>
      <c r="M224" s="145" t="str">
        <f t="shared" ca="1" si="49"/>
        <v>-</v>
      </c>
      <c r="N224" s="145" t="str">
        <f t="shared" ca="1" si="47"/>
        <v>-</v>
      </c>
      <c r="O224" s="143" t="e">
        <f t="shared" ca="1" si="46"/>
        <v>#N/A</v>
      </c>
    </row>
    <row r="225" spans="1:15">
      <c r="A225" s="143">
        <v>14</v>
      </c>
      <c r="B225" s="143" t="str">
        <f t="shared" ca="1" si="40"/>
        <v>OK</v>
      </c>
      <c r="C225" s="143" t="str">
        <f t="shared" ref="C225:G234" ca="1" si="55">IF($B225="OK",OFFSET(gen_sort_ul,$A225,C$26),"-")</f>
        <v>Coleto_Creek_1</v>
      </c>
      <c r="D225" s="143" t="str">
        <f t="shared" ca="1" si="55"/>
        <v>coal_sub_st</v>
      </c>
      <c r="E225" s="143" t="str">
        <f t="shared" ca="1" si="55"/>
        <v>coal_sub</v>
      </c>
      <c r="F225" s="143">
        <f t="shared" ca="1" si="55"/>
        <v>0.60039999999999993</v>
      </c>
      <c r="G225" s="151">
        <f t="shared" ca="1" si="55"/>
        <v>10.1327964</v>
      </c>
      <c r="H225" s="143" t="str">
        <f t="shared" ca="1" si="41"/>
        <v>coal_sub_st_midAge_med_hiEff</v>
      </c>
      <c r="I225" s="143" t="b">
        <f t="shared" ca="1" si="42"/>
        <v>1</v>
      </c>
      <c r="J225" s="143" t="str">
        <f t="shared" ca="1" si="43"/>
        <v>midAge</v>
      </c>
      <c r="K225" s="143" t="str">
        <f t="shared" ca="1" si="44"/>
        <v>med</v>
      </c>
      <c r="L225" s="143" t="str">
        <f t="shared" ca="1" si="45"/>
        <v>hiEff</v>
      </c>
      <c r="M225" s="145">
        <f t="shared" ca="1" si="49"/>
        <v>1980</v>
      </c>
      <c r="N225" s="145" t="str">
        <f t="shared" ca="1" si="47"/>
        <v>N</v>
      </c>
      <c r="O225" s="143">
        <f t="shared" ca="1" si="46"/>
        <v>3</v>
      </c>
    </row>
    <row r="226" spans="1:15">
      <c r="A226" s="143">
        <v>152</v>
      </c>
      <c r="B226" s="143" t="str">
        <f t="shared" ca="1" si="40"/>
        <v>N</v>
      </c>
      <c r="C226" s="143" t="str">
        <f t="shared" ca="1" si="55"/>
        <v>-</v>
      </c>
      <c r="D226" s="143" t="str">
        <f t="shared" ca="1" si="55"/>
        <v>-</v>
      </c>
      <c r="E226" s="143" t="str">
        <f t="shared" ca="1" si="55"/>
        <v>-</v>
      </c>
      <c r="F226" s="143" t="str">
        <f t="shared" ca="1" si="55"/>
        <v>-</v>
      </c>
      <c r="G226" s="151" t="str">
        <f t="shared" ca="1" si="55"/>
        <v>-</v>
      </c>
      <c r="H226" s="143" t="e">
        <f t="shared" ca="1" si="41"/>
        <v>#N/A</v>
      </c>
      <c r="I226" s="143" t="e">
        <f t="shared" ca="1" si="42"/>
        <v>#N/A</v>
      </c>
      <c r="J226" s="143" t="e">
        <f t="shared" ca="1" si="43"/>
        <v>#N/A</v>
      </c>
      <c r="K226" s="143" t="e">
        <f t="shared" ca="1" si="44"/>
        <v>#N/A</v>
      </c>
      <c r="L226" s="143" t="e">
        <f t="shared" ca="1" si="45"/>
        <v>#N/A</v>
      </c>
      <c r="M226" s="145" t="str">
        <f t="shared" ca="1" si="49"/>
        <v>-</v>
      </c>
      <c r="N226" s="145" t="str">
        <f t="shared" ca="1" si="47"/>
        <v>-</v>
      </c>
      <c r="O226" s="143" t="e">
        <f t="shared" ca="1" si="46"/>
        <v>#N/A</v>
      </c>
    </row>
    <row r="227" spans="1:15">
      <c r="A227" s="143">
        <v>158</v>
      </c>
      <c r="B227" s="143" t="str">
        <f t="shared" ref="B227:B290" ca="1" si="56">IF(OFFSET(gen_sort_ul,$A227,0)&gt;0,IF(OFFSET(gen_sort_ul,$A227,B$26)=ignore_flag,"N","OK"),"Too long")</f>
        <v>N</v>
      </c>
      <c r="C227" s="143" t="str">
        <f t="shared" ca="1" si="55"/>
        <v>-</v>
      </c>
      <c r="D227" s="143" t="str">
        <f t="shared" ca="1" si="55"/>
        <v>-</v>
      </c>
      <c r="E227" s="143" t="str">
        <f t="shared" ca="1" si="55"/>
        <v>-</v>
      </c>
      <c r="F227" s="143" t="str">
        <f t="shared" ca="1" si="55"/>
        <v>-</v>
      </c>
      <c r="G227" s="151" t="str">
        <f t="shared" ca="1" si="55"/>
        <v>-</v>
      </c>
      <c r="H227" s="143" t="e">
        <f t="shared" ref="H227:H290" ca="1" si="57">D227&amp;IF(I227,"_"&amp;J227&amp;"_"&amp;K227&amp;"_"&amp;L227,"")</f>
        <v>#N/A</v>
      </c>
      <c r="I227" s="143" t="e">
        <f t="shared" ref="I227:I290" ca="1" si="58">INDEX(cluster_flag,MATCH(D227, hdr_cluster_gen_type,0))</f>
        <v>#N/A</v>
      </c>
      <c r="J227" s="143" t="e">
        <f t="shared" ref="J227:J290" ca="1" si="59">IF($I227,INDEX(hdr_cluster_set,MATCH(M227,OFFSET(cluster_params_ul,$O227-1,J$32-1,1,J$33))+J$32-1),"-")</f>
        <v>#N/A</v>
      </c>
      <c r="K227" s="143" t="e">
        <f t="shared" ref="K227:K290" ca="1" si="60">IF($I227,INDEX(hdr_cluster_set,MATCH(F227,OFFSET(cluster_params_ul,$O227-1,K$32-1,1,K$33))+K$32-1),"-")</f>
        <v>#N/A</v>
      </c>
      <c r="L227" s="143" t="e">
        <f t="shared" ref="L227:L290" ca="1" si="61">IF($I227,INDEX(hdr_cluster_set,MATCH(G227,OFFSET(cluster_params_ul,$O227-1,L$32-1,1,L$33))+L$32-1),"-")</f>
        <v>#N/A</v>
      </c>
      <c r="M227" s="145" t="str">
        <f t="shared" ca="1" si="49"/>
        <v>-</v>
      </c>
      <c r="N227" s="145" t="str">
        <f t="shared" ca="1" si="47"/>
        <v>-</v>
      </c>
      <c r="O227" s="143" t="e">
        <f t="shared" ref="O227:O290" ca="1" si="62">MATCH(D227,hdr_cluster_gen_type,0)</f>
        <v>#N/A</v>
      </c>
    </row>
    <row r="228" spans="1:15">
      <c r="A228" s="143">
        <v>184</v>
      </c>
      <c r="B228" s="143" t="str">
        <f t="shared" ca="1" si="56"/>
        <v>N</v>
      </c>
      <c r="C228" s="143" t="str">
        <f t="shared" ca="1" si="55"/>
        <v>-</v>
      </c>
      <c r="D228" s="143" t="str">
        <f t="shared" ca="1" si="55"/>
        <v>-</v>
      </c>
      <c r="E228" s="143" t="str">
        <f t="shared" ca="1" si="55"/>
        <v>-</v>
      </c>
      <c r="F228" s="143" t="str">
        <f t="shared" ca="1" si="55"/>
        <v>-</v>
      </c>
      <c r="G228" s="151" t="str">
        <f t="shared" ca="1" si="55"/>
        <v>-</v>
      </c>
      <c r="H228" s="143" t="e">
        <f t="shared" ca="1" si="57"/>
        <v>#N/A</v>
      </c>
      <c r="I228" s="143" t="e">
        <f t="shared" ca="1" si="58"/>
        <v>#N/A</v>
      </c>
      <c r="J228" s="143" t="e">
        <f t="shared" ca="1" si="59"/>
        <v>#N/A</v>
      </c>
      <c r="K228" s="143" t="e">
        <f t="shared" ca="1" si="60"/>
        <v>#N/A</v>
      </c>
      <c r="L228" s="143" t="e">
        <f t="shared" ca="1" si="61"/>
        <v>#N/A</v>
      </c>
      <c r="M228" s="145" t="str">
        <f t="shared" ca="1" si="49"/>
        <v>-</v>
      </c>
      <c r="N228" s="145" t="str">
        <f t="shared" ref="N228:N291" ca="1" si="63">IF($B228="OK",OFFSET(gen_sort_ul,$A228,N$26),"-")</f>
        <v>-</v>
      </c>
      <c r="O228" s="143" t="e">
        <f t="shared" ca="1" si="62"/>
        <v>#N/A</v>
      </c>
    </row>
    <row r="229" spans="1:15">
      <c r="A229" s="143">
        <v>185</v>
      </c>
      <c r="B229" s="143" t="str">
        <f t="shared" ca="1" si="56"/>
        <v>N</v>
      </c>
      <c r="C229" s="143" t="str">
        <f t="shared" ca="1" si="55"/>
        <v>-</v>
      </c>
      <c r="D229" s="143" t="str">
        <f t="shared" ca="1" si="55"/>
        <v>-</v>
      </c>
      <c r="E229" s="143" t="str">
        <f t="shared" ca="1" si="55"/>
        <v>-</v>
      </c>
      <c r="F229" s="143" t="str">
        <f t="shared" ca="1" si="55"/>
        <v>-</v>
      </c>
      <c r="G229" s="151" t="str">
        <f t="shared" ca="1" si="55"/>
        <v>-</v>
      </c>
      <c r="H229" s="143" t="e">
        <f t="shared" ca="1" si="57"/>
        <v>#N/A</v>
      </c>
      <c r="I229" s="143" t="e">
        <f t="shared" ca="1" si="58"/>
        <v>#N/A</v>
      </c>
      <c r="J229" s="143" t="e">
        <f t="shared" ca="1" si="59"/>
        <v>#N/A</v>
      </c>
      <c r="K229" s="143" t="e">
        <f t="shared" ca="1" si="60"/>
        <v>#N/A</v>
      </c>
      <c r="L229" s="143" t="e">
        <f t="shared" ca="1" si="61"/>
        <v>#N/A</v>
      </c>
      <c r="M229" s="145" t="str">
        <f t="shared" ref="M229:M292" ca="1" si="64">IF($B229="OK",OFFSET(gen_sort_ul,$A229,M$26),"-")</f>
        <v>-</v>
      </c>
      <c r="N229" s="145" t="str">
        <f t="shared" ca="1" si="63"/>
        <v>-</v>
      </c>
      <c r="O229" s="143" t="e">
        <f t="shared" ca="1" si="62"/>
        <v>#N/A</v>
      </c>
    </row>
    <row r="230" spans="1:15">
      <c r="A230" s="143">
        <v>85</v>
      </c>
      <c r="B230" s="143" t="str">
        <f t="shared" ca="1" si="56"/>
        <v>N</v>
      </c>
      <c r="C230" s="143" t="str">
        <f t="shared" ca="1" si="55"/>
        <v>-</v>
      </c>
      <c r="D230" s="143" t="str">
        <f t="shared" ca="1" si="55"/>
        <v>-</v>
      </c>
      <c r="E230" s="143" t="str">
        <f t="shared" ca="1" si="55"/>
        <v>-</v>
      </c>
      <c r="F230" s="143" t="str">
        <f t="shared" ca="1" si="55"/>
        <v>-</v>
      </c>
      <c r="G230" s="151" t="str">
        <f t="shared" ca="1" si="55"/>
        <v>-</v>
      </c>
      <c r="H230" s="143" t="e">
        <f t="shared" ca="1" si="57"/>
        <v>#N/A</v>
      </c>
      <c r="I230" s="143" t="e">
        <f t="shared" ca="1" si="58"/>
        <v>#N/A</v>
      </c>
      <c r="J230" s="143" t="e">
        <f t="shared" ca="1" si="59"/>
        <v>#N/A</v>
      </c>
      <c r="K230" s="143" t="e">
        <f t="shared" ca="1" si="60"/>
        <v>#N/A</v>
      </c>
      <c r="L230" s="143" t="e">
        <f t="shared" ca="1" si="61"/>
        <v>#N/A</v>
      </c>
      <c r="M230" s="145" t="str">
        <f t="shared" ca="1" si="64"/>
        <v>-</v>
      </c>
      <c r="N230" s="145" t="str">
        <f t="shared" ca="1" si="63"/>
        <v>-</v>
      </c>
      <c r="O230" s="143" t="e">
        <f t="shared" ca="1" si="62"/>
        <v>#N/A</v>
      </c>
    </row>
    <row r="231" spans="1:15">
      <c r="A231" s="143">
        <v>86</v>
      </c>
      <c r="B231" s="143" t="str">
        <f t="shared" ca="1" si="56"/>
        <v>N</v>
      </c>
      <c r="C231" s="143" t="str">
        <f t="shared" ca="1" si="55"/>
        <v>-</v>
      </c>
      <c r="D231" s="143" t="str">
        <f t="shared" ca="1" si="55"/>
        <v>-</v>
      </c>
      <c r="E231" s="143" t="str">
        <f t="shared" ca="1" si="55"/>
        <v>-</v>
      </c>
      <c r="F231" s="143" t="str">
        <f t="shared" ca="1" si="55"/>
        <v>-</v>
      </c>
      <c r="G231" s="151" t="str">
        <f t="shared" ca="1" si="55"/>
        <v>-</v>
      </c>
      <c r="H231" s="143" t="e">
        <f t="shared" ca="1" si="57"/>
        <v>#N/A</v>
      </c>
      <c r="I231" s="143" t="e">
        <f t="shared" ca="1" si="58"/>
        <v>#N/A</v>
      </c>
      <c r="J231" s="143" t="e">
        <f t="shared" ca="1" si="59"/>
        <v>#N/A</v>
      </c>
      <c r="K231" s="143" t="e">
        <f t="shared" ca="1" si="60"/>
        <v>#N/A</v>
      </c>
      <c r="L231" s="143" t="e">
        <f t="shared" ca="1" si="61"/>
        <v>#N/A</v>
      </c>
      <c r="M231" s="145" t="str">
        <f t="shared" ca="1" si="64"/>
        <v>-</v>
      </c>
      <c r="N231" s="145" t="str">
        <f t="shared" ca="1" si="63"/>
        <v>-</v>
      </c>
      <c r="O231" s="143" t="e">
        <f t="shared" ca="1" si="62"/>
        <v>#N/A</v>
      </c>
    </row>
    <row r="232" spans="1:15">
      <c r="A232" s="143">
        <v>89</v>
      </c>
      <c r="B232" s="143" t="str">
        <f t="shared" ca="1" si="56"/>
        <v>N</v>
      </c>
      <c r="C232" s="143" t="str">
        <f t="shared" ca="1" si="55"/>
        <v>-</v>
      </c>
      <c r="D232" s="143" t="str">
        <f t="shared" ca="1" si="55"/>
        <v>-</v>
      </c>
      <c r="E232" s="143" t="str">
        <f t="shared" ca="1" si="55"/>
        <v>-</v>
      </c>
      <c r="F232" s="143" t="str">
        <f t="shared" ca="1" si="55"/>
        <v>-</v>
      </c>
      <c r="G232" s="151" t="str">
        <f t="shared" ca="1" si="55"/>
        <v>-</v>
      </c>
      <c r="H232" s="143" t="e">
        <f t="shared" ca="1" si="57"/>
        <v>#N/A</v>
      </c>
      <c r="I232" s="143" t="e">
        <f t="shared" ca="1" si="58"/>
        <v>#N/A</v>
      </c>
      <c r="J232" s="143" t="e">
        <f t="shared" ca="1" si="59"/>
        <v>#N/A</v>
      </c>
      <c r="K232" s="143" t="e">
        <f t="shared" ca="1" si="60"/>
        <v>#N/A</v>
      </c>
      <c r="L232" s="143" t="e">
        <f t="shared" ca="1" si="61"/>
        <v>#N/A</v>
      </c>
      <c r="M232" s="145" t="str">
        <f t="shared" ca="1" si="64"/>
        <v>-</v>
      </c>
      <c r="N232" s="145" t="str">
        <f t="shared" ca="1" si="63"/>
        <v>-</v>
      </c>
      <c r="O232" s="143" t="e">
        <f t="shared" ca="1" si="62"/>
        <v>#N/A</v>
      </c>
    </row>
    <row r="233" spans="1:15">
      <c r="A233" s="143">
        <v>90</v>
      </c>
      <c r="B233" s="143" t="str">
        <f t="shared" ca="1" si="56"/>
        <v>N</v>
      </c>
      <c r="C233" s="143" t="str">
        <f t="shared" ca="1" si="55"/>
        <v>-</v>
      </c>
      <c r="D233" s="143" t="str">
        <f t="shared" ca="1" si="55"/>
        <v>-</v>
      </c>
      <c r="E233" s="143" t="str">
        <f t="shared" ca="1" si="55"/>
        <v>-</v>
      </c>
      <c r="F233" s="143" t="str">
        <f t="shared" ca="1" si="55"/>
        <v>-</v>
      </c>
      <c r="G233" s="151" t="str">
        <f t="shared" ca="1" si="55"/>
        <v>-</v>
      </c>
      <c r="H233" s="143" t="e">
        <f t="shared" ca="1" si="57"/>
        <v>#N/A</v>
      </c>
      <c r="I233" s="143" t="e">
        <f t="shared" ca="1" si="58"/>
        <v>#N/A</v>
      </c>
      <c r="J233" s="143" t="e">
        <f t="shared" ca="1" si="59"/>
        <v>#N/A</v>
      </c>
      <c r="K233" s="143" t="e">
        <f t="shared" ca="1" si="60"/>
        <v>#N/A</v>
      </c>
      <c r="L233" s="143" t="e">
        <f t="shared" ca="1" si="61"/>
        <v>#N/A</v>
      </c>
      <c r="M233" s="145" t="str">
        <f t="shared" ca="1" si="64"/>
        <v>-</v>
      </c>
      <c r="N233" s="145" t="str">
        <f t="shared" ca="1" si="63"/>
        <v>-</v>
      </c>
      <c r="O233" s="143" t="e">
        <f t="shared" ca="1" si="62"/>
        <v>#N/A</v>
      </c>
    </row>
    <row r="234" spans="1:15">
      <c r="A234" s="143">
        <v>91</v>
      </c>
      <c r="B234" s="143" t="str">
        <f t="shared" ca="1" si="56"/>
        <v>N</v>
      </c>
      <c r="C234" s="143" t="str">
        <f t="shared" ca="1" si="55"/>
        <v>-</v>
      </c>
      <c r="D234" s="143" t="str">
        <f t="shared" ca="1" si="55"/>
        <v>-</v>
      </c>
      <c r="E234" s="143" t="str">
        <f t="shared" ca="1" si="55"/>
        <v>-</v>
      </c>
      <c r="F234" s="143" t="str">
        <f t="shared" ca="1" si="55"/>
        <v>-</v>
      </c>
      <c r="G234" s="151" t="str">
        <f t="shared" ca="1" si="55"/>
        <v>-</v>
      </c>
      <c r="H234" s="143" t="e">
        <f t="shared" ca="1" si="57"/>
        <v>#N/A</v>
      </c>
      <c r="I234" s="143" t="e">
        <f t="shared" ca="1" si="58"/>
        <v>#N/A</v>
      </c>
      <c r="J234" s="143" t="e">
        <f t="shared" ca="1" si="59"/>
        <v>#N/A</v>
      </c>
      <c r="K234" s="143" t="e">
        <f t="shared" ca="1" si="60"/>
        <v>#N/A</v>
      </c>
      <c r="L234" s="143" t="e">
        <f t="shared" ca="1" si="61"/>
        <v>#N/A</v>
      </c>
      <c r="M234" s="145" t="str">
        <f t="shared" ca="1" si="64"/>
        <v>-</v>
      </c>
      <c r="N234" s="145" t="str">
        <f t="shared" ca="1" si="63"/>
        <v>-</v>
      </c>
      <c r="O234" s="143" t="e">
        <f t="shared" ca="1" si="62"/>
        <v>#N/A</v>
      </c>
    </row>
    <row r="235" spans="1:15">
      <c r="A235" s="143">
        <v>98</v>
      </c>
      <c r="B235" s="143" t="str">
        <f t="shared" ca="1" si="56"/>
        <v>N</v>
      </c>
      <c r="C235" s="143" t="str">
        <f t="shared" ref="C235:G244" ca="1" si="65">IF($B235="OK",OFFSET(gen_sort_ul,$A235,C$26),"-")</f>
        <v>-</v>
      </c>
      <c r="D235" s="143" t="str">
        <f t="shared" ca="1" si="65"/>
        <v>-</v>
      </c>
      <c r="E235" s="143" t="str">
        <f t="shared" ca="1" si="65"/>
        <v>-</v>
      </c>
      <c r="F235" s="143" t="str">
        <f t="shared" ca="1" si="65"/>
        <v>-</v>
      </c>
      <c r="G235" s="151" t="str">
        <f t="shared" ca="1" si="65"/>
        <v>-</v>
      </c>
      <c r="H235" s="143" t="e">
        <f t="shared" ca="1" si="57"/>
        <v>#N/A</v>
      </c>
      <c r="I235" s="143" t="e">
        <f t="shared" ca="1" si="58"/>
        <v>#N/A</v>
      </c>
      <c r="J235" s="143" t="e">
        <f t="shared" ca="1" si="59"/>
        <v>#N/A</v>
      </c>
      <c r="K235" s="143" t="e">
        <f t="shared" ca="1" si="60"/>
        <v>#N/A</v>
      </c>
      <c r="L235" s="143" t="e">
        <f t="shared" ca="1" si="61"/>
        <v>#N/A</v>
      </c>
      <c r="M235" s="145" t="str">
        <f t="shared" ca="1" si="64"/>
        <v>-</v>
      </c>
      <c r="N235" s="145" t="str">
        <f t="shared" ca="1" si="63"/>
        <v>-</v>
      </c>
      <c r="O235" s="143" t="e">
        <f t="shared" ca="1" si="62"/>
        <v>#N/A</v>
      </c>
    </row>
    <row r="236" spans="1:15">
      <c r="A236" s="143">
        <v>99</v>
      </c>
      <c r="B236" s="143" t="str">
        <f t="shared" ca="1" si="56"/>
        <v>N</v>
      </c>
      <c r="C236" s="143" t="str">
        <f t="shared" ca="1" si="65"/>
        <v>-</v>
      </c>
      <c r="D236" s="143" t="str">
        <f t="shared" ca="1" si="65"/>
        <v>-</v>
      </c>
      <c r="E236" s="143" t="str">
        <f t="shared" ca="1" si="65"/>
        <v>-</v>
      </c>
      <c r="F236" s="143" t="str">
        <f t="shared" ca="1" si="65"/>
        <v>-</v>
      </c>
      <c r="G236" s="151" t="str">
        <f t="shared" ca="1" si="65"/>
        <v>-</v>
      </c>
      <c r="H236" s="143" t="e">
        <f t="shared" ca="1" si="57"/>
        <v>#N/A</v>
      </c>
      <c r="I236" s="143" t="e">
        <f t="shared" ca="1" si="58"/>
        <v>#N/A</v>
      </c>
      <c r="J236" s="143" t="e">
        <f t="shared" ca="1" si="59"/>
        <v>#N/A</v>
      </c>
      <c r="K236" s="143" t="e">
        <f t="shared" ca="1" si="60"/>
        <v>#N/A</v>
      </c>
      <c r="L236" s="143" t="e">
        <f t="shared" ca="1" si="61"/>
        <v>#N/A</v>
      </c>
      <c r="M236" s="145" t="str">
        <f t="shared" ca="1" si="64"/>
        <v>-</v>
      </c>
      <c r="N236" s="145" t="str">
        <f t="shared" ca="1" si="63"/>
        <v>-</v>
      </c>
      <c r="O236" s="143" t="e">
        <f t="shared" ca="1" si="62"/>
        <v>#N/A</v>
      </c>
    </row>
    <row r="237" spans="1:15">
      <c r="A237" s="143">
        <v>100</v>
      </c>
      <c r="B237" s="143" t="str">
        <f t="shared" ca="1" si="56"/>
        <v>N</v>
      </c>
      <c r="C237" s="143" t="str">
        <f t="shared" ca="1" si="65"/>
        <v>-</v>
      </c>
      <c r="D237" s="143" t="str">
        <f t="shared" ca="1" si="65"/>
        <v>-</v>
      </c>
      <c r="E237" s="143" t="str">
        <f t="shared" ca="1" si="65"/>
        <v>-</v>
      </c>
      <c r="F237" s="143" t="str">
        <f t="shared" ca="1" si="65"/>
        <v>-</v>
      </c>
      <c r="G237" s="151" t="str">
        <f t="shared" ca="1" si="65"/>
        <v>-</v>
      </c>
      <c r="H237" s="143" t="e">
        <f t="shared" ca="1" si="57"/>
        <v>#N/A</v>
      </c>
      <c r="I237" s="143" t="e">
        <f t="shared" ca="1" si="58"/>
        <v>#N/A</v>
      </c>
      <c r="J237" s="143" t="e">
        <f t="shared" ca="1" si="59"/>
        <v>#N/A</v>
      </c>
      <c r="K237" s="143" t="e">
        <f t="shared" ca="1" si="60"/>
        <v>#N/A</v>
      </c>
      <c r="L237" s="143" t="e">
        <f t="shared" ca="1" si="61"/>
        <v>#N/A</v>
      </c>
      <c r="M237" s="145" t="str">
        <f t="shared" ca="1" si="64"/>
        <v>-</v>
      </c>
      <c r="N237" s="145" t="str">
        <f t="shared" ca="1" si="63"/>
        <v>-</v>
      </c>
      <c r="O237" s="143" t="e">
        <f t="shared" ca="1" si="62"/>
        <v>#N/A</v>
      </c>
    </row>
    <row r="238" spans="1:15">
      <c r="A238" s="143">
        <v>5</v>
      </c>
      <c r="B238" s="143" t="str">
        <f t="shared" ca="1" si="56"/>
        <v>N</v>
      </c>
      <c r="C238" s="143" t="str">
        <f t="shared" ca="1" si="65"/>
        <v>-</v>
      </c>
      <c r="D238" s="143" t="str">
        <f t="shared" ca="1" si="65"/>
        <v>-</v>
      </c>
      <c r="E238" s="143" t="str">
        <f t="shared" ca="1" si="65"/>
        <v>-</v>
      </c>
      <c r="F238" s="143" t="str">
        <f t="shared" ca="1" si="65"/>
        <v>-</v>
      </c>
      <c r="G238" s="151" t="str">
        <f t="shared" ca="1" si="65"/>
        <v>-</v>
      </c>
      <c r="H238" s="143" t="e">
        <f t="shared" ca="1" si="57"/>
        <v>#N/A</v>
      </c>
      <c r="I238" s="143" t="e">
        <f t="shared" ca="1" si="58"/>
        <v>#N/A</v>
      </c>
      <c r="J238" s="143" t="e">
        <f t="shared" ca="1" si="59"/>
        <v>#N/A</v>
      </c>
      <c r="K238" s="143" t="e">
        <f t="shared" ca="1" si="60"/>
        <v>#N/A</v>
      </c>
      <c r="L238" s="143" t="e">
        <f t="shared" ca="1" si="61"/>
        <v>#N/A</v>
      </c>
      <c r="M238" s="145" t="str">
        <f t="shared" ca="1" si="64"/>
        <v>-</v>
      </c>
      <c r="N238" s="145" t="str">
        <f t="shared" ca="1" si="63"/>
        <v>-</v>
      </c>
      <c r="O238" s="143" t="e">
        <f t="shared" ca="1" si="62"/>
        <v>#N/A</v>
      </c>
    </row>
    <row r="239" spans="1:15">
      <c r="A239" s="143">
        <v>6</v>
      </c>
      <c r="B239" s="143" t="str">
        <f t="shared" ca="1" si="56"/>
        <v>N</v>
      </c>
      <c r="C239" s="143" t="str">
        <f t="shared" ca="1" si="65"/>
        <v>-</v>
      </c>
      <c r="D239" s="143" t="str">
        <f t="shared" ca="1" si="65"/>
        <v>-</v>
      </c>
      <c r="E239" s="143" t="str">
        <f t="shared" ca="1" si="65"/>
        <v>-</v>
      </c>
      <c r="F239" s="143" t="str">
        <f t="shared" ca="1" si="65"/>
        <v>-</v>
      </c>
      <c r="G239" s="151" t="str">
        <f t="shared" ca="1" si="65"/>
        <v>-</v>
      </c>
      <c r="H239" s="143" t="e">
        <f t="shared" ca="1" si="57"/>
        <v>#N/A</v>
      </c>
      <c r="I239" s="143" t="e">
        <f t="shared" ca="1" si="58"/>
        <v>#N/A</v>
      </c>
      <c r="J239" s="143" t="e">
        <f t="shared" ca="1" si="59"/>
        <v>#N/A</v>
      </c>
      <c r="K239" s="143" t="e">
        <f t="shared" ca="1" si="60"/>
        <v>#N/A</v>
      </c>
      <c r="L239" s="143" t="e">
        <f t="shared" ca="1" si="61"/>
        <v>#N/A</v>
      </c>
      <c r="M239" s="145" t="str">
        <f t="shared" ca="1" si="64"/>
        <v>-</v>
      </c>
      <c r="N239" s="145" t="str">
        <f t="shared" ca="1" si="63"/>
        <v>-</v>
      </c>
      <c r="O239" s="143" t="e">
        <f t="shared" ca="1" si="62"/>
        <v>#N/A</v>
      </c>
    </row>
    <row r="240" spans="1:15">
      <c r="A240" s="143">
        <v>206</v>
      </c>
      <c r="B240" s="143" t="str">
        <f t="shared" ca="1" si="56"/>
        <v>N</v>
      </c>
      <c r="C240" s="143" t="str">
        <f t="shared" ca="1" si="65"/>
        <v>-</v>
      </c>
      <c r="D240" s="143" t="str">
        <f t="shared" ca="1" si="65"/>
        <v>-</v>
      </c>
      <c r="E240" s="143" t="str">
        <f t="shared" ca="1" si="65"/>
        <v>-</v>
      </c>
      <c r="F240" s="143" t="str">
        <f t="shared" ca="1" si="65"/>
        <v>-</v>
      </c>
      <c r="G240" s="151" t="str">
        <f t="shared" ca="1" si="65"/>
        <v>-</v>
      </c>
      <c r="H240" s="143" t="e">
        <f t="shared" ca="1" si="57"/>
        <v>#N/A</v>
      </c>
      <c r="I240" s="143" t="e">
        <f t="shared" ca="1" si="58"/>
        <v>#N/A</v>
      </c>
      <c r="J240" s="143" t="e">
        <f t="shared" ca="1" si="59"/>
        <v>#N/A</v>
      </c>
      <c r="K240" s="143" t="e">
        <f t="shared" ca="1" si="60"/>
        <v>#N/A</v>
      </c>
      <c r="L240" s="143" t="e">
        <f t="shared" ca="1" si="61"/>
        <v>#N/A</v>
      </c>
      <c r="M240" s="145" t="str">
        <f t="shared" ca="1" si="64"/>
        <v>-</v>
      </c>
      <c r="N240" s="145" t="str">
        <f t="shared" ca="1" si="63"/>
        <v>-</v>
      </c>
      <c r="O240" s="143" t="e">
        <f t="shared" ca="1" si="62"/>
        <v>#N/A</v>
      </c>
    </row>
    <row r="241" spans="1:15">
      <c r="A241" s="143">
        <v>207</v>
      </c>
      <c r="B241" s="143" t="str">
        <f t="shared" ca="1" si="56"/>
        <v>N</v>
      </c>
      <c r="C241" s="143" t="str">
        <f t="shared" ca="1" si="65"/>
        <v>-</v>
      </c>
      <c r="D241" s="143" t="str">
        <f t="shared" ca="1" si="65"/>
        <v>-</v>
      </c>
      <c r="E241" s="143" t="str">
        <f t="shared" ca="1" si="65"/>
        <v>-</v>
      </c>
      <c r="F241" s="143" t="str">
        <f t="shared" ca="1" si="65"/>
        <v>-</v>
      </c>
      <c r="G241" s="151" t="str">
        <f t="shared" ca="1" si="65"/>
        <v>-</v>
      </c>
      <c r="H241" s="143" t="e">
        <f t="shared" ca="1" si="57"/>
        <v>#N/A</v>
      </c>
      <c r="I241" s="143" t="e">
        <f t="shared" ca="1" si="58"/>
        <v>#N/A</v>
      </c>
      <c r="J241" s="143" t="e">
        <f t="shared" ca="1" si="59"/>
        <v>#N/A</v>
      </c>
      <c r="K241" s="143" t="e">
        <f t="shared" ca="1" si="60"/>
        <v>#N/A</v>
      </c>
      <c r="L241" s="143" t="e">
        <f t="shared" ca="1" si="61"/>
        <v>#N/A</v>
      </c>
      <c r="M241" s="145" t="str">
        <f t="shared" ca="1" si="64"/>
        <v>-</v>
      </c>
      <c r="N241" s="145" t="str">
        <f t="shared" ca="1" si="63"/>
        <v>-</v>
      </c>
      <c r="O241" s="143" t="e">
        <f t="shared" ca="1" si="62"/>
        <v>#N/A</v>
      </c>
    </row>
    <row r="242" spans="1:15">
      <c r="A242" s="143">
        <v>208</v>
      </c>
      <c r="B242" s="143" t="str">
        <f t="shared" ca="1" si="56"/>
        <v>N</v>
      </c>
      <c r="C242" s="143" t="str">
        <f t="shared" ca="1" si="65"/>
        <v>-</v>
      </c>
      <c r="D242" s="143" t="str">
        <f t="shared" ca="1" si="65"/>
        <v>-</v>
      </c>
      <c r="E242" s="143" t="str">
        <f t="shared" ca="1" si="65"/>
        <v>-</v>
      </c>
      <c r="F242" s="143" t="str">
        <f t="shared" ca="1" si="65"/>
        <v>-</v>
      </c>
      <c r="G242" s="151" t="str">
        <f t="shared" ca="1" si="65"/>
        <v>-</v>
      </c>
      <c r="H242" s="143" t="e">
        <f t="shared" ca="1" si="57"/>
        <v>#N/A</v>
      </c>
      <c r="I242" s="143" t="e">
        <f t="shared" ca="1" si="58"/>
        <v>#N/A</v>
      </c>
      <c r="J242" s="143" t="e">
        <f t="shared" ca="1" si="59"/>
        <v>#N/A</v>
      </c>
      <c r="K242" s="143" t="e">
        <f t="shared" ca="1" si="60"/>
        <v>#N/A</v>
      </c>
      <c r="L242" s="143" t="e">
        <f t="shared" ca="1" si="61"/>
        <v>#N/A</v>
      </c>
      <c r="M242" s="145" t="str">
        <f t="shared" ca="1" si="64"/>
        <v>-</v>
      </c>
      <c r="N242" s="145" t="str">
        <f t="shared" ca="1" si="63"/>
        <v>-</v>
      </c>
      <c r="O242" s="143" t="e">
        <f t="shared" ca="1" si="62"/>
        <v>#N/A</v>
      </c>
    </row>
    <row r="243" spans="1:15">
      <c r="A243" s="143">
        <v>209</v>
      </c>
      <c r="B243" s="143" t="str">
        <f t="shared" ca="1" si="56"/>
        <v>N</v>
      </c>
      <c r="C243" s="143" t="str">
        <f t="shared" ca="1" si="65"/>
        <v>-</v>
      </c>
      <c r="D243" s="143" t="str">
        <f t="shared" ca="1" si="65"/>
        <v>-</v>
      </c>
      <c r="E243" s="143" t="str">
        <f t="shared" ca="1" si="65"/>
        <v>-</v>
      </c>
      <c r="F243" s="143" t="str">
        <f t="shared" ca="1" si="65"/>
        <v>-</v>
      </c>
      <c r="G243" s="151" t="str">
        <f t="shared" ca="1" si="65"/>
        <v>-</v>
      </c>
      <c r="H243" s="143" t="e">
        <f t="shared" ca="1" si="57"/>
        <v>#N/A</v>
      </c>
      <c r="I243" s="143" t="e">
        <f t="shared" ca="1" si="58"/>
        <v>#N/A</v>
      </c>
      <c r="J243" s="143" t="e">
        <f t="shared" ca="1" si="59"/>
        <v>#N/A</v>
      </c>
      <c r="K243" s="143" t="e">
        <f t="shared" ca="1" si="60"/>
        <v>#N/A</v>
      </c>
      <c r="L243" s="143" t="e">
        <f t="shared" ca="1" si="61"/>
        <v>#N/A</v>
      </c>
      <c r="M243" s="145" t="str">
        <f t="shared" ca="1" si="64"/>
        <v>-</v>
      </c>
      <c r="N243" s="145" t="str">
        <f t="shared" ca="1" si="63"/>
        <v>-</v>
      </c>
      <c r="O243" s="143" t="e">
        <f t="shared" ca="1" si="62"/>
        <v>#N/A</v>
      </c>
    </row>
    <row r="244" spans="1:15">
      <c r="A244" s="143">
        <v>210</v>
      </c>
      <c r="B244" s="143" t="str">
        <f t="shared" ca="1" si="56"/>
        <v>N</v>
      </c>
      <c r="C244" s="143" t="str">
        <f t="shared" ca="1" si="65"/>
        <v>-</v>
      </c>
      <c r="D244" s="143" t="str">
        <f t="shared" ca="1" si="65"/>
        <v>-</v>
      </c>
      <c r="E244" s="143" t="str">
        <f t="shared" ca="1" si="65"/>
        <v>-</v>
      </c>
      <c r="F244" s="143" t="str">
        <f t="shared" ca="1" si="65"/>
        <v>-</v>
      </c>
      <c r="G244" s="151" t="str">
        <f t="shared" ca="1" si="65"/>
        <v>-</v>
      </c>
      <c r="H244" s="143" t="e">
        <f t="shared" ca="1" si="57"/>
        <v>#N/A</v>
      </c>
      <c r="I244" s="143" t="e">
        <f t="shared" ca="1" si="58"/>
        <v>#N/A</v>
      </c>
      <c r="J244" s="143" t="e">
        <f t="shared" ca="1" si="59"/>
        <v>#N/A</v>
      </c>
      <c r="K244" s="143" t="e">
        <f t="shared" ca="1" si="60"/>
        <v>#N/A</v>
      </c>
      <c r="L244" s="143" t="e">
        <f t="shared" ca="1" si="61"/>
        <v>#N/A</v>
      </c>
      <c r="M244" s="145" t="str">
        <f t="shared" ca="1" si="64"/>
        <v>-</v>
      </c>
      <c r="N244" s="145" t="str">
        <f t="shared" ca="1" si="63"/>
        <v>-</v>
      </c>
      <c r="O244" s="143" t="e">
        <f t="shared" ca="1" si="62"/>
        <v>#N/A</v>
      </c>
    </row>
    <row r="245" spans="1:15">
      <c r="A245" s="143">
        <v>211</v>
      </c>
      <c r="B245" s="143" t="str">
        <f t="shared" ca="1" si="56"/>
        <v>N</v>
      </c>
      <c r="C245" s="143" t="str">
        <f t="shared" ref="C245:G254" ca="1" si="66">IF($B245="OK",OFFSET(gen_sort_ul,$A245,C$26),"-")</f>
        <v>-</v>
      </c>
      <c r="D245" s="143" t="str">
        <f t="shared" ca="1" si="66"/>
        <v>-</v>
      </c>
      <c r="E245" s="143" t="str">
        <f t="shared" ca="1" si="66"/>
        <v>-</v>
      </c>
      <c r="F245" s="143" t="str">
        <f t="shared" ca="1" si="66"/>
        <v>-</v>
      </c>
      <c r="G245" s="151" t="str">
        <f t="shared" ca="1" si="66"/>
        <v>-</v>
      </c>
      <c r="H245" s="143" t="e">
        <f t="shared" ca="1" si="57"/>
        <v>#N/A</v>
      </c>
      <c r="I245" s="143" t="e">
        <f t="shared" ca="1" si="58"/>
        <v>#N/A</v>
      </c>
      <c r="J245" s="143" t="e">
        <f t="shared" ca="1" si="59"/>
        <v>#N/A</v>
      </c>
      <c r="K245" s="143" t="e">
        <f t="shared" ca="1" si="60"/>
        <v>#N/A</v>
      </c>
      <c r="L245" s="143" t="e">
        <f t="shared" ca="1" si="61"/>
        <v>#N/A</v>
      </c>
      <c r="M245" s="145" t="str">
        <f t="shared" ca="1" si="64"/>
        <v>-</v>
      </c>
      <c r="N245" s="145" t="str">
        <f t="shared" ca="1" si="63"/>
        <v>-</v>
      </c>
      <c r="O245" s="143" t="e">
        <f t="shared" ca="1" si="62"/>
        <v>#N/A</v>
      </c>
    </row>
    <row r="246" spans="1:15">
      <c r="A246" s="143">
        <v>212</v>
      </c>
      <c r="B246" s="143" t="str">
        <f t="shared" ca="1" si="56"/>
        <v>N</v>
      </c>
      <c r="C246" s="143" t="str">
        <f t="shared" ca="1" si="66"/>
        <v>-</v>
      </c>
      <c r="D246" s="143" t="str">
        <f t="shared" ca="1" si="66"/>
        <v>-</v>
      </c>
      <c r="E246" s="143" t="str">
        <f t="shared" ca="1" si="66"/>
        <v>-</v>
      </c>
      <c r="F246" s="143" t="str">
        <f t="shared" ca="1" si="66"/>
        <v>-</v>
      </c>
      <c r="G246" s="151" t="str">
        <f t="shared" ca="1" si="66"/>
        <v>-</v>
      </c>
      <c r="H246" s="143" t="e">
        <f t="shared" ca="1" si="57"/>
        <v>#N/A</v>
      </c>
      <c r="I246" s="143" t="e">
        <f t="shared" ca="1" si="58"/>
        <v>#N/A</v>
      </c>
      <c r="J246" s="143" t="e">
        <f t="shared" ca="1" si="59"/>
        <v>#N/A</v>
      </c>
      <c r="K246" s="143" t="e">
        <f t="shared" ca="1" si="60"/>
        <v>#N/A</v>
      </c>
      <c r="L246" s="143" t="e">
        <f t="shared" ca="1" si="61"/>
        <v>#N/A</v>
      </c>
      <c r="M246" s="145" t="str">
        <f t="shared" ca="1" si="64"/>
        <v>-</v>
      </c>
      <c r="N246" s="145" t="str">
        <f t="shared" ca="1" si="63"/>
        <v>-</v>
      </c>
      <c r="O246" s="143" t="e">
        <f t="shared" ca="1" si="62"/>
        <v>#N/A</v>
      </c>
    </row>
    <row r="247" spans="1:15">
      <c r="A247" s="143">
        <v>213</v>
      </c>
      <c r="B247" s="143" t="str">
        <f t="shared" ca="1" si="56"/>
        <v>N</v>
      </c>
      <c r="C247" s="143" t="str">
        <f t="shared" ca="1" si="66"/>
        <v>-</v>
      </c>
      <c r="D247" s="143" t="str">
        <f t="shared" ca="1" si="66"/>
        <v>-</v>
      </c>
      <c r="E247" s="143" t="str">
        <f t="shared" ca="1" si="66"/>
        <v>-</v>
      </c>
      <c r="F247" s="143" t="str">
        <f t="shared" ca="1" si="66"/>
        <v>-</v>
      </c>
      <c r="G247" s="151" t="str">
        <f t="shared" ca="1" si="66"/>
        <v>-</v>
      </c>
      <c r="H247" s="143" t="e">
        <f t="shared" ca="1" si="57"/>
        <v>#N/A</v>
      </c>
      <c r="I247" s="143" t="e">
        <f t="shared" ca="1" si="58"/>
        <v>#N/A</v>
      </c>
      <c r="J247" s="143" t="e">
        <f t="shared" ca="1" si="59"/>
        <v>#N/A</v>
      </c>
      <c r="K247" s="143" t="e">
        <f t="shared" ca="1" si="60"/>
        <v>#N/A</v>
      </c>
      <c r="L247" s="143" t="e">
        <f t="shared" ca="1" si="61"/>
        <v>#N/A</v>
      </c>
      <c r="M247" s="145" t="str">
        <f t="shared" ca="1" si="64"/>
        <v>-</v>
      </c>
      <c r="N247" s="145" t="str">
        <f t="shared" ca="1" si="63"/>
        <v>-</v>
      </c>
      <c r="O247" s="143" t="e">
        <f t="shared" ca="1" si="62"/>
        <v>#N/A</v>
      </c>
    </row>
    <row r="248" spans="1:15">
      <c r="A248" s="143">
        <v>214</v>
      </c>
      <c r="B248" s="143" t="str">
        <f t="shared" ca="1" si="56"/>
        <v>N</v>
      </c>
      <c r="C248" s="143" t="str">
        <f t="shared" ca="1" si="66"/>
        <v>-</v>
      </c>
      <c r="D248" s="143" t="str">
        <f t="shared" ca="1" si="66"/>
        <v>-</v>
      </c>
      <c r="E248" s="143" t="str">
        <f t="shared" ca="1" si="66"/>
        <v>-</v>
      </c>
      <c r="F248" s="143" t="str">
        <f t="shared" ca="1" si="66"/>
        <v>-</v>
      </c>
      <c r="G248" s="151" t="str">
        <f t="shared" ca="1" si="66"/>
        <v>-</v>
      </c>
      <c r="H248" s="143" t="e">
        <f t="shared" ca="1" si="57"/>
        <v>#N/A</v>
      </c>
      <c r="I248" s="143" t="e">
        <f t="shared" ca="1" si="58"/>
        <v>#N/A</v>
      </c>
      <c r="J248" s="143" t="e">
        <f t="shared" ca="1" si="59"/>
        <v>#N/A</v>
      </c>
      <c r="K248" s="143" t="e">
        <f t="shared" ca="1" si="60"/>
        <v>#N/A</v>
      </c>
      <c r="L248" s="143" t="e">
        <f t="shared" ca="1" si="61"/>
        <v>#N/A</v>
      </c>
      <c r="M248" s="145" t="str">
        <f t="shared" ca="1" si="64"/>
        <v>-</v>
      </c>
      <c r="N248" s="145" t="str">
        <f t="shared" ca="1" si="63"/>
        <v>-</v>
      </c>
      <c r="O248" s="143" t="e">
        <f t="shared" ca="1" si="62"/>
        <v>#N/A</v>
      </c>
    </row>
    <row r="249" spans="1:15">
      <c r="A249" s="143">
        <v>215</v>
      </c>
      <c r="B249" s="143" t="str">
        <f t="shared" ca="1" si="56"/>
        <v>N</v>
      </c>
      <c r="C249" s="143" t="str">
        <f t="shared" ca="1" si="66"/>
        <v>-</v>
      </c>
      <c r="D249" s="143" t="str">
        <f t="shared" ca="1" si="66"/>
        <v>-</v>
      </c>
      <c r="E249" s="143" t="str">
        <f t="shared" ca="1" si="66"/>
        <v>-</v>
      </c>
      <c r="F249" s="143" t="str">
        <f t="shared" ca="1" si="66"/>
        <v>-</v>
      </c>
      <c r="G249" s="151" t="str">
        <f t="shared" ca="1" si="66"/>
        <v>-</v>
      </c>
      <c r="H249" s="143" t="e">
        <f t="shared" ca="1" si="57"/>
        <v>#N/A</v>
      </c>
      <c r="I249" s="143" t="e">
        <f t="shared" ca="1" si="58"/>
        <v>#N/A</v>
      </c>
      <c r="J249" s="143" t="e">
        <f t="shared" ca="1" si="59"/>
        <v>#N/A</v>
      </c>
      <c r="K249" s="143" t="e">
        <f t="shared" ca="1" si="60"/>
        <v>#N/A</v>
      </c>
      <c r="L249" s="143" t="e">
        <f t="shared" ca="1" si="61"/>
        <v>#N/A</v>
      </c>
      <c r="M249" s="145" t="str">
        <f t="shared" ca="1" si="64"/>
        <v>-</v>
      </c>
      <c r="N249" s="145" t="str">
        <f t="shared" ca="1" si="63"/>
        <v>-</v>
      </c>
      <c r="O249" s="143" t="e">
        <f t="shared" ca="1" si="62"/>
        <v>#N/A</v>
      </c>
    </row>
    <row r="250" spans="1:15">
      <c r="A250" s="143">
        <v>216</v>
      </c>
      <c r="B250" s="143" t="str">
        <f t="shared" ca="1" si="56"/>
        <v>N</v>
      </c>
      <c r="C250" s="143" t="str">
        <f t="shared" ca="1" si="66"/>
        <v>-</v>
      </c>
      <c r="D250" s="143" t="str">
        <f t="shared" ca="1" si="66"/>
        <v>-</v>
      </c>
      <c r="E250" s="143" t="str">
        <f t="shared" ca="1" si="66"/>
        <v>-</v>
      </c>
      <c r="F250" s="143" t="str">
        <f t="shared" ca="1" si="66"/>
        <v>-</v>
      </c>
      <c r="G250" s="151" t="str">
        <f t="shared" ca="1" si="66"/>
        <v>-</v>
      </c>
      <c r="H250" s="143" t="e">
        <f t="shared" ca="1" si="57"/>
        <v>#N/A</v>
      </c>
      <c r="I250" s="143" t="e">
        <f t="shared" ca="1" si="58"/>
        <v>#N/A</v>
      </c>
      <c r="J250" s="143" t="e">
        <f t="shared" ca="1" si="59"/>
        <v>#N/A</v>
      </c>
      <c r="K250" s="143" t="e">
        <f t="shared" ca="1" si="60"/>
        <v>#N/A</v>
      </c>
      <c r="L250" s="143" t="e">
        <f t="shared" ca="1" si="61"/>
        <v>#N/A</v>
      </c>
      <c r="M250" s="145" t="str">
        <f t="shared" ca="1" si="64"/>
        <v>-</v>
      </c>
      <c r="N250" s="145" t="str">
        <f t="shared" ca="1" si="63"/>
        <v>-</v>
      </c>
      <c r="O250" s="143" t="e">
        <f t="shared" ca="1" si="62"/>
        <v>#N/A</v>
      </c>
    </row>
    <row r="251" spans="1:15">
      <c r="A251" s="143">
        <v>217</v>
      </c>
      <c r="B251" s="143" t="str">
        <f t="shared" ca="1" si="56"/>
        <v>N</v>
      </c>
      <c r="C251" s="143" t="str">
        <f t="shared" ca="1" si="66"/>
        <v>-</v>
      </c>
      <c r="D251" s="143" t="str">
        <f t="shared" ca="1" si="66"/>
        <v>-</v>
      </c>
      <c r="E251" s="143" t="str">
        <f t="shared" ca="1" si="66"/>
        <v>-</v>
      </c>
      <c r="F251" s="143" t="str">
        <f t="shared" ca="1" si="66"/>
        <v>-</v>
      </c>
      <c r="G251" s="151" t="str">
        <f t="shared" ca="1" si="66"/>
        <v>-</v>
      </c>
      <c r="H251" s="143" t="e">
        <f t="shared" ca="1" si="57"/>
        <v>#N/A</v>
      </c>
      <c r="I251" s="143" t="e">
        <f t="shared" ca="1" si="58"/>
        <v>#N/A</v>
      </c>
      <c r="J251" s="143" t="e">
        <f t="shared" ca="1" si="59"/>
        <v>#N/A</v>
      </c>
      <c r="K251" s="143" t="e">
        <f t="shared" ca="1" si="60"/>
        <v>#N/A</v>
      </c>
      <c r="L251" s="143" t="e">
        <f t="shared" ca="1" si="61"/>
        <v>#N/A</v>
      </c>
      <c r="M251" s="145" t="str">
        <f t="shared" ca="1" si="64"/>
        <v>-</v>
      </c>
      <c r="N251" s="145" t="str">
        <f t="shared" ca="1" si="63"/>
        <v>-</v>
      </c>
      <c r="O251" s="143" t="e">
        <f t="shared" ca="1" si="62"/>
        <v>#N/A</v>
      </c>
    </row>
    <row r="252" spans="1:15">
      <c r="A252" s="143">
        <v>218</v>
      </c>
      <c r="B252" s="143" t="str">
        <f t="shared" ca="1" si="56"/>
        <v>N</v>
      </c>
      <c r="C252" s="143" t="str">
        <f t="shared" ca="1" si="66"/>
        <v>-</v>
      </c>
      <c r="D252" s="143" t="str">
        <f t="shared" ca="1" si="66"/>
        <v>-</v>
      </c>
      <c r="E252" s="143" t="str">
        <f t="shared" ca="1" si="66"/>
        <v>-</v>
      </c>
      <c r="F252" s="143" t="str">
        <f t="shared" ca="1" si="66"/>
        <v>-</v>
      </c>
      <c r="G252" s="151" t="str">
        <f t="shared" ca="1" si="66"/>
        <v>-</v>
      </c>
      <c r="H252" s="143" t="e">
        <f t="shared" ca="1" si="57"/>
        <v>#N/A</v>
      </c>
      <c r="I252" s="143" t="e">
        <f t="shared" ca="1" si="58"/>
        <v>#N/A</v>
      </c>
      <c r="J252" s="143" t="e">
        <f t="shared" ca="1" si="59"/>
        <v>#N/A</v>
      </c>
      <c r="K252" s="143" t="e">
        <f t="shared" ca="1" si="60"/>
        <v>#N/A</v>
      </c>
      <c r="L252" s="143" t="e">
        <f t="shared" ca="1" si="61"/>
        <v>#N/A</v>
      </c>
      <c r="M252" s="145" t="str">
        <f t="shared" ca="1" si="64"/>
        <v>-</v>
      </c>
      <c r="N252" s="145" t="str">
        <f t="shared" ca="1" si="63"/>
        <v>-</v>
      </c>
      <c r="O252" s="143" t="e">
        <f t="shared" ca="1" si="62"/>
        <v>#N/A</v>
      </c>
    </row>
    <row r="253" spans="1:15">
      <c r="A253" s="143">
        <v>219</v>
      </c>
      <c r="B253" s="143" t="str">
        <f t="shared" ca="1" si="56"/>
        <v>N</v>
      </c>
      <c r="C253" s="143" t="str">
        <f t="shared" ca="1" si="66"/>
        <v>-</v>
      </c>
      <c r="D253" s="143" t="str">
        <f t="shared" ca="1" si="66"/>
        <v>-</v>
      </c>
      <c r="E253" s="143" t="str">
        <f t="shared" ca="1" si="66"/>
        <v>-</v>
      </c>
      <c r="F253" s="143" t="str">
        <f t="shared" ca="1" si="66"/>
        <v>-</v>
      </c>
      <c r="G253" s="151" t="str">
        <f t="shared" ca="1" si="66"/>
        <v>-</v>
      </c>
      <c r="H253" s="143" t="e">
        <f t="shared" ca="1" si="57"/>
        <v>#N/A</v>
      </c>
      <c r="I253" s="143" t="e">
        <f t="shared" ca="1" si="58"/>
        <v>#N/A</v>
      </c>
      <c r="J253" s="143" t="e">
        <f t="shared" ca="1" si="59"/>
        <v>#N/A</v>
      </c>
      <c r="K253" s="143" t="e">
        <f t="shared" ca="1" si="60"/>
        <v>#N/A</v>
      </c>
      <c r="L253" s="143" t="e">
        <f t="shared" ca="1" si="61"/>
        <v>#N/A</v>
      </c>
      <c r="M253" s="145" t="str">
        <f t="shared" ca="1" si="64"/>
        <v>-</v>
      </c>
      <c r="N253" s="145" t="str">
        <f t="shared" ca="1" si="63"/>
        <v>-</v>
      </c>
      <c r="O253" s="143" t="e">
        <f t="shared" ca="1" si="62"/>
        <v>#N/A</v>
      </c>
    </row>
    <row r="254" spans="1:15">
      <c r="A254" s="143">
        <v>220</v>
      </c>
      <c r="B254" s="143" t="str">
        <f t="shared" ca="1" si="56"/>
        <v>N</v>
      </c>
      <c r="C254" s="143" t="str">
        <f t="shared" ca="1" si="66"/>
        <v>-</v>
      </c>
      <c r="D254" s="143" t="str">
        <f t="shared" ca="1" si="66"/>
        <v>-</v>
      </c>
      <c r="E254" s="143" t="str">
        <f t="shared" ca="1" si="66"/>
        <v>-</v>
      </c>
      <c r="F254" s="143" t="str">
        <f t="shared" ca="1" si="66"/>
        <v>-</v>
      </c>
      <c r="G254" s="151" t="str">
        <f t="shared" ca="1" si="66"/>
        <v>-</v>
      </c>
      <c r="H254" s="143" t="e">
        <f t="shared" ca="1" si="57"/>
        <v>#N/A</v>
      </c>
      <c r="I254" s="143" t="e">
        <f t="shared" ca="1" si="58"/>
        <v>#N/A</v>
      </c>
      <c r="J254" s="143" t="e">
        <f t="shared" ca="1" si="59"/>
        <v>#N/A</v>
      </c>
      <c r="K254" s="143" t="e">
        <f t="shared" ca="1" si="60"/>
        <v>#N/A</v>
      </c>
      <c r="L254" s="143" t="e">
        <f t="shared" ca="1" si="61"/>
        <v>#N/A</v>
      </c>
      <c r="M254" s="145" t="str">
        <f t="shared" ca="1" si="64"/>
        <v>-</v>
      </c>
      <c r="N254" s="145" t="str">
        <f t="shared" ca="1" si="63"/>
        <v>-</v>
      </c>
      <c r="O254" s="143" t="e">
        <f t="shared" ca="1" si="62"/>
        <v>#N/A</v>
      </c>
    </row>
    <row r="255" spans="1:15">
      <c r="A255" s="143">
        <v>221</v>
      </c>
      <c r="B255" s="143" t="str">
        <f t="shared" ca="1" si="56"/>
        <v>N</v>
      </c>
      <c r="C255" s="143" t="str">
        <f t="shared" ref="C255:G264" ca="1" si="67">IF($B255="OK",OFFSET(gen_sort_ul,$A255,C$26),"-")</f>
        <v>-</v>
      </c>
      <c r="D255" s="143" t="str">
        <f t="shared" ca="1" si="67"/>
        <v>-</v>
      </c>
      <c r="E255" s="143" t="str">
        <f t="shared" ca="1" si="67"/>
        <v>-</v>
      </c>
      <c r="F255" s="143" t="str">
        <f t="shared" ca="1" si="67"/>
        <v>-</v>
      </c>
      <c r="G255" s="151" t="str">
        <f t="shared" ca="1" si="67"/>
        <v>-</v>
      </c>
      <c r="H255" s="143" t="e">
        <f t="shared" ca="1" si="57"/>
        <v>#N/A</v>
      </c>
      <c r="I255" s="143" t="e">
        <f t="shared" ca="1" si="58"/>
        <v>#N/A</v>
      </c>
      <c r="J255" s="143" t="e">
        <f t="shared" ca="1" si="59"/>
        <v>#N/A</v>
      </c>
      <c r="K255" s="143" t="e">
        <f t="shared" ca="1" si="60"/>
        <v>#N/A</v>
      </c>
      <c r="L255" s="143" t="e">
        <f t="shared" ca="1" si="61"/>
        <v>#N/A</v>
      </c>
      <c r="M255" s="145" t="str">
        <f t="shared" ca="1" si="64"/>
        <v>-</v>
      </c>
      <c r="N255" s="145" t="str">
        <f t="shared" ca="1" si="63"/>
        <v>-</v>
      </c>
      <c r="O255" s="143" t="e">
        <f t="shared" ca="1" si="62"/>
        <v>#N/A</v>
      </c>
    </row>
    <row r="256" spans="1:15">
      <c r="A256" s="143">
        <v>222</v>
      </c>
      <c r="B256" s="143" t="str">
        <f t="shared" ca="1" si="56"/>
        <v>N</v>
      </c>
      <c r="C256" s="143" t="str">
        <f t="shared" ca="1" si="67"/>
        <v>-</v>
      </c>
      <c r="D256" s="143" t="str">
        <f t="shared" ca="1" si="67"/>
        <v>-</v>
      </c>
      <c r="E256" s="143" t="str">
        <f t="shared" ca="1" si="67"/>
        <v>-</v>
      </c>
      <c r="F256" s="143" t="str">
        <f t="shared" ca="1" si="67"/>
        <v>-</v>
      </c>
      <c r="G256" s="151" t="str">
        <f t="shared" ca="1" si="67"/>
        <v>-</v>
      </c>
      <c r="H256" s="143" t="e">
        <f t="shared" ca="1" si="57"/>
        <v>#N/A</v>
      </c>
      <c r="I256" s="143" t="e">
        <f t="shared" ca="1" si="58"/>
        <v>#N/A</v>
      </c>
      <c r="J256" s="143" t="e">
        <f t="shared" ca="1" si="59"/>
        <v>#N/A</v>
      </c>
      <c r="K256" s="143" t="e">
        <f t="shared" ca="1" si="60"/>
        <v>#N/A</v>
      </c>
      <c r="L256" s="143" t="e">
        <f t="shared" ca="1" si="61"/>
        <v>#N/A</v>
      </c>
      <c r="M256" s="145" t="str">
        <f t="shared" ca="1" si="64"/>
        <v>-</v>
      </c>
      <c r="N256" s="145" t="str">
        <f t="shared" ca="1" si="63"/>
        <v>-</v>
      </c>
      <c r="O256" s="143" t="e">
        <f t="shared" ca="1" si="62"/>
        <v>#N/A</v>
      </c>
    </row>
    <row r="257" spans="1:15">
      <c r="A257" s="143">
        <v>223</v>
      </c>
      <c r="B257" s="143" t="str">
        <f t="shared" ca="1" si="56"/>
        <v>N</v>
      </c>
      <c r="C257" s="143" t="str">
        <f t="shared" ca="1" si="67"/>
        <v>-</v>
      </c>
      <c r="D257" s="143" t="str">
        <f t="shared" ca="1" si="67"/>
        <v>-</v>
      </c>
      <c r="E257" s="143" t="str">
        <f t="shared" ca="1" si="67"/>
        <v>-</v>
      </c>
      <c r="F257" s="143" t="str">
        <f t="shared" ca="1" si="67"/>
        <v>-</v>
      </c>
      <c r="G257" s="151" t="str">
        <f t="shared" ca="1" si="67"/>
        <v>-</v>
      </c>
      <c r="H257" s="143" t="e">
        <f t="shared" ca="1" si="57"/>
        <v>#N/A</v>
      </c>
      <c r="I257" s="143" t="e">
        <f t="shared" ca="1" si="58"/>
        <v>#N/A</v>
      </c>
      <c r="J257" s="143" t="e">
        <f t="shared" ca="1" si="59"/>
        <v>#N/A</v>
      </c>
      <c r="K257" s="143" t="e">
        <f t="shared" ca="1" si="60"/>
        <v>#N/A</v>
      </c>
      <c r="L257" s="143" t="e">
        <f t="shared" ca="1" si="61"/>
        <v>#N/A</v>
      </c>
      <c r="M257" s="145" t="str">
        <f t="shared" ca="1" si="64"/>
        <v>-</v>
      </c>
      <c r="N257" s="145" t="str">
        <f t="shared" ca="1" si="63"/>
        <v>-</v>
      </c>
      <c r="O257" s="143" t="e">
        <f t="shared" ca="1" si="62"/>
        <v>#N/A</v>
      </c>
    </row>
    <row r="258" spans="1:15">
      <c r="A258" s="143">
        <v>224</v>
      </c>
      <c r="B258" s="143" t="str">
        <f t="shared" ca="1" si="56"/>
        <v>N</v>
      </c>
      <c r="C258" s="143" t="str">
        <f t="shared" ca="1" si="67"/>
        <v>-</v>
      </c>
      <c r="D258" s="143" t="str">
        <f t="shared" ca="1" si="67"/>
        <v>-</v>
      </c>
      <c r="E258" s="143" t="str">
        <f t="shared" ca="1" si="67"/>
        <v>-</v>
      </c>
      <c r="F258" s="143" t="str">
        <f t="shared" ca="1" si="67"/>
        <v>-</v>
      </c>
      <c r="G258" s="151" t="str">
        <f t="shared" ca="1" si="67"/>
        <v>-</v>
      </c>
      <c r="H258" s="143" t="e">
        <f t="shared" ca="1" si="57"/>
        <v>#N/A</v>
      </c>
      <c r="I258" s="143" t="e">
        <f t="shared" ca="1" si="58"/>
        <v>#N/A</v>
      </c>
      <c r="J258" s="143" t="e">
        <f t="shared" ca="1" si="59"/>
        <v>#N/A</v>
      </c>
      <c r="K258" s="143" t="e">
        <f t="shared" ca="1" si="60"/>
        <v>#N/A</v>
      </c>
      <c r="L258" s="143" t="e">
        <f t="shared" ca="1" si="61"/>
        <v>#N/A</v>
      </c>
      <c r="M258" s="145" t="str">
        <f t="shared" ca="1" si="64"/>
        <v>-</v>
      </c>
      <c r="N258" s="145" t="str">
        <f t="shared" ca="1" si="63"/>
        <v>-</v>
      </c>
      <c r="O258" s="143" t="e">
        <f t="shared" ca="1" si="62"/>
        <v>#N/A</v>
      </c>
    </row>
    <row r="259" spans="1:15">
      <c r="A259" s="143">
        <v>225</v>
      </c>
      <c r="B259" s="143" t="str">
        <f t="shared" ca="1" si="56"/>
        <v>N</v>
      </c>
      <c r="C259" s="143" t="str">
        <f t="shared" ca="1" si="67"/>
        <v>-</v>
      </c>
      <c r="D259" s="143" t="str">
        <f t="shared" ca="1" si="67"/>
        <v>-</v>
      </c>
      <c r="E259" s="143" t="str">
        <f t="shared" ca="1" si="67"/>
        <v>-</v>
      </c>
      <c r="F259" s="143" t="str">
        <f t="shared" ca="1" si="67"/>
        <v>-</v>
      </c>
      <c r="G259" s="151" t="str">
        <f t="shared" ca="1" si="67"/>
        <v>-</v>
      </c>
      <c r="H259" s="143" t="e">
        <f t="shared" ca="1" si="57"/>
        <v>#N/A</v>
      </c>
      <c r="I259" s="143" t="e">
        <f t="shared" ca="1" si="58"/>
        <v>#N/A</v>
      </c>
      <c r="J259" s="143" t="e">
        <f t="shared" ca="1" si="59"/>
        <v>#N/A</v>
      </c>
      <c r="K259" s="143" t="e">
        <f t="shared" ca="1" si="60"/>
        <v>#N/A</v>
      </c>
      <c r="L259" s="143" t="e">
        <f t="shared" ca="1" si="61"/>
        <v>#N/A</v>
      </c>
      <c r="M259" s="145" t="str">
        <f t="shared" ca="1" si="64"/>
        <v>-</v>
      </c>
      <c r="N259" s="145" t="str">
        <f t="shared" ca="1" si="63"/>
        <v>-</v>
      </c>
      <c r="O259" s="143" t="e">
        <f t="shared" ca="1" si="62"/>
        <v>#N/A</v>
      </c>
    </row>
    <row r="260" spans="1:15">
      <c r="A260" s="143">
        <v>226</v>
      </c>
      <c r="B260" s="143" t="str">
        <f t="shared" ca="1" si="56"/>
        <v>N</v>
      </c>
      <c r="C260" s="143" t="str">
        <f t="shared" ca="1" si="67"/>
        <v>-</v>
      </c>
      <c r="D260" s="143" t="str">
        <f t="shared" ca="1" si="67"/>
        <v>-</v>
      </c>
      <c r="E260" s="143" t="str">
        <f t="shared" ca="1" si="67"/>
        <v>-</v>
      </c>
      <c r="F260" s="143" t="str">
        <f t="shared" ca="1" si="67"/>
        <v>-</v>
      </c>
      <c r="G260" s="151" t="str">
        <f t="shared" ca="1" si="67"/>
        <v>-</v>
      </c>
      <c r="H260" s="143" t="e">
        <f t="shared" ca="1" si="57"/>
        <v>#N/A</v>
      </c>
      <c r="I260" s="143" t="e">
        <f t="shared" ca="1" si="58"/>
        <v>#N/A</v>
      </c>
      <c r="J260" s="143" t="e">
        <f t="shared" ca="1" si="59"/>
        <v>#N/A</v>
      </c>
      <c r="K260" s="143" t="e">
        <f t="shared" ca="1" si="60"/>
        <v>#N/A</v>
      </c>
      <c r="L260" s="143" t="e">
        <f t="shared" ca="1" si="61"/>
        <v>#N/A</v>
      </c>
      <c r="M260" s="145" t="str">
        <f t="shared" ca="1" si="64"/>
        <v>-</v>
      </c>
      <c r="N260" s="145" t="str">
        <f t="shared" ca="1" si="63"/>
        <v>-</v>
      </c>
      <c r="O260" s="143" t="e">
        <f t="shared" ca="1" si="62"/>
        <v>#N/A</v>
      </c>
    </row>
    <row r="261" spans="1:15">
      <c r="A261" s="143">
        <v>227</v>
      </c>
      <c r="B261" s="143" t="str">
        <f t="shared" ca="1" si="56"/>
        <v>N</v>
      </c>
      <c r="C261" s="143" t="str">
        <f t="shared" ca="1" si="67"/>
        <v>-</v>
      </c>
      <c r="D261" s="143" t="str">
        <f t="shared" ca="1" si="67"/>
        <v>-</v>
      </c>
      <c r="E261" s="143" t="str">
        <f t="shared" ca="1" si="67"/>
        <v>-</v>
      </c>
      <c r="F261" s="143" t="str">
        <f t="shared" ca="1" si="67"/>
        <v>-</v>
      </c>
      <c r="G261" s="151" t="str">
        <f t="shared" ca="1" si="67"/>
        <v>-</v>
      </c>
      <c r="H261" s="143" t="e">
        <f t="shared" ca="1" si="57"/>
        <v>#N/A</v>
      </c>
      <c r="I261" s="143" t="e">
        <f t="shared" ca="1" si="58"/>
        <v>#N/A</v>
      </c>
      <c r="J261" s="143" t="e">
        <f t="shared" ca="1" si="59"/>
        <v>#N/A</v>
      </c>
      <c r="K261" s="143" t="e">
        <f t="shared" ca="1" si="60"/>
        <v>#N/A</v>
      </c>
      <c r="L261" s="143" t="e">
        <f t="shared" ca="1" si="61"/>
        <v>#N/A</v>
      </c>
      <c r="M261" s="145" t="str">
        <f t="shared" ca="1" si="64"/>
        <v>-</v>
      </c>
      <c r="N261" s="145" t="str">
        <f t="shared" ca="1" si="63"/>
        <v>-</v>
      </c>
      <c r="O261" s="143" t="e">
        <f t="shared" ca="1" si="62"/>
        <v>#N/A</v>
      </c>
    </row>
    <row r="262" spans="1:15">
      <c r="A262" s="143">
        <v>228</v>
      </c>
      <c r="B262" s="143" t="str">
        <f t="shared" ca="1" si="56"/>
        <v>N</v>
      </c>
      <c r="C262" s="143" t="str">
        <f t="shared" ca="1" si="67"/>
        <v>-</v>
      </c>
      <c r="D262" s="143" t="str">
        <f t="shared" ca="1" si="67"/>
        <v>-</v>
      </c>
      <c r="E262" s="143" t="str">
        <f t="shared" ca="1" si="67"/>
        <v>-</v>
      </c>
      <c r="F262" s="143" t="str">
        <f t="shared" ca="1" si="67"/>
        <v>-</v>
      </c>
      <c r="G262" s="151" t="str">
        <f t="shared" ca="1" si="67"/>
        <v>-</v>
      </c>
      <c r="H262" s="143" t="e">
        <f t="shared" ca="1" si="57"/>
        <v>#N/A</v>
      </c>
      <c r="I262" s="143" t="e">
        <f t="shared" ca="1" si="58"/>
        <v>#N/A</v>
      </c>
      <c r="J262" s="143" t="e">
        <f t="shared" ca="1" si="59"/>
        <v>#N/A</v>
      </c>
      <c r="K262" s="143" t="e">
        <f t="shared" ca="1" si="60"/>
        <v>#N/A</v>
      </c>
      <c r="L262" s="143" t="e">
        <f t="shared" ca="1" si="61"/>
        <v>#N/A</v>
      </c>
      <c r="M262" s="145" t="str">
        <f t="shared" ca="1" si="64"/>
        <v>-</v>
      </c>
      <c r="N262" s="145" t="str">
        <f t="shared" ca="1" si="63"/>
        <v>-</v>
      </c>
      <c r="O262" s="143" t="e">
        <f t="shared" ca="1" si="62"/>
        <v>#N/A</v>
      </c>
    </row>
    <row r="263" spans="1:15">
      <c r="A263" s="143">
        <v>229</v>
      </c>
      <c r="B263" s="143" t="str">
        <f t="shared" ca="1" si="56"/>
        <v>N</v>
      </c>
      <c r="C263" s="143" t="str">
        <f t="shared" ca="1" si="67"/>
        <v>-</v>
      </c>
      <c r="D263" s="143" t="str">
        <f t="shared" ca="1" si="67"/>
        <v>-</v>
      </c>
      <c r="E263" s="143" t="str">
        <f t="shared" ca="1" si="67"/>
        <v>-</v>
      </c>
      <c r="F263" s="143" t="str">
        <f t="shared" ca="1" si="67"/>
        <v>-</v>
      </c>
      <c r="G263" s="151" t="str">
        <f t="shared" ca="1" si="67"/>
        <v>-</v>
      </c>
      <c r="H263" s="143" t="e">
        <f t="shared" ca="1" si="57"/>
        <v>#N/A</v>
      </c>
      <c r="I263" s="143" t="e">
        <f t="shared" ca="1" si="58"/>
        <v>#N/A</v>
      </c>
      <c r="J263" s="143" t="e">
        <f t="shared" ca="1" si="59"/>
        <v>#N/A</v>
      </c>
      <c r="K263" s="143" t="e">
        <f t="shared" ca="1" si="60"/>
        <v>#N/A</v>
      </c>
      <c r="L263" s="143" t="e">
        <f t="shared" ca="1" si="61"/>
        <v>#N/A</v>
      </c>
      <c r="M263" s="145" t="str">
        <f t="shared" ca="1" si="64"/>
        <v>-</v>
      </c>
      <c r="N263" s="145" t="str">
        <f t="shared" ca="1" si="63"/>
        <v>-</v>
      </c>
      <c r="O263" s="143" t="e">
        <f t="shared" ca="1" si="62"/>
        <v>#N/A</v>
      </c>
    </row>
    <row r="264" spans="1:15">
      <c r="A264" s="143">
        <v>230</v>
      </c>
      <c r="B264" s="143" t="str">
        <f t="shared" ca="1" si="56"/>
        <v>N</v>
      </c>
      <c r="C264" s="143" t="str">
        <f t="shared" ca="1" si="67"/>
        <v>-</v>
      </c>
      <c r="D264" s="143" t="str">
        <f t="shared" ca="1" si="67"/>
        <v>-</v>
      </c>
      <c r="E264" s="143" t="str">
        <f t="shared" ca="1" si="67"/>
        <v>-</v>
      </c>
      <c r="F264" s="143" t="str">
        <f t="shared" ca="1" si="67"/>
        <v>-</v>
      </c>
      <c r="G264" s="151" t="str">
        <f t="shared" ca="1" si="67"/>
        <v>-</v>
      </c>
      <c r="H264" s="143" t="e">
        <f t="shared" ca="1" si="57"/>
        <v>#N/A</v>
      </c>
      <c r="I264" s="143" t="e">
        <f t="shared" ca="1" si="58"/>
        <v>#N/A</v>
      </c>
      <c r="J264" s="143" t="e">
        <f t="shared" ca="1" si="59"/>
        <v>#N/A</v>
      </c>
      <c r="K264" s="143" t="e">
        <f t="shared" ca="1" si="60"/>
        <v>#N/A</v>
      </c>
      <c r="L264" s="143" t="e">
        <f t="shared" ca="1" si="61"/>
        <v>#N/A</v>
      </c>
      <c r="M264" s="145" t="str">
        <f t="shared" ca="1" si="64"/>
        <v>-</v>
      </c>
      <c r="N264" s="145" t="str">
        <f t="shared" ca="1" si="63"/>
        <v>-</v>
      </c>
      <c r="O264" s="143" t="e">
        <f t="shared" ca="1" si="62"/>
        <v>#N/A</v>
      </c>
    </row>
    <row r="265" spans="1:15">
      <c r="A265" s="143">
        <v>231</v>
      </c>
      <c r="B265" s="143" t="str">
        <f t="shared" ca="1" si="56"/>
        <v>N</v>
      </c>
      <c r="C265" s="143" t="str">
        <f t="shared" ref="C265:G274" ca="1" si="68">IF($B265="OK",OFFSET(gen_sort_ul,$A265,C$26),"-")</f>
        <v>-</v>
      </c>
      <c r="D265" s="143" t="str">
        <f t="shared" ca="1" si="68"/>
        <v>-</v>
      </c>
      <c r="E265" s="143" t="str">
        <f t="shared" ca="1" si="68"/>
        <v>-</v>
      </c>
      <c r="F265" s="143" t="str">
        <f t="shared" ca="1" si="68"/>
        <v>-</v>
      </c>
      <c r="G265" s="151" t="str">
        <f t="shared" ca="1" si="68"/>
        <v>-</v>
      </c>
      <c r="H265" s="143" t="e">
        <f t="shared" ca="1" si="57"/>
        <v>#N/A</v>
      </c>
      <c r="I265" s="143" t="e">
        <f t="shared" ca="1" si="58"/>
        <v>#N/A</v>
      </c>
      <c r="J265" s="143" t="e">
        <f t="shared" ca="1" si="59"/>
        <v>#N/A</v>
      </c>
      <c r="K265" s="143" t="e">
        <f t="shared" ca="1" si="60"/>
        <v>#N/A</v>
      </c>
      <c r="L265" s="143" t="e">
        <f t="shared" ca="1" si="61"/>
        <v>#N/A</v>
      </c>
      <c r="M265" s="145" t="str">
        <f t="shared" ca="1" si="64"/>
        <v>-</v>
      </c>
      <c r="N265" s="145" t="str">
        <f t="shared" ca="1" si="63"/>
        <v>-</v>
      </c>
      <c r="O265" s="143" t="e">
        <f t="shared" ca="1" si="62"/>
        <v>#N/A</v>
      </c>
    </row>
    <row r="266" spans="1:15">
      <c r="A266" s="143">
        <v>232</v>
      </c>
      <c r="B266" s="143" t="str">
        <f t="shared" ca="1" si="56"/>
        <v>N</v>
      </c>
      <c r="C266" s="143" t="str">
        <f t="shared" ca="1" si="68"/>
        <v>-</v>
      </c>
      <c r="D266" s="143" t="str">
        <f t="shared" ca="1" si="68"/>
        <v>-</v>
      </c>
      <c r="E266" s="143" t="str">
        <f t="shared" ca="1" si="68"/>
        <v>-</v>
      </c>
      <c r="F266" s="143" t="str">
        <f t="shared" ca="1" si="68"/>
        <v>-</v>
      </c>
      <c r="G266" s="151" t="str">
        <f t="shared" ca="1" si="68"/>
        <v>-</v>
      </c>
      <c r="H266" s="143" t="e">
        <f t="shared" ca="1" si="57"/>
        <v>#N/A</v>
      </c>
      <c r="I266" s="143" t="e">
        <f t="shared" ca="1" si="58"/>
        <v>#N/A</v>
      </c>
      <c r="J266" s="143" t="e">
        <f t="shared" ca="1" si="59"/>
        <v>#N/A</v>
      </c>
      <c r="K266" s="143" t="e">
        <f t="shared" ca="1" si="60"/>
        <v>#N/A</v>
      </c>
      <c r="L266" s="143" t="e">
        <f t="shared" ca="1" si="61"/>
        <v>#N/A</v>
      </c>
      <c r="M266" s="145" t="str">
        <f t="shared" ca="1" si="64"/>
        <v>-</v>
      </c>
      <c r="N266" s="145" t="str">
        <f t="shared" ca="1" si="63"/>
        <v>-</v>
      </c>
      <c r="O266" s="143" t="e">
        <f t="shared" ca="1" si="62"/>
        <v>#N/A</v>
      </c>
    </row>
    <row r="267" spans="1:15">
      <c r="A267" s="143">
        <v>233</v>
      </c>
      <c r="B267" s="143" t="str">
        <f t="shared" ca="1" si="56"/>
        <v>N</v>
      </c>
      <c r="C267" s="143" t="str">
        <f t="shared" ca="1" si="68"/>
        <v>-</v>
      </c>
      <c r="D267" s="143" t="str">
        <f t="shared" ca="1" si="68"/>
        <v>-</v>
      </c>
      <c r="E267" s="143" t="str">
        <f t="shared" ca="1" si="68"/>
        <v>-</v>
      </c>
      <c r="F267" s="143" t="str">
        <f t="shared" ca="1" si="68"/>
        <v>-</v>
      </c>
      <c r="G267" s="151" t="str">
        <f t="shared" ca="1" si="68"/>
        <v>-</v>
      </c>
      <c r="H267" s="143" t="e">
        <f t="shared" ca="1" si="57"/>
        <v>#N/A</v>
      </c>
      <c r="I267" s="143" t="e">
        <f t="shared" ca="1" si="58"/>
        <v>#N/A</v>
      </c>
      <c r="J267" s="143" t="e">
        <f t="shared" ca="1" si="59"/>
        <v>#N/A</v>
      </c>
      <c r="K267" s="143" t="e">
        <f t="shared" ca="1" si="60"/>
        <v>#N/A</v>
      </c>
      <c r="L267" s="143" t="e">
        <f t="shared" ca="1" si="61"/>
        <v>#N/A</v>
      </c>
      <c r="M267" s="145" t="str">
        <f t="shared" ca="1" si="64"/>
        <v>-</v>
      </c>
      <c r="N267" s="145" t="str">
        <f t="shared" ca="1" si="63"/>
        <v>-</v>
      </c>
      <c r="O267" s="143" t="e">
        <f t="shared" ca="1" si="62"/>
        <v>#N/A</v>
      </c>
    </row>
    <row r="268" spans="1:15">
      <c r="A268" s="143">
        <v>234</v>
      </c>
      <c r="B268" s="143" t="str">
        <f t="shared" ca="1" si="56"/>
        <v>N</v>
      </c>
      <c r="C268" s="143" t="str">
        <f t="shared" ca="1" si="68"/>
        <v>-</v>
      </c>
      <c r="D268" s="143" t="str">
        <f t="shared" ca="1" si="68"/>
        <v>-</v>
      </c>
      <c r="E268" s="143" t="str">
        <f t="shared" ca="1" si="68"/>
        <v>-</v>
      </c>
      <c r="F268" s="143" t="str">
        <f t="shared" ca="1" si="68"/>
        <v>-</v>
      </c>
      <c r="G268" s="151" t="str">
        <f t="shared" ca="1" si="68"/>
        <v>-</v>
      </c>
      <c r="H268" s="143" t="e">
        <f t="shared" ca="1" si="57"/>
        <v>#N/A</v>
      </c>
      <c r="I268" s="143" t="e">
        <f t="shared" ca="1" si="58"/>
        <v>#N/A</v>
      </c>
      <c r="J268" s="143" t="e">
        <f t="shared" ca="1" si="59"/>
        <v>#N/A</v>
      </c>
      <c r="K268" s="143" t="e">
        <f t="shared" ca="1" si="60"/>
        <v>#N/A</v>
      </c>
      <c r="L268" s="143" t="e">
        <f t="shared" ca="1" si="61"/>
        <v>#N/A</v>
      </c>
      <c r="M268" s="145" t="str">
        <f t="shared" ca="1" si="64"/>
        <v>-</v>
      </c>
      <c r="N268" s="145" t="str">
        <f t="shared" ca="1" si="63"/>
        <v>-</v>
      </c>
      <c r="O268" s="143" t="e">
        <f t="shared" ca="1" si="62"/>
        <v>#N/A</v>
      </c>
    </row>
    <row r="269" spans="1:15">
      <c r="A269" s="143">
        <v>235</v>
      </c>
      <c r="B269" s="143" t="str">
        <f t="shared" ca="1" si="56"/>
        <v>N</v>
      </c>
      <c r="C269" s="143" t="str">
        <f t="shared" ca="1" si="68"/>
        <v>-</v>
      </c>
      <c r="D269" s="143" t="str">
        <f t="shared" ca="1" si="68"/>
        <v>-</v>
      </c>
      <c r="E269" s="143" t="str">
        <f t="shared" ca="1" si="68"/>
        <v>-</v>
      </c>
      <c r="F269" s="143" t="str">
        <f t="shared" ca="1" si="68"/>
        <v>-</v>
      </c>
      <c r="G269" s="151" t="str">
        <f t="shared" ca="1" si="68"/>
        <v>-</v>
      </c>
      <c r="H269" s="143" t="e">
        <f t="shared" ca="1" si="57"/>
        <v>#N/A</v>
      </c>
      <c r="I269" s="143" t="e">
        <f t="shared" ca="1" si="58"/>
        <v>#N/A</v>
      </c>
      <c r="J269" s="143" t="e">
        <f t="shared" ca="1" si="59"/>
        <v>#N/A</v>
      </c>
      <c r="K269" s="143" t="e">
        <f t="shared" ca="1" si="60"/>
        <v>#N/A</v>
      </c>
      <c r="L269" s="143" t="e">
        <f t="shared" ca="1" si="61"/>
        <v>#N/A</v>
      </c>
      <c r="M269" s="145" t="str">
        <f t="shared" ca="1" si="64"/>
        <v>-</v>
      </c>
      <c r="N269" s="145" t="str">
        <f t="shared" ca="1" si="63"/>
        <v>-</v>
      </c>
      <c r="O269" s="143" t="e">
        <f t="shared" ca="1" si="62"/>
        <v>#N/A</v>
      </c>
    </row>
    <row r="270" spans="1:15">
      <c r="A270" s="143">
        <v>236</v>
      </c>
      <c r="B270" s="143" t="str">
        <f t="shared" ca="1" si="56"/>
        <v>N</v>
      </c>
      <c r="C270" s="143" t="str">
        <f t="shared" ca="1" si="68"/>
        <v>-</v>
      </c>
      <c r="D270" s="143" t="str">
        <f t="shared" ca="1" si="68"/>
        <v>-</v>
      </c>
      <c r="E270" s="143" t="str">
        <f t="shared" ca="1" si="68"/>
        <v>-</v>
      </c>
      <c r="F270" s="143" t="str">
        <f t="shared" ca="1" si="68"/>
        <v>-</v>
      </c>
      <c r="G270" s="151" t="str">
        <f t="shared" ca="1" si="68"/>
        <v>-</v>
      </c>
      <c r="H270" s="143" t="e">
        <f t="shared" ca="1" si="57"/>
        <v>#N/A</v>
      </c>
      <c r="I270" s="143" t="e">
        <f t="shared" ca="1" si="58"/>
        <v>#N/A</v>
      </c>
      <c r="J270" s="143" t="e">
        <f t="shared" ca="1" si="59"/>
        <v>#N/A</v>
      </c>
      <c r="K270" s="143" t="e">
        <f t="shared" ca="1" si="60"/>
        <v>#N/A</v>
      </c>
      <c r="L270" s="143" t="e">
        <f t="shared" ca="1" si="61"/>
        <v>#N/A</v>
      </c>
      <c r="M270" s="145" t="str">
        <f t="shared" ca="1" si="64"/>
        <v>-</v>
      </c>
      <c r="N270" s="145" t="str">
        <f t="shared" ca="1" si="63"/>
        <v>-</v>
      </c>
      <c r="O270" s="143" t="e">
        <f t="shared" ca="1" si="62"/>
        <v>#N/A</v>
      </c>
    </row>
    <row r="271" spans="1:15">
      <c r="A271" s="143">
        <v>237</v>
      </c>
      <c r="B271" s="143" t="str">
        <f t="shared" ca="1" si="56"/>
        <v>N</v>
      </c>
      <c r="C271" s="143" t="str">
        <f t="shared" ca="1" si="68"/>
        <v>-</v>
      </c>
      <c r="D271" s="143" t="str">
        <f t="shared" ca="1" si="68"/>
        <v>-</v>
      </c>
      <c r="E271" s="143" t="str">
        <f t="shared" ca="1" si="68"/>
        <v>-</v>
      </c>
      <c r="F271" s="143" t="str">
        <f t="shared" ca="1" si="68"/>
        <v>-</v>
      </c>
      <c r="G271" s="151" t="str">
        <f t="shared" ca="1" si="68"/>
        <v>-</v>
      </c>
      <c r="H271" s="143" t="e">
        <f t="shared" ca="1" si="57"/>
        <v>#N/A</v>
      </c>
      <c r="I271" s="143" t="e">
        <f t="shared" ca="1" si="58"/>
        <v>#N/A</v>
      </c>
      <c r="J271" s="143" t="e">
        <f t="shared" ca="1" si="59"/>
        <v>#N/A</v>
      </c>
      <c r="K271" s="143" t="e">
        <f t="shared" ca="1" si="60"/>
        <v>#N/A</v>
      </c>
      <c r="L271" s="143" t="e">
        <f t="shared" ca="1" si="61"/>
        <v>#N/A</v>
      </c>
      <c r="M271" s="145" t="str">
        <f t="shared" ca="1" si="64"/>
        <v>-</v>
      </c>
      <c r="N271" s="145" t="str">
        <f t="shared" ca="1" si="63"/>
        <v>-</v>
      </c>
      <c r="O271" s="143" t="e">
        <f t="shared" ca="1" si="62"/>
        <v>#N/A</v>
      </c>
    </row>
    <row r="272" spans="1:15">
      <c r="A272" s="143">
        <v>238</v>
      </c>
      <c r="B272" s="143" t="str">
        <f t="shared" ca="1" si="56"/>
        <v>N</v>
      </c>
      <c r="C272" s="143" t="str">
        <f t="shared" ca="1" si="68"/>
        <v>-</v>
      </c>
      <c r="D272" s="143" t="str">
        <f t="shared" ca="1" si="68"/>
        <v>-</v>
      </c>
      <c r="E272" s="143" t="str">
        <f t="shared" ca="1" si="68"/>
        <v>-</v>
      </c>
      <c r="F272" s="143" t="str">
        <f t="shared" ca="1" si="68"/>
        <v>-</v>
      </c>
      <c r="G272" s="151" t="str">
        <f t="shared" ca="1" si="68"/>
        <v>-</v>
      </c>
      <c r="H272" s="143" t="e">
        <f t="shared" ca="1" si="57"/>
        <v>#N/A</v>
      </c>
      <c r="I272" s="143" t="e">
        <f t="shared" ca="1" si="58"/>
        <v>#N/A</v>
      </c>
      <c r="J272" s="143" t="e">
        <f t="shared" ca="1" si="59"/>
        <v>#N/A</v>
      </c>
      <c r="K272" s="143" t="e">
        <f t="shared" ca="1" si="60"/>
        <v>#N/A</v>
      </c>
      <c r="L272" s="143" t="e">
        <f t="shared" ca="1" si="61"/>
        <v>#N/A</v>
      </c>
      <c r="M272" s="145" t="str">
        <f t="shared" ca="1" si="64"/>
        <v>-</v>
      </c>
      <c r="N272" s="145" t="str">
        <f t="shared" ca="1" si="63"/>
        <v>-</v>
      </c>
      <c r="O272" s="143" t="e">
        <f t="shared" ca="1" si="62"/>
        <v>#N/A</v>
      </c>
    </row>
    <row r="273" spans="1:15">
      <c r="A273" s="143">
        <v>239</v>
      </c>
      <c r="B273" s="143" t="str">
        <f t="shared" ca="1" si="56"/>
        <v>N</v>
      </c>
      <c r="C273" s="143" t="str">
        <f t="shared" ca="1" si="68"/>
        <v>-</v>
      </c>
      <c r="D273" s="143" t="str">
        <f t="shared" ca="1" si="68"/>
        <v>-</v>
      </c>
      <c r="E273" s="143" t="str">
        <f t="shared" ca="1" si="68"/>
        <v>-</v>
      </c>
      <c r="F273" s="143" t="str">
        <f t="shared" ca="1" si="68"/>
        <v>-</v>
      </c>
      <c r="G273" s="151" t="str">
        <f t="shared" ca="1" si="68"/>
        <v>-</v>
      </c>
      <c r="H273" s="143" t="e">
        <f t="shared" ca="1" si="57"/>
        <v>#N/A</v>
      </c>
      <c r="I273" s="143" t="e">
        <f t="shared" ca="1" si="58"/>
        <v>#N/A</v>
      </c>
      <c r="J273" s="143" t="e">
        <f t="shared" ca="1" si="59"/>
        <v>#N/A</v>
      </c>
      <c r="K273" s="143" t="e">
        <f t="shared" ca="1" si="60"/>
        <v>#N/A</v>
      </c>
      <c r="L273" s="143" t="e">
        <f t="shared" ca="1" si="61"/>
        <v>#N/A</v>
      </c>
      <c r="M273" s="145" t="str">
        <f t="shared" ca="1" si="64"/>
        <v>-</v>
      </c>
      <c r="N273" s="145" t="str">
        <f t="shared" ca="1" si="63"/>
        <v>-</v>
      </c>
      <c r="O273" s="143" t="e">
        <f t="shared" ca="1" si="62"/>
        <v>#N/A</v>
      </c>
    </row>
    <row r="274" spans="1:15">
      <c r="A274" s="143">
        <v>240</v>
      </c>
      <c r="B274" s="143" t="str">
        <f t="shared" ca="1" si="56"/>
        <v>N</v>
      </c>
      <c r="C274" s="143" t="str">
        <f t="shared" ca="1" si="68"/>
        <v>-</v>
      </c>
      <c r="D274" s="143" t="str">
        <f t="shared" ca="1" si="68"/>
        <v>-</v>
      </c>
      <c r="E274" s="143" t="str">
        <f t="shared" ca="1" si="68"/>
        <v>-</v>
      </c>
      <c r="F274" s="143" t="str">
        <f t="shared" ca="1" si="68"/>
        <v>-</v>
      </c>
      <c r="G274" s="151" t="str">
        <f t="shared" ca="1" si="68"/>
        <v>-</v>
      </c>
      <c r="H274" s="143" t="e">
        <f t="shared" ca="1" si="57"/>
        <v>#N/A</v>
      </c>
      <c r="I274" s="143" t="e">
        <f t="shared" ca="1" si="58"/>
        <v>#N/A</v>
      </c>
      <c r="J274" s="143" t="e">
        <f t="shared" ca="1" si="59"/>
        <v>#N/A</v>
      </c>
      <c r="K274" s="143" t="e">
        <f t="shared" ca="1" si="60"/>
        <v>#N/A</v>
      </c>
      <c r="L274" s="143" t="e">
        <f t="shared" ca="1" si="61"/>
        <v>#N/A</v>
      </c>
      <c r="M274" s="145" t="str">
        <f t="shared" ca="1" si="64"/>
        <v>-</v>
      </c>
      <c r="N274" s="145" t="str">
        <f t="shared" ca="1" si="63"/>
        <v>-</v>
      </c>
      <c r="O274" s="143" t="e">
        <f t="shared" ca="1" si="62"/>
        <v>#N/A</v>
      </c>
    </row>
    <row r="275" spans="1:15">
      <c r="A275" s="143">
        <v>241</v>
      </c>
      <c r="B275" s="143" t="str">
        <f t="shared" ca="1" si="56"/>
        <v>N</v>
      </c>
      <c r="C275" s="143" t="str">
        <f t="shared" ref="C275:G284" ca="1" si="69">IF($B275="OK",OFFSET(gen_sort_ul,$A275,C$26),"-")</f>
        <v>-</v>
      </c>
      <c r="D275" s="143" t="str">
        <f t="shared" ca="1" si="69"/>
        <v>-</v>
      </c>
      <c r="E275" s="143" t="str">
        <f t="shared" ca="1" si="69"/>
        <v>-</v>
      </c>
      <c r="F275" s="143" t="str">
        <f t="shared" ca="1" si="69"/>
        <v>-</v>
      </c>
      <c r="G275" s="151" t="str">
        <f t="shared" ca="1" si="69"/>
        <v>-</v>
      </c>
      <c r="H275" s="143" t="e">
        <f t="shared" ca="1" si="57"/>
        <v>#N/A</v>
      </c>
      <c r="I275" s="143" t="e">
        <f t="shared" ca="1" si="58"/>
        <v>#N/A</v>
      </c>
      <c r="J275" s="143" t="e">
        <f t="shared" ca="1" si="59"/>
        <v>#N/A</v>
      </c>
      <c r="K275" s="143" t="e">
        <f t="shared" ca="1" si="60"/>
        <v>#N/A</v>
      </c>
      <c r="L275" s="143" t="e">
        <f t="shared" ca="1" si="61"/>
        <v>#N/A</v>
      </c>
      <c r="M275" s="145" t="str">
        <f t="shared" ca="1" si="64"/>
        <v>-</v>
      </c>
      <c r="N275" s="145" t="str">
        <f t="shared" ca="1" si="63"/>
        <v>-</v>
      </c>
      <c r="O275" s="143" t="e">
        <f t="shared" ca="1" si="62"/>
        <v>#N/A</v>
      </c>
    </row>
    <row r="276" spans="1:15">
      <c r="A276" s="143">
        <v>242</v>
      </c>
      <c r="B276" s="143" t="str">
        <f t="shared" ca="1" si="56"/>
        <v>N</v>
      </c>
      <c r="C276" s="143" t="str">
        <f t="shared" ca="1" si="69"/>
        <v>-</v>
      </c>
      <c r="D276" s="143" t="str">
        <f t="shared" ca="1" si="69"/>
        <v>-</v>
      </c>
      <c r="E276" s="143" t="str">
        <f t="shared" ca="1" si="69"/>
        <v>-</v>
      </c>
      <c r="F276" s="143" t="str">
        <f t="shared" ca="1" si="69"/>
        <v>-</v>
      </c>
      <c r="G276" s="151" t="str">
        <f t="shared" ca="1" si="69"/>
        <v>-</v>
      </c>
      <c r="H276" s="143" t="e">
        <f t="shared" ca="1" si="57"/>
        <v>#N/A</v>
      </c>
      <c r="I276" s="143" t="e">
        <f t="shared" ca="1" si="58"/>
        <v>#N/A</v>
      </c>
      <c r="J276" s="143" t="e">
        <f t="shared" ca="1" si="59"/>
        <v>#N/A</v>
      </c>
      <c r="K276" s="143" t="e">
        <f t="shared" ca="1" si="60"/>
        <v>#N/A</v>
      </c>
      <c r="L276" s="143" t="e">
        <f t="shared" ca="1" si="61"/>
        <v>#N/A</v>
      </c>
      <c r="M276" s="145" t="str">
        <f t="shared" ca="1" si="64"/>
        <v>-</v>
      </c>
      <c r="N276" s="145" t="str">
        <f t="shared" ca="1" si="63"/>
        <v>-</v>
      </c>
      <c r="O276" s="143" t="e">
        <f t="shared" ca="1" si="62"/>
        <v>#N/A</v>
      </c>
    </row>
    <row r="277" spans="1:15">
      <c r="A277" s="143">
        <v>243</v>
      </c>
      <c r="B277" s="143" t="str">
        <f t="shared" ca="1" si="56"/>
        <v>N</v>
      </c>
      <c r="C277" s="143" t="str">
        <f t="shared" ca="1" si="69"/>
        <v>-</v>
      </c>
      <c r="D277" s="143" t="str">
        <f t="shared" ca="1" si="69"/>
        <v>-</v>
      </c>
      <c r="E277" s="143" t="str">
        <f t="shared" ca="1" si="69"/>
        <v>-</v>
      </c>
      <c r="F277" s="143" t="str">
        <f t="shared" ca="1" si="69"/>
        <v>-</v>
      </c>
      <c r="G277" s="151" t="str">
        <f t="shared" ca="1" si="69"/>
        <v>-</v>
      </c>
      <c r="H277" s="143" t="e">
        <f t="shared" ca="1" si="57"/>
        <v>#N/A</v>
      </c>
      <c r="I277" s="143" t="e">
        <f t="shared" ca="1" si="58"/>
        <v>#N/A</v>
      </c>
      <c r="J277" s="143" t="e">
        <f t="shared" ca="1" si="59"/>
        <v>#N/A</v>
      </c>
      <c r="K277" s="143" t="e">
        <f t="shared" ca="1" si="60"/>
        <v>#N/A</v>
      </c>
      <c r="L277" s="143" t="e">
        <f t="shared" ca="1" si="61"/>
        <v>#N/A</v>
      </c>
      <c r="M277" s="145" t="str">
        <f t="shared" ca="1" si="64"/>
        <v>-</v>
      </c>
      <c r="N277" s="145" t="str">
        <f t="shared" ca="1" si="63"/>
        <v>-</v>
      </c>
      <c r="O277" s="143" t="e">
        <f t="shared" ca="1" si="62"/>
        <v>#N/A</v>
      </c>
    </row>
    <row r="278" spans="1:15">
      <c r="A278" s="143">
        <v>244</v>
      </c>
      <c r="B278" s="143" t="str">
        <f t="shared" ca="1" si="56"/>
        <v>N</v>
      </c>
      <c r="C278" s="143" t="str">
        <f t="shared" ca="1" si="69"/>
        <v>-</v>
      </c>
      <c r="D278" s="143" t="str">
        <f t="shared" ca="1" si="69"/>
        <v>-</v>
      </c>
      <c r="E278" s="143" t="str">
        <f t="shared" ca="1" si="69"/>
        <v>-</v>
      </c>
      <c r="F278" s="143" t="str">
        <f t="shared" ca="1" si="69"/>
        <v>-</v>
      </c>
      <c r="G278" s="151" t="str">
        <f t="shared" ca="1" si="69"/>
        <v>-</v>
      </c>
      <c r="H278" s="143" t="e">
        <f t="shared" ca="1" si="57"/>
        <v>#N/A</v>
      </c>
      <c r="I278" s="143" t="e">
        <f t="shared" ca="1" si="58"/>
        <v>#N/A</v>
      </c>
      <c r="J278" s="143" t="e">
        <f t="shared" ca="1" si="59"/>
        <v>#N/A</v>
      </c>
      <c r="K278" s="143" t="e">
        <f t="shared" ca="1" si="60"/>
        <v>#N/A</v>
      </c>
      <c r="L278" s="143" t="e">
        <f t="shared" ca="1" si="61"/>
        <v>#N/A</v>
      </c>
      <c r="M278" s="145" t="str">
        <f t="shared" ca="1" si="64"/>
        <v>-</v>
      </c>
      <c r="N278" s="145" t="str">
        <f t="shared" ca="1" si="63"/>
        <v>-</v>
      </c>
      <c r="O278" s="143" t="e">
        <f t="shared" ca="1" si="62"/>
        <v>#N/A</v>
      </c>
    </row>
    <row r="279" spans="1:15">
      <c r="A279" s="143">
        <v>245</v>
      </c>
      <c r="B279" s="143" t="str">
        <f t="shared" ca="1" si="56"/>
        <v>N</v>
      </c>
      <c r="C279" s="143" t="str">
        <f t="shared" ca="1" si="69"/>
        <v>-</v>
      </c>
      <c r="D279" s="143" t="str">
        <f t="shared" ca="1" si="69"/>
        <v>-</v>
      </c>
      <c r="E279" s="143" t="str">
        <f t="shared" ca="1" si="69"/>
        <v>-</v>
      </c>
      <c r="F279" s="143" t="str">
        <f t="shared" ca="1" si="69"/>
        <v>-</v>
      </c>
      <c r="G279" s="151" t="str">
        <f t="shared" ca="1" si="69"/>
        <v>-</v>
      </c>
      <c r="H279" s="143" t="e">
        <f t="shared" ca="1" si="57"/>
        <v>#N/A</v>
      </c>
      <c r="I279" s="143" t="e">
        <f t="shared" ca="1" si="58"/>
        <v>#N/A</v>
      </c>
      <c r="J279" s="143" t="e">
        <f t="shared" ca="1" si="59"/>
        <v>#N/A</v>
      </c>
      <c r="K279" s="143" t="e">
        <f t="shared" ca="1" si="60"/>
        <v>#N/A</v>
      </c>
      <c r="L279" s="143" t="e">
        <f t="shared" ca="1" si="61"/>
        <v>#N/A</v>
      </c>
      <c r="M279" s="145" t="str">
        <f t="shared" ca="1" si="64"/>
        <v>-</v>
      </c>
      <c r="N279" s="145" t="str">
        <f t="shared" ca="1" si="63"/>
        <v>-</v>
      </c>
      <c r="O279" s="143" t="e">
        <f t="shared" ca="1" si="62"/>
        <v>#N/A</v>
      </c>
    </row>
    <row r="280" spans="1:15">
      <c r="A280" s="143">
        <v>246</v>
      </c>
      <c r="B280" s="143" t="str">
        <f t="shared" ca="1" si="56"/>
        <v>N</v>
      </c>
      <c r="C280" s="143" t="str">
        <f t="shared" ca="1" si="69"/>
        <v>-</v>
      </c>
      <c r="D280" s="143" t="str">
        <f t="shared" ca="1" si="69"/>
        <v>-</v>
      </c>
      <c r="E280" s="143" t="str">
        <f t="shared" ca="1" si="69"/>
        <v>-</v>
      </c>
      <c r="F280" s="143" t="str">
        <f t="shared" ca="1" si="69"/>
        <v>-</v>
      </c>
      <c r="G280" s="151" t="str">
        <f t="shared" ca="1" si="69"/>
        <v>-</v>
      </c>
      <c r="H280" s="143" t="e">
        <f t="shared" ca="1" si="57"/>
        <v>#N/A</v>
      </c>
      <c r="I280" s="143" t="e">
        <f t="shared" ca="1" si="58"/>
        <v>#N/A</v>
      </c>
      <c r="J280" s="143" t="e">
        <f t="shared" ca="1" si="59"/>
        <v>#N/A</v>
      </c>
      <c r="K280" s="143" t="e">
        <f t="shared" ca="1" si="60"/>
        <v>#N/A</v>
      </c>
      <c r="L280" s="143" t="e">
        <f t="shared" ca="1" si="61"/>
        <v>#N/A</v>
      </c>
      <c r="M280" s="145" t="str">
        <f t="shared" ca="1" si="64"/>
        <v>-</v>
      </c>
      <c r="N280" s="145" t="str">
        <f t="shared" ca="1" si="63"/>
        <v>-</v>
      </c>
      <c r="O280" s="143" t="e">
        <f t="shared" ca="1" si="62"/>
        <v>#N/A</v>
      </c>
    </row>
    <row r="281" spans="1:15">
      <c r="A281" s="143">
        <v>247</v>
      </c>
      <c r="B281" s="143" t="str">
        <f t="shared" ca="1" si="56"/>
        <v>N</v>
      </c>
      <c r="C281" s="143" t="str">
        <f t="shared" ca="1" si="69"/>
        <v>-</v>
      </c>
      <c r="D281" s="143" t="str">
        <f t="shared" ca="1" si="69"/>
        <v>-</v>
      </c>
      <c r="E281" s="143" t="str">
        <f t="shared" ca="1" si="69"/>
        <v>-</v>
      </c>
      <c r="F281" s="143" t="str">
        <f t="shared" ca="1" si="69"/>
        <v>-</v>
      </c>
      <c r="G281" s="151" t="str">
        <f t="shared" ca="1" si="69"/>
        <v>-</v>
      </c>
      <c r="H281" s="143" t="e">
        <f t="shared" ca="1" si="57"/>
        <v>#N/A</v>
      </c>
      <c r="I281" s="143" t="e">
        <f t="shared" ca="1" si="58"/>
        <v>#N/A</v>
      </c>
      <c r="J281" s="143" t="e">
        <f t="shared" ca="1" si="59"/>
        <v>#N/A</v>
      </c>
      <c r="K281" s="143" t="e">
        <f t="shared" ca="1" si="60"/>
        <v>#N/A</v>
      </c>
      <c r="L281" s="143" t="e">
        <f t="shared" ca="1" si="61"/>
        <v>#N/A</v>
      </c>
      <c r="M281" s="145" t="str">
        <f t="shared" ca="1" si="64"/>
        <v>-</v>
      </c>
      <c r="N281" s="145" t="str">
        <f t="shared" ca="1" si="63"/>
        <v>-</v>
      </c>
      <c r="O281" s="143" t="e">
        <f t="shared" ca="1" si="62"/>
        <v>#N/A</v>
      </c>
    </row>
    <row r="282" spans="1:15">
      <c r="A282" s="143">
        <v>248</v>
      </c>
      <c r="B282" s="143" t="str">
        <f t="shared" ca="1" si="56"/>
        <v>N</v>
      </c>
      <c r="C282" s="143" t="str">
        <f t="shared" ca="1" si="69"/>
        <v>-</v>
      </c>
      <c r="D282" s="143" t="str">
        <f t="shared" ca="1" si="69"/>
        <v>-</v>
      </c>
      <c r="E282" s="143" t="str">
        <f t="shared" ca="1" si="69"/>
        <v>-</v>
      </c>
      <c r="F282" s="143" t="str">
        <f t="shared" ca="1" si="69"/>
        <v>-</v>
      </c>
      <c r="G282" s="151" t="str">
        <f t="shared" ca="1" si="69"/>
        <v>-</v>
      </c>
      <c r="H282" s="143" t="e">
        <f t="shared" ca="1" si="57"/>
        <v>#N/A</v>
      </c>
      <c r="I282" s="143" t="e">
        <f t="shared" ca="1" si="58"/>
        <v>#N/A</v>
      </c>
      <c r="J282" s="143" t="e">
        <f t="shared" ca="1" si="59"/>
        <v>#N/A</v>
      </c>
      <c r="K282" s="143" t="e">
        <f t="shared" ca="1" si="60"/>
        <v>#N/A</v>
      </c>
      <c r="L282" s="143" t="e">
        <f t="shared" ca="1" si="61"/>
        <v>#N/A</v>
      </c>
      <c r="M282" s="145" t="str">
        <f t="shared" ca="1" si="64"/>
        <v>-</v>
      </c>
      <c r="N282" s="145" t="str">
        <f t="shared" ca="1" si="63"/>
        <v>-</v>
      </c>
      <c r="O282" s="143" t="e">
        <f t="shared" ca="1" si="62"/>
        <v>#N/A</v>
      </c>
    </row>
    <row r="283" spans="1:15">
      <c r="A283" s="143">
        <v>249</v>
      </c>
      <c r="B283" s="143" t="str">
        <f t="shared" ca="1" si="56"/>
        <v>N</v>
      </c>
      <c r="C283" s="143" t="str">
        <f t="shared" ca="1" si="69"/>
        <v>-</v>
      </c>
      <c r="D283" s="143" t="str">
        <f t="shared" ca="1" si="69"/>
        <v>-</v>
      </c>
      <c r="E283" s="143" t="str">
        <f t="shared" ca="1" si="69"/>
        <v>-</v>
      </c>
      <c r="F283" s="143" t="str">
        <f t="shared" ca="1" si="69"/>
        <v>-</v>
      </c>
      <c r="G283" s="151" t="str">
        <f t="shared" ca="1" si="69"/>
        <v>-</v>
      </c>
      <c r="H283" s="143" t="e">
        <f t="shared" ca="1" si="57"/>
        <v>#N/A</v>
      </c>
      <c r="I283" s="143" t="e">
        <f t="shared" ca="1" si="58"/>
        <v>#N/A</v>
      </c>
      <c r="J283" s="143" t="e">
        <f t="shared" ca="1" si="59"/>
        <v>#N/A</v>
      </c>
      <c r="K283" s="143" t="e">
        <f t="shared" ca="1" si="60"/>
        <v>#N/A</v>
      </c>
      <c r="L283" s="143" t="e">
        <f t="shared" ca="1" si="61"/>
        <v>#N/A</v>
      </c>
      <c r="M283" s="145" t="str">
        <f t="shared" ca="1" si="64"/>
        <v>-</v>
      </c>
      <c r="N283" s="145" t="str">
        <f t="shared" ca="1" si="63"/>
        <v>-</v>
      </c>
      <c r="O283" s="143" t="e">
        <f t="shared" ca="1" si="62"/>
        <v>#N/A</v>
      </c>
    </row>
    <row r="284" spans="1:15">
      <c r="A284" s="143">
        <v>250</v>
      </c>
      <c r="B284" s="143" t="str">
        <f t="shared" ca="1" si="56"/>
        <v>N</v>
      </c>
      <c r="C284" s="143" t="str">
        <f t="shared" ca="1" si="69"/>
        <v>-</v>
      </c>
      <c r="D284" s="143" t="str">
        <f t="shared" ca="1" si="69"/>
        <v>-</v>
      </c>
      <c r="E284" s="143" t="str">
        <f t="shared" ca="1" si="69"/>
        <v>-</v>
      </c>
      <c r="F284" s="143" t="str">
        <f t="shared" ca="1" si="69"/>
        <v>-</v>
      </c>
      <c r="G284" s="151" t="str">
        <f t="shared" ca="1" si="69"/>
        <v>-</v>
      </c>
      <c r="H284" s="143" t="e">
        <f t="shared" ca="1" si="57"/>
        <v>#N/A</v>
      </c>
      <c r="I284" s="143" t="e">
        <f t="shared" ca="1" si="58"/>
        <v>#N/A</v>
      </c>
      <c r="J284" s="143" t="e">
        <f t="shared" ca="1" si="59"/>
        <v>#N/A</v>
      </c>
      <c r="K284" s="143" t="e">
        <f t="shared" ca="1" si="60"/>
        <v>#N/A</v>
      </c>
      <c r="L284" s="143" t="e">
        <f t="shared" ca="1" si="61"/>
        <v>#N/A</v>
      </c>
      <c r="M284" s="145" t="str">
        <f t="shared" ca="1" si="64"/>
        <v>-</v>
      </c>
      <c r="N284" s="145" t="str">
        <f t="shared" ca="1" si="63"/>
        <v>-</v>
      </c>
      <c r="O284" s="143" t="e">
        <f t="shared" ca="1" si="62"/>
        <v>#N/A</v>
      </c>
    </row>
    <row r="285" spans="1:15">
      <c r="A285" s="143">
        <v>251</v>
      </c>
      <c r="B285" s="143" t="str">
        <f t="shared" ca="1" si="56"/>
        <v>N</v>
      </c>
      <c r="C285" s="143" t="str">
        <f t="shared" ref="C285:G294" ca="1" si="70">IF($B285="OK",OFFSET(gen_sort_ul,$A285,C$26),"-")</f>
        <v>-</v>
      </c>
      <c r="D285" s="143" t="str">
        <f t="shared" ca="1" si="70"/>
        <v>-</v>
      </c>
      <c r="E285" s="143" t="str">
        <f t="shared" ca="1" si="70"/>
        <v>-</v>
      </c>
      <c r="F285" s="143" t="str">
        <f t="shared" ca="1" si="70"/>
        <v>-</v>
      </c>
      <c r="G285" s="151" t="str">
        <f t="shared" ca="1" si="70"/>
        <v>-</v>
      </c>
      <c r="H285" s="143" t="e">
        <f t="shared" ca="1" si="57"/>
        <v>#N/A</v>
      </c>
      <c r="I285" s="143" t="e">
        <f t="shared" ca="1" si="58"/>
        <v>#N/A</v>
      </c>
      <c r="J285" s="143" t="e">
        <f t="shared" ca="1" si="59"/>
        <v>#N/A</v>
      </c>
      <c r="K285" s="143" t="e">
        <f t="shared" ca="1" si="60"/>
        <v>#N/A</v>
      </c>
      <c r="L285" s="143" t="e">
        <f t="shared" ca="1" si="61"/>
        <v>#N/A</v>
      </c>
      <c r="M285" s="145" t="str">
        <f t="shared" ca="1" si="64"/>
        <v>-</v>
      </c>
      <c r="N285" s="145" t="str">
        <f t="shared" ca="1" si="63"/>
        <v>-</v>
      </c>
      <c r="O285" s="143" t="e">
        <f t="shared" ca="1" si="62"/>
        <v>#N/A</v>
      </c>
    </row>
    <row r="286" spans="1:15">
      <c r="A286" s="143">
        <v>252</v>
      </c>
      <c r="B286" s="143" t="str">
        <f t="shared" ca="1" si="56"/>
        <v>N</v>
      </c>
      <c r="C286" s="143" t="str">
        <f t="shared" ca="1" si="70"/>
        <v>-</v>
      </c>
      <c r="D286" s="143" t="str">
        <f t="shared" ca="1" si="70"/>
        <v>-</v>
      </c>
      <c r="E286" s="143" t="str">
        <f t="shared" ca="1" si="70"/>
        <v>-</v>
      </c>
      <c r="F286" s="143" t="str">
        <f t="shared" ca="1" si="70"/>
        <v>-</v>
      </c>
      <c r="G286" s="151" t="str">
        <f t="shared" ca="1" si="70"/>
        <v>-</v>
      </c>
      <c r="H286" s="143" t="e">
        <f t="shared" ca="1" si="57"/>
        <v>#N/A</v>
      </c>
      <c r="I286" s="143" t="e">
        <f t="shared" ca="1" si="58"/>
        <v>#N/A</v>
      </c>
      <c r="J286" s="143" t="e">
        <f t="shared" ca="1" si="59"/>
        <v>#N/A</v>
      </c>
      <c r="K286" s="143" t="e">
        <f t="shared" ca="1" si="60"/>
        <v>#N/A</v>
      </c>
      <c r="L286" s="143" t="e">
        <f t="shared" ca="1" si="61"/>
        <v>#N/A</v>
      </c>
      <c r="M286" s="145" t="str">
        <f t="shared" ca="1" si="64"/>
        <v>-</v>
      </c>
      <c r="N286" s="145" t="str">
        <f t="shared" ca="1" si="63"/>
        <v>-</v>
      </c>
      <c r="O286" s="143" t="e">
        <f t="shared" ca="1" si="62"/>
        <v>#N/A</v>
      </c>
    </row>
    <row r="287" spans="1:15">
      <c r="A287" s="143">
        <v>253</v>
      </c>
      <c r="B287" s="143" t="str">
        <f t="shared" ca="1" si="56"/>
        <v>N</v>
      </c>
      <c r="C287" s="143" t="str">
        <f t="shared" ca="1" si="70"/>
        <v>-</v>
      </c>
      <c r="D287" s="143" t="str">
        <f t="shared" ca="1" si="70"/>
        <v>-</v>
      </c>
      <c r="E287" s="143" t="str">
        <f t="shared" ca="1" si="70"/>
        <v>-</v>
      </c>
      <c r="F287" s="143" t="str">
        <f t="shared" ca="1" si="70"/>
        <v>-</v>
      </c>
      <c r="G287" s="151" t="str">
        <f t="shared" ca="1" si="70"/>
        <v>-</v>
      </c>
      <c r="H287" s="143" t="e">
        <f t="shared" ca="1" si="57"/>
        <v>#N/A</v>
      </c>
      <c r="I287" s="143" t="e">
        <f t="shared" ca="1" si="58"/>
        <v>#N/A</v>
      </c>
      <c r="J287" s="143" t="e">
        <f t="shared" ca="1" si="59"/>
        <v>#N/A</v>
      </c>
      <c r="K287" s="143" t="e">
        <f t="shared" ca="1" si="60"/>
        <v>#N/A</v>
      </c>
      <c r="L287" s="143" t="e">
        <f t="shared" ca="1" si="61"/>
        <v>#N/A</v>
      </c>
      <c r="M287" s="145" t="str">
        <f t="shared" ca="1" si="64"/>
        <v>-</v>
      </c>
      <c r="N287" s="145" t="str">
        <f t="shared" ca="1" si="63"/>
        <v>-</v>
      </c>
      <c r="O287" s="143" t="e">
        <f t="shared" ca="1" si="62"/>
        <v>#N/A</v>
      </c>
    </row>
    <row r="288" spans="1:15">
      <c r="A288" s="143">
        <v>254</v>
      </c>
      <c r="B288" s="143" t="str">
        <f t="shared" ca="1" si="56"/>
        <v>N</v>
      </c>
      <c r="C288" s="143" t="str">
        <f t="shared" ca="1" si="70"/>
        <v>-</v>
      </c>
      <c r="D288" s="143" t="str">
        <f t="shared" ca="1" si="70"/>
        <v>-</v>
      </c>
      <c r="E288" s="143" t="str">
        <f t="shared" ca="1" si="70"/>
        <v>-</v>
      </c>
      <c r="F288" s="143" t="str">
        <f t="shared" ca="1" si="70"/>
        <v>-</v>
      </c>
      <c r="G288" s="151" t="str">
        <f t="shared" ca="1" si="70"/>
        <v>-</v>
      </c>
      <c r="H288" s="143" t="e">
        <f t="shared" ca="1" si="57"/>
        <v>#N/A</v>
      </c>
      <c r="I288" s="143" t="e">
        <f t="shared" ca="1" si="58"/>
        <v>#N/A</v>
      </c>
      <c r="J288" s="143" t="e">
        <f t="shared" ca="1" si="59"/>
        <v>#N/A</v>
      </c>
      <c r="K288" s="143" t="e">
        <f t="shared" ca="1" si="60"/>
        <v>#N/A</v>
      </c>
      <c r="L288" s="143" t="e">
        <f t="shared" ca="1" si="61"/>
        <v>#N/A</v>
      </c>
      <c r="M288" s="145" t="str">
        <f t="shared" ca="1" si="64"/>
        <v>-</v>
      </c>
      <c r="N288" s="145" t="str">
        <f t="shared" ca="1" si="63"/>
        <v>-</v>
      </c>
      <c r="O288" s="143" t="e">
        <f t="shared" ca="1" si="62"/>
        <v>#N/A</v>
      </c>
    </row>
    <row r="289" spans="1:15">
      <c r="A289" s="143">
        <v>255</v>
      </c>
      <c r="B289" s="143" t="str">
        <f t="shared" ca="1" si="56"/>
        <v>N</v>
      </c>
      <c r="C289" s="143" t="str">
        <f t="shared" ca="1" si="70"/>
        <v>-</v>
      </c>
      <c r="D289" s="143" t="str">
        <f t="shared" ca="1" si="70"/>
        <v>-</v>
      </c>
      <c r="E289" s="143" t="str">
        <f t="shared" ca="1" si="70"/>
        <v>-</v>
      </c>
      <c r="F289" s="143" t="str">
        <f t="shared" ca="1" si="70"/>
        <v>-</v>
      </c>
      <c r="G289" s="151" t="str">
        <f t="shared" ca="1" si="70"/>
        <v>-</v>
      </c>
      <c r="H289" s="143" t="e">
        <f t="shared" ca="1" si="57"/>
        <v>#N/A</v>
      </c>
      <c r="I289" s="143" t="e">
        <f t="shared" ca="1" si="58"/>
        <v>#N/A</v>
      </c>
      <c r="J289" s="143" t="e">
        <f t="shared" ca="1" si="59"/>
        <v>#N/A</v>
      </c>
      <c r="K289" s="143" t="e">
        <f t="shared" ca="1" si="60"/>
        <v>#N/A</v>
      </c>
      <c r="L289" s="143" t="e">
        <f t="shared" ca="1" si="61"/>
        <v>#N/A</v>
      </c>
      <c r="M289" s="145" t="str">
        <f t="shared" ca="1" si="64"/>
        <v>-</v>
      </c>
      <c r="N289" s="145" t="str">
        <f t="shared" ca="1" si="63"/>
        <v>-</v>
      </c>
      <c r="O289" s="143" t="e">
        <f t="shared" ca="1" si="62"/>
        <v>#N/A</v>
      </c>
    </row>
    <row r="290" spans="1:15">
      <c r="A290" s="143">
        <v>256</v>
      </c>
      <c r="B290" s="143" t="str">
        <f t="shared" ca="1" si="56"/>
        <v>N</v>
      </c>
      <c r="C290" s="143" t="str">
        <f t="shared" ca="1" si="70"/>
        <v>-</v>
      </c>
      <c r="D290" s="143" t="str">
        <f t="shared" ca="1" si="70"/>
        <v>-</v>
      </c>
      <c r="E290" s="143" t="str">
        <f t="shared" ca="1" si="70"/>
        <v>-</v>
      </c>
      <c r="F290" s="143" t="str">
        <f t="shared" ca="1" si="70"/>
        <v>-</v>
      </c>
      <c r="G290" s="151" t="str">
        <f t="shared" ca="1" si="70"/>
        <v>-</v>
      </c>
      <c r="H290" s="143" t="e">
        <f t="shared" ca="1" si="57"/>
        <v>#N/A</v>
      </c>
      <c r="I290" s="143" t="e">
        <f t="shared" ca="1" si="58"/>
        <v>#N/A</v>
      </c>
      <c r="J290" s="143" t="e">
        <f t="shared" ca="1" si="59"/>
        <v>#N/A</v>
      </c>
      <c r="K290" s="143" t="e">
        <f t="shared" ca="1" si="60"/>
        <v>#N/A</v>
      </c>
      <c r="L290" s="143" t="e">
        <f t="shared" ca="1" si="61"/>
        <v>#N/A</v>
      </c>
      <c r="M290" s="145" t="str">
        <f t="shared" ca="1" si="64"/>
        <v>-</v>
      </c>
      <c r="N290" s="145" t="str">
        <f t="shared" ca="1" si="63"/>
        <v>-</v>
      </c>
      <c r="O290" s="143" t="e">
        <f t="shared" ca="1" si="62"/>
        <v>#N/A</v>
      </c>
    </row>
    <row r="291" spans="1:15">
      <c r="A291" s="143">
        <v>257</v>
      </c>
      <c r="B291" s="143" t="str">
        <f t="shared" ref="B291:B354" ca="1" si="71">IF(OFFSET(gen_sort_ul,$A291,0)&gt;0,IF(OFFSET(gen_sort_ul,$A291,B$26)=ignore_flag,"N","OK"),"Too long")</f>
        <v>N</v>
      </c>
      <c r="C291" s="143" t="str">
        <f t="shared" ca="1" si="70"/>
        <v>-</v>
      </c>
      <c r="D291" s="143" t="str">
        <f t="shared" ca="1" si="70"/>
        <v>-</v>
      </c>
      <c r="E291" s="143" t="str">
        <f t="shared" ca="1" si="70"/>
        <v>-</v>
      </c>
      <c r="F291" s="143" t="str">
        <f t="shared" ca="1" si="70"/>
        <v>-</v>
      </c>
      <c r="G291" s="151" t="str">
        <f t="shared" ca="1" si="70"/>
        <v>-</v>
      </c>
      <c r="H291" s="143" t="e">
        <f t="shared" ref="H291:H354" ca="1" si="72">D291&amp;IF(I291,"_"&amp;J291&amp;"_"&amp;K291&amp;"_"&amp;L291,"")</f>
        <v>#N/A</v>
      </c>
      <c r="I291" s="143" t="e">
        <f t="shared" ref="I291:I354" ca="1" si="73">INDEX(cluster_flag,MATCH(D291, hdr_cluster_gen_type,0))</f>
        <v>#N/A</v>
      </c>
      <c r="J291" s="143" t="e">
        <f t="shared" ref="J291:J354" ca="1" si="74">IF($I291,INDEX(hdr_cluster_set,MATCH(M291,OFFSET(cluster_params_ul,$O291-1,J$32-1,1,J$33))+J$32-1),"-")</f>
        <v>#N/A</v>
      </c>
      <c r="K291" s="143" t="e">
        <f t="shared" ref="K291:K354" ca="1" si="75">IF($I291,INDEX(hdr_cluster_set,MATCH(F291,OFFSET(cluster_params_ul,$O291-1,K$32-1,1,K$33))+K$32-1),"-")</f>
        <v>#N/A</v>
      </c>
      <c r="L291" s="143" t="e">
        <f t="shared" ref="L291:L354" ca="1" si="76">IF($I291,INDEX(hdr_cluster_set,MATCH(G291,OFFSET(cluster_params_ul,$O291-1,L$32-1,1,L$33))+L$32-1),"-")</f>
        <v>#N/A</v>
      </c>
      <c r="M291" s="145" t="str">
        <f t="shared" ca="1" si="64"/>
        <v>-</v>
      </c>
      <c r="N291" s="145" t="str">
        <f t="shared" ca="1" si="63"/>
        <v>-</v>
      </c>
      <c r="O291" s="143" t="e">
        <f t="shared" ref="O291:O354" ca="1" si="77">MATCH(D291,hdr_cluster_gen_type,0)</f>
        <v>#N/A</v>
      </c>
    </row>
    <row r="292" spans="1:15">
      <c r="A292" s="143">
        <v>258</v>
      </c>
      <c r="B292" s="143" t="str">
        <f t="shared" ca="1" si="71"/>
        <v>N</v>
      </c>
      <c r="C292" s="143" t="str">
        <f t="shared" ca="1" si="70"/>
        <v>-</v>
      </c>
      <c r="D292" s="143" t="str">
        <f t="shared" ca="1" si="70"/>
        <v>-</v>
      </c>
      <c r="E292" s="143" t="str">
        <f t="shared" ca="1" si="70"/>
        <v>-</v>
      </c>
      <c r="F292" s="143" t="str">
        <f t="shared" ca="1" si="70"/>
        <v>-</v>
      </c>
      <c r="G292" s="151" t="str">
        <f t="shared" ca="1" si="70"/>
        <v>-</v>
      </c>
      <c r="H292" s="143" t="e">
        <f t="shared" ca="1" si="72"/>
        <v>#N/A</v>
      </c>
      <c r="I292" s="143" t="e">
        <f t="shared" ca="1" si="73"/>
        <v>#N/A</v>
      </c>
      <c r="J292" s="143" t="e">
        <f t="shared" ca="1" si="74"/>
        <v>#N/A</v>
      </c>
      <c r="K292" s="143" t="e">
        <f t="shared" ca="1" si="75"/>
        <v>#N/A</v>
      </c>
      <c r="L292" s="143" t="e">
        <f t="shared" ca="1" si="76"/>
        <v>#N/A</v>
      </c>
      <c r="M292" s="145" t="str">
        <f t="shared" ca="1" si="64"/>
        <v>-</v>
      </c>
      <c r="N292" s="145" t="str">
        <f t="shared" ref="N292:N355" ca="1" si="78">IF($B292="OK",OFFSET(gen_sort_ul,$A292,N$26),"-")</f>
        <v>-</v>
      </c>
      <c r="O292" s="143" t="e">
        <f t="shared" ca="1" si="77"/>
        <v>#N/A</v>
      </c>
    </row>
    <row r="293" spans="1:15">
      <c r="A293" s="143">
        <v>259</v>
      </c>
      <c r="B293" s="143" t="str">
        <f t="shared" ca="1" si="71"/>
        <v>N</v>
      </c>
      <c r="C293" s="143" t="str">
        <f t="shared" ca="1" si="70"/>
        <v>-</v>
      </c>
      <c r="D293" s="143" t="str">
        <f t="shared" ca="1" si="70"/>
        <v>-</v>
      </c>
      <c r="E293" s="143" t="str">
        <f t="shared" ca="1" si="70"/>
        <v>-</v>
      </c>
      <c r="F293" s="143" t="str">
        <f t="shared" ca="1" si="70"/>
        <v>-</v>
      </c>
      <c r="G293" s="151" t="str">
        <f t="shared" ca="1" si="70"/>
        <v>-</v>
      </c>
      <c r="H293" s="143" t="e">
        <f t="shared" ca="1" si="72"/>
        <v>#N/A</v>
      </c>
      <c r="I293" s="143" t="e">
        <f t="shared" ca="1" si="73"/>
        <v>#N/A</v>
      </c>
      <c r="J293" s="143" t="e">
        <f t="shared" ca="1" si="74"/>
        <v>#N/A</v>
      </c>
      <c r="K293" s="143" t="e">
        <f t="shared" ca="1" si="75"/>
        <v>#N/A</v>
      </c>
      <c r="L293" s="143" t="e">
        <f t="shared" ca="1" si="76"/>
        <v>#N/A</v>
      </c>
      <c r="M293" s="145" t="str">
        <f t="shared" ref="M293:M356" ca="1" si="79">IF($B293="OK",OFFSET(gen_sort_ul,$A293,M$26),"-")</f>
        <v>-</v>
      </c>
      <c r="N293" s="145" t="str">
        <f t="shared" ca="1" si="78"/>
        <v>-</v>
      </c>
      <c r="O293" s="143" t="e">
        <f t="shared" ca="1" si="77"/>
        <v>#N/A</v>
      </c>
    </row>
    <row r="294" spans="1:15">
      <c r="A294" s="143">
        <v>260</v>
      </c>
      <c r="B294" s="143" t="str">
        <f t="shared" ca="1" si="71"/>
        <v>N</v>
      </c>
      <c r="C294" s="143" t="str">
        <f t="shared" ca="1" si="70"/>
        <v>-</v>
      </c>
      <c r="D294" s="143" t="str">
        <f t="shared" ca="1" si="70"/>
        <v>-</v>
      </c>
      <c r="E294" s="143" t="str">
        <f t="shared" ca="1" si="70"/>
        <v>-</v>
      </c>
      <c r="F294" s="143" t="str">
        <f t="shared" ca="1" si="70"/>
        <v>-</v>
      </c>
      <c r="G294" s="151" t="str">
        <f t="shared" ca="1" si="70"/>
        <v>-</v>
      </c>
      <c r="H294" s="143" t="e">
        <f t="shared" ca="1" si="72"/>
        <v>#N/A</v>
      </c>
      <c r="I294" s="143" t="e">
        <f t="shared" ca="1" si="73"/>
        <v>#N/A</v>
      </c>
      <c r="J294" s="143" t="e">
        <f t="shared" ca="1" si="74"/>
        <v>#N/A</v>
      </c>
      <c r="K294" s="143" t="e">
        <f t="shared" ca="1" si="75"/>
        <v>#N/A</v>
      </c>
      <c r="L294" s="143" t="e">
        <f t="shared" ca="1" si="76"/>
        <v>#N/A</v>
      </c>
      <c r="M294" s="145" t="str">
        <f t="shared" ca="1" si="79"/>
        <v>-</v>
      </c>
      <c r="N294" s="145" t="str">
        <f t="shared" ca="1" si="78"/>
        <v>-</v>
      </c>
      <c r="O294" s="143" t="e">
        <f t="shared" ca="1" si="77"/>
        <v>#N/A</v>
      </c>
    </row>
    <row r="295" spans="1:15">
      <c r="A295" s="143">
        <v>261</v>
      </c>
      <c r="B295" s="143" t="str">
        <f t="shared" ca="1" si="71"/>
        <v>N</v>
      </c>
      <c r="C295" s="143" t="str">
        <f t="shared" ref="C295:G304" ca="1" si="80">IF($B295="OK",OFFSET(gen_sort_ul,$A295,C$26),"-")</f>
        <v>-</v>
      </c>
      <c r="D295" s="143" t="str">
        <f t="shared" ca="1" si="80"/>
        <v>-</v>
      </c>
      <c r="E295" s="143" t="str">
        <f t="shared" ca="1" si="80"/>
        <v>-</v>
      </c>
      <c r="F295" s="143" t="str">
        <f t="shared" ca="1" si="80"/>
        <v>-</v>
      </c>
      <c r="G295" s="151" t="str">
        <f t="shared" ca="1" si="80"/>
        <v>-</v>
      </c>
      <c r="H295" s="143" t="e">
        <f t="shared" ca="1" si="72"/>
        <v>#N/A</v>
      </c>
      <c r="I295" s="143" t="e">
        <f t="shared" ca="1" si="73"/>
        <v>#N/A</v>
      </c>
      <c r="J295" s="143" t="e">
        <f t="shared" ca="1" si="74"/>
        <v>#N/A</v>
      </c>
      <c r="K295" s="143" t="e">
        <f t="shared" ca="1" si="75"/>
        <v>#N/A</v>
      </c>
      <c r="L295" s="143" t="e">
        <f t="shared" ca="1" si="76"/>
        <v>#N/A</v>
      </c>
      <c r="M295" s="145" t="str">
        <f t="shared" ca="1" si="79"/>
        <v>-</v>
      </c>
      <c r="N295" s="145" t="str">
        <f t="shared" ca="1" si="78"/>
        <v>-</v>
      </c>
      <c r="O295" s="143" t="e">
        <f t="shared" ca="1" si="77"/>
        <v>#N/A</v>
      </c>
    </row>
    <row r="296" spans="1:15">
      <c r="A296" s="143">
        <v>262</v>
      </c>
      <c r="B296" s="143" t="str">
        <f t="shared" ca="1" si="71"/>
        <v>N</v>
      </c>
      <c r="C296" s="143" t="str">
        <f t="shared" ca="1" si="80"/>
        <v>-</v>
      </c>
      <c r="D296" s="143" t="str">
        <f t="shared" ca="1" si="80"/>
        <v>-</v>
      </c>
      <c r="E296" s="143" t="str">
        <f t="shared" ca="1" si="80"/>
        <v>-</v>
      </c>
      <c r="F296" s="143" t="str">
        <f t="shared" ca="1" si="80"/>
        <v>-</v>
      </c>
      <c r="G296" s="151" t="str">
        <f t="shared" ca="1" si="80"/>
        <v>-</v>
      </c>
      <c r="H296" s="143" t="e">
        <f t="shared" ca="1" si="72"/>
        <v>#N/A</v>
      </c>
      <c r="I296" s="143" t="e">
        <f t="shared" ca="1" si="73"/>
        <v>#N/A</v>
      </c>
      <c r="J296" s="143" t="e">
        <f t="shared" ca="1" si="74"/>
        <v>#N/A</v>
      </c>
      <c r="K296" s="143" t="e">
        <f t="shared" ca="1" si="75"/>
        <v>#N/A</v>
      </c>
      <c r="L296" s="143" t="e">
        <f t="shared" ca="1" si="76"/>
        <v>#N/A</v>
      </c>
      <c r="M296" s="145" t="str">
        <f t="shared" ca="1" si="79"/>
        <v>-</v>
      </c>
      <c r="N296" s="145" t="str">
        <f t="shared" ca="1" si="78"/>
        <v>-</v>
      </c>
      <c r="O296" s="143" t="e">
        <f t="shared" ca="1" si="77"/>
        <v>#N/A</v>
      </c>
    </row>
    <row r="297" spans="1:15">
      <c r="A297" s="143">
        <v>263</v>
      </c>
      <c r="B297" s="143" t="str">
        <f t="shared" ca="1" si="71"/>
        <v>N</v>
      </c>
      <c r="C297" s="143" t="str">
        <f t="shared" ca="1" si="80"/>
        <v>-</v>
      </c>
      <c r="D297" s="143" t="str">
        <f t="shared" ca="1" si="80"/>
        <v>-</v>
      </c>
      <c r="E297" s="143" t="str">
        <f t="shared" ca="1" si="80"/>
        <v>-</v>
      </c>
      <c r="F297" s="143" t="str">
        <f t="shared" ca="1" si="80"/>
        <v>-</v>
      </c>
      <c r="G297" s="151" t="str">
        <f t="shared" ca="1" si="80"/>
        <v>-</v>
      </c>
      <c r="H297" s="143" t="e">
        <f t="shared" ca="1" si="72"/>
        <v>#N/A</v>
      </c>
      <c r="I297" s="143" t="e">
        <f t="shared" ca="1" si="73"/>
        <v>#N/A</v>
      </c>
      <c r="J297" s="143" t="e">
        <f t="shared" ca="1" si="74"/>
        <v>#N/A</v>
      </c>
      <c r="K297" s="143" t="e">
        <f t="shared" ca="1" si="75"/>
        <v>#N/A</v>
      </c>
      <c r="L297" s="143" t="e">
        <f t="shared" ca="1" si="76"/>
        <v>#N/A</v>
      </c>
      <c r="M297" s="145" t="str">
        <f t="shared" ca="1" si="79"/>
        <v>-</v>
      </c>
      <c r="N297" s="145" t="str">
        <f t="shared" ca="1" si="78"/>
        <v>-</v>
      </c>
      <c r="O297" s="143" t="e">
        <f t="shared" ca="1" si="77"/>
        <v>#N/A</v>
      </c>
    </row>
    <row r="298" spans="1:15">
      <c r="A298" s="143">
        <v>264</v>
      </c>
      <c r="B298" s="143" t="str">
        <f t="shared" ca="1" si="71"/>
        <v>N</v>
      </c>
      <c r="C298" s="143" t="str">
        <f t="shared" ca="1" si="80"/>
        <v>-</v>
      </c>
      <c r="D298" s="143" t="str">
        <f t="shared" ca="1" si="80"/>
        <v>-</v>
      </c>
      <c r="E298" s="143" t="str">
        <f t="shared" ca="1" si="80"/>
        <v>-</v>
      </c>
      <c r="F298" s="143" t="str">
        <f t="shared" ca="1" si="80"/>
        <v>-</v>
      </c>
      <c r="G298" s="151" t="str">
        <f t="shared" ca="1" si="80"/>
        <v>-</v>
      </c>
      <c r="H298" s="143" t="e">
        <f t="shared" ca="1" si="72"/>
        <v>#N/A</v>
      </c>
      <c r="I298" s="143" t="e">
        <f t="shared" ca="1" si="73"/>
        <v>#N/A</v>
      </c>
      <c r="J298" s="143" t="e">
        <f t="shared" ca="1" si="74"/>
        <v>#N/A</v>
      </c>
      <c r="K298" s="143" t="e">
        <f t="shared" ca="1" si="75"/>
        <v>#N/A</v>
      </c>
      <c r="L298" s="143" t="e">
        <f t="shared" ca="1" si="76"/>
        <v>#N/A</v>
      </c>
      <c r="M298" s="145" t="str">
        <f t="shared" ca="1" si="79"/>
        <v>-</v>
      </c>
      <c r="N298" s="145" t="str">
        <f t="shared" ca="1" si="78"/>
        <v>-</v>
      </c>
      <c r="O298" s="143" t="e">
        <f t="shared" ca="1" si="77"/>
        <v>#N/A</v>
      </c>
    </row>
    <row r="299" spans="1:15">
      <c r="A299" s="143">
        <v>265</v>
      </c>
      <c r="B299" s="143" t="str">
        <f t="shared" ca="1" si="71"/>
        <v>N</v>
      </c>
      <c r="C299" s="143" t="str">
        <f t="shared" ca="1" si="80"/>
        <v>-</v>
      </c>
      <c r="D299" s="143" t="str">
        <f t="shared" ca="1" si="80"/>
        <v>-</v>
      </c>
      <c r="E299" s="143" t="str">
        <f t="shared" ca="1" si="80"/>
        <v>-</v>
      </c>
      <c r="F299" s="143" t="str">
        <f t="shared" ca="1" si="80"/>
        <v>-</v>
      </c>
      <c r="G299" s="151" t="str">
        <f t="shared" ca="1" si="80"/>
        <v>-</v>
      </c>
      <c r="H299" s="143" t="e">
        <f t="shared" ca="1" si="72"/>
        <v>#N/A</v>
      </c>
      <c r="I299" s="143" t="e">
        <f t="shared" ca="1" si="73"/>
        <v>#N/A</v>
      </c>
      <c r="J299" s="143" t="e">
        <f t="shared" ca="1" si="74"/>
        <v>#N/A</v>
      </c>
      <c r="K299" s="143" t="e">
        <f t="shared" ca="1" si="75"/>
        <v>#N/A</v>
      </c>
      <c r="L299" s="143" t="e">
        <f t="shared" ca="1" si="76"/>
        <v>#N/A</v>
      </c>
      <c r="M299" s="145" t="str">
        <f t="shared" ca="1" si="79"/>
        <v>-</v>
      </c>
      <c r="N299" s="145" t="str">
        <f t="shared" ca="1" si="78"/>
        <v>-</v>
      </c>
      <c r="O299" s="143" t="e">
        <f t="shared" ca="1" si="77"/>
        <v>#N/A</v>
      </c>
    </row>
    <row r="300" spans="1:15">
      <c r="A300" s="143">
        <v>266</v>
      </c>
      <c r="B300" s="143" t="str">
        <f t="shared" ca="1" si="71"/>
        <v>N</v>
      </c>
      <c r="C300" s="143" t="str">
        <f t="shared" ca="1" si="80"/>
        <v>-</v>
      </c>
      <c r="D300" s="143" t="str">
        <f t="shared" ca="1" si="80"/>
        <v>-</v>
      </c>
      <c r="E300" s="143" t="str">
        <f t="shared" ca="1" si="80"/>
        <v>-</v>
      </c>
      <c r="F300" s="143" t="str">
        <f t="shared" ca="1" si="80"/>
        <v>-</v>
      </c>
      <c r="G300" s="151" t="str">
        <f t="shared" ca="1" si="80"/>
        <v>-</v>
      </c>
      <c r="H300" s="143" t="e">
        <f t="shared" ca="1" si="72"/>
        <v>#N/A</v>
      </c>
      <c r="I300" s="143" t="e">
        <f t="shared" ca="1" si="73"/>
        <v>#N/A</v>
      </c>
      <c r="J300" s="143" t="e">
        <f t="shared" ca="1" si="74"/>
        <v>#N/A</v>
      </c>
      <c r="K300" s="143" t="e">
        <f t="shared" ca="1" si="75"/>
        <v>#N/A</v>
      </c>
      <c r="L300" s="143" t="e">
        <f t="shared" ca="1" si="76"/>
        <v>#N/A</v>
      </c>
      <c r="M300" s="145" t="str">
        <f t="shared" ca="1" si="79"/>
        <v>-</v>
      </c>
      <c r="N300" s="145" t="str">
        <f t="shared" ca="1" si="78"/>
        <v>-</v>
      </c>
      <c r="O300" s="143" t="e">
        <f t="shared" ca="1" si="77"/>
        <v>#N/A</v>
      </c>
    </row>
    <row r="301" spans="1:15">
      <c r="A301" s="143">
        <v>267</v>
      </c>
      <c r="B301" s="143" t="str">
        <f t="shared" ca="1" si="71"/>
        <v>N</v>
      </c>
      <c r="C301" s="143" t="str">
        <f t="shared" ca="1" si="80"/>
        <v>-</v>
      </c>
      <c r="D301" s="143" t="str">
        <f t="shared" ca="1" si="80"/>
        <v>-</v>
      </c>
      <c r="E301" s="143" t="str">
        <f t="shared" ca="1" si="80"/>
        <v>-</v>
      </c>
      <c r="F301" s="143" t="str">
        <f t="shared" ca="1" si="80"/>
        <v>-</v>
      </c>
      <c r="G301" s="151" t="str">
        <f t="shared" ca="1" si="80"/>
        <v>-</v>
      </c>
      <c r="H301" s="143" t="e">
        <f t="shared" ca="1" si="72"/>
        <v>#N/A</v>
      </c>
      <c r="I301" s="143" t="e">
        <f t="shared" ca="1" si="73"/>
        <v>#N/A</v>
      </c>
      <c r="J301" s="143" t="e">
        <f t="shared" ca="1" si="74"/>
        <v>#N/A</v>
      </c>
      <c r="K301" s="143" t="e">
        <f t="shared" ca="1" si="75"/>
        <v>#N/A</v>
      </c>
      <c r="L301" s="143" t="e">
        <f t="shared" ca="1" si="76"/>
        <v>#N/A</v>
      </c>
      <c r="M301" s="145" t="str">
        <f t="shared" ca="1" si="79"/>
        <v>-</v>
      </c>
      <c r="N301" s="145" t="str">
        <f t="shared" ca="1" si="78"/>
        <v>-</v>
      </c>
      <c r="O301" s="143" t="e">
        <f t="shared" ca="1" si="77"/>
        <v>#N/A</v>
      </c>
    </row>
    <row r="302" spans="1:15">
      <c r="A302" s="143">
        <v>268</v>
      </c>
      <c r="B302" s="143" t="str">
        <f t="shared" ca="1" si="71"/>
        <v>N</v>
      </c>
      <c r="C302" s="143" t="str">
        <f t="shared" ca="1" si="80"/>
        <v>-</v>
      </c>
      <c r="D302" s="143" t="str">
        <f t="shared" ca="1" si="80"/>
        <v>-</v>
      </c>
      <c r="E302" s="143" t="str">
        <f t="shared" ca="1" si="80"/>
        <v>-</v>
      </c>
      <c r="F302" s="143" t="str">
        <f t="shared" ca="1" si="80"/>
        <v>-</v>
      </c>
      <c r="G302" s="151" t="str">
        <f t="shared" ca="1" si="80"/>
        <v>-</v>
      </c>
      <c r="H302" s="143" t="e">
        <f t="shared" ca="1" si="72"/>
        <v>#N/A</v>
      </c>
      <c r="I302" s="143" t="e">
        <f t="shared" ca="1" si="73"/>
        <v>#N/A</v>
      </c>
      <c r="J302" s="143" t="e">
        <f t="shared" ca="1" si="74"/>
        <v>#N/A</v>
      </c>
      <c r="K302" s="143" t="e">
        <f t="shared" ca="1" si="75"/>
        <v>#N/A</v>
      </c>
      <c r="L302" s="143" t="e">
        <f t="shared" ca="1" si="76"/>
        <v>#N/A</v>
      </c>
      <c r="M302" s="145" t="str">
        <f t="shared" ca="1" si="79"/>
        <v>-</v>
      </c>
      <c r="N302" s="145" t="str">
        <f t="shared" ca="1" si="78"/>
        <v>-</v>
      </c>
      <c r="O302" s="143" t="e">
        <f t="shared" ca="1" si="77"/>
        <v>#N/A</v>
      </c>
    </row>
    <row r="303" spans="1:15">
      <c r="A303" s="143">
        <v>269</v>
      </c>
      <c r="B303" s="143" t="str">
        <f t="shared" ca="1" si="71"/>
        <v>N</v>
      </c>
      <c r="C303" s="143" t="str">
        <f t="shared" ca="1" si="80"/>
        <v>-</v>
      </c>
      <c r="D303" s="143" t="str">
        <f t="shared" ca="1" si="80"/>
        <v>-</v>
      </c>
      <c r="E303" s="143" t="str">
        <f t="shared" ca="1" si="80"/>
        <v>-</v>
      </c>
      <c r="F303" s="143" t="str">
        <f t="shared" ca="1" si="80"/>
        <v>-</v>
      </c>
      <c r="G303" s="151" t="str">
        <f t="shared" ca="1" si="80"/>
        <v>-</v>
      </c>
      <c r="H303" s="143" t="e">
        <f t="shared" ca="1" si="72"/>
        <v>#N/A</v>
      </c>
      <c r="I303" s="143" t="e">
        <f t="shared" ca="1" si="73"/>
        <v>#N/A</v>
      </c>
      <c r="J303" s="143" t="e">
        <f t="shared" ca="1" si="74"/>
        <v>#N/A</v>
      </c>
      <c r="K303" s="143" t="e">
        <f t="shared" ca="1" si="75"/>
        <v>#N/A</v>
      </c>
      <c r="L303" s="143" t="e">
        <f t="shared" ca="1" si="76"/>
        <v>#N/A</v>
      </c>
      <c r="M303" s="145" t="str">
        <f t="shared" ca="1" si="79"/>
        <v>-</v>
      </c>
      <c r="N303" s="145" t="str">
        <f t="shared" ca="1" si="78"/>
        <v>-</v>
      </c>
      <c r="O303" s="143" t="e">
        <f t="shared" ca="1" si="77"/>
        <v>#N/A</v>
      </c>
    </row>
    <row r="304" spans="1:15">
      <c r="A304" s="143">
        <v>270</v>
      </c>
      <c r="B304" s="143" t="str">
        <f t="shared" ca="1" si="71"/>
        <v>N</v>
      </c>
      <c r="C304" s="143" t="str">
        <f t="shared" ca="1" si="80"/>
        <v>-</v>
      </c>
      <c r="D304" s="143" t="str">
        <f t="shared" ca="1" si="80"/>
        <v>-</v>
      </c>
      <c r="E304" s="143" t="str">
        <f t="shared" ca="1" si="80"/>
        <v>-</v>
      </c>
      <c r="F304" s="143" t="str">
        <f t="shared" ca="1" si="80"/>
        <v>-</v>
      </c>
      <c r="G304" s="151" t="str">
        <f t="shared" ca="1" si="80"/>
        <v>-</v>
      </c>
      <c r="H304" s="143" t="e">
        <f t="shared" ca="1" si="72"/>
        <v>#N/A</v>
      </c>
      <c r="I304" s="143" t="e">
        <f t="shared" ca="1" si="73"/>
        <v>#N/A</v>
      </c>
      <c r="J304" s="143" t="e">
        <f t="shared" ca="1" si="74"/>
        <v>#N/A</v>
      </c>
      <c r="K304" s="143" t="e">
        <f t="shared" ca="1" si="75"/>
        <v>#N/A</v>
      </c>
      <c r="L304" s="143" t="e">
        <f t="shared" ca="1" si="76"/>
        <v>#N/A</v>
      </c>
      <c r="M304" s="145" t="str">
        <f t="shared" ca="1" si="79"/>
        <v>-</v>
      </c>
      <c r="N304" s="145" t="str">
        <f t="shared" ca="1" si="78"/>
        <v>-</v>
      </c>
      <c r="O304" s="143" t="e">
        <f t="shared" ca="1" si="77"/>
        <v>#N/A</v>
      </c>
    </row>
    <row r="305" spans="1:15">
      <c r="A305" s="143">
        <v>271</v>
      </c>
      <c r="B305" s="143" t="str">
        <f t="shared" ca="1" si="71"/>
        <v>N</v>
      </c>
      <c r="C305" s="143" t="str">
        <f t="shared" ref="C305:G314" ca="1" si="81">IF($B305="OK",OFFSET(gen_sort_ul,$A305,C$26),"-")</f>
        <v>-</v>
      </c>
      <c r="D305" s="143" t="str">
        <f t="shared" ca="1" si="81"/>
        <v>-</v>
      </c>
      <c r="E305" s="143" t="str">
        <f t="shared" ca="1" si="81"/>
        <v>-</v>
      </c>
      <c r="F305" s="143" t="str">
        <f t="shared" ca="1" si="81"/>
        <v>-</v>
      </c>
      <c r="G305" s="151" t="str">
        <f t="shared" ca="1" si="81"/>
        <v>-</v>
      </c>
      <c r="H305" s="143" t="e">
        <f t="shared" ca="1" si="72"/>
        <v>#N/A</v>
      </c>
      <c r="I305" s="143" t="e">
        <f t="shared" ca="1" si="73"/>
        <v>#N/A</v>
      </c>
      <c r="J305" s="143" t="e">
        <f t="shared" ca="1" si="74"/>
        <v>#N/A</v>
      </c>
      <c r="K305" s="143" t="e">
        <f t="shared" ca="1" si="75"/>
        <v>#N/A</v>
      </c>
      <c r="L305" s="143" t="e">
        <f t="shared" ca="1" si="76"/>
        <v>#N/A</v>
      </c>
      <c r="M305" s="145" t="str">
        <f t="shared" ca="1" si="79"/>
        <v>-</v>
      </c>
      <c r="N305" s="145" t="str">
        <f t="shared" ca="1" si="78"/>
        <v>-</v>
      </c>
      <c r="O305" s="143" t="e">
        <f t="shared" ca="1" si="77"/>
        <v>#N/A</v>
      </c>
    </row>
    <row r="306" spans="1:15">
      <c r="A306" s="143">
        <v>272</v>
      </c>
      <c r="B306" s="143" t="str">
        <f t="shared" ca="1" si="71"/>
        <v>N</v>
      </c>
      <c r="C306" s="143" t="str">
        <f t="shared" ca="1" si="81"/>
        <v>-</v>
      </c>
      <c r="D306" s="143" t="str">
        <f t="shared" ca="1" si="81"/>
        <v>-</v>
      </c>
      <c r="E306" s="143" t="str">
        <f t="shared" ca="1" si="81"/>
        <v>-</v>
      </c>
      <c r="F306" s="143" t="str">
        <f t="shared" ca="1" si="81"/>
        <v>-</v>
      </c>
      <c r="G306" s="151" t="str">
        <f t="shared" ca="1" si="81"/>
        <v>-</v>
      </c>
      <c r="H306" s="143" t="e">
        <f t="shared" ca="1" si="72"/>
        <v>#N/A</v>
      </c>
      <c r="I306" s="143" t="e">
        <f t="shared" ca="1" si="73"/>
        <v>#N/A</v>
      </c>
      <c r="J306" s="143" t="e">
        <f t="shared" ca="1" si="74"/>
        <v>#N/A</v>
      </c>
      <c r="K306" s="143" t="e">
        <f t="shared" ca="1" si="75"/>
        <v>#N/A</v>
      </c>
      <c r="L306" s="143" t="e">
        <f t="shared" ca="1" si="76"/>
        <v>#N/A</v>
      </c>
      <c r="M306" s="145" t="str">
        <f t="shared" ca="1" si="79"/>
        <v>-</v>
      </c>
      <c r="N306" s="145" t="str">
        <f t="shared" ca="1" si="78"/>
        <v>-</v>
      </c>
      <c r="O306" s="143" t="e">
        <f t="shared" ca="1" si="77"/>
        <v>#N/A</v>
      </c>
    </row>
    <row r="307" spans="1:15">
      <c r="A307" s="143">
        <v>273</v>
      </c>
      <c r="B307" s="143" t="str">
        <f t="shared" ca="1" si="71"/>
        <v>N</v>
      </c>
      <c r="C307" s="143" t="str">
        <f t="shared" ca="1" si="81"/>
        <v>-</v>
      </c>
      <c r="D307" s="143" t="str">
        <f t="shared" ca="1" si="81"/>
        <v>-</v>
      </c>
      <c r="E307" s="143" t="str">
        <f t="shared" ca="1" si="81"/>
        <v>-</v>
      </c>
      <c r="F307" s="143" t="str">
        <f t="shared" ca="1" si="81"/>
        <v>-</v>
      </c>
      <c r="G307" s="151" t="str">
        <f t="shared" ca="1" si="81"/>
        <v>-</v>
      </c>
      <c r="H307" s="143" t="e">
        <f t="shared" ca="1" si="72"/>
        <v>#N/A</v>
      </c>
      <c r="I307" s="143" t="e">
        <f t="shared" ca="1" si="73"/>
        <v>#N/A</v>
      </c>
      <c r="J307" s="143" t="e">
        <f t="shared" ca="1" si="74"/>
        <v>#N/A</v>
      </c>
      <c r="K307" s="143" t="e">
        <f t="shared" ca="1" si="75"/>
        <v>#N/A</v>
      </c>
      <c r="L307" s="143" t="e">
        <f t="shared" ca="1" si="76"/>
        <v>#N/A</v>
      </c>
      <c r="M307" s="145" t="str">
        <f t="shared" ca="1" si="79"/>
        <v>-</v>
      </c>
      <c r="N307" s="145" t="str">
        <f t="shared" ca="1" si="78"/>
        <v>-</v>
      </c>
      <c r="O307" s="143" t="e">
        <f t="shared" ca="1" si="77"/>
        <v>#N/A</v>
      </c>
    </row>
    <row r="308" spans="1:15">
      <c r="A308" s="143">
        <v>274</v>
      </c>
      <c r="B308" s="143" t="str">
        <f t="shared" ca="1" si="71"/>
        <v>N</v>
      </c>
      <c r="C308" s="143" t="str">
        <f t="shared" ca="1" si="81"/>
        <v>-</v>
      </c>
      <c r="D308" s="143" t="str">
        <f t="shared" ca="1" si="81"/>
        <v>-</v>
      </c>
      <c r="E308" s="143" t="str">
        <f t="shared" ca="1" si="81"/>
        <v>-</v>
      </c>
      <c r="F308" s="143" t="str">
        <f t="shared" ca="1" si="81"/>
        <v>-</v>
      </c>
      <c r="G308" s="151" t="str">
        <f t="shared" ca="1" si="81"/>
        <v>-</v>
      </c>
      <c r="H308" s="143" t="e">
        <f t="shared" ca="1" si="72"/>
        <v>#N/A</v>
      </c>
      <c r="I308" s="143" t="e">
        <f t="shared" ca="1" si="73"/>
        <v>#N/A</v>
      </c>
      <c r="J308" s="143" t="e">
        <f t="shared" ca="1" si="74"/>
        <v>#N/A</v>
      </c>
      <c r="K308" s="143" t="e">
        <f t="shared" ca="1" si="75"/>
        <v>#N/A</v>
      </c>
      <c r="L308" s="143" t="e">
        <f t="shared" ca="1" si="76"/>
        <v>#N/A</v>
      </c>
      <c r="M308" s="145" t="str">
        <f t="shared" ca="1" si="79"/>
        <v>-</v>
      </c>
      <c r="N308" s="145" t="str">
        <f t="shared" ca="1" si="78"/>
        <v>-</v>
      </c>
      <c r="O308" s="143" t="e">
        <f t="shared" ca="1" si="77"/>
        <v>#N/A</v>
      </c>
    </row>
    <row r="309" spans="1:15">
      <c r="A309" s="143">
        <v>275</v>
      </c>
      <c r="B309" s="143" t="str">
        <f t="shared" ca="1" si="71"/>
        <v>N</v>
      </c>
      <c r="C309" s="143" t="str">
        <f t="shared" ca="1" si="81"/>
        <v>-</v>
      </c>
      <c r="D309" s="143" t="str">
        <f t="shared" ca="1" si="81"/>
        <v>-</v>
      </c>
      <c r="E309" s="143" t="str">
        <f t="shared" ca="1" si="81"/>
        <v>-</v>
      </c>
      <c r="F309" s="143" t="str">
        <f t="shared" ca="1" si="81"/>
        <v>-</v>
      </c>
      <c r="G309" s="151" t="str">
        <f t="shared" ca="1" si="81"/>
        <v>-</v>
      </c>
      <c r="H309" s="143" t="e">
        <f t="shared" ca="1" si="72"/>
        <v>#N/A</v>
      </c>
      <c r="I309" s="143" t="e">
        <f t="shared" ca="1" si="73"/>
        <v>#N/A</v>
      </c>
      <c r="J309" s="143" t="e">
        <f t="shared" ca="1" si="74"/>
        <v>#N/A</v>
      </c>
      <c r="K309" s="143" t="e">
        <f t="shared" ca="1" si="75"/>
        <v>#N/A</v>
      </c>
      <c r="L309" s="143" t="e">
        <f t="shared" ca="1" si="76"/>
        <v>#N/A</v>
      </c>
      <c r="M309" s="145" t="str">
        <f t="shared" ca="1" si="79"/>
        <v>-</v>
      </c>
      <c r="N309" s="145" t="str">
        <f t="shared" ca="1" si="78"/>
        <v>-</v>
      </c>
      <c r="O309" s="143" t="e">
        <f t="shared" ca="1" si="77"/>
        <v>#N/A</v>
      </c>
    </row>
    <row r="310" spans="1:15">
      <c r="A310" s="143">
        <v>276</v>
      </c>
      <c r="B310" s="143" t="str">
        <f t="shared" ca="1" si="71"/>
        <v>N</v>
      </c>
      <c r="C310" s="143" t="str">
        <f t="shared" ca="1" si="81"/>
        <v>-</v>
      </c>
      <c r="D310" s="143" t="str">
        <f t="shared" ca="1" si="81"/>
        <v>-</v>
      </c>
      <c r="E310" s="143" t="str">
        <f t="shared" ca="1" si="81"/>
        <v>-</v>
      </c>
      <c r="F310" s="143" t="str">
        <f t="shared" ca="1" si="81"/>
        <v>-</v>
      </c>
      <c r="G310" s="151" t="str">
        <f t="shared" ca="1" si="81"/>
        <v>-</v>
      </c>
      <c r="H310" s="143" t="e">
        <f t="shared" ca="1" si="72"/>
        <v>#N/A</v>
      </c>
      <c r="I310" s="143" t="e">
        <f t="shared" ca="1" si="73"/>
        <v>#N/A</v>
      </c>
      <c r="J310" s="143" t="e">
        <f t="shared" ca="1" si="74"/>
        <v>#N/A</v>
      </c>
      <c r="K310" s="143" t="e">
        <f t="shared" ca="1" si="75"/>
        <v>#N/A</v>
      </c>
      <c r="L310" s="143" t="e">
        <f t="shared" ca="1" si="76"/>
        <v>#N/A</v>
      </c>
      <c r="M310" s="145" t="str">
        <f t="shared" ca="1" si="79"/>
        <v>-</v>
      </c>
      <c r="N310" s="145" t="str">
        <f t="shared" ca="1" si="78"/>
        <v>-</v>
      </c>
      <c r="O310" s="143" t="e">
        <f t="shared" ca="1" si="77"/>
        <v>#N/A</v>
      </c>
    </row>
    <row r="311" spans="1:15">
      <c r="A311" s="143">
        <v>277</v>
      </c>
      <c r="B311" s="143" t="str">
        <f t="shared" ca="1" si="71"/>
        <v>N</v>
      </c>
      <c r="C311" s="143" t="str">
        <f t="shared" ca="1" si="81"/>
        <v>-</v>
      </c>
      <c r="D311" s="143" t="str">
        <f t="shared" ca="1" si="81"/>
        <v>-</v>
      </c>
      <c r="E311" s="143" t="str">
        <f t="shared" ca="1" si="81"/>
        <v>-</v>
      </c>
      <c r="F311" s="143" t="str">
        <f t="shared" ca="1" si="81"/>
        <v>-</v>
      </c>
      <c r="G311" s="151" t="str">
        <f t="shared" ca="1" si="81"/>
        <v>-</v>
      </c>
      <c r="H311" s="143" t="e">
        <f t="shared" ca="1" si="72"/>
        <v>#N/A</v>
      </c>
      <c r="I311" s="143" t="e">
        <f t="shared" ca="1" si="73"/>
        <v>#N/A</v>
      </c>
      <c r="J311" s="143" t="e">
        <f t="shared" ca="1" si="74"/>
        <v>#N/A</v>
      </c>
      <c r="K311" s="143" t="e">
        <f t="shared" ca="1" si="75"/>
        <v>#N/A</v>
      </c>
      <c r="L311" s="143" t="e">
        <f t="shared" ca="1" si="76"/>
        <v>#N/A</v>
      </c>
      <c r="M311" s="145" t="str">
        <f t="shared" ca="1" si="79"/>
        <v>-</v>
      </c>
      <c r="N311" s="145" t="str">
        <f t="shared" ca="1" si="78"/>
        <v>-</v>
      </c>
      <c r="O311" s="143" t="e">
        <f t="shared" ca="1" si="77"/>
        <v>#N/A</v>
      </c>
    </row>
    <row r="312" spans="1:15">
      <c r="A312" s="143">
        <v>278</v>
      </c>
      <c r="B312" s="143" t="str">
        <f t="shared" ca="1" si="71"/>
        <v>N</v>
      </c>
      <c r="C312" s="143" t="str">
        <f t="shared" ca="1" si="81"/>
        <v>-</v>
      </c>
      <c r="D312" s="143" t="str">
        <f t="shared" ca="1" si="81"/>
        <v>-</v>
      </c>
      <c r="E312" s="143" t="str">
        <f t="shared" ca="1" si="81"/>
        <v>-</v>
      </c>
      <c r="F312" s="143" t="str">
        <f t="shared" ca="1" si="81"/>
        <v>-</v>
      </c>
      <c r="G312" s="151" t="str">
        <f t="shared" ca="1" si="81"/>
        <v>-</v>
      </c>
      <c r="H312" s="143" t="e">
        <f t="shared" ca="1" si="72"/>
        <v>#N/A</v>
      </c>
      <c r="I312" s="143" t="e">
        <f t="shared" ca="1" si="73"/>
        <v>#N/A</v>
      </c>
      <c r="J312" s="143" t="e">
        <f t="shared" ca="1" si="74"/>
        <v>#N/A</v>
      </c>
      <c r="K312" s="143" t="e">
        <f t="shared" ca="1" si="75"/>
        <v>#N/A</v>
      </c>
      <c r="L312" s="143" t="e">
        <f t="shared" ca="1" si="76"/>
        <v>#N/A</v>
      </c>
      <c r="M312" s="145" t="str">
        <f t="shared" ca="1" si="79"/>
        <v>-</v>
      </c>
      <c r="N312" s="145" t="str">
        <f t="shared" ca="1" si="78"/>
        <v>-</v>
      </c>
      <c r="O312" s="143" t="e">
        <f t="shared" ca="1" si="77"/>
        <v>#N/A</v>
      </c>
    </row>
    <row r="313" spans="1:15">
      <c r="A313" s="143">
        <v>279</v>
      </c>
      <c r="B313" s="143" t="str">
        <f t="shared" ca="1" si="71"/>
        <v>N</v>
      </c>
      <c r="C313" s="143" t="str">
        <f t="shared" ca="1" si="81"/>
        <v>-</v>
      </c>
      <c r="D313" s="143" t="str">
        <f t="shared" ca="1" si="81"/>
        <v>-</v>
      </c>
      <c r="E313" s="143" t="str">
        <f t="shared" ca="1" si="81"/>
        <v>-</v>
      </c>
      <c r="F313" s="143" t="str">
        <f t="shared" ca="1" si="81"/>
        <v>-</v>
      </c>
      <c r="G313" s="151" t="str">
        <f t="shared" ca="1" si="81"/>
        <v>-</v>
      </c>
      <c r="H313" s="143" t="e">
        <f t="shared" ca="1" si="72"/>
        <v>#N/A</v>
      </c>
      <c r="I313" s="143" t="e">
        <f t="shared" ca="1" si="73"/>
        <v>#N/A</v>
      </c>
      <c r="J313" s="143" t="e">
        <f t="shared" ca="1" si="74"/>
        <v>#N/A</v>
      </c>
      <c r="K313" s="143" t="e">
        <f t="shared" ca="1" si="75"/>
        <v>#N/A</v>
      </c>
      <c r="L313" s="143" t="e">
        <f t="shared" ca="1" si="76"/>
        <v>#N/A</v>
      </c>
      <c r="M313" s="145" t="str">
        <f t="shared" ca="1" si="79"/>
        <v>-</v>
      </c>
      <c r="N313" s="145" t="str">
        <f t="shared" ca="1" si="78"/>
        <v>-</v>
      </c>
      <c r="O313" s="143" t="e">
        <f t="shared" ca="1" si="77"/>
        <v>#N/A</v>
      </c>
    </row>
    <row r="314" spans="1:15">
      <c r="A314" s="143">
        <v>280</v>
      </c>
      <c r="B314" s="143" t="str">
        <f t="shared" ca="1" si="71"/>
        <v>N</v>
      </c>
      <c r="C314" s="143" t="str">
        <f t="shared" ca="1" si="81"/>
        <v>-</v>
      </c>
      <c r="D314" s="143" t="str">
        <f t="shared" ca="1" si="81"/>
        <v>-</v>
      </c>
      <c r="E314" s="143" t="str">
        <f t="shared" ca="1" si="81"/>
        <v>-</v>
      </c>
      <c r="F314" s="143" t="str">
        <f t="shared" ca="1" si="81"/>
        <v>-</v>
      </c>
      <c r="G314" s="151" t="str">
        <f t="shared" ca="1" si="81"/>
        <v>-</v>
      </c>
      <c r="H314" s="143" t="e">
        <f t="shared" ca="1" si="72"/>
        <v>#N/A</v>
      </c>
      <c r="I314" s="143" t="e">
        <f t="shared" ca="1" si="73"/>
        <v>#N/A</v>
      </c>
      <c r="J314" s="143" t="e">
        <f t="shared" ca="1" si="74"/>
        <v>#N/A</v>
      </c>
      <c r="K314" s="143" t="e">
        <f t="shared" ca="1" si="75"/>
        <v>#N/A</v>
      </c>
      <c r="L314" s="143" t="e">
        <f t="shared" ca="1" si="76"/>
        <v>#N/A</v>
      </c>
      <c r="M314" s="145" t="str">
        <f t="shared" ca="1" si="79"/>
        <v>-</v>
      </c>
      <c r="N314" s="145" t="str">
        <f t="shared" ca="1" si="78"/>
        <v>-</v>
      </c>
      <c r="O314" s="143" t="e">
        <f t="shared" ca="1" si="77"/>
        <v>#N/A</v>
      </c>
    </row>
    <row r="315" spans="1:15">
      <c r="A315" s="143">
        <v>281</v>
      </c>
      <c r="B315" s="143" t="str">
        <f t="shared" ca="1" si="71"/>
        <v>N</v>
      </c>
      <c r="C315" s="143" t="str">
        <f t="shared" ref="C315:G324" ca="1" si="82">IF($B315="OK",OFFSET(gen_sort_ul,$A315,C$26),"-")</f>
        <v>-</v>
      </c>
      <c r="D315" s="143" t="str">
        <f t="shared" ca="1" si="82"/>
        <v>-</v>
      </c>
      <c r="E315" s="143" t="str">
        <f t="shared" ca="1" si="82"/>
        <v>-</v>
      </c>
      <c r="F315" s="143" t="str">
        <f t="shared" ca="1" si="82"/>
        <v>-</v>
      </c>
      <c r="G315" s="151" t="str">
        <f t="shared" ca="1" si="82"/>
        <v>-</v>
      </c>
      <c r="H315" s="143" t="e">
        <f t="shared" ca="1" si="72"/>
        <v>#N/A</v>
      </c>
      <c r="I315" s="143" t="e">
        <f t="shared" ca="1" si="73"/>
        <v>#N/A</v>
      </c>
      <c r="J315" s="143" t="e">
        <f t="shared" ca="1" si="74"/>
        <v>#N/A</v>
      </c>
      <c r="K315" s="143" t="e">
        <f t="shared" ca="1" si="75"/>
        <v>#N/A</v>
      </c>
      <c r="L315" s="143" t="e">
        <f t="shared" ca="1" si="76"/>
        <v>#N/A</v>
      </c>
      <c r="M315" s="145" t="str">
        <f t="shared" ca="1" si="79"/>
        <v>-</v>
      </c>
      <c r="N315" s="145" t="str">
        <f t="shared" ca="1" si="78"/>
        <v>-</v>
      </c>
      <c r="O315" s="143" t="e">
        <f t="shared" ca="1" si="77"/>
        <v>#N/A</v>
      </c>
    </row>
    <row r="316" spans="1:15">
      <c r="A316" s="143">
        <v>282</v>
      </c>
      <c r="B316" s="143" t="str">
        <f t="shared" ca="1" si="71"/>
        <v>N</v>
      </c>
      <c r="C316" s="143" t="str">
        <f t="shared" ca="1" si="82"/>
        <v>-</v>
      </c>
      <c r="D316" s="143" t="str">
        <f t="shared" ca="1" si="82"/>
        <v>-</v>
      </c>
      <c r="E316" s="143" t="str">
        <f t="shared" ca="1" si="82"/>
        <v>-</v>
      </c>
      <c r="F316" s="143" t="str">
        <f t="shared" ca="1" si="82"/>
        <v>-</v>
      </c>
      <c r="G316" s="151" t="str">
        <f t="shared" ca="1" si="82"/>
        <v>-</v>
      </c>
      <c r="H316" s="143" t="e">
        <f t="shared" ca="1" si="72"/>
        <v>#N/A</v>
      </c>
      <c r="I316" s="143" t="e">
        <f t="shared" ca="1" si="73"/>
        <v>#N/A</v>
      </c>
      <c r="J316" s="143" t="e">
        <f t="shared" ca="1" si="74"/>
        <v>#N/A</v>
      </c>
      <c r="K316" s="143" t="e">
        <f t="shared" ca="1" si="75"/>
        <v>#N/A</v>
      </c>
      <c r="L316" s="143" t="e">
        <f t="shared" ca="1" si="76"/>
        <v>#N/A</v>
      </c>
      <c r="M316" s="145" t="str">
        <f t="shared" ca="1" si="79"/>
        <v>-</v>
      </c>
      <c r="N316" s="145" t="str">
        <f t="shared" ca="1" si="78"/>
        <v>-</v>
      </c>
      <c r="O316" s="143" t="e">
        <f t="shared" ca="1" si="77"/>
        <v>#N/A</v>
      </c>
    </row>
    <row r="317" spans="1:15">
      <c r="A317" s="143">
        <v>283</v>
      </c>
      <c r="B317" s="143" t="str">
        <f t="shared" ca="1" si="71"/>
        <v>N</v>
      </c>
      <c r="C317" s="143" t="str">
        <f t="shared" ca="1" si="82"/>
        <v>-</v>
      </c>
      <c r="D317" s="143" t="str">
        <f t="shared" ca="1" si="82"/>
        <v>-</v>
      </c>
      <c r="E317" s="143" t="str">
        <f t="shared" ca="1" si="82"/>
        <v>-</v>
      </c>
      <c r="F317" s="143" t="str">
        <f t="shared" ca="1" si="82"/>
        <v>-</v>
      </c>
      <c r="G317" s="151" t="str">
        <f t="shared" ca="1" si="82"/>
        <v>-</v>
      </c>
      <c r="H317" s="143" t="e">
        <f t="shared" ca="1" si="72"/>
        <v>#N/A</v>
      </c>
      <c r="I317" s="143" t="e">
        <f t="shared" ca="1" si="73"/>
        <v>#N/A</v>
      </c>
      <c r="J317" s="143" t="e">
        <f t="shared" ca="1" si="74"/>
        <v>#N/A</v>
      </c>
      <c r="K317" s="143" t="e">
        <f t="shared" ca="1" si="75"/>
        <v>#N/A</v>
      </c>
      <c r="L317" s="143" t="e">
        <f t="shared" ca="1" si="76"/>
        <v>#N/A</v>
      </c>
      <c r="M317" s="145" t="str">
        <f t="shared" ca="1" si="79"/>
        <v>-</v>
      </c>
      <c r="N317" s="145" t="str">
        <f t="shared" ca="1" si="78"/>
        <v>-</v>
      </c>
      <c r="O317" s="143" t="e">
        <f t="shared" ca="1" si="77"/>
        <v>#N/A</v>
      </c>
    </row>
    <row r="318" spans="1:15">
      <c r="A318" s="143">
        <v>284</v>
      </c>
      <c r="B318" s="143" t="str">
        <f t="shared" ca="1" si="71"/>
        <v>N</v>
      </c>
      <c r="C318" s="143" t="str">
        <f t="shared" ca="1" si="82"/>
        <v>-</v>
      </c>
      <c r="D318" s="143" t="str">
        <f t="shared" ca="1" si="82"/>
        <v>-</v>
      </c>
      <c r="E318" s="143" t="str">
        <f t="shared" ca="1" si="82"/>
        <v>-</v>
      </c>
      <c r="F318" s="143" t="str">
        <f t="shared" ca="1" si="82"/>
        <v>-</v>
      </c>
      <c r="G318" s="151" t="str">
        <f t="shared" ca="1" si="82"/>
        <v>-</v>
      </c>
      <c r="H318" s="143" t="e">
        <f t="shared" ca="1" si="72"/>
        <v>#N/A</v>
      </c>
      <c r="I318" s="143" t="e">
        <f t="shared" ca="1" si="73"/>
        <v>#N/A</v>
      </c>
      <c r="J318" s="143" t="e">
        <f t="shared" ca="1" si="74"/>
        <v>#N/A</v>
      </c>
      <c r="K318" s="143" t="e">
        <f t="shared" ca="1" si="75"/>
        <v>#N/A</v>
      </c>
      <c r="L318" s="143" t="e">
        <f t="shared" ca="1" si="76"/>
        <v>#N/A</v>
      </c>
      <c r="M318" s="145" t="str">
        <f t="shared" ca="1" si="79"/>
        <v>-</v>
      </c>
      <c r="N318" s="145" t="str">
        <f t="shared" ca="1" si="78"/>
        <v>-</v>
      </c>
      <c r="O318" s="143" t="e">
        <f t="shared" ca="1" si="77"/>
        <v>#N/A</v>
      </c>
    </row>
    <row r="319" spans="1:15">
      <c r="A319" s="143">
        <v>285</v>
      </c>
      <c r="B319" s="143" t="str">
        <f t="shared" ca="1" si="71"/>
        <v>N</v>
      </c>
      <c r="C319" s="143" t="str">
        <f t="shared" ca="1" si="82"/>
        <v>-</v>
      </c>
      <c r="D319" s="143" t="str">
        <f t="shared" ca="1" si="82"/>
        <v>-</v>
      </c>
      <c r="E319" s="143" t="str">
        <f t="shared" ca="1" si="82"/>
        <v>-</v>
      </c>
      <c r="F319" s="143" t="str">
        <f t="shared" ca="1" si="82"/>
        <v>-</v>
      </c>
      <c r="G319" s="151" t="str">
        <f t="shared" ca="1" si="82"/>
        <v>-</v>
      </c>
      <c r="H319" s="143" t="e">
        <f t="shared" ca="1" si="72"/>
        <v>#N/A</v>
      </c>
      <c r="I319" s="143" t="e">
        <f t="shared" ca="1" si="73"/>
        <v>#N/A</v>
      </c>
      <c r="J319" s="143" t="e">
        <f t="shared" ca="1" si="74"/>
        <v>#N/A</v>
      </c>
      <c r="K319" s="143" t="e">
        <f t="shared" ca="1" si="75"/>
        <v>#N/A</v>
      </c>
      <c r="L319" s="143" t="e">
        <f t="shared" ca="1" si="76"/>
        <v>#N/A</v>
      </c>
      <c r="M319" s="145" t="str">
        <f t="shared" ca="1" si="79"/>
        <v>-</v>
      </c>
      <c r="N319" s="145" t="str">
        <f t="shared" ca="1" si="78"/>
        <v>-</v>
      </c>
      <c r="O319" s="143" t="e">
        <f t="shared" ca="1" si="77"/>
        <v>#N/A</v>
      </c>
    </row>
    <row r="320" spans="1:15">
      <c r="A320" s="143">
        <v>286</v>
      </c>
      <c r="B320" s="143" t="str">
        <f t="shared" ca="1" si="71"/>
        <v>N</v>
      </c>
      <c r="C320" s="143" t="str">
        <f t="shared" ca="1" si="82"/>
        <v>-</v>
      </c>
      <c r="D320" s="143" t="str">
        <f t="shared" ca="1" si="82"/>
        <v>-</v>
      </c>
      <c r="E320" s="143" t="str">
        <f t="shared" ca="1" si="82"/>
        <v>-</v>
      </c>
      <c r="F320" s="143" t="str">
        <f t="shared" ca="1" si="82"/>
        <v>-</v>
      </c>
      <c r="G320" s="151" t="str">
        <f t="shared" ca="1" si="82"/>
        <v>-</v>
      </c>
      <c r="H320" s="143" t="e">
        <f t="shared" ca="1" si="72"/>
        <v>#N/A</v>
      </c>
      <c r="I320" s="143" t="e">
        <f t="shared" ca="1" si="73"/>
        <v>#N/A</v>
      </c>
      <c r="J320" s="143" t="e">
        <f t="shared" ca="1" si="74"/>
        <v>#N/A</v>
      </c>
      <c r="K320" s="143" t="e">
        <f t="shared" ca="1" si="75"/>
        <v>#N/A</v>
      </c>
      <c r="L320" s="143" t="e">
        <f t="shared" ca="1" si="76"/>
        <v>#N/A</v>
      </c>
      <c r="M320" s="145" t="str">
        <f t="shared" ca="1" si="79"/>
        <v>-</v>
      </c>
      <c r="N320" s="145" t="str">
        <f t="shared" ca="1" si="78"/>
        <v>-</v>
      </c>
      <c r="O320" s="143" t="e">
        <f t="shared" ca="1" si="77"/>
        <v>#N/A</v>
      </c>
    </row>
    <row r="321" spans="1:15">
      <c r="A321" s="143">
        <v>287</v>
      </c>
      <c r="B321" s="143" t="str">
        <f t="shared" ca="1" si="71"/>
        <v>N</v>
      </c>
      <c r="C321" s="143" t="str">
        <f t="shared" ca="1" si="82"/>
        <v>-</v>
      </c>
      <c r="D321" s="143" t="str">
        <f t="shared" ca="1" si="82"/>
        <v>-</v>
      </c>
      <c r="E321" s="143" t="str">
        <f t="shared" ca="1" si="82"/>
        <v>-</v>
      </c>
      <c r="F321" s="143" t="str">
        <f t="shared" ca="1" si="82"/>
        <v>-</v>
      </c>
      <c r="G321" s="151" t="str">
        <f t="shared" ca="1" si="82"/>
        <v>-</v>
      </c>
      <c r="H321" s="143" t="e">
        <f t="shared" ca="1" si="72"/>
        <v>#N/A</v>
      </c>
      <c r="I321" s="143" t="e">
        <f t="shared" ca="1" si="73"/>
        <v>#N/A</v>
      </c>
      <c r="J321" s="143" t="e">
        <f t="shared" ca="1" si="74"/>
        <v>#N/A</v>
      </c>
      <c r="K321" s="143" t="e">
        <f t="shared" ca="1" si="75"/>
        <v>#N/A</v>
      </c>
      <c r="L321" s="143" t="e">
        <f t="shared" ca="1" si="76"/>
        <v>#N/A</v>
      </c>
      <c r="M321" s="145" t="str">
        <f t="shared" ca="1" si="79"/>
        <v>-</v>
      </c>
      <c r="N321" s="145" t="str">
        <f t="shared" ca="1" si="78"/>
        <v>-</v>
      </c>
      <c r="O321" s="143" t="e">
        <f t="shared" ca="1" si="77"/>
        <v>#N/A</v>
      </c>
    </row>
    <row r="322" spans="1:15">
      <c r="A322" s="143">
        <v>288</v>
      </c>
      <c r="B322" s="143" t="str">
        <f t="shared" ca="1" si="71"/>
        <v>N</v>
      </c>
      <c r="C322" s="143" t="str">
        <f t="shared" ca="1" si="82"/>
        <v>-</v>
      </c>
      <c r="D322" s="143" t="str">
        <f t="shared" ca="1" si="82"/>
        <v>-</v>
      </c>
      <c r="E322" s="143" t="str">
        <f t="shared" ca="1" si="82"/>
        <v>-</v>
      </c>
      <c r="F322" s="143" t="str">
        <f t="shared" ca="1" si="82"/>
        <v>-</v>
      </c>
      <c r="G322" s="151" t="str">
        <f t="shared" ca="1" si="82"/>
        <v>-</v>
      </c>
      <c r="H322" s="143" t="e">
        <f t="shared" ca="1" si="72"/>
        <v>#N/A</v>
      </c>
      <c r="I322" s="143" t="e">
        <f t="shared" ca="1" si="73"/>
        <v>#N/A</v>
      </c>
      <c r="J322" s="143" t="e">
        <f t="shared" ca="1" si="74"/>
        <v>#N/A</v>
      </c>
      <c r="K322" s="143" t="e">
        <f t="shared" ca="1" si="75"/>
        <v>#N/A</v>
      </c>
      <c r="L322" s="143" t="e">
        <f t="shared" ca="1" si="76"/>
        <v>#N/A</v>
      </c>
      <c r="M322" s="145" t="str">
        <f t="shared" ca="1" si="79"/>
        <v>-</v>
      </c>
      <c r="N322" s="145" t="str">
        <f t="shared" ca="1" si="78"/>
        <v>-</v>
      </c>
      <c r="O322" s="143" t="e">
        <f t="shared" ca="1" si="77"/>
        <v>#N/A</v>
      </c>
    </row>
    <row r="323" spans="1:15">
      <c r="A323" s="143">
        <v>289</v>
      </c>
      <c r="B323" s="143" t="str">
        <f t="shared" ca="1" si="71"/>
        <v>N</v>
      </c>
      <c r="C323" s="143" t="str">
        <f t="shared" ca="1" si="82"/>
        <v>-</v>
      </c>
      <c r="D323" s="143" t="str">
        <f t="shared" ca="1" si="82"/>
        <v>-</v>
      </c>
      <c r="E323" s="143" t="str">
        <f t="shared" ca="1" si="82"/>
        <v>-</v>
      </c>
      <c r="F323" s="143" t="str">
        <f t="shared" ca="1" si="82"/>
        <v>-</v>
      </c>
      <c r="G323" s="151" t="str">
        <f t="shared" ca="1" si="82"/>
        <v>-</v>
      </c>
      <c r="H323" s="143" t="e">
        <f t="shared" ca="1" si="72"/>
        <v>#N/A</v>
      </c>
      <c r="I323" s="143" t="e">
        <f t="shared" ca="1" si="73"/>
        <v>#N/A</v>
      </c>
      <c r="J323" s="143" t="e">
        <f t="shared" ca="1" si="74"/>
        <v>#N/A</v>
      </c>
      <c r="K323" s="143" t="e">
        <f t="shared" ca="1" si="75"/>
        <v>#N/A</v>
      </c>
      <c r="L323" s="143" t="e">
        <f t="shared" ca="1" si="76"/>
        <v>#N/A</v>
      </c>
      <c r="M323" s="145" t="str">
        <f t="shared" ca="1" si="79"/>
        <v>-</v>
      </c>
      <c r="N323" s="145" t="str">
        <f t="shared" ca="1" si="78"/>
        <v>-</v>
      </c>
      <c r="O323" s="143" t="e">
        <f t="shared" ca="1" si="77"/>
        <v>#N/A</v>
      </c>
    </row>
    <row r="324" spans="1:15">
      <c r="A324" s="143">
        <v>290</v>
      </c>
      <c r="B324" s="143" t="str">
        <f t="shared" ca="1" si="71"/>
        <v>N</v>
      </c>
      <c r="C324" s="143" t="str">
        <f t="shared" ca="1" si="82"/>
        <v>-</v>
      </c>
      <c r="D324" s="143" t="str">
        <f t="shared" ca="1" si="82"/>
        <v>-</v>
      </c>
      <c r="E324" s="143" t="str">
        <f t="shared" ca="1" si="82"/>
        <v>-</v>
      </c>
      <c r="F324" s="143" t="str">
        <f t="shared" ca="1" si="82"/>
        <v>-</v>
      </c>
      <c r="G324" s="151" t="str">
        <f t="shared" ca="1" si="82"/>
        <v>-</v>
      </c>
      <c r="H324" s="143" t="e">
        <f t="shared" ca="1" si="72"/>
        <v>#N/A</v>
      </c>
      <c r="I324" s="143" t="e">
        <f t="shared" ca="1" si="73"/>
        <v>#N/A</v>
      </c>
      <c r="J324" s="143" t="e">
        <f t="shared" ca="1" si="74"/>
        <v>#N/A</v>
      </c>
      <c r="K324" s="143" t="e">
        <f t="shared" ca="1" si="75"/>
        <v>#N/A</v>
      </c>
      <c r="L324" s="143" t="e">
        <f t="shared" ca="1" si="76"/>
        <v>#N/A</v>
      </c>
      <c r="M324" s="145" t="str">
        <f t="shared" ca="1" si="79"/>
        <v>-</v>
      </c>
      <c r="N324" s="145" t="str">
        <f t="shared" ca="1" si="78"/>
        <v>-</v>
      </c>
      <c r="O324" s="143" t="e">
        <f t="shared" ca="1" si="77"/>
        <v>#N/A</v>
      </c>
    </row>
    <row r="325" spans="1:15">
      <c r="A325" s="143">
        <v>291</v>
      </c>
      <c r="B325" s="143" t="str">
        <f t="shared" ca="1" si="71"/>
        <v>N</v>
      </c>
      <c r="C325" s="143" t="str">
        <f t="shared" ref="C325:G334" ca="1" si="83">IF($B325="OK",OFFSET(gen_sort_ul,$A325,C$26),"-")</f>
        <v>-</v>
      </c>
      <c r="D325" s="143" t="str">
        <f t="shared" ca="1" si="83"/>
        <v>-</v>
      </c>
      <c r="E325" s="143" t="str">
        <f t="shared" ca="1" si="83"/>
        <v>-</v>
      </c>
      <c r="F325" s="143" t="str">
        <f t="shared" ca="1" si="83"/>
        <v>-</v>
      </c>
      <c r="G325" s="151" t="str">
        <f t="shared" ca="1" si="83"/>
        <v>-</v>
      </c>
      <c r="H325" s="143" t="e">
        <f t="shared" ca="1" si="72"/>
        <v>#N/A</v>
      </c>
      <c r="I325" s="143" t="e">
        <f t="shared" ca="1" si="73"/>
        <v>#N/A</v>
      </c>
      <c r="J325" s="143" t="e">
        <f t="shared" ca="1" si="74"/>
        <v>#N/A</v>
      </c>
      <c r="K325" s="143" t="e">
        <f t="shared" ca="1" si="75"/>
        <v>#N/A</v>
      </c>
      <c r="L325" s="143" t="e">
        <f t="shared" ca="1" si="76"/>
        <v>#N/A</v>
      </c>
      <c r="M325" s="145" t="str">
        <f t="shared" ca="1" si="79"/>
        <v>-</v>
      </c>
      <c r="N325" s="145" t="str">
        <f t="shared" ca="1" si="78"/>
        <v>-</v>
      </c>
      <c r="O325" s="143" t="e">
        <f t="shared" ca="1" si="77"/>
        <v>#N/A</v>
      </c>
    </row>
    <row r="326" spans="1:15">
      <c r="A326" s="143">
        <v>292</v>
      </c>
      <c r="B326" s="143" t="str">
        <f t="shared" ca="1" si="71"/>
        <v>N</v>
      </c>
      <c r="C326" s="143" t="str">
        <f t="shared" ca="1" si="83"/>
        <v>-</v>
      </c>
      <c r="D326" s="143" t="str">
        <f t="shared" ca="1" si="83"/>
        <v>-</v>
      </c>
      <c r="E326" s="143" t="str">
        <f t="shared" ca="1" si="83"/>
        <v>-</v>
      </c>
      <c r="F326" s="143" t="str">
        <f t="shared" ca="1" si="83"/>
        <v>-</v>
      </c>
      <c r="G326" s="151" t="str">
        <f t="shared" ca="1" si="83"/>
        <v>-</v>
      </c>
      <c r="H326" s="143" t="e">
        <f t="shared" ca="1" si="72"/>
        <v>#N/A</v>
      </c>
      <c r="I326" s="143" t="e">
        <f t="shared" ca="1" si="73"/>
        <v>#N/A</v>
      </c>
      <c r="J326" s="143" t="e">
        <f t="shared" ca="1" si="74"/>
        <v>#N/A</v>
      </c>
      <c r="K326" s="143" t="e">
        <f t="shared" ca="1" si="75"/>
        <v>#N/A</v>
      </c>
      <c r="L326" s="143" t="e">
        <f t="shared" ca="1" si="76"/>
        <v>#N/A</v>
      </c>
      <c r="M326" s="145" t="str">
        <f t="shared" ca="1" si="79"/>
        <v>-</v>
      </c>
      <c r="N326" s="145" t="str">
        <f t="shared" ca="1" si="78"/>
        <v>-</v>
      </c>
      <c r="O326" s="143" t="e">
        <f t="shared" ca="1" si="77"/>
        <v>#N/A</v>
      </c>
    </row>
    <row r="327" spans="1:15">
      <c r="A327" s="143">
        <v>293</v>
      </c>
      <c r="B327" s="143" t="str">
        <f t="shared" ca="1" si="71"/>
        <v>N</v>
      </c>
      <c r="C327" s="143" t="str">
        <f t="shared" ca="1" si="83"/>
        <v>-</v>
      </c>
      <c r="D327" s="143" t="str">
        <f t="shared" ca="1" si="83"/>
        <v>-</v>
      </c>
      <c r="E327" s="143" t="str">
        <f t="shared" ca="1" si="83"/>
        <v>-</v>
      </c>
      <c r="F327" s="143" t="str">
        <f t="shared" ca="1" si="83"/>
        <v>-</v>
      </c>
      <c r="G327" s="151" t="str">
        <f t="shared" ca="1" si="83"/>
        <v>-</v>
      </c>
      <c r="H327" s="143" t="e">
        <f t="shared" ca="1" si="72"/>
        <v>#N/A</v>
      </c>
      <c r="I327" s="143" t="e">
        <f t="shared" ca="1" si="73"/>
        <v>#N/A</v>
      </c>
      <c r="J327" s="143" t="e">
        <f t="shared" ca="1" si="74"/>
        <v>#N/A</v>
      </c>
      <c r="K327" s="143" t="e">
        <f t="shared" ca="1" si="75"/>
        <v>#N/A</v>
      </c>
      <c r="L327" s="143" t="e">
        <f t="shared" ca="1" si="76"/>
        <v>#N/A</v>
      </c>
      <c r="M327" s="145" t="str">
        <f t="shared" ca="1" si="79"/>
        <v>-</v>
      </c>
      <c r="N327" s="145" t="str">
        <f t="shared" ca="1" si="78"/>
        <v>-</v>
      </c>
      <c r="O327" s="143" t="e">
        <f t="shared" ca="1" si="77"/>
        <v>#N/A</v>
      </c>
    </row>
    <row r="328" spans="1:15">
      <c r="A328" s="143">
        <v>294</v>
      </c>
      <c r="B328" s="143" t="str">
        <f t="shared" ca="1" si="71"/>
        <v>N</v>
      </c>
      <c r="C328" s="143" t="str">
        <f t="shared" ca="1" si="83"/>
        <v>-</v>
      </c>
      <c r="D328" s="143" t="str">
        <f t="shared" ca="1" si="83"/>
        <v>-</v>
      </c>
      <c r="E328" s="143" t="str">
        <f t="shared" ca="1" si="83"/>
        <v>-</v>
      </c>
      <c r="F328" s="143" t="str">
        <f t="shared" ca="1" si="83"/>
        <v>-</v>
      </c>
      <c r="G328" s="151" t="str">
        <f t="shared" ca="1" si="83"/>
        <v>-</v>
      </c>
      <c r="H328" s="143" t="e">
        <f t="shared" ca="1" si="72"/>
        <v>#N/A</v>
      </c>
      <c r="I328" s="143" t="e">
        <f t="shared" ca="1" si="73"/>
        <v>#N/A</v>
      </c>
      <c r="J328" s="143" t="e">
        <f t="shared" ca="1" si="74"/>
        <v>#N/A</v>
      </c>
      <c r="K328" s="143" t="e">
        <f t="shared" ca="1" si="75"/>
        <v>#N/A</v>
      </c>
      <c r="L328" s="143" t="e">
        <f t="shared" ca="1" si="76"/>
        <v>#N/A</v>
      </c>
      <c r="M328" s="145" t="str">
        <f t="shared" ca="1" si="79"/>
        <v>-</v>
      </c>
      <c r="N328" s="145" t="str">
        <f t="shared" ca="1" si="78"/>
        <v>-</v>
      </c>
      <c r="O328" s="143" t="e">
        <f t="shared" ca="1" si="77"/>
        <v>#N/A</v>
      </c>
    </row>
    <row r="329" spans="1:15">
      <c r="A329" s="143">
        <v>295</v>
      </c>
      <c r="B329" s="143" t="str">
        <f t="shared" ca="1" si="71"/>
        <v>N</v>
      </c>
      <c r="C329" s="143" t="str">
        <f t="shared" ca="1" si="83"/>
        <v>-</v>
      </c>
      <c r="D329" s="143" t="str">
        <f t="shared" ca="1" si="83"/>
        <v>-</v>
      </c>
      <c r="E329" s="143" t="str">
        <f t="shared" ca="1" si="83"/>
        <v>-</v>
      </c>
      <c r="F329" s="143" t="str">
        <f t="shared" ca="1" si="83"/>
        <v>-</v>
      </c>
      <c r="G329" s="151" t="str">
        <f t="shared" ca="1" si="83"/>
        <v>-</v>
      </c>
      <c r="H329" s="143" t="e">
        <f t="shared" ca="1" si="72"/>
        <v>#N/A</v>
      </c>
      <c r="I329" s="143" t="e">
        <f t="shared" ca="1" si="73"/>
        <v>#N/A</v>
      </c>
      <c r="J329" s="143" t="e">
        <f t="shared" ca="1" si="74"/>
        <v>#N/A</v>
      </c>
      <c r="K329" s="143" t="e">
        <f t="shared" ca="1" si="75"/>
        <v>#N/A</v>
      </c>
      <c r="L329" s="143" t="e">
        <f t="shared" ca="1" si="76"/>
        <v>#N/A</v>
      </c>
      <c r="M329" s="145" t="str">
        <f t="shared" ca="1" si="79"/>
        <v>-</v>
      </c>
      <c r="N329" s="145" t="str">
        <f t="shared" ca="1" si="78"/>
        <v>-</v>
      </c>
      <c r="O329" s="143" t="e">
        <f t="shared" ca="1" si="77"/>
        <v>#N/A</v>
      </c>
    </row>
    <row r="330" spans="1:15">
      <c r="A330" s="143">
        <v>296</v>
      </c>
      <c r="B330" s="143" t="str">
        <f t="shared" ca="1" si="71"/>
        <v>N</v>
      </c>
      <c r="C330" s="143" t="str">
        <f t="shared" ca="1" si="83"/>
        <v>-</v>
      </c>
      <c r="D330" s="143" t="str">
        <f t="shared" ca="1" si="83"/>
        <v>-</v>
      </c>
      <c r="E330" s="143" t="str">
        <f t="shared" ca="1" si="83"/>
        <v>-</v>
      </c>
      <c r="F330" s="143" t="str">
        <f t="shared" ca="1" si="83"/>
        <v>-</v>
      </c>
      <c r="G330" s="151" t="str">
        <f t="shared" ca="1" si="83"/>
        <v>-</v>
      </c>
      <c r="H330" s="143" t="e">
        <f t="shared" ca="1" si="72"/>
        <v>#N/A</v>
      </c>
      <c r="I330" s="143" t="e">
        <f t="shared" ca="1" si="73"/>
        <v>#N/A</v>
      </c>
      <c r="J330" s="143" t="e">
        <f t="shared" ca="1" si="74"/>
        <v>#N/A</v>
      </c>
      <c r="K330" s="143" t="e">
        <f t="shared" ca="1" si="75"/>
        <v>#N/A</v>
      </c>
      <c r="L330" s="143" t="e">
        <f t="shared" ca="1" si="76"/>
        <v>#N/A</v>
      </c>
      <c r="M330" s="145" t="str">
        <f t="shared" ca="1" si="79"/>
        <v>-</v>
      </c>
      <c r="N330" s="145" t="str">
        <f t="shared" ca="1" si="78"/>
        <v>-</v>
      </c>
      <c r="O330" s="143" t="e">
        <f t="shared" ca="1" si="77"/>
        <v>#N/A</v>
      </c>
    </row>
    <row r="331" spans="1:15">
      <c r="A331" s="143">
        <v>297</v>
      </c>
      <c r="B331" s="143" t="str">
        <f t="shared" ca="1" si="71"/>
        <v>N</v>
      </c>
      <c r="C331" s="143" t="str">
        <f t="shared" ca="1" si="83"/>
        <v>-</v>
      </c>
      <c r="D331" s="143" t="str">
        <f t="shared" ca="1" si="83"/>
        <v>-</v>
      </c>
      <c r="E331" s="143" t="str">
        <f t="shared" ca="1" si="83"/>
        <v>-</v>
      </c>
      <c r="F331" s="143" t="str">
        <f t="shared" ca="1" si="83"/>
        <v>-</v>
      </c>
      <c r="G331" s="151" t="str">
        <f t="shared" ca="1" si="83"/>
        <v>-</v>
      </c>
      <c r="H331" s="143" t="e">
        <f t="shared" ca="1" si="72"/>
        <v>#N/A</v>
      </c>
      <c r="I331" s="143" t="e">
        <f t="shared" ca="1" si="73"/>
        <v>#N/A</v>
      </c>
      <c r="J331" s="143" t="e">
        <f t="shared" ca="1" si="74"/>
        <v>#N/A</v>
      </c>
      <c r="K331" s="143" t="e">
        <f t="shared" ca="1" si="75"/>
        <v>#N/A</v>
      </c>
      <c r="L331" s="143" t="e">
        <f t="shared" ca="1" si="76"/>
        <v>#N/A</v>
      </c>
      <c r="M331" s="145" t="str">
        <f t="shared" ca="1" si="79"/>
        <v>-</v>
      </c>
      <c r="N331" s="145" t="str">
        <f t="shared" ca="1" si="78"/>
        <v>-</v>
      </c>
      <c r="O331" s="143" t="e">
        <f t="shared" ca="1" si="77"/>
        <v>#N/A</v>
      </c>
    </row>
    <row r="332" spans="1:15">
      <c r="A332" s="143">
        <v>298</v>
      </c>
      <c r="B332" s="143" t="str">
        <f t="shared" ca="1" si="71"/>
        <v>N</v>
      </c>
      <c r="C332" s="143" t="str">
        <f t="shared" ca="1" si="83"/>
        <v>-</v>
      </c>
      <c r="D332" s="143" t="str">
        <f t="shared" ca="1" si="83"/>
        <v>-</v>
      </c>
      <c r="E332" s="143" t="str">
        <f t="shared" ca="1" si="83"/>
        <v>-</v>
      </c>
      <c r="F332" s="143" t="str">
        <f t="shared" ca="1" si="83"/>
        <v>-</v>
      </c>
      <c r="G332" s="151" t="str">
        <f t="shared" ca="1" si="83"/>
        <v>-</v>
      </c>
      <c r="H332" s="143" t="e">
        <f t="shared" ca="1" si="72"/>
        <v>#N/A</v>
      </c>
      <c r="I332" s="143" t="e">
        <f t="shared" ca="1" si="73"/>
        <v>#N/A</v>
      </c>
      <c r="J332" s="143" t="e">
        <f t="shared" ca="1" si="74"/>
        <v>#N/A</v>
      </c>
      <c r="K332" s="143" t="e">
        <f t="shared" ca="1" si="75"/>
        <v>#N/A</v>
      </c>
      <c r="L332" s="143" t="e">
        <f t="shared" ca="1" si="76"/>
        <v>#N/A</v>
      </c>
      <c r="M332" s="145" t="str">
        <f t="shared" ca="1" si="79"/>
        <v>-</v>
      </c>
      <c r="N332" s="145" t="str">
        <f t="shared" ca="1" si="78"/>
        <v>-</v>
      </c>
      <c r="O332" s="143" t="e">
        <f t="shared" ca="1" si="77"/>
        <v>#N/A</v>
      </c>
    </row>
    <row r="333" spans="1:15">
      <c r="A333" s="143">
        <v>299</v>
      </c>
      <c r="B333" s="143" t="str">
        <f t="shared" ca="1" si="71"/>
        <v>N</v>
      </c>
      <c r="C333" s="143" t="str">
        <f t="shared" ca="1" si="83"/>
        <v>-</v>
      </c>
      <c r="D333" s="143" t="str">
        <f t="shared" ca="1" si="83"/>
        <v>-</v>
      </c>
      <c r="E333" s="143" t="str">
        <f t="shared" ca="1" si="83"/>
        <v>-</v>
      </c>
      <c r="F333" s="143" t="str">
        <f t="shared" ca="1" si="83"/>
        <v>-</v>
      </c>
      <c r="G333" s="151" t="str">
        <f t="shared" ca="1" si="83"/>
        <v>-</v>
      </c>
      <c r="H333" s="143" t="e">
        <f t="shared" ca="1" si="72"/>
        <v>#N/A</v>
      </c>
      <c r="I333" s="143" t="e">
        <f t="shared" ca="1" si="73"/>
        <v>#N/A</v>
      </c>
      <c r="J333" s="143" t="e">
        <f t="shared" ca="1" si="74"/>
        <v>#N/A</v>
      </c>
      <c r="K333" s="143" t="e">
        <f t="shared" ca="1" si="75"/>
        <v>#N/A</v>
      </c>
      <c r="L333" s="143" t="e">
        <f t="shared" ca="1" si="76"/>
        <v>#N/A</v>
      </c>
      <c r="M333" s="145" t="str">
        <f t="shared" ca="1" si="79"/>
        <v>-</v>
      </c>
      <c r="N333" s="145" t="str">
        <f t="shared" ca="1" si="78"/>
        <v>-</v>
      </c>
      <c r="O333" s="143" t="e">
        <f t="shared" ca="1" si="77"/>
        <v>#N/A</v>
      </c>
    </row>
    <row r="334" spans="1:15">
      <c r="A334" s="143">
        <v>300</v>
      </c>
      <c r="B334" s="143" t="str">
        <f t="shared" ca="1" si="71"/>
        <v>N</v>
      </c>
      <c r="C334" s="143" t="str">
        <f t="shared" ca="1" si="83"/>
        <v>-</v>
      </c>
      <c r="D334" s="143" t="str">
        <f t="shared" ca="1" si="83"/>
        <v>-</v>
      </c>
      <c r="E334" s="143" t="str">
        <f t="shared" ca="1" si="83"/>
        <v>-</v>
      </c>
      <c r="F334" s="143" t="str">
        <f t="shared" ca="1" si="83"/>
        <v>-</v>
      </c>
      <c r="G334" s="151" t="str">
        <f t="shared" ca="1" si="83"/>
        <v>-</v>
      </c>
      <c r="H334" s="143" t="e">
        <f t="shared" ca="1" si="72"/>
        <v>#N/A</v>
      </c>
      <c r="I334" s="143" t="e">
        <f t="shared" ca="1" si="73"/>
        <v>#N/A</v>
      </c>
      <c r="J334" s="143" t="e">
        <f t="shared" ca="1" si="74"/>
        <v>#N/A</v>
      </c>
      <c r="K334" s="143" t="e">
        <f t="shared" ca="1" si="75"/>
        <v>#N/A</v>
      </c>
      <c r="L334" s="143" t="e">
        <f t="shared" ca="1" si="76"/>
        <v>#N/A</v>
      </c>
      <c r="M334" s="145" t="str">
        <f t="shared" ca="1" si="79"/>
        <v>-</v>
      </c>
      <c r="N334" s="145" t="str">
        <f t="shared" ca="1" si="78"/>
        <v>-</v>
      </c>
      <c r="O334" s="143" t="e">
        <f t="shared" ca="1" si="77"/>
        <v>#N/A</v>
      </c>
    </row>
    <row r="335" spans="1:15">
      <c r="A335" s="143">
        <v>301</v>
      </c>
      <c r="B335" s="143" t="str">
        <f t="shared" ca="1" si="71"/>
        <v>N</v>
      </c>
      <c r="C335" s="143" t="str">
        <f t="shared" ref="C335:G344" ca="1" si="84">IF($B335="OK",OFFSET(gen_sort_ul,$A335,C$26),"-")</f>
        <v>-</v>
      </c>
      <c r="D335" s="143" t="str">
        <f t="shared" ca="1" si="84"/>
        <v>-</v>
      </c>
      <c r="E335" s="143" t="str">
        <f t="shared" ca="1" si="84"/>
        <v>-</v>
      </c>
      <c r="F335" s="143" t="str">
        <f t="shared" ca="1" si="84"/>
        <v>-</v>
      </c>
      <c r="G335" s="151" t="str">
        <f t="shared" ca="1" si="84"/>
        <v>-</v>
      </c>
      <c r="H335" s="143" t="e">
        <f t="shared" ca="1" si="72"/>
        <v>#N/A</v>
      </c>
      <c r="I335" s="143" t="e">
        <f t="shared" ca="1" si="73"/>
        <v>#N/A</v>
      </c>
      <c r="J335" s="143" t="e">
        <f t="shared" ca="1" si="74"/>
        <v>#N/A</v>
      </c>
      <c r="K335" s="143" t="e">
        <f t="shared" ca="1" si="75"/>
        <v>#N/A</v>
      </c>
      <c r="L335" s="143" t="e">
        <f t="shared" ca="1" si="76"/>
        <v>#N/A</v>
      </c>
      <c r="M335" s="145" t="str">
        <f t="shared" ca="1" si="79"/>
        <v>-</v>
      </c>
      <c r="N335" s="145" t="str">
        <f t="shared" ca="1" si="78"/>
        <v>-</v>
      </c>
      <c r="O335" s="143" t="e">
        <f t="shared" ca="1" si="77"/>
        <v>#N/A</v>
      </c>
    </row>
    <row r="336" spans="1:15">
      <c r="A336" s="143">
        <v>302</v>
      </c>
      <c r="B336" s="143" t="str">
        <f t="shared" ca="1" si="71"/>
        <v>N</v>
      </c>
      <c r="C336" s="143" t="str">
        <f t="shared" ca="1" si="84"/>
        <v>-</v>
      </c>
      <c r="D336" s="143" t="str">
        <f t="shared" ca="1" si="84"/>
        <v>-</v>
      </c>
      <c r="E336" s="143" t="str">
        <f t="shared" ca="1" si="84"/>
        <v>-</v>
      </c>
      <c r="F336" s="143" t="str">
        <f t="shared" ca="1" si="84"/>
        <v>-</v>
      </c>
      <c r="G336" s="151" t="str">
        <f t="shared" ca="1" si="84"/>
        <v>-</v>
      </c>
      <c r="H336" s="143" t="e">
        <f t="shared" ca="1" si="72"/>
        <v>#N/A</v>
      </c>
      <c r="I336" s="143" t="e">
        <f t="shared" ca="1" si="73"/>
        <v>#N/A</v>
      </c>
      <c r="J336" s="143" t="e">
        <f t="shared" ca="1" si="74"/>
        <v>#N/A</v>
      </c>
      <c r="K336" s="143" t="e">
        <f t="shared" ca="1" si="75"/>
        <v>#N/A</v>
      </c>
      <c r="L336" s="143" t="e">
        <f t="shared" ca="1" si="76"/>
        <v>#N/A</v>
      </c>
      <c r="M336" s="145" t="str">
        <f t="shared" ca="1" si="79"/>
        <v>-</v>
      </c>
      <c r="N336" s="145" t="str">
        <f t="shared" ca="1" si="78"/>
        <v>-</v>
      </c>
      <c r="O336" s="143" t="e">
        <f t="shared" ca="1" si="77"/>
        <v>#N/A</v>
      </c>
    </row>
    <row r="337" spans="1:15">
      <c r="A337" s="143">
        <v>303</v>
      </c>
      <c r="B337" s="143" t="str">
        <f t="shared" ca="1" si="71"/>
        <v>N</v>
      </c>
      <c r="C337" s="143" t="str">
        <f t="shared" ca="1" si="84"/>
        <v>-</v>
      </c>
      <c r="D337" s="143" t="str">
        <f t="shared" ca="1" si="84"/>
        <v>-</v>
      </c>
      <c r="E337" s="143" t="str">
        <f t="shared" ca="1" si="84"/>
        <v>-</v>
      </c>
      <c r="F337" s="143" t="str">
        <f t="shared" ca="1" si="84"/>
        <v>-</v>
      </c>
      <c r="G337" s="151" t="str">
        <f t="shared" ca="1" si="84"/>
        <v>-</v>
      </c>
      <c r="H337" s="143" t="e">
        <f t="shared" ca="1" si="72"/>
        <v>#N/A</v>
      </c>
      <c r="I337" s="143" t="e">
        <f t="shared" ca="1" si="73"/>
        <v>#N/A</v>
      </c>
      <c r="J337" s="143" t="e">
        <f t="shared" ca="1" si="74"/>
        <v>#N/A</v>
      </c>
      <c r="K337" s="143" t="e">
        <f t="shared" ca="1" si="75"/>
        <v>#N/A</v>
      </c>
      <c r="L337" s="143" t="e">
        <f t="shared" ca="1" si="76"/>
        <v>#N/A</v>
      </c>
      <c r="M337" s="145" t="str">
        <f t="shared" ca="1" si="79"/>
        <v>-</v>
      </c>
      <c r="N337" s="145" t="str">
        <f t="shared" ca="1" si="78"/>
        <v>-</v>
      </c>
      <c r="O337" s="143" t="e">
        <f t="shared" ca="1" si="77"/>
        <v>#N/A</v>
      </c>
    </row>
    <row r="338" spans="1:15">
      <c r="A338" s="143">
        <v>304</v>
      </c>
      <c r="B338" s="143" t="str">
        <f t="shared" ca="1" si="71"/>
        <v>N</v>
      </c>
      <c r="C338" s="143" t="str">
        <f t="shared" ca="1" si="84"/>
        <v>-</v>
      </c>
      <c r="D338" s="143" t="str">
        <f t="shared" ca="1" si="84"/>
        <v>-</v>
      </c>
      <c r="E338" s="143" t="str">
        <f t="shared" ca="1" si="84"/>
        <v>-</v>
      </c>
      <c r="F338" s="143" t="str">
        <f t="shared" ca="1" si="84"/>
        <v>-</v>
      </c>
      <c r="G338" s="151" t="str">
        <f t="shared" ca="1" si="84"/>
        <v>-</v>
      </c>
      <c r="H338" s="143" t="e">
        <f t="shared" ca="1" si="72"/>
        <v>#N/A</v>
      </c>
      <c r="I338" s="143" t="e">
        <f t="shared" ca="1" si="73"/>
        <v>#N/A</v>
      </c>
      <c r="J338" s="143" t="e">
        <f t="shared" ca="1" si="74"/>
        <v>#N/A</v>
      </c>
      <c r="K338" s="143" t="e">
        <f t="shared" ca="1" si="75"/>
        <v>#N/A</v>
      </c>
      <c r="L338" s="143" t="e">
        <f t="shared" ca="1" si="76"/>
        <v>#N/A</v>
      </c>
      <c r="M338" s="145" t="str">
        <f t="shared" ca="1" si="79"/>
        <v>-</v>
      </c>
      <c r="N338" s="145" t="str">
        <f t="shared" ca="1" si="78"/>
        <v>-</v>
      </c>
      <c r="O338" s="143" t="e">
        <f t="shared" ca="1" si="77"/>
        <v>#N/A</v>
      </c>
    </row>
    <row r="339" spans="1:15">
      <c r="A339" s="143">
        <v>305</v>
      </c>
      <c r="B339" s="143" t="str">
        <f t="shared" ca="1" si="71"/>
        <v>N</v>
      </c>
      <c r="C339" s="143" t="str">
        <f t="shared" ca="1" si="84"/>
        <v>-</v>
      </c>
      <c r="D339" s="143" t="str">
        <f t="shared" ca="1" si="84"/>
        <v>-</v>
      </c>
      <c r="E339" s="143" t="str">
        <f t="shared" ca="1" si="84"/>
        <v>-</v>
      </c>
      <c r="F339" s="143" t="str">
        <f t="shared" ca="1" si="84"/>
        <v>-</v>
      </c>
      <c r="G339" s="151" t="str">
        <f t="shared" ca="1" si="84"/>
        <v>-</v>
      </c>
      <c r="H339" s="143" t="e">
        <f t="shared" ca="1" si="72"/>
        <v>#N/A</v>
      </c>
      <c r="I339" s="143" t="e">
        <f t="shared" ca="1" si="73"/>
        <v>#N/A</v>
      </c>
      <c r="J339" s="143" t="e">
        <f t="shared" ca="1" si="74"/>
        <v>#N/A</v>
      </c>
      <c r="K339" s="143" t="e">
        <f t="shared" ca="1" si="75"/>
        <v>#N/A</v>
      </c>
      <c r="L339" s="143" t="e">
        <f t="shared" ca="1" si="76"/>
        <v>#N/A</v>
      </c>
      <c r="M339" s="145" t="str">
        <f t="shared" ca="1" si="79"/>
        <v>-</v>
      </c>
      <c r="N339" s="145" t="str">
        <f t="shared" ca="1" si="78"/>
        <v>-</v>
      </c>
      <c r="O339" s="143" t="e">
        <f t="shared" ca="1" si="77"/>
        <v>#N/A</v>
      </c>
    </row>
    <row r="340" spans="1:15">
      <c r="A340" s="143">
        <v>306</v>
      </c>
      <c r="B340" s="143" t="str">
        <f t="shared" ca="1" si="71"/>
        <v>N</v>
      </c>
      <c r="C340" s="143" t="str">
        <f t="shared" ca="1" si="84"/>
        <v>-</v>
      </c>
      <c r="D340" s="143" t="str">
        <f t="shared" ca="1" si="84"/>
        <v>-</v>
      </c>
      <c r="E340" s="143" t="str">
        <f t="shared" ca="1" si="84"/>
        <v>-</v>
      </c>
      <c r="F340" s="143" t="str">
        <f t="shared" ca="1" si="84"/>
        <v>-</v>
      </c>
      <c r="G340" s="151" t="str">
        <f t="shared" ca="1" si="84"/>
        <v>-</v>
      </c>
      <c r="H340" s="143" t="e">
        <f t="shared" ca="1" si="72"/>
        <v>#N/A</v>
      </c>
      <c r="I340" s="143" t="e">
        <f t="shared" ca="1" si="73"/>
        <v>#N/A</v>
      </c>
      <c r="J340" s="143" t="e">
        <f t="shared" ca="1" si="74"/>
        <v>#N/A</v>
      </c>
      <c r="K340" s="143" t="e">
        <f t="shared" ca="1" si="75"/>
        <v>#N/A</v>
      </c>
      <c r="L340" s="143" t="e">
        <f t="shared" ca="1" si="76"/>
        <v>#N/A</v>
      </c>
      <c r="M340" s="145" t="str">
        <f t="shared" ca="1" si="79"/>
        <v>-</v>
      </c>
      <c r="N340" s="145" t="str">
        <f t="shared" ca="1" si="78"/>
        <v>-</v>
      </c>
      <c r="O340" s="143" t="e">
        <f t="shared" ca="1" si="77"/>
        <v>#N/A</v>
      </c>
    </row>
    <row r="341" spans="1:15">
      <c r="A341" s="143">
        <v>307</v>
      </c>
      <c r="B341" s="143" t="str">
        <f t="shared" ca="1" si="71"/>
        <v>N</v>
      </c>
      <c r="C341" s="143" t="str">
        <f t="shared" ca="1" si="84"/>
        <v>-</v>
      </c>
      <c r="D341" s="143" t="str">
        <f t="shared" ca="1" si="84"/>
        <v>-</v>
      </c>
      <c r="E341" s="143" t="str">
        <f t="shared" ca="1" si="84"/>
        <v>-</v>
      </c>
      <c r="F341" s="143" t="str">
        <f t="shared" ca="1" si="84"/>
        <v>-</v>
      </c>
      <c r="G341" s="151" t="str">
        <f t="shared" ca="1" si="84"/>
        <v>-</v>
      </c>
      <c r="H341" s="143" t="e">
        <f t="shared" ca="1" si="72"/>
        <v>#N/A</v>
      </c>
      <c r="I341" s="143" t="e">
        <f t="shared" ca="1" si="73"/>
        <v>#N/A</v>
      </c>
      <c r="J341" s="143" t="e">
        <f t="shared" ca="1" si="74"/>
        <v>#N/A</v>
      </c>
      <c r="K341" s="143" t="e">
        <f t="shared" ca="1" si="75"/>
        <v>#N/A</v>
      </c>
      <c r="L341" s="143" t="e">
        <f t="shared" ca="1" si="76"/>
        <v>#N/A</v>
      </c>
      <c r="M341" s="145" t="str">
        <f t="shared" ca="1" si="79"/>
        <v>-</v>
      </c>
      <c r="N341" s="145" t="str">
        <f t="shared" ca="1" si="78"/>
        <v>-</v>
      </c>
      <c r="O341" s="143" t="e">
        <f t="shared" ca="1" si="77"/>
        <v>#N/A</v>
      </c>
    </row>
    <row r="342" spans="1:15">
      <c r="A342" s="143">
        <v>308</v>
      </c>
      <c r="B342" s="143" t="str">
        <f t="shared" ca="1" si="71"/>
        <v>N</v>
      </c>
      <c r="C342" s="143" t="str">
        <f t="shared" ca="1" si="84"/>
        <v>-</v>
      </c>
      <c r="D342" s="143" t="str">
        <f t="shared" ca="1" si="84"/>
        <v>-</v>
      </c>
      <c r="E342" s="143" t="str">
        <f t="shared" ca="1" si="84"/>
        <v>-</v>
      </c>
      <c r="F342" s="143" t="str">
        <f t="shared" ca="1" si="84"/>
        <v>-</v>
      </c>
      <c r="G342" s="151" t="str">
        <f t="shared" ca="1" si="84"/>
        <v>-</v>
      </c>
      <c r="H342" s="143" t="e">
        <f t="shared" ca="1" si="72"/>
        <v>#N/A</v>
      </c>
      <c r="I342" s="143" t="e">
        <f t="shared" ca="1" si="73"/>
        <v>#N/A</v>
      </c>
      <c r="J342" s="143" t="e">
        <f t="shared" ca="1" si="74"/>
        <v>#N/A</v>
      </c>
      <c r="K342" s="143" t="e">
        <f t="shared" ca="1" si="75"/>
        <v>#N/A</v>
      </c>
      <c r="L342" s="143" t="e">
        <f t="shared" ca="1" si="76"/>
        <v>#N/A</v>
      </c>
      <c r="M342" s="145" t="str">
        <f t="shared" ca="1" si="79"/>
        <v>-</v>
      </c>
      <c r="N342" s="145" t="str">
        <f t="shared" ca="1" si="78"/>
        <v>-</v>
      </c>
      <c r="O342" s="143" t="e">
        <f t="shared" ca="1" si="77"/>
        <v>#N/A</v>
      </c>
    </row>
    <row r="343" spans="1:15">
      <c r="A343" s="143">
        <v>309</v>
      </c>
      <c r="B343" s="143" t="str">
        <f t="shared" ca="1" si="71"/>
        <v>N</v>
      </c>
      <c r="C343" s="143" t="str">
        <f t="shared" ca="1" si="84"/>
        <v>-</v>
      </c>
      <c r="D343" s="143" t="str">
        <f t="shared" ca="1" si="84"/>
        <v>-</v>
      </c>
      <c r="E343" s="143" t="str">
        <f t="shared" ca="1" si="84"/>
        <v>-</v>
      </c>
      <c r="F343" s="143" t="str">
        <f t="shared" ca="1" si="84"/>
        <v>-</v>
      </c>
      <c r="G343" s="151" t="str">
        <f t="shared" ca="1" si="84"/>
        <v>-</v>
      </c>
      <c r="H343" s="143" t="e">
        <f t="shared" ca="1" si="72"/>
        <v>#N/A</v>
      </c>
      <c r="I343" s="143" t="e">
        <f t="shared" ca="1" si="73"/>
        <v>#N/A</v>
      </c>
      <c r="J343" s="143" t="e">
        <f t="shared" ca="1" si="74"/>
        <v>#N/A</v>
      </c>
      <c r="K343" s="143" t="e">
        <f t="shared" ca="1" si="75"/>
        <v>#N/A</v>
      </c>
      <c r="L343" s="143" t="e">
        <f t="shared" ca="1" si="76"/>
        <v>#N/A</v>
      </c>
      <c r="M343" s="145" t="str">
        <f t="shared" ca="1" si="79"/>
        <v>-</v>
      </c>
      <c r="N343" s="145" t="str">
        <f t="shared" ca="1" si="78"/>
        <v>-</v>
      </c>
      <c r="O343" s="143" t="e">
        <f t="shared" ca="1" si="77"/>
        <v>#N/A</v>
      </c>
    </row>
    <row r="344" spans="1:15">
      <c r="A344" s="143">
        <v>310</v>
      </c>
      <c r="B344" s="143" t="str">
        <f t="shared" ca="1" si="71"/>
        <v>N</v>
      </c>
      <c r="C344" s="143" t="str">
        <f t="shared" ca="1" si="84"/>
        <v>-</v>
      </c>
      <c r="D344" s="143" t="str">
        <f t="shared" ca="1" si="84"/>
        <v>-</v>
      </c>
      <c r="E344" s="143" t="str">
        <f t="shared" ca="1" si="84"/>
        <v>-</v>
      </c>
      <c r="F344" s="143" t="str">
        <f t="shared" ca="1" si="84"/>
        <v>-</v>
      </c>
      <c r="G344" s="151" t="str">
        <f t="shared" ca="1" si="84"/>
        <v>-</v>
      </c>
      <c r="H344" s="143" t="e">
        <f t="shared" ca="1" si="72"/>
        <v>#N/A</v>
      </c>
      <c r="I344" s="143" t="e">
        <f t="shared" ca="1" si="73"/>
        <v>#N/A</v>
      </c>
      <c r="J344" s="143" t="e">
        <f t="shared" ca="1" si="74"/>
        <v>#N/A</v>
      </c>
      <c r="K344" s="143" t="e">
        <f t="shared" ca="1" si="75"/>
        <v>#N/A</v>
      </c>
      <c r="L344" s="143" t="e">
        <f t="shared" ca="1" si="76"/>
        <v>#N/A</v>
      </c>
      <c r="M344" s="145" t="str">
        <f t="shared" ca="1" si="79"/>
        <v>-</v>
      </c>
      <c r="N344" s="145" t="str">
        <f t="shared" ca="1" si="78"/>
        <v>-</v>
      </c>
      <c r="O344" s="143" t="e">
        <f t="shared" ca="1" si="77"/>
        <v>#N/A</v>
      </c>
    </row>
    <row r="345" spans="1:15">
      <c r="A345" s="143">
        <v>311</v>
      </c>
      <c r="B345" s="143" t="str">
        <f t="shared" ca="1" si="71"/>
        <v>N</v>
      </c>
      <c r="C345" s="143" t="str">
        <f t="shared" ref="C345:G354" ca="1" si="85">IF($B345="OK",OFFSET(gen_sort_ul,$A345,C$26),"-")</f>
        <v>-</v>
      </c>
      <c r="D345" s="143" t="str">
        <f t="shared" ca="1" si="85"/>
        <v>-</v>
      </c>
      <c r="E345" s="143" t="str">
        <f t="shared" ca="1" si="85"/>
        <v>-</v>
      </c>
      <c r="F345" s="143" t="str">
        <f t="shared" ca="1" si="85"/>
        <v>-</v>
      </c>
      <c r="G345" s="151" t="str">
        <f t="shared" ca="1" si="85"/>
        <v>-</v>
      </c>
      <c r="H345" s="143" t="e">
        <f t="shared" ca="1" si="72"/>
        <v>#N/A</v>
      </c>
      <c r="I345" s="143" t="e">
        <f t="shared" ca="1" si="73"/>
        <v>#N/A</v>
      </c>
      <c r="J345" s="143" t="e">
        <f t="shared" ca="1" si="74"/>
        <v>#N/A</v>
      </c>
      <c r="K345" s="143" t="e">
        <f t="shared" ca="1" si="75"/>
        <v>#N/A</v>
      </c>
      <c r="L345" s="143" t="e">
        <f t="shared" ca="1" si="76"/>
        <v>#N/A</v>
      </c>
      <c r="M345" s="145" t="str">
        <f t="shared" ca="1" si="79"/>
        <v>-</v>
      </c>
      <c r="N345" s="145" t="str">
        <f t="shared" ca="1" si="78"/>
        <v>-</v>
      </c>
      <c r="O345" s="143" t="e">
        <f t="shared" ca="1" si="77"/>
        <v>#N/A</v>
      </c>
    </row>
    <row r="346" spans="1:15">
      <c r="A346" s="143">
        <v>312</v>
      </c>
      <c r="B346" s="143" t="str">
        <f t="shared" ca="1" si="71"/>
        <v>N</v>
      </c>
      <c r="C346" s="143" t="str">
        <f t="shared" ca="1" si="85"/>
        <v>-</v>
      </c>
      <c r="D346" s="143" t="str">
        <f t="shared" ca="1" si="85"/>
        <v>-</v>
      </c>
      <c r="E346" s="143" t="str">
        <f t="shared" ca="1" si="85"/>
        <v>-</v>
      </c>
      <c r="F346" s="143" t="str">
        <f t="shared" ca="1" si="85"/>
        <v>-</v>
      </c>
      <c r="G346" s="151" t="str">
        <f t="shared" ca="1" si="85"/>
        <v>-</v>
      </c>
      <c r="H346" s="143" t="e">
        <f t="shared" ca="1" si="72"/>
        <v>#N/A</v>
      </c>
      <c r="I346" s="143" t="e">
        <f t="shared" ca="1" si="73"/>
        <v>#N/A</v>
      </c>
      <c r="J346" s="143" t="e">
        <f t="shared" ca="1" si="74"/>
        <v>#N/A</v>
      </c>
      <c r="K346" s="143" t="e">
        <f t="shared" ca="1" si="75"/>
        <v>#N/A</v>
      </c>
      <c r="L346" s="143" t="e">
        <f t="shared" ca="1" si="76"/>
        <v>#N/A</v>
      </c>
      <c r="M346" s="145" t="str">
        <f t="shared" ca="1" si="79"/>
        <v>-</v>
      </c>
      <c r="N346" s="145" t="str">
        <f t="shared" ca="1" si="78"/>
        <v>-</v>
      </c>
      <c r="O346" s="143" t="e">
        <f t="shared" ca="1" si="77"/>
        <v>#N/A</v>
      </c>
    </row>
    <row r="347" spans="1:15">
      <c r="A347" s="143">
        <v>313</v>
      </c>
      <c r="B347" s="143" t="str">
        <f t="shared" ca="1" si="71"/>
        <v>N</v>
      </c>
      <c r="C347" s="143" t="str">
        <f t="shared" ca="1" si="85"/>
        <v>-</v>
      </c>
      <c r="D347" s="143" t="str">
        <f t="shared" ca="1" si="85"/>
        <v>-</v>
      </c>
      <c r="E347" s="143" t="str">
        <f t="shared" ca="1" si="85"/>
        <v>-</v>
      </c>
      <c r="F347" s="143" t="str">
        <f t="shared" ca="1" si="85"/>
        <v>-</v>
      </c>
      <c r="G347" s="151" t="str">
        <f t="shared" ca="1" si="85"/>
        <v>-</v>
      </c>
      <c r="H347" s="143" t="e">
        <f t="shared" ca="1" si="72"/>
        <v>#N/A</v>
      </c>
      <c r="I347" s="143" t="e">
        <f t="shared" ca="1" si="73"/>
        <v>#N/A</v>
      </c>
      <c r="J347" s="143" t="e">
        <f t="shared" ca="1" si="74"/>
        <v>#N/A</v>
      </c>
      <c r="K347" s="143" t="e">
        <f t="shared" ca="1" si="75"/>
        <v>#N/A</v>
      </c>
      <c r="L347" s="143" t="e">
        <f t="shared" ca="1" si="76"/>
        <v>#N/A</v>
      </c>
      <c r="M347" s="145" t="str">
        <f t="shared" ca="1" si="79"/>
        <v>-</v>
      </c>
      <c r="N347" s="145" t="str">
        <f t="shared" ca="1" si="78"/>
        <v>-</v>
      </c>
      <c r="O347" s="143" t="e">
        <f t="shared" ca="1" si="77"/>
        <v>#N/A</v>
      </c>
    </row>
    <row r="348" spans="1:15">
      <c r="A348" s="143">
        <v>314</v>
      </c>
      <c r="B348" s="143" t="str">
        <f t="shared" ca="1" si="71"/>
        <v>N</v>
      </c>
      <c r="C348" s="143" t="str">
        <f t="shared" ca="1" si="85"/>
        <v>-</v>
      </c>
      <c r="D348" s="143" t="str">
        <f t="shared" ca="1" si="85"/>
        <v>-</v>
      </c>
      <c r="E348" s="143" t="str">
        <f t="shared" ca="1" si="85"/>
        <v>-</v>
      </c>
      <c r="F348" s="143" t="str">
        <f t="shared" ca="1" si="85"/>
        <v>-</v>
      </c>
      <c r="G348" s="151" t="str">
        <f t="shared" ca="1" si="85"/>
        <v>-</v>
      </c>
      <c r="H348" s="143" t="e">
        <f t="shared" ca="1" si="72"/>
        <v>#N/A</v>
      </c>
      <c r="I348" s="143" t="e">
        <f t="shared" ca="1" si="73"/>
        <v>#N/A</v>
      </c>
      <c r="J348" s="143" t="e">
        <f t="shared" ca="1" si="74"/>
        <v>#N/A</v>
      </c>
      <c r="K348" s="143" t="e">
        <f t="shared" ca="1" si="75"/>
        <v>#N/A</v>
      </c>
      <c r="L348" s="143" t="e">
        <f t="shared" ca="1" si="76"/>
        <v>#N/A</v>
      </c>
      <c r="M348" s="145" t="str">
        <f t="shared" ca="1" si="79"/>
        <v>-</v>
      </c>
      <c r="N348" s="145" t="str">
        <f t="shared" ca="1" si="78"/>
        <v>-</v>
      </c>
      <c r="O348" s="143" t="e">
        <f t="shared" ca="1" si="77"/>
        <v>#N/A</v>
      </c>
    </row>
    <row r="349" spans="1:15">
      <c r="A349" s="143">
        <v>315</v>
      </c>
      <c r="B349" s="143" t="str">
        <f t="shared" ca="1" si="71"/>
        <v>N</v>
      </c>
      <c r="C349" s="143" t="str">
        <f t="shared" ca="1" si="85"/>
        <v>-</v>
      </c>
      <c r="D349" s="143" t="str">
        <f t="shared" ca="1" si="85"/>
        <v>-</v>
      </c>
      <c r="E349" s="143" t="str">
        <f t="shared" ca="1" si="85"/>
        <v>-</v>
      </c>
      <c r="F349" s="143" t="str">
        <f t="shared" ca="1" si="85"/>
        <v>-</v>
      </c>
      <c r="G349" s="151" t="str">
        <f t="shared" ca="1" si="85"/>
        <v>-</v>
      </c>
      <c r="H349" s="143" t="e">
        <f t="shared" ca="1" si="72"/>
        <v>#N/A</v>
      </c>
      <c r="I349" s="143" t="e">
        <f t="shared" ca="1" si="73"/>
        <v>#N/A</v>
      </c>
      <c r="J349" s="143" t="e">
        <f t="shared" ca="1" si="74"/>
        <v>#N/A</v>
      </c>
      <c r="K349" s="143" t="e">
        <f t="shared" ca="1" si="75"/>
        <v>#N/A</v>
      </c>
      <c r="L349" s="143" t="e">
        <f t="shared" ca="1" si="76"/>
        <v>#N/A</v>
      </c>
      <c r="M349" s="145" t="str">
        <f t="shared" ca="1" si="79"/>
        <v>-</v>
      </c>
      <c r="N349" s="145" t="str">
        <f t="shared" ca="1" si="78"/>
        <v>-</v>
      </c>
      <c r="O349" s="143" t="e">
        <f t="shared" ca="1" si="77"/>
        <v>#N/A</v>
      </c>
    </row>
    <row r="350" spans="1:15">
      <c r="A350" s="143">
        <v>316</v>
      </c>
      <c r="B350" s="143" t="str">
        <f t="shared" ca="1" si="71"/>
        <v>N</v>
      </c>
      <c r="C350" s="143" t="str">
        <f t="shared" ca="1" si="85"/>
        <v>-</v>
      </c>
      <c r="D350" s="143" t="str">
        <f t="shared" ca="1" si="85"/>
        <v>-</v>
      </c>
      <c r="E350" s="143" t="str">
        <f t="shared" ca="1" si="85"/>
        <v>-</v>
      </c>
      <c r="F350" s="143" t="str">
        <f t="shared" ca="1" si="85"/>
        <v>-</v>
      </c>
      <c r="G350" s="151" t="str">
        <f t="shared" ca="1" si="85"/>
        <v>-</v>
      </c>
      <c r="H350" s="143" t="e">
        <f t="shared" ca="1" si="72"/>
        <v>#N/A</v>
      </c>
      <c r="I350" s="143" t="e">
        <f t="shared" ca="1" si="73"/>
        <v>#N/A</v>
      </c>
      <c r="J350" s="143" t="e">
        <f t="shared" ca="1" si="74"/>
        <v>#N/A</v>
      </c>
      <c r="K350" s="143" t="e">
        <f t="shared" ca="1" si="75"/>
        <v>#N/A</v>
      </c>
      <c r="L350" s="143" t="e">
        <f t="shared" ca="1" si="76"/>
        <v>#N/A</v>
      </c>
      <c r="M350" s="145" t="str">
        <f t="shared" ca="1" si="79"/>
        <v>-</v>
      </c>
      <c r="N350" s="145" t="str">
        <f t="shared" ca="1" si="78"/>
        <v>-</v>
      </c>
      <c r="O350" s="143" t="e">
        <f t="shared" ca="1" si="77"/>
        <v>#N/A</v>
      </c>
    </row>
    <row r="351" spans="1:15">
      <c r="A351" s="143">
        <v>317</v>
      </c>
      <c r="B351" s="143" t="str">
        <f t="shared" ca="1" si="71"/>
        <v>N</v>
      </c>
      <c r="C351" s="143" t="str">
        <f t="shared" ca="1" si="85"/>
        <v>-</v>
      </c>
      <c r="D351" s="143" t="str">
        <f t="shared" ca="1" si="85"/>
        <v>-</v>
      </c>
      <c r="E351" s="143" t="str">
        <f t="shared" ca="1" si="85"/>
        <v>-</v>
      </c>
      <c r="F351" s="143" t="str">
        <f t="shared" ca="1" si="85"/>
        <v>-</v>
      </c>
      <c r="G351" s="151" t="str">
        <f t="shared" ca="1" si="85"/>
        <v>-</v>
      </c>
      <c r="H351" s="143" t="e">
        <f t="shared" ca="1" si="72"/>
        <v>#N/A</v>
      </c>
      <c r="I351" s="143" t="e">
        <f t="shared" ca="1" si="73"/>
        <v>#N/A</v>
      </c>
      <c r="J351" s="143" t="e">
        <f t="shared" ca="1" si="74"/>
        <v>#N/A</v>
      </c>
      <c r="K351" s="143" t="e">
        <f t="shared" ca="1" si="75"/>
        <v>#N/A</v>
      </c>
      <c r="L351" s="143" t="e">
        <f t="shared" ca="1" si="76"/>
        <v>#N/A</v>
      </c>
      <c r="M351" s="145" t="str">
        <f t="shared" ca="1" si="79"/>
        <v>-</v>
      </c>
      <c r="N351" s="145" t="str">
        <f t="shared" ca="1" si="78"/>
        <v>-</v>
      </c>
      <c r="O351" s="143" t="e">
        <f t="shared" ca="1" si="77"/>
        <v>#N/A</v>
      </c>
    </row>
    <row r="352" spans="1:15">
      <c r="A352" s="143">
        <v>318</v>
      </c>
      <c r="B352" s="143" t="str">
        <f t="shared" ca="1" si="71"/>
        <v>N</v>
      </c>
      <c r="C352" s="143" t="str">
        <f t="shared" ca="1" si="85"/>
        <v>-</v>
      </c>
      <c r="D352" s="143" t="str">
        <f t="shared" ca="1" si="85"/>
        <v>-</v>
      </c>
      <c r="E352" s="143" t="str">
        <f t="shared" ca="1" si="85"/>
        <v>-</v>
      </c>
      <c r="F352" s="143" t="str">
        <f t="shared" ca="1" si="85"/>
        <v>-</v>
      </c>
      <c r="G352" s="151" t="str">
        <f t="shared" ca="1" si="85"/>
        <v>-</v>
      </c>
      <c r="H352" s="143" t="e">
        <f t="shared" ca="1" si="72"/>
        <v>#N/A</v>
      </c>
      <c r="I352" s="143" t="e">
        <f t="shared" ca="1" si="73"/>
        <v>#N/A</v>
      </c>
      <c r="J352" s="143" t="e">
        <f t="shared" ca="1" si="74"/>
        <v>#N/A</v>
      </c>
      <c r="K352" s="143" t="e">
        <f t="shared" ca="1" si="75"/>
        <v>#N/A</v>
      </c>
      <c r="L352" s="143" t="e">
        <f t="shared" ca="1" si="76"/>
        <v>#N/A</v>
      </c>
      <c r="M352" s="145" t="str">
        <f t="shared" ca="1" si="79"/>
        <v>-</v>
      </c>
      <c r="N352" s="145" t="str">
        <f t="shared" ca="1" si="78"/>
        <v>-</v>
      </c>
      <c r="O352" s="143" t="e">
        <f t="shared" ca="1" si="77"/>
        <v>#N/A</v>
      </c>
    </row>
    <row r="353" spans="1:15">
      <c r="A353" s="143">
        <v>319</v>
      </c>
      <c r="B353" s="143" t="str">
        <f t="shared" ca="1" si="71"/>
        <v>N</v>
      </c>
      <c r="C353" s="143" t="str">
        <f t="shared" ca="1" si="85"/>
        <v>-</v>
      </c>
      <c r="D353" s="143" t="str">
        <f t="shared" ca="1" si="85"/>
        <v>-</v>
      </c>
      <c r="E353" s="143" t="str">
        <f t="shared" ca="1" si="85"/>
        <v>-</v>
      </c>
      <c r="F353" s="143" t="str">
        <f t="shared" ca="1" si="85"/>
        <v>-</v>
      </c>
      <c r="G353" s="151" t="str">
        <f t="shared" ca="1" si="85"/>
        <v>-</v>
      </c>
      <c r="H353" s="143" t="e">
        <f t="shared" ca="1" si="72"/>
        <v>#N/A</v>
      </c>
      <c r="I353" s="143" t="e">
        <f t="shared" ca="1" si="73"/>
        <v>#N/A</v>
      </c>
      <c r="J353" s="143" t="e">
        <f t="shared" ca="1" si="74"/>
        <v>#N/A</v>
      </c>
      <c r="K353" s="143" t="e">
        <f t="shared" ca="1" si="75"/>
        <v>#N/A</v>
      </c>
      <c r="L353" s="143" t="e">
        <f t="shared" ca="1" si="76"/>
        <v>#N/A</v>
      </c>
      <c r="M353" s="145" t="str">
        <f t="shared" ca="1" si="79"/>
        <v>-</v>
      </c>
      <c r="N353" s="145" t="str">
        <f t="shared" ca="1" si="78"/>
        <v>-</v>
      </c>
      <c r="O353" s="143" t="e">
        <f t="shared" ca="1" si="77"/>
        <v>#N/A</v>
      </c>
    </row>
    <row r="354" spans="1:15">
      <c r="A354" s="143">
        <v>320</v>
      </c>
      <c r="B354" s="143" t="str">
        <f t="shared" ca="1" si="71"/>
        <v>N</v>
      </c>
      <c r="C354" s="143" t="str">
        <f t="shared" ca="1" si="85"/>
        <v>-</v>
      </c>
      <c r="D354" s="143" t="str">
        <f t="shared" ca="1" si="85"/>
        <v>-</v>
      </c>
      <c r="E354" s="143" t="str">
        <f t="shared" ca="1" si="85"/>
        <v>-</v>
      </c>
      <c r="F354" s="143" t="str">
        <f t="shared" ca="1" si="85"/>
        <v>-</v>
      </c>
      <c r="G354" s="151" t="str">
        <f t="shared" ca="1" si="85"/>
        <v>-</v>
      </c>
      <c r="H354" s="143" t="e">
        <f t="shared" ca="1" si="72"/>
        <v>#N/A</v>
      </c>
      <c r="I354" s="143" t="e">
        <f t="shared" ca="1" si="73"/>
        <v>#N/A</v>
      </c>
      <c r="J354" s="143" t="e">
        <f t="shared" ca="1" si="74"/>
        <v>#N/A</v>
      </c>
      <c r="K354" s="143" t="e">
        <f t="shared" ca="1" si="75"/>
        <v>#N/A</v>
      </c>
      <c r="L354" s="143" t="e">
        <f t="shared" ca="1" si="76"/>
        <v>#N/A</v>
      </c>
      <c r="M354" s="145" t="str">
        <f t="shared" ca="1" si="79"/>
        <v>-</v>
      </c>
      <c r="N354" s="145" t="str">
        <f t="shared" ca="1" si="78"/>
        <v>-</v>
      </c>
      <c r="O354" s="143" t="e">
        <f t="shared" ca="1" si="77"/>
        <v>#N/A</v>
      </c>
    </row>
    <row r="355" spans="1:15">
      <c r="A355" s="143">
        <v>321</v>
      </c>
      <c r="B355" s="143" t="str">
        <f t="shared" ref="B355:B418" ca="1" si="86">IF(OFFSET(gen_sort_ul,$A355,0)&gt;0,IF(OFFSET(gen_sort_ul,$A355,B$26)=ignore_flag,"N","OK"),"Too long")</f>
        <v>N</v>
      </c>
      <c r="C355" s="143" t="str">
        <f t="shared" ref="C355:G364" ca="1" si="87">IF($B355="OK",OFFSET(gen_sort_ul,$A355,C$26),"-")</f>
        <v>-</v>
      </c>
      <c r="D355" s="143" t="str">
        <f t="shared" ca="1" si="87"/>
        <v>-</v>
      </c>
      <c r="E355" s="143" t="str">
        <f t="shared" ca="1" si="87"/>
        <v>-</v>
      </c>
      <c r="F355" s="143" t="str">
        <f t="shared" ca="1" si="87"/>
        <v>-</v>
      </c>
      <c r="G355" s="151" t="str">
        <f t="shared" ca="1" si="87"/>
        <v>-</v>
      </c>
      <c r="H355" s="143" t="e">
        <f t="shared" ref="H355:H418" ca="1" si="88">D355&amp;IF(I355,"_"&amp;J355&amp;"_"&amp;K355&amp;"_"&amp;L355,"")</f>
        <v>#N/A</v>
      </c>
      <c r="I355" s="143" t="e">
        <f t="shared" ref="I355:I418" ca="1" si="89">INDEX(cluster_flag,MATCH(D355, hdr_cluster_gen_type,0))</f>
        <v>#N/A</v>
      </c>
      <c r="J355" s="143" t="e">
        <f t="shared" ref="J355:J418" ca="1" si="90">IF($I355,INDEX(hdr_cluster_set,MATCH(M355,OFFSET(cluster_params_ul,$O355-1,J$32-1,1,J$33))+J$32-1),"-")</f>
        <v>#N/A</v>
      </c>
      <c r="K355" s="143" t="e">
        <f t="shared" ref="K355:K418" ca="1" si="91">IF($I355,INDEX(hdr_cluster_set,MATCH(F355,OFFSET(cluster_params_ul,$O355-1,K$32-1,1,K$33))+K$32-1),"-")</f>
        <v>#N/A</v>
      </c>
      <c r="L355" s="143" t="e">
        <f t="shared" ref="L355:L418" ca="1" si="92">IF($I355,INDEX(hdr_cluster_set,MATCH(G355,OFFSET(cluster_params_ul,$O355-1,L$32-1,1,L$33))+L$32-1),"-")</f>
        <v>#N/A</v>
      </c>
      <c r="M355" s="145" t="str">
        <f t="shared" ca="1" si="79"/>
        <v>-</v>
      </c>
      <c r="N355" s="145" t="str">
        <f t="shared" ca="1" si="78"/>
        <v>-</v>
      </c>
      <c r="O355" s="143" t="e">
        <f t="shared" ref="O355:O418" ca="1" si="93">MATCH(D355,hdr_cluster_gen_type,0)</f>
        <v>#N/A</v>
      </c>
    </row>
    <row r="356" spans="1:15">
      <c r="A356" s="143">
        <v>322</v>
      </c>
      <c r="B356" s="143" t="str">
        <f t="shared" ca="1" si="86"/>
        <v>N</v>
      </c>
      <c r="C356" s="143" t="str">
        <f t="shared" ca="1" si="87"/>
        <v>-</v>
      </c>
      <c r="D356" s="143" t="str">
        <f t="shared" ca="1" si="87"/>
        <v>-</v>
      </c>
      <c r="E356" s="143" t="str">
        <f t="shared" ca="1" si="87"/>
        <v>-</v>
      </c>
      <c r="F356" s="143" t="str">
        <f t="shared" ca="1" si="87"/>
        <v>-</v>
      </c>
      <c r="G356" s="151" t="str">
        <f t="shared" ca="1" si="87"/>
        <v>-</v>
      </c>
      <c r="H356" s="143" t="e">
        <f t="shared" ca="1" si="88"/>
        <v>#N/A</v>
      </c>
      <c r="I356" s="143" t="e">
        <f t="shared" ca="1" si="89"/>
        <v>#N/A</v>
      </c>
      <c r="J356" s="143" t="e">
        <f t="shared" ca="1" si="90"/>
        <v>#N/A</v>
      </c>
      <c r="K356" s="143" t="e">
        <f t="shared" ca="1" si="91"/>
        <v>#N/A</v>
      </c>
      <c r="L356" s="143" t="e">
        <f t="shared" ca="1" si="92"/>
        <v>#N/A</v>
      </c>
      <c r="M356" s="145" t="str">
        <f t="shared" ca="1" si="79"/>
        <v>-</v>
      </c>
      <c r="N356" s="145" t="str">
        <f t="shared" ref="N356:N419" ca="1" si="94">IF($B356="OK",OFFSET(gen_sort_ul,$A356,N$26),"-")</f>
        <v>-</v>
      </c>
      <c r="O356" s="143" t="e">
        <f t="shared" ca="1" si="93"/>
        <v>#N/A</v>
      </c>
    </row>
    <row r="357" spans="1:15">
      <c r="A357" s="143">
        <v>323</v>
      </c>
      <c r="B357" s="143" t="str">
        <f t="shared" ca="1" si="86"/>
        <v>N</v>
      </c>
      <c r="C357" s="143" t="str">
        <f t="shared" ca="1" si="87"/>
        <v>-</v>
      </c>
      <c r="D357" s="143" t="str">
        <f t="shared" ca="1" si="87"/>
        <v>-</v>
      </c>
      <c r="E357" s="143" t="str">
        <f t="shared" ca="1" si="87"/>
        <v>-</v>
      </c>
      <c r="F357" s="143" t="str">
        <f t="shared" ca="1" si="87"/>
        <v>-</v>
      </c>
      <c r="G357" s="151" t="str">
        <f t="shared" ca="1" si="87"/>
        <v>-</v>
      </c>
      <c r="H357" s="143" t="e">
        <f t="shared" ca="1" si="88"/>
        <v>#N/A</v>
      </c>
      <c r="I357" s="143" t="e">
        <f t="shared" ca="1" si="89"/>
        <v>#N/A</v>
      </c>
      <c r="J357" s="143" t="e">
        <f t="shared" ca="1" si="90"/>
        <v>#N/A</v>
      </c>
      <c r="K357" s="143" t="e">
        <f t="shared" ca="1" si="91"/>
        <v>#N/A</v>
      </c>
      <c r="L357" s="143" t="e">
        <f t="shared" ca="1" si="92"/>
        <v>#N/A</v>
      </c>
      <c r="M357" s="145" t="str">
        <f t="shared" ref="M357:M420" ca="1" si="95">IF($B357="OK",OFFSET(gen_sort_ul,$A357,M$26),"-")</f>
        <v>-</v>
      </c>
      <c r="N357" s="145" t="str">
        <f t="shared" ca="1" si="94"/>
        <v>-</v>
      </c>
      <c r="O357" s="143" t="e">
        <f t="shared" ca="1" si="93"/>
        <v>#N/A</v>
      </c>
    </row>
    <row r="358" spans="1:15">
      <c r="A358" s="143">
        <v>324</v>
      </c>
      <c r="B358" s="143" t="str">
        <f t="shared" ca="1" si="86"/>
        <v>N</v>
      </c>
      <c r="C358" s="143" t="str">
        <f t="shared" ca="1" si="87"/>
        <v>-</v>
      </c>
      <c r="D358" s="143" t="str">
        <f t="shared" ca="1" si="87"/>
        <v>-</v>
      </c>
      <c r="E358" s="143" t="str">
        <f t="shared" ca="1" si="87"/>
        <v>-</v>
      </c>
      <c r="F358" s="143" t="str">
        <f t="shared" ca="1" si="87"/>
        <v>-</v>
      </c>
      <c r="G358" s="151" t="str">
        <f t="shared" ca="1" si="87"/>
        <v>-</v>
      </c>
      <c r="H358" s="143" t="e">
        <f t="shared" ca="1" si="88"/>
        <v>#N/A</v>
      </c>
      <c r="I358" s="143" t="e">
        <f t="shared" ca="1" si="89"/>
        <v>#N/A</v>
      </c>
      <c r="J358" s="143" t="e">
        <f t="shared" ca="1" si="90"/>
        <v>#N/A</v>
      </c>
      <c r="K358" s="143" t="e">
        <f t="shared" ca="1" si="91"/>
        <v>#N/A</v>
      </c>
      <c r="L358" s="143" t="e">
        <f t="shared" ca="1" si="92"/>
        <v>#N/A</v>
      </c>
      <c r="M358" s="145" t="str">
        <f t="shared" ca="1" si="95"/>
        <v>-</v>
      </c>
      <c r="N358" s="145" t="str">
        <f t="shared" ca="1" si="94"/>
        <v>-</v>
      </c>
      <c r="O358" s="143" t="e">
        <f t="shared" ca="1" si="93"/>
        <v>#N/A</v>
      </c>
    </row>
    <row r="359" spans="1:15">
      <c r="A359" s="143">
        <v>325</v>
      </c>
      <c r="B359" s="143" t="str">
        <f t="shared" ca="1" si="86"/>
        <v>N</v>
      </c>
      <c r="C359" s="143" t="str">
        <f t="shared" ca="1" si="87"/>
        <v>-</v>
      </c>
      <c r="D359" s="143" t="str">
        <f t="shared" ca="1" si="87"/>
        <v>-</v>
      </c>
      <c r="E359" s="143" t="str">
        <f t="shared" ca="1" si="87"/>
        <v>-</v>
      </c>
      <c r="F359" s="143" t="str">
        <f t="shared" ca="1" si="87"/>
        <v>-</v>
      </c>
      <c r="G359" s="151" t="str">
        <f t="shared" ca="1" si="87"/>
        <v>-</v>
      </c>
      <c r="H359" s="143" t="e">
        <f t="shared" ca="1" si="88"/>
        <v>#N/A</v>
      </c>
      <c r="I359" s="143" t="e">
        <f t="shared" ca="1" si="89"/>
        <v>#N/A</v>
      </c>
      <c r="J359" s="143" t="e">
        <f t="shared" ca="1" si="90"/>
        <v>#N/A</v>
      </c>
      <c r="K359" s="143" t="e">
        <f t="shared" ca="1" si="91"/>
        <v>#N/A</v>
      </c>
      <c r="L359" s="143" t="e">
        <f t="shared" ca="1" si="92"/>
        <v>#N/A</v>
      </c>
      <c r="M359" s="145" t="str">
        <f t="shared" ca="1" si="95"/>
        <v>-</v>
      </c>
      <c r="N359" s="145" t="str">
        <f t="shared" ca="1" si="94"/>
        <v>-</v>
      </c>
      <c r="O359" s="143" t="e">
        <f t="shared" ca="1" si="93"/>
        <v>#N/A</v>
      </c>
    </row>
    <row r="360" spans="1:15">
      <c r="A360" s="143">
        <v>326</v>
      </c>
      <c r="B360" s="143" t="str">
        <f t="shared" ca="1" si="86"/>
        <v>N</v>
      </c>
      <c r="C360" s="143" t="str">
        <f t="shared" ca="1" si="87"/>
        <v>-</v>
      </c>
      <c r="D360" s="143" t="str">
        <f t="shared" ca="1" si="87"/>
        <v>-</v>
      </c>
      <c r="E360" s="143" t="str">
        <f t="shared" ca="1" si="87"/>
        <v>-</v>
      </c>
      <c r="F360" s="143" t="str">
        <f t="shared" ca="1" si="87"/>
        <v>-</v>
      </c>
      <c r="G360" s="151" t="str">
        <f t="shared" ca="1" si="87"/>
        <v>-</v>
      </c>
      <c r="H360" s="143" t="e">
        <f t="shared" ca="1" si="88"/>
        <v>#N/A</v>
      </c>
      <c r="I360" s="143" t="e">
        <f t="shared" ca="1" si="89"/>
        <v>#N/A</v>
      </c>
      <c r="J360" s="143" t="e">
        <f t="shared" ca="1" si="90"/>
        <v>#N/A</v>
      </c>
      <c r="K360" s="143" t="e">
        <f t="shared" ca="1" si="91"/>
        <v>#N/A</v>
      </c>
      <c r="L360" s="143" t="e">
        <f t="shared" ca="1" si="92"/>
        <v>#N/A</v>
      </c>
      <c r="M360" s="145" t="str">
        <f t="shared" ca="1" si="95"/>
        <v>-</v>
      </c>
      <c r="N360" s="145" t="str">
        <f t="shared" ca="1" si="94"/>
        <v>-</v>
      </c>
      <c r="O360" s="143" t="e">
        <f t="shared" ca="1" si="93"/>
        <v>#N/A</v>
      </c>
    </row>
    <row r="361" spans="1:15">
      <c r="A361" s="143">
        <v>327</v>
      </c>
      <c r="B361" s="143" t="str">
        <f t="shared" ca="1" si="86"/>
        <v>N</v>
      </c>
      <c r="C361" s="143" t="str">
        <f t="shared" ca="1" si="87"/>
        <v>-</v>
      </c>
      <c r="D361" s="143" t="str">
        <f t="shared" ca="1" si="87"/>
        <v>-</v>
      </c>
      <c r="E361" s="143" t="str">
        <f t="shared" ca="1" si="87"/>
        <v>-</v>
      </c>
      <c r="F361" s="143" t="str">
        <f t="shared" ca="1" si="87"/>
        <v>-</v>
      </c>
      <c r="G361" s="151" t="str">
        <f t="shared" ca="1" si="87"/>
        <v>-</v>
      </c>
      <c r="H361" s="143" t="e">
        <f t="shared" ca="1" si="88"/>
        <v>#N/A</v>
      </c>
      <c r="I361" s="143" t="e">
        <f t="shared" ca="1" si="89"/>
        <v>#N/A</v>
      </c>
      <c r="J361" s="143" t="e">
        <f t="shared" ca="1" si="90"/>
        <v>#N/A</v>
      </c>
      <c r="K361" s="143" t="e">
        <f t="shared" ca="1" si="91"/>
        <v>#N/A</v>
      </c>
      <c r="L361" s="143" t="e">
        <f t="shared" ca="1" si="92"/>
        <v>#N/A</v>
      </c>
      <c r="M361" s="145" t="str">
        <f t="shared" ca="1" si="95"/>
        <v>-</v>
      </c>
      <c r="N361" s="145" t="str">
        <f t="shared" ca="1" si="94"/>
        <v>-</v>
      </c>
      <c r="O361" s="143" t="e">
        <f t="shared" ca="1" si="93"/>
        <v>#N/A</v>
      </c>
    </row>
    <row r="362" spans="1:15">
      <c r="A362" s="143">
        <v>328</v>
      </c>
      <c r="B362" s="143" t="str">
        <f t="shared" ca="1" si="86"/>
        <v>N</v>
      </c>
      <c r="C362" s="143" t="str">
        <f t="shared" ca="1" si="87"/>
        <v>-</v>
      </c>
      <c r="D362" s="143" t="str">
        <f t="shared" ca="1" si="87"/>
        <v>-</v>
      </c>
      <c r="E362" s="143" t="str">
        <f t="shared" ca="1" si="87"/>
        <v>-</v>
      </c>
      <c r="F362" s="143" t="str">
        <f t="shared" ca="1" si="87"/>
        <v>-</v>
      </c>
      <c r="G362" s="151" t="str">
        <f t="shared" ca="1" si="87"/>
        <v>-</v>
      </c>
      <c r="H362" s="143" t="e">
        <f t="shared" ca="1" si="88"/>
        <v>#N/A</v>
      </c>
      <c r="I362" s="143" t="e">
        <f t="shared" ca="1" si="89"/>
        <v>#N/A</v>
      </c>
      <c r="J362" s="143" t="e">
        <f t="shared" ca="1" si="90"/>
        <v>#N/A</v>
      </c>
      <c r="K362" s="143" t="e">
        <f t="shared" ca="1" si="91"/>
        <v>#N/A</v>
      </c>
      <c r="L362" s="143" t="e">
        <f t="shared" ca="1" si="92"/>
        <v>#N/A</v>
      </c>
      <c r="M362" s="145" t="str">
        <f t="shared" ca="1" si="95"/>
        <v>-</v>
      </c>
      <c r="N362" s="145" t="str">
        <f t="shared" ca="1" si="94"/>
        <v>-</v>
      </c>
      <c r="O362" s="143" t="e">
        <f t="shared" ca="1" si="93"/>
        <v>#N/A</v>
      </c>
    </row>
    <row r="363" spans="1:15">
      <c r="A363" s="143">
        <v>329</v>
      </c>
      <c r="B363" s="143" t="str">
        <f t="shared" ca="1" si="86"/>
        <v>N</v>
      </c>
      <c r="C363" s="143" t="str">
        <f t="shared" ca="1" si="87"/>
        <v>-</v>
      </c>
      <c r="D363" s="143" t="str">
        <f t="shared" ca="1" si="87"/>
        <v>-</v>
      </c>
      <c r="E363" s="143" t="str">
        <f t="shared" ca="1" si="87"/>
        <v>-</v>
      </c>
      <c r="F363" s="143" t="str">
        <f t="shared" ca="1" si="87"/>
        <v>-</v>
      </c>
      <c r="G363" s="151" t="str">
        <f t="shared" ca="1" si="87"/>
        <v>-</v>
      </c>
      <c r="H363" s="143" t="e">
        <f t="shared" ca="1" si="88"/>
        <v>#N/A</v>
      </c>
      <c r="I363" s="143" t="e">
        <f t="shared" ca="1" si="89"/>
        <v>#N/A</v>
      </c>
      <c r="J363" s="143" t="e">
        <f t="shared" ca="1" si="90"/>
        <v>#N/A</v>
      </c>
      <c r="K363" s="143" t="e">
        <f t="shared" ca="1" si="91"/>
        <v>#N/A</v>
      </c>
      <c r="L363" s="143" t="e">
        <f t="shared" ca="1" si="92"/>
        <v>#N/A</v>
      </c>
      <c r="M363" s="145" t="str">
        <f t="shared" ca="1" si="95"/>
        <v>-</v>
      </c>
      <c r="N363" s="145" t="str">
        <f t="shared" ca="1" si="94"/>
        <v>-</v>
      </c>
      <c r="O363" s="143" t="e">
        <f t="shared" ca="1" si="93"/>
        <v>#N/A</v>
      </c>
    </row>
    <row r="364" spans="1:15">
      <c r="A364" s="143">
        <v>330</v>
      </c>
      <c r="B364" s="143" t="str">
        <f t="shared" ca="1" si="86"/>
        <v>N</v>
      </c>
      <c r="C364" s="143" t="str">
        <f t="shared" ca="1" si="87"/>
        <v>-</v>
      </c>
      <c r="D364" s="143" t="str">
        <f t="shared" ca="1" si="87"/>
        <v>-</v>
      </c>
      <c r="E364" s="143" t="str">
        <f t="shared" ca="1" si="87"/>
        <v>-</v>
      </c>
      <c r="F364" s="143" t="str">
        <f t="shared" ca="1" si="87"/>
        <v>-</v>
      </c>
      <c r="G364" s="151" t="str">
        <f t="shared" ca="1" si="87"/>
        <v>-</v>
      </c>
      <c r="H364" s="143" t="e">
        <f t="shared" ca="1" si="88"/>
        <v>#N/A</v>
      </c>
      <c r="I364" s="143" t="e">
        <f t="shared" ca="1" si="89"/>
        <v>#N/A</v>
      </c>
      <c r="J364" s="143" t="e">
        <f t="shared" ca="1" si="90"/>
        <v>#N/A</v>
      </c>
      <c r="K364" s="143" t="e">
        <f t="shared" ca="1" si="91"/>
        <v>#N/A</v>
      </c>
      <c r="L364" s="143" t="e">
        <f t="shared" ca="1" si="92"/>
        <v>#N/A</v>
      </c>
      <c r="M364" s="145" t="str">
        <f t="shared" ca="1" si="95"/>
        <v>-</v>
      </c>
      <c r="N364" s="145" t="str">
        <f t="shared" ca="1" si="94"/>
        <v>-</v>
      </c>
      <c r="O364" s="143" t="e">
        <f t="shared" ca="1" si="93"/>
        <v>#N/A</v>
      </c>
    </row>
    <row r="365" spans="1:15">
      <c r="A365" s="143">
        <v>331</v>
      </c>
      <c r="B365" s="143" t="str">
        <f t="shared" ca="1" si="86"/>
        <v>N</v>
      </c>
      <c r="C365" s="143" t="str">
        <f t="shared" ref="C365:G374" ca="1" si="96">IF($B365="OK",OFFSET(gen_sort_ul,$A365,C$26),"-")</f>
        <v>-</v>
      </c>
      <c r="D365" s="143" t="str">
        <f t="shared" ca="1" si="96"/>
        <v>-</v>
      </c>
      <c r="E365" s="143" t="str">
        <f t="shared" ca="1" si="96"/>
        <v>-</v>
      </c>
      <c r="F365" s="143" t="str">
        <f t="shared" ca="1" si="96"/>
        <v>-</v>
      </c>
      <c r="G365" s="151" t="str">
        <f t="shared" ca="1" si="96"/>
        <v>-</v>
      </c>
      <c r="H365" s="143" t="e">
        <f t="shared" ca="1" si="88"/>
        <v>#N/A</v>
      </c>
      <c r="I365" s="143" t="e">
        <f t="shared" ca="1" si="89"/>
        <v>#N/A</v>
      </c>
      <c r="J365" s="143" t="e">
        <f t="shared" ca="1" si="90"/>
        <v>#N/A</v>
      </c>
      <c r="K365" s="143" t="e">
        <f t="shared" ca="1" si="91"/>
        <v>#N/A</v>
      </c>
      <c r="L365" s="143" t="e">
        <f t="shared" ca="1" si="92"/>
        <v>#N/A</v>
      </c>
      <c r="M365" s="145" t="str">
        <f t="shared" ca="1" si="95"/>
        <v>-</v>
      </c>
      <c r="N365" s="145" t="str">
        <f t="shared" ca="1" si="94"/>
        <v>-</v>
      </c>
      <c r="O365" s="143" t="e">
        <f t="shared" ca="1" si="93"/>
        <v>#N/A</v>
      </c>
    </row>
    <row r="366" spans="1:15">
      <c r="A366" s="143">
        <v>332</v>
      </c>
      <c r="B366" s="143" t="str">
        <f t="shared" ca="1" si="86"/>
        <v>N</v>
      </c>
      <c r="C366" s="143" t="str">
        <f t="shared" ca="1" si="96"/>
        <v>-</v>
      </c>
      <c r="D366" s="143" t="str">
        <f t="shared" ca="1" si="96"/>
        <v>-</v>
      </c>
      <c r="E366" s="143" t="str">
        <f t="shared" ca="1" si="96"/>
        <v>-</v>
      </c>
      <c r="F366" s="143" t="str">
        <f t="shared" ca="1" si="96"/>
        <v>-</v>
      </c>
      <c r="G366" s="151" t="str">
        <f t="shared" ca="1" si="96"/>
        <v>-</v>
      </c>
      <c r="H366" s="143" t="e">
        <f t="shared" ca="1" si="88"/>
        <v>#N/A</v>
      </c>
      <c r="I366" s="143" t="e">
        <f t="shared" ca="1" si="89"/>
        <v>#N/A</v>
      </c>
      <c r="J366" s="143" t="e">
        <f t="shared" ca="1" si="90"/>
        <v>#N/A</v>
      </c>
      <c r="K366" s="143" t="e">
        <f t="shared" ca="1" si="91"/>
        <v>#N/A</v>
      </c>
      <c r="L366" s="143" t="e">
        <f t="shared" ca="1" si="92"/>
        <v>#N/A</v>
      </c>
      <c r="M366" s="145" t="str">
        <f t="shared" ca="1" si="95"/>
        <v>-</v>
      </c>
      <c r="N366" s="145" t="str">
        <f t="shared" ca="1" si="94"/>
        <v>-</v>
      </c>
      <c r="O366" s="143" t="e">
        <f t="shared" ca="1" si="93"/>
        <v>#N/A</v>
      </c>
    </row>
    <row r="367" spans="1:15">
      <c r="A367" s="143">
        <v>333</v>
      </c>
      <c r="B367" s="143" t="str">
        <f t="shared" ca="1" si="86"/>
        <v>N</v>
      </c>
      <c r="C367" s="143" t="str">
        <f t="shared" ca="1" si="96"/>
        <v>-</v>
      </c>
      <c r="D367" s="143" t="str">
        <f t="shared" ca="1" si="96"/>
        <v>-</v>
      </c>
      <c r="E367" s="143" t="str">
        <f t="shared" ca="1" si="96"/>
        <v>-</v>
      </c>
      <c r="F367" s="143" t="str">
        <f t="shared" ca="1" si="96"/>
        <v>-</v>
      </c>
      <c r="G367" s="151" t="str">
        <f t="shared" ca="1" si="96"/>
        <v>-</v>
      </c>
      <c r="H367" s="143" t="e">
        <f t="shared" ca="1" si="88"/>
        <v>#N/A</v>
      </c>
      <c r="I367" s="143" t="e">
        <f t="shared" ca="1" si="89"/>
        <v>#N/A</v>
      </c>
      <c r="J367" s="143" t="e">
        <f t="shared" ca="1" si="90"/>
        <v>#N/A</v>
      </c>
      <c r="K367" s="143" t="e">
        <f t="shared" ca="1" si="91"/>
        <v>#N/A</v>
      </c>
      <c r="L367" s="143" t="e">
        <f t="shared" ca="1" si="92"/>
        <v>#N/A</v>
      </c>
      <c r="M367" s="145" t="str">
        <f t="shared" ca="1" si="95"/>
        <v>-</v>
      </c>
      <c r="N367" s="145" t="str">
        <f t="shared" ca="1" si="94"/>
        <v>-</v>
      </c>
      <c r="O367" s="143" t="e">
        <f t="shared" ca="1" si="93"/>
        <v>#N/A</v>
      </c>
    </row>
    <row r="368" spans="1:15">
      <c r="A368" s="143">
        <v>334</v>
      </c>
      <c r="B368" s="143" t="str">
        <f t="shared" ca="1" si="86"/>
        <v>N</v>
      </c>
      <c r="C368" s="143" t="str">
        <f t="shared" ca="1" si="96"/>
        <v>-</v>
      </c>
      <c r="D368" s="143" t="str">
        <f t="shared" ca="1" si="96"/>
        <v>-</v>
      </c>
      <c r="E368" s="143" t="str">
        <f t="shared" ca="1" si="96"/>
        <v>-</v>
      </c>
      <c r="F368" s="143" t="str">
        <f t="shared" ca="1" si="96"/>
        <v>-</v>
      </c>
      <c r="G368" s="151" t="str">
        <f t="shared" ca="1" si="96"/>
        <v>-</v>
      </c>
      <c r="H368" s="143" t="e">
        <f t="shared" ca="1" si="88"/>
        <v>#N/A</v>
      </c>
      <c r="I368" s="143" t="e">
        <f t="shared" ca="1" si="89"/>
        <v>#N/A</v>
      </c>
      <c r="J368" s="143" t="e">
        <f t="shared" ca="1" si="90"/>
        <v>#N/A</v>
      </c>
      <c r="K368" s="143" t="e">
        <f t="shared" ca="1" si="91"/>
        <v>#N/A</v>
      </c>
      <c r="L368" s="143" t="e">
        <f t="shared" ca="1" si="92"/>
        <v>#N/A</v>
      </c>
      <c r="M368" s="145" t="str">
        <f t="shared" ca="1" si="95"/>
        <v>-</v>
      </c>
      <c r="N368" s="145" t="str">
        <f t="shared" ca="1" si="94"/>
        <v>-</v>
      </c>
      <c r="O368" s="143" t="e">
        <f t="shared" ca="1" si="93"/>
        <v>#N/A</v>
      </c>
    </row>
    <row r="369" spans="1:15">
      <c r="A369" s="143">
        <v>335</v>
      </c>
      <c r="B369" s="143" t="str">
        <f t="shared" ca="1" si="86"/>
        <v>N</v>
      </c>
      <c r="C369" s="143" t="str">
        <f t="shared" ca="1" si="96"/>
        <v>-</v>
      </c>
      <c r="D369" s="143" t="str">
        <f t="shared" ca="1" si="96"/>
        <v>-</v>
      </c>
      <c r="E369" s="143" t="str">
        <f t="shared" ca="1" si="96"/>
        <v>-</v>
      </c>
      <c r="F369" s="143" t="str">
        <f t="shared" ca="1" si="96"/>
        <v>-</v>
      </c>
      <c r="G369" s="151" t="str">
        <f t="shared" ca="1" si="96"/>
        <v>-</v>
      </c>
      <c r="H369" s="143" t="e">
        <f t="shared" ca="1" si="88"/>
        <v>#N/A</v>
      </c>
      <c r="I369" s="143" t="e">
        <f t="shared" ca="1" si="89"/>
        <v>#N/A</v>
      </c>
      <c r="J369" s="143" t="e">
        <f t="shared" ca="1" si="90"/>
        <v>#N/A</v>
      </c>
      <c r="K369" s="143" t="e">
        <f t="shared" ca="1" si="91"/>
        <v>#N/A</v>
      </c>
      <c r="L369" s="143" t="e">
        <f t="shared" ca="1" si="92"/>
        <v>#N/A</v>
      </c>
      <c r="M369" s="145" t="str">
        <f t="shared" ca="1" si="95"/>
        <v>-</v>
      </c>
      <c r="N369" s="145" t="str">
        <f t="shared" ca="1" si="94"/>
        <v>-</v>
      </c>
      <c r="O369" s="143" t="e">
        <f t="shared" ca="1" si="93"/>
        <v>#N/A</v>
      </c>
    </row>
    <row r="370" spans="1:15">
      <c r="A370" s="143">
        <v>336</v>
      </c>
      <c r="B370" s="143" t="str">
        <f t="shared" ca="1" si="86"/>
        <v>N</v>
      </c>
      <c r="C370" s="143" t="str">
        <f t="shared" ca="1" si="96"/>
        <v>-</v>
      </c>
      <c r="D370" s="143" t="str">
        <f t="shared" ca="1" si="96"/>
        <v>-</v>
      </c>
      <c r="E370" s="143" t="str">
        <f t="shared" ca="1" si="96"/>
        <v>-</v>
      </c>
      <c r="F370" s="143" t="str">
        <f t="shared" ca="1" si="96"/>
        <v>-</v>
      </c>
      <c r="G370" s="151" t="str">
        <f t="shared" ca="1" si="96"/>
        <v>-</v>
      </c>
      <c r="H370" s="143" t="e">
        <f t="shared" ca="1" si="88"/>
        <v>#N/A</v>
      </c>
      <c r="I370" s="143" t="e">
        <f t="shared" ca="1" si="89"/>
        <v>#N/A</v>
      </c>
      <c r="J370" s="143" t="e">
        <f t="shared" ca="1" si="90"/>
        <v>#N/A</v>
      </c>
      <c r="K370" s="143" t="e">
        <f t="shared" ca="1" si="91"/>
        <v>#N/A</v>
      </c>
      <c r="L370" s="143" t="e">
        <f t="shared" ca="1" si="92"/>
        <v>#N/A</v>
      </c>
      <c r="M370" s="145" t="str">
        <f t="shared" ca="1" si="95"/>
        <v>-</v>
      </c>
      <c r="N370" s="145" t="str">
        <f t="shared" ca="1" si="94"/>
        <v>-</v>
      </c>
      <c r="O370" s="143" t="e">
        <f t="shared" ca="1" si="93"/>
        <v>#N/A</v>
      </c>
    </row>
    <row r="371" spans="1:15">
      <c r="A371" s="143">
        <v>337</v>
      </c>
      <c r="B371" s="143" t="str">
        <f t="shared" ca="1" si="86"/>
        <v>N</v>
      </c>
      <c r="C371" s="143" t="str">
        <f t="shared" ca="1" si="96"/>
        <v>-</v>
      </c>
      <c r="D371" s="143" t="str">
        <f t="shared" ca="1" si="96"/>
        <v>-</v>
      </c>
      <c r="E371" s="143" t="str">
        <f t="shared" ca="1" si="96"/>
        <v>-</v>
      </c>
      <c r="F371" s="143" t="str">
        <f t="shared" ca="1" si="96"/>
        <v>-</v>
      </c>
      <c r="G371" s="151" t="str">
        <f t="shared" ca="1" si="96"/>
        <v>-</v>
      </c>
      <c r="H371" s="143" t="e">
        <f t="shared" ca="1" si="88"/>
        <v>#N/A</v>
      </c>
      <c r="I371" s="143" t="e">
        <f t="shared" ca="1" si="89"/>
        <v>#N/A</v>
      </c>
      <c r="J371" s="143" t="e">
        <f t="shared" ca="1" si="90"/>
        <v>#N/A</v>
      </c>
      <c r="K371" s="143" t="e">
        <f t="shared" ca="1" si="91"/>
        <v>#N/A</v>
      </c>
      <c r="L371" s="143" t="e">
        <f t="shared" ca="1" si="92"/>
        <v>#N/A</v>
      </c>
      <c r="M371" s="145" t="str">
        <f t="shared" ca="1" si="95"/>
        <v>-</v>
      </c>
      <c r="N371" s="145" t="str">
        <f t="shared" ca="1" si="94"/>
        <v>-</v>
      </c>
      <c r="O371" s="143" t="e">
        <f t="shared" ca="1" si="93"/>
        <v>#N/A</v>
      </c>
    </row>
    <row r="372" spans="1:15">
      <c r="A372" s="143">
        <v>338</v>
      </c>
      <c r="B372" s="143" t="str">
        <f t="shared" ca="1" si="86"/>
        <v>N</v>
      </c>
      <c r="C372" s="143" t="str">
        <f t="shared" ca="1" si="96"/>
        <v>-</v>
      </c>
      <c r="D372" s="143" t="str">
        <f t="shared" ca="1" si="96"/>
        <v>-</v>
      </c>
      <c r="E372" s="143" t="str">
        <f t="shared" ca="1" si="96"/>
        <v>-</v>
      </c>
      <c r="F372" s="143" t="str">
        <f t="shared" ca="1" si="96"/>
        <v>-</v>
      </c>
      <c r="G372" s="151" t="str">
        <f t="shared" ca="1" si="96"/>
        <v>-</v>
      </c>
      <c r="H372" s="143" t="e">
        <f t="shared" ca="1" si="88"/>
        <v>#N/A</v>
      </c>
      <c r="I372" s="143" t="e">
        <f t="shared" ca="1" si="89"/>
        <v>#N/A</v>
      </c>
      <c r="J372" s="143" t="e">
        <f t="shared" ca="1" si="90"/>
        <v>#N/A</v>
      </c>
      <c r="K372" s="143" t="e">
        <f t="shared" ca="1" si="91"/>
        <v>#N/A</v>
      </c>
      <c r="L372" s="143" t="e">
        <f t="shared" ca="1" si="92"/>
        <v>#N/A</v>
      </c>
      <c r="M372" s="145" t="str">
        <f t="shared" ca="1" si="95"/>
        <v>-</v>
      </c>
      <c r="N372" s="145" t="str">
        <f t="shared" ca="1" si="94"/>
        <v>-</v>
      </c>
      <c r="O372" s="143" t="e">
        <f t="shared" ca="1" si="93"/>
        <v>#N/A</v>
      </c>
    </row>
    <row r="373" spans="1:15">
      <c r="A373" s="143">
        <v>339</v>
      </c>
      <c r="B373" s="143" t="str">
        <f t="shared" ca="1" si="86"/>
        <v>N</v>
      </c>
      <c r="C373" s="143" t="str">
        <f t="shared" ca="1" si="96"/>
        <v>-</v>
      </c>
      <c r="D373" s="143" t="str">
        <f t="shared" ca="1" si="96"/>
        <v>-</v>
      </c>
      <c r="E373" s="143" t="str">
        <f t="shared" ca="1" si="96"/>
        <v>-</v>
      </c>
      <c r="F373" s="143" t="str">
        <f t="shared" ca="1" si="96"/>
        <v>-</v>
      </c>
      <c r="G373" s="151" t="str">
        <f t="shared" ca="1" si="96"/>
        <v>-</v>
      </c>
      <c r="H373" s="143" t="e">
        <f t="shared" ca="1" si="88"/>
        <v>#N/A</v>
      </c>
      <c r="I373" s="143" t="e">
        <f t="shared" ca="1" si="89"/>
        <v>#N/A</v>
      </c>
      <c r="J373" s="143" t="e">
        <f t="shared" ca="1" si="90"/>
        <v>#N/A</v>
      </c>
      <c r="K373" s="143" t="e">
        <f t="shared" ca="1" si="91"/>
        <v>#N/A</v>
      </c>
      <c r="L373" s="143" t="e">
        <f t="shared" ca="1" si="92"/>
        <v>#N/A</v>
      </c>
      <c r="M373" s="145" t="str">
        <f t="shared" ca="1" si="95"/>
        <v>-</v>
      </c>
      <c r="N373" s="145" t="str">
        <f t="shared" ca="1" si="94"/>
        <v>-</v>
      </c>
      <c r="O373" s="143" t="e">
        <f t="shared" ca="1" si="93"/>
        <v>#N/A</v>
      </c>
    </row>
    <row r="374" spans="1:15">
      <c r="A374" s="143">
        <v>340</v>
      </c>
      <c r="B374" s="143" t="str">
        <f t="shared" ca="1" si="86"/>
        <v>N</v>
      </c>
      <c r="C374" s="143" t="str">
        <f t="shared" ca="1" si="96"/>
        <v>-</v>
      </c>
      <c r="D374" s="143" t="str">
        <f t="shared" ca="1" si="96"/>
        <v>-</v>
      </c>
      <c r="E374" s="143" t="str">
        <f t="shared" ca="1" si="96"/>
        <v>-</v>
      </c>
      <c r="F374" s="143" t="str">
        <f t="shared" ca="1" si="96"/>
        <v>-</v>
      </c>
      <c r="G374" s="151" t="str">
        <f t="shared" ca="1" si="96"/>
        <v>-</v>
      </c>
      <c r="H374" s="143" t="e">
        <f t="shared" ca="1" si="88"/>
        <v>#N/A</v>
      </c>
      <c r="I374" s="143" t="e">
        <f t="shared" ca="1" si="89"/>
        <v>#N/A</v>
      </c>
      <c r="J374" s="143" t="e">
        <f t="shared" ca="1" si="90"/>
        <v>#N/A</v>
      </c>
      <c r="K374" s="143" t="e">
        <f t="shared" ca="1" si="91"/>
        <v>#N/A</v>
      </c>
      <c r="L374" s="143" t="e">
        <f t="shared" ca="1" si="92"/>
        <v>#N/A</v>
      </c>
      <c r="M374" s="145" t="str">
        <f t="shared" ca="1" si="95"/>
        <v>-</v>
      </c>
      <c r="N374" s="145" t="str">
        <f t="shared" ca="1" si="94"/>
        <v>-</v>
      </c>
      <c r="O374" s="143" t="e">
        <f t="shared" ca="1" si="93"/>
        <v>#N/A</v>
      </c>
    </row>
    <row r="375" spans="1:15">
      <c r="A375" s="143">
        <v>341</v>
      </c>
      <c r="B375" s="143" t="str">
        <f t="shared" ca="1" si="86"/>
        <v>N</v>
      </c>
      <c r="C375" s="143" t="str">
        <f t="shared" ref="C375:G384" ca="1" si="97">IF($B375="OK",OFFSET(gen_sort_ul,$A375,C$26),"-")</f>
        <v>-</v>
      </c>
      <c r="D375" s="143" t="str">
        <f t="shared" ca="1" si="97"/>
        <v>-</v>
      </c>
      <c r="E375" s="143" t="str">
        <f t="shared" ca="1" si="97"/>
        <v>-</v>
      </c>
      <c r="F375" s="143" t="str">
        <f t="shared" ca="1" si="97"/>
        <v>-</v>
      </c>
      <c r="G375" s="151" t="str">
        <f t="shared" ca="1" si="97"/>
        <v>-</v>
      </c>
      <c r="H375" s="143" t="e">
        <f t="shared" ca="1" si="88"/>
        <v>#N/A</v>
      </c>
      <c r="I375" s="143" t="e">
        <f t="shared" ca="1" si="89"/>
        <v>#N/A</v>
      </c>
      <c r="J375" s="143" t="e">
        <f t="shared" ca="1" si="90"/>
        <v>#N/A</v>
      </c>
      <c r="K375" s="143" t="e">
        <f t="shared" ca="1" si="91"/>
        <v>#N/A</v>
      </c>
      <c r="L375" s="143" t="e">
        <f t="shared" ca="1" si="92"/>
        <v>#N/A</v>
      </c>
      <c r="M375" s="145" t="str">
        <f t="shared" ca="1" si="95"/>
        <v>-</v>
      </c>
      <c r="N375" s="145" t="str">
        <f t="shared" ca="1" si="94"/>
        <v>-</v>
      </c>
      <c r="O375" s="143" t="e">
        <f t="shared" ca="1" si="93"/>
        <v>#N/A</v>
      </c>
    </row>
    <row r="376" spans="1:15">
      <c r="A376" s="143">
        <v>342</v>
      </c>
      <c r="B376" s="143" t="str">
        <f t="shared" ca="1" si="86"/>
        <v>N</v>
      </c>
      <c r="C376" s="143" t="str">
        <f t="shared" ca="1" si="97"/>
        <v>-</v>
      </c>
      <c r="D376" s="143" t="str">
        <f t="shared" ca="1" si="97"/>
        <v>-</v>
      </c>
      <c r="E376" s="143" t="str">
        <f t="shared" ca="1" si="97"/>
        <v>-</v>
      </c>
      <c r="F376" s="143" t="str">
        <f t="shared" ca="1" si="97"/>
        <v>-</v>
      </c>
      <c r="G376" s="151" t="str">
        <f t="shared" ca="1" si="97"/>
        <v>-</v>
      </c>
      <c r="H376" s="143" t="e">
        <f t="shared" ca="1" si="88"/>
        <v>#N/A</v>
      </c>
      <c r="I376" s="143" t="e">
        <f t="shared" ca="1" si="89"/>
        <v>#N/A</v>
      </c>
      <c r="J376" s="143" t="e">
        <f t="shared" ca="1" si="90"/>
        <v>#N/A</v>
      </c>
      <c r="K376" s="143" t="e">
        <f t="shared" ca="1" si="91"/>
        <v>#N/A</v>
      </c>
      <c r="L376" s="143" t="e">
        <f t="shared" ca="1" si="92"/>
        <v>#N/A</v>
      </c>
      <c r="M376" s="145" t="str">
        <f t="shared" ca="1" si="95"/>
        <v>-</v>
      </c>
      <c r="N376" s="145" t="str">
        <f t="shared" ca="1" si="94"/>
        <v>-</v>
      </c>
      <c r="O376" s="143" t="e">
        <f t="shared" ca="1" si="93"/>
        <v>#N/A</v>
      </c>
    </row>
    <row r="377" spans="1:15">
      <c r="A377" s="143">
        <v>343</v>
      </c>
      <c r="B377" s="143" t="str">
        <f t="shared" ca="1" si="86"/>
        <v>N</v>
      </c>
      <c r="C377" s="143" t="str">
        <f t="shared" ca="1" si="97"/>
        <v>-</v>
      </c>
      <c r="D377" s="143" t="str">
        <f t="shared" ca="1" si="97"/>
        <v>-</v>
      </c>
      <c r="E377" s="143" t="str">
        <f t="shared" ca="1" si="97"/>
        <v>-</v>
      </c>
      <c r="F377" s="143" t="str">
        <f t="shared" ca="1" si="97"/>
        <v>-</v>
      </c>
      <c r="G377" s="151" t="str">
        <f t="shared" ca="1" si="97"/>
        <v>-</v>
      </c>
      <c r="H377" s="143" t="e">
        <f t="shared" ca="1" si="88"/>
        <v>#N/A</v>
      </c>
      <c r="I377" s="143" t="e">
        <f t="shared" ca="1" si="89"/>
        <v>#N/A</v>
      </c>
      <c r="J377" s="143" t="e">
        <f t="shared" ca="1" si="90"/>
        <v>#N/A</v>
      </c>
      <c r="K377" s="143" t="e">
        <f t="shared" ca="1" si="91"/>
        <v>#N/A</v>
      </c>
      <c r="L377" s="143" t="e">
        <f t="shared" ca="1" si="92"/>
        <v>#N/A</v>
      </c>
      <c r="M377" s="145" t="str">
        <f t="shared" ca="1" si="95"/>
        <v>-</v>
      </c>
      <c r="N377" s="145" t="str">
        <f t="shared" ca="1" si="94"/>
        <v>-</v>
      </c>
      <c r="O377" s="143" t="e">
        <f t="shared" ca="1" si="93"/>
        <v>#N/A</v>
      </c>
    </row>
    <row r="378" spans="1:15">
      <c r="A378" s="143">
        <v>344</v>
      </c>
      <c r="B378" s="143" t="str">
        <f t="shared" ca="1" si="86"/>
        <v>N</v>
      </c>
      <c r="C378" s="143" t="str">
        <f t="shared" ca="1" si="97"/>
        <v>-</v>
      </c>
      <c r="D378" s="143" t="str">
        <f t="shared" ca="1" si="97"/>
        <v>-</v>
      </c>
      <c r="E378" s="143" t="str">
        <f t="shared" ca="1" si="97"/>
        <v>-</v>
      </c>
      <c r="F378" s="143" t="str">
        <f t="shared" ca="1" si="97"/>
        <v>-</v>
      </c>
      <c r="G378" s="151" t="str">
        <f t="shared" ca="1" si="97"/>
        <v>-</v>
      </c>
      <c r="H378" s="143" t="e">
        <f t="shared" ca="1" si="88"/>
        <v>#N/A</v>
      </c>
      <c r="I378" s="143" t="e">
        <f t="shared" ca="1" si="89"/>
        <v>#N/A</v>
      </c>
      <c r="J378" s="143" t="e">
        <f t="shared" ca="1" si="90"/>
        <v>#N/A</v>
      </c>
      <c r="K378" s="143" t="e">
        <f t="shared" ca="1" si="91"/>
        <v>#N/A</v>
      </c>
      <c r="L378" s="143" t="e">
        <f t="shared" ca="1" si="92"/>
        <v>#N/A</v>
      </c>
      <c r="M378" s="145" t="str">
        <f t="shared" ca="1" si="95"/>
        <v>-</v>
      </c>
      <c r="N378" s="145" t="str">
        <f t="shared" ca="1" si="94"/>
        <v>-</v>
      </c>
      <c r="O378" s="143" t="e">
        <f t="shared" ca="1" si="93"/>
        <v>#N/A</v>
      </c>
    </row>
    <row r="379" spans="1:15">
      <c r="A379" s="143">
        <v>345</v>
      </c>
      <c r="B379" s="143" t="str">
        <f t="shared" ca="1" si="86"/>
        <v>N</v>
      </c>
      <c r="C379" s="143" t="str">
        <f t="shared" ca="1" si="97"/>
        <v>-</v>
      </c>
      <c r="D379" s="143" t="str">
        <f t="shared" ca="1" si="97"/>
        <v>-</v>
      </c>
      <c r="E379" s="143" t="str">
        <f t="shared" ca="1" si="97"/>
        <v>-</v>
      </c>
      <c r="F379" s="143" t="str">
        <f t="shared" ca="1" si="97"/>
        <v>-</v>
      </c>
      <c r="G379" s="151" t="str">
        <f t="shared" ca="1" si="97"/>
        <v>-</v>
      </c>
      <c r="H379" s="143" t="e">
        <f t="shared" ca="1" si="88"/>
        <v>#N/A</v>
      </c>
      <c r="I379" s="143" t="e">
        <f t="shared" ca="1" si="89"/>
        <v>#N/A</v>
      </c>
      <c r="J379" s="143" t="e">
        <f t="shared" ca="1" si="90"/>
        <v>#N/A</v>
      </c>
      <c r="K379" s="143" t="e">
        <f t="shared" ca="1" si="91"/>
        <v>#N/A</v>
      </c>
      <c r="L379" s="143" t="e">
        <f t="shared" ca="1" si="92"/>
        <v>#N/A</v>
      </c>
      <c r="M379" s="145" t="str">
        <f t="shared" ca="1" si="95"/>
        <v>-</v>
      </c>
      <c r="N379" s="145" t="str">
        <f t="shared" ca="1" si="94"/>
        <v>-</v>
      </c>
      <c r="O379" s="143" t="e">
        <f t="shared" ca="1" si="93"/>
        <v>#N/A</v>
      </c>
    </row>
    <row r="380" spans="1:15">
      <c r="A380" s="143">
        <v>346</v>
      </c>
      <c r="B380" s="143" t="str">
        <f t="shared" ca="1" si="86"/>
        <v>N</v>
      </c>
      <c r="C380" s="143" t="str">
        <f t="shared" ca="1" si="97"/>
        <v>-</v>
      </c>
      <c r="D380" s="143" t="str">
        <f t="shared" ca="1" si="97"/>
        <v>-</v>
      </c>
      <c r="E380" s="143" t="str">
        <f t="shared" ca="1" si="97"/>
        <v>-</v>
      </c>
      <c r="F380" s="143" t="str">
        <f t="shared" ca="1" si="97"/>
        <v>-</v>
      </c>
      <c r="G380" s="151" t="str">
        <f t="shared" ca="1" si="97"/>
        <v>-</v>
      </c>
      <c r="H380" s="143" t="e">
        <f t="shared" ca="1" si="88"/>
        <v>#N/A</v>
      </c>
      <c r="I380" s="143" t="e">
        <f t="shared" ca="1" si="89"/>
        <v>#N/A</v>
      </c>
      <c r="J380" s="143" t="e">
        <f t="shared" ca="1" si="90"/>
        <v>#N/A</v>
      </c>
      <c r="K380" s="143" t="e">
        <f t="shared" ca="1" si="91"/>
        <v>#N/A</v>
      </c>
      <c r="L380" s="143" t="e">
        <f t="shared" ca="1" si="92"/>
        <v>#N/A</v>
      </c>
      <c r="M380" s="145" t="str">
        <f t="shared" ca="1" si="95"/>
        <v>-</v>
      </c>
      <c r="N380" s="145" t="str">
        <f t="shared" ca="1" si="94"/>
        <v>-</v>
      </c>
      <c r="O380" s="143" t="e">
        <f t="shared" ca="1" si="93"/>
        <v>#N/A</v>
      </c>
    </row>
    <row r="381" spans="1:15">
      <c r="A381" s="143">
        <v>347</v>
      </c>
      <c r="B381" s="143" t="str">
        <f t="shared" ca="1" si="86"/>
        <v>N</v>
      </c>
      <c r="C381" s="143" t="str">
        <f t="shared" ca="1" si="97"/>
        <v>-</v>
      </c>
      <c r="D381" s="143" t="str">
        <f t="shared" ca="1" si="97"/>
        <v>-</v>
      </c>
      <c r="E381" s="143" t="str">
        <f t="shared" ca="1" si="97"/>
        <v>-</v>
      </c>
      <c r="F381" s="143" t="str">
        <f t="shared" ca="1" si="97"/>
        <v>-</v>
      </c>
      <c r="G381" s="151" t="str">
        <f t="shared" ca="1" si="97"/>
        <v>-</v>
      </c>
      <c r="H381" s="143" t="e">
        <f t="shared" ca="1" si="88"/>
        <v>#N/A</v>
      </c>
      <c r="I381" s="143" t="e">
        <f t="shared" ca="1" si="89"/>
        <v>#N/A</v>
      </c>
      <c r="J381" s="143" t="e">
        <f t="shared" ca="1" si="90"/>
        <v>#N/A</v>
      </c>
      <c r="K381" s="143" t="e">
        <f t="shared" ca="1" si="91"/>
        <v>#N/A</v>
      </c>
      <c r="L381" s="143" t="e">
        <f t="shared" ca="1" si="92"/>
        <v>#N/A</v>
      </c>
      <c r="M381" s="145" t="str">
        <f t="shared" ca="1" si="95"/>
        <v>-</v>
      </c>
      <c r="N381" s="145" t="str">
        <f t="shared" ca="1" si="94"/>
        <v>-</v>
      </c>
      <c r="O381" s="143" t="e">
        <f t="shared" ca="1" si="93"/>
        <v>#N/A</v>
      </c>
    </row>
    <row r="382" spans="1:15">
      <c r="A382" s="143">
        <v>348</v>
      </c>
      <c r="B382" s="143" t="str">
        <f t="shared" ca="1" si="86"/>
        <v>N</v>
      </c>
      <c r="C382" s="143" t="str">
        <f t="shared" ca="1" si="97"/>
        <v>-</v>
      </c>
      <c r="D382" s="143" t="str">
        <f t="shared" ca="1" si="97"/>
        <v>-</v>
      </c>
      <c r="E382" s="143" t="str">
        <f t="shared" ca="1" si="97"/>
        <v>-</v>
      </c>
      <c r="F382" s="143" t="str">
        <f t="shared" ca="1" si="97"/>
        <v>-</v>
      </c>
      <c r="G382" s="151" t="str">
        <f t="shared" ca="1" si="97"/>
        <v>-</v>
      </c>
      <c r="H382" s="143" t="e">
        <f t="shared" ca="1" si="88"/>
        <v>#N/A</v>
      </c>
      <c r="I382" s="143" t="e">
        <f t="shared" ca="1" si="89"/>
        <v>#N/A</v>
      </c>
      <c r="J382" s="143" t="e">
        <f t="shared" ca="1" si="90"/>
        <v>#N/A</v>
      </c>
      <c r="K382" s="143" t="e">
        <f t="shared" ca="1" si="91"/>
        <v>#N/A</v>
      </c>
      <c r="L382" s="143" t="e">
        <f t="shared" ca="1" si="92"/>
        <v>#N/A</v>
      </c>
      <c r="M382" s="145" t="str">
        <f t="shared" ca="1" si="95"/>
        <v>-</v>
      </c>
      <c r="N382" s="145" t="str">
        <f t="shared" ca="1" si="94"/>
        <v>-</v>
      </c>
      <c r="O382" s="143" t="e">
        <f t="shared" ca="1" si="93"/>
        <v>#N/A</v>
      </c>
    </row>
    <row r="383" spans="1:15">
      <c r="A383" s="143">
        <v>349</v>
      </c>
      <c r="B383" s="143" t="str">
        <f t="shared" ca="1" si="86"/>
        <v>N</v>
      </c>
      <c r="C383" s="143" t="str">
        <f t="shared" ca="1" si="97"/>
        <v>-</v>
      </c>
      <c r="D383" s="143" t="str">
        <f t="shared" ca="1" si="97"/>
        <v>-</v>
      </c>
      <c r="E383" s="143" t="str">
        <f t="shared" ca="1" si="97"/>
        <v>-</v>
      </c>
      <c r="F383" s="143" t="str">
        <f t="shared" ca="1" si="97"/>
        <v>-</v>
      </c>
      <c r="G383" s="151" t="str">
        <f t="shared" ca="1" si="97"/>
        <v>-</v>
      </c>
      <c r="H383" s="143" t="e">
        <f t="shared" ca="1" si="88"/>
        <v>#N/A</v>
      </c>
      <c r="I383" s="143" t="e">
        <f t="shared" ca="1" si="89"/>
        <v>#N/A</v>
      </c>
      <c r="J383" s="143" t="e">
        <f t="shared" ca="1" si="90"/>
        <v>#N/A</v>
      </c>
      <c r="K383" s="143" t="e">
        <f t="shared" ca="1" si="91"/>
        <v>#N/A</v>
      </c>
      <c r="L383" s="143" t="e">
        <f t="shared" ca="1" si="92"/>
        <v>#N/A</v>
      </c>
      <c r="M383" s="145" t="str">
        <f t="shared" ca="1" si="95"/>
        <v>-</v>
      </c>
      <c r="N383" s="145" t="str">
        <f t="shared" ca="1" si="94"/>
        <v>-</v>
      </c>
      <c r="O383" s="143" t="e">
        <f t="shared" ca="1" si="93"/>
        <v>#N/A</v>
      </c>
    </row>
    <row r="384" spans="1:15">
      <c r="A384" s="143">
        <v>350</v>
      </c>
      <c r="B384" s="143" t="str">
        <f t="shared" ca="1" si="86"/>
        <v>N</v>
      </c>
      <c r="C384" s="143" t="str">
        <f t="shared" ca="1" si="97"/>
        <v>-</v>
      </c>
      <c r="D384" s="143" t="str">
        <f t="shared" ca="1" si="97"/>
        <v>-</v>
      </c>
      <c r="E384" s="143" t="str">
        <f t="shared" ca="1" si="97"/>
        <v>-</v>
      </c>
      <c r="F384" s="143" t="str">
        <f t="shared" ca="1" si="97"/>
        <v>-</v>
      </c>
      <c r="G384" s="151" t="str">
        <f t="shared" ca="1" si="97"/>
        <v>-</v>
      </c>
      <c r="H384" s="143" t="e">
        <f t="shared" ca="1" si="88"/>
        <v>#N/A</v>
      </c>
      <c r="I384" s="143" t="e">
        <f t="shared" ca="1" si="89"/>
        <v>#N/A</v>
      </c>
      <c r="J384" s="143" t="e">
        <f t="shared" ca="1" si="90"/>
        <v>#N/A</v>
      </c>
      <c r="K384" s="143" t="e">
        <f t="shared" ca="1" si="91"/>
        <v>#N/A</v>
      </c>
      <c r="L384" s="143" t="e">
        <f t="shared" ca="1" si="92"/>
        <v>#N/A</v>
      </c>
      <c r="M384" s="145" t="str">
        <f t="shared" ca="1" si="95"/>
        <v>-</v>
      </c>
      <c r="N384" s="145" t="str">
        <f t="shared" ca="1" si="94"/>
        <v>-</v>
      </c>
      <c r="O384" s="143" t="e">
        <f t="shared" ca="1" si="93"/>
        <v>#N/A</v>
      </c>
    </row>
    <row r="385" spans="1:15">
      <c r="A385" s="143">
        <v>351</v>
      </c>
      <c r="B385" s="143" t="str">
        <f t="shared" ca="1" si="86"/>
        <v>N</v>
      </c>
      <c r="C385" s="143" t="str">
        <f t="shared" ref="C385:G394" ca="1" si="98">IF($B385="OK",OFFSET(gen_sort_ul,$A385,C$26),"-")</f>
        <v>-</v>
      </c>
      <c r="D385" s="143" t="str">
        <f t="shared" ca="1" si="98"/>
        <v>-</v>
      </c>
      <c r="E385" s="143" t="str">
        <f t="shared" ca="1" si="98"/>
        <v>-</v>
      </c>
      <c r="F385" s="143" t="str">
        <f t="shared" ca="1" si="98"/>
        <v>-</v>
      </c>
      <c r="G385" s="151" t="str">
        <f t="shared" ca="1" si="98"/>
        <v>-</v>
      </c>
      <c r="H385" s="143" t="e">
        <f t="shared" ca="1" si="88"/>
        <v>#N/A</v>
      </c>
      <c r="I385" s="143" t="e">
        <f t="shared" ca="1" si="89"/>
        <v>#N/A</v>
      </c>
      <c r="J385" s="143" t="e">
        <f t="shared" ca="1" si="90"/>
        <v>#N/A</v>
      </c>
      <c r="K385" s="143" t="e">
        <f t="shared" ca="1" si="91"/>
        <v>#N/A</v>
      </c>
      <c r="L385" s="143" t="e">
        <f t="shared" ca="1" si="92"/>
        <v>#N/A</v>
      </c>
      <c r="M385" s="145" t="str">
        <f t="shared" ca="1" si="95"/>
        <v>-</v>
      </c>
      <c r="N385" s="145" t="str">
        <f t="shared" ca="1" si="94"/>
        <v>-</v>
      </c>
      <c r="O385" s="143" t="e">
        <f t="shared" ca="1" si="93"/>
        <v>#N/A</v>
      </c>
    </row>
    <row r="386" spans="1:15">
      <c r="A386" s="143">
        <v>352</v>
      </c>
      <c r="B386" s="143" t="str">
        <f t="shared" ca="1" si="86"/>
        <v>N</v>
      </c>
      <c r="C386" s="143" t="str">
        <f t="shared" ca="1" si="98"/>
        <v>-</v>
      </c>
      <c r="D386" s="143" t="str">
        <f t="shared" ca="1" si="98"/>
        <v>-</v>
      </c>
      <c r="E386" s="143" t="str">
        <f t="shared" ca="1" si="98"/>
        <v>-</v>
      </c>
      <c r="F386" s="143" t="str">
        <f t="shared" ca="1" si="98"/>
        <v>-</v>
      </c>
      <c r="G386" s="151" t="str">
        <f t="shared" ca="1" si="98"/>
        <v>-</v>
      </c>
      <c r="H386" s="143" t="e">
        <f t="shared" ca="1" si="88"/>
        <v>#N/A</v>
      </c>
      <c r="I386" s="143" t="e">
        <f t="shared" ca="1" si="89"/>
        <v>#N/A</v>
      </c>
      <c r="J386" s="143" t="e">
        <f t="shared" ca="1" si="90"/>
        <v>#N/A</v>
      </c>
      <c r="K386" s="143" t="e">
        <f t="shared" ca="1" si="91"/>
        <v>#N/A</v>
      </c>
      <c r="L386" s="143" t="e">
        <f t="shared" ca="1" si="92"/>
        <v>#N/A</v>
      </c>
      <c r="M386" s="145" t="str">
        <f t="shared" ca="1" si="95"/>
        <v>-</v>
      </c>
      <c r="N386" s="145" t="str">
        <f t="shared" ca="1" si="94"/>
        <v>-</v>
      </c>
      <c r="O386" s="143" t="e">
        <f t="shared" ca="1" si="93"/>
        <v>#N/A</v>
      </c>
    </row>
    <row r="387" spans="1:15">
      <c r="A387" s="143">
        <v>353</v>
      </c>
      <c r="B387" s="143" t="str">
        <f t="shared" ca="1" si="86"/>
        <v>N</v>
      </c>
      <c r="C387" s="143" t="str">
        <f t="shared" ca="1" si="98"/>
        <v>-</v>
      </c>
      <c r="D387" s="143" t="str">
        <f t="shared" ca="1" si="98"/>
        <v>-</v>
      </c>
      <c r="E387" s="143" t="str">
        <f t="shared" ca="1" si="98"/>
        <v>-</v>
      </c>
      <c r="F387" s="143" t="str">
        <f t="shared" ca="1" si="98"/>
        <v>-</v>
      </c>
      <c r="G387" s="151" t="str">
        <f t="shared" ca="1" si="98"/>
        <v>-</v>
      </c>
      <c r="H387" s="143" t="e">
        <f t="shared" ca="1" si="88"/>
        <v>#N/A</v>
      </c>
      <c r="I387" s="143" t="e">
        <f t="shared" ca="1" si="89"/>
        <v>#N/A</v>
      </c>
      <c r="J387" s="143" t="e">
        <f t="shared" ca="1" si="90"/>
        <v>#N/A</v>
      </c>
      <c r="K387" s="143" t="e">
        <f t="shared" ca="1" si="91"/>
        <v>#N/A</v>
      </c>
      <c r="L387" s="143" t="e">
        <f t="shared" ca="1" si="92"/>
        <v>#N/A</v>
      </c>
      <c r="M387" s="145" t="str">
        <f t="shared" ca="1" si="95"/>
        <v>-</v>
      </c>
      <c r="N387" s="145" t="str">
        <f t="shared" ca="1" si="94"/>
        <v>-</v>
      </c>
      <c r="O387" s="143" t="e">
        <f t="shared" ca="1" si="93"/>
        <v>#N/A</v>
      </c>
    </row>
    <row r="388" spans="1:15">
      <c r="A388" s="143">
        <v>354</v>
      </c>
      <c r="B388" s="143" t="str">
        <f t="shared" ca="1" si="86"/>
        <v>N</v>
      </c>
      <c r="C388" s="143" t="str">
        <f t="shared" ca="1" si="98"/>
        <v>-</v>
      </c>
      <c r="D388" s="143" t="str">
        <f t="shared" ca="1" si="98"/>
        <v>-</v>
      </c>
      <c r="E388" s="143" t="str">
        <f t="shared" ca="1" si="98"/>
        <v>-</v>
      </c>
      <c r="F388" s="143" t="str">
        <f t="shared" ca="1" si="98"/>
        <v>-</v>
      </c>
      <c r="G388" s="151" t="str">
        <f t="shared" ca="1" si="98"/>
        <v>-</v>
      </c>
      <c r="H388" s="143" t="e">
        <f t="shared" ca="1" si="88"/>
        <v>#N/A</v>
      </c>
      <c r="I388" s="143" t="e">
        <f t="shared" ca="1" si="89"/>
        <v>#N/A</v>
      </c>
      <c r="J388" s="143" t="e">
        <f t="shared" ca="1" si="90"/>
        <v>#N/A</v>
      </c>
      <c r="K388" s="143" t="e">
        <f t="shared" ca="1" si="91"/>
        <v>#N/A</v>
      </c>
      <c r="L388" s="143" t="e">
        <f t="shared" ca="1" si="92"/>
        <v>#N/A</v>
      </c>
      <c r="M388" s="145" t="str">
        <f t="shared" ca="1" si="95"/>
        <v>-</v>
      </c>
      <c r="N388" s="145" t="str">
        <f t="shared" ca="1" si="94"/>
        <v>-</v>
      </c>
      <c r="O388" s="143" t="e">
        <f t="shared" ca="1" si="93"/>
        <v>#N/A</v>
      </c>
    </row>
    <row r="389" spans="1:15">
      <c r="A389" s="143">
        <v>355</v>
      </c>
      <c r="B389" s="143" t="str">
        <f t="shared" ca="1" si="86"/>
        <v>N</v>
      </c>
      <c r="C389" s="143" t="str">
        <f t="shared" ca="1" si="98"/>
        <v>-</v>
      </c>
      <c r="D389" s="143" t="str">
        <f t="shared" ca="1" si="98"/>
        <v>-</v>
      </c>
      <c r="E389" s="143" t="str">
        <f t="shared" ca="1" si="98"/>
        <v>-</v>
      </c>
      <c r="F389" s="143" t="str">
        <f t="shared" ca="1" si="98"/>
        <v>-</v>
      </c>
      <c r="G389" s="151" t="str">
        <f t="shared" ca="1" si="98"/>
        <v>-</v>
      </c>
      <c r="H389" s="143" t="e">
        <f t="shared" ca="1" si="88"/>
        <v>#N/A</v>
      </c>
      <c r="I389" s="143" t="e">
        <f t="shared" ca="1" si="89"/>
        <v>#N/A</v>
      </c>
      <c r="J389" s="143" t="e">
        <f t="shared" ca="1" si="90"/>
        <v>#N/A</v>
      </c>
      <c r="K389" s="143" t="e">
        <f t="shared" ca="1" si="91"/>
        <v>#N/A</v>
      </c>
      <c r="L389" s="143" t="e">
        <f t="shared" ca="1" si="92"/>
        <v>#N/A</v>
      </c>
      <c r="M389" s="145" t="str">
        <f t="shared" ca="1" si="95"/>
        <v>-</v>
      </c>
      <c r="N389" s="145" t="str">
        <f t="shared" ca="1" si="94"/>
        <v>-</v>
      </c>
      <c r="O389" s="143" t="e">
        <f t="shared" ca="1" si="93"/>
        <v>#N/A</v>
      </c>
    </row>
    <row r="390" spans="1:15">
      <c r="A390" s="143">
        <v>356</v>
      </c>
      <c r="B390" s="143" t="str">
        <f t="shared" ca="1" si="86"/>
        <v>N</v>
      </c>
      <c r="C390" s="143" t="str">
        <f t="shared" ca="1" si="98"/>
        <v>-</v>
      </c>
      <c r="D390" s="143" t="str">
        <f t="shared" ca="1" si="98"/>
        <v>-</v>
      </c>
      <c r="E390" s="143" t="str">
        <f t="shared" ca="1" si="98"/>
        <v>-</v>
      </c>
      <c r="F390" s="143" t="str">
        <f t="shared" ca="1" si="98"/>
        <v>-</v>
      </c>
      <c r="G390" s="151" t="str">
        <f t="shared" ca="1" si="98"/>
        <v>-</v>
      </c>
      <c r="H390" s="143" t="e">
        <f t="shared" ca="1" si="88"/>
        <v>#N/A</v>
      </c>
      <c r="I390" s="143" t="e">
        <f t="shared" ca="1" si="89"/>
        <v>#N/A</v>
      </c>
      <c r="J390" s="143" t="e">
        <f t="shared" ca="1" si="90"/>
        <v>#N/A</v>
      </c>
      <c r="K390" s="143" t="e">
        <f t="shared" ca="1" si="91"/>
        <v>#N/A</v>
      </c>
      <c r="L390" s="143" t="e">
        <f t="shared" ca="1" si="92"/>
        <v>#N/A</v>
      </c>
      <c r="M390" s="145" t="str">
        <f t="shared" ca="1" si="95"/>
        <v>-</v>
      </c>
      <c r="N390" s="145" t="str">
        <f t="shared" ca="1" si="94"/>
        <v>-</v>
      </c>
      <c r="O390" s="143" t="e">
        <f t="shared" ca="1" si="93"/>
        <v>#N/A</v>
      </c>
    </row>
    <row r="391" spans="1:15">
      <c r="A391" s="143">
        <v>357</v>
      </c>
      <c r="B391" s="143" t="str">
        <f t="shared" ca="1" si="86"/>
        <v>N</v>
      </c>
      <c r="C391" s="143" t="str">
        <f t="shared" ca="1" si="98"/>
        <v>-</v>
      </c>
      <c r="D391" s="143" t="str">
        <f t="shared" ca="1" si="98"/>
        <v>-</v>
      </c>
      <c r="E391" s="143" t="str">
        <f t="shared" ca="1" si="98"/>
        <v>-</v>
      </c>
      <c r="F391" s="143" t="str">
        <f t="shared" ca="1" si="98"/>
        <v>-</v>
      </c>
      <c r="G391" s="151" t="str">
        <f t="shared" ca="1" si="98"/>
        <v>-</v>
      </c>
      <c r="H391" s="143" t="e">
        <f t="shared" ca="1" si="88"/>
        <v>#N/A</v>
      </c>
      <c r="I391" s="143" t="e">
        <f t="shared" ca="1" si="89"/>
        <v>#N/A</v>
      </c>
      <c r="J391" s="143" t="e">
        <f t="shared" ca="1" si="90"/>
        <v>#N/A</v>
      </c>
      <c r="K391" s="143" t="e">
        <f t="shared" ca="1" si="91"/>
        <v>#N/A</v>
      </c>
      <c r="L391" s="143" t="e">
        <f t="shared" ca="1" si="92"/>
        <v>#N/A</v>
      </c>
      <c r="M391" s="145" t="str">
        <f t="shared" ca="1" si="95"/>
        <v>-</v>
      </c>
      <c r="N391" s="145" t="str">
        <f t="shared" ca="1" si="94"/>
        <v>-</v>
      </c>
      <c r="O391" s="143" t="e">
        <f t="shared" ca="1" si="93"/>
        <v>#N/A</v>
      </c>
    </row>
    <row r="392" spans="1:15">
      <c r="A392" s="143">
        <v>358</v>
      </c>
      <c r="B392" s="143" t="str">
        <f t="shared" ca="1" si="86"/>
        <v>N</v>
      </c>
      <c r="C392" s="143" t="str">
        <f t="shared" ca="1" si="98"/>
        <v>-</v>
      </c>
      <c r="D392" s="143" t="str">
        <f t="shared" ca="1" si="98"/>
        <v>-</v>
      </c>
      <c r="E392" s="143" t="str">
        <f t="shared" ca="1" si="98"/>
        <v>-</v>
      </c>
      <c r="F392" s="143" t="str">
        <f t="shared" ca="1" si="98"/>
        <v>-</v>
      </c>
      <c r="G392" s="151" t="str">
        <f t="shared" ca="1" si="98"/>
        <v>-</v>
      </c>
      <c r="H392" s="143" t="e">
        <f t="shared" ca="1" si="88"/>
        <v>#N/A</v>
      </c>
      <c r="I392" s="143" t="e">
        <f t="shared" ca="1" si="89"/>
        <v>#N/A</v>
      </c>
      <c r="J392" s="143" t="e">
        <f t="shared" ca="1" si="90"/>
        <v>#N/A</v>
      </c>
      <c r="K392" s="143" t="e">
        <f t="shared" ca="1" si="91"/>
        <v>#N/A</v>
      </c>
      <c r="L392" s="143" t="e">
        <f t="shared" ca="1" si="92"/>
        <v>#N/A</v>
      </c>
      <c r="M392" s="145" t="str">
        <f t="shared" ca="1" si="95"/>
        <v>-</v>
      </c>
      <c r="N392" s="145" t="str">
        <f t="shared" ca="1" si="94"/>
        <v>-</v>
      </c>
      <c r="O392" s="143" t="e">
        <f t="shared" ca="1" si="93"/>
        <v>#N/A</v>
      </c>
    </row>
    <row r="393" spans="1:15">
      <c r="A393" s="143">
        <v>359</v>
      </c>
      <c r="B393" s="143" t="str">
        <f t="shared" ca="1" si="86"/>
        <v>N</v>
      </c>
      <c r="C393" s="143" t="str">
        <f t="shared" ca="1" si="98"/>
        <v>-</v>
      </c>
      <c r="D393" s="143" t="str">
        <f t="shared" ca="1" si="98"/>
        <v>-</v>
      </c>
      <c r="E393" s="143" t="str">
        <f t="shared" ca="1" si="98"/>
        <v>-</v>
      </c>
      <c r="F393" s="143" t="str">
        <f t="shared" ca="1" si="98"/>
        <v>-</v>
      </c>
      <c r="G393" s="151" t="str">
        <f t="shared" ca="1" si="98"/>
        <v>-</v>
      </c>
      <c r="H393" s="143" t="e">
        <f t="shared" ca="1" si="88"/>
        <v>#N/A</v>
      </c>
      <c r="I393" s="143" t="e">
        <f t="shared" ca="1" si="89"/>
        <v>#N/A</v>
      </c>
      <c r="J393" s="143" t="e">
        <f t="shared" ca="1" si="90"/>
        <v>#N/A</v>
      </c>
      <c r="K393" s="143" t="e">
        <f t="shared" ca="1" si="91"/>
        <v>#N/A</v>
      </c>
      <c r="L393" s="143" t="e">
        <f t="shared" ca="1" si="92"/>
        <v>#N/A</v>
      </c>
      <c r="M393" s="145" t="str">
        <f t="shared" ca="1" si="95"/>
        <v>-</v>
      </c>
      <c r="N393" s="145" t="str">
        <f t="shared" ca="1" si="94"/>
        <v>-</v>
      </c>
      <c r="O393" s="143" t="e">
        <f t="shared" ca="1" si="93"/>
        <v>#N/A</v>
      </c>
    </row>
    <row r="394" spans="1:15">
      <c r="A394" s="143">
        <v>360</v>
      </c>
      <c r="B394" s="143" t="str">
        <f t="shared" ca="1" si="86"/>
        <v>N</v>
      </c>
      <c r="C394" s="143" t="str">
        <f t="shared" ca="1" si="98"/>
        <v>-</v>
      </c>
      <c r="D394" s="143" t="str">
        <f t="shared" ca="1" si="98"/>
        <v>-</v>
      </c>
      <c r="E394" s="143" t="str">
        <f t="shared" ca="1" si="98"/>
        <v>-</v>
      </c>
      <c r="F394" s="143" t="str">
        <f t="shared" ca="1" si="98"/>
        <v>-</v>
      </c>
      <c r="G394" s="151" t="str">
        <f t="shared" ca="1" si="98"/>
        <v>-</v>
      </c>
      <c r="H394" s="143" t="e">
        <f t="shared" ca="1" si="88"/>
        <v>#N/A</v>
      </c>
      <c r="I394" s="143" t="e">
        <f t="shared" ca="1" si="89"/>
        <v>#N/A</v>
      </c>
      <c r="J394" s="143" t="e">
        <f t="shared" ca="1" si="90"/>
        <v>#N/A</v>
      </c>
      <c r="K394" s="143" t="e">
        <f t="shared" ca="1" si="91"/>
        <v>#N/A</v>
      </c>
      <c r="L394" s="143" t="e">
        <f t="shared" ca="1" si="92"/>
        <v>#N/A</v>
      </c>
      <c r="M394" s="145" t="str">
        <f t="shared" ca="1" si="95"/>
        <v>-</v>
      </c>
      <c r="N394" s="145" t="str">
        <f t="shared" ca="1" si="94"/>
        <v>-</v>
      </c>
      <c r="O394" s="143" t="e">
        <f t="shared" ca="1" si="93"/>
        <v>#N/A</v>
      </c>
    </row>
    <row r="395" spans="1:15">
      <c r="A395" s="143">
        <v>361</v>
      </c>
      <c r="B395" s="143" t="str">
        <f t="shared" ca="1" si="86"/>
        <v>N</v>
      </c>
      <c r="C395" s="143" t="str">
        <f t="shared" ref="C395:G404" ca="1" si="99">IF($B395="OK",OFFSET(gen_sort_ul,$A395,C$26),"-")</f>
        <v>-</v>
      </c>
      <c r="D395" s="143" t="str">
        <f t="shared" ca="1" si="99"/>
        <v>-</v>
      </c>
      <c r="E395" s="143" t="str">
        <f t="shared" ca="1" si="99"/>
        <v>-</v>
      </c>
      <c r="F395" s="143" t="str">
        <f t="shared" ca="1" si="99"/>
        <v>-</v>
      </c>
      <c r="G395" s="151" t="str">
        <f t="shared" ca="1" si="99"/>
        <v>-</v>
      </c>
      <c r="H395" s="143" t="e">
        <f t="shared" ca="1" si="88"/>
        <v>#N/A</v>
      </c>
      <c r="I395" s="143" t="e">
        <f t="shared" ca="1" si="89"/>
        <v>#N/A</v>
      </c>
      <c r="J395" s="143" t="e">
        <f t="shared" ca="1" si="90"/>
        <v>#N/A</v>
      </c>
      <c r="K395" s="143" t="e">
        <f t="shared" ca="1" si="91"/>
        <v>#N/A</v>
      </c>
      <c r="L395" s="143" t="e">
        <f t="shared" ca="1" si="92"/>
        <v>#N/A</v>
      </c>
      <c r="M395" s="145" t="str">
        <f t="shared" ca="1" si="95"/>
        <v>-</v>
      </c>
      <c r="N395" s="145" t="str">
        <f t="shared" ca="1" si="94"/>
        <v>-</v>
      </c>
      <c r="O395" s="143" t="e">
        <f t="shared" ca="1" si="93"/>
        <v>#N/A</v>
      </c>
    </row>
    <row r="396" spans="1:15">
      <c r="A396" s="143">
        <v>362</v>
      </c>
      <c r="B396" s="143" t="str">
        <f t="shared" ca="1" si="86"/>
        <v>N</v>
      </c>
      <c r="C396" s="143" t="str">
        <f t="shared" ca="1" si="99"/>
        <v>-</v>
      </c>
      <c r="D396" s="143" t="str">
        <f t="shared" ca="1" si="99"/>
        <v>-</v>
      </c>
      <c r="E396" s="143" t="str">
        <f t="shared" ca="1" si="99"/>
        <v>-</v>
      </c>
      <c r="F396" s="143" t="str">
        <f t="shared" ca="1" si="99"/>
        <v>-</v>
      </c>
      <c r="G396" s="151" t="str">
        <f t="shared" ca="1" si="99"/>
        <v>-</v>
      </c>
      <c r="H396" s="143" t="e">
        <f t="shared" ca="1" si="88"/>
        <v>#N/A</v>
      </c>
      <c r="I396" s="143" t="e">
        <f t="shared" ca="1" si="89"/>
        <v>#N/A</v>
      </c>
      <c r="J396" s="143" t="e">
        <f t="shared" ca="1" si="90"/>
        <v>#N/A</v>
      </c>
      <c r="K396" s="143" t="e">
        <f t="shared" ca="1" si="91"/>
        <v>#N/A</v>
      </c>
      <c r="L396" s="143" t="e">
        <f t="shared" ca="1" si="92"/>
        <v>#N/A</v>
      </c>
      <c r="M396" s="145" t="str">
        <f t="shared" ca="1" si="95"/>
        <v>-</v>
      </c>
      <c r="N396" s="145" t="str">
        <f t="shared" ca="1" si="94"/>
        <v>-</v>
      </c>
      <c r="O396" s="143" t="e">
        <f t="shared" ca="1" si="93"/>
        <v>#N/A</v>
      </c>
    </row>
    <row r="397" spans="1:15">
      <c r="A397" s="143">
        <v>363</v>
      </c>
      <c r="B397" s="143" t="str">
        <f t="shared" ca="1" si="86"/>
        <v>N</v>
      </c>
      <c r="C397" s="143" t="str">
        <f t="shared" ca="1" si="99"/>
        <v>-</v>
      </c>
      <c r="D397" s="143" t="str">
        <f t="shared" ca="1" si="99"/>
        <v>-</v>
      </c>
      <c r="E397" s="143" t="str">
        <f t="shared" ca="1" si="99"/>
        <v>-</v>
      </c>
      <c r="F397" s="143" t="str">
        <f t="shared" ca="1" si="99"/>
        <v>-</v>
      </c>
      <c r="G397" s="151" t="str">
        <f t="shared" ca="1" si="99"/>
        <v>-</v>
      </c>
      <c r="H397" s="143" t="e">
        <f t="shared" ca="1" si="88"/>
        <v>#N/A</v>
      </c>
      <c r="I397" s="143" t="e">
        <f t="shared" ca="1" si="89"/>
        <v>#N/A</v>
      </c>
      <c r="J397" s="143" t="e">
        <f t="shared" ca="1" si="90"/>
        <v>#N/A</v>
      </c>
      <c r="K397" s="143" t="e">
        <f t="shared" ca="1" si="91"/>
        <v>#N/A</v>
      </c>
      <c r="L397" s="143" t="e">
        <f t="shared" ca="1" si="92"/>
        <v>#N/A</v>
      </c>
      <c r="M397" s="145" t="str">
        <f t="shared" ca="1" si="95"/>
        <v>-</v>
      </c>
      <c r="N397" s="145" t="str">
        <f t="shared" ca="1" si="94"/>
        <v>-</v>
      </c>
      <c r="O397" s="143" t="e">
        <f t="shared" ca="1" si="93"/>
        <v>#N/A</v>
      </c>
    </row>
    <row r="398" spans="1:15">
      <c r="A398" s="143">
        <v>364</v>
      </c>
      <c r="B398" s="143" t="str">
        <f t="shared" ca="1" si="86"/>
        <v>N</v>
      </c>
      <c r="C398" s="143" t="str">
        <f t="shared" ca="1" si="99"/>
        <v>-</v>
      </c>
      <c r="D398" s="143" t="str">
        <f t="shared" ca="1" si="99"/>
        <v>-</v>
      </c>
      <c r="E398" s="143" t="str">
        <f t="shared" ca="1" si="99"/>
        <v>-</v>
      </c>
      <c r="F398" s="143" t="str">
        <f t="shared" ca="1" si="99"/>
        <v>-</v>
      </c>
      <c r="G398" s="151" t="str">
        <f t="shared" ca="1" si="99"/>
        <v>-</v>
      </c>
      <c r="H398" s="143" t="e">
        <f t="shared" ca="1" si="88"/>
        <v>#N/A</v>
      </c>
      <c r="I398" s="143" t="e">
        <f t="shared" ca="1" si="89"/>
        <v>#N/A</v>
      </c>
      <c r="J398" s="143" t="e">
        <f t="shared" ca="1" si="90"/>
        <v>#N/A</v>
      </c>
      <c r="K398" s="143" t="e">
        <f t="shared" ca="1" si="91"/>
        <v>#N/A</v>
      </c>
      <c r="L398" s="143" t="e">
        <f t="shared" ca="1" si="92"/>
        <v>#N/A</v>
      </c>
      <c r="M398" s="145" t="str">
        <f t="shared" ca="1" si="95"/>
        <v>-</v>
      </c>
      <c r="N398" s="145" t="str">
        <f t="shared" ca="1" si="94"/>
        <v>-</v>
      </c>
      <c r="O398" s="143" t="e">
        <f t="shared" ca="1" si="93"/>
        <v>#N/A</v>
      </c>
    </row>
    <row r="399" spans="1:15">
      <c r="A399" s="143">
        <v>365</v>
      </c>
      <c r="B399" s="143" t="str">
        <f t="shared" ca="1" si="86"/>
        <v>N</v>
      </c>
      <c r="C399" s="143" t="str">
        <f t="shared" ca="1" si="99"/>
        <v>-</v>
      </c>
      <c r="D399" s="143" t="str">
        <f t="shared" ca="1" si="99"/>
        <v>-</v>
      </c>
      <c r="E399" s="143" t="str">
        <f t="shared" ca="1" si="99"/>
        <v>-</v>
      </c>
      <c r="F399" s="143" t="str">
        <f t="shared" ca="1" si="99"/>
        <v>-</v>
      </c>
      <c r="G399" s="151" t="str">
        <f t="shared" ca="1" si="99"/>
        <v>-</v>
      </c>
      <c r="H399" s="143" t="e">
        <f t="shared" ca="1" si="88"/>
        <v>#N/A</v>
      </c>
      <c r="I399" s="143" t="e">
        <f t="shared" ca="1" si="89"/>
        <v>#N/A</v>
      </c>
      <c r="J399" s="143" t="e">
        <f t="shared" ca="1" si="90"/>
        <v>#N/A</v>
      </c>
      <c r="K399" s="143" t="e">
        <f t="shared" ca="1" si="91"/>
        <v>#N/A</v>
      </c>
      <c r="L399" s="143" t="e">
        <f t="shared" ca="1" si="92"/>
        <v>#N/A</v>
      </c>
      <c r="M399" s="145" t="str">
        <f t="shared" ca="1" si="95"/>
        <v>-</v>
      </c>
      <c r="N399" s="145" t="str">
        <f t="shared" ca="1" si="94"/>
        <v>-</v>
      </c>
      <c r="O399" s="143" t="e">
        <f t="shared" ca="1" si="93"/>
        <v>#N/A</v>
      </c>
    </row>
    <row r="400" spans="1:15">
      <c r="A400" s="143">
        <v>366</v>
      </c>
      <c r="B400" s="143" t="str">
        <f t="shared" ca="1" si="86"/>
        <v>N</v>
      </c>
      <c r="C400" s="143" t="str">
        <f t="shared" ca="1" si="99"/>
        <v>-</v>
      </c>
      <c r="D400" s="143" t="str">
        <f t="shared" ca="1" si="99"/>
        <v>-</v>
      </c>
      <c r="E400" s="143" t="str">
        <f t="shared" ca="1" si="99"/>
        <v>-</v>
      </c>
      <c r="F400" s="143" t="str">
        <f t="shared" ca="1" si="99"/>
        <v>-</v>
      </c>
      <c r="G400" s="151" t="str">
        <f t="shared" ca="1" si="99"/>
        <v>-</v>
      </c>
      <c r="H400" s="143" t="e">
        <f t="shared" ca="1" si="88"/>
        <v>#N/A</v>
      </c>
      <c r="I400" s="143" t="e">
        <f t="shared" ca="1" si="89"/>
        <v>#N/A</v>
      </c>
      <c r="J400" s="143" t="e">
        <f t="shared" ca="1" si="90"/>
        <v>#N/A</v>
      </c>
      <c r="K400" s="143" t="e">
        <f t="shared" ca="1" si="91"/>
        <v>#N/A</v>
      </c>
      <c r="L400" s="143" t="e">
        <f t="shared" ca="1" si="92"/>
        <v>#N/A</v>
      </c>
      <c r="M400" s="145" t="str">
        <f t="shared" ca="1" si="95"/>
        <v>-</v>
      </c>
      <c r="N400" s="145" t="str">
        <f t="shared" ca="1" si="94"/>
        <v>-</v>
      </c>
      <c r="O400" s="143" t="e">
        <f t="shared" ca="1" si="93"/>
        <v>#N/A</v>
      </c>
    </row>
    <row r="401" spans="1:15">
      <c r="A401" s="143">
        <v>367</v>
      </c>
      <c r="B401" s="143" t="str">
        <f t="shared" ca="1" si="86"/>
        <v>N</v>
      </c>
      <c r="C401" s="143" t="str">
        <f t="shared" ca="1" si="99"/>
        <v>-</v>
      </c>
      <c r="D401" s="143" t="str">
        <f t="shared" ca="1" si="99"/>
        <v>-</v>
      </c>
      <c r="E401" s="143" t="str">
        <f t="shared" ca="1" si="99"/>
        <v>-</v>
      </c>
      <c r="F401" s="143" t="str">
        <f t="shared" ca="1" si="99"/>
        <v>-</v>
      </c>
      <c r="G401" s="151" t="str">
        <f t="shared" ca="1" si="99"/>
        <v>-</v>
      </c>
      <c r="H401" s="143" t="e">
        <f t="shared" ca="1" si="88"/>
        <v>#N/A</v>
      </c>
      <c r="I401" s="143" t="e">
        <f t="shared" ca="1" si="89"/>
        <v>#N/A</v>
      </c>
      <c r="J401" s="143" t="e">
        <f t="shared" ca="1" si="90"/>
        <v>#N/A</v>
      </c>
      <c r="K401" s="143" t="e">
        <f t="shared" ca="1" si="91"/>
        <v>#N/A</v>
      </c>
      <c r="L401" s="143" t="e">
        <f t="shared" ca="1" si="92"/>
        <v>#N/A</v>
      </c>
      <c r="M401" s="145" t="str">
        <f t="shared" ca="1" si="95"/>
        <v>-</v>
      </c>
      <c r="N401" s="145" t="str">
        <f t="shared" ca="1" si="94"/>
        <v>-</v>
      </c>
      <c r="O401" s="143" t="e">
        <f t="shared" ca="1" si="93"/>
        <v>#N/A</v>
      </c>
    </row>
    <row r="402" spans="1:15">
      <c r="A402" s="143">
        <v>368</v>
      </c>
      <c r="B402" s="143" t="str">
        <f t="shared" ca="1" si="86"/>
        <v>N</v>
      </c>
      <c r="C402" s="143" t="str">
        <f t="shared" ca="1" si="99"/>
        <v>-</v>
      </c>
      <c r="D402" s="143" t="str">
        <f t="shared" ca="1" si="99"/>
        <v>-</v>
      </c>
      <c r="E402" s="143" t="str">
        <f t="shared" ca="1" si="99"/>
        <v>-</v>
      </c>
      <c r="F402" s="143" t="str">
        <f t="shared" ca="1" si="99"/>
        <v>-</v>
      </c>
      <c r="G402" s="151" t="str">
        <f t="shared" ca="1" si="99"/>
        <v>-</v>
      </c>
      <c r="H402" s="143" t="e">
        <f t="shared" ca="1" si="88"/>
        <v>#N/A</v>
      </c>
      <c r="I402" s="143" t="e">
        <f t="shared" ca="1" si="89"/>
        <v>#N/A</v>
      </c>
      <c r="J402" s="143" t="e">
        <f t="shared" ca="1" si="90"/>
        <v>#N/A</v>
      </c>
      <c r="K402" s="143" t="e">
        <f t="shared" ca="1" si="91"/>
        <v>#N/A</v>
      </c>
      <c r="L402" s="143" t="e">
        <f t="shared" ca="1" si="92"/>
        <v>#N/A</v>
      </c>
      <c r="M402" s="145" t="str">
        <f t="shared" ca="1" si="95"/>
        <v>-</v>
      </c>
      <c r="N402" s="145" t="str">
        <f t="shared" ca="1" si="94"/>
        <v>-</v>
      </c>
      <c r="O402" s="143" t="e">
        <f t="shared" ca="1" si="93"/>
        <v>#N/A</v>
      </c>
    </row>
    <row r="403" spans="1:15">
      <c r="A403" s="143">
        <v>369</v>
      </c>
      <c r="B403" s="143" t="str">
        <f t="shared" ca="1" si="86"/>
        <v>N</v>
      </c>
      <c r="C403" s="143" t="str">
        <f t="shared" ca="1" si="99"/>
        <v>-</v>
      </c>
      <c r="D403" s="143" t="str">
        <f t="shared" ca="1" si="99"/>
        <v>-</v>
      </c>
      <c r="E403" s="143" t="str">
        <f t="shared" ca="1" si="99"/>
        <v>-</v>
      </c>
      <c r="F403" s="143" t="str">
        <f t="shared" ca="1" si="99"/>
        <v>-</v>
      </c>
      <c r="G403" s="151" t="str">
        <f t="shared" ca="1" si="99"/>
        <v>-</v>
      </c>
      <c r="H403" s="143" t="e">
        <f t="shared" ca="1" si="88"/>
        <v>#N/A</v>
      </c>
      <c r="I403" s="143" t="e">
        <f t="shared" ca="1" si="89"/>
        <v>#N/A</v>
      </c>
      <c r="J403" s="143" t="e">
        <f t="shared" ca="1" si="90"/>
        <v>#N/A</v>
      </c>
      <c r="K403" s="143" t="e">
        <f t="shared" ca="1" si="91"/>
        <v>#N/A</v>
      </c>
      <c r="L403" s="143" t="e">
        <f t="shared" ca="1" si="92"/>
        <v>#N/A</v>
      </c>
      <c r="M403" s="145" t="str">
        <f t="shared" ca="1" si="95"/>
        <v>-</v>
      </c>
      <c r="N403" s="145" t="str">
        <f t="shared" ca="1" si="94"/>
        <v>-</v>
      </c>
      <c r="O403" s="143" t="e">
        <f t="shared" ca="1" si="93"/>
        <v>#N/A</v>
      </c>
    </row>
    <row r="404" spans="1:15">
      <c r="A404" s="143">
        <v>370</v>
      </c>
      <c r="B404" s="143" t="str">
        <f t="shared" ca="1" si="86"/>
        <v>N</v>
      </c>
      <c r="C404" s="143" t="str">
        <f t="shared" ca="1" si="99"/>
        <v>-</v>
      </c>
      <c r="D404" s="143" t="str">
        <f t="shared" ca="1" si="99"/>
        <v>-</v>
      </c>
      <c r="E404" s="143" t="str">
        <f t="shared" ca="1" si="99"/>
        <v>-</v>
      </c>
      <c r="F404" s="143" t="str">
        <f t="shared" ca="1" si="99"/>
        <v>-</v>
      </c>
      <c r="G404" s="151" t="str">
        <f t="shared" ca="1" si="99"/>
        <v>-</v>
      </c>
      <c r="H404" s="143" t="e">
        <f t="shared" ca="1" si="88"/>
        <v>#N/A</v>
      </c>
      <c r="I404" s="143" t="e">
        <f t="shared" ca="1" si="89"/>
        <v>#N/A</v>
      </c>
      <c r="J404" s="143" t="e">
        <f t="shared" ca="1" si="90"/>
        <v>#N/A</v>
      </c>
      <c r="K404" s="143" t="e">
        <f t="shared" ca="1" si="91"/>
        <v>#N/A</v>
      </c>
      <c r="L404" s="143" t="e">
        <f t="shared" ca="1" si="92"/>
        <v>#N/A</v>
      </c>
      <c r="M404" s="145" t="str">
        <f t="shared" ca="1" si="95"/>
        <v>-</v>
      </c>
      <c r="N404" s="145" t="str">
        <f t="shared" ca="1" si="94"/>
        <v>-</v>
      </c>
      <c r="O404" s="143" t="e">
        <f t="shared" ca="1" si="93"/>
        <v>#N/A</v>
      </c>
    </row>
    <row r="405" spans="1:15">
      <c r="A405" s="143">
        <v>371</v>
      </c>
      <c r="B405" s="143" t="str">
        <f t="shared" ca="1" si="86"/>
        <v>N</v>
      </c>
      <c r="C405" s="143" t="str">
        <f t="shared" ref="C405:G414" ca="1" si="100">IF($B405="OK",OFFSET(gen_sort_ul,$A405,C$26),"-")</f>
        <v>-</v>
      </c>
      <c r="D405" s="143" t="str">
        <f t="shared" ca="1" si="100"/>
        <v>-</v>
      </c>
      <c r="E405" s="143" t="str">
        <f t="shared" ca="1" si="100"/>
        <v>-</v>
      </c>
      <c r="F405" s="143" t="str">
        <f t="shared" ca="1" si="100"/>
        <v>-</v>
      </c>
      <c r="G405" s="151" t="str">
        <f t="shared" ca="1" si="100"/>
        <v>-</v>
      </c>
      <c r="H405" s="143" t="e">
        <f t="shared" ca="1" si="88"/>
        <v>#N/A</v>
      </c>
      <c r="I405" s="143" t="e">
        <f t="shared" ca="1" si="89"/>
        <v>#N/A</v>
      </c>
      <c r="J405" s="143" t="e">
        <f t="shared" ca="1" si="90"/>
        <v>#N/A</v>
      </c>
      <c r="K405" s="143" t="e">
        <f t="shared" ca="1" si="91"/>
        <v>#N/A</v>
      </c>
      <c r="L405" s="143" t="e">
        <f t="shared" ca="1" si="92"/>
        <v>#N/A</v>
      </c>
      <c r="M405" s="145" t="str">
        <f t="shared" ca="1" si="95"/>
        <v>-</v>
      </c>
      <c r="N405" s="145" t="str">
        <f t="shared" ca="1" si="94"/>
        <v>-</v>
      </c>
      <c r="O405" s="143" t="e">
        <f t="shared" ca="1" si="93"/>
        <v>#N/A</v>
      </c>
    </row>
    <row r="406" spans="1:15">
      <c r="A406" s="143">
        <v>372</v>
      </c>
      <c r="B406" s="143" t="str">
        <f t="shared" ca="1" si="86"/>
        <v>N</v>
      </c>
      <c r="C406" s="143" t="str">
        <f t="shared" ca="1" si="100"/>
        <v>-</v>
      </c>
      <c r="D406" s="143" t="str">
        <f t="shared" ca="1" si="100"/>
        <v>-</v>
      </c>
      <c r="E406" s="143" t="str">
        <f t="shared" ca="1" si="100"/>
        <v>-</v>
      </c>
      <c r="F406" s="143" t="str">
        <f t="shared" ca="1" si="100"/>
        <v>-</v>
      </c>
      <c r="G406" s="151" t="str">
        <f t="shared" ca="1" si="100"/>
        <v>-</v>
      </c>
      <c r="H406" s="143" t="e">
        <f t="shared" ca="1" si="88"/>
        <v>#N/A</v>
      </c>
      <c r="I406" s="143" t="e">
        <f t="shared" ca="1" si="89"/>
        <v>#N/A</v>
      </c>
      <c r="J406" s="143" t="e">
        <f t="shared" ca="1" si="90"/>
        <v>#N/A</v>
      </c>
      <c r="K406" s="143" t="e">
        <f t="shared" ca="1" si="91"/>
        <v>#N/A</v>
      </c>
      <c r="L406" s="143" t="e">
        <f t="shared" ca="1" si="92"/>
        <v>#N/A</v>
      </c>
      <c r="M406" s="145" t="str">
        <f t="shared" ca="1" si="95"/>
        <v>-</v>
      </c>
      <c r="N406" s="145" t="str">
        <f t="shared" ca="1" si="94"/>
        <v>-</v>
      </c>
      <c r="O406" s="143" t="e">
        <f t="shared" ca="1" si="93"/>
        <v>#N/A</v>
      </c>
    </row>
    <row r="407" spans="1:15">
      <c r="A407" s="143">
        <v>373</v>
      </c>
      <c r="B407" s="143" t="str">
        <f t="shared" ca="1" si="86"/>
        <v>N</v>
      </c>
      <c r="C407" s="143" t="str">
        <f t="shared" ca="1" si="100"/>
        <v>-</v>
      </c>
      <c r="D407" s="143" t="str">
        <f t="shared" ca="1" si="100"/>
        <v>-</v>
      </c>
      <c r="E407" s="143" t="str">
        <f t="shared" ca="1" si="100"/>
        <v>-</v>
      </c>
      <c r="F407" s="143" t="str">
        <f t="shared" ca="1" si="100"/>
        <v>-</v>
      </c>
      <c r="G407" s="151" t="str">
        <f t="shared" ca="1" si="100"/>
        <v>-</v>
      </c>
      <c r="H407" s="143" t="e">
        <f t="shared" ca="1" si="88"/>
        <v>#N/A</v>
      </c>
      <c r="I407" s="143" t="e">
        <f t="shared" ca="1" si="89"/>
        <v>#N/A</v>
      </c>
      <c r="J407" s="143" t="e">
        <f t="shared" ca="1" si="90"/>
        <v>#N/A</v>
      </c>
      <c r="K407" s="143" t="e">
        <f t="shared" ca="1" si="91"/>
        <v>#N/A</v>
      </c>
      <c r="L407" s="143" t="e">
        <f t="shared" ca="1" si="92"/>
        <v>#N/A</v>
      </c>
      <c r="M407" s="145" t="str">
        <f t="shared" ca="1" si="95"/>
        <v>-</v>
      </c>
      <c r="N407" s="145" t="str">
        <f t="shared" ca="1" si="94"/>
        <v>-</v>
      </c>
      <c r="O407" s="143" t="e">
        <f t="shared" ca="1" si="93"/>
        <v>#N/A</v>
      </c>
    </row>
    <row r="408" spans="1:15">
      <c r="A408" s="143">
        <v>374</v>
      </c>
      <c r="B408" s="143" t="str">
        <f t="shared" ca="1" si="86"/>
        <v>N</v>
      </c>
      <c r="C408" s="143" t="str">
        <f t="shared" ca="1" si="100"/>
        <v>-</v>
      </c>
      <c r="D408" s="143" t="str">
        <f t="shared" ca="1" si="100"/>
        <v>-</v>
      </c>
      <c r="E408" s="143" t="str">
        <f t="shared" ca="1" si="100"/>
        <v>-</v>
      </c>
      <c r="F408" s="143" t="str">
        <f t="shared" ca="1" si="100"/>
        <v>-</v>
      </c>
      <c r="G408" s="151" t="str">
        <f t="shared" ca="1" si="100"/>
        <v>-</v>
      </c>
      <c r="H408" s="143" t="e">
        <f t="shared" ca="1" si="88"/>
        <v>#N/A</v>
      </c>
      <c r="I408" s="143" t="e">
        <f t="shared" ca="1" si="89"/>
        <v>#N/A</v>
      </c>
      <c r="J408" s="143" t="e">
        <f t="shared" ca="1" si="90"/>
        <v>#N/A</v>
      </c>
      <c r="K408" s="143" t="e">
        <f t="shared" ca="1" si="91"/>
        <v>#N/A</v>
      </c>
      <c r="L408" s="143" t="e">
        <f t="shared" ca="1" si="92"/>
        <v>#N/A</v>
      </c>
      <c r="M408" s="145" t="str">
        <f t="shared" ca="1" si="95"/>
        <v>-</v>
      </c>
      <c r="N408" s="145" t="str">
        <f t="shared" ca="1" si="94"/>
        <v>-</v>
      </c>
      <c r="O408" s="143" t="e">
        <f t="shared" ca="1" si="93"/>
        <v>#N/A</v>
      </c>
    </row>
    <row r="409" spans="1:15">
      <c r="A409" s="143">
        <v>375</v>
      </c>
      <c r="B409" s="143" t="str">
        <f t="shared" ca="1" si="86"/>
        <v>N</v>
      </c>
      <c r="C409" s="143" t="str">
        <f t="shared" ca="1" si="100"/>
        <v>-</v>
      </c>
      <c r="D409" s="143" t="str">
        <f t="shared" ca="1" si="100"/>
        <v>-</v>
      </c>
      <c r="E409" s="143" t="str">
        <f t="shared" ca="1" si="100"/>
        <v>-</v>
      </c>
      <c r="F409" s="143" t="str">
        <f t="shared" ca="1" si="100"/>
        <v>-</v>
      </c>
      <c r="G409" s="151" t="str">
        <f t="shared" ca="1" si="100"/>
        <v>-</v>
      </c>
      <c r="H409" s="143" t="e">
        <f t="shared" ca="1" si="88"/>
        <v>#N/A</v>
      </c>
      <c r="I409" s="143" t="e">
        <f t="shared" ca="1" si="89"/>
        <v>#N/A</v>
      </c>
      <c r="J409" s="143" t="e">
        <f t="shared" ca="1" si="90"/>
        <v>#N/A</v>
      </c>
      <c r="K409" s="143" t="e">
        <f t="shared" ca="1" si="91"/>
        <v>#N/A</v>
      </c>
      <c r="L409" s="143" t="e">
        <f t="shared" ca="1" si="92"/>
        <v>#N/A</v>
      </c>
      <c r="M409" s="145" t="str">
        <f t="shared" ca="1" si="95"/>
        <v>-</v>
      </c>
      <c r="N409" s="145" t="str">
        <f t="shared" ca="1" si="94"/>
        <v>-</v>
      </c>
      <c r="O409" s="143" t="e">
        <f t="shared" ca="1" si="93"/>
        <v>#N/A</v>
      </c>
    </row>
    <row r="410" spans="1:15">
      <c r="A410" s="143">
        <v>376</v>
      </c>
      <c r="B410" s="143" t="str">
        <f t="shared" ca="1" si="86"/>
        <v>N</v>
      </c>
      <c r="C410" s="143" t="str">
        <f t="shared" ca="1" si="100"/>
        <v>-</v>
      </c>
      <c r="D410" s="143" t="str">
        <f t="shared" ca="1" si="100"/>
        <v>-</v>
      </c>
      <c r="E410" s="143" t="str">
        <f t="shared" ca="1" si="100"/>
        <v>-</v>
      </c>
      <c r="F410" s="143" t="str">
        <f t="shared" ca="1" si="100"/>
        <v>-</v>
      </c>
      <c r="G410" s="151" t="str">
        <f t="shared" ca="1" si="100"/>
        <v>-</v>
      </c>
      <c r="H410" s="143" t="e">
        <f t="shared" ca="1" si="88"/>
        <v>#N/A</v>
      </c>
      <c r="I410" s="143" t="e">
        <f t="shared" ca="1" si="89"/>
        <v>#N/A</v>
      </c>
      <c r="J410" s="143" t="e">
        <f t="shared" ca="1" si="90"/>
        <v>#N/A</v>
      </c>
      <c r="K410" s="143" t="e">
        <f t="shared" ca="1" si="91"/>
        <v>#N/A</v>
      </c>
      <c r="L410" s="143" t="e">
        <f t="shared" ca="1" si="92"/>
        <v>#N/A</v>
      </c>
      <c r="M410" s="145" t="str">
        <f t="shared" ca="1" si="95"/>
        <v>-</v>
      </c>
      <c r="N410" s="145" t="str">
        <f t="shared" ca="1" si="94"/>
        <v>-</v>
      </c>
      <c r="O410" s="143" t="e">
        <f t="shared" ca="1" si="93"/>
        <v>#N/A</v>
      </c>
    </row>
    <row r="411" spans="1:15">
      <c r="A411" s="143">
        <v>377</v>
      </c>
      <c r="B411" s="143" t="str">
        <f t="shared" ca="1" si="86"/>
        <v>N</v>
      </c>
      <c r="C411" s="143" t="str">
        <f t="shared" ca="1" si="100"/>
        <v>-</v>
      </c>
      <c r="D411" s="143" t="str">
        <f t="shared" ca="1" si="100"/>
        <v>-</v>
      </c>
      <c r="E411" s="143" t="str">
        <f t="shared" ca="1" si="100"/>
        <v>-</v>
      </c>
      <c r="F411" s="143" t="str">
        <f t="shared" ca="1" si="100"/>
        <v>-</v>
      </c>
      <c r="G411" s="151" t="str">
        <f t="shared" ca="1" si="100"/>
        <v>-</v>
      </c>
      <c r="H411" s="143" t="e">
        <f t="shared" ca="1" si="88"/>
        <v>#N/A</v>
      </c>
      <c r="I411" s="143" t="e">
        <f t="shared" ca="1" si="89"/>
        <v>#N/A</v>
      </c>
      <c r="J411" s="143" t="e">
        <f t="shared" ca="1" si="90"/>
        <v>#N/A</v>
      </c>
      <c r="K411" s="143" t="e">
        <f t="shared" ca="1" si="91"/>
        <v>#N/A</v>
      </c>
      <c r="L411" s="143" t="e">
        <f t="shared" ca="1" si="92"/>
        <v>#N/A</v>
      </c>
      <c r="M411" s="145" t="str">
        <f t="shared" ca="1" si="95"/>
        <v>-</v>
      </c>
      <c r="N411" s="145" t="str">
        <f t="shared" ca="1" si="94"/>
        <v>-</v>
      </c>
      <c r="O411" s="143" t="e">
        <f t="shared" ca="1" si="93"/>
        <v>#N/A</v>
      </c>
    </row>
    <row r="412" spans="1:15">
      <c r="A412" s="143">
        <v>378</v>
      </c>
      <c r="B412" s="143" t="str">
        <f t="shared" ca="1" si="86"/>
        <v>N</v>
      </c>
      <c r="C412" s="143" t="str">
        <f t="shared" ca="1" si="100"/>
        <v>-</v>
      </c>
      <c r="D412" s="143" t="str">
        <f t="shared" ca="1" si="100"/>
        <v>-</v>
      </c>
      <c r="E412" s="143" t="str">
        <f t="shared" ca="1" si="100"/>
        <v>-</v>
      </c>
      <c r="F412" s="143" t="str">
        <f t="shared" ca="1" si="100"/>
        <v>-</v>
      </c>
      <c r="G412" s="151" t="str">
        <f t="shared" ca="1" si="100"/>
        <v>-</v>
      </c>
      <c r="H412" s="143" t="e">
        <f t="shared" ca="1" si="88"/>
        <v>#N/A</v>
      </c>
      <c r="I412" s="143" t="e">
        <f t="shared" ca="1" si="89"/>
        <v>#N/A</v>
      </c>
      <c r="J412" s="143" t="e">
        <f t="shared" ca="1" si="90"/>
        <v>#N/A</v>
      </c>
      <c r="K412" s="143" t="e">
        <f t="shared" ca="1" si="91"/>
        <v>#N/A</v>
      </c>
      <c r="L412" s="143" t="e">
        <f t="shared" ca="1" si="92"/>
        <v>#N/A</v>
      </c>
      <c r="M412" s="145" t="str">
        <f t="shared" ca="1" si="95"/>
        <v>-</v>
      </c>
      <c r="N412" s="145" t="str">
        <f t="shared" ca="1" si="94"/>
        <v>-</v>
      </c>
      <c r="O412" s="143" t="e">
        <f t="shared" ca="1" si="93"/>
        <v>#N/A</v>
      </c>
    </row>
    <row r="413" spans="1:15">
      <c r="A413" s="143">
        <v>379</v>
      </c>
      <c r="B413" s="143" t="str">
        <f t="shared" ca="1" si="86"/>
        <v>N</v>
      </c>
      <c r="C413" s="143" t="str">
        <f t="shared" ca="1" si="100"/>
        <v>-</v>
      </c>
      <c r="D413" s="143" t="str">
        <f t="shared" ca="1" si="100"/>
        <v>-</v>
      </c>
      <c r="E413" s="143" t="str">
        <f t="shared" ca="1" si="100"/>
        <v>-</v>
      </c>
      <c r="F413" s="143" t="str">
        <f t="shared" ca="1" si="100"/>
        <v>-</v>
      </c>
      <c r="G413" s="151" t="str">
        <f t="shared" ca="1" si="100"/>
        <v>-</v>
      </c>
      <c r="H413" s="143" t="e">
        <f t="shared" ca="1" si="88"/>
        <v>#N/A</v>
      </c>
      <c r="I413" s="143" t="e">
        <f t="shared" ca="1" si="89"/>
        <v>#N/A</v>
      </c>
      <c r="J413" s="143" t="e">
        <f t="shared" ca="1" si="90"/>
        <v>#N/A</v>
      </c>
      <c r="K413" s="143" t="e">
        <f t="shared" ca="1" si="91"/>
        <v>#N/A</v>
      </c>
      <c r="L413" s="143" t="e">
        <f t="shared" ca="1" si="92"/>
        <v>#N/A</v>
      </c>
      <c r="M413" s="145" t="str">
        <f t="shared" ca="1" si="95"/>
        <v>-</v>
      </c>
      <c r="N413" s="145" t="str">
        <f t="shared" ca="1" si="94"/>
        <v>-</v>
      </c>
      <c r="O413" s="143" t="e">
        <f t="shared" ca="1" si="93"/>
        <v>#N/A</v>
      </c>
    </row>
    <row r="414" spans="1:15">
      <c r="A414" s="143">
        <v>380</v>
      </c>
      <c r="B414" s="143" t="str">
        <f t="shared" ca="1" si="86"/>
        <v>N</v>
      </c>
      <c r="C414" s="143" t="str">
        <f t="shared" ca="1" si="100"/>
        <v>-</v>
      </c>
      <c r="D414" s="143" t="str">
        <f t="shared" ca="1" si="100"/>
        <v>-</v>
      </c>
      <c r="E414" s="143" t="str">
        <f t="shared" ca="1" si="100"/>
        <v>-</v>
      </c>
      <c r="F414" s="143" t="str">
        <f t="shared" ca="1" si="100"/>
        <v>-</v>
      </c>
      <c r="G414" s="151" t="str">
        <f t="shared" ca="1" si="100"/>
        <v>-</v>
      </c>
      <c r="H414" s="143" t="e">
        <f t="shared" ca="1" si="88"/>
        <v>#N/A</v>
      </c>
      <c r="I414" s="143" t="e">
        <f t="shared" ca="1" si="89"/>
        <v>#N/A</v>
      </c>
      <c r="J414" s="143" t="e">
        <f t="shared" ca="1" si="90"/>
        <v>#N/A</v>
      </c>
      <c r="K414" s="143" t="e">
        <f t="shared" ca="1" si="91"/>
        <v>#N/A</v>
      </c>
      <c r="L414" s="143" t="e">
        <f t="shared" ca="1" si="92"/>
        <v>#N/A</v>
      </c>
      <c r="M414" s="145" t="str">
        <f t="shared" ca="1" si="95"/>
        <v>-</v>
      </c>
      <c r="N414" s="145" t="str">
        <f t="shared" ca="1" si="94"/>
        <v>-</v>
      </c>
      <c r="O414" s="143" t="e">
        <f t="shared" ca="1" si="93"/>
        <v>#N/A</v>
      </c>
    </row>
    <row r="415" spans="1:15">
      <c r="A415" s="143">
        <v>381</v>
      </c>
      <c r="B415" s="143" t="str">
        <f t="shared" ca="1" si="86"/>
        <v>N</v>
      </c>
      <c r="C415" s="143" t="str">
        <f t="shared" ref="C415:G424" ca="1" si="101">IF($B415="OK",OFFSET(gen_sort_ul,$A415,C$26),"-")</f>
        <v>-</v>
      </c>
      <c r="D415" s="143" t="str">
        <f t="shared" ca="1" si="101"/>
        <v>-</v>
      </c>
      <c r="E415" s="143" t="str">
        <f t="shared" ca="1" si="101"/>
        <v>-</v>
      </c>
      <c r="F415" s="143" t="str">
        <f t="shared" ca="1" si="101"/>
        <v>-</v>
      </c>
      <c r="G415" s="151" t="str">
        <f t="shared" ca="1" si="101"/>
        <v>-</v>
      </c>
      <c r="H415" s="143" t="e">
        <f t="shared" ca="1" si="88"/>
        <v>#N/A</v>
      </c>
      <c r="I415" s="143" t="e">
        <f t="shared" ca="1" si="89"/>
        <v>#N/A</v>
      </c>
      <c r="J415" s="143" t="e">
        <f t="shared" ca="1" si="90"/>
        <v>#N/A</v>
      </c>
      <c r="K415" s="143" t="e">
        <f t="shared" ca="1" si="91"/>
        <v>#N/A</v>
      </c>
      <c r="L415" s="143" t="e">
        <f t="shared" ca="1" si="92"/>
        <v>#N/A</v>
      </c>
      <c r="M415" s="145" t="str">
        <f t="shared" ca="1" si="95"/>
        <v>-</v>
      </c>
      <c r="N415" s="145" t="str">
        <f t="shared" ca="1" si="94"/>
        <v>-</v>
      </c>
      <c r="O415" s="143" t="e">
        <f t="shared" ca="1" si="93"/>
        <v>#N/A</v>
      </c>
    </row>
    <row r="416" spans="1:15">
      <c r="A416" s="143">
        <v>382</v>
      </c>
      <c r="B416" s="143" t="str">
        <f t="shared" ca="1" si="86"/>
        <v>N</v>
      </c>
      <c r="C416" s="143" t="str">
        <f t="shared" ca="1" si="101"/>
        <v>-</v>
      </c>
      <c r="D416" s="143" t="str">
        <f t="shared" ca="1" si="101"/>
        <v>-</v>
      </c>
      <c r="E416" s="143" t="str">
        <f t="shared" ca="1" si="101"/>
        <v>-</v>
      </c>
      <c r="F416" s="143" t="str">
        <f t="shared" ca="1" si="101"/>
        <v>-</v>
      </c>
      <c r="G416" s="151" t="str">
        <f t="shared" ca="1" si="101"/>
        <v>-</v>
      </c>
      <c r="H416" s="143" t="e">
        <f t="shared" ca="1" si="88"/>
        <v>#N/A</v>
      </c>
      <c r="I416" s="143" t="e">
        <f t="shared" ca="1" si="89"/>
        <v>#N/A</v>
      </c>
      <c r="J416" s="143" t="e">
        <f t="shared" ca="1" si="90"/>
        <v>#N/A</v>
      </c>
      <c r="K416" s="143" t="e">
        <f t="shared" ca="1" si="91"/>
        <v>#N/A</v>
      </c>
      <c r="L416" s="143" t="e">
        <f t="shared" ca="1" si="92"/>
        <v>#N/A</v>
      </c>
      <c r="M416" s="145" t="str">
        <f t="shared" ca="1" si="95"/>
        <v>-</v>
      </c>
      <c r="N416" s="145" t="str">
        <f t="shared" ca="1" si="94"/>
        <v>-</v>
      </c>
      <c r="O416" s="143" t="e">
        <f t="shared" ca="1" si="93"/>
        <v>#N/A</v>
      </c>
    </row>
    <row r="417" spans="1:15">
      <c r="A417" s="143">
        <v>383</v>
      </c>
      <c r="B417" s="143" t="str">
        <f t="shared" ca="1" si="86"/>
        <v>N</v>
      </c>
      <c r="C417" s="143" t="str">
        <f t="shared" ca="1" si="101"/>
        <v>-</v>
      </c>
      <c r="D417" s="143" t="str">
        <f t="shared" ca="1" si="101"/>
        <v>-</v>
      </c>
      <c r="E417" s="143" t="str">
        <f t="shared" ca="1" si="101"/>
        <v>-</v>
      </c>
      <c r="F417" s="143" t="str">
        <f t="shared" ca="1" si="101"/>
        <v>-</v>
      </c>
      <c r="G417" s="151" t="str">
        <f t="shared" ca="1" si="101"/>
        <v>-</v>
      </c>
      <c r="H417" s="143" t="e">
        <f t="shared" ca="1" si="88"/>
        <v>#N/A</v>
      </c>
      <c r="I417" s="143" t="e">
        <f t="shared" ca="1" si="89"/>
        <v>#N/A</v>
      </c>
      <c r="J417" s="143" t="e">
        <f t="shared" ca="1" si="90"/>
        <v>#N/A</v>
      </c>
      <c r="K417" s="143" t="e">
        <f t="shared" ca="1" si="91"/>
        <v>#N/A</v>
      </c>
      <c r="L417" s="143" t="e">
        <f t="shared" ca="1" si="92"/>
        <v>#N/A</v>
      </c>
      <c r="M417" s="145" t="str">
        <f t="shared" ca="1" si="95"/>
        <v>-</v>
      </c>
      <c r="N417" s="145" t="str">
        <f t="shared" ca="1" si="94"/>
        <v>-</v>
      </c>
      <c r="O417" s="143" t="e">
        <f t="shared" ca="1" si="93"/>
        <v>#N/A</v>
      </c>
    </row>
    <row r="418" spans="1:15">
      <c r="A418" s="143">
        <v>384</v>
      </c>
      <c r="B418" s="143" t="str">
        <f t="shared" ca="1" si="86"/>
        <v>N</v>
      </c>
      <c r="C418" s="143" t="str">
        <f t="shared" ca="1" si="101"/>
        <v>-</v>
      </c>
      <c r="D418" s="143" t="str">
        <f t="shared" ca="1" si="101"/>
        <v>-</v>
      </c>
      <c r="E418" s="143" t="str">
        <f t="shared" ca="1" si="101"/>
        <v>-</v>
      </c>
      <c r="F418" s="143" t="str">
        <f t="shared" ca="1" si="101"/>
        <v>-</v>
      </c>
      <c r="G418" s="151" t="str">
        <f t="shared" ca="1" si="101"/>
        <v>-</v>
      </c>
      <c r="H418" s="143" t="e">
        <f t="shared" ca="1" si="88"/>
        <v>#N/A</v>
      </c>
      <c r="I418" s="143" t="e">
        <f t="shared" ca="1" si="89"/>
        <v>#N/A</v>
      </c>
      <c r="J418" s="143" t="e">
        <f t="shared" ca="1" si="90"/>
        <v>#N/A</v>
      </c>
      <c r="K418" s="143" t="e">
        <f t="shared" ca="1" si="91"/>
        <v>#N/A</v>
      </c>
      <c r="L418" s="143" t="e">
        <f t="shared" ca="1" si="92"/>
        <v>#N/A</v>
      </c>
      <c r="M418" s="145" t="str">
        <f t="shared" ca="1" si="95"/>
        <v>-</v>
      </c>
      <c r="N418" s="145" t="str">
        <f t="shared" ca="1" si="94"/>
        <v>-</v>
      </c>
      <c r="O418" s="143" t="e">
        <f t="shared" ca="1" si="93"/>
        <v>#N/A</v>
      </c>
    </row>
    <row r="419" spans="1:15">
      <c r="A419" s="143">
        <v>385</v>
      </c>
      <c r="B419" s="143" t="str">
        <f t="shared" ref="B419:B482" ca="1" si="102">IF(OFFSET(gen_sort_ul,$A419,0)&gt;0,IF(OFFSET(gen_sort_ul,$A419,B$26)=ignore_flag,"N","OK"),"Too long")</f>
        <v>N</v>
      </c>
      <c r="C419" s="143" t="str">
        <f t="shared" ca="1" si="101"/>
        <v>-</v>
      </c>
      <c r="D419" s="143" t="str">
        <f t="shared" ca="1" si="101"/>
        <v>-</v>
      </c>
      <c r="E419" s="143" t="str">
        <f t="shared" ca="1" si="101"/>
        <v>-</v>
      </c>
      <c r="F419" s="143" t="str">
        <f t="shared" ca="1" si="101"/>
        <v>-</v>
      </c>
      <c r="G419" s="151" t="str">
        <f t="shared" ca="1" si="101"/>
        <v>-</v>
      </c>
      <c r="H419" s="143" t="e">
        <f t="shared" ref="H419:H482" ca="1" si="103">D419&amp;IF(I419,"_"&amp;J419&amp;"_"&amp;K419&amp;"_"&amp;L419,"")</f>
        <v>#N/A</v>
      </c>
      <c r="I419" s="143" t="e">
        <f t="shared" ref="I419:I482" ca="1" si="104">INDEX(cluster_flag,MATCH(D419, hdr_cluster_gen_type,0))</f>
        <v>#N/A</v>
      </c>
      <c r="J419" s="143" t="e">
        <f t="shared" ref="J419:J482" ca="1" si="105">IF($I419,INDEX(hdr_cluster_set,MATCH(M419,OFFSET(cluster_params_ul,$O419-1,J$32-1,1,J$33))+J$32-1),"-")</f>
        <v>#N/A</v>
      </c>
      <c r="K419" s="143" t="e">
        <f t="shared" ref="K419:K482" ca="1" si="106">IF($I419,INDEX(hdr_cluster_set,MATCH(F419,OFFSET(cluster_params_ul,$O419-1,K$32-1,1,K$33))+K$32-1),"-")</f>
        <v>#N/A</v>
      </c>
      <c r="L419" s="143" t="e">
        <f t="shared" ref="L419:L482" ca="1" si="107">IF($I419,INDEX(hdr_cluster_set,MATCH(G419,OFFSET(cluster_params_ul,$O419-1,L$32-1,1,L$33))+L$32-1),"-")</f>
        <v>#N/A</v>
      </c>
      <c r="M419" s="145" t="str">
        <f t="shared" ca="1" si="95"/>
        <v>-</v>
      </c>
      <c r="N419" s="145" t="str">
        <f t="shared" ca="1" si="94"/>
        <v>-</v>
      </c>
      <c r="O419" s="143" t="e">
        <f t="shared" ref="O419:O482" ca="1" si="108">MATCH(D419,hdr_cluster_gen_type,0)</f>
        <v>#N/A</v>
      </c>
    </row>
    <row r="420" spans="1:15">
      <c r="A420" s="143">
        <v>386</v>
      </c>
      <c r="B420" s="143" t="str">
        <f t="shared" ca="1" si="102"/>
        <v>N</v>
      </c>
      <c r="C420" s="143" t="str">
        <f t="shared" ca="1" si="101"/>
        <v>-</v>
      </c>
      <c r="D420" s="143" t="str">
        <f t="shared" ca="1" si="101"/>
        <v>-</v>
      </c>
      <c r="E420" s="143" t="str">
        <f t="shared" ca="1" si="101"/>
        <v>-</v>
      </c>
      <c r="F420" s="143" t="str">
        <f t="shared" ca="1" si="101"/>
        <v>-</v>
      </c>
      <c r="G420" s="151" t="str">
        <f t="shared" ca="1" si="101"/>
        <v>-</v>
      </c>
      <c r="H420" s="143" t="e">
        <f t="shared" ca="1" si="103"/>
        <v>#N/A</v>
      </c>
      <c r="I420" s="143" t="e">
        <f t="shared" ca="1" si="104"/>
        <v>#N/A</v>
      </c>
      <c r="J420" s="143" t="e">
        <f t="shared" ca="1" si="105"/>
        <v>#N/A</v>
      </c>
      <c r="K420" s="143" t="e">
        <f t="shared" ca="1" si="106"/>
        <v>#N/A</v>
      </c>
      <c r="L420" s="143" t="e">
        <f t="shared" ca="1" si="107"/>
        <v>#N/A</v>
      </c>
      <c r="M420" s="145" t="str">
        <f t="shared" ca="1" si="95"/>
        <v>-</v>
      </c>
      <c r="N420" s="145" t="str">
        <f t="shared" ref="N420:N483" ca="1" si="109">IF($B420="OK",OFFSET(gen_sort_ul,$A420,N$26),"-")</f>
        <v>-</v>
      </c>
      <c r="O420" s="143" t="e">
        <f t="shared" ca="1" si="108"/>
        <v>#N/A</v>
      </c>
    </row>
    <row r="421" spans="1:15">
      <c r="A421" s="143">
        <v>387</v>
      </c>
      <c r="B421" s="143" t="str">
        <f t="shared" ca="1" si="102"/>
        <v>N</v>
      </c>
      <c r="C421" s="143" t="str">
        <f t="shared" ca="1" si="101"/>
        <v>-</v>
      </c>
      <c r="D421" s="143" t="str">
        <f t="shared" ca="1" si="101"/>
        <v>-</v>
      </c>
      <c r="E421" s="143" t="str">
        <f t="shared" ca="1" si="101"/>
        <v>-</v>
      </c>
      <c r="F421" s="143" t="str">
        <f t="shared" ca="1" si="101"/>
        <v>-</v>
      </c>
      <c r="G421" s="151" t="str">
        <f t="shared" ca="1" si="101"/>
        <v>-</v>
      </c>
      <c r="H421" s="143" t="e">
        <f t="shared" ca="1" si="103"/>
        <v>#N/A</v>
      </c>
      <c r="I421" s="143" t="e">
        <f t="shared" ca="1" si="104"/>
        <v>#N/A</v>
      </c>
      <c r="J421" s="143" t="e">
        <f t="shared" ca="1" si="105"/>
        <v>#N/A</v>
      </c>
      <c r="K421" s="143" t="e">
        <f t="shared" ca="1" si="106"/>
        <v>#N/A</v>
      </c>
      <c r="L421" s="143" t="e">
        <f t="shared" ca="1" si="107"/>
        <v>#N/A</v>
      </c>
      <c r="M421" s="145" t="str">
        <f t="shared" ref="M421:M484" ca="1" si="110">IF($B421="OK",OFFSET(gen_sort_ul,$A421,M$26),"-")</f>
        <v>-</v>
      </c>
      <c r="N421" s="145" t="str">
        <f t="shared" ca="1" si="109"/>
        <v>-</v>
      </c>
      <c r="O421" s="143" t="e">
        <f t="shared" ca="1" si="108"/>
        <v>#N/A</v>
      </c>
    </row>
    <row r="422" spans="1:15">
      <c r="A422" s="143">
        <v>388</v>
      </c>
      <c r="B422" s="143" t="str">
        <f t="shared" ca="1" si="102"/>
        <v>N</v>
      </c>
      <c r="C422" s="143" t="str">
        <f t="shared" ca="1" si="101"/>
        <v>-</v>
      </c>
      <c r="D422" s="143" t="str">
        <f t="shared" ca="1" si="101"/>
        <v>-</v>
      </c>
      <c r="E422" s="143" t="str">
        <f t="shared" ca="1" si="101"/>
        <v>-</v>
      </c>
      <c r="F422" s="143" t="str">
        <f t="shared" ca="1" si="101"/>
        <v>-</v>
      </c>
      <c r="G422" s="151" t="str">
        <f t="shared" ca="1" si="101"/>
        <v>-</v>
      </c>
      <c r="H422" s="143" t="e">
        <f t="shared" ca="1" si="103"/>
        <v>#N/A</v>
      </c>
      <c r="I422" s="143" t="e">
        <f t="shared" ca="1" si="104"/>
        <v>#N/A</v>
      </c>
      <c r="J422" s="143" t="e">
        <f t="shared" ca="1" si="105"/>
        <v>#N/A</v>
      </c>
      <c r="K422" s="143" t="e">
        <f t="shared" ca="1" si="106"/>
        <v>#N/A</v>
      </c>
      <c r="L422" s="143" t="e">
        <f t="shared" ca="1" si="107"/>
        <v>#N/A</v>
      </c>
      <c r="M422" s="145" t="str">
        <f t="shared" ca="1" si="110"/>
        <v>-</v>
      </c>
      <c r="N422" s="145" t="str">
        <f t="shared" ca="1" si="109"/>
        <v>-</v>
      </c>
      <c r="O422" s="143" t="e">
        <f t="shared" ca="1" si="108"/>
        <v>#N/A</v>
      </c>
    </row>
    <row r="423" spans="1:15">
      <c r="A423" s="143">
        <v>389</v>
      </c>
      <c r="B423" s="143" t="str">
        <f t="shared" ca="1" si="102"/>
        <v>N</v>
      </c>
      <c r="C423" s="143" t="str">
        <f t="shared" ca="1" si="101"/>
        <v>-</v>
      </c>
      <c r="D423" s="143" t="str">
        <f t="shared" ca="1" si="101"/>
        <v>-</v>
      </c>
      <c r="E423" s="143" t="str">
        <f t="shared" ca="1" si="101"/>
        <v>-</v>
      </c>
      <c r="F423" s="143" t="str">
        <f t="shared" ca="1" si="101"/>
        <v>-</v>
      </c>
      <c r="G423" s="151" t="str">
        <f t="shared" ca="1" si="101"/>
        <v>-</v>
      </c>
      <c r="H423" s="143" t="e">
        <f t="shared" ca="1" si="103"/>
        <v>#N/A</v>
      </c>
      <c r="I423" s="143" t="e">
        <f t="shared" ca="1" si="104"/>
        <v>#N/A</v>
      </c>
      <c r="J423" s="143" t="e">
        <f t="shared" ca="1" si="105"/>
        <v>#N/A</v>
      </c>
      <c r="K423" s="143" t="e">
        <f t="shared" ca="1" si="106"/>
        <v>#N/A</v>
      </c>
      <c r="L423" s="143" t="e">
        <f t="shared" ca="1" si="107"/>
        <v>#N/A</v>
      </c>
      <c r="M423" s="145" t="str">
        <f t="shared" ca="1" si="110"/>
        <v>-</v>
      </c>
      <c r="N423" s="145" t="str">
        <f t="shared" ca="1" si="109"/>
        <v>-</v>
      </c>
      <c r="O423" s="143" t="e">
        <f t="shared" ca="1" si="108"/>
        <v>#N/A</v>
      </c>
    </row>
    <row r="424" spans="1:15">
      <c r="A424" s="143">
        <v>390</v>
      </c>
      <c r="B424" s="143" t="str">
        <f t="shared" ca="1" si="102"/>
        <v>N</v>
      </c>
      <c r="C424" s="143" t="str">
        <f t="shared" ca="1" si="101"/>
        <v>-</v>
      </c>
      <c r="D424" s="143" t="str">
        <f t="shared" ca="1" si="101"/>
        <v>-</v>
      </c>
      <c r="E424" s="143" t="str">
        <f t="shared" ca="1" si="101"/>
        <v>-</v>
      </c>
      <c r="F424" s="143" t="str">
        <f t="shared" ca="1" si="101"/>
        <v>-</v>
      </c>
      <c r="G424" s="151" t="str">
        <f t="shared" ca="1" si="101"/>
        <v>-</v>
      </c>
      <c r="H424" s="143" t="e">
        <f t="shared" ca="1" si="103"/>
        <v>#N/A</v>
      </c>
      <c r="I424" s="143" t="e">
        <f t="shared" ca="1" si="104"/>
        <v>#N/A</v>
      </c>
      <c r="J424" s="143" t="e">
        <f t="shared" ca="1" si="105"/>
        <v>#N/A</v>
      </c>
      <c r="K424" s="143" t="e">
        <f t="shared" ca="1" si="106"/>
        <v>#N/A</v>
      </c>
      <c r="L424" s="143" t="e">
        <f t="shared" ca="1" si="107"/>
        <v>#N/A</v>
      </c>
      <c r="M424" s="145" t="str">
        <f t="shared" ca="1" si="110"/>
        <v>-</v>
      </c>
      <c r="N424" s="145" t="str">
        <f t="shared" ca="1" si="109"/>
        <v>-</v>
      </c>
      <c r="O424" s="143" t="e">
        <f t="shared" ca="1" si="108"/>
        <v>#N/A</v>
      </c>
    </row>
    <row r="425" spans="1:15">
      <c r="A425" s="143">
        <v>391</v>
      </c>
      <c r="B425" s="143" t="str">
        <f t="shared" ca="1" si="102"/>
        <v>N</v>
      </c>
      <c r="C425" s="143" t="str">
        <f t="shared" ref="C425:G434" ca="1" si="111">IF($B425="OK",OFFSET(gen_sort_ul,$A425,C$26),"-")</f>
        <v>-</v>
      </c>
      <c r="D425" s="143" t="str">
        <f t="shared" ca="1" si="111"/>
        <v>-</v>
      </c>
      <c r="E425" s="143" t="str">
        <f t="shared" ca="1" si="111"/>
        <v>-</v>
      </c>
      <c r="F425" s="143" t="str">
        <f t="shared" ca="1" si="111"/>
        <v>-</v>
      </c>
      <c r="G425" s="151" t="str">
        <f t="shared" ca="1" si="111"/>
        <v>-</v>
      </c>
      <c r="H425" s="143" t="e">
        <f t="shared" ca="1" si="103"/>
        <v>#N/A</v>
      </c>
      <c r="I425" s="143" t="e">
        <f t="shared" ca="1" si="104"/>
        <v>#N/A</v>
      </c>
      <c r="J425" s="143" t="e">
        <f t="shared" ca="1" si="105"/>
        <v>#N/A</v>
      </c>
      <c r="K425" s="143" t="e">
        <f t="shared" ca="1" si="106"/>
        <v>#N/A</v>
      </c>
      <c r="L425" s="143" t="e">
        <f t="shared" ca="1" si="107"/>
        <v>#N/A</v>
      </c>
      <c r="M425" s="145" t="str">
        <f t="shared" ca="1" si="110"/>
        <v>-</v>
      </c>
      <c r="N425" s="145" t="str">
        <f t="shared" ca="1" si="109"/>
        <v>-</v>
      </c>
      <c r="O425" s="143" t="e">
        <f t="shared" ca="1" si="108"/>
        <v>#N/A</v>
      </c>
    </row>
    <row r="426" spans="1:15">
      <c r="A426" s="143">
        <v>392</v>
      </c>
      <c r="B426" s="143" t="str">
        <f t="shared" ca="1" si="102"/>
        <v>N</v>
      </c>
      <c r="C426" s="143" t="str">
        <f t="shared" ca="1" si="111"/>
        <v>-</v>
      </c>
      <c r="D426" s="143" t="str">
        <f t="shared" ca="1" si="111"/>
        <v>-</v>
      </c>
      <c r="E426" s="143" t="str">
        <f t="shared" ca="1" si="111"/>
        <v>-</v>
      </c>
      <c r="F426" s="143" t="str">
        <f t="shared" ca="1" si="111"/>
        <v>-</v>
      </c>
      <c r="G426" s="151" t="str">
        <f t="shared" ca="1" si="111"/>
        <v>-</v>
      </c>
      <c r="H426" s="143" t="e">
        <f t="shared" ca="1" si="103"/>
        <v>#N/A</v>
      </c>
      <c r="I426" s="143" t="e">
        <f t="shared" ca="1" si="104"/>
        <v>#N/A</v>
      </c>
      <c r="J426" s="143" t="e">
        <f t="shared" ca="1" si="105"/>
        <v>#N/A</v>
      </c>
      <c r="K426" s="143" t="e">
        <f t="shared" ca="1" si="106"/>
        <v>#N/A</v>
      </c>
      <c r="L426" s="143" t="e">
        <f t="shared" ca="1" si="107"/>
        <v>#N/A</v>
      </c>
      <c r="M426" s="145" t="str">
        <f t="shared" ca="1" si="110"/>
        <v>-</v>
      </c>
      <c r="N426" s="145" t="str">
        <f t="shared" ca="1" si="109"/>
        <v>-</v>
      </c>
      <c r="O426" s="143" t="e">
        <f t="shared" ca="1" si="108"/>
        <v>#N/A</v>
      </c>
    </row>
    <row r="427" spans="1:15">
      <c r="A427" s="143">
        <v>393</v>
      </c>
      <c r="B427" s="143" t="str">
        <f t="shared" ca="1" si="102"/>
        <v>N</v>
      </c>
      <c r="C427" s="143" t="str">
        <f t="shared" ca="1" si="111"/>
        <v>-</v>
      </c>
      <c r="D427" s="143" t="str">
        <f t="shared" ca="1" si="111"/>
        <v>-</v>
      </c>
      <c r="E427" s="143" t="str">
        <f t="shared" ca="1" si="111"/>
        <v>-</v>
      </c>
      <c r="F427" s="143" t="str">
        <f t="shared" ca="1" si="111"/>
        <v>-</v>
      </c>
      <c r="G427" s="151" t="str">
        <f t="shared" ca="1" si="111"/>
        <v>-</v>
      </c>
      <c r="H427" s="143" t="e">
        <f t="shared" ca="1" si="103"/>
        <v>#N/A</v>
      </c>
      <c r="I427" s="143" t="e">
        <f t="shared" ca="1" si="104"/>
        <v>#N/A</v>
      </c>
      <c r="J427" s="143" t="e">
        <f t="shared" ca="1" si="105"/>
        <v>#N/A</v>
      </c>
      <c r="K427" s="143" t="e">
        <f t="shared" ca="1" si="106"/>
        <v>#N/A</v>
      </c>
      <c r="L427" s="143" t="e">
        <f t="shared" ca="1" si="107"/>
        <v>#N/A</v>
      </c>
      <c r="M427" s="145" t="str">
        <f t="shared" ca="1" si="110"/>
        <v>-</v>
      </c>
      <c r="N427" s="145" t="str">
        <f t="shared" ca="1" si="109"/>
        <v>-</v>
      </c>
      <c r="O427" s="143" t="e">
        <f t="shared" ca="1" si="108"/>
        <v>#N/A</v>
      </c>
    </row>
    <row r="428" spans="1:15">
      <c r="A428" s="143">
        <v>394</v>
      </c>
      <c r="B428" s="143" t="str">
        <f t="shared" ca="1" si="102"/>
        <v>N</v>
      </c>
      <c r="C428" s="143" t="str">
        <f t="shared" ca="1" si="111"/>
        <v>-</v>
      </c>
      <c r="D428" s="143" t="str">
        <f t="shared" ca="1" si="111"/>
        <v>-</v>
      </c>
      <c r="E428" s="143" t="str">
        <f t="shared" ca="1" si="111"/>
        <v>-</v>
      </c>
      <c r="F428" s="143" t="str">
        <f t="shared" ca="1" si="111"/>
        <v>-</v>
      </c>
      <c r="G428" s="151" t="str">
        <f t="shared" ca="1" si="111"/>
        <v>-</v>
      </c>
      <c r="H428" s="143" t="e">
        <f t="shared" ca="1" si="103"/>
        <v>#N/A</v>
      </c>
      <c r="I428" s="143" t="e">
        <f t="shared" ca="1" si="104"/>
        <v>#N/A</v>
      </c>
      <c r="J428" s="143" t="e">
        <f t="shared" ca="1" si="105"/>
        <v>#N/A</v>
      </c>
      <c r="K428" s="143" t="e">
        <f t="shared" ca="1" si="106"/>
        <v>#N/A</v>
      </c>
      <c r="L428" s="143" t="e">
        <f t="shared" ca="1" si="107"/>
        <v>#N/A</v>
      </c>
      <c r="M428" s="145" t="str">
        <f t="shared" ca="1" si="110"/>
        <v>-</v>
      </c>
      <c r="N428" s="145" t="str">
        <f t="shared" ca="1" si="109"/>
        <v>-</v>
      </c>
      <c r="O428" s="143" t="e">
        <f t="shared" ca="1" si="108"/>
        <v>#N/A</v>
      </c>
    </row>
    <row r="429" spans="1:15">
      <c r="A429" s="143">
        <v>395</v>
      </c>
      <c r="B429" s="143" t="str">
        <f t="shared" ca="1" si="102"/>
        <v>N</v>
      </c>
      <c r="C429" s="143" t="str">
        <f t="shared" ca="1" si="111"/>
        <v>-</v>
      </c>
      <c r="D429" s="143" t="str">
        <f t="shared" ca="1" si="111"/>
        <v>-</v>
      </c>
      <c r="E429" s="143" t="str">
        <f t="shared" ca="1" si="111"/>
        <v>-</v>
      </c>
      <c r="F429" s="143" t="str">
        <f t="shared" ca="1" si="111"/>
        <v>-</v>
      </c>
      <c r="G429" s="151" t="str">
        <f t="shared" ca="1" si="111"/>
        <v>-</v>
      </c>
      <c r="H429" s="143" t="e">
        <f t="shared" ca="1" si="103"/>
        <v>#N/A</v>
      </c>
      <c r="I429" s="143" t="e">
        <f t="shared" ca="1" si="104"/>
        <v>#N/A</v>
      </c>
      <c r="J429" s="143" t="e">
        <f t="shared" ca="1" si="105"/>
        <v>#N/A</v>
      </c>
      <c r="K429" s="143" t="e">
        <f t="shared" ca="1" si="106"/>
        <v>#N/A</v>
      </c>
      <c r="L429" s="143" t="e">
        <f t="shared" ca="1" si="107"/>
        <v>#N/A</v>
      </c>
      <c r="M429" s="145" t="str">
        <f t="shared" ca="1" si="110"/>
        <v>-</v>
      </c>
      <c r="N429" s="145" t="str">
        <f t="shared" ca="1" si="109"/>
        <v>-</v>
      </c>
      <c r="O429" s="143" t="e">
        <f t="shared" ca="1" si="108"/>
        <v>#N/A</v>
      </c>
    </row>
    <row r="430" spans="1:15">
      <c r="A430" s="143">
        <v>396</v>
      </c>
      <c r="B430" s="143" t="str">
        <f t="shared" ca="1" si="102"/>
        <v>N</v>
      </c>
      <c r="C430" s="143" t="str">
        <f t="shared" ca="1" si="111"/>
        <v>-</v>
      </c>
      <c r="D430" s="143" t="str">
        <f t="shared" ca="1" si="111"/>
        <v>-</v>
      </c>
      <c r="E430" s="143" t="str">
        <f t="shared" ca="1" si="111"/>
        <v>-</v>
      </c>
      <c r="F430" s="143" t="str">
        <f t="shared" ca="1" si="111"/>
        <v>-</v>
      </c>
      <c r="G430" s="151" t="str">
        <f t="shared" ca="1" si="111"/>
        <v>-</v>
      </c>
      <c r="H430" s="143" t="e">
        <f t="shared" ca="1" si="103"/>
        <v>#N/A</v>
      </c>
      <c r="I430" s="143" t="e">
        <f t="shared" ca="1" si="104"/>
        <v>#N/A</v>
      </c>
      <c r="J430" s="143" t="e">
        <f t="shared" ca="1" si="105"/>
        <v>#N/A</v>
      </c>
      <c r="K430" s="143" t="e">
        <f t="shared" ca="1" si="106"/>
        <v>#N/A</v>
      </c>
      <c r="L430" s="143" t="e">
        <f t="shared" ca="1" si="107"/>
        <v>#N/A</v>
      </c>
      <c r="M430" s="145" t="str">
        <f t="shared" ca="1" si="110"/>
        <v>-</v>
      </c>
      <c r="N430" s="145" t="str">
        <f t="shared" ca="1" si="109"/>
        <v>-</v>
      </c>
      <c r="O430" s="143" t="e">
        <f t="shared" ca="1" si="108"/>
        <v>#N/A</v>
      </c>
    </row>
    <row r="431" spans="1:15">
      <c r="A431" s="143">
        <v>397</v>
      </c>
      <c r="B431" s="143" t="str">
        <f t="shared" ca="1" si="102"/>
        <v>N</v>
      </c>
      <c r="C431" s="143" t="str">
        <f t="shared" ca="1" si="111"/>
        <v>-</v>
      </c>
      <c r="D431" s="143" t="str">
        <f t="shared" ca="1" si="111"/>
        <v>-</v>
      </c>
      <c r="E431" s="143" t="str">
        <f t="shared" ca="1" si="111"/>
        <v>-</v>
      </c>
      <c r="F431" s="143" t="str">
        <f t="shared" ca="1" si="111"/>
        <v>-</v>
      </c>
      <c r="G431" s="151" t="str">
        <f t="shared" ca="1" si="111"/>
        <v>-</v>
      </c>
      <c r="H431" s="143" t="e">
        <f t="shared" ca="1" si="103"/>
        <v>#N/A</v>
      </c>
      <c r="I431" s="143" t="e">
        <f t="shared" ca="1" si="104"/>
        <v>#N/A</v>
      </c>
      <c r="J431" s="143" t="e">
        <f t="shared" ca="1" si="105"/>
        <v>#N/A</v>
      </c>
      <c r="K431" s="143" t="e">
        <f t="shared" ca="1" si="106"/>
        <v>#N/A</v>
      </c>
      <c r="L431" s="143" t="e">
        <f t="shared" ca="1" si="107"/>
        <v>#N/A</v>
      </c>
      <c r="M431" s="145" t="str">
        <f t="shared" ca="1" si="110"/>
        <v>-</v>
      </c>
      <c r="N431" s="145" t="str">
        <f t="shared" ca="1" si="109"/>
        <v>-</v>
      </c>
      <c r="O431" s="143" t="e">
        <f t="shared" ca="1" si="108"/>
        <v>#N/A</v>
      </c>
    </row>
    <row r="432" spans="1:15">
      <c r="A432" s="143">
        <v>398</v>
      </c>
      <c r="B432" s="143" t="str">
        <f t="shared" ca="1" si="102"/>
        <v>N</v>
      </c>
      <c r="C432" s="143" t="str">
        <f t="shared" ca="1" si="111"/>
        <v>-</v>
      </c>
      <c r="D432" s="143" t="str">
        <f t="shared" ca="1" si="111"/>
        <v>-</v>
      </c>
      <c r="E432" s="143" t="str">
        <f t="shared" ca="1" si="111"/>
        <v>-</v>
      </c>
      <c r="F432" s="143" t="str">
        <f t="shared" ca="1" si="111"/>
        <v>-</v>
      </c>
      <c r="G432" s="151" t="str">
        <f t="shared" ca="1" si="111"/>
        <v>-</v>
      </c>
      <c r="H432" s="143" t="e">
        <f t="shared" ca="1" si="103"/>
        <v>#N/A</v>
      </c>
      <c r="I432" s="143" t="e">
        <f t="shared" ca="1" si="104"/>
        <v>#N/A</v>
      </c>
      <c r="J432" s="143" t="e">
        <f t="shared" ca="1" si="105"/>
        <v>#N/A</v>
      </c>
      <c r="K432" s="143" t="e">
        <f t="shared" ca="1" si="106"/>
        <v>#N/A</v>
      </c>
      <c r="L432" s="143" t="e">
        <f t="shared" ca="1" si="107"/>
        <v>#N/A</v>
      </c>
      <c r="M432" s="145" t="str">
        <f t="shared" ca="1" si="110"/>
        <v>-</v>
      </c>
      <c r="N432" s="145" t="str">
        <f t="shared" ca="1" si="109"/>
        <v>-</v>
      </c>
      <c r="O432" s="143" t="e">
        <f t="shared" ca="1" si="108"/>
        <v>#N/A</v>
      </c>
    </row>
    <row r="433" spans="1:15">
      <c r="A433" s="143">
        <v>399</v>
      </c>
      <c r="B433" s="143" t="str">
        <f t="shared" ca="1" si="102"/>
        <v>N</v>
      </c>
      <c r="C433" s="143" t="str">
        <f t="shared" ca="1" si="111"/>
        <v>-</v>
      </c>
      <c r="D433" s="143" t="str">
        <f t="shared" ca="1" si="111"/>
        <v>-</v>
      </c>
      <c r="E433" s="143" t="str">
        <f t="shared" ca="1" si="111"/>
        <v>-</v>
      </c>
      <c r="F433" s="143" t="str">
        <f t="shared" ca="1" si="111"/>
        <v>-</v>
      </c>
      <c r="G433" s="151" t="str">
        <f t="shared" ca="1" si="111"/>
        <v>-</v>
      </c>
      <c r="H433" s="143" t="e">
        <f t="shared" ca="1" si="103"/>
        <v>#N/A</v>
      </c>
      <c r="I433" s="143" t="e">
        <f t="shared" ca="1" si="104"/>
        <v>#N/A</v>
      </c>
      <c r="J433" s="143" t="e">
        <f t="shared" ca="1" si="105"/>
        <v>#N/A</v>
      </c>
      <c r="K433" s="143" t="e">
        <f t="shared" ca="1" si="106"/>
        <v>#N/A</v>
      </c>
      <c r="L433" s="143" t="e">
        <f t="shared" ca="1" si="107"/>
        <v>#N/A</v>
      </c>
      <c r="M433" s="145" t="str">
        <f t="shared" ca="1" si="110"/>
        <v>-</v>
      </c>
      <c r="N433" s="145" t="str">
        <f t="shared" ca="1" si="109"/>
        <v>-</v>
      </c>
      <c r="O433" s="143" t="e">
        <f t="shared" ca="1" si="108"/>
        <v>#N/A</v>
      </c>
    </row>
    <row r="434" spans="1:15">
      <c r="A434" s="143">
        <v>400</v>
      </c>
      <c r="B434" s="143" t="str">
        <f t="shared" ca="1" si="102"/>
        <v>N</v>
      </c>
      <c r="C434" s="143" t="str">
        <f t="shared" ca="1" si="111"/>
        <v>-</v>
      </c>
      <c r="D434" s="143" t="str">
        <f t="shared" ca="1" si="111"/>
        <v>-</v>
      </c>
      <c r="E434" s="143" t="str">
        <f t="shared" ca="1" si="111"/>
        <v>-</v>
      </c>
      <c r="F434" s="143" t="str">
        <f t="shared" ca="1" si="111"/>
        <v>-</v>
      </c>
      <c r="G434" s="151" t="str">
        <f t="shared" ca="1" si="111"/>
        <v>-</v>
      </c>
      <c r="H434" s="143" t="e">
        <f t="shared" ca="1" si="103"/>
        <v>#N/A</v>
      </c>
      <c r="I434" s="143" t="e">
        <f t="shared" ca="1" si="104"/>
        <v>#N/A</v>
      </c>
      <c r="J434" s="143" t="e">
        <f t="shared" ca="1" si="105"/>
        <v>#N/A</v>
      </c>
      <c r="K434" s="143" t="e">
        <f t="shared" ca="1" si="106"/>
        <v>#N/A</v>
      </c>
      <c r="L434" s="143" t="e">
        <f t="shared" ca="1" si="107"/>
        <v>#N/A</v>
      </c>
      <c r="M434" s="145" t="str">
        <f t="shared" ca="1" si="110"/>
        <v>-</v>
      </c>
      <c r="N434" s="145" t="str">
        <f t="shared" ca="1" si="109"/>
        <v>-</v>
      </c>
      <c r="O434" s="143" t="e">
        <f t="shared" ca="1" si="108"/>
        <v>#N/A</v>
      </c>
    </row>
    <row r="435" spans="1:15">
      <c r="A435" s="143">
        <v>401</v>
      </c>
      <c r="B435" s="143" t="str">
        <f t="shared" ca="1" si="102"/>
        <v>N</v>
      </c>
      <c r="C435" s="143" t="str">
        <f t="shared" ref="C435:G444" ca="1" si="112">IF($B435="OK",OFFSET(gen_sort_ul,$A435,C$26),"-")</f>
        <v>-</v>
      </c>
      <c r="D435" s="143" t="str">
        <f t="shared" ca="1" si="112"/>
        <v>-</v>
      </c>
      <c r="E435" s="143" t="str">
        <f t="shared" ca="1" si="112"/>
        <v>-</v>
      </c>
      <c r="F435" s="143" t="str">
        <f t="shared" ca="1" si="112"/>
        <v>-</v>
      </c>
      <c r="G435" s="151" t="str">
        <f t="shared" ca="1" si="112"/>
        <v>-</v>
      </c>
      <c r="H435" s="143" t="e">
        <f t="shared" ca="1" si="103"/>
        <v>#N/A</v>
      </c>
      <c r="I435" s="143" t="e">
        <f t="shared" ca="1" si="104"/>
        <v>#N/A</v>
      </c>
      <c r="J435" s="143" t="e">
        <f t="shared" ca="1" si="105"/>
        <v>#N/A</v>
      </c>
      <c r="K435" s="143" t="e">
        <f t="shared" ca="1" si="106"/>
        <v>#N/A</v>
      </c>
      <c r="L435" s="143" t="e">
        <f t="shared" ca="1" si="107"/>
        <v>#N/A</v>
      </c>
      <c r="M435" s="145" t="str">
        <f t="shared" ca="1" si="110"/>
        <v>-</v>
      </c>
      <c r="N435" s="145" t="str">
        <f t="shared" ca="1" si="109"/>
        <v>-</v>
      </c>
      <c r="O435" s="143" t="e">
        <f t="shared" ca="1" si="108"/>
        <v>#N/A</v>
      </c>
    </row>
    <row r="436" spans="1:15">
      <c r="A436" s="143">
        <v>402</v>
      </c>
      <c r="B436" s="143" t="str">
        <f t="shared" ca="1" si="102"/>
        <v>N</v>
      </c>
      <c r="C436" s="143" t="str">
        <f t="shared" ca="1" si="112"/>
        <v>-</v>
      </c>
      <c r="D436" s="143" t="str">
        <f t="shared" ca="1" si="112"/>
        <v>-</v>
      </c>
      <c r="E436" s="143" t="str">
        <f t="shared" ca="1" si="112"/>
        <v>-</v>
      </c>
      <c r="F436" s="143" t="str">
        <f t="shared" ca="1" si="112"/>
        <v>-</v>
      </c>
      <c r="G436" s="151" t="str">
        <f t="shared" ca="1" si="112"/>
        <v>-</v>
      </c>
      <c r="H436" s="143" t="e">
        <f t="shared" ca="1" si="103"/>
        <v>#N/A</v>
      </c>
      <c r="I436" s="143" t="e">
        <f t="shared" ca="1" si="104"/>
        <v>#N/A</v>
      </c>
      <c r="J436" s="143" t="e">
        <f t="shared" ca="1" si="105"/>
        <v>#N/A</v>
      </c>
      <c r="K436" s="143" t="e">
        <f t="shared" ca="1" si="106"/>
        <v>#N/A</v>
      </c>
      <c r="L436" s="143" t="e">
        <f t="shared" ca="1" si="107"/>
        <v>#N/A</v>
      </c>
      <c r="M436" s="145" t="str">
        <f t="shared" ca="1" si="110"/>
        <v>-</v>
      </c>
      <c r="N436" s="145" t="str">
        <f t="shared" ca="1" si="109"/>
        <v>-</v>
      </c>
      <c r="O436" s="143" t="e">
        <f t="shared" ca="1" si="108"/>
        <v>#N/A</v>
      </c>
    </row>
    <row r="437" spans="1:15">
      <c r="A437" s="143">
        <v>403</v>
      </c>
      <c r="B437" s="143" t="str">
        <f t="shared" ca="1" si="102"/>
        <v>N</v>
      </c>
      <c r="C437" s="143" t="str">
        <f t="shared" ca="1" si="112"/>
        <v>-</v>
      </c>
      <c r="D437" s="143" t="str">
        <f t="shared" ca="1" si="112"/>
        <v>-</v>
      </c>
      <c r="E437" s="143" t="str">
        <f t="shared" ca="1" si="112"/>
        <v>-</v>
      </c>
      <c r="F437" s="143" t="str">
        <f t="shared" ca="1" si="112"/>
        <v>-</v>
      </c>
      <c r="G437" s="151" t="str">
        <f t="shared" ca="1" si="112"/>
        <v>-</v>
      </c>
      <c r="H437" s="143" t="e">
        <f t="shared" ca="1" si="103"/>
        <v>#N/A</v>
      </c>
      <c r="I437" s="143" t="e">
        <f t="shared" ca="1" si="104"/>
        <v>#N/A</v>
      </c>
      <c r="J437" s="143" t="e">
        <f t="shared" ca="1" si="105"/>
        <v>#N/A</v>
      </c>
      <c r="K437" s="143" t="e">
        <f t="shared" ca="1" si="106"/>
        <v>#N/A</v>
      </c>
      <c r="L437" s="143" t="e">
        <f t="shared" ca="1" si="107"/>
        <v>#N/A</v>
      </c>
      <c r="M437" s="145" t="str">
        <f t="shared" ca="1" si="110"/>
        <v>-</v>
      </c>
      <c r="N437" s="145" t="str">
        <f t="shared" ca="1" si="109"/>
        <v>-</v>
      </c>
      <c r="O437" s="143" t="e">
        <f t="shared" ca="1" si="108"/>
        <v>#N/A</v>
      </c>
    </row>
    <row r="438" spans="1:15">
      <c r="A438" s="143">
        <v>404</v>
      </c>
      <c r="B438" s="143" t="str">
        <f t="shared" ca="1" si="102"/>
        <v>N</v>
      </c>
      <c r="C438" s="143" t="str">
        <f t="shared" ca="1" si="112"/>
        <v>-</v>
      </c>
      <c r="D438" s="143" t="str">
        <f t="shared" ca="1" si="112"/>
        <v>-</v>
      </c>
      <c r="E438" s="143" t="str">
        <f t="shared" ca="1" si="112"/>
        <v>-</v>
      </c>
      <c r="F438" s="143" t="str">
        <f t="shared" ca="1" si="112"/>
        <v>-</v>
      </c>
      <c r="G438" s="151" t="str">
        <f t="shared" ca="1" si="112"/>
        <v>-</v>
      </c>
      <c r="H438" s="143" t="e">
        <f t="shared" ca="1" si="103"/>
        <v>#N/A</v>
      </c>
      <c r="I438" s="143" t="e">
        <f t="shared" ca="1" si="104"/>
        <v>#N/A</v>
      </c>
      <c r="J438" s="143" t="e">
        <f t="shared" ca="1" si="105"/>
        <v>#N/A</v>
      </c>
      <c r="K438" s="143" t="e">
        <f t="shared" ca="1" si="106"/>
        <v>#N/A</v>
      </c>
      <c r="L438" s="143" t="e">
        <f t="shared" ca="1" si="107"/>
        <v>#N/A</v>
      </c>
      <c r="M438" s="145" t="str">
        <f t="shared" ca="1" si="110"/>
        <v>-</v>
      </c>
      <c r="N438" s="145" t="str">
        <f t="shared" ca="1" si="109"/>
        <v>-</v>
      </c>
      <c r="O438" s="143" t="e">
        <f t="shared" ca="1" si="108"/>
        <v>#N/A</v>
      </c>
    </row>
    <row r="439" spans="1:15">
      <c r="A439" s="143">
        <v>405</v>
      </c>
      <c r="B439" s="143" t="str">
        <f t="shared" ca="1" si="102"/>
        <v>N</v>
      </c>
      <c r="C439" s="143" t="str">
        <f t="shared" ca="1" si="112"/>
        <v>-</v>
      </c>
      <c r="D439" s="143" t="str">
        <f t="shared" ca="1" si="112"/>
        <v>-</v>
      </c>
      <c r="E439" s="143" t="str">
        <f t="shared" ca="1" si="112"/>
        <v>-</v>
      </c>
      <c r="F439" s="143" t="str">
        <f t="shared" ca="1" si="112"/>
        <v>-</v>
      </c>
      <c r="G439" s="151" t="str">
        <f t="shared" ca="1" si="112"/>
        <v>-</v>
      </c>
      <c r="H439" s="143" t="e">
        <f t="shared" ca="1" si="103"/>
        <v>#N/A</v>
      </c>
      <c r="I439" s="143" t="e">
        <f t="shared" ca="1" si="104"/>
        <v>#N/A</v>
      </c>
      <c r="J439" s="143" t="e">
        <f t="shared" ca="1" si="105"/>
        <v>#N/A</v>
      </c>
      <c r="K439" s="143" t="e">
        <f t="shared" ca="1" si="106"/>
        <v>#N/A</v>
      </c>
      <c r="L439" s="143" t="e">
        <f t="shared" ca="1" si="107"/>
        <v>#N/A</v>
      </c>
      <c r="M439" s="145" t="str">
        <f t="shared" ca="1" si="110"/>
        <v>-</v>
      </c>
      <c r="N439" s="145" t="str">
        <f t="shared" ca="1" si="109"/>
        <v>-</v>
      </c>
      <c r="O439" s="143" t="e">
        <f t="shared" ca="1" si="108"/>
        <v>#N/A</v>
      </c>
    </row>
    <row r="440" spans="1:15">
      <c r="A440" s="143">
        <v>406</v>
      </c>
      <c r="B440" s="143" t="str">
        <f t="shared" ca="1" si="102"/>
        <v>N</v>
      </c>
      <c r="C440" s="143" t="str">
        <f t="shared" ca="1" si="112"/>
        <v>-</v>
      </c>
      <c r="D440" s="143" t="str">
        <f t="shared" ca="1" si="112"/>
        <v>-</v>
      </c>
      <c r="E440" s="143" t="str">
        <f t="shared" ca="1" si="112"/>
        <v>-</v>
      </c>
      <c r="F440" s="143" t="str">
        <f t="shared" ca="1" si="112"/>
        <v>-</v>
      </c>
      <c r="G440" s="151" t="str">
        <f t="shared" ca="1" si="112"/>
        <v>-</v>
      </c>
      <c r="H440" s="143" t="e">
        <f t="shared" ca="1" si="103"/>
        <v>#N/A</v>
      </c>
      <c r="I440" s="143" t="e">
        <f t="shared" ca="1" si="104"/>
        <v>#N/A</v>
      </c>
      <c r="J440" s="143" t="e">
        <f t="shared" ca="1" si="105"/>
        <v>#N/A</v>
      </c>
      <c r="K440" s="143" t="e">
        <f t="shared" ca="1" si="106"/>
        <v>#N/A</v>
      </c>
      <c r="L440" s="143" t="e">
        <f t="shared" ca="1" si="107"/>
        <v>#N/A</v>
      </c>
      <c r="M440" s="145" t="str">
        <f t="shared" ca="1" si="110"/>
        <v>-</v>
      </c>
      <c r="N440" s="145" t="str">
        <f t="shared" ca="1" si="109"/>
        <v>-</v>
      </c>
      <c r="O440" s="143" t="e">
        <f t="shared" ca="1" si="108"/>
        <v>#N/A</v>
      </c>
    </row>
    <row r="441" spans="1:15">
      <c r="A441" s="143">
        <v>407</v>
      </c>
      <c r="B441" s="143" t="str">
        <f t="shared" ca="1" si="102"/>
        <v>N</v>
      </c>
      <c r="C441" s="143" t="str">
        <f t="shared" ca="1" si="112"/>
        <v>-</v>
      </c>
      <c r="D441" s="143" t="str">
        <f t="shared" ca="1" si="112"/>
        <v>-</v>
      </c>
      <c r="E441" s="143" t="str">
        <f t="shared" ca="1" si="112"/>
        <v>-</v>
      </c>
      <c r="F441" s="143" t="str">
        <f t="shared" ca="1" si="112"/>
        <v>-</v>
      </c>
      <c r="G441" s="151" t="str">
        <f t="shared" ca="1" si="112"/>
        <v>-</v>
      </c>
      <c r="H441" s="143" t="e">
        <f t="shared" ca="1" si="103"/>
        <v>#N/A</v>
      </c>
      <c r="I441" s="143" t="e">
        <f t="shared" ca="1" si="104"/>
        <v>#N/A</v>
      </c>
      <c r="J441" s="143" t="e">
        <f t="shared" ca="1" si="105"/>
        <v>#N/A</v>
      </c>
      <c r="K441" s="143" t="e">
        <f t="shared" ca="1" si="106"/>
        <v>#N/A</v>
      </c>
      <c r="L441" s="143" t="e">
        <f t="shared" ca="1" si="107"/>
        <v>#N/A</v>
      </c>
      <c r="M441" s="145" t="str">
        <f t="shared" ca="1" si="110"/>
        <v>-</v>
      </c>
      <c r="N441" s="145" t="str">
        <f t="shared" ca="1" si="109"/>
        <v>-</v>
      </c>
      <c r="O441" s="143" t="e">
        <f t="shared" ca="1" si="108"/>
        <v>#N/A</v>
      </c>
    </row>
    <row r="442" spans="1:15">
      <c r="A442" s="143">
        <v>408</v>
      </c>
      <c r="B442" s="143" t="str">
        <f t="shared" ca="1" si="102"/>
        <v>N</v>
      </c>
      <c r="C442" s="143" t="str">
        <f t="shared" ca="1" si="112"/>
        <v>-</v>
      </c>
      <c r="D442" s="143" t="str">
        <f t="shared" ca="1" si="112"/>
        <v>-</v>
      </c>
      <c r="E442" s="143" t="str">
        <f t="shared" ca="1" si="112"/>
        <v>-</v>
      </c>
      <c r="F442" s="143" t="str">
        <f t="shared" ca="1" si="112"/>
        <v>-</v>
      </c>
      <c r="G442" s="151" t="str">
        <f t="shared" ca="1" si="112"/>
        <v>-</v>
      </c>
      <c r="H442" s="143" t="e">
        <f t="shared" ca="1" si="103"/>
        <v>#N/A</v>
      </c>
      <c r="I442" s="143" t="e">
        <f t="shared" ca="1" si="104"/>
        <v>#N/A</v>
      </c>
      <c r="J442" s="143" t="e">
        <f t="shared" ca="1" si="105"/>
        <v>#N/A</v>
      </c>
      <c r="K442" s="143" t="e">
        <f t="shared" ca="1" si="106"/>
        <v>#N/A</v>
      </c>
      <c r="L442" s="143" t="e">
        <f t="shared" ca="1" si="107"/>
        <v>#N/A</v>
      </c>
      <c r="M442" s="145" t="str">
        <f t="shared" ca="1" si="110"/>
        <v>-</v>
      </c>
      <c r="N442" s="145" t="str">
        <f t="shared" ca="1" si="109"/>
        <v>-</v>
      </c>
      <c r="O442" s="143" t="e">
        <f t="shared" ca="1" si="108"/>
        <v>#N/A</v>
      </c>
    </row>
    <row r="443" spans="1:15">
      <c r="A443" s="143">
        <v>409</v>
      </c>
      <c r="B443" s="143" t="str">
        <f t="shared" ca="1" si="102"/>
        <v>N</v>
      </c>
      <c r="C443" s="143" t="str">
        <f t="shared" ca="1" si="112"/>
        <v>-</v>
      </c>
      <c r="D443" s="143" t="str">
        <f t="shared" ca="1" si="112"/>
        <v>-</v>
      </c>
      <c r="E443" s="143" t="str">
        <f t="shared" ca="1" si="112"/>
        <v>-</v>
      </c>
      <c r="F443" s="143" t="str">
        <f t="shared" ca="1" si="112"/>
        <v>-</v>
      </c>
      <c r="G443" s="151" t="str">
        <f t="shared" ca="1" si="112"/>
        <v>-</v>
      </c>
      <c r="H443" s="143" t="e">
        <f t="shared" ca="1" si="103"/>
        <v>#N/A</v>
      </c>
      <c r="I443" s="143" t="e">
        <f t="shared" ca="1" si="104"/>
        <v>#N/A</v>
      </c>
      <c r="J443" s="143" t="e">
        <f t="shared" ca="1" si="105"/>
        <v>#N/A</v>
      </c>
      <c r="K443" s="143" t="e">
        <f t="shared" ca="1" si="106"/>
        <v>#N/A</v>
      </c>
      <c r="L443" s="143" t="e">
        <f t="shared" ca="1" si="107"/>
        <v>#N/A</v>
      </c>
      <c r="M443" s="145" t="str">
        <f t="shared" ca="1" si="110"/>
        <v>-</v>
      </c>
      <c r="N443" s="145" t="str">
        <f t="shared" ca="1" si="109"/>
        <v>-</v>
      </c>
      <c r="O443" s="143" t="e">
        <f t="shared" ca="1" si="108"/>
        <v>#N/A</v>
      </c>
    </row>
    <row r="444" spans="1:15">
      <c r="A444" s="143">
        <v>410</v>
      </c>
      <c r="B444" s="143" t="str">
        <f t="shared" ca="1" si="102"/>
        <v>N</v>
      </c>
      <c r="C444" s="143" t="str">
        <f t="shared" ca="1" si="112"/>
        <v>-</v>
      </c>
      <c r="D444" s="143" t="str">
        <f t="shared" ca="1" si="112"/>
        <v>-</v>
      </c>
      <c r="E444" s="143" t="str">
        <f t="shared" ca="1" si="112"/>
        <v>-</v>
      </c>
      <c r="F444" s="143" t="str">
        <f t="shared" ca="1" si="112"/>
        <v>-</v>
      </c>
      <c r="G444" s="151" t="str">
        <f t="shared" ca="1" si="112"/>
        <v>-</v>
      </c>
      <c r="H444" s="143" t="e">
        <f t="shared" ca="1" si="103"/>
        <v>#N/A</v>
      </c>
      <c r="I444" s="143" t="e">
        <f t="shared" ca="1" si="104"/>
        <v>#N/A</v>
      </c>
      <c r="J444" s="143" t="e">
        <f t="shared" ca="1" si="105"/>
        <v>#N/A</v>
      </c>
      <c r="K444" s="143" t="e">
        <f t="shared" ca="1" si="106"/>
        <v>#N/A</v>
      </c>
      <c r="L444" s="143" t="e">
        <f t="shared" ca="1" si="107"/>
        <v>#N/A</v>
      </c>
      <c r="M444" s="145" t="str">
        <f t="shared" ca="1" si="110"/>
        <v>-</v>
      </c>
      <c r="N444" s="145" t="str">
        <f t="shared" ca="1" si="109"/>
        <v>-</v>
      </c>
      <c r="O444" s="143" t="e">
        <f t="shared" ca="1" si="108"/>
        <v>#N/A</v>
      </c>
    </row>
    <row r="445" spans="1:15">
      <c r="A445" s="143">
        <v>411</v>
      </c>
      <c r="B445" s="143" t="str">
        <f t="shared" ca="1" si="102"/>
        <v>N</v>
      </c>
      <c r="C445" s="143" t="str">
        <f t="shared" ref="C445:G454" ca="1" si="113">IF($B445="OK",OFFSET(gen_sort_ul,$A445,C$26),"-")</f>
        <v>-</v>
      </c>
      <c r="D445" s="143" t="str">
        <f t="shared" ca="1" si="113"/>
        <v>-</v>
      </c>
      <c r="E445" s="143" t="str">
        <f t="shared" ca="1" si="113"/>
        <v>-</v>
      </c>
      <c r="F445" s="143" t="str">
        <f t="shared" ca="1" si="113"/>
        <v>-</v>
      </c>
      <c r="G445" s="151" t="str">
        <f t="shared" ca="1" si="113"/>
        <v>-</v>
      </c>
      <c r="H445" s="143" t="e">
        <f t="shared" ca="1" si="103"/>
        <v>#N/A</v>
      </c>
      <c r="I445" s="143" t="e">
        <f t="shared" ca="1" si="104"/>
        <v>#N/A</v>
      </c>
      <c r="J445" s="143" t="e">
        <f t="shared" ca="1" si="105"/>
        <v>#N/A</v>
      </c>
      <c r="K445" s="143" t="e">
        <f t="shared" ca="1" si="106"/>
        <v>#N/A</v>
      </c>
      <c r="L445" s="143" t="e">
        <f t="shared" ca="1" si="107"/>
        <v>#N/A</v>
      </c>
      <c r="M445" s="145" t="str">
        <f t="shared" ca="1" si="110"/>
        <v>-</v>
      </c>
      <c r="N445" s="145" t="str">
        <f t="shared" ca="1" si="109"/>
        <v>-</v>
      </c>
      <c r="O445" s="143" t="e">
        <f t="shared" ca="1" si="108"/>
        <v>#N/A</v>
      </c>
    </row>
    <row r="446" spans="1:15">
      <c r="A446" s="143">
        <v>412</v>
      </c>
      <c r="B446" s="143" t="str">
        <f t="shared" ca="1" si="102"/>
        <v>N</v>
      </c>
      <c r="C446" s="143" t="str">
        <f t="shared" ca="1" si="113"/>
        <v>-</v>
      </c>
      <c r="D446" s="143" t="str">
        <f t="shared" ca="1" si="113"/>
        <v>-</v>
      </c>
      <c r="E446" s="143" t="str">
        <f t="shared" ca="1" si="113"/>
        <v>-</v>
      </c>
      <c r="F446" s="143" t="str">
        <f t="shared" ca="1" si="113"/>
        <v>-</v>
      </c>
      <c r="G446" s="151" t="str">
        <f t="shared" ca="1" si="113"/>
        <v>-</v>
      </c>
      <c r="H446" s="143" t="e">
        <f t="shared" ca="1" si="103"/>
        <v>#N/A</v>
      </c>
      <c r="I446" s="143" t="e">
        <f t="shared" ca="1" si="104"/>
        <v>#N/A</v>
      </c>
      <c r="J446" s="143" t="e">
        <f t="shared" ca="1" si="105"/>
        <v>#N/A</v>
      </c>
      <c r="K446" s="143" t="e">
        <f t="shared" ca="1" si="106"/>
        <v>#N/A</v>
      </c>
      <c r="L446" s="143" t="e">
        <f t="shared" ca="1" si="107"/>
        <v>#N/A</v>
      </c>
      <c r="M446" s="145" t="str">
        <f t="shared" ca="1" si="110"/>
        <v>-</v>
      </c>
      <c r="N446" s="145" t="str">
        <f t="shared" ca="1" si="109"/>
        <v>-</v>
      </c>
      <c r="O446" s="143" t="e">
        <f t="shared" ca="1" si="108"/>
        <v>#N/A</v>
      </c>
    </row>
    <row r="447" spans="1:15">
      <c r="A447" s="143">
        <v>413</v>
      </c>
      <c r="B447" s="143" t="str">
        <f t="shared" ca="1" si="102"/>
        <v>N</v>
      </c>
      <c r="C447" s="143" t="str">
        <f t="shared" ca="1" si="113"/>
        <v>-</v>
      </c>
      <c r="D447" s="143" t="str">
        <f t="shared" ca="1" si="113"/>
        <v>-</v>
      </c>
      <c r="E447" s="143" t="str">
        <f t="shared" ca="1" si="113"/>
        <v>-</v>
      </c>
      <c r="F447" s="143" t="str">
        <f t="shared" ca="1" si="113"/>
        <v>-</v>
      </c>
      <c r="G447" s="151" t="str">
        <f t="shared" ca="1" si="113"/>
        <v>-</v>
      </c>
      <c r="H447" s="143" t="e">
        <f t="shared" ca="1" si="103"/>
        <v>#N/A</v>
      </c>
      <c r="I447" s="143" t="e">
        <f t="shared" ca="1" si="104"/>
        <v>#N/A</v>
      </c>
      <c r="J447" s="143" t="e">
        <f t="shared" ca="1" si="105"/>
        <v>#N/A</v>
      </c>
      <c r="K447" s="143" t="e">
        <f t="shared" ca="1" si="106"/>
        <v>#N/A</v>
      </c>
      <c r="L447" s="143" t="e">
        <f t="shared" ca="1" si="107"/>
        <v>#N/A</v>
      </c>
      <c r="M447" s="145" t="str">
        <f t="shared" ca="1" si="110"/>
        <v>-</v>
      </c>
      <c r="N447" s="145" t="str">
        <f t="shared" ca="1" si="109"/>
        <v>-</v>
      </c>
      <c r="O447" s="143" t="e">
        <f t="shared" ca="1" si="108"/>
        <v>#N/A</v>
      </c>
    </row>
    <row r="448" spans="1:15">
      <c r="A448" s="143">
        <v>414</v>
      </c>
      <c r="B448" s="143" t="str">
        <f t="shared" ca="1" si="102"/>
        <v>N</v>
      </c>
      <c r="C448" s="143" t="str">
        <f t="shared" ca="1" si="113"/>
        <v>-</v>
      </c>
      <c r="D448" s="143" t="str">
        <f t="shared" ca="1" si="113"/>
        <v>-</v>
      </c>
      <c r="E448" s="143" t="str">
        <f t="shared" ca="1" si="113"/>
        <v>-</v>
      </c>
      <c r="F448" s="143" t="str">
        <f t="shared" ca="1" si="113"/>
        <v>-</v>
      </c>
      <c r="G448" s="151" t="str">
        <f t="shared" ca="1" si="113"/>
        <v>-</v>
      </c>
      <c r="H448" s="143" t="e">
        <f t="shared" ca="1" si="103"/>
        <v>#N/A</v>
      </c>
      <c r="I448" s="143" t="e">
        <f t="shared" ca="1" si="104"/>
        <v>#N/A</v>
      </c>
      <c r="J448" s="143" t="e">
        <f t="shared" ca="1" si="105"/>
        <v>#N/A</v>
      </c>
      <c r="K448" s="143" t="e">
        <f t="shared" ca="1" si="106"/>
        <v>#N/A</v>
      </c>
      <c r="L448" s="143" t="e">
        <f t="shared" ca="1" si="107"/>
        <v>#N/A</v>
      </c>
      <c r="M448" s="145" t="str">
        <f t="shared" ca="1" si="110"/>
        <v>-</v>
      </c>
      <c r="N448" s="145" t="str">
        <f t="shared" ca="1" si="109"/>
        <v>-</v>
      </c>
      <c r="O448" s="143" t="e">
        <f t="shared" ca="1" si="108"/>
        <v>#N/A</v>
      </c>
    </row>
    <row r="449" spans="1:15">
      <c r="A449" s="143">
        <v>415</v>
      </c>
      <c r="B449" s="143" t="str">
        <f t="shared" ca="1" si="102"/>
        <v>N</v>
      </c>
      <c r="C449" s="143" t="str">
        <f t="shared" ca="1" si="113"/>
        <v>-</v>
      </c>
      <c r="D449" s="143" t="str">
        <f t="shared" ca="1" si="113"/>
        <v>-</v>
      </c>
      <c r="E449" s="143" t="str">
        <f t="shared" ca="1" si="113"/>
        <v>-</v>
      </c>
      <c r="F449" s="143" t="str">
        <f t="shared" ca="1" si="113"/>
        <v>-</v>
      </c>
      <c r="G449" s="151" t="str">
        <f t="shared" ca="1" si="113"/>
        <v>-</v>
      </c>
      <c r="H449" s="143" t="e">
        <f t="shared" ca="1" si="103"/>
        <v>#N/A</v>
      </c>
      <c r="I449" s="143" t="e">
        <f t="shared" ca="1" si="104"/>
        <v>#N/A</v>
      </c>
      <c r="J449" s="143" t="e">
        <f t="shared" ca="1" si="105"/>
        <v>#N/A</v>
      </c>
      <c r="K449" s="143" t="e">
        <f t="shared" ca="1" si="106"/>
        <v>#N/A</v>
      </c>
      <c r="L449" s="143" t="e">
        <f t="shared" ca="1" si="107"/>
        <v>#N/A</v>
      </c>
      <c r="M449" s="145" t="str">
        <f t="shared" ca="1" si="110"/>
        <v>-</v>
      </c>
      <c r="N449" s="145" t="str">
        <f t="shared" ca="1" si="109"/>
        <v>-</v>
      </c>
      <c r="O449" s="143" t="e">
        <f t="shared" ca="1" si="108"/>
        <v>#N/A</v>
      </c>
    </row>
    <row r="450" spans="1:15">
      <c r="A450" s="143">
        <v>416</v>
      </c>
      <c r="B450" s="143" t="str">
        <f t="shared" ca="1" si="102"/>
        <v>N</v>
      </c>
      <c r="C450" s="143" t="str">
        <f t="shared" ca="1" si="113"/>
        <v>-</v>
      </c>
      <c r="D450" s="143" t="str">
        <f t="shared" ca="1" si="113"/>
        <v>-</v>
      </c>
      <c r="E450" s="143" t="str">
        <f t="shared" ca="1" si="113"/>
        <v>-</v>
      </c>
      <c r="F450" s="143" t="str">
        <f t="shared" ca="1" si="113"/>
        <v>-</v>
      </c>
      <c r="G450" s="151" t="str">
        <f t="shared" ca="1" si="113"/>
        <v>-</v>
      </c>
      <c r="H450" s="143" t="e">
        <f t="shared" ca="1" si="103"/>
        <v>#N/A</v>
      </c>
      <c r="I450" s="143" t="e">
        <f t="shared" ca="1" si="104"/>
        <v>#N/A</v>
      </c>
      <c r="J450" s="143" t="e">
        <f t="shared" ca="1" si="105"/>
        <v>#N/A</v>
      </c>
      <c r="K450" s="143" t="e">
        <f t="shared" ca="1" si="106"/>
        <v>#N/A</v>
      </c>
      <c r="L450" s="143" t="e">
        <f t="shared" ca="1" si="107"/>
        <v>#N/A</v>
      </c>
      <c r="M450" s="145" t="str">
        <f t="shared" ca="1" si="110"/>
        <v>-</v>
      </c>
      <c r="N450" s="145" t="str">
        <f t="shared" ca="1" si="109"/>
        <v>-</v>
      </c>
      <c r="O450" s="143" t="e">
        <f t="shared" ca="1" si="108"/>
        <v>#N/A</v>
      </c>
    </row>
    <row r="451" spans="1:15">
      <c r="A451" s="143">
        <v>417</v>
      </c>
      <c r="B451" s="143" t="str">
        <f t="shared" ca="1" si="102"/>
        <v>N</v>
      </c>
      <c r="C451" s="143" t="str">
        <f t="shared" ca="1" si="113"/>
        <v>-</v>
      </c>
      <c r="D451" s="143" t="str">
        <f t="shared" ca="1" si="113"/>
        <v>-</v>
      </c>
      <c r="E451" s="143" t="str">
        <f t="shared" ca="1" si="113"/>
        <v>-</v>
      </c>
      <c r="F451" s="143" t="str">
        <f t="shared" ca="1" si="113"/>
        <v>-</v>
      </c>
      <c r="G451" s="151" t="str">
        <f t="shared" ca="1" si="113"/>
        <v>-</v>
      </c>
      <c r="H451" s="143" t="e">
        <f t="shared" ca="1" si="103"/>
        <v>#N/A</v>
      </c>
      <c r="I451" s="143" t="e">
        <f t="shared" ca="1" si="104"/>
        <v>#N/A</v>
      </c>
      <c r="J451" s="143" t="e">
        <f t="shared" ca="1" si="105"/>
        <v>#N/A</v>
      </c>
      <c r="K451" s="143" t="e">
        <f t="shared" ca="1" si="106"/>
        <v>#N/A</v>
      </c>
      <c r="L451" s="143" t="e">
        <f t="shared" ca="1" si="107"/>
        <v>#N/A</v>
      </c>
      <c r="M451" s="145" t="str">
        <f t="shared" ca="1" si="110"/>
        <v>-</v>
      </c>
      <c r="N451" s="145" t="str">
        <f t="shared" ca="1" si="109"/>
        <v>-</v>
      </c>
      <c r="O451" s="143" t="e">
        <f t="shared" ca="1" si="108"/>
        <v>#N/A</v>
      </c>
    </row>
    <row r="452" spans="1:15">
      <c r="A452" s="143">
        <v>418</v>
      </c>
      <c r="B452" s="143" t="str">
        <f t="shared" ca="1" si="102"/>
        <v>N</v>
      </c>
      <c r="C452" s="143" t="str">
        <f t="shared" ca="1" si="113"/>
        <v>-</v>
      </c>
      <c r="D452" s="143" t="str">
        <f t="shared" ca="1" si="113"/>
        <v>-</v>
      </c>
      <c r="E452" s="143" t="str">
        <f t="shared" ca="1" si="113"/>
        <v>-</v>
      </c>
      <c r="F452" s="143" t="str">
        <f t="shared" ca="1" si="113"/>
        <v>-</v>
      </c>
      <c r="G452" s="151" t="str">
        <f t="shared" ca="1" si="113"/>
        <v>-</v>
      </c>
      <c r="H452" s="143" t="e">
        <f t="shared" ca="1" si="103"/>
        <v>#N/A</v>
      </c>
      <c r="I452" s="143" t="e">
        <f t="shared" ca="1" si="104"/>
        <v>#N/A</v>
      </c>
      <c r="J452" s="143" t="e">
        <f t="shared" ca="1" si="105"/>
        <v>#N/A</v>
      </c>
      <c r="K452" s="143" t="e">
        <f t="shared" ca="1" si="106"/>
        <v>#N/A</v>
      </c>
      <c r="L452" s="143" t="e">
        <f t="shared" ca="1" si="107"/>
        <v>#N/A</v>
      </c>
      <c r="M452" s="145" t="str">
        <f t="shared" ca="1" si="110"/>
        <v>-</v>
      </c>
      <c r="N452" s="145" t="str">
        <f t="shared" ca="1" si="109"/>
        <v>-</v>
      </c>
      <c r="O452" s="143" t="e">
        <f t="shared" ca="1" si="108"/>
        <v>#N/A</v>
      </c>
    </row>
    <row r="453" spans="1:15">
      <c r="A453" s="143">
        <v>419</v>
      </c>
      <c r="B453" s="143" t="str">
        <f t="shared" ca="1" si="102"/>
        <v>N</v>
      </c>
      <c r="C453" s="143" t="str">
        <f t="shared" ca="1" si="113"/>
        <v>-</v>
      </c>
      <c r="D453" s="143" t="str">
        <f t="shared" ca="1" si="113"/>
        <v>-</v>
      </c>
      <c r="E453" s="143" t="str">
        <f t="shared" ca="1" si="113"/>
        <v>-</v>
      </c>
      <c r="F453" s="143" t="str">
        <f t="shared" ca="1" si="113"/>
        <v>-</v>
      </c>
      <c r="G453" s="151" t="str">
        <f t="shared" ca="1" si="113"/>
        <v>-</v>
      </c>
      <c r="H453" s="143" t="e">
        <f t="shared" ca="1" si="103"/>
        <v>#N/A</v>
      </c>
      <c r="I453" s="143" t="e">
        <f t="shared" ca="1" si="104"/>
        <v>#N/A</v>
      </c>
      <c r="J453" s="143" t="e">
        <f t="shared" ca="1" si="105"/>
        <v>#N/A</v>
      </c>
      <c r="K453" s="143" t="e">
        <f t="shared" ca="1" si="106"/>
        <v>#N/A</v>
      </c>
      <c r="L453" s="143" t="e">
        <f t="shared" ca="1" si="107"/>
        <v>#N/A</v>
      </c>
      <c r="M453" s="145" t="str">
        <f t="shared" ca="1" si="110"/>
        <v>-</v>
      </c>
      <c r="N453" s="145" t="str">
        <f t="shared" ca="1" si="109"/>
        <v>-</v>
      </c>
      <c r="O453" s="143" t="e">
        <f t="shared" ca="1" si="108"/>
        <v>#N/A</v>
      </c>
    </row>
    <row r="454" spans="1:15">
      <c r="A454" s="143">
        <v>420</v>
      </c>
      <c r="B454" s="143" t="str">
        <f t="shared" ca="1" si="102"/>
        <v>N</v>
      </c>
      <c r="C454" s="143" t="str">
        <f t="shared" ca="1" si="113"/>
        <v>-</v>
      </c>
      <c r="D454" s="143" t="str">
        <f t="shared" ca="1" si="113"/>
        <v>-</v>
      </c>
      <c r="E454" s="143" t="str">
        <f t="shared" ca="1" si="113"/>
        <v>-</v>
      </c>
      <c r="F454" s="143" t="str">
        <f t="shared" ca="1" si="113"/>
        <v>-</v>
      </c>
      <c r="G454" s="151" t="str">
        <f t="shared" ca="1" si="113"/>
        <v>-</v>
      </c>
      <c r="H454" s="143" t="e">
        <f t="shared" ca="1" si="103"/>
        <v>#N/A</v>
      </c>
      <c r="I454" s="143" t="e">
        <f t="shared" ca="1" si="104"/>
        <v>#N/A</v>
      </c>
      <c r="J454" s="143" t="e">
        <f t="shared" ca="1" si="105"/>
        <v>#N/A</v>
      </c>
      <c r="K454" s="143" t="e">
        <f t="shared" ca="1" si="106"/>
        <v>#N/A</v>
      </c>
      <c r="L454" s="143" t="e">
        <f t="shared" ca="1" si="107"/>
        <v>#N/A</v>
      </c>
      <c r="M454" s="145" t="str">
        <f t="shared" ca="1" si="110"/>
        <v>-</v>
      </c>
      <c r="N454" s="145" t="str">
        <f t="shared" ca="1" si="109"/>
        <v>-</v>
      </c>
      <c r="O454" s="143" t="e">
        <f t="shared" ca="1" si="108"/>
        <v>#N/A</v>
      </c>
    </row>
    <row r="455" spans="1:15">
      <c r="A455" s="143">
        <v>421</v>
      </c>
      <c r="B455" s="143" t="str">
        <f t="shared" ca="1" si="102"/>
        <v>N</v>
      </c>
      <c r="C455" s="143" t="str">
        <f t="shared" ref="C455:G464" ca="1" si="114">IF($B455="OK",OFFSET(gen_sort_ul,$A455,C$26),"-")</f>
        <v>-</v>
      </c>
      <c r="D455" s="143" t="str">
        <f t="shared" ca="1" si="114"/>
        <v>-</v>
      </c>
      <c r="E455" s="143" t="str">
        <f t="shared" ca="1" si="114"/>
        <v>-</v>
      </c>
      <c r="F455" s="143" t="str">
        <f t="shared" ca="1" si="114"/>
        <v>-</v>
      </c>
      <c r="G455" s="151" t="str">
        <f t="shared" ca="1" si="114"/>
        <v>-</v>
      </c>
      <c r="H455" s="143" t="e">
        <f t="shared" ca="1" si="103"/>
        <v>#N/A</v>
      </c>
      <c r="I455" s="143" t="e">
        <f t="shared" ca="1" si="104"/>
        <v>#N/A</v>
      </c>
      <c r="J455" s="143" t="e">
        <f t="shared" ca="1" si="105"/>
        <v>#N/A</v>
      </c>
      <c r="K455" s="143" t="e">
        <f t="shared" ca="1" si="106"/>
        <v>#N/A</v>
      </c>
      <c r="L455" s="143" t="e">
        <f t="shared" ca="1" si="107"/>
        <v>#N/A</v>
      </c>
      <c r="M455" s="145" t="str">
        <f t="shared" ca="1" si="110"/>
        <v>-</v>
      </c>
      <c r="N455" s="145" t="str">
        <f t="shared" ca="1" si="109"/>
        <v>-</v>
      </c>
      <c r="O455" s="143" t="e">
        <f t="shared" ca="1" si="108"/>
        <v>#N/A</v>
      </c>
    </row>
    <row r="456" spans="1:15">
      <c r="A456" s="143">
        <v>422</v>
      </c>
      <c r="B456" s="143" t="str">
        <f t="shared" ca="1" si="102"/>
        <v>N</v>
      </c>
      <c r="C456" s="143" t="str">
        <f t="shared" ca="1" si="114"/>
        <v>-</v>
      </c>
      <c r="D456" s="143" t="str">
        <f t="shared" ca="1" si="114"/>
        <v>-</v>
      </c>
      <c r="E456" s="143" t="str">
        <f t="shared" ca="1" si="114"/>
        <v>-</v>
      </c>
      <c r="F456" s="143" t="str">
        <f t="shared" ca="1" si="114"/>
        <v>-</v>
      </c>
      <c r="G456" s="151" t="str">
        <f t="shared" ca="1" si="114"/>
        <v>-</v>
      </c>
      <c r="H456" s="143" t="e">
        <f t="shared" ca="1" si="103"/>
        <v>#N/A</v>
      </c>
      <c r="I456" s="143" t="e">
        <f t="shared" ca="1" si="104"/>
        <v>#N/A</v>
      </c>
      <c r="J456" s="143" t="e">
        <f t="shared" ca="1" si="105"/>
        <v>#N/A</v>
      </c>
      <c r="K456" s="143" t="e">
        <f t="shared" ca="1" si="106"/>
        <v>#N/A</v>
      </c>
      <c r="L456" s="143" t="e">
        <f t="shared" ca="1" si="107"/>
        <v>#N/A</v>
      </c>
      <c r="M456" s="145" t="str">
        <f t="shared" ca="1" si="110"/>
        <v>-</v>
      </c>
      <c r="N456" s="145" t="str">
        <f t="shared" ca="1" si="109"/>
        <v>-</v>
      </c>
      <c r="O456" s="143" t="e">
        <f t="shared" ca="1" si="108"/>
        <v>#N/A</v>
      </c>
    </row>
    <row r="457" spans="1:15">
      <c r="A457" s="143">
        <v>423</v>
      </c>
      <c r="B457" s="143" t="str">
        <f t="shared" ca="1" si="102"/>
        <v>N</v>
      </c>
      <c r="C457" s="143" t="str">
        <f t="shared" ca="1" si="114"/>
        <v>-</v>
      </c>
      <c r="D457" s="143" t="str">
        <f t="shared" ca="1" si="114"/>
        <v>-</v>
      </c>
      <c r="E457" s="143" t="str">
        <f t="shared" ca="1" si="114"/>
        <v>-</v>
      </c>
      <c r="F457" s="143" t="str">
        <f t="shared" ca="1" si="114"/>
        <v>-</v>
      </c>
      <c r="G457" s="151" t="str">
        <f t="shared" ca="1" si="114"/>
        <v>-</v>
      </c>
      <c r="H457" s="143" t="e">
        <f t="shared" ca="1" si="103"/>
        <v>#N/A</v>
      </c>
      <c r="I457" s="143" t="e">
        <f t="shared" ca="1" si="104"/>
        <v>#N/A</v>
      </c>
      <c r="J457" s="143" t="e">
        <f t="shared" ca="1" si="105"/>
        <v>#N/A</v>
      </c>
      <c r="K457" s="143" t="e">
        <f t="shared" ca="1" si="106"/>
        <v>#N/A</v>
      </c>
      <c r="L457" s="143" t="e">
        <f t="shared" ca="1" si="107"/>
        <v>#N/A</v>
      </c>
      <c r="M457" s="145" t="str">
        <f t="shared" ca="1" si="110"/>
        <v>-</v>
      </c>
      <c r="N457" s="145" t="str">
        <f t="shared" ca="1" si="109"/>
        <v>-</v>
      </c>
      <c r="O457" s="143" t="e">
        <f t="shared" ca="1" si="108"/>
        <v>#N/A</v>
      </c>
    </row>
    <row r="458" spans="1:15">
      <c r="A458" s="143">
        <v>424</v>
      </c>
      <c r="B458" s="143" t="str">
        <f t="shared" ca="1" si="102"/>
        <v>N</v>
      </c>
      <c r="C458" s="143" t="str">
        <f t="shared" ca="1" si="114"/>
        <v>-</v>
      </c>
      <c r="D458" s="143" t="str">
        <f t="shared" ca="1" si="114"/>
        <v>-</v>
      </c>
      <c r="E458" s="143" t="str">
        <f t="shared" ca="1" si="114"/>
        <v>-</v>
      </c>
      <c r="F458" s="143" t="str">
        <f t="shared" ca="1" si="114"/>
        <v>-</v>
      </c>
      <c r="G458" s="151" t="str">
        <f t="shared" ca="1" si="114"/>
        <v>-</v>
      </c>
      <c r="H458" s="143" t="e">
        <f t="shared" ca="1" si="103"/>
        <v>#N/A</v>
      </c>
      <c r="I458" s="143" t="e">
        <f t="shared" ca="1" si="104"/>
        <v>#N/A</v>
      </c>
      <c r="J458" s="143" t="e">
        <f t="shared" ca="1" si="105"/>
        <v>#N/A</v>
      </c>
      <c r="K458" s="143" t="e">
        <f t="shared" ca="1" si="106"/>
        <v>#N/A</v>
      </c>
      <c r="L458" s="143" t="e">
        <f t="shared" ca="1" si="107"/>
        <v>#N/A</v>
      </c>
      <c r="M458" s="145" t="str">
        <f t="shared" ca="1" si="110"/>
        <v>-</v>
      </c>
      <c r="N458" s="145" t="str">
        <f t="shared" ca="1" si="109"/>
        <v>-</v>
      </c>
      <c r="O458" s="143" t="e">
        <f t="shared" ca="1" si="108"/>
        <v>#N/A</v>
      </c>
    </row>
    <row r="459" spans="1:15">
      <c r="A459" s="143">
        <v>425</v>
      </c>
      <c r="B459" s="143" t="str">
        <f t="shared" ca="1" si="102"/>
        <v>N</v>
      </c>
      <c r="C459" s="143" t="str">
        <f t="shared" ca="1" si="114"/>
        <v>-</v>
      </c>
      <c r="D459" s="143" t="str">
        <f t="shared" ca="1" si="114"/>
        <v>-</v>
      </c>
      <c r="E459" s="143" t="str">
        <f t="shared" ca="1" si="114"/>
        <v>-</v>
      </c>
      <c r="F459" s="143" t="str">
        <f t="shared" ca="1" si="114"/>
        <v>-</v>
      </c>
      <c r="G459" s="151" t="str">
        <f t="shared" ca="1" si="114"/>
        <v>-</v>
      </c>
      <c r="H459" s="143" t="e">
        <f t="shared" ca="1" si="103"/>
        <v>#N/A</v>
      </c>
      <c r="I459" s="143" t="e">
        <f t="shared" ca="1" si="104"/>
        <v>#N/A</v>
      </c>
      <c r="J459" s="143" t="e">
        <f t="shared" ca="1" si="105"/>
        <v>#N/A</v>
      </c>
      <c r="K459" s="143" t="e">
        <f t="shared" ca="1" si="106"/>
        <v>#N/A</v>
      </c>
      <c r="L459" s="143" t="e">
        <f t="shared" ca="1" si="107"/>
        <v>#N/A</v>
      </c>
      <c r="M459" s="145" t="str">
        <f t="shared" ca="1" si="110"/>
        <v>-</v>
      </c>
      <c r="N459" s="145" t="str">
        <f t="shared" ca="1" si="109"/>
        <v>-</v>
      </c>
      <c r="O459" s="143" t="e">
        <f t="shared" ca="1" si="108"/>
        <v>#N/A</v>
      </c>
    </row>
    <row r="460" spans="1:15">
      <c r="A460" s="143">
        <v>426</v>
      </c>
      <c r="B460" s="143" t="str">
        <f t="shared" ca="1" si="102"/>
        <v>N</v>
      </c>
      <c r="C460" s="143" t="str">
        <f t="shared" ca="1" si="114"/>
        <v>-</v>
      </c>
      <c r="D460" s="143" t="str">
        <f t="shared" ca="1" si="114"/>
        <v>-</v>
      </c>
      <c r="E460" s="143" t="str">
        <f t="shared" ca="1" si="114"/>
        <v>-</v>
      </c>
      <c r="F460" s="143" t="str">
        <f t="shared" ca="1" si="114"/>
        <v>-</v>
      </c>
      <c r="G460" s="151" t="str">
        <f t="shared" ca="1" si="114"/>
        <v>-</v>
      </c>
      <c r="H460" s="143" t="e">
        <f t="shared" ca="1" si="103"/>
        <v>#N/A</v>
      </c>
      <c r="I460" s="143" t="e">
        <f t="shared" ca="1" si="104"/>
        <v>#N/A</v>
      </c>
      <c r="J460" s="143" t="e">
        <f t="shared" ca="1" si="105"/>
        <v>#N/A</v>
      </c>
      <c r="K460" s="143" t="e">
        <f t="shared" ca="1" si="106"/>
        <v>#N/A</v>
      </c>
      <c r="L460" s="143" t="e">
        <f t="shared" ca="1" si="107"/>
        <v>#N/A</v>
      </c>
      <c r="M460" s="145" t="str">
        <f t="shared" ca="1" si="110"/>
        <v>-</v>
      </c>
      <c r="N460" s="145" t="str">
        <f t="shared" ca="1" si="109"/>
        <v>-</v>
      </c>
      <c r="O460" s="143" t="e">
        <f t="shared" ca="1" si="108"/>
        <v>#N/A</v>
      </c>
    </row>
    <row r="461" spans="1:15">
      <c r="A461" s="143">
        <v>427</v>
      </c>
      <c r="B461" s="143" t="str">
        <f t="shared" ca="1" si="102"/>
        <v>N</v>
      </c>
      <c r="C461" s="143" t="str">
        <f t="shared" ca="1" si="114"/>
        <v>-</v>
      </c>
      <c r="D461" s="143" t="str">
        <f t="shared" ca="1" si="114"/>
        <v>-</v>
      </c>
      <c r="E461" s="143" t="str">
        <f t="shared" ca="1" si="114"/>
        <v>-</v>
      </c>
      <c r="F461" s="143" t="str">
        <f t="shared" ca="1" si="114"/>
        <v>-</v>
      </c>
      <c r="G461" s="151" t="str">
        <f t="shared" ca="1" si="114"/>
        <v>-</v>
      </c>
      <c r="H461" s="143" t="e">
        <f t="shared" ca="1" si="103"/>
        <v>#N/A</v>
      </c>
      <c r="I461" s="143" t="e">
        <f t="shared" ca="1" si="104"/>
        <v>#N/A</v>
      </c>
      <c r="J461" s="143" t="e">
        <f t="shared" ca="1" si="105"/>
        <v>#N/A</v>
      </c>
      <c r="K461" s="143" t="e">
        <f t="shared" ca="1" si="106"/>
        <v>#N/A</v>
      </c>
      <c r="L461" s="143" t="e">
        <f t="shared" ca="1" si="107"/>
        <v>#N/A</v>
      </c>
      <c r="M461" s="145" t="str">
        <f t="shared" ca="1" si="110"/>
        <v>-</v>
      </c>
      <c r="N461" s="145" t="str">
        <f t="shared" ca="1" si="109"/>
        <v>-</v>
      </c>
      <c r="O461" s="143" t="e">
        <f t="shared" ca="1" si="108"/>
        <v>#N/A</v>
      </c>
    </row>
    <row r="462" spans="1:15">
      <c r="A462" s="143">
        <v>428</v>
      </c>
      <c r="B462" s="143" t="str">
        <f t="shared" ca="1" si="102"/>
        <v>N</v>
      </c>
      <c r="C462" s="143" t="str">
        <f t="shared" ca="1" si="114"/>
        <v>-</v>
      </c>
      <c r="D462" s="143" t="str">
        <f t="shared" ca="1" si="114"/>
        <v>-</v>
      </c>
      <c r="E462" s="143" t="str">
        <f t="shared" ca="1" si="114"/>
        <v>-</v>
      </c>
      <c r="F462" s="143" t="str">
        <f t="shared" ca="1" si="114"/>
        <v>-</v>
      </c>
      <c r="G462" s="151" t="str">
        <f t="shared" ca="1" si="114"/>
        <v>-</v>
      </c>
      <c r="H462" s="143" t="e">
        <f t="shared" ca="1" si="103"/>
        <v>#N/A</v>
      </c>
      <c r="I462" s="143" t="e">
        <f t="shared" ca="1" si="104"/>
        <v>#N/A</v>
      </c>
      <c r="J462" s="143" t="e">
        <f t="shared" ca="1" si="105"/>
        <v>#N/A</v>
      </c>
      <c r="K462" s="143" t="e">
        <f t="shared" ca="1" si="106"/>
        <v>#N/A</v>
      </c>
      <c r="L462" s="143" t="e">
        <f t="shared" ca="1" si="107"/>
        <v>#N/A</v>
      </c>
      <c r="M462" s="145" t="str">
        <f t="shared" ca="1" si="110"/>
        <v>-</v>
      </c>
      <c r="N462" s="145" t="str">
        <f t="shared" ca="1" si="109"/>
        <v>-</v>
      </c>
      <c r="O462" s="143" t="e">
        <f t="shared" ca="1" si="108"/>
        <v>#N/A</v>
      </c>
    </row>
    <row r="463" spans="1:15">
      <c r="A463" s="143">
        <v>429</v>
      </c>
      <c r="B463" s="143" t="str">
        <f t="shared" ca="1" si="102"/>
        <v>N</v>
      </c>
      <c r="C463" s="143" t="str">
        <f t="shared" ca="1" si="114"/>
        <v>-</v>
      </c>
      <c r="D463" s="143" t="str">
        <f t="shared" ca="1" si="114"/>
        <v>-</v>
      </c>
      <c r="E463" s="143" t="str">
        <f t="shared" ca="1" si="114"/>
        <v>-</v>
      </c>
      <c r="F463" s="143" t="str">
        <f t="shared" ca="1" si="114"/>
        <v>-</v>
      </c>
      <c r="G463" s="151" t="str">
        <f t="shared" ca="1" si="114"/>
        <v>-</v>
      </c>
      <c r="H463" s="143" t="e">
        <f t="shared" ca="1" si="103"/>
        <v>#N/A</v>
      </c>
      <c r="I463" s="143" t="e">
        <f t="shared" ca="1" si="104"/>
        <v>#N/A</v>
      </c>
      <c r="J463" s="143" t="e">
        <f t="shared" ca="1" si="105"/>
        <v>#N/A</v>
      </c>
      <c r="K463" s="143" t="e">
        <f t="shared" ca="1" si="106"/>
        <v>#N/A</v>
      </c>
      <c r="L463" s="143" t="e">
        <f t="shared" ca="1" si="107"/>
        <v>#N/A</v>
      </c>
      <c r="M463" s="145" t="str">
        <f t="shared" ca="1" si="110"/>
        <v>-</v>
      </c>
      <c r="N463" s="145" t="str">
        <f t="shared" ca="1" si="109"/>
        <v>-</v>
      </c>
      <c r="O463" s="143" t="e">
        <f t="shared" ca="1" si="108"/>
        <v>#N/A</v>
      </c>
    </row>
    <row r="464" spans="1:15">
      <c r="A464" s="143">
        <v>430</v>
      </c>
      <c r="B464" s="143" t="str">
        <f t="shared" ca="1" si="102"/>
        <v>N</v>
      </c>
      <c r="C464" s="143" t="str">
        <f t="shared" ca="1" si="114"/>
        <v>-</v>
      </c>
      <c r="D464" s="143" t="str">
        <f t="shared" ca="1" si="114"/>
        <v>-</v>
      </c>
      <c r="E464" s="143" t="str">
        <f t="shared" ca="1" si="114"/>
        <v>-</v>
      </c>
      <c r="F464" s="143" t="str">
        <f t="shared" ca="1" si="114"/>
        <v>-</v>
      </c>
      <c r="G464" s="151" t="str">
        <f t="shared" ca="1" si="114"/>
        <v>-</v>
      </c>
      <c r="H464" s="143" t="e">
        <f t="shared" ca="1" si="103"/>
        <v>#N/A</v>
      </c>
      <c r="I464" s="143" t="e">
        <f t="shared" ca="1" si="104"/>
        <v>#N/A</v>
      </c>
      <c r="J464" s="143" t="e">
        <f t="shared" ca="1" si="105"/>
        <v>#N/A</v>
      </c>
      <c r="K464" s="143" t="e">
        <f t="shared" ca="1" si="106"/>
        <v>#N/A</v>
      </c>
      <c r="L464" s="143" t="e">
        <f t="shared" ca="1" si="107"/>
        <v>#N/A</v>
      </c>
      <c r="M464" s="145" t="str">
        <f t="shared" ca="1" si="110"/>
        <v>-</v>
      </c>
      <c r="N464" s="145" t="str">
        <f t="shared" ca="1" si="109"/>
        <v>-</v>
      </c>
      <c r="O464" s="143" t="e">
        <f t="shared" ca="1" si="108"/>
        <v>#N/A</v>
      </c>
    </row>
    <row r="465" spans="1:15">
      <c r="A465" s="143">
        <v>431</v>
      </c>
      <c r="B465" s="143" t="str">
        <f t="shared" ca="1" si="102"/>
        <v>N</v>
      </c>
      <c r="C465" s="143" t="str">
        <f t="shared" ref="C465:G474" ca="1" si="115">IF($B465="OK",OFFSET(gen_sort_ul,$A465,C$26),"-")</f>
        <v>-</v>
      </c>
      <c r="D465" s="143" t="str">
        <f t="shared" ca="1" si="115"/>
        <v>-</v>
      </c>
      <c r="E465" s="143" t="str">
        <f t="shared" ca="1" si="115"/>
        <v>-</v>
      </c>
      <c r="F465" s="143" t="str">
        <f t="shared" ca="1" si="115"/>
        <v>-</v>
      </c>
      <c r="G465" s="151" t="str">
        <f t="shared" ca="1" si="115"/>
        <v>-</v>
      </c>
      <c r="H465" s="143" t="e">
        <f t="shared" ca="1" si="103"/>
        <v>#N/A</v>
      </c>
      <c r="I465" s="143" t="e">
        <f t="shared" ca="1" si="104"/>
        <v>#N/A</v>
      </c>
      <c r="J465" s="143" t="e">
        <f t="shared" ca="1" si="105"/>
        <v>#N/A</v>
      </c>
      <c r="K465" s="143" t="e">
        <f t="shared" ca="1" si="106"/>
        <v>#N/A</v>
      </c>
      <c r="L465" s="143" t="e">
        <f t="shared" ca="1" si="107"/>
        <v>#N/A</v>
      </c>
      <c r="M465" s="145" t="str">
        <f t="shared" ca="1" si="110"/>
        <v>-</v>
      </c>
      <c r="N465" s="145" t="str">
        <f t="shared" ca="1" si="109"/>
        <v>-</v>
      </c>
      <c r="O465" s="143" t="e">
        <f t="shared" ca="1" si="108"/>
        <v>#N/A</v>
      </c>
    </row>
    <row r="466" spans="1:15">
      <c r="A466" s="143">
        <v>432</v>
      </c>
      <c r="B466" s="143" t="str">
        <f t="shared" ca="1" si="102"/>
        <v>N</v>
      </c>
      <c r="C466" s="143" t="str">
        <f t="shared" ca="1" si="115"/>
        <v>-</v>
      </c>
      <c r="D466" s="143" t="str">
        <f t="shared" ca="1" si="115"/>
        <v>-</v>
      </c>
      <c r="E466" s="143" t="str">
        <f t="shared" ca="1" si="115"/>
        <v>-</v>
      </c>
      <c r="F466" s="143" t="str">
        <f t="shared" ca="1" si="115"/>
        <v>-</v>
      </c>
      <c r="G466" s="151" t="str">
        <f t="shared" ca="1" si="115"/>
        <v>-</v>
      </c>
      <c r="H466" s="143" t="e">
        <f t="shared" ca="1" si="103"/>
        <v>#N/A</v>
      </c>
      <c r="I466" s="143" t="e">
        <f t="shared" ca="1" si="104"/>
        <v>#N/A</v>
      </c>
      <c r="J466" s="143" t="e">
        <f t="shared" ca="1" si="105"/>
        <v>#N/A</v>
      </c>
      <c r="K466" s="143" t="e">
        <f t="shared" ca="1" si="106"/>
        <v>#N/A</v>
      </c>
      <c r="L466" s="143" t="e">
        <f t="shared" ca="1" si="107"/>
        <v>#N/A</v>
      </c>
      <c r="M466" s="145" t="str">
        <f t="shared" ca="1" si="110"/>
        <v>-</v>
      </c>
      <c r="N466" s="145" t="str">
        <f t="shared" ca="1" si="109"/>
        <v>-</v>
      </c>
      <c r="O466" s="143" t="e">
        <f t="shared" ca="1" si="108"/>
        <v>#N/A</v>
      </c>
    </row>
    <row r="467" spans="1:15">
      <c r="A467" s="143">
        <v>433</v>
      </c>
      <c r="B467" s="143" t="str">
        <f t="shared" ca="1" si="102"/>
        <v>N</v>
      </c>
      <c r="C467" s="143" t="str">
        <f t="shared" ca="1" si="115"/>
        <v>-</v>
      </c>
      <c r="D467" s="143" t="str">
        <f t="shared" ca="1" si="115"/>
        <v>-</v>
      </c>
      <c r="E467" s="143" t="str">
        <f t="shared" ca="1" si="115"/>
        <v>-</v>
      </c>
      <c r="F467" s="143" t="str">
        <f t="shared" ca="1" si="115"/>
        <v>-</v>
      </c>
      <c r="G467" s="151" t="str">
        <f t="shared" ca="1" si="115"/>
        <v>-</v>
      </c>
      <c r="H467" s="143" t="e">
        <f t="shared" ca="1" si="103"/>
        <v>#N/A</v>
      </c>
      <c r="I467" s="143" t="e">
        <f t="shared" ca="1" si="104"/>
        <v>#N/A</v>
      </c>
      <c r="J467" s="143" t="e">
        <f t="shared" ca="1" si="105"/>
        <v>#N/A</v>
      </c>
      <c r="K467" s="143" t="e">
        <f t="shared" ca="1" si="106"/>
        <v>#N/A</v>
      </c>
      <c r="L467" s="143" t="e">
        <f t="shared" ca="1" si="107"/>
        <v>#N/A</v>
      </c>
      <c r="M467" s="145" t="str">
        <f t="shared" ca="1" si="110"/>
        <v>-</v>
      </c>
      <c r="N467" s="145" t="str">
        <f t="shared" ca="1" si="109"/>
        <v>-</v>
      </c>
      <c r="O467" s="143" t="e">
        <f t="shared" ca="1" si="108"/>
        <v>#N/A</v>
      </c>
    </row>
    <row r="468" spans="1:15">
      <c r="A468" s="143">
        <v>434</v>
      </c>
      <c r="B468" s="143" t="str">
        <f t="shared" ca="1" si="102"/>
        <v>N</v>
      </c>
      <c r="C468" s="143" t="str">
        <f t="shared" ca="1" si="115"/>
        <v>-</v>
      </c>
      <c r="D468" s="143" t="str">
        <f t="shared" ca="1" si="115"/>
        <v>-</v>
      </c>
      <c r="E468" s="143" t="str">
        <f t="shared" ca="1" si="115"/>
        <v>-</v>
      </c>
      <c r="F468" s="143" t="str">
        <f t="shared" ca="1" si="115"/>
        <v>-</v>
      </c>
      <c r="G468" s="151" t="str">
        <f t="shared" ca="1" si="115"/>
        <v>-</v>
      </c>
      <c r="H468" s="143" t="e">
        <f t="shared" ca="1" si="103"/>
        <v>#N/A</v>
      </c>
      <c r="I468" s="143" t="e">
        <f t="shared" ca="1" si="104"/>
        <v>#N/A</v>
      </c>
      <c r="J468" s="143" t="e">
        <f t="shared" ca="1" si="105"/>
        <v>#N/A</v>
      </c>
      <c r="K468" s="143" t="e">
        <f t="shared" ca="1" si="106"/>
        <v>#N/A</v>
      </c>
      <c r="L468" s="143" t="e">
        <f t="shared" ca="1" si="107"/>
        <v>#N/A</v>
      </c>
      <c r="M468" s="145" t="str">
        <f t="shared" ca="1" si="110"/>
        <v>-</v>
      </c>
      <c r="N468" s="145" t="str">
        <f t="shared" ca="1" si="109"/>
        <v>-</v>
      </c>
      <c r="O468" s="143" t="e">
        <f t="shared" ca="1" si="108"/>
        <v>#N/A</v>
      </c>
    </row>
    <row r="469" spans="1:15">
      <c r="A469" s="143">
        <v>435</v>
      </c>
      <c r="B469" s="143" t="str">
        <f t="shared" ca="1" si="102"/>
        <v>N</v>
      </c>
      <c r="C469" s="143" t="str">
        <f t="shared" ca="1" si="115"/>
        <v>-</v>
      </c>
      <c r="D469" s="143" t="str">
        <f t="shared" ca="1" si="115"/>
        <v>-</v>
      </c>
      <c r="E469" s="143" t="str">
        <f t="shared" ca="1" si="115"/>
        <v>-</v>
      </c>
      <c r="F469" s="143" t="str">
        <f t="shared" ca="1" si="115"/>
        <v>-</v>
      </c>
      <c r="G469" s="151" t="str">
        <f t="shared" ca="1" si="115"/>
        <v>-</v>
      </c>
      <c r="H469" s="143" t="e">
        <f t="shared" ca="1" si="103"/>
        <v>#N/A</v>
      </c>
      <c r="I469" s="143" t="e">
        <f t="shared" ca="1" si="104"/>
        <v>#N/A</v>
      </c>
      <c r="J469" s="143" t="e">
        <f t="shared" ca="1" si="105"/>
        <v>#N/A</v>
      </c>
      <c r="K469" s="143" t="e">
        <f t="shared" ca="1" si="106"/>
        <v>#N/A</v>
      </c>
      <c r="L469" s="143" t="e">
        <f t="shared" ca="1" si="107"/>
        <v>#N/A</v>
      </c>
      <c r="M469" s="145" t="str">
        <f t="shared" ca="1" si="110"/>
        <v>-</v>
      </c>
      <c r="N469" s="145" t="str">
        <f t="shared" ca="1" si="109"/>
        <v>-</v>
      </c>
      <c r="O469" s="143" t="e">
        <f t="shared" ca="1" si="108"/>
        <v>#N/A</v>
      </c>
    </row>
    <row r="470" spans="1:15">
      <c r="A470" s="143">
        <v>436</v>
      </c>
      <c r="B470" s="143" t="str">
        <f t="shared" ca="1" si="102"/>
        <v>N</v>
      </c>
      <c r="C470" s="143" t="str">
        <f t="shared" ca="1" si="115"/>
        <v>-</v>
      </c>
      <c r="D470" s="143" t="str">
        <f t="shared" ca="1" si="115"/>
        <v>-</v>
      </c>
      <c r="E470" s="143" t="str">
        <f t="shared" ca="1" si="115"/>
        <v>-</v>
      </c>
      <c r="F470" s="143" t="str">
        <f t="shared" ca="1" si="115"/>
        <v>-</v>
      </c>
      <c r="G470" s="151" t="str">
        <f t="shared" ca="1" si="115"/>
        <v>-</v>
      </c>
      <c r="H470" s="143" t="e">
        <f t="shared" ca="1" si="103"/>
        <v>#N/A</v>
      </c>
      <c r="I470" s="143" t="e">
        <f t="shared" ca="1" si="104"/>
        <v>#N/A</v>
      </c>
      <c r="J470" s="143" t="e">
        <f t="shared" ca="1" si="105"/>
        <v>#N/A</v>
      </c>
      <c r="K470" s="143" t="e">
        <f t="shared" ca="1" si="106"/>
        <v>#N/A</v>
      </c>
      <c r="L470" s="143" t="e">
        <f t="shared" ca="1" si="107"/>
        <v>#N/A</v>
      </c>
      <c r="M470" s="145" t="str">
        <f t="shared" ca="1" si="110"/>
        <v>-</v>
      </c>
      <c r="N470" s="145" t="str">
        <f t="shared" ca="1" si="109"/>
        <v>-</v>
      </c>
      <c r="O470" s="143" t="e">
        <f t="shared" ca="1" si="108"/>
        <v>#N/A</v>
      </c>
    </row>
    <row r="471" spans="1:15">
      <c r="A471" s="143">
        <v>437</v>
      </c>
      <c r="B471" s="143" t="str">
        <f t="shared" ca="1" si="102"/>
        <v>N</v>
      </c>
      <c r="C471" s="143" t="str">
        <f t="shared" ca="1" si="115"/>
        <v>-</v>
      </c>
      <c r="D471" s="143" t="str">
        <f t="shared" ca="1" si="115"/>
        <v>-</v>
      </c>
      <c r="E471" s="143" t="str">
        <f t="shared" ca="1" si="115"/>
        <v>-</v>
      </c>
      <c r="F471" s="143" t="str">
        <f t="shared" ca="1" si="115"/>
        <v>-</v>
      </c>
      <c r="G471" s="151" t="str">
        <f t="shared" ca="1" si="115"/>
        <v>-</v>
      </c>
      <c r="H471" s="143" t="e">
        <f t="shared" ca="1" si="103"/>
        <v>#N/A</v>
      </c>
      <c r="I471" s="143" t="e">
        <f t="shared" ca="1" si="104"/>
        <v>#N/A</v>
      </c>
      <c r="J471" s="143" t="e">
        <f t="shared" ca="1" si="105"/>
        <v>#N/A</v>
      </c>
      <c r="K471" s="143" t="e">
        <f t="shared" ca="1" si="106"/>
        <v>#N/A</v>
      </c>
      <c r="L471" s="143" t="e">
        <f t="shared" ca="1" si="107"/>
        <v>#N/A</v>
      </c>
      <c r="M471" s="145" t="str">
        <f t="shared" ca="1" si="110"/>
        <v>-</v>
      </c>
      <c r="N471" s="145" t="str">
        <f t="shared" ca="1" si="109"/>
        <v>-</v>
      </c>
      <c r="O471" s="143" t="e">
        <f t="shared" ca="1" si="108"/>
        <v>#N/A</v>
      </c>
    </row>
    <row r="472" spans="1:15">
      <c r="A472" s="143">
        <v>438</v>
      </c>
      <c r="B472" s="143" t="str">
        <f t="shared" ca="1" si="102"/>
        <v>N</v>
      </c>
      <c r="C472" s="143" t="str">
        <f t="shared" ca="1" si="115"/>
        <v>-</v>
      </c>
      <c r="D472" s="143" t="str">
        <f t="shared" ca="1" si="115"/>
        <v>-</v>
      </c>
      <c r="E472" s="143" t="str">
        <f t="shared" ca="1" si="115"/>
        <v>-</v>
      </c>
      <c r="F472" s="143" t="str">
        <f t="shared" ca="1" si="115"/>
        <v>-</v>
      </c>
      <c r="G472" s="151" t="str">
        <f t="shared" ca="1" si="115"/>
        <v>-</v>
      </c>
      <c r="H472" s="143" t="e">
        <f t="shared" ca="1" si="103"/>
        <v>#N/A</v>
      </c>
      <c r="I472" s="143" t="e">
        <f t="shared" ca="1" si="104"/>
        <v>#N/A</v>
      </c>
      <c r="J472" s="143" t="e">
        <f t="shared" ca="1" si="105"/>
        <v>#N/A</v>
      </c>
      <c r="K472" s="143" t="e">
        <f t="shared" ca="1" si="106"/>
        <v>#N/A</v>
      </c>
      <c r="L472" s="143" t="e">
        <f t="shared" ca="1" si="107"/>
        <v>#N/A</v>
      </c>
      <c r="M472" s="145" t="str">
        <f t="shared" ca="1" si="110"/>
        <v>-</v>
      </c>
      <c r="N472" s="145" t="str">
        <f t="shared" ca="1" si="109"/>
        <v>-</v>
      </c>
      <c r="O472" s="143" t="e">
        <f t="shared" ca="1" si="108"/>
        <v>#N/A</v>
      </c>
    </row>
    <row r="473" spans="1:15">
      <c r="A473" s="143">
        <v>439</v>
      </c>
      <c r="B473" s="143" t="str">
        <f t="shared" ca="1" si="102"/>
        <v>N</v>
      </c>
      <c r="C473" s="143" t="str">
        <f t="shared" ca="1" si="115"/>
        <v>-</v>
      </c>
      <c r="D473" s="143" t="str">
        <f t="shared" ca="1" si="115"/>
        <v>-</v>
      </c>
      <c r="E473" s="143" t="str">
        <f t="shared" ca="1" si="115"/>
        <v>-</v>
      </c>
      <c r="F473" s="143" t="str">
        <f t="shared" ca="1" si="115"/>
        <v>-</v>
      </c>
      <c r="G473" s="151" t="str">
        <f t="shared" ca="1" si="115"/>
        <v>-</v>
      </c>
      <c r="H473" s="143" t="e">
        <f t="shared" ca="1" si="103"/>
        <v>#N/A</v>
      </c>
      <c r="I473" s="143" t="e">
        <f t="shared" ca="1" si="104"/>
        <v>#N/A</v>
      </c>
      <c r="J473" s="143" t="e">
        <f t="shared" ca="1" si="105"/>
        <v>#N/A</v>
      </c>
      <c r="K473" s="143" t="e">
        <f t="shared" ca="1" si="106"/>
        <v>#N/A</v>
      </c>
      <c r="L473" s="143" t="e">
        <f t="shared" ca="1" si="107"/>
        <v>#N/A</v>
      </c>
      <c r="M473" s="145" t="str">
        <f t="shared" ca="1" si="110"/>
        <v>-</v>
      </c>
      <c r="N473" s="145" t="str">
        <f t="shared" ca="1" si="109"/>
        <v>-</v>
      </c>
      <c r="O473" s="143" t="e">
        <f t="shared" ca="1" si="108"/>
        <v>#N/A</v>
      </c>
    </row>
    <row r="474" spans="1:15">
      <c r="A474" s="143">
        <v>440</v>
      </c>
      <c r="B474" s="143" t="str">
        <f t="shared" ca="1" si="102"/>
        <v>N</v>
      </c>
      <c r="C474" s="143" t="str">
        <f t="shared" ca="1" si="115"/>
        <v>-</v>
      </c>
      <c r="D474" s="143" t="str">
        <f t="shared" ca="1" si="115"/>
        <v>-</v>
      </c>
      <c r="E474" s="143" t="str">
        <f t="shared" ca="1" si="115"/>
        <v>-</v>
      </c>
      <c r="F474" s="143" t="str">
        <f t="shared" ca="1" si="115"/>
        <v>-</v>
      </c>
      <c r="G474" s="151" t="str">
        <f t="shared" ca="1" si="115"/>
        <v>-</v>
      </c>
      <c r="H474" s="143" t="e">
        <f t="shared" ca="1" si="103"/>
        <v>#N/A</v>
      </c>
      <c r="I474" s="143" t="e">
        <f t="shared" ca="1" si="104"/>
        <v>#N/A</v>
      </c>
      <c r="J474" s="143" t="e">
        <f t="shared" ca="1" si="105"/>
        <v>#N/A</v>
      </c>
      <c r="K474" s="143" t="e">
        <f t="shared" ca="1" si="106"/>
        <v>#N/A</v>
      </c>
      <c r="L474" s="143" t="e">
        <f t="shared" ca="1" si="107"/>
        <v>#N/A</v>
      </c>
      <c r="M474" s="145" t="str">
        <f t="shared" ca="1" si="110"/>
        <v>-</v>
      </c>
      <c r="N474" s="145" t="str">
        <f t="shared" ca="1" si="109"/>
        <v>-</v>
      </c>
      <c r="O474" s="143" t="e">
        <f t="shared" ca="1" si="108"/>
        <v>#N/A</v>
      </c>
    </row>
    <row r="475" spans="1:15">
      <c r="A475" s="143">
        <v>441</v>
      </c>
      <c r="B475" s="143" t="str">
        <f t="shared" ca="1" si="102"/>
        <v>N</v>
      </c>
      <c r="C475" s="143" t="str">
        <f t="shared" ref="C475:G484" ca="1" si="116">IF($B475="OK",OFFSET(gen_sort_ul,$A475,C$26),"-")</f>
        <v>-</v>
      </c>
      <c r="D475" s="143" t="str">
        <f t="shared" ca="1" si="116"/>
        <v>-</v>
      </c>
      <c r="E475" s="143" t="str">
        <f t="shared" ca="1" si="116"/>
        <v>-</v>
      </c>
      <c r="F475" s="143" t="str">
        <f t="shared" ca="1" si="116"/>
        <v>-</v>
      </c>
      <c r="G475" s="151" t="str">
        <f t="shared" ca="1" si="116"/>
        <v>-</v>
      </c>
      <c r="H475" s="143" t="e">
        <f t="shared" ca="1" si="103"/>
        <v>#N/A</v>
      </c>
      <c r="I475" s="143" t="e">
        <f t="shared" ca="1" si="104"/>
        <v>#N/A</v>
      </c>
      <c r="J475" s="143" t="e">
        <f t="shared" ca="1" si="105"/>
        <v>#N/A</v>
      </c>
      <c r="K475" s="143" t="e">
        <f t="shared" ca="1" si="106"/>
        <v>#N/A</v>
      </c>
      <c r="L475" s="143" t="e">
        <f t="shared" ca="1" si="107"/>
        <v>#N/A</v>
      </c>
      <c r="M475" s="145" t="str">
        <f t="shared" ca="1" si="110"/>
        <v>-</v>
      </c>
      <c r="N475" s="145" t="str">
        <f t="shared" ca="1" si="109"/>
        <v>-</v>
      </c>
      <c r="O475" s="143" t="e">
        <f t="shared" ca="1" si="108"/>
        <v>#N/A</v>
      </c>
    </row>
    <row r="476" spans="1:15">
      <c r="A476" s="143">
        <v>442</v>
      </c>
      <c r="B476" s="143" t="str">
        <f t="shared" ca="1" si="102"/>
        <v>N</v>
      </c>
      <c r="C476" s="143" t="str">
        <f t="shared" ca="1" si="116"/>
        <v>-</v>
      </c>
      <c r="D476" s="143" t="str">
        <f t="shared" ca="1" si="116"/>
        <v>-</v>
      </c>
      <c r="E476" s="143" t="str">
        <f t="shared" ca="1" si="116"/>
        <v>-</v>
      </c>
      <c r="F476" s="143" t="str">
        <f t="shared" ca="1" si="116"/>
        <v>-</v>
      </c>
      <c r="G476" s="151" t="str">
        <f t="shared" ca="1" si="116"/>
        <v>-</v>
      </c>
      <c r="H476" s="143" t="e">
        <f t="shared" ca="1" si="103"/>
        <v>#N/A</v>
      </c>
      <c r="I476" s="143" t="e">
        <f t="shared" ca="1" si="104"/>
        <v>#N/A</v>
      </c>
      <c r="J476" s="143" t="e">
        <f t="shared" ca="1" si="105"/>
        <v>#N/A</v>
      </c>
      <c r="K476" s="143" t="e">
        <f t="shared" ca="1" si="106"/>
        <v>#N/A</v>
      </c>
      <c r="L476" s="143" t="e">
        <f t="shared" ca="1" si="107"/>
        <v>#N/A</v>
      </c>
      <c r="M476" s="145" t="str">
        <f t="shared" ca="1" si="110"/>
        <v>-</v>
      </c>
      <c r="N476" s="145" t="str">
        <f t="shared" ca="1" si="109"/>
        <v>-</v>
      </c>
      <c r="O476" s="143" t="e">
        <f t="shared" ca="1" si="108"/>
        <v>#N/A</v>
      </c>
    </row>
    <row r="477" spans="1:15">
      <c r="A477" s="143">
        <v>443</v>
      </c>
      <c r="B477" s="143" t="str">
        <f t="shared" ca="1" si="102"/>
        <v>N</v>
      </c>
      <c r="C477" s="143" t="str">
        <f t="shared" ca="1" si="116"/>
        <v>-</v>
      </c>
      <c r="D477" s="143" t="str">
        <f t="shared" ca="1" si="116"/>
        <v>-</v>
      </c>
      <c r="E477" s="143" t="str">
        <f t="shared" ca="1" si="116"/>
        <v>-</v>
      </c>
      <c r="F477" s="143" t="str">
        <f t="shared" ca="1" si="116"/>
        <v>-</v>
      </c>
      <c r="G477" s="151" t="str">
        <f t="shared" ca="1" si="116"/>
        <v>-</v>
      </c>
      <c r="H477" s="143" t="e">
        <f t="shared" ca="1" si="103"/>
        <v>#N/A</v>
      </c>
      <c r="I477" s="143" t="e">
        <f t="shared" ca="1" si="104"/>
        <v>#N/A</v>
      </c>
      <c r="J477" s="143" t="e">
        <f t="shared" ca="1" si="105"/>
        <v>#N/A</v>
      </c>
      <c r="K477" s="143" t="e">
        <f t="shared" ca="1" si="106"/>
        <v>#N/A</v>
      </c>
      <c r="L477" s="143" t="e">
        <f t="shared" ca="1" si="107"/>
        <v>#N/A</v>
      </c>
      <c r="M477" s="145" t="str">
        <f t="shared" ca="1" si="110"/>
        <v>-</v>
      </c>
      <c r="N477" s="145" t="str">
        <f t="shared" ca="1" si="109"/>
        <v>-</v>
      </c>
      <c r="O477" s="143" t="e">
        <f t="shared" ca="1" si="108"/>
        <v>#N/A</v>
      </c>
    </row>
    <row r="478" spans="1:15">
      <c r="A478" s="143">
        <v>444</v>
      </c>
      <c r="B478" s="143" t="str">
        <f t="shared" ca="1" si="102"/>
        <v>N</v>
      </c>
      <c r="C478" s="143" t="str">
        <f t="shared" ca="1" si="116"/>
        <v>-</v>
      </c>
      <c r="D478" s="143" t="str">
        <f t="shared" ca="1" si="116"/>
        <v>-</v>
      </c>
      <c r="E478" s="143" t="str">
        <f t="shared" ca="1" si="116"/>
        <v>-</v>
      </c>
      <c r="F478" s="143" t="str">
        <f t="shared" ca="1" si="116"/>
        <v>-</v>
      </c>
      <c r="G478" s="151" t="str">
        <f t="shared" ca="1" si="116"/>
        <v>-</v>
      </c>
      <c r="H478" s="143" t="e">
        <f t="shared" ca="1" si="103"/>
        <v>#N/A</v>
      </c>
      <c r="I478" s="143" t="e">
        <f t="shared" ca="1" si="104"/>
        <v>#N/A</v>
      </c>
      <c r="J478" s="143" t="e">
        <f t="shared" ca="1" si="105"/>
        <v>#N/A</v>
      </c>
      <c r="K478" s="143" t="e">
        <f t="shared" ca="1" si="106"/>
        <v>#N/A</v>
      </c>
      <c r="L478" s="143" t="e">
        <f t="shared" ca="1" si="107"/>
        <v>#N/A</v>
      </c>
      <c r="M478" s="145" t="str">
        <f t="shared" ca="1" si="110"/>
        <v>-</v>
      </c>
      <c r="N478" s="145" t="str">
        <f t="shared" ca="1" si="109"/>
        <v>-</v>
      </c>
      <c r="O478" s="143" t="e">
        <f t="shared" ca="1" si="108"/>
        <v>#N/A</v>
      </c>
    </row>
    <row r="479" spans="1:15">
      <c r="A479" s="143">
        <v>445</v>
      </c>
      <c r="B479" s="143" t="str">
        <f t="shared" ca="1" si="102"/>
        <v>N</v>
      </c>
      <c r="C479" s="143" t="str">
        <f t="shared" ca="1" si="116"/>
        <v>-</v>
      </c>
      <c r="D479" s="143" t="str">
        <f t="shared" ca="1" si="116"/>
        <v>-</v>
      </c>
      <c r="E479" s="143" t="str">
        <f t="shared" ca="1" si="116"/>
        <v>-</v>
      </c>
      <c r="F479" s="143" t="str">
        <f t="shared" ca="1" si="116"/>
        <v>-</v>
      </c>
      <c r="G479" s="151" t="str">
        <f t="shared" ca="1" si="116"/>
        <v>-</v>
      </c>
      <c r="H479" s="143" t="e">
        <f t="shared" ca="1" si="103"/>
        <v>#N/A</v>
      </c>
      <c r="I479" s="143" t="e">
        <f t="shared" ca="1" si="104"/>
        <v>#N/A</v>
      </c>
      <c r="J479" s="143" t="e">
        <f t="shared" ca="1" si="105"/>
        <v>#N/A</v>
      </c>
      <c r="K479" s="143" t="e">
        <f t="shared" ca="1" si="106"/>
        <v>#N/A</v>
      </c>
      <c r="L479" s="143" t="e">
        <f t="shared" ca="1" si="107"/>
        <v>#N/A</v>
      </c>
      <c r="M479" s="145" t="str">
        <f t="shared" ca="1" si="110"/>
        <v>-</v>
      </c>
      <c r="N479" s="145" t="str">
        <f t="shared" ca="1" si="109"/>
        <v>-</v>
      </c>
      <c r="O479" s="143" t="e">
        <f t="shared" ca="1" si="108"/>
        <v>#N/A</v>
      </c>
    </row>
    <row r="480" spans="1:15">
      <c r="A480" s="143">
        <v>446</v>
      </c>
      <c r="B480" s="143" t="str">
        <f t="shared" ca="1" si="102"/>
        <v>N</v>
      </c>
      <c r="C480" s="143" t="str">
        <f t="shared" ca="1" si="116"/>
        <v>-</v>
      </c>
      <c r="D480" s="143" t="str">
        <f t="shared" ca="1" si="116"/>
        <v>-</v>
      </c>
      <c r="E480" s="143" t="str">
        <f t="shared" ca="1" si="116"/>
        <v>-</v>
      </c>
      <c r="F480" s="143" t="str">
        <f t="shared" ca="1" si="116"/>
        <v>-</v>
      </c>
      <c r="G480" s="151" t="str">
        <f t="shared" ca="1" si="116"/>
        <v>-</v>
      </c>
      <c r="H480" s="143" t="e">
        <f t="shared" ca="1" si="103"/>
        <v>#N/A</v>
      </c>
      <c r="I480" s="143" t="e">
        <f t="shared" ca="1" si="104"/>
        <v>#N/A</v>
      </c>
      <c r="J480" s="143" t="e">
        <f t="shared" ca="1" si="105"/>
        <v>#N/A</v>
      </c>
      <c r="K480" s="143" t="e">
        <f t="shared" ca="1" si="106"/>
        <v>#N/A</v>
      </c>
      <c r="L480" s="143" t="e">
        <f t="shared" ca="1" si="107"/>
        <v>#N/A</v>
      </c>
      <c r="M480" s="145" t="str">
        <f t="shared" ca="1" si="110"/>
        <v>-</v>
      </c>
      <c r="N480" s="145" t="str">
        <f t="shared" ca="1" si="109"/>
        <v>-</v>
      </c>
      <c r="O480" s="143" t="e">
        <f t="shared" ca="1" si="108"/>
        <v>#N/A</v>
      </c>
    </row>
    <row r="481" spans="1:15">
      <c r="A481" s="143">
        <v>447</v>
      </c>
      <c r="B481" s="143" t="str">
        <f t="shared" ca="1" si="102"/>
        <v>N</v>
      </c>
      <c r="C481" s="143" t="str">
        <f t="shared" ca="1" si="116"/>
        <v>-</v>
      </c>
      <c r="D481" s="143" t="str">
        <f t="shared" ca="1" si="116"/>
        <v>-</v>
      </c>
      <c r="E481" s="143" t="str">
        <f t="shared" ca="1" si="116"/>
        <v>-</v>
      </c>
      <c r="F481" s="143" t="str">
        <f t="shared" ca="1" si="116"/>
        <v>-</v>
      </c>
      <c r="G481" s="151" t="str">
        <f t="shared" ca="1" si="116"/>
        <v>-</v>
      </c>
      <c r="H481" s="143" t="e">
        <f t="shared" ca="1" si="103"/>
        <v>#N/A</v>
      </c>
      <c r="I481" s="143" t="e">
        <f t="shared" ca="1" si="104"/>
        <v>#N/A</v>
      </c>
      <c r="J481" s="143" t="e">
        <f t="shared" ca="1" si="105"/>
        <v>#N/A</v>
      </c>
      <c r="K481" s="143" t="e">
        <f t="shared" ca="1" si="106"/>
        <v>#N/A</v>
      </c>
      <c r="L481" s="143" t="e">
        <f t="shared" ca="1" si="107"/>
        <v>#N/A</v>
      </c>
      <c r="M481" s="145" t="str">
        <f t="shared" ca="1" si="110"/>
        <v>-</v>
      </c>
      <c r="N481" s="145" t="str">
        <f t="shared" ca="1" si="109"/>
        <v>-</v>
      </c>
      <c r="O481" s="143" t="e">
        <f t="shared" ca="1" si="108"/>
        <v>#N/A</v>
      </c>
    </row>
    <row r="482" spans="1:15">
      <c r="A482" s="143">
        <v>448</v>
      </c>
      <c r="B482" s="143" t="str">
        <f t="shared" ca="1" si="102"/>
        <v>N</v>
      </c>
      <c r="C482" s="143" t="str">
        <f t="shared" ca="1" si="116"/>
        <v>-</v>
      </c>
      <c r="D482" s="143" t="str">
        <f t="shared" ca="1" si="116"/>
        <v>-</v>
      </c>
      <c r="E482" s="143" t="str">
        <f t="shared" ca="1" si="116"/>
        <v>-</v>
      </c>
      <c r="F482" s="143" t="str">
        <f t="shared" ca="1" si="116"/>
        <v>-</v>
      </c>
      <c r="G482" s="151" t="str">
        <f t="shared" ca="1" si="116"/>
        <v>-</v>
      </c>
      <c r="H482" s="143" t="e">
        <f t="shared" ca="1" si="103"/>
        <v>#N/A</v>
      </c>
      <c r="I482" s="143" t="e">
        <f t="shared" ca="1" si="104"/>
        <v>#N/A</v>
      </c>
      <c r="J482" s="143" t="e">
        <f t="shared" ca="1" si="105"/>
        <v>#N/A</v>
      </c>
      <c r="K482" s="143" t="e">
        <f t="shared" ca="1" si="106"/>
        <v>#N/A</v>
      </c>
      <c r="L482" s="143" t="e">
        <f t="shared" ca="1" si="107"/>
        <v>#N/A</v>
      </c>
      <c r="M482" s="145" t="str">
        <f t="shared" ca="1" si="110"/>
        <v>-</v>
      </c>
      <c r="N482" s="145" t="str">
        <f t="shared" ca="1" si="109"/>
        <v>-</v>
      </c>
      <c r="O482" s="143" t="e">
        <f t="shared" ca="1" si="108"/>
        <v>#N/A</v>
      </c>
    </row>
    <row r="483" spans="1:15">
      <c r="A483" s="143">
        <v>449</v>
      </c>
      <c r="B483" s="143" t="str">
        <f t="shared" ref="B483:B546" ca="1" si="117">IF(OFFSET(gen_sort_ul,$A483,0)&gt;0,IF(OFFSET(gen_sort_ul,$A483,B$26)=ignore_flag,"N","OK"),"Too long")</f>
        <v>N</v>
      </c>
      <c r="C483" s="143" t="str">
        <f t="shared" ca="1" si="116"/>
        <v>-</v>
      </c>
      <c r="D483" s="143" t="str">
        <f t="shared" ca="1" si="116"/>
        <v>-</v>
      </c>
      <c r="E483" s="143" t="str">
        <f t="shared" ca="1" si="116"/>
        <v>-</v>
      </c>
      <c r="F483" s="143" t="str">
        <f t="shared" ca="1" si="116"/>
        <v>-</v>
      </c>
      <c r="G483" s="151" t="str">
        <f t="shared" ca="1" si="116"/>
        <v>-</v>
      </c>
      <c r="H483" s="143" t="e">
        <f t="shared" ref="H483:H546" ca="1" si="118">D483&amp;IF(I483,"_"&amp;J483&amp;"_"&amp;K483&amp;"_"&amp;L483,"")</f>
        <v>#N/A</v>
      </c>
      <c r="I483" s="143" t="e">
        <f t="shared" ref="I483:I546" ca="1" si="119">INDEX(cluster_flag,MATCH(D483, hdr_cluster_gen_type,0))</f>
        <v>#N/A</v>
      </c>
      <c r="J483" s="143" t="e">
        <f t="shared" ref="J483:J546" ca="1" si="120">IF($I483,INDEX(hdr_cluster_set,MATCH(M483,OFFSET(cluster_params_ul,$O483-1,J$32-1,1,J$33))+J$32-1),"-")</f>
        <v>#N/A</v>
      </c>
      <c r="K483" s="143" t="e">
        <f t="shared" ref="K483:K546" ca="1" si="121">IF($I483,INDEX(hdr_cluster_set,MATCH(F483,OFFSET(cluster_params_ul,$O483-1,K$32-1,1,K$33))+K$32-1),"-")</f>
        <v>#N/A</v>
      </c>
      <c r="L483" s="143" t="e">
        <f t="shared" ref="L483:L546" ca="1" si="122">IF($I483,INDEX(hdr_cluster_set,MATCH(G483,OFFSET(cluster_params_ul,$O483-1,L$32-1,1,L$33))+L$32-1),"-")</f>
        <v>#N/A</v>
      </c>
      <c r="M483" s="145" t="str">
        <f t="shared" ca="1" si="110"/>
        <v>-</v>
      </c>
      <c r="N483" s="145" t="str">
        <f t="shared" ca="1" si="109"/>
        <v>-</v>
      </c>
      <c r="O483" s="143" t="e">
        <f t="shared" ref="O483:O546" ca="1" si="123">MATCH(D483,hdr_cluster_gen_type,0)</f>
        <v>#N/A</v>
      </c>
    </row>
    <row r="484" spans="1:15">
      <c r="A484" s="143">
        <v>450</v>
      </c>
      <c r="B484" s="143" t="str">
        <f t="shared" ca="1" si="117"/>
        <v>N</v>
      </c>
      <c r="C484" s="143" t="str">
        <f t="shared" ca="1" si="116"/>
        <v>-</v>
      </c>
      <c r="D484" s="143" t="str">
        <f t="shared" ca="1" si="116"/>
        <v>-</v>
      </c>
      <c r="E484" s="143" t="str">
        <f t="shared" ca="1" si="116"/>
        <v>-</v>
      </c>
      <c r="F484" s="143" t="str">
        <f t="shared" ca="1" si="116"/>
        <v>-</v>
      </c>
      <c r="G484" s="151" t="str">
        <f t="shared" ca="1" si="116"/>
        <v>-</v>
      </c>
      <c r="H484" s="143" t="e">
        <f t="shared" ca="1" si="118"/>
        <v>#N/A</v>
      </c>
      <c r="I484" s="143" t="e">
        <f t="shared" ca="1" si="119"/>
        <v>#N/A</v>
      </c>
      <c r="J484" s="143" t="e">
        <f t="shared" ca="1" si="120"/>
        <v>#N/A</v>
      </c>
      <c r="K484" s="143" t="e">
        <f t="shared" ca="1" si="121"/>
        <v>#N/A</v>
      </c>
      <c r="L484" s="143" t="e">
        <f t="shared" ca="1" si="122"/>
        <v>#N/A</v>
      </c>
      <c r="M484" s="145" t="str">
        <f t="shared" ca="1" si="110"/>
        <v>-</v>
      </c>
      <c r="N484" s="145" t="str">
        <f t="shared" ref="N484:N547" ca="1" si="124">IF($B484="OK",OFFSET(gen_sort_ul,$A484,N$26),"-")</f>
        <v>-</v>
      </c>
      <c r="O484" s="143" t="e">
        <f t="shared" ca="1" si="123"/>
        <v>#N/A</v>
      </c>
    </row>
    <row r="485" spans="1:15">
      <c r="A485" s="143">
        <v>451</v>
      </c>
      <c r="B485" s="143" t="str">
        <f t="shared" ca="1" si="117"/>
        <v>N</v>
      </c>
      <c r="C485" s="143" t="str">
        <f t="shared" ref="C485:G494" ca="1" si="125">IF($B485="OK",OFFSET(gen_sort_ul,$A485,C$26),"-")</f>
        <v>-</v>
      </c>
      <c r="D485" s="143" t="str">
        <f t="shared" ca="1" si="125"/>
        <v>-</v>
      </c>
      <c r="E485" s="143" t="str">
        <f t="shared" ca="1" si="125"/>
        <v>-</v>
      </c>
      <c r="F485" s="143" t="str">
        <f t="shared" ca="1" si="125"/>
        <v>-</v>
      </c>
      <c r="G485" s="151" t="str">
        <f t="shared" ca="1" si="125"/>
        <v>-</v>
      </c>
      <c r="H485" s="143" t="e">
        <f t="shared" ca="1" si="118"/>
        <v>#N/A</v>
      </c>
      <c r="I485" s="143" t="e">
        <f t="shared" ca="1" si="119"/>
        <v>#N/A</v>
      </c>
      <c r="J485" s="143" t="e">
        <f t="shared" ca="1" si="120"/>
        <v>#N/A</v>
      </c>
      <c r="K485" s="143" t="e">
        <f t="shared" ca="1" si="121"/>
        <v>#N/A</v>
      </c>
      <c r="L485" s="143" t="e">
        <f t="shared" ca="1" si="122"/>
        <v>#N/A</v>
      </c>
      <c r="M485" s="145" t="str">
        <f t="shared" ref="M485:M548" ca="1" si="126">IF($B485="OK",OFFSET(gen_sort_ul,$A485,M$26),"-")</f>
        <v>-</v>
      </c>
      <c r="N485" s="145" t="str">
        <f t="shared" ca="1" si="124"/>
        <v>-</v>
      </c>
      <c r="O485" s="143" t="e">
        <f t="shared" ca="1" si="123"/>
        <v>#N/A</v>
      </c>
    </row>
    <row r="486" spans="1:15">
      <c r="A486" s="143">
        <v>452</v>
      </c>
      <c r="B486" s="143" t="str">
        <f t="shared" ca="1" si="117"/>
        <v>N</v>
      </c>
      <c r="C486" s="143" t="str">
        <f t="shared" ca="1" si="125"/>
        <v>-</v>
      </c>
      <c r="D486" s="143" t="str">
        <f t="shared" ca="1" si="125"/>
        <v>-</v>
      </c>
      <c r="E486" s="143" t="str">
        <f t="shared" ca="1" si="125"/>
        <v>-</v>
      </c>
      <c r="F486" s="143" t="str">
        <f t="shared" ca="1" si="125"/>
        <v>-</v>
      </c>
      <c r="G486" s="151" t="str">
        <f t="shared" ca="1" si="125"/>
        <v>-</v>
      </c>
      <c r="H486" s="143" t="e">
        <f t="shared" ca="1" si="118"/>
        <v>#N/A</v>
      </c>
      <c r="I486" s="143" t="e">
        <f t="shared" ca="1" si="119"/>
        <v>#N/A</v>
      </c>
      <c r="J486" s="143" t="e">
        <f t="shared" ca="1" si="120"/>
        <v>#N/A</v>
      </c>
      <c r="K486" s="143" t="e">
        <f t="shared" ca="1" si="121"/>
        <v>#N/A</v>
      </c>
      <c r="L486" s="143" t="e">
        <f t="shared" ca="1" si="122"/>
        <v>#N/A</v>
      </c>
      <c r="M486" s="145" t="str">
        <f t="shared" ca="1" si="126"/>
        <v>-</v>
      </c>
      <c r="N486" s="145" t="str">
        <f t="shared" ca="1" si="124"/>
        <v>-</v>
      </c>
      <c r="O486" s="143" t="e">
        <f t="shared" ca="1" si="123"/>
        <v>#N/A</v>
      </c>
    </row>
    <row r="487" spans="1:15">
      <c r="A487" s="143">
        <v>453</v>
      </c>
      <c r="B487" s="143" t="str">
        <f t="shared" ca="1" si="117"/>
        <v>N</v>
      </c>
      <c r="C487" s="143" t="str">
        <f t="shared" ca="1" si="125"/>
        <v>-</v>
      </c>
      <c r="D487" s="143" t="str">
        <f t="shared" ca="1" si="125"/>
        <v>-</v>
      </c>
      <c r="E487" s="143" t="str">
        <f t="shared" ca="1" si="125"/>
        <v>-</v>
      </c>
      <c r="F487" s="143" t="str">
        <f t="shared" ca="1" si="125"/>
        <v>-</v>
      </c>
      <c r="G487" s="151" t="str">
        <f t="shared" ca="1" si="125"/>
        <v>-</v>
      </c>
      <c r="H487" s="143" t="e">
        <f t="shared" ca="1" si="118"/>
        <v>#N/A</v>
      </c>
      <c r="I487" s="143" t="e">
        <f t="shared" ca="1" si="119"/>
        <v>#N/A</v>
      </c>
      <c r="J487" s="143" t="e">
        <f t="shared" ca="1" si="120"/>
        <v>#N/A</v>
      </c>
      <c r="K487" s="143" t="e">
        <f t="shared" ca="1" si="121"/>
        <v>#N/A</v>
      </c>
      <c r="L487" s="143" t="e">
        <f t="shared" ca="1" si="122"/>
        <v>#N/A</v>
      </c>
      <c r="M487" s="145" t="str">
        <f t="shared" ca="1" si="126"/>
        <v>-</v>
      </c>
      <c r="N487" s="145" t="str">
        <f t="shared" ca="1" si="124"/>
        <v>-</v>
      </c>
      <c r="O487" s="143" t="e">
        <f t="shared" ca="1" si="123"/>
        <v>#N/A</v>
      </c>
    </row>
    <row r="488" spans="1:15">
      <c r="A488" s="143">
        <v>454</v>
      </c>
      <c r="B488" s="143" t="str">
        <f t="shared" ca="1" si="117"/>
        <v>N</v>
      </c>
      <c r="C488" s="143" t="str">
        <f t="shared" ca="1" si="125"/>
        <v>-</v>
      </c>
      <c r="D488" s="143" t="str">
        <f t="shared" ca="1" si="125"/>
        <v>-</v>
      </c>
      <c r="E488" s="143" t="str">
        <f t="shared" ca="1" si="125"/>
        <v>-</v>
      </c>
      <c r="F488" s="143" t="str">
        <f t="shared" ca="1" si="125"/>
        <v>-</v>
      </c>
      <c r="G488" s="151" t="str">
        <f t="shared" ca="1" si="125"/>
        <v>-</v>
      </c>
      <c r="H488" s="143" t="e">
        <f t="shared" ca="1" si="118"/>
        <v>#N/A</v>
      </c>
      <c r="I488" s="143" t="e">
        <f t="shared" ca="1" si="119"/>
        <v>#N/A</v>
      </c>
      <c r="J488" s="143" t="e">
        <f t="shared" ca="1" si="120"/>
        <v>#N/A</v>
      </c>
      <c r="K488" s="143" t="e">
        <f t="shared" ca="1" si="121"/>
        <v>#N/A</v>
      </c>
      <c r="L488" s="143" t="e">
        <f t="shared" ca="1" si="122"/>
        <v>#N/A</v>
      </c>
      <c r="M488" s="145" t="str">
        <f t="shared" ca="1" si="126"/>
        <v>-</v>
      </c>
      <c r="N488" s="145" t="str">
        <f t="shared" ca="1" si="124"/>
        <v>-</v>
      </c>
      <c r="O488" s="143" t="e">
        <f t="shared" ca="1" si="123"/>
        <v>#N/A</v>
      </c>
    </row>
    <row r="489" spans="1:15">
      <c r="A489" s="143">
        <v>455</v>
      </c>
      <c r="B489" s="143" t="str">
        <f t="shared" ca="1" si="117"/>
        <v>N</v>
      </c>
      <c r="C489" s="143" t="str">
        <f t="shared" ca="1" si="125"/>
        <v>-</v>
      </c>
      <c r="D489" s="143" t="str">
        <f t="shared" ca="1" si="125"/>
        <v>-</v>
      </c>
      <c r="E489" s="143" t="str">
        <f t="shared" ca="1" si="125"/>
        <v>-</v>
      </c>
      <c r="F489" s="143" t="str">
        <f t="shared" ca="1" si="125"/>
        <v>-</v>
      </c>
      <c r="G489" s="151" t="str">
        <f t="shared" ca="1" si="125"/>
        <v>-</v>
      </c>
      <c r="H489" s="143" t="e">
        <f t="shared" ca="1" si="118"/>
        <v>#N/A</v>
      </c>
      <c r="I489" s="143" t="e">
        <f t="shared" ca="1" si="119"/>
        <v>#N/A</v>
      </c>
      <c r="J489" s="143" t="e">
        <f t="shared" ca="1" si="120"/>
        <v>#N/A</v>
      </c>
      <c r="K489" s="143" t="e">
        <f t="shared" ca="1" si="121"/>
        <v>#N/A</v>
      </c>
      <c r="L489" s="143" t="e">
        <f t="shared" ca="1" si="122"/>
        <v>#N/A</v>
      </c>
      <c r="M489" s="145" t="str">
        <f t="shared" ca="1" si="126"/>
        <v>-</v>
      </c>
      <c r="N489" s="145" t="str">
        <f t="shared" ca="1" si="124"/>
        <v>-</v>
      </c>
      <c r="O489" s="143" t="e">
        <f t="shared" ca="1" si="123"/>
        <v>#N/A</v>
      </c>
    </row>
    <row r="490" spans="1:15">
      <c r="A490" s="143">
        <v>456</v>
      </c>
      <c r="B490" s="143" t="str">
        <f t="shared" ca="1" si="117"/>
        <v>N</v>
      </c>
      <c r="C490" s="143" t="str">
        <f t="shared" ca="1" si="125"/>
        <v>-</v>
      </c>
      <c r="D490" s="143" t="str">
        <f t="shared" ca="1" si="125"/>
        <v>-</v>
      </c>
      <c r="E490" s="143" t="str">
        <f t="shared" ca="1" si="125"/>
        <v>-</v>
      </c>
      <c r="F490" s="143" t="str">
        <f t="shared" ca="1" si="125"/>
        <v>-</v>
      </c>
      <c r="G490" s="151" t="str">
        <f t="shared" ca="1" si="125"/>
        <v>-</v>
      </c>
      <c r="H490" s="143" t="e">
        <f t="shared" ca="1" si="118"/>
        <v>#N/A</v>
      </c>
      <c r="I490" s="143" t="e">
        <f t="shared" ca="1" si="119"/>
        <v>#N/A</v>
      </c>
      <c r="J490" s="143" t="e">
        <f t="shared" ca="1" si="120"/>
        <v>#N/A</v>
      </c>
      <c r="K490" s="143" t="e">
        <f t="shared" ca="1" si="121"/>
        <v>#N/A</v>
      </c>
      <c r="L490" s="143" t="e">
        <f t="shared" ca="1" si="122"/>
        <v>#N/A</v>
      </c>
      <c r="M490" s="145" t="str">
        <f t="shared" ca="1" si="126"/>
        <v>-</v>
      </c>
      <c r="N490" s="145" t="str">
        <f t="shared" ca="1" si="124"/>
        <v>-</v>
      </c>
      <c r="O490" s="143" t="e">
        <f t="shared" ca="1" si="123"/>
        <v>#N/A</v>
      </c>
    </row>
    <row r="491" spans="1:15">
      <c r="A491" s="143">
        <v>457</v>
      </c>
      <c r="B491" s="143" t="str">
        <f t="shared" ca="1" si="117"/>
        <v>N</v>
      </c>
      <c r="C491" s="143" t="str">
        <f t="shared" ca="1" si="125"/>
        <v>-</v>
      </c>
      <c r="D491" s="143" t="str">
        <f t="shared" ca="1" si="125"/>
        <v>-</v>
      </c>
      <c r="E491" s="143" t="str">
        <f t="shared" ca="1" si="125"/>
        <v>-</v>
      </c>
      <c r="F491" s="143" t="str">
        <f t="shared" ca="1" si="125"/>
        <v>-</v>
      </c>
      <c r="G491" s="151" t="str">
        <f t="shared" ca="1" si="125"/>
        <v>-</v>
      </c>
      <c r="H491" s="143" t="e">
        <f t="shared" ca="1" si="118"/>
        <v>#N/A</v>
      </c>
      <c r="I491" s="143" t="e">
        <f t="shared" ca="1" si="119"/>
        <v>#N/A</v>
      </c>
      <c r="J491" s="143" t="e">
        <f t="shared" ca="1" si="120"/>
        <v>#N/A</v>
      </c>
      <c r="K491" s="143" t="e">
        <f t="shared" ca="1" si="121"/>
        <v>#N/A</v>
      </c>
      <c r="L491" s="143" t="e">
        <f t="shared" ca="1" si="122"/>
        <v>#N/A</v>
      </c>
      <c r="M491" s="145" t="str">
        <f t="shared" ca="1" si="126"/>
        <v>-</v>
      </c>
      <c r="N491" s="145" t="str">
        <f t="shared" ca="1" si="124"/>
        <v>-</v>
      </c>
      <c r="O491" s="143" t="e">
        <f t="shared" ca="1" si="123"/>
        <v>#N/A</v>
      </c>
    </row>
    <row r="492" spans="1:15">
      <c r="A492" s="143">
        <v>458</v>
      </c>
      <c r="B492" s="143" t="str">
        <f t="shared" ca="1" si="117"/>
        <v>N</v>
      </c>
      <c r="C492" s="143" t="str">
        <f t="shared" ca="1" si="125"/>
        <v>-</v>
      </c>
      <c r="D492" s="143" t="str">
        <f t="shared" ca="1" si="125"/>
        <v>-</v>
      </c>
      <c r="E492" s="143" t="str">
        <f t="shared" ca="1" si="125"/>
        <v>-</v>
      </c>
      <c r="F492" s="143" t="str">
        <f t="shared" ca="1" si="125"/>
        <v>-</v>
      </c>
      <c r="G492" s="151" t="str">
        <f t="shared" ca="1" si="125"/>
        <v>-</v>
      </c>
      <c r="H492" s="143" t="e">
        <f t="shared" ca="1" si="118"/>
        <v>#N/A</v>
      </c>
      <c r="I492" s="143" t="e">
        <f t="shared" ca="1" si="119"/>
        <v>#N/A</v>
      </c>
      <c r="J492" s="143" t="e">
        <f t="shared" ca="1" si="120"/>
        <v>#N/A</v>
      </c>
      <c r="K492" s="143" t="e">
        <f t="shared" ca="1" si="121"/>
        <v>#N/A</v>
      </c>
      <c r="L492" s="143" t="e">
        <f t="shared" ca="1" si="122"/>
        <v>#N/A</v>
      </c>
      <c r="M492" s="145" t="str">
        <f t="shared" ca="1" si="126"/>
        <v>-</v>
      </c>
      <c r="N492" s="145" t="str">
        <f t="shared" ca="1" si="124"/>
        <v>-</v>
      </c>
      <c r="O492" s="143" t="e">
        <f t="shared" ca="1" si="123"/>
        <v>#N/A</v>
      </c>
    </row>
    <row r="493" spans="1:15">
      <c r="A493" s="143">
        <v>459</v>
      </c>
      <c r="B493" s="143" t="str">
        <f t="shared" ca="1" si="117"/>
        <v>N</v>
      </c>
      <c r="C493" s="143" t="str">
        <f t="shared" ca="1" si="125"/>
        <v>-</v>
      </c>
      <c r="D493" s="143" t="str">
        <f t="shared" ca="1" si="125"/>
        <v>-</v>
      </c>
      <c r="E493" s="143" t="str">
        <f t="shared" ca="1" si="125"/>
        <v>-</v>
      </c>
      <c r="F493" s="143" t="str">
        <f t="shared" ca="1" si="125"/>
        <v>-</v>
      </c>
      <c r="G493" s="151" t="str">
        <f t="shared" ca="1" si="125"/>
        <v>-</v>
      </c>
      <c r="H493" s="143" t="e">
        <f t="shared" ca="1" si="118"/>
        <v>#N/A</v>
      </c>
      <c r="I493" s="143" t="e">
        <f t="shared" ca="1" si="119"/>
        <v>#N/A</v>
      </c>
      <c r="J493" s="143" t="e">
        <f t="shared" ca="1" si="120"/>
        <v>#N/A</v>
      </c>
      <c r="K493" s="143" t="e">
        <f t="shared" ca="1" si="121"/>
        <v>#N/A</v>
      </c>
      <c r="L493" s="143" t="e">
        <f t="shared" ca="1" si="122"/>
        <v>#N/A</v>
      </c>
      <c r="M493" s="145" t="str">
        <f t="shared" ca="1" si="126"/>
        <v>-</v>
      </c>
      <c r="N493" s="145" t="str">
        <f t="shared" ca="1" si="124"/>
        <v>-</v>
      </c>
      <c r="O493" s="143" t="e">
        <f t="shared" ca="1" si="123"/>
        <v>#N/A</v>
      </c>
    </row>
    <row r="494" spans="1:15">
      <c r="A494" s="143">
        <v>460</v>
      </c>
      <c r="B494" s="143" t="str">
        <f t="shared" ca="1" si="117"/>
        <v>N</v>
      </c>
      <c r="C494" s="143" t="str">
        <f t="shared" ca="1" si="125"/>
        <v>-</v>
      </c>
      <c r="D494" s="143" t="str">
        <f t="shared" ca="1" si="125"/>
        <v>-</v>
      </c>
      <c r="E494" s="143" t="str">
        <f t="shared" ca="1" si="125"/>
        <v>-</v>
      </c>
      <c r="F494" s="143" t="str">
        <f t="shared" ca="1" si="125"/>
        <v>-</v>
      </c>
      <c r="G494" s="151" t="str">
        <f t="shared" ca="1" si="125"/>
        <v>-</v>
      </c>
      <c r="H494" s="143" t="e">
        <f t="shared" ca="1" si="118"/>
        <v>#N/A</v>
      </c>
      <c r="I494" s="143" t="e">
        <f t="shared" ca="1" si="119"/>
        <v>#N/A</v>
      </c>
      <c r="J494" s="143" t="e">
        <f t="shared" ca="1" si="120"/>
        <v>#N/A</v>
      </c>
      <c r="K494" s="143" t="e">
        <f t="shared" ca="1" si="121"/>
        <v>#N/A</v>
      </c>
      <c r="L494" s="143" t="e">
        <f t="shared" ca="1" si="122"/>
        <v>#N/A</v>
      </c>
      <c r="M494" s="145" t="str">
        <f t="shared" ca="1" si="126"/>
        <v>-</v>
      </c>
      <c r="N494" s="145" t="str">
        <f t="shared" ca="1" si="124"/>
        <v>-</v>
      </c>
      <c r="O494" s="143" t="e">
        <f t="shared" ca="1" si="123"/>
        <v>#N/A</v>
      </c>
    </row>
    <row r="495" spans="1:15">
      <c r="A495" s="143">
        <v>461</v>
      </c>
      <c r="B495" s="143" t="str">
        <f t="shared" ca="1" si="117"/>
        <v>N</v>
      </c>
      <c r="C495" s="143" t="str">
        <f t="shared" ref="C495:G504" ca="1" si="127">IF($B495="OK",OFFSET(gen_sort_ul,$A495,C$26),"-")</f>
        <v>-</v>
      </c>
      <c r="D495" s="143" t="str">
        <f t="shared" ca="1" si="127"/>
        <v>-</v>
      </c>
      <c r="E495" s="143" t="str">
        <f t="shared" ca="1" si="127"/>
        <v>-</v>
      </c>
      <c r="F495" s="143" t="str">
        <f t="shared" ca="1" si="127"/>
        <v>-</v>
      </c>
      <c r="G495" s="151" t="str">
        <f t="shared" ca="1" si="127"/>
        <v>-</v>
      </c>
      <c r="H495" s="143" t="e">
        <f t="shared" ca="1" si="118"/>
        <v>#N/A</v>
      </c>
      <c r="I495" s="143" t="e">
        <f t="shared" ca="1" si="119"/>
        <v>#N/A</v>
      </c>
      <c r="J495" s="143" t="e">
        <f t="shared" ca="1" si="120"/>
        <v>#N/A</v>
      </c>
      <c r="K495" s="143" t="e">
        <f t="shared" ca="1" si="121"/>
        <v>#N/A</v>
      </c>
      <c r="L495" s="143" t="e">
        <f t="shared" ca="1" si="122"/>
        <v>#N/A</v>
      </c>
      <c r="M495" s="145" t="str">
        <f t="shared" ca="1" si="126"/>
        <v>-</v>
      </c>
      <c r="N495" s="145" t="str">
        <f t="shared" ca="1" si="124"/>
        <v>-</v>
      </c>
      <c r="O495" s="143" t="e">
        <f t="shared" ca="1" si="123"/>
        <v>#N/A</v>
      </c>
    </row>
    <row r="496" spans="1:15">
      <c r="A496" s="143">
        <v>462</v>
      </c>
      <c r="B496" s="143" t="str">
        <f t="shared" ca="1" si="117"/>
        <v>N</v>
      </c>
      <c r="C496" s="143" t="str">
        <f t="shared" ca="1" si="127"/>
        <v>-</v>
      </c>
      <c r="D496" s="143" t="str">
        <f t="shared" ca="1" si="127"/>
        <v>-</v>
      </c>
      <c r="E496" s="143" t="str">
        <f t="shared" ca="1" si="127"/>
        <v>-</v>
      </c>
      <c r="F496" s="143" t="str">
        <f t="shared" ca="1" si="127"/>
        <v>-</v>
      </c>
      <c r="G496" s="151" t="str">
        <f t="shared" ca="1" si="127"/>
        <v>-</v>
      </c>
      <c r="H496" s="143" t="e">
        <f t="shared" ca="1" si="118"/>
        <v>#N/A</v>
      </c>
      <c r="I496" s="143" t="e">
        <f t="shared" ca="1" si="119"/>
        <v>#N/A</v>
      </c>
      <c r="J496" s="143" t="e">
        <f t="shared" ca="1" si="120"/>
        <v>#N/A</v>
      </c>
      <c r="K496" s="143" t="e">
        <f t="shared" ca="1" si="121"/>
        <v>#N/A</v>
      </c>
      <c r="L496" s="143" t="e">
        <f t="shared" ca="1" si="122"/>
        <v>#N/A</v>
      </c>
      <c r="M496" s="145" t="str">
        <f t="shared" ca="1" si="126"/>
        <v>-</v>
      </c>
      <c r="N496" s="145" t="str">
        <f t="shared" ca="1" si="124"/>
        <v>-</v>
      </c>
      <c r="O496" s="143" t="e">
        <f t="shared" ca="1" si="123"/>
        <v>#N/A</v>
      </c>
    </row>
    <row r="497" spans="1:15">
      <c r="A497" s="143">
        <v>463</v>
      </c>
      <c r="B497" s="143" t="str">
        <f t="shared" ca="1" si="117"/>
        <v>N</v>
      </c>
      <c r="C497" s="143" t="str">
        <f t="shared" ca="1" si="127"/>
        <v>-</v>
      </c>
      <c r="D497" s="143" t="str">
        <f t="shared" ca="1" si="127"/>
        <v>-</v>
      </c>
      <c r="E497" s="143" t="str">
        <f t="shared" ca="1" si="127"/>
        <v>-</v>
      </c>
      <c r="F497" s="143" t="str">
        <f t="shared" ca="1" si="127"/>
        <v>-</v>
      </c>
      <c r="G497" s="151" t="str">
        <f t="shared" ca="1" si="127"/>
        <v>-</v>
      </c>
      <c r="H497" s="143" t="e">
        <f t="shared" ca="1" si="118"/>
        <v>#N/A</v>
      </c>
      <c r="I497" s="143" t="e">
        <f t="shared" ca="1" si="119"/>
        <v>#N/A</v>
      </c>
      <c r="J497" s="143" t="e">
        <f t="shared" ca="1" si="120"/>
        <v>#N/A</v>
      </c>
      <c r="K497" s="143" t="e">
        <f t="shared" ca="1" si="121"/>
        <v>#N/A</v>
      </c>
      <c r="L497" s="143" t="e">
        <f t="shared" ca="1" si="122"/>
        <v>#N/A</v>
      </c>
      <c r="M497" s="145" t="str">
        <f t="shared" ca="1" si="126"/>
        <v>-</v>
      </c>
      <c r="N497" s="145" t="str">
        <f t="shared" ca="1" si="124"/>
        <v>-</v>
      </c>
      <c r="O497" s="143" t="e">
        <f t="shared" ca="1" si="123"/>
        <v>#N/A</v>
      </c>
    </row>
    <row r="498" spans="1:15">
      <c r="A498" s="143">
        <v>464</v>
      </c>
      <c r="B498" s="143" t="str">
        <f t="shared" ca="1" si="117"/>
        <v>N</v>
      </c>
      <c r="C498" s="143" t="str">
        <f t="shared" ca="1" si="127"/>
        <v>-</v>
      </c>
      <c r="D498" s="143" t="str">
        <f t="shared" ca="1" si="127"/>
        <v>-</v>
      </c>
      <c r="E498" s="143" t="str">
        <f t="shared" ca="1" si="127"/>
        <v>-</v>
      </c>
      <c r="F498" s="143" t="str">
        <f t="shared" ca="1" si="127"/>
        <v>-</v>
      </c>
      <c r="G498" s="151" t="str">
        <f t="shared" ca="1" si="127"/>
        <v>-</v>
      </c>
      <c r="H498" s="143" t="e">
        <f t="shared" ca="1" si="118"/>
        <v>#N/A</v>
      </c>
      <c r="I498" s="143" t="e">
        <f t="shared" ca="1" si="119"/>
        <v>#N/A</v>
      </c>
      <c r="J498" s="143" t="e">
        <f t="shared" ca="1" si="120"/>
        <v>#N/A</v>
      </c>
      <c r="K498" s="143" t="e">
        <f t="shared" ca="1" si="121"/>
        <v>#N/A</v>
      </c>
      <c r="L498" s="143" t="e">
        <f t="shared" ca="1" si="122"/>
        <v>#N/A</v>
      </c>
      <c r="M498" s="145" t="str">
        <f t="shared" ca="1" si="126"/>
        <v>-</v>
      </c>
      <c r="N498" s="145" t="str">
        <f t="shared" ca="1" si="124"/>
        <v>-</v>
      </c>
      <c r="O498" s="143" t="e">
        <f t="shared" ca="1" si="123"/>
        <v>#N/A</v>
      </c>
    </row>
    <row r="499" spans="1:15">
      <c r="A499" s="143">
        <v>465</v>
      </c>
      <c r="B499" s="143" t="str">
        <f t="shared" ca="1" si="117"/>
        <v>N</v>
      </c>
      <c r="C499" s="143" t="str">
        <f t="shared" ca="1" si="127"/>
        <v>-</v>
      </c>
      <c r="D499" s="143" t="str">
        <f t="shared" ca="1" si="127"/>
        <v>-</v>
      </c>
      <c r="E499" s="143" t="str">
        <f t="shared" ca="1" si="127"/>
        <v>-</v>
      </c>
      <c r="F499" s="143" t="str">
        <f t="shared" ca="1" si="127"/>
        <v>-</v>
      </c>
      <c r="G499" s="151" t="str">
        <f t="shared" ca="1" si="127"/>
        <v>-</v>
      </c>
      <c r="H499" s="143" t="e">
        <f t="shared" ca="1" si="118"/>
        <v>#N/A</v>
      </c>
      <c r="I499" s="143" t="e">
        <f t="shared" ca="1" si="119"/>
        <v>#N/A</v>
      </c>
      <c r="J499" s="143" t="e">
        <f t="shared" ca="1" si="120"/>
        <v>#N/A</v>
      </c>
      <c r="K499" s="143" t="e">
        <f t="shared" ca="1" si="121"/>
        <v>#N/A</v>
      </c>
      <c r="L499" s="143" t="e">
        <f t="shared" ca="1" si="122"/>
        <v>#N/A</v>
      </c>
      <c r="M499" s="145" t="str">
        <f t="shared" ca="1" si="126"/>
        <v>-</v>
      </c>
      <c r="N499" s="145" t="str">
        <f t="shared" ca="1" si="124"/>
        <v>-</v>
      </c>
      <c r="O499" s="143" t="e">
        <f t="shared" ca="1" si="123"/>
        <v>#N/A</v>
      </c>
    </row>
    <row r="500" spans="1:15">
      <c r="A500" s="143">
        <v>466</v>
      </c>
      <c r="B500" s="143" t="str">
        <f t="shared" ca="1" si="117"/>
        <v>N</v>
      </c>
      <c r="C500" s="143" t="str">
        <f t="shared" ca="1" si="127"/>
        <v>-</v>
      </c>
      <c r="D500" s="143" t="str">
        <f t="shared" ca="1" si="127"/>
        <v>-</v>
      </c>
      <c r="E500" s="143" t="str">
        <f t="shared" ca="1" si="127"/>
        <v>-</v>
      </c>
      <c r="F500" s="143" t="str">
        <f t="shared" ca="1" si="127"/>
        <v>-</v>
      </c>
      <c r="G500" s="151" t="str">
        <f t="shared" ca="1" si="127"/>
        <v>-</v>
      </c>
      <c r="H500" s="143" t="e">
        <f t="shared" ca="1" si="118"/>
        <v>#N/A</v>
      </c>
      <c r="I500" s="143" t="e">
        <f t="shared" ca="1" si="119"/>
        <v>#N/A</v>
      </c>
      <c r="J500" s="143" t="e">
        <f t="shared" ca="1" si="120"/>
        <v>#N/A</v>
      </c>
      <c r="K500" s="143" t="e">
        <f t="shared" ca="1" si="121"/>
        <v>#N/A</v>
      </c>
      <c r="L500" s="143" t="e">
        <f t="shared" ca="1" si="122"/>
        <v>#N/A</v>
      </c>
      <c r="M500" s="145" t="str">
        <f t="shared" ca="1" si="126"/>
        <v>-</v>
      </c>
      <c r="N500" s="145" t="str">
        <f t="shared" ca="1" si="124"/>
        <v>-</v>
      </c>
      <c r="O500" s="143" t="e">
        <f t="shared" ca="1" si="123"/>
        <v>#N/A</v>
      </c>
    </row>
    <row r="501" spans="1:15">
      <c r="A501" s="143">
        <v>467</v>
      </c>
      <c r="B501" s="143" t="str">
        <f t="shared" ca="1" si="117"/>
        <v>N</v>
      </c>
      <c r="C501" s="143" t="str">
        <f t="shared" ca="1" si="127"/>
        <v>-</v>
      </c>
      <c r="D501" s="143" t="str">
        <f t="shared" ca="1" si="127"/>
        <v>-</v>
      </c>
      <c r="E501" s="143" t="str">
        <f t="shared" ca="1" si="127"/>
        <v>-</v>
      </c>
      <c r="F501" s="143" t="str">
        <f t="shared" ca="1" si="127"/>
        <v>-</v>
      </c>
      <c r="G501" s="151" t="str">
        <f t="shared" ca="1" si="127"/>
        <v>-</v>
      </c>
      <c r="H501" s="143" t="e">
        <f t="shared" ca="1" si="118"/>
        <v>#N/A</v>
      </c>
      <c r="I501" s="143" t="e">
        <f t="shared" ca="1" si="119"/>
        <v>#N/A</v>
      </c>
      <c r="J501" s="143" t="e">
        <f t="shared" ca="1" si="120"/>
        <v>#N/A</v>
      </c>
      <c r="K501" s="143" t="e">
        <f t="shared" ca="1" si="121"/>
        <v>#N/A</v>
      </c>
      <c r="L501" s="143" t="e">
        <f t="shared" ca="1" si="122"/>
        <v>#N/A</v>
      </c>
      <c r="M501" s="145" t="str">
        <f t="shared" ca="1" si="126"/>
        <v>-</v>
      </c>
      <c r="N501" s="145" t="str">
        <f t="shared" ca="1" si="124"/>
        <v>-</v>
      </c>
      <c r="O501" s="143" t="e">
        <f t="shared" ca="1" si="123"/>
        <v>#N/A</v>
      </c>
    </row>
    <row r="502" spans="1:15">
      <c r="A502" s="143">
        <v>468</v>
      </c>
      <c r="B502" s="143" t="str">
        <f t="shared" ca="1" si="117"/>
        <v>N</v>
      </c>
      <c r="C502" s="143" t="str">
        <f t="shared" ca="1" si="127"/>
        <v>-</v>
      </c>
      <c r="D502" s="143" t="str">
        <f t="shared" ca="1" si="127"/>
        <v>-</v>
      </c>
      <c r="E502" s="143" t="str">
        <f t="shared" ca="1" si="127"/>
        <v>-</v>
      </c>
      <c r="F502" s="143" t="str">
        <f t="shared" ca="1" si="127"/>
        <v>-</v>
      </c>
      <c r="G502" s="151" t="str">
        <f t="shared" ca="1" si="127"/>
        <v>-</v>
      </c>
      <c r="H502" s="143" t="e">
        <f t="shared" ca="1" si="118"/>
        <v>#N/A</v>
      </c>
      <c r="I502" s="143" t="e">
        <f t="shared" ca="1" si="119"/>
        <v>#N/A</v>
      </c>
      <c r="J502" s="143" t="e">
        <f t="shared" ca="1" si="120"/>
        <v>#N/A</v>
      </c>
      <c r="K502" s="143" t="e">
        <f t="shared" ca="1" si="121"/>
        <v>#N/A</v>
      </c>
      <c r="L502" s="143" t="e">
        <f t="shared" ca="1" si="122"/>
        <v>#N/A</v>
      </c>
      <c r="M502" s="145" t="str">
        <f t="shared" ca="1" si="126"/>
        <v>-</v>
      </c>
      <c r="N502" s="145" t="str">
        <f t="shared" ca="1" si="124"/>
        <v>-</v>
      </c>
      <c r="O502" s="143" t="e">
        <f t="shared" ca="1" si="123"/>
        <v>#N/A</v>
      </c>
    </row>
    <row r="503" spans="1:15">
      <c r="A503" s="143">
        <v>469</v>
      </c>
      <c r="B503" s="143" t="str">
        <f t="shared" ca="1" si="117"/>
        <v>N</v>
      </c>
      <c r="C503" s="143" t="str">
        <f t="shared" ca="1" si="127"/>
        <v>-</v>
      </c>
      <c r="D503" s="143" t="str">
        <f t="shared" ca="1" si="127"/>
        <v>-</v>
      </c>
      <c r="E503" s="143" t="str">
        <f t="shared" ca="1" si="127"/>
        <v>-</v>
      </c>
      <c r="F503" s="143" t="str">
        <f t="shared" ca="1" si="127"/>
        <v>-</v>
      </c>
      <c r="G503" s="151" t="str">
        <f t="shared" ca="1" si="127"/>
        <v>-</v>
      </c>
      <c r="H503" s="143" t="e">
        <f t="shared" ca="1" si="118"/>
        <v>#N/A</v>
      </c>
      <c r="I503" s="143" t="e">
        <f t="shared" ca="1" si="119"/>
        <v>#N/A</v>
      </c>
      <c r="J503" s="143" t="e">
        <f t="shared" ca="1" si="120"/>
        <v>#N/A</v>
      </c>
      <c r="K503" s="143" t="e">
        <f t="shared" ca="1" si="121"/>
        <v>#N/A</v>
      </c>
      <c r="L503" s="143" t="e">
        <f t="shared" ca="1" si="122"/>
        <v>#N/A</v>
      </c>
      <c r="M503" s="145" t="str">
        <f t="shared" ca="1" si="126"/>
        <v>-</v>
      </c>
      <c r="N503" s="145" t="str">
        <f t="shared" ca="1" si="124"/>
        <v>-</v>
      </c>
      <c r="O503" s="143" t="e">
        <f t="shared" ca="1" si="123"/>
        <v>#N/A</v>
      </c>
    </row>
    <row r="504" spans="1:15">
      <c r="A504" s="143">
        <v>470</v>
      </c>
      <c r="B504" s="143" t="str">
        <f t="shared" ca="1" si="117"/>
        <v>N</v>
      </c>
      <c r="C504" s="143" t="str">
        <f t="shared" ca="1" si="127"/>
        <v>-</v>
      </c>
      <c r="D504" s="143" t="str">
        <f t="shared" ca="1" si="127"/>
        <v>-</v>
      </c>
      <c r="E504" s="143" t="str">
        <f t="shared" ca="1" si="127"/>
        <v>-</v>
      </c>
      <c r="F504" s="143" t="str">
        <f t="shared" ca="1" si="127"/>
        <v>-</v>
      </c>
      <c r="G504" s="151" t="str">
        <f t="shared" ca="1" si="127"/>
        <v>-</v>
      </c>
      <c r="H504" s="143" t="e">
        <f t="shared" ca="1" si="118"/>
        <v>#N/A</v>
      </c>
      <c r="I504" s="143" t="e">
        <f t="shared" ca="1" si="119"/>
        <v>#N/A</v>
      </c>
      <c r="J504" s="143" t="e">
        <f t="shared" ca="1" si="120"/>
        <v>#N/A</v>
      </c>
      <c r="K504" s="143" t="e">
        <f t="shared" ca="1" si="121"/>
        <v>#N/A</v>
      </c>
      <c r="L504" s="143" t="e">
        <f t="shared" ca="1" si="122"/>
        <v>#N/A</v>
      </c>
      <c r="M504" s="145" t="str">
        <f t="shared" ca="1" si="126"/>
        <v>-</v>
      </c>
      <c r="N504" s="145" t="str">
        <f t="shared" ca="1" si="124"/>
        <v>-</v>
      </c>
      <c r="O504" s="143" t="e">
        <f t="shared" ca="1" si="123"/>
        <v>#N/A</v>
      </c>
    </row>
    <row r="505" spans="1:15">
      <c r="A505" s="143">
        <v>471</v>
      </c>
      <c r="B505" s="143" t="str">
        <f t="shared" ca="1" si="117"/>
        <v>N</v>
      </c>
      <c r="C505" s="143" t="str">
        <f t="shared" ref="C505:G514" ca="1" si="128">IF($B505="OK",OFFSET(gen_sort_ul,$A505,C$26),"-")</f>
        <v>-</v>
      </c>
      <c r="D505" s="143" t="str">
        <f t="shared" ca="1" si="128"/>
        <v>-</v>
      </c>
      <c r="E505" s="143" t="str">
        <f t="shared" ca="1" si="128"/>
        <v>-</v>
      </c>
      <c r="F505" s="143" t="str">
        <f t="shared" ca="1" si="128"/>
        <v>-</v>
      </c>
      <c r="G505" s="151" t="str">
        <f t="shared" ca="1" si="128"/>
        <v>-</v>
      </c>
      <c r="H505" s="143" t="e">
        <f t="shared" ca="1" si="118"/>
        <v>#N/A</v>
      </c>
      <c r="I505" s="143" t="e">
        <f t="shared" ca="1" si="119"/>
        <v>#N/A</v>
      </c>
      <c r="J505" s="143" t="e">
        <f t="shared" ca="1" si="120"/>
        <v>#N/A</v>
      </c>
      <c r="K505" s="143" t="e">
        <f t="shared" ca="1" si="121"/>
        <v>#N/A</v>
      </c>
      <c r="L505" s="143" t="e">
        <f t="shared" ca="1" si="122"/>
        <v>#N/A</v>
      </c>
      <c r="M505" s="145" t="str">
        <f t="shared" ca="1" si="126"/>
        <v>-</v>
      </c>
      <c r="N505" s="145" t="str">
        <f t="shared" ca="1" si="124"/>
        <v>-</v>
      </c>
      <c r="O505" s="143" t="e">
        <f t="shared" ca="1" si="123"/>
        <v>#N/A</v>
      </c>
    </row>
    <row r="506" spans="1:15">
      <c r="A506" s="143">
        <v>472</v>
      </c>
      <c r="B506" s="143" t="str">
        <f t="shared" ca="1" si="117"/>
        <v>N</v>
      </c>
      <c r="C506" s="143" t="str">
        <f t="shared" ca="1" si="128"/>
        <v>-</v>
      </c>
      <c r="D506" s="143" t="str">
        <f t="shared" ca="1" si="128"/>
        <v>-</v>
      </c>
      <c r="E506" s="143" t="str">
        <f t="shared" ca="1" si="128"/>
        <v>-</v>
      </c>
      <c r="F506" s="143" t="str">
        <f t="shared" ca="1" si="128"/>
        <v>-</v>
      </c>
      <c r="G506" s="151" t="str">
        <f t="shared" ca="1" si="128"/>
        <v>-</v>
      </c>
      <c r="H506" s="143" t="e">
        <f t="shared" ca="1" si="118"/>
        <v>#N/A</v>
      </c>
      <c r="I506" s="143" t="e">
        <f t="shared" ca="1" si="119"/>
        <v>#N/A</v>
      </c>
      <c r="J506" s="143" t="e">
        <f t="shared" ca="1" si="120"/>
        <v>#N/A</v>
      </c>
      <c r="K506" s="143" t="e">
        <f t="shared" ca="1" si="121"/>
        <v>#N/A</v>
      </c>
      <c r="L506" s="143" t="e">
        <f t="shared" ca="1" si="122"/>
        <v>#N/A</v>
      </c>
      <c r="M506" s="145" t="str">
        <f t="shared" ca="1" si="126"/>
        <v>-</v>
      </c>
      <c r="N506" s="145" t="str">
        <f t="shared" ca="1" si="124"/>
        <v>-</v>
      </c>
      <c r="O506" s="143" t="e">
        <f t="shared" ca="1" si="123"/>
        <v>#N/A</v>
      </c>
    </row>
    <row r="507" spans="1:15">
      <c r="A507" s="143">
        <v>473</v>
      </c>
      <c r="B507" s="143" t="str">
        <f t="shared" ca="1" si="117"/>
        <v>N</v>
      </c>
      <c r="C507" s="143" t="str">
        <f t="shared" ca="1" si="128"/>
        <v>-</v>
      </c>
      <c r="D507" s="143" t="str">
        <f t="shared" ca="1" si="128"/>
        <v>-</v>
      </c>
      <c r="E507" s="143" t="str">
        <f t="shared" ca="1" si="128"/>
        <v>-</v>
      </c>
      <c r="F507" s="143" t="str">
        <f t="shared" ca="1" si="128"/>
        <v>-</v>
      </c>
      <c r="G507" s="151" t="str">
        <f t="shared" ca="1" si="128"/>
        <v>-</v>
      </c>
      <c r="H507" s="143" t="e">
        <f t="shared" ca="1" si="118"/>
        <v>#N/A</v>
      </c>
      <c r="I507" s="143" t="e">
        <f t="shared" ca="1" si="119"/>
        <v>#N/A</v>
      </c>
      <c r="J507" s="143" t="e">
        <f t="shared" ca="1" si="120"/>
        <v>#N/A</v>
      </c>
      <c r="K507" s="143" t="e">
        <f t="shared" ca="1" si="121"/>
        <v>#N/A</v>
      </c>
      <c r="L507" s="143" t="e">
        <f t="shared" ca="1" si="122"/>
        <v>#N/A</v>
      </c>
      <c r="M507" s="145" t="str">
        <f t="shared" ca="1" si="126"/>
        <v>-</v>
      </c>
      <c r="N507" s="145" t="str">
        <f t="shared" ca="1" si="124"/>
        <v>-</v>
      </c>
      <c r="O507" s="143" t="e">
        <f t="shared" ca="1" si="123"/>
        <v>#N/A</v>
      </c>
    </row>
    <row r="508" spans="1:15">
      <c r="A508" s="143">
        <v>474</v>
      </c>
      <c r="B508" s="143" t="str">
        <f t="shared" ca="1" si="117"/>
        <v>N</v>
      </c>
      <c r="C508" s="143" t="str">
        <f t="shared" ca="1" si="128"/>
        <v>-</v>
      </c>
      <c r="D508" s="143" t="str">
        <f t="shared" ca="1" si="128"/>
        <v>-</v>
      </c>
      <c r="E508" s="143" t="str">
        <f t="shared" ca="1" si="128"/>
        <v>-</v>
      </c>
      <c r="F508" s="143" t="str">
        <f t="shared" ca="1" si="128"/>
        <v>-</v>
      </c>
      <c r="G508" s="151" t="str">
        <f t="shared" ca="1" si="128"/>
        <v>-</v>
      </c>
      <c r="H508" s="143" t="e">
        <f t="shared" ca="1" si="118"/>
        <v>#N/A</v>
      </c>
      <c r="I508" s="143" t="e">
        <f t="shared" ca="1" si="119"/>
        <v>#N/A</v>
      </c>
      <c r="J508" s="143" t="e">
        <f t="shared" ca="1" si="120"/>
        <v>#N/A</v>
      </c>
      <c r="K508" s="143" t="e">
        <f t="shared" ca="1" si="121"/>
        <v>#N/A</v>
      </c>
      <c r="L508" s="143" t="e">
        <f t="shared" ca="1" si="122"/>
        <v>#N/A</v>
      </c>
      <c r="M508" s="145" t="str">
        <f t="shared" ca="1" si="126"/>
        <v>-</v>
      </c>
      <c r="N508" s="145" t="str">
        <f t="shared" ca="1" si="124"/>
        <v>-</v>
      </c>
      <c r="O508" s="143" t="e">
        <f t="shared" ca="1" si="123"/>
        <v>#N/A</v>
      </c>
    </row>
    <row r="509" spans="1:15">
      <c r="A509" s="143">
        <v>475</v>
      </c>
      <c r="B509" s="143" t="str">
        <f t="shared" ca="1" si="117"/>
        <v>N</v>
      </c>
      <c r="C509" s="143" t="str">
        <f t="shared" ca="1" si="128"/>
        <v>-</v>
      </c>
      <c r="D509" s="143" t="str">
        <f t="shared" ca="1" si="128"/>
        <v>-</v>
      </c>
      <c r="E509" s="143" t="str">
        <f t="shared" ca="1" si="128"/>
        <v>-</v>
      </c>
      <c r="F509" s="143" t="str">
        <f t="shared" ca="1" si="128"/>
        <v>-</v>
      </c>
      <c r="G509" s="151" t="str">
        <f t="shared" ca="1" si="128"/>
        <v>-</v>
      </c>
      <c r="H509" s="143" t="e">
        <f t="shared" ca="1" si="118"/>
        <v>#N/A</v>
      </c>
      <c r="I509" s="143" t="e">
        <f t="shared" ca="1" si="119"/>
        <v>#N/A</v>
      </c>
      <c r="J509" s="143" t="e">
        <f t="shared" ca="1" si="120"/>
        <v>#N/A</v>
      </c>
      <c r="K509" s="143" t="e">
        <f t="shared" ca="1" si="121"/>
        <v>#N/A</v>
      </c>
      <c r="L509" s="143" t="e">
        <f t="shared" ca="1" si="122"/>
        <v>#N/A</v>
      </c>
      <c r="M509" s="145" t="str">
        <f t="shared" ca="1" si="126"/>
        <v>-</v>
      </c>
      <c r="N509" s="145" t="str">
        <f t="shared" ca="1" si="124"/>
        <v>-</v>
      </c>
      <c r="O509" s="143" t="e">
        <f t="shared" ca="1" si="123"/>
        <v>#N/A</v>
      </c>
    </row>
    <row r="510" spans="1:15">
      <c r="A510" s="143">
        <v>476</v>
      </c>
      <c r="B510" s="143" t="str">
        <f t="shared" ca="1" si="117"/>
        <v>N</v>
      </c>
      <c r="C510" s="143" t="str">
        <f t="shared" ca="1" si="128"/>
        <v>-</v>
      </c>
      <c r="D510" s="143" t="str">
        <f t="shared" ca="1" si="128"/>
        <v>-</v>
      </c>
      <c r="E510" s="143" t="str">
        <f t="shared" ca="1" si="128"/>
        <v>-</v>
      </c>
      <c r="F510" s="143" t="str">
        <f t="shared" ca="1" si="128"/>
        <v>-</v>
      </c>
      <c r="G510" s="151" t="str">
        <f t="shared" ca="1" si="128"/>
        <v>-</v>
      </c>
      <c r="H510" s="143" t="e">
        <f t="shared" ca="1" si="118"/>
        <v>#N/A</v>
      </c>
      <c r="I510" s="143" t="e">
        <f t="shared" ca="1" si="119"/>
        <v>#N/A</v>
      </c>
      <c r="J510" s="143" t="e">
        <f t="shared" ca="1" si="120"/>
        <v>#N/A</v>
      </c>
      <c r="K510" s="143" t="e">
        <f t="shared" ca="1" si="121"/>
        <v>#N/A</v>
      </c>
      <c r="L510" s="143" t="e">
        <f t="shared" ca="1" si="122"/>
        <v>#N/A</v>
      </c>
      <c r="M510" s="145" t="str">
        <f t="shared" ca="1" si="126"/>
        <v>-</v>
      </c>
      <c r="N510" s="145" t="str">
        <f t="shared" ca="1" si="124"/>
        <v>-</v>
      </c>
      <c r="O510" s="143" t="e">
        <f t="shared" ca="1" si="123"/>
        <v>#N/A</v>
      </c>
    </row>
    <row r="511" spans="1:15">
      <c r="A511" s="143">
        <v>477</v>
      </c>
      <c r="B511" s="143" t="str">
        <f t="shared" ca="1" si="117"/>
        <v>N</v>
      </c>
      <c r="C511" s="143" t="str">
        <f t="shared" ca="1" si="128"/>
        <v>-</v>
      </c>
      <c r="D511" s="143" t="str">
        <f t="shared" ca="1" si="128"/>
        <v>-</v>
      </c>
      <c r="E511" s="143" t="str">
        <f t="shared" ca="1" si="128"/>
        <v>-</v>
      </c>
      <c r="F511" s="143" t="str">
        <f t="shared" ca="1" si="128"/>
        <v>-</v>
      </c>
      <c r="G511" s="151" t="str">
        <f t="shared" ca="1" si="128"/>
        <v>-</v>
      </c>
      <c r="H511" s="143" t="e">
        <f t="shared" ca="1" si="118"/>
        <v>#N/A</v>
      </c>
      <c r="I511" s="143" t="e">
        <f t="shared" ca="1" si="119"/>
        <v>#N/A</v>
      </c>
      <c r="J511" s="143" t="e">
        <f t="shared" ca="1" si="120"/>
        <v>#N/A</v>
      </c>
      <c r="K511" s="143" t="e">
        <f t="shared" ca="1" si="121"/>
        <v>#N/A</v>
      </c>
      <c r="L511" s="143" t="e">
        <f t="shared" ca="1" si="122"/>
        <v>#N/A</v>
      </c>
      <c r="M511" s="145" t="str">
        <f t="shared" ca="1" si="126"/>
        <v>-</v>
      </c>
      <c r="N511" s="145" t="str">
        <f t="shared" ca="1" si="124"/>
        <v>-</v>
      </c>
      <c r="O511" s="143" t="e">
        <f t="shared" ca="1" si="123"/>
        <v>#N/A</v>
      </c>
    </row>
    <row r="512" spans="1:15">
      <c r="A512" s="143">
        <v>478</v>
      </c>
      <c r="B512" s="143" t="str">
        <f t="shared" ca="1" si="117"/>
        <v>N</v>
      </c>
      <c r="C512" s="143" t="str">
        <f t="shared" ca="1" si="128"/>
        <v>-</v>
      </c>
      <c r="D512" s="143" t="str">
        <f t="shared" ca="1" si="128"/>
        <v>-</v>
      </c>
      <c r="E512" s="143" t="str">
        <f t="shared" ca="1" si="128"/>
        <v>-</v>
      </c>
      <c r="F512" s="143" t="str">
        <f t="shared" ca="1" si="128"/>
        <v>-</v>
      </c>
      <c r="G512" s="151" t="str">
        <f t="shared" ca="1" si="128"/>
        <v>-</v>
      </c>
      <c r="H512" s="143" t="e">
        <f t="shared" ca="1" si="118"/>
        <v>#N/A</v>
      </c>
      <c r="I512" s="143" t="e">
        <f t="shared" ca="1" si="119"/>
        <v>#N/A</v>
      </c>
      <c r="J512" s="143" t="e">
        <f t="shared" ca="1" si="120"/>
        <v>#N/A</v>
      </c>
      <c r="K512" s="143" t="e">
        <f t="shared" ca="1" si="121"/>
        <v>#N/A</v>
      </c>
      <c r="L512" s="143" t="e">
        <f t="shared" ca="1" si="122"/>
        <v>#N/A</v>
      </c>
      <c r="M512" s="145" t="str">
        <f t="shared" ca="1" si="126"/>
        <v>-</v>
      </c>
      <c r="N512" s="145" t="str">
        <f t="shared" ca="1" si="124"/>
        <v>-</v>
      </c>
      <c r="O512" s="143" t="e">
        <f t="shared" ca="1" si="123"/>
        <v>#N/A</v>
      </c>
    </row>
    <row r="513" spans="1:15">
      <c r="A513" s="143">
        <v>479</v>
      </c>
      <c r="B513" s="143" t="str">
        <f t="shared" ca="1" si="117"/>
        <v>N</v>
      </c>
      <c r="C513" s="143" t="str">
        <f t="shared" ca="1" si="128"/>
        <v>-</v>
      </c>
      <c r="D513" s="143" t="str">
        <f t="shared" ca="1" si="128"/>
        <v>-</v>
      </c>
      <c r="E513" s="143" t="str">
        <f t="shared" ca="1" si="128"/>
        <v>-</v>
      </c>
      <c r="F513" s="143" t="str">
        <f t="shared" ca="1" si="128"/>
        <v>-</v>
      </c>
      <c r="G513" s="151" t="str">
        <f t="shared" ca="1" si="128"/>
        <v>-</v>
      </c>
      <c r="H513" s="143" t="e">
        <f t="shared" ca="1" si="118"/>
        <v>#N/A</v>
      </c>
      <c r="I513" s="143" t="e">
        <f t="shared" ca="1" si="119"/>
        <v>#N/A</v>
      </c>
      <c r="J513" s="143" t="e">
        <f t="shared" ca="1" si="120"/>
        <v>#N/A</v>
      </c>
      <c r="K513" s="143" t="e">
        <f t="shared" ca="1" si="121"/>
        <v>#N/A</v>
      </c>
      <c r="L513" s="143" t="e">
        <f t="shared" ca="1" si="122"/>
        <v>#N/A</v>
      </c>
      <c r="M513" s="145" t="str">
        <f t="shared" ca="1" si="126"/>
        <v>-</v>
      </c>
      <c r="N513" s="145" t="str">
        <f t="shared" ca="1" si="124"/>
        <v>-</v>
      </c>
      <c r="O513" s="143" t="e">
        <f t="shared" ca="1" si="123"/>
        <v>#N/A</v>
      </c>
    </row>
    <row r="514" spans="1:15">
      <c r="A514" s="143">
        <v>480</v>
      </c>
      <c r="B514" s="143" t="str">
        <f t="shared" ca="1" si="117"/>
        <v>N</v>
      </c>
      <c r="C514" s="143" t="str">
        <f t="shared" ca="1" si="128"/>
        <v>-</v>
      </c>
      <c r="D514" s="143" t="str">
        <f t="shared" ca="1" si="128"/>
        <v>-</v>
      </c>
      <c r="E514" s="143" t="str">
        <f t="shared" ca="1" si="128"/>
        <v>-</v>
      </c>
      <c r="F514" s="143" t="str">
        <f t="shared" ca="1" si="128"/>
        <v>-</v>
      </c>
      <c r="G514" s="151" t="str">
        <f t="shared" ca="1" si="128"/>
        <v>-</v>
      </c>
      <c r="H514" s="143" t="e">
        <f t="shared" ca="1" si="118"/>
        <v>#N/A</v>
      </c>
      <c r="I514" s="143" t="e">
        <f t="shared" ca="1" si="119"/>
        <v>#N/A</v>
      </c>
      <c r="J514" s="143" t="e">
        <f t="shared" ca="1" si="120"/>
        <v>#N/A</v>
      </c>
      <c r="K514" s="143" t="e">
        <f t="shared" ca="1" si="121"/>
        <v>#N/A</v>
      </c>
      <c r="L514" s="143" t="e">
        <f t="shared" ca="1" si="122"/>
        <v>#N/A</v>
      </c>
      <c r="M514" s="145" t="str">
        <f t="shared" ca="1" si="126"/>
        <v>-</v>
      </c>
      <c r="N514" s="145" t="str">
        <f t="shared" ca="1" si="124"/>
        <v>-</v>
      </c>
      <c r="O514" s="143" t="e">
        <f t="shared" ca="1" si="123"/>
        <v>#N/A</v>
      </c>
    </row>
    <row r="515" spans="1:15">
      <c r="A515" s="143">
        <v>481</v>
      </c>
      <c r="B515" s="143" t="str">
        <f t="shared" ca="1" si="117"/>
        <v>N</v>
      </c>
      <c r="C515" s="143" t="str">
        <f t="shared" ref="C515:G524" ca="1" si="129">IF($B515="OK",OFFSET(gen_sort_ul,$A515,C$26),"-")</f>
        <v>-</v>
      </c>
      <c r="D515" s="143" t="str">
        <f t="shared" ca="1" si="129"/>
        <v>-</v>
      </c>
      <c r="E515" s="143" t="str">
        <f t="shared" ca="1" si="129"/>
        <v>-</v>
      </c>
      <c r="F515" s="143" t="str">
        <f t="shared" ca="1" si="129"/>
        <v>-</v>
      </c>
      <c r="G515" s="151" t="str">
        <f t="shared" ca="1" si="129"/>
        <v>-</v>
      </c>
      <c r="H515" s="143" t="e">
        <f t="shared" ca="1" si="118"/>
        <v>#N/A</v>
      </c>
      <c r="I515" s="143" t="e">
        <f t="shared" ca="1" si="119"/>
        <v>#N/A</v>
      </c>
      <c r="J515" s="143" t="e">
        <f t="shared" ca="1" si="120"/>
        <v>#N/A</v>
      </c>
      <c r="K515" s="143" t="e">
        <f t="shared" ca="1" si="121"/>
        <v>#N/A</v>
      </c>
      <c r="L515" s="143" t="e">
        <f t="shared" ca="1" si="122"/>
        <v>#N/A</v>
      </c>
      <c r="M515" s="145" t="str">
        <f t="shared" ca="1" si="126"/>
        <v>-</v>
      </c>
      <c r="N515" s="145" t="str">
        <f t="shared" ca="1" si="124"/>
        <v>-</v>
      </c>
      <c r="O515" s="143" t="e">
        <f t="shared" ca="1" si="123"/>
        <v>#N/A</v>
      </c>
    </row>
    <row r="516" spans="1:15">
      <c r="A516" s="143">
        <v>482</v>
      </c>
      <c r="B516" s="143" t="str">
        <f t="shared" ca="1" si="117"/>
        <v>N</v>
      </c>
      <c r="C516" s="143" t="str">
        <f t="shared" ca="1" si="129"/>
        <v>-</v>
      </c>
      <c r="D516" s="143" t="str">
        <f t="shared" ca="1" si="129"/>
        <v>-</v>
      </c>
      <c r="E516" s="143" t="str">
        <f t="shared" ca="1" si="129"/>
        <v>-</v>
      </c>
      <c r="F516" s="143" t="str">
        <f t="shared" ca="1" si="129"/>
        <v>-</v>
      </c>
      <c r="G516" s="151" t="str">
        <f t="shared" ca="1" si="129"/>
        <v>-</v>
      </c>
      <c r="H516" s="143" t="e">
        <f t="shared" ca="1" si="118"/>
        <v>#N/A</v>
      </c>
      <c r="I516" s="143" t="e">
        <f t="shared" ca="1" si="119"/>
        <v>#N/A</v>
      </c>
      <c r="J516" s="143" t="e">
        <f t="shared" ca="1" si="120"/>
        <v>#N/A</v>
      </c>
      <c r="K516" s="143" t="e">
        <f t="shared" ca="1" si="121"/>
        <v>#N/A</v>
      </c>
      <c r="L516" s="143" t="e">
        <f t="shared" ca="1" si="122"/>
        <v>#N/A</v>
      </c>
      <c r="M516" s="145" t="str">
        <f t="shared" ca="1" si="126"/>
        <v>-</v>
      </c>
      <c r="N516" s="145" t="str">
        <f t="shared" ca="1" si="124"/>
        <v>-</v>
      </c>
      <c r="O516" s="143" t="e">
        <f t="shared" ca="1" si="123"/>
        <v>#N/A</v>
      </c>
    </row>
    <row r="517" spans="1:15">
      <c r="A517" s="143">
        <v>483</v>
      </c>
      <c r="B517" s="143" t="str">
        <f t="shared" ca="1" si="117"/>
        <v>N</v>
      </c>
      <c r="C517" s="143" t="str">
        <f t="shared" ca="1" si="129"/>
        <v>-</v>
      </c>
      <c r="D517" s="143" t="str">
        <f t="shared" ca="1" si="129"/>
        <v>-</v>
      </c>
      <c r="E517" s="143" t="str">
        <f t="shared" ca="1" si="129"/>
        <v>-</v>
      </c>
      <c r="F517" s="143" t="str">
        <f t="shared" ca="1" si="129"/>
        <v>-</v>
      </c>
      <c r="G517" s="151" t="str">
        <f t="shared" ca="1" si="129"/>
        <v>-</v>
      </c>
      <c r="H517" s="143" t="e">
        <f t="shared" ca="1" si="118"/>
        <v>#N/A</v>
      </c>
      <c r="I517" s="143" t="e">
        <f t="shared" ca="1" si="119"/>
        <v>#N/A</v>
      </c>
      <c r="J517" s="143" t="e">
        <f t="shared" ca="1" si="120"/>
        <v>#N/A</v>
      </c>
      <c r="K517" s="143" t="e">
        <f t="shared" ca="1" si="121"/>
        <v>#N/A</v>
      </c>
      <c r="L517" s="143" t="e">
        <f t="shared" ca="1" si="122"/>
        <v>#N/A</v>
      </c>
      <c r="M517" s="145" t="str">
        <f t="shared" ca="1" si="126"/>
        <v>-</v>
      </c>
      <c r="N517" s="145" t="str">
        <f t="shared" ca="1" si="124"/>
        <v>-</v>
      </c>
      <c r="O517" s="143" t="e">
        <f t="shared" ca="1" si="123"/>
        <v>#N/A</v>
      </c>
    </row>
    <row r="518" spans="1:15">
      <c r="A518" s="143">
        <v>484</v>
      </c>
      <c r="B518" s="143" t="str">
        <f t="shared" ca="1" si="117"/>
        <v>N</v>
      </c>
      <c r="C518" s="143" t="str">
        <f t="shared" ca="1" si="129"/>
        <v>-</v>
      </c>
      <c r="D518" s="143" t="str">
        <f t="shared" ca="1" si="129"/>
        <v>-</v>
      </c>
      <c r="E518" s="143" t="str">
        <f t="shared" ca="1" si="129"/>
        <v>-</v>
      </c>
      <c r="F518" s="143" t="str">
        <f t="shared" ca="1" si="129"/>
        <v>-</v>
      </c>
      <c r="G518" s="151" t="str">
        <f t="shared" ca="1" si="129"/>
        <v>-</v>
      </c>
      <c r="H518" s="143" t="e">
        <f t="shared" ca="1" si="118"/>
        <v>#N/A</v>
      </c>
      <c r="I518" s="143" t="e">
        <f t="shared" ca="1" si="119"/>
        <v>#N/A</v>
      </c>
      <c r="J518" s="143" t="e">
        <f t="shared" ca="1" si="120"/>
        <v>#N/A</v>
      </c>
      <c r="K518" s="143" t="e">
        <f t="shared" ca="1" si="121"/>
        <v>#N/A</v>
      </c>
      <c r="L518" s="143" t="e">
        <f t="shared" ca="1" si="122"/>
        <v>#N/A</v>
      </c>
      <c r="M518" s="145" t="str">
        <f t="shared" ca="1" si="126"/>
        <v>-</v>
      </c>
      <c r="N518" s="145" t="str">
        <f t="shared" ca="1" si="124"/>
        <v>-</v>
      </c>
      <c r="O518" s="143" t="e">
        <f t="shared" ca="1" si="123"/>
        <v>#N/A</v>
      </c>
    </row>
    <row r="519" spans="1:15">
      <c r="A519" s="143">
        <v>485</v>
      </c>
      <c r="B519" s="143" t="str">
        <f t="shared" ca="1" si="117"/>
        <v>N</v>
      </c>
      <c r="C519" s="143" t="str">
        <f t="shared" ca="1" si="129"/>
        <v>-</v>
      </c>
      <c r="D519" s="143" t="str">
        <f t="shared" ca="1" si="129"/>
        <v>-</v>
      </c>
      <c r="E519" s="143" t="str">
        <f t="shared" ca="1" si="129"/>
        <v>-</v>
      </c>
      <c r="F519" s="143" t="str">
        <f t="shared" ca="1" si="129"/>
        <v>-</v>
      </c>
      <c r="G519" s="151" t="str">
        <f t="shared" ca="1" si="129"/>
        <v>-</v>
      </c>
      <c r="H519" s="143" t="e">
        <f t="shared" ca="1" si="118"/>
        <v>#N/A</v>
      </c>
      <c r="I519" s="143" t="e">
        <f t="shared" ca="1" si="119"/>
        <v>#N/A</v>
      </c>
      <c r="J519" s="143" t="e">
        <f t="shared" ca="1" si="120"/>
        <v>#N/A</v>
      </c>
      <c r="K519" s="143" t="e">
        <f t="shared" ca="1" si="121"/>
        <v>#N/A</v>
      </c>
      <c r="L519" s="143" t="e">
        <f t="shared" ca="1" si="122"/>
        <v>#N/A</v>
      </c>
      <c r="M519" s="145" t="str">
        <f t="shared" ca="1" si="126"/>
        <v>-</v>
      </c>
      <c r="N519" s="145" t="str">
        <f t="shared" ca="1" si="124"/>
        <v>-</v>
      </c>
      <c r="O519" s="143" t="e">
        <f t="shared" ca="1" si="123"/>
        <v>#N/A</v>
      </c>
    </row>
    <row r="520" spans="1:15">
      <c r="A520" s="143">
        <v>486</v>
      </c>
      <c r="B520" s="143" t="str">
        <f t="shared" ca="1" si="117"/>
        <v>N</v>
      </c>
      <c r="C520" s="143" t="str">
        <f t="shared" ca="1" si="129"/>
        <v>-</v>
      </c>
      <c r="D520" s="143" t="str">
        <f t="shared" ca="1" si="129"/>
        <v>-</v>
      </c>
      <c r="E520" s="143" t="str">
        <f t="shared" ca="1" si="129"/>
        <v>-</v>
      </c>
      <c r="F520" s="143" t="str">
        <f t="shared" ca="1" si="129"/>
        <v>-</v>
      </c>
      <c r="G520" s="151" t="str">
        <f t="shared" ca="1" si="129"/>
        <v>-</v>
      </c>
      <c r="H520" s="143" t="e">
        <f t="shared" ca="1" si="118"/>
        <v>#N/A</v>
      </c>
      <c r="I520" s="143" t="e">
        <f t="shared" ca="1" si="119"/>
        <v>#N/A</v>
      </c>
      <c r="J520" s="143" t="e">
        <f t="shared" ca="1" si="120"/>
        <v>#N/A</v>
      </c>
      <c r="K520" s="143" t="e">
        <f t="shared" ca="1" si="121"/>
        <v>#N/A</v>
      </c>
      <c r="L520" s="143" t="e">
        <f t="shared" ca="1" si="122"/>
        <v>#N/A</v>
      </c>
      <c r="M520" s="145" t="str">
        <f t="shared" ca="1" si="126"/>
        <v>-</v>
      </c>
      <c r="N520" s="145" t="str">
        <f t="shared" ca="1" si="124"/>
        <v>-</v>
      </c>
      <c r="O520" s="143" t="e">
        <f t="shared" ca="1" si="123"/>
        <v>#N/A</v>
      </c>
    </row>
    <row r="521" spans="1:15">
      <c r="A521" s="143">
        <v>487</v>
      </c>
      <c r="B521" s="143" t="str">
        <f t="shared" ca="1" si="117"/>
        <v>N</v>
      </c>
      <c r="C521" s="143" t="str">
        <f t="shared" ca="1" si="129"/>
        <v>-</v>
      </c>
      <c r="D521" s="143" t="str">
        <f t="shared" ca="1" si="129"/>
        <v>-</v>
      </c>
      <c r="E521" s="143" t="str">
        <f t="shared" ca="1" si="129"/>
        <v>-</v>
      </c>
      <c r="F521" s="143" t="str">
        <f t="shared" ca="1" si="129"/>
        <v>-</v>
      </c>
      <c r="G521" s="151" t="str">
        <f t="shared" ca="1" si="129"/>
        <v>-</v>
      </c>
      <c r="H521" s="143" t="e">
        <f t="shared" ca="1" si="118"/>
        <v>#N/A</v>
      </c>
      <c r="I521" s="143" t="e">
        <f t="shared" ca="1" si="119"/>
        <v>#N/A</v>
      </c>
      <c r="J521" s="143" t="e">
        <f t="shared" ca="1" si="120"/>
        <v>#N/A</v>
      </c>
      <c r="K521" s="143" t="e">
        <f t="shared" ca="1" si="121"/>
        <v>#N/A</v>
      </c>
      <c r="L521" s="143" t="e">
        <f t="shared" ca="1" si="122"/>
        <v>#N/A</v>
      </c>
      <c r="M521" s="145" t="str">
        <f t="shared" ca="1" si="126"/>
        <v>-</v>
      </c>
      <c r="N521" s="145" t="str">
        <f t="shared" ca="1" si="124"/>
        <v>-</v>
      </c>
      <c r="O521" s="143" t="e">
        <f t="shared" ca="1" si="123"/>
        <v>#N/A</v>
      </c>
    </row>
    <row r="522" spans="1:15">
      <c r="A522" s="143">
        <v>488</v>
      </c>
      <c r="B522" s="143" t="str">
        <f t="shared" ca="1" si="117"/>
        <v>N</v>
      </c>
      <c r="C522" s="143" t="str">
        <f t="shared" ca="1" si="129"/>
        <v>-</v>
      </c>
      <c r="D522" s="143" t="str">
        <f t="shared" ca="1" si="129"/>
        <v>-</v>
      </c>
      <c r="E522" s="143" t="str">
        <f t="shared" ca="1" si="129"/>
        <v>-</v>
      </c>
      <c r="F522" s="143" t="str">
        <f t="shared" ca="1" si="129"/>
        <v>-</v>
      </c>
      <c r="G522" s="151" t="str">
        <f t="shared" ca="1" si="129"/>
        <v>-</v>
      </c>
      <c r="H522" s="143" t="e">
        <f t="shared" ca="1" si="118"/>
        <v>#N/A</v>
      </c>
      <c r="I522" s="143" t="e">
        <f t="shared" ca="1" si="119"/>
        <v>#N/A</v>
      </c>
      <c r="J522" s="143" t="e">
        <f t="shared" ca="1" si="120"/>
        <v>#N/A</v>
      </c>
      <c r="K522" s="143" t="e">
        <f t="shared" ca="1" si="121"/>
        <v>#N/A</v>
      </c>
      <c r="L522" s="143" t="e">
        <f t="shared" ca="1" si="122"/>
        <v>#N/A</v>
      </c>
      <c r="M522" s="145" t="str">
        <f t="shared" ca="1" si="126"/>
        <v>-</v>
      </c>
      <c r="N522" s="145" t="str">
        <f t="shared" ca="1" si="124"/>
        <v>-</v>
      </c>
      <c r="O522" s="143" t="e">
        <f t="shared" ca="1" si="123"/>
        <v>#N/A</v>
      </c>
    </row>
    <row r="523" spans="1:15">
      <c r="A523" s="143">
        <v>489</v>
      </c>
      <c r="B523" s="143" t="str">
        <f t="shared" ca="1" si="117"/>
        <v>N</v>
      </c>
      <c r="C523" s="143" t="str">
        <f t="shared" ca="1" si="129"/>
        <v>-</v>
      </c>
      <c r="D523" s="143" t="str">
        <f t="shared" ca="1" si="129"/>
        <v>-</v>
      </c>
      <c r="E523" s="143" t="str">
        <f t="shared" ca="1" si="129"/>
        <v>-</v>
      </c>
      <c r="F523" s="143" t="str">
        <f t="shared" ca="1" si="129"/>
        <v>-</v>
      </c>
      <c r="G523" s="151" t="str">
        <f t="shared" ca="1" si="129"/>
        <v>-</v>
      </c>
      <c r="H523" s="143" t="e">
        <f t="shared" ca="1" si="118"/>
        <v>#N/A</v>
      </c>
      <c r="I523" s="143" t="e">
        <f t="shared" ca="1" si="119"/>
        <v>#N/A</v>
      </c>
      <c r="J523" s="143" t="e">
        <f t="shared" ca="1" si="120"/>
        <v>#N/A</v>
      </c>
      <c r="K523" s="143" t="e">
        <f t="shared" ca="1" si="121"/>
        <v>#N/A</v>
      </c>
      <c r="L523" s="143" t="e">
        <f t="shared" ca="1" si="122"/>
        <v>#N/A</v>
      </c>
      <c r="M523" s="145" t="str">
        <f t="shared" ca="1" si="126"/>
        <v>-</v>
      </c>
      <c r="N523" s="145" t="str">
        <f t="shared" ca="1" si="124"/>
        <v>-</v>
      </c>
      <c r="O523" s="143" t="e">
        <f t="shared" ca="1" si="123"/>
        <v>#N/A</v>
      </c>
    </row>
    <row r="524" spans="1:15">
      <c r="A524" s="143">
        <v>490</v>
      </c>
      <c r="B524" s="143" t="str">
        <f t="shared" ca="1" si="117"/>
        <v>N</v>
      </c>
      <c r="C524" s="143" t="str">
        <f t="shared" ca="1" si="129"/>
        <v>-</v>
      </c>
      <c r="D524" s="143" t="str">
        <f t="shared" ca="1" si="129"/>
        <v>-</v>
      </c>
      <c r="E524" s="143" t="str">
        <f t="shared" ca="1" si="129"/>
        <v>-</v>
      </c>
      <c r="F524" s="143" t="str">
        <f t="shared" ca="1" si="129"/>
        <v>-</v>
      </c>
      <c r="G524" s="151" t="str">
        <f t="shared" ca="1" si="129"/>
        <v>-</v>
      </c>
      <c r="H524" s="143" t="e">
        <f t="shared" ca="1" si="118"/>
        <v>#N/A</v>
      </c>
      <c r="I524" s="143" t="e">
        <f t="shared" ca="1" si="119"/>
        <v>#N/A</v>
      </c>
      <c r="J524" s="143" t="e">
        <f t="shared" ca="1" si="120"/>
        <v>#N/A</v>
      </c>
      <c r="K524" s="143" t="e">
        <f t="shared" ca="1" si="121"/>
        <v>#N/A</v>
      </c>
      <c r="L524" s="143" t="e">
        <f t="shared" ca="1" si="122"/>
        <v>#N/A</v>
      </c>
      <c r="M524" s="145" t="str">
        <f t="shared" ca="1" si="126"/>
        <v>-</v>
      </c>
      <c r="N524" s="145" t="str">
        <f t="shared" ca="1" si="124"/>
        <v>-</v>
      </c>
      <c r="O524" s="143" t="e">
        <f t="shared" ca="1" si="123"/>
        <v>#N/A</v>
      </c>
    </row>
    <row r="525" spans="1:15">
      <c r="A525" s="143">
        <v>491</v>
      </c>
      <c r="B525" s="143" t="str">
        <f t="shared" ca="1" si="117"/>
        <v>N</v>
      </c>
      <c r="C525" s="143" t="str">
        <f t="shared" ref="C525:G534" ca="1" si="130">IF($B525="OK",OFFSET(gen_sort_ul,$A525,C$26),"-")</f>
        <v>-</v>
      </c>
      <c r="D525" s="143" t="str">
        <f t="shared" ca="1" si="130"/>
        <v>-</v>
      </c>
      <c r="E525" s="143" t="str">
        <f t="shared" ca="1" si="130"/>
        <v>-</v>
      </c>
      <c r="F525" s="143" t="str">
        <f t="shared" ca="1" si="130"/>
        <v>-</v>
      </c>
      <c r="G525" s="151" t="str">
        <f t="shared" ca="1" si="130"/>
        <v>-</v>
      </c>
      <c r="H525" s="143" t="e">
        <f t="shared" ca="1" si="118"/>
        <v>#N/A</v>
      </c>
      <c r="I525" s="143" t="e">
        <f t="shared" ca="1" si="119"/>
        <v>#N/A</v>
      </c>
      <c r="J525" s="143" t="e">
        <f t="shared" ca="1" si="120"/>
        <v>#N/A</v>
      </c>
      <c r="K525" s="143" t="e">
        <f t="shared" ca="1" si="121"/>
        <v>#N/A</v>
      </c>
      <c r="L525" s="143" t="e">
        <f t="shared" ca="1" si="122"/>
        <v>#N/A</v>
      </c>
      <c r="M525" s="145" t="str">
        <f t="shared" ca="1" si="126"/>
        <v>-</v>
      </c>
      <c r="N525" s="145" t="str">
        <f t="shared" ca="1" si="124"/>
        <v>-</v>
      </c>
      <c r="O525" s="143" t="e">
        <f t="shared" ca="1" si="123"/>
        <v>#N/A</v>
      </c>
    </row>
    <row r="526" spans="1:15">
      <c r="A526" s="143">
        <v>492</v>
      </c>
      <c r="B526" s="143" t="str">
        <f t="shared" ca="1" si="117"/>
        <v>N</v>
      </c>
      <c r="C526" s="143" t="str">
        <f t="shared" ca="1" si="130"/>
        <v>-</v>
      </c>
      <c r="D526" s="143" t="str">
        <f t="shared" ca="1" si="130"/>
        <v>-</v>
      </c>
      <c r="E526" s="143" t="str">
        <f t="shared" ca="1" si="130"/>
        <v>-</v>
      </c>
      <c r="F526" s="143" t="str">
        <f t="shared" ca="1" si="130"/>
        <v>-</v>
      </c>
      <c r="G526" s="151" t="str">
        <f t="shared" ca="1" si="130"/>
        <v>-</v>
      </c>
      <c r="H526" s="143" t="e">
        <f t="shared" ca="1" si="118"/>
        <v>#N/A</v>
      </c>
      <c r="I526" s="143" t="e">
        <f t="shared" ca="1" si="119"/>
        <v>#N/A</v>
      </c>
      <c r="J526" s="143" t="e">
        <f t="shared" ca="1" si="120"/>
        <v>#N/A</v>
      </c>
      <c r="K526" s="143" t="e">
        <f t="shared" ca="1" si="121"/>
        <v>#N/A</v>
      </c>
      <c r="L526" s="143" t="e">
        <f t="shared" ca="1" si="122"/>
        <v>#N/A</v>
      </c>
      <c r="M526" s="145" t="str">
        <f t="shared" ca="1" si="126"/>
        <v>-</v>
      </c>
      <c r="N526" s="145" t="str">
        <f t="shared" ca="1" si="124"/>
        <v>-</v>
      </c>
      <c r="O526" s="143" t="e">
        <f t="shared" ca="1" si="123"/>
        <v>#N/A</v>
      </c>
    </row>
    <row r="527" spans="1:15">
      <c r="A527" s="143">
        <v>493</v>
      </c>
      <c r="B527" s="143" t="str">
        <f t="shared" ca="1" si="117"/>
        <v>N</v>
      </c>
      <c r="C527" s="143" t="str">
        <f t="shared" ca="1" si="130"/>
        <v>-</v>
      </c>
      <c r="D527" s="143" t="str">
        <f t="shared" ca="1" si="130"/>
        <v>-</v>
      </c>
      <c r="E527" s="143" t="str">
        <f t="shared" ca="1" si="130"/>
        <v>-</v>
      </c>
      <c r="F527" s="143" t="str">
        <f t="shared" ca="1" si="130"/>
        <v>-</v>
      </c>
      <c r="G527" s="151" t="str">
        <f t="shared" ca="1" si="130"/>
        <v>-</v>
      </c>
      <c r="H527" s="143" t="e">
        <f t="shared" ca="1" si="118"/>
        <v>#N/A</v>
      </c>
      <c r="I527" s="143" t="e">
        <f t="shared" ca="1" si="119"/>
        <v>#N/A</v>
      </c>
      <c r="J527" s="143" t="e">
        <f t="shared" ca="1" si="120"/>
        <v>#N/A</v>
      </c>
      <c r="K527" s="143" t="e">
        <f t="shared" ca="1" si="121"/>
        <v>#N/A</v>
      </c>
      <c r="L527" s="143" t="e">
        <f t="shared" ca="1" si="122"/>
        <v>#N/A</v>
      </c>
      <c r="M527" s="145" t="str">
        <f t="shared" ca="1" si="126"/>
        <v>-</v>
      </c>
      <c r="N527" s="145" t="str">
        <f t="shared" ca="1" si="124"/>
        <v>-</v>
      </c>
      <c r="O527" s="143" t="e">
        <f t="shared" ca="1" si="123"/>
        <v>#N/A</v>
      </c>
    </row>
    <row r="528" spans="1:15">
      <c r="A528" s="143">
        <v>494</v>
      </c>
      <c r="B528" s="143" t="str">
        <f t="shared" ca="1" si="117"/>
        <v>N</v>
      </c>
      <c r="C528" s="143" t="str">
        <f t="shared" ca="1" si="130"/>
        <v>-</v>
      </c>
      <c r="D528" s="143" t="str">
        <f t="shared" ca="1" si="130"/>
        <v>-</v>
      </c>
      <c r="E528" s="143" t="str">
        <f t="shared" ca="1" si="130"/>
        <v>-</v>
      </c>
      <c r="F528" s="143" t="str">
        <f t="shared" ca="1" si="130"/>
        <v>-</v>
      </c>
      <c r="G528" s="151" t="str">
        <f t="shared" ca="1" si="130"/>
        <v>-</v>
      </c>
      <c r="H528" s="143" t="e">
        <f t="shared" ca="1" si="118"/>
        <v>#N/A</v>
      </c>
      <c r="I528" s="143" t="e">
        <f t="shared" ca="1" si="119"/>
        <v>#N/A</v>
      </c>
      <c r="J528" s="143" t="e">
        <f t="shared" ca="1" si="120"/>
        <v>#N/A</v>
      </c>
      <c r="K528" s="143" t="e">
        <f t="shared" ca="1" si="121"/>
        <v>#N/A</v>
      </c>
      <c r="L528" s="143" t="e">
        <f t="shared" ca="1" si="122"/>
        <v>#N/A</v>
      </c>
      <c r="M528" s="145" t="str">
        <f t="shared" ca="1" si="126"/>
        <v>-</v>
      </c>
      <c r="N528" s="145" t="str">
        <f t="shared" ca="1" si="124"/>
        <v>-</v>
      </c>
      <c r="O528" s="143" t="e">
        <f t="shared" ca="1" si="123"/>
        <v>#N/A</v>
      </c>
    </row>
    <row r="529" spans="1:15">
      <c r="A529" s="143">
        <v>495</v>
      </c>
      <c r="B529" s="143" t="str">
        <f t="shared" ca="1" si="117"/>
        <v>N</v>
      </c>
      <c r="C529" s="143" t="str">
        <f t="shared" ca="1" si="130"/>
        <v>-</v>
      </c>
      <c r="D529" s="143" t="str">
        <f t="shared" ca="1" si="130"/>
        <v>-</v>
      </c>
      <c r="E529" s="143" t="str">
        <f t="shared" ca="1" si="130"/>
        <v>-</v>
      </c>
      <c r="F529" s="143" t="str">
        <f t="shared" ca="1" si="130"/>
        <v>-</v>
      </c>
      <c r="G529" s="151" t="str">
        <f t="shared" ca="1" si="130"/>
        <v>-</v>
      </c>
      <c r="H529" s="143" t="e">
        <f t="shared" ca="1" si="118"/>
        <v>#N/A</v>
      </c>
      <c r="I529" s="143" t="e">
        <f t="shared" ca="1" si="119"/>
        <v>#N/A</v>
      </c>
      <c r="J529" s="143" t="e">
        <f t="shared" ca="1" si="120"/>
        <v>#N/A</v>
      </c>
      <c r="K529" s="143" t="e">
        <f t="shared" ca="1" si="121"/>
        <v>#N/A</v>
      </c>
      <c r="L529" s="143" t="e">
        <f t="shared" ca="1" si="122"/>
        <v>#N/A</v>
      </c>
      <c r="M529" s="145" t="str">
        <f t="shared" ca="1" si="126"/>
        <v>-</v>
      </c>
      <c r="N529" s="145" t="str">
        <f t="shared" ca="1" si="124"/>
        <v>-</v>
      </c>
      <c r="O529" s="143" t="e">
        <f t="shared" ca="1" si="123"/>
        <v>#N/A</v>
      </c>
    </row>
    <row r="530" spans="1:15">
      <c r="A530" s="143">
        <v>496</v>
      </c>
      <c r="B530" s="143" t="str">
        <f t="shared" ca="1" si="117"/>
        <v>N</v>
      </c>
      <c r="C530" s="143" t="str">
        <f t="shared" ca="1" si="130"/>
        <v>-</v>
      </c>
      <c r="D530" s="143" t="str">
        <f t="shared" ca="1" si="130"/>
        <v>-</v>
      </c>
      <c r="E530" s="143" t="str">
        <f t="shared" ca="1" si="130"/>
        <v>-</v>
      </c>
      <c r="F530" s="143" t="str">
        <f t="shared" ca="1" si="130"/>
        <v>-</v>
      </c>
      <c r="G530" s="151" t="str">
        <f t="shared" ca="1" si="130"/>
        <v>-</v>
      </c>
      <c r="H530" s="143" t="e">
        <f t="shared" ca="1" si="118"/>
        <v>#N/A</v>
      </c>
      <c r="I530" s="143" t="e">
        <f t="shared" ca="1" si="119"/>
        <v>#N/A</v>
      </c>
      <c r="J530" s="143" t="e">
        <f t="shared" ca="1" si="120"/>
        <v>#N/A</v>
      </c>
      <c r="K530" s="143" t="e">
        <f t="shared" ca="1" si="121"/>
        <v>#N/A</v>
      </c>
      <c r="L530" s="143" t="e">
        <f t="shared" ca="1" si="122"/>
        <v>#N/A</v>
      </c>
      <c r="M530" s="145" t="str">
        <f t="shared" ca="1" si="126"/>
        <v>-</v>
      </c>
      <c r="N530" s="145" t="str">
        <f t="shared" ca="1" si="124"/>
        <v>-</v>
      </c>
      <c r="O530" s="143" t="e">
        <f t="shared" ca="1" si="123"/>
        <v>#N/A</v>
      </c>
    </row>
    <row r="531" spans="1:15">
      <c r="A531" s="143">
        <v>497</v>
      </c>
      <c r="B531" s="143" t="str">
        <f t="shared" ca="1" si="117"/>
        <v>N</v>
      </c>
      <c r="C531" s="143" t="str">
        <f t="shared" ca="1" si="130"/>
        <v>-</v>
      </c>
      <c r="D531" s="143" t="str">
        <f t="shared" ca="1" si="130"/>
        <v>-</v>
      </c>
      <c r="E531" s="143" t="str">
        <f t="shared" ca="1" si="130"/>
        <v>-</v>
      </c>
      <c r="F531" s="143" t="str">
        <f t="shared" ca="1" si="130"/>
        <v>-</v>
      </c>
      <c r="G531" s="151" t="str">
        <f t="shared" ca="1" si="130"/>
        <v>-</v>
      </c>
      <c r="H531" s="143" t="e">
        <f t="shared" ca="1" si="118"/>
        <v>#N/A</v>
      </c>
      <c r="I531" s="143" t="e">
        <f t="shared" ca="1" si="119"/>
        <v>#N/A</v>
      </c>
      <c r="J531" s="143" t="e">
        <f t="shared" ca="1" si="120"/>
        <v>#N/A</v>
      </c>
      <c r="K531" s="143" t="e">
        <f t="shared" ca="1" si="121"/>
        <v>#N/A</v>
      </c>
      <c r="L531" s="143" t="e">
        <f t="shared" ca="1" si="122"/>
        <v>#N/A</v>
      </c>
      <c r="M531" s="145" t="str">
        <f t="shared" ca="1" si="126"/>
        <v>-</v>
      </c>
      <c r="N531" s="145" t="str">
        <f t="shared" ca="1" si="124"/>
        <v>-</v>
      </c>
      <c r="O531" s="143" t="e">
        <f t="shared" ca="1" si="123"/>
        <v>#N/A</v>
      </c>
    </row>
    <row r="532" spans="1:15">
      <c r="A532" s="143">
        <v>498</v>
      </c>
      <c r="B532" s="143" t="str">
        <f t="shared" ca="1" si="117"/>
        <v>N</v>
      </c>
      <c r="C532" s="143" t="str">
        <f t="shared" ca="1" si="130"/>
        <v>-</v>
      </c>
      <c r="D532" s="143" t="str">
        <f t="shared" ca="1" si="130"/>
        <v>-</v>
      </c>
      <c r="E532" s="143" t="str">
        <f t="shared" ca="1" si="130"/>
        <v>-</v>
      </c>
      <c r="F532" s="143" t="str">
        <f t="shared" ca="1" si="130"/>
        <v>-</v>
      </c>
      <c r="G532" s="151" t="str">
        <f t="shared" ca="1" si="130"/>
        <v>-</v>
      </c>
      <c r="H532" s="143" t="e">
        <f t="shared" ca="1" si="118"/>
        <v>#N/A</v>
      </c>
      <c r="I532" s="143" t="e">
        <f t="shared" ca="1" si="119"/>
        <v>#N/A</v>
      </c>
      <c r="J532" s="143" t="e">
        <f t="shared" ca="1" si="120"/>
        <v>#N/A</v>
      </c>
      <c r="K532" s="143" t="e">
        <f t="shared" ca="1" si="121"/>
        <v>#N/A</v>
      </c>
      <c r="L532" s="143" t="e">
        <f t="shared" ca="1" si="122"/>
        <v>#N/A</v>
      </c>
      <c r="M532" s="145" t="str">
        <f t="shared" ca="1" si="126"/>
        <v>-</v>
      </c>
      <c r="N532" s="145" t="str">
        <f t="shared" ca="1" si="124"/>
        <v>-</v>
      </c>
      <c r="O532" s="143" t="e">
        <f t="shared" ca="1" si="123"/>
        <v>#N/A</v>
      </c>
    </row>
    <row r="533" spans="1:15">
      <c r="A533" s="143">
        <v>499</v>
      </c>
      <c r="B533" s="143" t="str">
        <f t="shared" ca="1" si="117"/>
        <v>N</v>
      </c>
      <c r="C533" s="143" t="str">
        <f t="shared" ca="1" si="130"/>
        <v>-</v>
      </c>
      <c r="D533" s="143" t="str">
        <f t="shared" ca="1" si="130"/>
        <v>-</v>
      </c>
      <c r="E533" s="143" t="str">
        <f t="shared" ca="1" si="130"/>
        <v>-</v>
      </c>
      <c r="F533" s="143" t="str">
        <f t="shared" ca="1" si="130"/>
        <v>-</v>
      </c>
      <c r="G533" s="151" t="str">
        <f t="shared" ca="1" si="130"/>
        <v>-</v>
      </c>
      <c r="H533" s="143" t="e">
        <f t="shared" ca="1" si="118"/>
        <v>#N/A</v>
      </c>
      <c r="I533" s="143" t="e">
        <f t="shared" ca="1" si="119"/>
        <v>#N/A</v>
      </c>
      <c r="J533" s="143" t="e">
        <f t="shared" ca="1" si="120"/>
        <v>#N/A</v>
      </c>
      <c r="K533" s="143" t="e">
        <f t="shared" ca="1" si="121"/>
        <v>#N/A</v>
      </c>
      <c r="L533" s="143" t="e">
        <f t="shared" ca="1" si="122"/>
        <v>#N/A</v>
      </c>
      <c r="M533" s="145" t="str">
        <f t="shared" ca="1" si="126"/>
        <v>-</v>
      </c>
      <c r="N533" s="145" t="str">
        <f t="shared" ca="1" si="124"/>
        <v>-</v>
      </c>
      <c r="O533" s="143" t="e">
        <f t="shared" ca="1" si="123"/>
        <v>#N/A</v>
      </c>
    </row>
    <row r="534" spans="1:15">
      <c r="A534" s="143">
        <v>500</v>
      </c>
      <c r="B534" s="143" t="str">
        <f t="shared" ca="1" si="117"/>
        <v>N</v>
      </c>
      <c r="C534" s="143" t="str">
        <f t="shared" ca="1" si="130"/>
        <v>-</v>
      </c>
      <c r="D534" s="143" t="str">
        <f t="shared" ca="1" si="130"/>
        <v>-</v>
      </c>
      <c r="E534" s="143" t="str">
        <f t="shared" ca="1" si="130"/>
        <v>-</v>
      </c>
      <c r="F534" s="143" t="str">
        <f t="shared" ca="1" si="130"/>
        <v>-</v>
      </c>
      <c r="G534" s="151" t="str">
        <f t="shared" ca="1" si="130"/>
        <v>-</v>
      </c>
      <c r="H534" s="143" t="e">
        <f t="shared" ca="1" si="118"/>
        <v>#N/A</v>
      </c>
      <c r="I534" s="143" t="e">
        <f t="shared" ca="1" si="119"/>
        <v>#N/A</v>
      </c>
      <c r="J534" s="143" t="e">
        <f t="shared" ca="1" si="120"/>
        <v>#N/A</v>
      </c>
      <c r="K534" s="143" t="e">
        <f t="shared" ca="1" si="121"/>
        <v>#N/A</v>
      </c>
      <c r="L534" s="143" t="e">
        <f t="shared" ca="1" si="122"/>
        <v>#N/A</v>
      </c>
      <c r="M534" s="145" t="str">
        <f t="shared" ca="1" si="126"/>
        <v>-</v>
      </c>
      <c r="N534" s="145" t="str">
        <f t="shared" ca="1" si="124"/>
        <v>-</v>
      </c>
      <c r="O534" s="143" t="e">
        <f t="shared" ca="1" si="123"/>
        <v>#N/A</v>
      </c>
    </row>
    <row r="535" spans="1:15">
      <c r="A535" s="143">
        <v>501</v>
      </c>
      <c r="B535" s="143" t="str">
        <f t="shared" ca="1" si="117"/>
        <v>N</v>
      </c>
      <c r="C535" s="143" t="str">
        <f t="shared" ref="C535:G544" ca="1" si="131">IF($B535="OK",OFFSET(gen_sort_ul,$A535,C$26),"-")</f>
        <v>-</v>
      </c>
      <c r="D535" s="143" t="str">
        <f t="shared" ca="1" si="131"/>
        <v>-</v>
      </c>
      <c r="E535" s="143" t="str">
        <f t="shared" ca="1" si="131"/>
        <v>-</v>
      </c>
      <c r="F535" s="143" t="str">
        <f t="shared" ca="1" si="131"/>
        <v>-</v>
      </c>
      <c r="G535" s="151" t="str">
        <f t="shared" ca="1" si="131"/>
        <v>-</v>
      </c>
      <c r="H535" s="143" t="e">
        <f t="shared" ca="1" si="118"/>
        <v>#N/A</v>
      </c>
      <c r="I535" s="143" t="e">
        <f t="shared" ca="1" si="119"/>
        <v>#N/A</v>
      </c>
      <c r="J535" s="143" t="e">
        <f t="shared" ca="1" si="120"/>
        <v>#N/A</v>
      </c>
      <c r="K535" s="143" t="e">
        <f t="shared" ca="1" si="121"/>
        <v>#N/A</v>
      </c>
      <c r="L535" s="143" t="e">
        <f t="shared" ca="1" si="122"/>
        <v>#N/A</v>
      </c>
      <c r="M535" s="145" t="str">
        <f t="shared" ca="1" si="126"/>
        <v>-</v>
      </c>
      <c r="N535" s="145" t="str">
        <f t="shared" ca="1" si="124"/>
        <v>-</v>
      </c>
      <c r="O535" s="143" t="e">
        <f t="shared" ca="1" si="123"/>
        <v>#N/A</v>
      </c>
    </row>
    <row r="536" spans="1:15">
      <c r="A536" s="143">
        <v>502</v>
      </c>
      <c r="B536" s="143" t="str">
        <f t="shared" ca="1" si="117"/>
        <v>N</v>
      </c>
      <c r="C536" s="143" t="str">
        <f t="shared" ca="1" si="131"/>
        <v>-</v>
      </c>
      <c r="D536" s="143" t="str">
        <f t="shared" ca="1" si="131"/>
        <v>-</v>
      </c>
      <c r="E536" s="143" t="str">
        <f t="shared" ca="1" si="131"/>
        <v>-</v>
      </c>
      <c r="F536" s="143" t="str">
        <f t="shared" ca="1" si="131"/>
        <v>-</v>
      </c>
      <c r="G536" s="151" t="str">
        <f t="shared" ca="1" si="131"/>
        <v>-</v>
      </c>
      <c r="H536" s="143" t="e">
        <f t="shared" ca="1" si="118"/>
        <v>#N/A</v>
      </c>
      <c r="I536" s="143" t="e">
        <f t="shared" ca="1" si="119"/>
        <v>#N/A</v>
      </c>
      <c r="J536" s="143" t="e">
        <f t="shared" ca="1" si="120"/>
        <v>#N/A</v>
      </c>
      <c r="K536" s="143" t="e">
        <f t="shared" ca="1" si="121"/>
        <v>#N/A</v>
      </c>
      <c r="L536" s="143" t="e">
        <f t="shared" ca="1" si="122"/>
        <v>#N/A</v>
      </c>
      <c r="M536" s="145" t="str">
        <f t="shared" ca="1" si="126"/>
        <v>-</v>
      </c>
      <c r="N536" s="145" t="str">
        <f t="shared" ca="1" si="124"/>
        <v>-</v>
      </c>
      <c r="O536" s="143" t="e">
        <f t="shared" ca="1" si="123"/>
        <v>#N/A</v>
      </c>
    </row>
    <row r="537" spans="1:15">
      <c r="A537" s="143">
        <v>503</v>
      </c>
      <c r="B537" s="143" t="str">
        <f t="shared" ca="1" si="117"/>
        <v>N</v>
      </c>
      <c r="C537" s="143" t="str">
        <f t="shared" ca="1" si="131"/>
        <v>-</v>
      </c>
      <c r="D537" s="143" t="str">
        <f t="shared" ca="1" si="131"/>
        <v>-</v>
      </c>
      <c r="E537" s="143" t="str">
        <f t="shared" ca="1" si="131"/>
        <v>-</v>
      </c>
      <c r="F537" s="143" t="str">
        <f t="shared" ca="1" si="131"/>
        <v>-</v>
      </c>
      <c r="G537" s="151" t="str">
        <f t="shared" ca="1" si="131"/>
        <v>-</v>
      </c>
      <c r="H537" s="143" t="e">
        <f t="shared" ca="1" si="118"/>
        <v>#N/A</v>
      </c>
      <c r="I537" s="143" t="e">
        <f t="shared" ca="1" si="119"/>
        <v>#N/A</v>
      </c>
      <c r="J537" s="143" t="e">
        <f t="shared" ca="1" si="120"/>
        <v>#N/A</v>
      </c>
      <c r="K537" s="143" t="e">
        <f t="shared" ca="1" si="121"/>
        <v>#N/A</v>
      </c>
      <c r="L537" s="143" t="e">
        <f t="shared" ca="1" si="122"/>
        <v>#N/A</v>
      </c>
      <c r="M537" s="145" t="str">
        <f t="shared" ca="1" si="126"/>
        <v>-</v>
      </c>
      <c r="N537" s="145" t="str">
        <f t="shared" ca="1" si="124"/>
        <v>-</v>
      </c>
      <c r="O537" s="143" t="e">
        <f t="shared" ca="1" si="123"/>
        <v>#N/A</v>
      </c>
    </row>
    <row r="538" spans="1:15">
      <c r="A538" s="143">
        <v>504</v>
      </c>
      <c r="B538" s="143" t="str">
        <f t="shared" ca="1" si="117"/>
        <v>N</v>
      </c>
      <c r="C538" s="143" t="str">
        <f t="shared" ca="1" si="131"/>
        <v>-</v>
      </c>
      <c r="D538" s="143" t="str">
        <f t="shared" ca="1" si="131"/>
        <v>-</v>
      </c>
      <c r="E538" s="143" t="str">
        <f t="shared" ca="1" si="131"/>
        <v>-</v>
      </c>
      <c r="F538" s="143" t="str">
        <f t="shared" ca="1" si="131"/>
        <v>-</v>
      </c>
      <c r="G538" s="151" t="str">
        <f t="shared" ca="1" si="131"/>
        <v>-</v>
      </c>
      <c r="H538" s="143" t="e">
        <f t="shared" ca="1" si="118"/>
        <v>#N/A</v>
      </c>
      <c r="I538" s="143" t="e">
        <f t="shared" ca="1" si="119"/>
        <v>#N/A</v>
      </c>
      <c r="J538" s="143" t="e">
        <f t="shared" ca="1" si="120"/>
        <v>#N/A</v>
      </c>
      <c r="K538" s="143" t="e">
        <f t="shared" ca="1" si="121"/>
        <v>#N/A</v>
      </c>
      <c r="L538" s="143" t="e">
        <f t="shared" ca="1" si="122"/>
        <v>#N/A</v>
      </c>
      <c r="M538" s="145" t="str">
        <f t="shared" ca="1" si="126"/>
        <v>-</v>
      </c>
      <c r="N538" s="145" t="str">
        <f t="shared" ca="1" si="124"/>
        <v>-</v>
      </c>
      <c r="O538" s="143" t="e">
        <f t="shared" ca="1" si="123"/>
        <v>#N/A</v>
      </c>
    </row>
    <row r="539" spans="1:15">
      <c r="A539" s="143">
        <v>505</v>
      </c>
      <c r="B539" s="143" t="str">
        <f t="shared" ca="1" si="117"/>
        <v>N</v>
      </c>
      <c r="C539" s="143" t="str">
        <f t="shared" ca="1" si="131"/>
        <v>-</v>
      </c>
      <c r="D539" s="143" t="str">
        <f t="shared" ca="1" si="131"/>
        <v>-</v>
      </c>
      <c r="E539" s="143" t="str">
        <f t="shared" ca="1" si="131"/>
        <v>-</v>
      </c>
      <c r="F539" s="143" t="str">
        <f t="shared" ca="1" si="131"/>
        <v>-</v>
      </c>
      <c r="G539" s="151" t="str">
        <f t="shared" ca="1" si="131"/>
        <v>-</v>
      </c>
      <c r="H539" s="143" t="e">
        <f t="shared" ca="1" si="118"/>
        <v>#N/A</v>
      </c>
      <c r="I539" s="143" t="e">
        <f t="shared" ca="1" si="119"/>
        <v>#N/A</v>
      </c>
      <c r="J539" s="143" t="e">
        <f t="shared" ca="1" si="120"/>
        <v>#N/A</v>
      </c>
      <c r="K539" s="143" t="e">
        <f t="shared" ca="1" si="121"/>
        <v>#N/A</v>
      </c>
      <c r="L539" s="143" t="e">
        <f t="shared" ca="1" si="122"/>
        <v>#N/A</v>
      </c>
      <c r="M539" s="145" t="str">
        <f t="shared" ca="1" si="126"/>
        <v>-</v>
      </c>
      <c r="N539" s="145" t="str">
        <f t="shared" ca="1" si="124"/>
        <v>-</v>
      </c>
      <c r="O539" s="143" t="e">
        <f t="shared" ca="1" si="123"/>
        <v>#N/A</v>
      </c>
    </row>
    <row r="540" spans="1:15">
      <c r="A540" s="143">
        <v>506</v>
      </c>
      <c r="B540" s="143" t="str">
        <f t="shared" ca="1" si="117"/>
        <v>N</v>
      </c>
      <c r="C540" s="143" t="str">
        <f t="shared" ca="1" si="131"/>
        <v>-</v>
      </c>
      <c r="D540" s="143" t="str">
        <f t="shared" ca="1" si="131"/>
        <v>-</v>
      </c>
      <c r="E540" s="143" t="str">
        <f t="shared" ca="1" si="131"/>
        <v>-</v>
      </c>
      <c r="F540" s="143" t="str">
        <f t="shared" ca="1" si="131"/>
        <v>-</v>
      </c>
      <c r="G540" s="151" t="str">
        <f t="shared" ca="1" si="131"/>
        <v>-</v>
      </c>
      <c r="H540" s="143" t="e">
        <f t="shared" ca="1" si="118"/>
        <v>#N/A</v>
      </c>
      <c r="I540" s="143" t="e">
        <f t="shared" ca="1" si="119"/>
        <v>#N/A</v>
      </c>
      <c r="J540" s="143" t="e">
        <f t="shared" ca="1" si="120"/>
        <v>#N/A</v>
      </c>
      <c r="K540" s="143" t="e">
        <f t="shared" ca="1" si="121"/>
        <v>#N/A</v>
      </c>
      <c r="L540" s="143" t="e">
        <f t="shared" ca="1" si="122"/>
        <v>#N/A</v>
      </c>
      <c r="M540" s="145" t="str">
        <f t="shared" ca="1" si="126"/>
        <v>-</v>
      </c>
      <c r="N540" s="145" t="str">
        <f t="shared" ca="1" si="124"/>
        <v>-</v>
      </c>
      <c r="O540" s="143" t="e">
        <f t="shared" ca="1" si="123"/>
        <v>#N/A</v>
      </c>
    </row>
    <row r="541" spans="1:15">
      <c r="A541" s="143">
        <v>507</v>
      </c>
      <c r="B541" s="143" t="str">
        <f t="shared" ca="1" si="117"/>
        <v>N</v>
      </c>
      <c r="C541" s="143" t="str">
        <f t="shared" ca="1" si="131"/>
        <v>-</v>
      </c>
      <c r="D541" s="143" t="str">
        <f t="shared" ca="1" si="131"/>
        <v>-</v>
      </c>
      <c r="E541" s="143" t="str">
        <f t="shared" ca="1" si="131"/>
        <v>-</v>
      </c>
      <c r="F541" s="143" t="str">
        <f t="shared" ca="1" si="131"/>
        <v>-</v>
      </c>
      <c r="G541" s="151" t="str">
        <f t="shared" ca="1" si="131"/>
        <v>-</v>
      </c>
      <c r="H541" s="143" t="e">
        <f t="shared" ca="1" si="118"/>
        <v>#N/A</v>
      </c>
      <c r="I541" s="143" t="e">
        <f t="shared" ca="1" si="119"/>
        <v>#N/A</v>
      </c>
      <c r="J541" s="143" t="e">
        <f t="shared" ca="1" si="120"/>
        <v>#N/A</v>
      </c>
      <c r="K541" s="143" t="e">
        <f t="shared" ca="1" si="121"/>
        <v>#N/A</v>
      </c>
      <c r="L541" s="143" t="e">
        <f t="shared" ca="1" si="122"/>
        <v>#N/A</v>
      </c>
      <c r="M541" s="145" t="str">
        <f t="shared" ca="1" si="126"/>
        <v>-</v>
      </c>
      <c r="N541" s="145" t="str">
        <f t="shared" ca="1" si="124"/>
        <v>-</v>
      </c>
      <c r="O541" s="143" t="e">
        <f t="shared" ca="1" si="123"/>
        <v>#N/A</v>
      </c>
    </row>
    <row r="542" spans="1:15">
      <c r="A542" s="143">
        <v>508</v>
      </c>
      <c r="B542" s="143" t="str">
        <f t="shared" ca="1" si="117"/>
        <v>N</v>
      </c>
      <c r="C542" s="143" t="str">
        <f t="shared" ca="1" si="131"/>
        <v>-</v>
      </c>
      <c r="D542" s="143" t="str">
        <f t="shared" ca="1" si="131"/>
        <v>-</v>
      </c>
      <c r="E542" s="143" t="str">
        <f t="shared" ca="1" si="131"/>
        <v>-</v>
      </c>
      <c r="F542" s="143" t="str">
        <f t="shared" ca="1" si="131"/>
        <v>-</v>
      </c>
      <c r="G542" s="151" t="str">
        <f t="shared" ca="1" si="131"/>
        <v>-</v>
      </c>
      <c r="H542" s="143" t="e">
        <f t="shared" ca="1" si="118"/>
        <v>#N/A</v>
      </c>
      <c r="I542" s="143" t="e">
        <f t="shared" ca="1" si="119"/>
        <v>#N/A</v>
      </c>
      <c r="J542" s="143" t="e">
        <f t="shared" ca="1" si="120"/>
        <v>#N/A</v>
      </c>
      <c r="K542" s="143" t="e">
        <f t="shared" ca="1" si="121"/>
        <v>#N/A</v>
      </c>
      <c r="L542" s="143" t="e">
        <f t="shared" ca="1" si="122"/>
        <v>#N/A</v>
      </c>
      <c r="M542" s="145" t="str">
        <f t="shared" ca="1" si="126"/>
        <v>-</v>
      </c>
      <c r="N542" s="145" t="str">
        <f t="shared" ca="1" si="124"/>
        <v>-</v>
      </c>
      <c r="O542" s="143" t="e">
        <f t="shared" ca="1" si="123"/>
        <v>#N/A</v>
      </c>
    </row>
    <row r="543" spans="1:15">
      <c r="A543" s="143">
        <v>509</v>
      </c>
      <c r="B543" s="143" t="str">
        <f t="shared" ca="1" si="117"/>
        <v>N</v>
      </c>
      <c r="C543" s="143" t="str">
        <f t="shared" ca="1" si="131"/>
        <v>-</v>
      </c>
      <c r="D543" s="143" t="str">
        <f t="shared" ca="1" si="131"/>
        <v>-</v>
      </c>
      <c r="E543" s="143" t="str">
        <f t="shared" ca="1" si="131"/>
        <v>-</v>
      </c>
      <c r="F543" s="143" t="str">
        <f t="shared" ca="1" si="131"/>
        <v>-</v>
      </c>
      <c r="G543" s="151" t="str">
        <f t="shared" ca="1" si="131"/>
        <v>-</v>
      </c>
      <c r="H543" s="143" t="e">
        <f t="shared" ca="1" si="118"/>
        <v>#N/A</v>
      </c>
      <c r="I543" s="143" t="e">
        <f t="shared" ca="1" si="119"/>
        <v>#N/A</v>
      </c>
      <c r="J543" s="143" t="e">
        <f t="shared" ca="1" si="120"/>
        <v>#N/A</v>
      </c>
      <c r="K543" s="143" t="e">
        <f t="shared" ca="1" si="121"/>
        <v>#N/A</v>
      </c>
      <c r="L543" s="143" t="e">
        <f t="shared" ca="1" si="122"/>
        <v>#N/A</v>
      </c>
      <c r="M543" s="145" t="str">
        <f t="shared" ca="1" si="126"/>
        <v>-</v>
      </c>
      <c r="N543" s="145" t="str">
        <f t="shared" ca="1" si="124"/>
        <v>-</v>
      </c>
      <c r="O543" s="143" t="e">
        <f t="shared" ca="1" si="123"/>
        <v>#N/A</v>
      </c>
    </row>
    <row r="544" spans="1:15">
      <c r="A544" s="143">
        <v>510</v>
      </c>
      <c r="B544" s="143" t="str">
        <f t="shared" ca="1" si="117"/>
        <v>N</v>
      </c>
      <c r="C544" s="143" t="str">
        <f t="shared" ca="1" si="131"/>
        <v>-</v>
      </c>
      <c r="D544" s="143" t="str">
        <f t="shared" ca="1" si="131"/>
        <v>-</v>
      </c>
      <c r="E544" s="143" t="str">
        <f t="shared" ca="1" si="131"/>
        <v>-</v>
      </c>
      <c r="F544" s="143" t="str">
        <f t="shared" ca="1" si="131"/>
        <v>-</v>
      </c>
      <c r="G544" s="151" t="str">
        <f t="shared" ca="1" si="131"/>
        <v>-</v>
      </c>
      <c r="H544" s="143" t="e">
        <f t="shared" ca="1" si="118"/>
        <v>#N/A</v>
      </c>
      <c r="I544" s="143" t="e">
        <f t="shared" ca="1" si="119"/>
        <v>#N/A</v>
      </c>
      <c r="J544" s="143" t="e">
        <f t="shared" ca="1" si="120"/>
        <v>#N/A</v>
      </c>
      <c r="K544" s="143" t="e">
        <f t="shared" ca="1" si="121"/>
        <v>#N/A</v>
      </c>
      <c r="L544" s="143" t="e">
        <f t="shared" ca="1" si="122"/>
        <v>#N/A</v>
      </c>
      <c r="M544" s="145" t="str">
        <f t="shared" ca="1" si="126"/>
        <v>-</v>
      </c>
      <c r="N544" s="145" t="str">
        <f t="shared" ca="1" si="124"/>
        <v>-</v>
      </c>
      <c r="O544" s="143" t="e">
        <f t="shared" ca="1" si="123"/>
        <v>#N/A</v>
      </c>
    </row>
    <row r="545" spans="1:15">
      <c r="A545" s="143">
        <v>511</v>
      </c>
      <c r="B545" s="143" t="str">
        <f t="shared" ca="1" si="117"/>
        <v>N</v>
      </c>
      <c r="C545" s="143" t="str">
        <f t="shared" ref="C545:G554" ca="1" si="132">IF($B545="OK",OFFSET(gen_sort_ul,$A545,C$26),"-")</f>
        <v>-</v>
      </c>
      <c r="D545" s="143" t="str">
        <f t="shared" ca="1" si="132"/>
        <v>-</v>
      </c>
      <c r="E545" s="143" t="str">
        <f t="shared" ca="1" si="132"/>
        <v>-</v>
      </c>
      <c r="F545" s="143" t="str">
        <f t="shared" ca="1" si="132"/>
        <v>-</v>
      </c>
      <c r="G545" s="151" t="str">
        <f t="shared" ca="1" si="132"/>
        <v>-</v>
      </c>
      <c r="H545" s="143" t="e">
        <f t="shared" ca="1" si="118"/>
        <v>#N/A</v>
      </c>
      <c r="I545" s="143" t="e">
        <f t="shared" ca="1" si="119"/>
        <v>#N/A</v>
      </c>
      <c r="J545" s="143" t="e">
        <f t="shared" ca="1" si="120"/>
        <v>#N/A</v>
      </c>
      <c r="K545" s="143" t="e">
        <f t="shared" ca="1" si="121"/>
        <v>#N/A</v>
      </c>
      <c r="L545" s="143" t="e">
        <f t="shared" ca="1" si="122"/>
        <v>#N/A</v>
      </c>
      <c r="M545" s="145" t="str">
        <f t="shared" ca="1" si="126"/>
        <v>-</v>
      </c>
      <c r="N545" s="145" t="str">
        <f t="shared" ca="1" si="124"/>
        <v>-</v>
      </c>
      <c r="O545" s="143" t="e">
        <f t="shared" ca="1" si="123"/>
        <v>#N/A</v>
      </c>
    </row>
    <row r="546" spans="1:15">
      <c r="A546" s="143">
        <v>512</v>
      </c>
      <c r="B546" s="143" t="str">
        <f t="shared" ca="1" si="117"/>
        <v>N</v>
      </c>
      <c r="C546" s="143" t="str">
        <f t="shared" ca="1" si="132"/>
        <v>-</v>
      </c>
      <c r="D546" s="143" t="str">
        <f t="shared" ca="1" si="132"/>
        <v>-</v>
      </c>
      <c r="E546" s="143" t="str">
        <f t="shared" ca="1" si="132"/>
        <v>-</v>
      </c>
      <c r="F546" s="143" t="str">
        <f t="shared" ca="1" si="132"/>
        <v>-</v>
      </c>
      <c r="G546" s="151" t="str">
        <f t="shared" ca="1" si="132"/>
        <v>-</v>
      </c>
      <c r="H546" s="143" t="e">
        <f t="shared" ca="1" si="118"/>
        <v>#N/A</v>
      </c>
      <c r="I546" s="143" t="e">
        <f t="shared" ca="1" si="119"/>
        <v>#N/A</v>
      </c>
      <c r="J546" s="143" t="e">
        <f t="shared" ca="1" si="120"/>
        <v>#N/A</v>
      </c>
      <c r="K546" s="143" t="e">
        <f t="shared" ca="1" si="121"/>
        <v>#N/A</v>
      </c>
      <c r="L546" s="143" t="e">
        <f t="shared" ca="1" si="122"/>
        <v>#N/A</v>
      </c>
      <c r="M546" s="145" t="str">
        <f t="shared" ca="1" si="126"/>
        <v>-</v>
      </c>
      <c r="N546" s="145" t="str">
        <f t="shared" ca="1" si="124"/>
        <v>-</v>
      </c>
      <c r="O546" s="143" t="e">
        <f t="shared" ca="1" si="123"/>
        <v>#N/A</v>
      </c>
    </row>
    <row r="547" spans="1:15">
      <c r="A547" s="143">
        <v>513</v>
      </c>
      <c r="B547" s="143" t="str">
        <f t="shared" ref="B547:B610" ca="1" si="133">IF(OFFSET(gen_sort_ul,$A547,0)&gt;0,IF(OFFSET(gen_sort_ul,$A547,B$26)=ignore_flag,"N","OK"),"Too long")</f>
        <v>N</v>
      </c>
      <c r="C547" s="143" t="str">
        <f t="shared" ca="1" si="132"/>
        <v>-</v>
      </c>
      <c r="D547" s="143" t="str">
        <f t="shared" ca="1" si="132"/>
        <v>-</v>
      </c>
      <c r="E547" s="143" t="str">
        <f t="shared" ca="1" si="132"/>
        <v>-</v>
      </c>
      <c r="F547" s="143" t="str">
        <f t="shared" ca="1" si="132"/>
        <v>-</v>
      </c>
      <c r="G547" s="151" t="str">
        <f t="shared" ca="1" si="132"/>
        <v>-</v>
      </c>
      <c r="H547" s="143" t="e">
        <f t="shared" ref="H547:H610" ca="1" si="134">D547&amp;IF(I547,"_"&amp;J547&amp;"_"&amp;K547&amp;"_"&amp;L547,"")</f>
        <v>#N/A</v>
      </c>
      <c r="I547" s="143" t="e">
        <f t="shared" ref="I547:I610" ca="1" si="135">INDEX(cluster_flag,MATCH(D547, hdr_cluster_gen_type,0))</f>
        <v>#N/A</v>
      </c>
      <c r="J547" s="143" t="e">
        <f t="shared" ref="J547:J610" ca="1" si="136">IF($I547,INDEX(hdr_cluster_set,MATCH(M547,OFFSET(cluster_params_ul,$O547-1,J$32-1,1,J$33))+J$32-1),"-")</f>
        <v>#N/A</v>
      </c>
      <c r="K547" s="143" t="e">
        <f t="shared" ref="K547:K610" ca="1" si="137">IF($I547,INDEX(hdr_cluster_set,MATCH(F547,OFFSET(cluster_params_ul,$O547-1,K$32-1,1,K$33))+K$32-1),"-")</f>
        <v>#N/A</v>
      </c>
      <c r="L547" s="143" t="e">
        <f t="shared" ref="L547:L610" ca="1" si="138">IF($I547,INDEX(hdr_cluster_set,MATCH(G547,OFFSET(cluster_params_ul,$O547-1,L$32-1,1,L$33))+L$32-1),"-")</f>
        <v>#N/A</v>
      </c>
      <c r="M547" s="145" t="str">
        <f t="shared" ca="1" si="126"/>
        <v>-</v>
      </c>
      <c r="N547" s="145" t="str">
        <f t="shared" ca="1" si="124"/>
        <v>-</v>
      </c>
      <c r="O547" s="143" t="e">
        <f t="shared" ref="O547:O610" ca="1" si="139">MATCH(D547,hdr_cluster_gen_type,0)</f>
        <v>#N/A</v>
      </c>
    </row>
    <row r="548" spans="1:15">
      <c r="A548" s="143">
        <v>514</v>
      </c>
      <c r="B548" s="143" t="str">
        <f t="shared" ca="1" si="133"/>
        <v>N</v>
      </c>
      <c r="C548" s="143" t="str">
        <f t="shared" ca="1" si="132"/>
        <v>-</v>
      </c>
      <c r="D548" s="143" t="str">
        <f t="shared" ca="1" si="132"/>
        <v>-</v>
      </c>
      <c r="E548" s="143" t="str">
        <f t="shared" ca="1" si="132"/>
        <v>-</v>
      </c>
      <c r="F548" s="143" t="str">
        <f t="shared" ca="1" si="132"/>
        <v>-</v>
      </c>
      <c r="G548" s="151" t="str">
        <f t="shared" ca="1" si="132"/>
        <v>-</v>
      </c>
      <c r="H548" s="143" t="e">
        <f t="shared" ca="1" si="134"/>
        <v>#N/A</v>
      </c>
      <c r="I548" s="143" t="e">
        <f t="shared" ca="1" si="135"/>
        <v>#N/A</v>
      </c>
      <c r="J548" s="143" t="e">
        <f t="shared" ca="1" si="136"/>
        <v>#N/A</v>
      </c>
      <c r="K548" s="143" t="e">
        <f t="shared" ca="1" si="137"/>
        <v>#N/A</v>
      </c>
      <c r="L548" s="143" t="e">
        <f t="shared" ca="1" si="138"/>
        <v>#N/A</v>
      </c>
      <c r="M548" s="145" t="str">
        <f t="shared" ca="1" si="126"/>
        <v>-</v>
      </c>
      <c r="N548" s="145" t="str">
        <f t="shared" ref="N548:N611" ca="1" si="140">IF($B548="OK",OFFSET(gen_sort_ul,$A548,N$26),"-")</f>
        <v>-</v>
      </c>
      <c r="O548" s="143" t="e">
        <f t="shared" ca="1" si="139"/>
        <v>#N/A</v>
      </c>
    </row>
    <row r="549" spans="1:15">
      <c r="A549" s="143">
        <v>515</v>
      </c>
      <c r="B549" s="143" t="str">
        <f t="shared" ca="1" si="133"/>
        <v>N</v>
      </c>
      <c r="C549" s="143" t="str">
        <f t="shared" ca="1" si="132"/>
        <v>-</v>
      </c>
      <c r="D549" s="143" t="str">
        <f t="shared" ca="1" si="132"/>
        <v>-</v>
      </c>
      <c r="E549" s="143" t="str">
        <f t="shared" ca="1" si="132"/>
        <v>-</v>
      </c>
      <c r="F549" s="143" t="str">
        <f t="shared" ca="1" si="132"/>
        <v>-</v>
      </c>
      <c r="G549" s="151" t="str">
        <f t="shared" ca="1" si="132"/>
        <v>-</v>
      </c>
      <c r="H549" s="143" t="e">
        <f t="shared" ca="1" si="134"/>
        <v>#N/A</v>
      </c>
      <c r="I549" s="143" t="e">
        <f t="shared" ca="1" si="135"/>
        <v>#N/A</v>
      </c>
      <c r="J549" s="143" t="e">
        <f t="shared" ca="1" si="136"/>
        <v>#N/A</v>
      </c>
      <c r="K549" s="143" t="e">
        <f t="shared" ca="1" si="137"/>
        <v>#N/A</v>
      </c>
      <c r="L549" s="143" t="e">
        <f t="shared" ca="1" si="138"/>
        <v>#N/A</v>
      </c>
      <c r="M549" s="145" t="str">
        <f t="shared" ref="M549:M612" ca="1" si="141">IF($B549="OK",OFFSET(gen_sort_ul,$A549,M$26),"-")</f>
        <v>-</v>
      </c>
      <c r="N549" s="145" t="str">
        <f t="shared" ca="1" si="140"/>
        <v>-</v>
      </c>
      <c r="O549" s="143" t="e">
        <f t="shared" ca="1" si="139"/>
        <v>#N/A</v>
      </c>
    </row>
    <row r="550" spans="1:15">
      <c r="A550" s="143">
        <v>516</v>
      </c>
      <c r="B550" s="143" t="str">
        <f t="shared" ca="1" si="133"/>
        <v>N</v>
      </c>
      <c r="C550" s="143" t="str">
        <f t="shared" ca="1" si="132"/>
        <v>-</v>
      </c>
      <c r="D550" s="143" t="str">
        <f t="shared" ca="1" si="132"/>
        <v>-</v>
      </c>
      <c r="E550" s="143" t="str">
        <f t="shared" ca="1" si="132"/>
        <v>-</v>
      </c>
      <c r="F550" s="143" t="str">
        <f t="shared" ca="1" si="132"/>
        <v>-</v>
      </c>
      <c r="G550" s="151" t="str">
        <f t="shared" ca="1" si="132"/>
        <v>-</v>
      </c>
      <c r="H550" s="143" t="e">
        <f t="shared" ca="1" si="134"/>
        <v>#N/A</v>
      </c>
      <c r="I550" s="143" t="e">
        <f t="shared" ca="1" si="135"/>
        <v>#N/A</v>
      </c>
      <c r="J550" s="143" t="e">
        <f t="shared" ca="1" si="136"/>
        <v>#N/A</v>
      </c>
      <c r="K550" s="143" t="e">
        <f t="shared" ca="1" si="137"/>
        <v>#N/A</v>
      </c>
      <c r="L550" s="143" t="e">
        <f t="shared" ca="1" si="138"/>
        <v>#N/A</v>
      </c>
      <c r="M550" s="145" t="str">
        <f t="shared" ca="1" si="141"/>
        <v>-</v>
      </c>
      <c r="N550" s="145" t="str">
        <f t="shared" ca="1" si="140"/>
        <v>-</v>
      </c>
      <c r="O550" s="143" t="e">
        <f t="shared" ca="1" si="139"/>
        <v>#N/A</v>
      </c>
    </row>
    <row r="551" spans="1:15">
      <c r="A551" s="143">
        <v>517</v>
      </c>
      <c r="B551" s="143" t="str">
        <f t="shared" ca="1" si="133"/>
        <v>N</v>
      </c>
      <c r="C551" s="143" t="str">
        <f t="shared" ca="1" si="132"/>
        <v>-</v>
      </c>
      <c r="D551" s="143" t="str">
        <f t="shared" ca="1" si="132"/>
        <v>-</v>
      </c>
      <c r="E551" s="143" t="str">
        <f t="shared" ca="1" si="132"/>
        <v>-</v>
      </c>
      <c r="F551" s="143" t="str">
        <f t="shared" ca="1" si="132"/>
        <v>-</v>
      </c>
      <c r="G551" s="151" t="str">
        <f t="shared" ca="1" si="132"/>
        <v>-</v>
      </c>
      <c r="H551" s="143" t="e">
        <f t="shared" ca="1" si="134"/>
        <v>#N/A</v>
      </c>
      <c r="I551" s="143" t="e">
        <f t="shared" ca="1" si="135"/>
        <v>#N/A</v>
      </c>
      <c r="J551" s="143" t="e">
        <f t="shared" ca="1" si="136"/>
        <v>#N/A</v>
      </c>
      <c r="K551" s="143" t="e">
        <f t="shared" ca="1" si="137"/>
        <v>#N/A</v>
      </c>
      <c r="L551" s="143" t="e">
        <f t="shared" ca="1" si="138"/>
        <v>#N/A</v>
      </c>
      <c r="M551" s="145" t="str">
        <f t="shared" ca="1" si="141"/>
        <v>-</v>
      </c>
      <c r="N551" s="145" t="str">
        <f t="shared" ca="1" si="140"/>
        <v>-</v>
      </c>
      <c r="O551" s="143" t="e">
        <f t="shared" ca="1" si="139"/>
        <v>#N/A</v>
      </c>
    </row>
    <row r="552" spans="1:15">
      <c r="A552" s="143">
        <v>518</v>
      </c>
      <c r="B552" s="143" t="str">
        <f t="shared" ca="1" si="133"/>
        <v>N</v>
      </c>
      <c r="C552" s="143" t="str">
        <f t="shared" ca="1" si="132"/>
        <v>-</v>
      </c>
      <c r="D552" s="143" t="str">
        <f t="shared" ca="1" si="132"/>
        <v>-</v>
      </c>
      <c r="E552" s="143" t="str">
        <f t="shared" ca="1" si="132"/>
        <v>-</v>
      </c>
      <c r="F552" s="143" t="str">
        <f t="shared" ca="1" si="132"/>
        <v>-</v>
      </c>
      <c r="G552" s="151" t="str">
        <f t="shared" ca="1" si="132"/>
        <v>-</v>
      </c>
      <c r="H552" s="143" t="e">
        <f t="shared" ca="1" si="134"/>
        <v>#N/A</v>
      </c>
      <c r="I552" s="143" t="e">
        <f t="shared" ca="1" si="135"/>
        <v>#N/A</v>
      </c>
      <c r="J552" s="143" t="e">
        <f t="shared" ca="1" si="136"/>
        <v>#N/A</v>
      </c>
      <c r="K552" s="143" t="e">
        <f t="shared" ca="1" si="137"/>
        <v>#N/A</v>
      </c>
      <c r="L552" s="143" t="e">
        <f t="shared" ca="1" si="138"/>
        <v>#N/A</v>
      </c>
      <c r="M552" s="145" t="str">
        <f t="shared" ca="1" si="141"/>
        <v>-</v>
      </c>
      <c r="N552" s="145" t="str">
        <f t="shared" ca="1" si="140"/>
        <v>-</v>
      </c>
      <c r="O552" s="143" t="e">
        <f t="shared" ca="1" si="139"/>
        <v>#N/A</v>
      </c>
    </row>
    <row r="553" spans="1:15">
      <c r="A553" s="143">
        <v>519</v>
      </c>
      <c r="B553" s="143" t="str">
        <f t="shared" ca="1" si="133"/>
        <v>N</v>
      </c>
      <c r="C553" s="143" t="str">
        <f t="shared" ca="1" si="132"/>
        <v>-</v>
      </c>
      <c r="D553" s="143" t="str">
        <f t="shared" ca="1" si="132"/>
        <v>-</v>
      </c>
      <c r="E553" s="143" t="str">
        <f t="shared" ca="1" si="132"/>
        <v>-</v>
      </c>
      <c r="F553" s="143" t="str">
        <f t="shared" ca="1" si="132"/>
        <v>-</v>
      </c>
      <c r="G553" s="151" t="str">
        <f t="shared" ca="1" si="132"/>
        <v>-</v>
      </c>
      <c r="H553" s="143" t="e">
        <f t="shared" ca="1" si="134"/>
        <v>#N/A</v>
      </c>
      <c r="I553" s="143" t="e">
        <f t="shared" ca="1" si="135"/>
        <v>#N/A</v>
      </c>
      <c r="J553" s="143" t="e">
        <f t="shared" ca="1" si="136"/>
        <v>#N/A</v>
      </c>
      <c r="K553" s="143" t="e">
        <f t="shared" ca="1" si="137"/>
        <v>#N/A</v>
      </c>
      <c r="L553" s="143" t="e">
        <f t="shared" ca="1" si="138"/>
        <v>#N/A</v>
      </c>
      <c r="M553" s="145" t="str">
        <f t="shared" ca="1" si="141"/>
        <v>-</v>
      </c>
      <c r="N553" s="145" t="str">
        <f t="shared" ca="1" si="140"/>
        <v>-</v>
      </c>
      <c r="O553" s="143" t="e">
        <f t="shared" ca="1" si="139"/>
        <v>#N/A</v>
      </c>
    </row>
    <row r="554" spans="1:15">
      <c r="A554" s="143">
        <v>520</v>
      </c>
      <c r="B554" s="143" t="str">
        <f t="shared" ca="1" si="133"/>
        <v>N</v>
      </c>
      <c r="C554" s="143" t="str">
        <f t="shared" ca="1" si="132"/>
        <v>-</v>
      </c>
      <c r="D554" s="143" t="str">
        <f t="shared" ca="1" si="132"/>
        <v>-</v>
      </c>
      <c r="E554" s="143" t="str">
        <f t="shared" ca="1" si="132"/>
        <v>-</v>
      </c>
      <c r="F554" s="143" t="str">
        <f t="shared" ca="1" si="132"/>
        <v>-</v>
      </c>
      <c r="G554" s="151" t="str">
        <f t="shared" ca="1" si="132"/>
        <v>-</v>
      </c>
      <c r="H554" s="143" t="e">
        <f t="shared" ca="1" si="134"/>
        <v>#N/A</v>
      </c>
      <c r="I554" s="143" t="e">
        <f t="shared" ca="1" si="135"/>
        <v>#N/A</v>
      </c>
      <c r="J554" s="143" t="e">
        <f t="shared" ca="1" si="136"/>
        <v>#N/A</v>
      </c>
      <c r="K554" s="143" t="e">
        <f t="shared" ca="1" si="137"/>
        <v>#N/A</v>
      </c>
      <c r="L554" s="143" t="e">
        <f t="shared" ca="1" si="138"/>
        <v>#N/A</v>
      </c>
      <c r="M554" s="145" t="str">
        <f t="shared" ca="1" si="141"/>
        <v>-</v>
      </c>
      <c r="N554" s="145" t="str">
        <f t="shared" ca="1" si="140"/>
        <v>-</v>
      </c>
      <c r="O554" s="143" t="e">
        <f t="shared" ca="1" si="139"/>
        <v>#N/A</v>
      </c>
    </row>
    <row r="555" spans="1:15">
      <c r="A555" s="143">
        <v>521</v>
      </c>
      <c r="B555" s="143" t="str">
        <f t="shared" ca="1" si="133"/>
        <v>N</v>
      </c>
      <c r="C555" s="143" t="str">
        <f t="shared" ref="C555:G564" ca="1" si="142">IF($B555="OK",OFFSET(gen_sort_ul,$A555,C$26),"-")</f>
        <v>-</v>
      </c>
      <c r="D555" s="143" t="str">
        <f t="shared" ca="1" si="142"/>
        <v>-</v>
      </c>
      <c r="E555" s="143" t="str">
        <f t="shared" ca="1" si="142"/>
        <v>-</v>
      </c>
      <c r="F555" s="143" t="str">
        <f t="shared" ca="1" si="142"/>
        <v>-</v>
      </c>
      <c r="G555" s="151" t="str">
        <f t="shared" ca="1" si="142"/>
        <v>-</v>
      </c>
      <c r="H555" s="143" t="e">
        <f t="shared" ca="1" si="134"/>
        <v>#N/A</v>
      </c>
      <c r="I555" s="143" t="e">
        <f t="shared" ca="1" si="135"/>
        <v>#N/A</v>
      </c>
      <c r="J555" s="143" t="e">
        <f t="shared" ca="1" si="136"/>
        <v>#N/A</v>
      </c>
      <c r="K555" s="143" t="e">
        <f t="shared" ca="1" si="137"/>
        <v>#N/A</v>
      </c>
      <c r="L555" s="143" t="e">
        <f t="shared" ca="1" si="138"/>
        <v>#N/A</v>
      </c>
      <c r="M555" s="145" t="str">
        <f t="shared" ca="1" si="141"/>
        <v>-</v>
      </c>
      <c r="N555" s="145" t="str">
        <f t="shared" ca="1" si="140"/>
        <v>-</v>
      </c>
      <c r="O555" s="143" t="e">
        <f t="shared" ca="1" si="139"/>
        <v>#N/A</v>
      </c>
    </row>
    <row r="556" spans="1:15">
      <c r="A556" s="143">
        <v>522</v>
      </c>
      <c r="B556" s="143" t="str">
        <f t="shared" ca="1" si="133"/>
        <v>N</v>
      </c>
      <c r="C556" s="143" t="str">
        <f t="shared" ca="1" si="142"/>
        <v>-</v>
      </c>
      <c r="D556" s="143" t="str">
        <f t="shared" ca="1" si="142"/>
        <v>-</v>
      </c>
      <c r="E556" s="143" t="str">
        <f t="shared" ca="1" si="142"/>
        <v>-</v>
      </c>
      <c r="F556" s="143" t="str">
        <f t="shared" ca="1" si="142"/>
        <v>-</v>
      </c>
      <c r="G556" s="151" t="str">
        <f t="shared" ca="1" si="142"/>
        <v>-</v>
      </c>
      <c r="H556" s="143" t="e">
        <f t="shared" ca="1" si="134"/>
        <v>#N/A</v>
      </c>
      <c r="I556" s="143" t="e">
        <f t="shared" ca="1" si="135"/>
        <v>#N/A</v>
      </c>
      <c r="J556" s="143" t="e">
        <f t="shared" ca="1" si="136"/>
        <v>#N/A</v>
      </c>
      <c r="K556" s="143" t="e">
        <f t="shared" ca="1" si="137"/>
        <v>#N/A</v>
      </c>
      <c r="L556" s="143" t="e">
        <f t="shared" ca="1" si="138"/>
        <v>#N/A</v>
      </c>
      <c r="M556" s="145" t="str">
        <f t="shared" ca="1" si="141"/>
        <v>-</v>
      </c>
      <c r="N556" s="145" t="str">
        <f t="shared" ca="1" si="140"/>
        <v>-</v>
      </c>
      <c r="O556" s="143" t="e">
        <f t="shared" ca="1" si="139"/>
        <v>#N/A</v>
      </c>
    </row>
    <row r="557" spans="1:15">
      <c r="A557" s="143">
        <v>523</v>
      </c>
      <c r="B557" s="143" t="str">
        <f t="shared" ca="1" si="133"/>
        <v>N</v>
      </c>
      <c r="C557" s="143" t="str">
        <f t="shared" ca="1" si="142"/>
        <v>-</v>
      </c>
      <c r="D557" s="143" t="str">
        <f t="shared" ca="1" si="142"/>
        <v>-</v>
      </c>
      <c r="E557" s="143" t="str">
        <f t="shared" ca="1" si="142"/>
        <v>-</v>
      </c>
      <c r="F557" s="143" t="str">
        <f t="shared" ca="1" si="142"/>
        <v>-</v>
      </c>
      <c r="G557" s="151" t="str">
        <f t="shared" ca="1" si="142"/>
        <v>-</v>
      </c>
      <c r="H557" s="143" t="e">
        <f t="shared" ca="1" si="134"/>
        <v>#N/A</v>
      </c>
      <c r="I557" s="143" t="e">
        <f t="shared" ca="1" si="135"/>
        <v>#N/A</v>
      </c>
      <c r="J557" s="143" t="e">
        <f t="shared" ca="1" si="136"/>
        <v>#N/A</v>
      </c>
      <c r="K557" s="143" t="e">
        <f t="shared" ca="1" si="137"/>
        <v>#N/A</v>
      </c>
      <c r="L557" s="143" t="e">
        <f t="shared" ca="1" si="138"/>
        <v>#N/A</v>
      </c>
      <c r="M557" s="145" t="str">
        <f t="shared" ca="1" si="141"/>
        <v>-</v>
      </c>
      <c r="N557" s="145" t="str">
        <f t="shared" ca="1" si="140"/>
        <v>-</v>
      </c>
      <c r="O557" s="143" t="e">
        <f t="shared" ca="1" si="139"/>
        <v>#N/A</v>
      </c>
    </row>
    <row r="558" spans="1:15">
      <c r="A558" s="143">
        <v>524</v>
      </c>
      <c r="B558" s="143" t="str">
        <f t="shared" ca="1" si="133"/>
        <v>N</v>
      </c>
      <c r="C558" s="143" t="str">
        <f t="shared" ca="1" si="142"/>
        <v>-</v>
      </c>
      <c r="D558" s="143" t="str">
        <f t="shared" ca="1" si="142"/>
        <v>-</v>
      </c>
      <c r="E558" s="143" t="str">
        <f t="shared" ca="1" si="142"/>
        <v>-</v>
      </c>
      <c r="F558" s="143" t="str">
        <f t="shared" ca="1" si="142"/>
        <v>-</v>
      </c>
      <c r="G558" s="151" t="str">
        <f t="shared" ca="1" si="142"/>
        <v>-</v>
      </c>
      <c r="H558" s="143" t="e">
        <f t="shared" ca="1" si="134"/>
        <v>#N/A</v>
      </c>
      <c r="I558" s="143" t="e">
        <f t="shared" ca="1" si="135"/>
        <v>#N/A</v>
      </c>
      <c r="J558" s="143" t="e">
        <f t="shared" ca="1" si="136"/>
        <v>#N/A</v>
      </c>
      <c r="K558" s="143" t="e">
        <f t="shared" ca="1" si="137"/>
        <v>#N/A</v>
      </c>
      <c r="L558" s="143" t="e">
        <f t="shared" ca="1" si="138"/>
        <v>#N/A</v>
      </c>
      <c r="M558" s="145" t="str">
        <f t="shared" ca="1" si="141"/>
        <v>-</v>
      </c>
      <c r="N558" s="145" t="str">
        <f t="shared" ca="1" si="140"/>
        <v>-</v>
      </c>
      <c r="O558" s="143" t="e">
        <f t="shared" ca="1" si="139"/>
        <v>#N/A</v>
      </c>
    </row>
    <row r="559" spans="1:15">
      <c r="A559" s="143">
        <v>525</v>
      </c>
      <c r="B559" s="143" t="str">
        <f t="shared" ca="1" si="133"/>
        <v>N</v>
      </c>
      <c r="C559" s="143" t="str">
        <f t="shared" ca="1" si="142"/>
        <v>-</v>
      </c>
      <c r="D559" s="143" t="str">
        <f t="shared" ca="1" si="142"/>
        <v>-</v>
      </c>
      <c r="E559" s="143" t="str">
        <f t="shared" ca="1" si="142"/>
        <v>-</v>
      </c>
      <c r="F559" s="143" t="str">
        <f t="shared" ca="1" si="142"/>
        <v>-</v>
      </c>
      <c r="G559" s="151" t="str">
        <f t="shared" ca="1" si="142"/>
        <v>-</v>
      </c>
      <c r="H559" s="143" t="e">
        <f t="shared" ca="1" si="134"/>
        <v>#N/A</v>
      </c>
      <c r="I559" s="143" t="e">
        <f t="shared" ca="1" si="135"/>
        <v>#N/A</v>
      </c>
      <c r="J559" s="143" t="e">
        <f t="shared" ca="1" si="136"/>
        <v>#N/A</v>
      </c>
      <c r="K559" s="143" t="e">
        <f t="shared" ca="1" si="137"/>
        <v>#N/A</v>
      </c>
      <c r="L559" s="143" t="e">
        <f t="shared" ca="1" si="138"/>
        <v>#N/A</v>
      </c>
      <c r="M559" s="145" t="str">
        <f t="shared" ca="1" si="141"/>
        <v>-</v>
      </c>
      <c r="N559" s="145" t="str">
        <f t="shared" ca="1" si="140"/>
        <v>-</v>
      </c>
      <c r="O559" s="143" t="e">
        <f t="shared" ca="1" si="139"/>
        <v>#N/A</v>
      </c>
    </row>
    <row r="560" spans="1:15">
      <c r="A560" s="143">
        <v>526</v>
      </c>
      <c r="B560" s="143" t="str">
        <f t="shared" ca="1" si="133"/>
        <v>N</v>
      </c>
      <c r="C560" s="143" t="str">
        <f t="shared" ca="1" si="142"/>
        <v>-</v>
      </c>
      <c r="D560" s="143" t="str">
        <f t="shared" ca="1" si="142"/>
        <v>-</v>
      </c>
      <c r="E560" s="143" t="str">
        <f t="shared" ca="1" si="142"/>
        <v>-</v>
      </c>
      <c r="F560" s="143" t="str">
        <f t="shared" ca="1" si="142"/>
        <v>-</v>
      </c>
      <c r="G560" s="151" t="str">
        <f t="shared" ca="1" si="142"/>
        <v>-</v>
      </c>
      <c r="H560" s="143" t="e">
        <f t="shared" ca="1" si="134"/>
        <v>#N/A</v>
      </c>
      <c r="I560" s="143" t="e">
        <f t="shared" ca="1" si="135"/>
        <v>#N/A</v>
      </c>
      <c r="J560" s="143" t="e">
        <f t="shared" ca="1" si="136"/>
        <v>#N/A</v>
      </c>
      <c r="K560" s="143" t="e">
        <f t="shared" ca="1" si="137"/>
        <v>#N/A</v>
      </c>
      <c r="L560" s="143" t="e">
        <f t="shared" ca="1" si="138"/>
        <v>#N/A</v>
      </c>
      <c r="M560" s="145" t="str">
        <f t="shared" ca="1" si="141"/>
        <v>-</v>
      </c>
      <c r="N560" s="145" t="str">
        <f t="shared" ca="1" si="140"/>
        <v>-</v>
      </c>
      <c r="O560" s="143" t="e">
        <f t="shared" ca="1" si="139"/>
        <v>#N/A</v>
      </c>
    </row>
    <row r="561" spans="1:15">
      <c r="A561" s="143">
        <v>527</v>
      </c>
      <c r="B561" s="143" t="str">
        <f t="shared" ca="1" si="133"/>
        <v>N</v>
      </c>
      <c r="C561" s="143" t="str">
        <f t="shared" ca="1" si="142"/>
        <v>-</v>
      </c>
      <c r="D561" s="143" t="str">
        <f t="shared" ca="1" si="142"/>
        <v>-</v>
      </c>
      <c r="E561" s="143" t="str">
        <f t="shared" ca="1" si="142"/>
        <v>-</v>
      </c>
      <c r="F561" s="143" t="str">
        <f t="shared" ca="1" si="142"/>
        <v>-</v>
      </c>
      <c r="G561" s="151" t="str">
        <f t="shared" ca="1" si="142"/>
        <v>-</v>
      </c>
      <c r="H561" s="143" t="e">
        <f t="shared" ca="1" si="134"/>
        <v>#N/A</v>
      </c>
      <c r="I561" s="143" t="e">
        <f t="shared" ca="1" si="135"/>
        <v>#N/A</v>
      </c>
      <c r="J561" s="143" t="e">
        <f t="shared" ca="1" si="136"/>
        <v>#N/A</v>
      </c>
      <c r="K561" s="143" t="e">
        <f t="shared" ca="1" si="137"/>
        <v>#N/A</v>
      </c>
      <c r="L561" s="143" t="e">
        <f t="shared" ca="1" si="138"/>
        <v>#N/A</v>
      </c>
      <c r="M561" s="145" t="str">
        <f t="shared" ca="1" si="141"/>
        <v>-</v>
      </c>
      <c r="N561" s="145" t="str">
        <f t="shared" ca="1" si="140"/>
        <v>-</v>
      </c>
      <c r="O561" s="143" t="e">
        <f t="shared" ca="1" si="139"/>
        <v>#N/A</v>
      </c>
    </row>
    <row r="562" spans="1:15">
      <c r="A562" s="143">
        <v>528</v>
      </c>
      <c r="B562" s="143" t="str">
        <f t="shared" ca="1" si="133"/>
        <v>N</v>
      </c>
      <c r="C562" s="143" t="str">
        <f t="shared" ca="1" si="142"/>
        <v>-</v>
      </c>
      <c r="D562" s="143" t="str">
        <f t="shared" ca="1" si="142"/>
        <v>-</v>
      </c>
      <c r="E562" s="143" t="str">
        <f t="shared" ca="1" si="142"/>
        <v>-</v>
      </c>
      <c r="F562" s="143" t="str">
        <f t="shared" ca="1" si="142"/>
        <v>-</v>
      </c>
      <c r="G562" s="151" t="str">
        <f t="shared" ca="1" si="142"/>
        <v>-</v>
      </c>
      <c r="H562" s="143" t="e">
        <f t="shared" ca="1" si="134"/>
        <v>#N/A</v>
      </c>
      <c r="I562" s="143" t="e">
        <f t="shared" ca="1" si="135"/>
        <v>#N/A</v>
      </c>
      <c r="J562" s="143" t="e">
        <f t="shared" ca="1" si="136"/>
        <v>#N/A</v>
      </c>
      <c r="K562" s="143" t="e">
        <f t="shared" ca="1" si="137"/>
        <v>#N/A</v>
      </c>
      <c r="L562" s="143" t="e">
        <f t="shared" ca="1" si="138"/>
        <v>#N/A</v>
      </c>
      <c r="M562" s="145" t="str">
        <f t="shared" ca="1" si="141"/>
        <v>-</v>
      </c>
      <c r="N562" s="145" t="str">
        <f t="shared" ca="1" si="140"/>
        <v>-</v>
      </c>
      <c r="O562" s="143" t="e">
        <f t="shared" ca="1" si="139"/>
        <v>#N/A</v>
      </c>
    </row>
    <row r="563" spans="1:15">
      <c r="A563" s="143">
        <v>529</v>
      </c>
      <c r="B563" s="143" t="str">
        <f t="shared" ca="1" si="133"/>
        <v>N</v>
      </c>
      <c r="C563" s="143" t="str">
        <f t="shared" ca="1" si="142"/>
        <v>-</v>
      </c>
      <c r="D563" s="143" t="str">
        <f t="shared" ca="1" si="142"/>
        <v>-</v>
      </c>
      <c r="E563" s="143" t="str">
        <f t="shared" ca="1" si="142"/>
        <v>-</v>
      </c>
      <c r="F563" s="143" t="str">
        <f t="shared" ca="1" si="142"/>
        <v>-</v>
      </c>
      <c r="G563" s="151" t="str">
        <f t="shared" ca="1" si="142"/>
        <v>-</v>
      </c>
      <c r="H563" s="143" t="e">
        <f t="shared" ca="1" si="134"/>
        <v>#N/A</v>
      </c>
      <c r="I563" s="143" t="e">
        <f t="shared" ca="1" si="135"/>
        <v>#N/A</v>
      </c>
      <c r="J563" s="143" t="e">
        <f t="shared" ca="1" si="136"/>
        <v>#N/A</v>
      </c>
      <c r="K563" s="143" t="e">
        <f t="shared" ca="1" si="137"/>
        <v>#N/A</v>
      </c>
      <c r="L563" s="143" t="e">
        <f t="shared" ca="1" si="138"/>
        <v>#N/A</v>
      </c>
      <c r="M563" s="145" t="str">
        <f t="shared" ca="1" si="141"/>
        <v>-</v>
      </c>
      <c r="N563" s="145" t="str">
        <f t="shared" ca="1" si="140"/>
        <v>-</v>
      </c>
      <c r="O563" s="143" t="e">
        <f t="shared" ca="1" si="139"/>
        <v>#N/A</v>
      </c>
    </row>
    <row r="564" spans="1:15">
      <c r="A564" s="143">
        <v>530</v>
      </c>
      <c r="B564" s="143" t="str">
        <f t="shared" ca="1" si="133"/>
        <v>N</v>
      </c>
      <c r="C564" s="143" t="str">
        <f t="shared" ca="1" si="142"/>
        <v>-</v>
      </c>
      <c r="D564" s="143" t="str">
        <f t="shared" ca="1" si="142"/>
        <v>-</v>
      </c>
      <c r="E564" s="143" t="str">
        <f t="shared" ca="1" si="142"/>
        <v>-</v>
      </c>
      <c r="F564" s="143" t="str">
        <f t="shared" ca="1" si="142"/>
        <v>-</v>
      </c>
      <c r="G564" s="151" t="str">
        <f t="shared" ca="1" si="142"/>
        <v>-</v>
      </c>
      <c r="H564" s="143" t="e">
        <f t="shared" ca="1" si="134"/>
        <v>#N/A</v>
      </c>
      <c r="I564" s="143" t="e">
        <f t="shared" ca="1" si="135"/>
        <v>#N/A</v>
      </c>
      <c r="J564" s="143" t="e">
        <f t="shared" ca="1" si="136"/>
        <v>#N/A</v>
      </c>
      <c r="K564" s="143" t="e">
        <f t="shared" ca="1" si="137"/>
        <v>#N/A</v>
      </c>
      <c r="L564" s="143" t="e">
        <f t="shared" ca="1" si="138"/>
        <v>#N/A</v>
      </c>
      <c r="M564" s="145" t="str">
        <f t="shared" ca="1" si="141"/>
        <v>-</v>
      </c>
      <c r="N564" s="145" t="str">
        <f t="shared" ca="1" si="140"/>
        <v>-</v>
      </c>
      <c r="O564" s="143" t="e">
        <f t="shared" ca="1" si="139"/>
        <v>#N/A</v>
      </c>
    </row>
    <row r="565" spans="1:15">
      <c r="A565" s="143">
        <v>531</v>
      </c>
      <c r="B565" s="143" t="str">
        <f t="shared" ca="1" si="133"/>
        <v>N</v>
      </c>
      <c r="C565" s="143" t="str">
        <f t="shared" ref="C565:G574" ca="1" si="143">IF($B565="OK",OFFSET(gen_sort_ul,$A565,C$26),"-")</f>
        <v>-</v>
      </c>
      <c r="D565" s="143" t="str">
        <f t="shared" ca="1" si="143"/>
        <v>-</v>
      </c>
      <c r="E565" s="143" t="str">
        <f t="shared" ca="1" si="143"/>
        <v>-</v>
      </c>
      <c r="F565" s="143" t="str">
        <f t="shared" ca="1" si="143"/>
        <v>-</v>
      </c>
      <c r="G565" s="151" t="str">
        <f t="shared" ca="1" si="143"/>
        <v>-</v>
      </c>
      <c r="H565" s="143" t="e">
        <f t="shared" ca="1" si="134"/>
        <v>#N/A</v>
      </c>
      <c r="I565" s="143" t="e">
        <f t="shared" ca="1" si="135"/>
        <v>#N/A</v>
      </c>
      <c r="J565" s="143" t="e">
        <f t="shared" ca="1" si="136"/>
        <v>#N/A</v>
      </c>
      <c r="K565" s="143" t="e">
        <f t="shared" ca="1" si="137"/>
        <v>#N/A</v>
      </c>
      <c r="L565" s="143" t="e">
        <f t="shared" ca="1" si="138"/>
        <v>#N/A</v>
      </c>
      <c r="M565" s="145" t="str">
        <f t="shared" ca="1" si="141"/>
        <v>-</v>
      </c>
      <c r="N565" s="145" t="str">
        <f t="shared" ca="1" si="140"/>
        <v>-</v>
      </c>
      <c r="O565" s="143" t="e">
        <f t="shared" ca="1" si="139"/>
        <v>#N/A</v>
      </c>
    </row>
    <row r="566" spans="1:15">
      <c r="A566" s="143">
        <v>532</v>
      </c>
      <c r="B566" s="143" t="str">
        <f t="shared" ca="1" si="133"/>
        <v>N</v>
      </c>
      <c r="C566" s="143" t="str">
        <f t="shared" ca="1" si="143"/>
        <v>-</v>
      </c>
      <c r="D566" s="143" t="str">
        <f t="shared" ca="1" si="143"/>
        <v>-</v>
      </c>
      <c r="E566" s="143" t="str">
        <f t="shared" ca="1" si="143"/>
        <v>-</v>
      </c>
      <c r="F566" s="143" t="str">
        <f t="shared" ca="1" si="143"/>
        <v>-</v>
      </c>
      <c r="G566" s="151" t="str">
        <f t="shared" ca="1" si="143"/>
        <v>-</v>
      </c>
      <c r="H566" s="143" t="e">
        <f t="shared" ca="1" si="134"/>
        <v>#N/A</v>
      </c>
      <c r="I566" s="143" t="e">
        <f t="shared" ca="1" si="135"/>
        <v>#N/A</v>
      </c>
      <c r="J566" s="143" t="e">
        <f t="shared" ca="1" si="136"/>
        <v>#N/A</v>
      </c>
      <c r="K566" s="143" t="e">
        <f t="shared" ca="1" si="137"/>
        <v>#N/A</v>
      </c>
      <c r="L566" s="143" t="e">
        <f t="shared" ca="1" si="138"/>
        <v>#N/A</v>
      </c>
      <c r="M566" s="145" t="str">
        <f t="shared" ca="1" si="141"/>
        <v>-</v>
      </c>
      <c r="N566" s="145" t="str">
        <f t="shared" ca="1" si="140"/>
        <v>-</v>
      </c>
      <c r="O566" s="143" t="e">
        <f t="shared" ca="1" si="139"/>
        <v>#N/A</v>
      </c>
    </row>
    <row r="567" spans="1:15">
      <c r="A567" s="143">
        <v>533</v>
      </c>
      <c r="B567" s="143" t="str">
        <f t="shared" ca="1" si="133"/>
        <v>N</v>
      </c>
      <c r="C567" s="143" t="str">
        <f t="shared" ca="1" si="143"/>
        <v>-</v>
      </c>
      <c r="D567" s="143" t="str">
        <f t="shared" ca="1" si="143"/>
        <v>-</v>
      </c>
      <c r="E567" s="143" t="str">
        <f t="shared" ca="1" si="143"/>
        <v>-</v>
      </c>
      <c r="F567" s="143" t="str">
        <f t="shared" ca="1" si="143"/>
        <v>-</v>
      </c>
      <c r="G567" s="151" t="str">
        <f t="shared" ca="1" si="143"/>
        <v>-</v>
      </c>
      <c r="H567" s="143" t="e">
        <f t="shared" ca="1" si="134"/>
        <v>#N/A</v>
      </c>
      <c r="I567" s="143" t="e">
        <f t="shared" ca="1" si="135"/>
        <v>#N/A</v>
      </c>
      <c r="J567" s="143" t="e">
        <f t="shared" ca="1" si="136"/>
        <v>#N/A</v>
      </c>
      <c r="K567" s="143" t="e">
        <f t="shared" ca="1" si="137"/>
        <v>#N/A</v>
      </c>
      <c r="L567" s="143" t="e">
        <f t="shared" ca="1" si="138"/>
        <v>#N/A</v>
      </c>
      <c r="M567" s="145" t="str">
        <f t="shared" ca="1" si="141"/>
        <v>-</v>
      </c>
      <c r="N567" s="145" t="str">
        <f t="shared" ca="1" si="140"/>
        <v>-</v>
      </c>
      <c r="O567" s="143" t="e">
        <f t="shared" ca="1" si="139"/>
        <v>#N/A</v>
      </c>
    </row>
    <row r="568" spans="1:15">
      <c r="A568" s="143">
        <v>534</v>
      </c>
      <c r="B568" s="143" t="str">
        <f t="shared" ca="1" si="133"/>
        <v>N</v>
      </c>
      <c r="C568" s="143" t="str">
        <f t="shared" ca="1" si="143"/>
        <v>-</v>
      </c>
      <c r="D568" s="143" t="str">
        <f t="shared" ca="1" si="143"/>
        <v>-</v>
      </c>
      <c r="E568" s="143" t="str">
        <f t="shared" ca="1" si="143"/>
        <v>-</v>
      </c>
      <c r="F568" s="143" t="str">
        <f t="shared" ca="1" si="143"/>
        <v>-</v>
      </c>
      <c r="G568" s="151" t="str">
        <f t="shared" ca="1" si="143"/>
        <v>-</v>
      </c>
      <c r="H568" s="143" t="e">
        <f t="shared" ca="1" si="134"/>
        <v>#N/A</v>
      </c>
      <c r="I568" s="143" t="e">
        <f t="shared" ca="1" si="135"/>
        <v>#N/A</v>
      </c>
      <c r="J568" s="143" t="e">
        <f t="shared" ca="1" si="136"/>
        <v>#N/A</v>
      </c>
      <c r="K568" s="143" t="e">
        <f t="shared" ca="1" si="137"/>
        <v>#N/A</v>
      </c>
      <c r="L568" s="143" t="e">
        <f t="shared" ca="1" si="138"/>
        <v>#N/A</v>
      </c>
      <c r="M568" s="145" t="str">
        <f t="shared" ca="1" si="141"/>
        <v>-</v>
      </c>
      <c r="N568" s="145" t="str">
        <f t="shared" ca="1" si="140"/>
        <v>-</v>
      </c>
      <c r="O568" s="143" t="e">
        <f t="shared" ca="1" si="139"/>
        <v>#N/A</v>
      </c>
    </row>
    <row r="569" spans="1:15">
      <c r="A569" s="143">
        <v>535</v>
      </c>
      <c r="B569" s="143" t="str">
        <f t="shared" ca="1" si="133"/>
        <v>N</v>
      </c>
      <c r="C569" s="143" t="str">
        <f t="shared" ca="1" si="143"/>
        <v>-</v>
      </c>
      <c r="D569" s="143" t="str">
        <f t="shared" ca="1" si="143"/>
        <v>-</v>
      </c>
      <c r="E569" s="143" t="str">
        <f t="shared" ca="1" si="143"/>
        <v>-</v>
      </c>
      <c r="F569" s="143" t="str">
        <f t="shared" ca="1" si="143"/>
        <v>-</v>
      </c>
      <c r="G569" s="151" t="str">
        <f t="shared" ca="1" si="143"/>
        <v>-</v>
      </c>
      <c r="H569" s="143" t="e">
        <f t="shared" ca="1" si="134"/>
        <v>#N/A</v>
      </c>
      <c r="I569" s="143" t="e">
        <f t="shared" ca="1" si="135"/>
        <v>#N/A</v>
      </c>
      <c r="J569" s="143" t="e">
        <f t="shared" ca="1" si="136"/>
        <v>#N/A</v>
      </c>
      <c r="K569" s="143" t="e">
        <f t="shared" ca="1" si="137"/>
        <v>#N/A</v>
      </c>
      <c r="L569" s="143" t="e">
        <f t="shared" ca="1" si="138"/>
        <v>#N/A</v>
      </c>
      <c r="M569" s="145" t="str">
        <f t="shared" ca="1" si="141"/>
        <v>-</v>
      </c>
      <c r="N569" s="145" t="str">
        <f t="shared" ca="1" si="140"/>
        <v>-</v>
      </c>
      <c r="O569" s="143" t="e">
        <f t="shared" ca="1" si="139"/>
        <v>#N/A</v>
      </c>
    </row>
    <row r="570" spans="1:15">
      <c r="A570" s="143">
        <v>536</v>
      </c>
      <c r="B570" s="143" t="str">
        <f t="shared" ca="1" si="133"/>
        <v>N</v>
      </c>
      <c r="C570" s="143" t="str">
        <f t="shared" ca="1" si="143"/>
        <v>-</v>
      </c>
      <c r="D570" s="143" t="str">
        <f t="shared" ca="1" si="143"/>
        <v>-</v>
      </c>
      <c r="E570" s="143" t="str">
        <f t="shared" ca="1" si="143"/>
        <v>-</v>
      </c>
      <c r="F570" s="143" t="str">
        <f t="shared" ca="1" si="143"/>
        <v>-</v>
      </c>
      <c r="G570" s="151" t="str">
        <f t="shared" ca="1" si="143"/>
        <v>-</v>
      </c>
      <c r="H570" s="143" t="e">
        <f t="shared" ca="1" si="134"/>
        <v>#N/A</v>
      </c>
      <c r="I570" s="143" t="e">
        <f t="shared" ca="1" si="135"/>
        <v>#N/A</v>
      </c>
      <c r="J570" s="143" t="e">
        <f t="shared" ca="1" si="136"/>
        <v>#N/A</v>
      </c>
      <c r="K570" s="143" t="e">
        <f t="shared" ca="1" si="137"/>
        <v>#N/A</v>
      </c>
      <c r="L570" s="143" t="e">
        <f t="shared" ca="1" si="138"/>
        <v>#N/A</v>
      </c>
      <c r="M570" s="145" t="str">
        <f t="shared" ca="1" si="141"/>
        <v>-</v>
      </c>
      <c r="N570" s="145" t="str">
        <f t="shared" ca="1" si="140"/>
        <v>-</v>
      </c>
      <c r="O570" s="143" t="e">
        <f t="shared" ca="1" si="139"/>
        <v>#N/A</v>
      </c>
    </row>
    <row r="571" spans="1:15">
      <c r="A571" s="143">
        <v>537</v>
      </c>
      <c r="B571" s="143" t="str">
        <f t="shared" ca="1" si="133"/>
        <v>N</v>
      </c>
      <c r="C571" s="143" t="str">
        <f t="shared" ca="1" si="143"/>
        <v>-</v>
      </c>
      <c r="D571" s="143" t="str">
        <f t="shared" ca="1" si="143"/>
        <v>-</v>
      </c>
      <c r="E571" s="143" t="str">
        <f t="shared" ca="1" si="143"/>
        <v>-</v>
      </c>
      <c r="F571" s="143" t="str">
        <f t="shared" ca="1" si="143"/>
        <v>-</v>
      </c>
      <c r="G571" s="151" t="str">
        <f t="shared" ca="1" si="143"/>
        <v>-</v>
      </c>
      <c r="H571" s="143" t="e">
        <f t="shared" ca="1" si="134"/>
        <v>#N/A</v>
      </c>
      <c r="I571" s="143" t="e">
        <f t="shared" ca="1" si="135"/>
        <v>#N/A</v>
      </c>
      <c r="J571" s="143" t="e">
        <f t="shared" ca="1" si="136"/>
        <v>#N/A</v>
      </c>
      <c r="K571" s="143" t="e">
        <f t="shared" ca="1" si="137"/>
        <v>#N/A</v>
      </c>
      <c r="L571" s="143" t="e">
        <f t="shared" ca="1" si="138"/>
        <v>#N/A</v>
      </c>
      <c r="M571" s="145" t="str">
        <f t="shared" ca="1" si="141"/>
        <v>-</v>
      </c>
      <c r="N571" s="145" t="str">
        <f t="shared" ca="1" si="140"/>
        <v>-</v>
      </c>
      <c r="O571" s="143" t="e">
        <f t="shared" ca="1" si="139"/>
        <v>#N/A</v>
      </c>
    </row>
    <row r="572" spans="1:15">
      <c r="A572" s="143">
        <v>538</v>
      </c>
      <c r="B572" s="143" t="str">
        <f t="shared" ca="1" si="133"/>
        <v>N</v>
      </c>
      <c r="C572" s="143" t="str">
        <f t="shared" ca="1" si="143"/>
        <v>-</v>
      </c>
      <c r="D572" s="143" t="str">
        <f t="shared" ca="1" si="143"/>
        <v>-</v>
      </c>
      <c r="E572" s="143" t="str">
        <f t="shared" ca="1" si="143"/>
        <v>-</v>
      </c>
      <c r="F572" s="143" t="str">
        <f t="shared" ca="1" si="143"/>
        <v>-</v>
      </c>
      <c r="G572" s="151" t="str">
        <f t="shared" ca="1" si="143"/>
        <v>-</v>
      </c>
      <c r="H572" s="143" t="e">
        <f t="shared" ca="1" si="134"/>
        <v>#N/A</v>
      </c>
      <c r="I572" s="143" t="e">
        <f t="shared" ca="1" si="135"/>
        <v>#N/A</v>
      </c>
      <c r="J572" s="143" t="e">
        <f t="shared" ca="1" si="136"/>
        <v>#N/A</v>
      </c>
      <c r="K572" s="143" t="e">
        <f t="shared" ca="1" si="137"/>
        <v>#N/A</v>
      </c>
      <c r="L572" s="143" t="e">
        <f t="shared" ca="1" si="138"/>
        <v>#N/A</v>
      </c>
      <c r="M572" s="145" t="str">
        <f t="shared" ca="1" si="141"/>
        <v>-</v>
      </c>
      <c r="N572" s="145" t="str">
        <f t="shared" ca="1" si="140"/>
        <v>-</v>
      </c>
      <c r="O572" s="143" t="e">
        <f t="shared" ca="1" si="139"/>
        <v>#N/A</v>
      </c>
    </row>
    <row r="573" spans="1:15">
      <c r="A573" s="143">
        <v>539</v>
      </c>
      <c r="B573" s="143" t="str">
        <f t="shared" ca="1" si="133"/>
        <v>N</v>
      </c>
      <c r="C573" s="143" t="str">
        <f t="shared" ca="1" si="143"/>
        <v>-</v>
      </c>
      <c r="D573" s="143" t="str">
        <f t="shared" ca="1" si="143"/>
        <v>-</v>
      </c>
      <c r="E573" s="143" t="str">
        <f t="shared" ca="1" si="143"/>
        <v>-</v>
      </c>
      <c r="F573" s="143" t="str">
        <f t="shared" ca="1" si="143"/>
        <v>-</v>
      </c>
      <c r="G573" s="151" t="str">
        <f t="shared" ca="1" si="143"/>
        <v>-</v>
      </c>
      <c r="H573" s="143" t="e">
        <f t="shared" ca="1" si="134"/>
        <v>#N/A</v>
      </c>
      <c r="I573" s="143" t="e">
        <f t="shared" ca="1" si="135"/>
        <v>#N/A</v>
      </c>
      <c r="J573" s="143" t="e">
        <f t="shared" ca="1" si="136"/>
        <v>#N/A</v>
      </c>
      <c r="K573" s="143" t="e">
        <f t="shared" ca="1" si="137"/>
        <v>#N/A</v>
      </c>
      <c r="L573" s="143" t="e">
        <f t="shared" ca="1" si="138"/>
        <v>#N/A</v>
      </c>
      <c r="M573" s="145" t="str">
        <f t="shared" ca="1" si="141"/>
        <v>-</v>
      </c>
      <c r="N573" s="145" t="str">
        <f t="shared" ca="1" si="140"/>
        <v>-</v>
      </c>
      <c r="O573" s="143" t="e">
        <f t="shared" ca="1" si="139"/>
        <v>#N/A</v>
      </c>
    </row>
    <row r="574" spans="1:15">
      <c r="A574" s="143">
        <v>540</v>
      </c>
      <c r="B574" s="143" t="str">
        <f t="shared" ca="1" si="133"/>
        <v>N</v>
      </c>
      <c r="C574" s="143" t="str">
        <f t="shared" ca="1" si="143"/>
        <v>-</v>
      </c>
      <c r="D574" s="143" t="str">
        <f t="shared" ca="1" si="143"/>
        <v>-</v>
      </c>
      <c r="E574" s="143" t="str">
        <f t="shared" ca="1" si="143"/>
        <v>-</v>
      </c>
      <c r="F574" s="143" t="str">
        <f t="shared" ca="1" si="143"/>
        <v>-</v>
      </c>
      <c r="G574" s="151" t="str">
        <f t="shared" ca="1" si="143"/>
        <v>-</v>
      </c>
      <c r="H574" s="143" t="e">
        <f t="shared" ca="1" si="134"/>
        <v>#N/A</v>
      </c>
      <c r="I574" s="143" t="e">
        <f t="shared" ca="1" si="135"/>
        <v>#N/A</v>
      </c>
      <c r="J574" s="143" t="e">
        <f t="shared" ca="1" si="136"/>
        <v>#N/A</v>
      </c>
      <c r="K574" s="143" t="e">
        <f t="shared" ca="1" si="137"/>
        <v>#N/A</v>
      </c>
      <c r="L574" s="143" t="e">
        <f t="shared" ca="1" si="138"/>
        <v>#N/A</v>
      </c>
      <c r="M574" s="145" t="str">
        <f t="shared" ca="1" si="141"/>
        <v>-</v>
      </c>
      <c r="N574" s="145" t="str">
        <f t="shared" ca="1" si="140"/>
        <v>-</v>
      </c>
      <c r="O574" s="143" t="e">
        <f t="shared" ca="1" si="139"/>
        <v>#N/A</v>
      </c>
    </row>
    <row r="575" spans="1:15">
      <c r="A575" s="143">
        <v>541</v>
      </c>
      <c r="B575" s="143" t="str">
        <f t="shared" ca="1" si="133"/>
        <v>N</v>
      </c>
      <c r="C575" s="143" t="str">
        <f t="shared" ref="C575:G584" ca="1" si="144">IF($B575="OK",OFFSET(gen_sort_ul,$A575,C$26),"-")</f>
        <v>-</v>
      </c>
      <c r="D575" s="143" t="str">
        <f t="shared" ca="1" si="144"/>
        <v>-</v>
      </c>
      <c r="E575" s="143" t="str">
        <f t="shared" ca="1" si="144"/>
        <v>-</v>
      </c>
      <c r="F575" s="143" t="str">
        <f t="shared" ca="1" si="144"/>
        <v>-</v>
      </c>
      <c r="G575" s="151" t="str">
        <f t="shared" ca="1" si="144"/>
        <v>-</v>
      </c>
      <c r="H575" s="143" t="e">
        <f t="shared" ca="1" si="134"/>
        <v>#N/A</v>
      </c>
      <c r="I575" s="143" t="e">
        <f t="shared" ca="1" si="135"/>
        <v>#N/A</v>
      </c>
      <c r="J575" s="143" t="e">
        <f t="shared" ca="1" si="136"/>
        <v>#N/A</v>
      </c>
      <c r="K575" s="143" t="e">
        <f t="shared" ca="1" si="137"/>
        <v>#N/A</v>
      </c>
      <c r="L575" s="143" t="e">
        <f t="shared" ca="1" si="138"/>
        <v>#N/A</v>
      </c>
      <c r="M575" s="145" t="str">
        <f t="shared" ca="1" si="141"/>
        <v>-</v>
      </c>
      <c r="N575" s="145" t="str">
        <f t="shared" ca="1" si="140"/>
        <v>-</v>
      </c>
      <c r="O575" s="143" t="e">
        <f t="shared" ca="1" si="139"/>
        <v>#N/A</v>
      </c>
    </row>
    <row r="576" spans="1:15">
      <c r="A576" s="143">
        <v>542</v>
      </c>
      <c r="B576" s="143" t="str">
        <f t="shared" ca="1" si="133"/>
        <v>N</v>
      </c>
      <c r="C576" s="143" t="str">
        <f t="shared" ca="1" si="144"/>
        <v>-</v>
      </c>
      <c r="D576" s="143" t="str">
        <f t="shared" ca="1" si="144"/>
        <v>-</v>
      </c>
      <c r="E576" s="143" t="str">
        <f t="shared" ca="1" si="144"/>
        <v>-</v>
      </c>
      <c r="F576" s="143" t="str">
        <f t="shared" ca="1" si="144"/>
        <v>-</v>
      </c>
      <c r="G576" s="151" t="str">
        <f t="shared" ca="1" si="144"/>
        <v>-</v>
      </c>
      <c r="H576" s="143" t="e">
        <f t="shared" ca="1" si="134"/>
        <v>#N/A</v>
      </c>
      <c r="I576" s="143" t="e">
        <f t="shared" ca="1" si="135"/>
        <v>#N/A</v>
      </c>
      <c r="J576" s="143" t="e">
        <f t="shared" ca="1" si="136"/>
        <v>#N/A</v>
      </c>
      <c r="K576" s="143" t="e">
        <f t="shared" ca="1" si="137"/>
        <v>#N/A</v>
      </c>
      <c r="L576" s="143" t="e">
        <f t="shared" ca="1" si="138"/>
        <v>#N/A</v>
      </c>
      <c r="M576" s="145" t="str">
        <f t="shared" ca="1" si="141"/>
        <v>-</v>
      </c>
      <c r="N576" s="145" t="str">
        <f t="shared" ca="1" si="140"/>
        <v>-</v>
      </c>
      <c r="O576" s="143" t="e">
        <f t="shared" ca="1" si="139"/>
        <v>#N/A</v>
      </c>
    </row>
    <row r="577" spans="1:15">
      <c r="A577" s="143">
        <v>543</v>
      </c>
      <c r="B577" s="143" t="str">
        <f t="shared" ca="1" si="133"/>
        <v>N</v>
      </c>
      <c r="C577" s="143" t="str">
        <f t="shared" ca="1" si="144"/>
        <v>-</v>
      </c>
      <c r="D577" s="143" t="str">
        <f t="shared" ca="1" si="144"/>
        <v>-</v>
      </c>
      <c r="E577" s="143" t="str">
        <f t="shared" ca="1" si="144"/>
        <v>-</v>
      </c>
      <c r="F577" s="143" t="str">
        <f t="shared" ca="1" si="144"/>
        <v>-</v>
      </c>
      <c r="G577" s="151" t="str">
        <f t="shared" ca="1" si="144"/>
        <v>-</v>
      </c>
      <c r="H577" s="143" t="e">
        <f t="shared" ca="1" si="134"/>
        <v>#N/A</v>
      </c>
      <c r="I577" s="143" t="e">
        <f t="shared" ca="1" si="135"/>
        <v>#N/A</v>
      </c>
      <c r="J577" s="143" t="e">
        <f t="shared" ca="1" si="136"/>
        <v>#N/A</v>
      </c>
      <c r="K577" s="143" t="e">
        <f t="shared" ca="1" si="137"/>
        <v>#N/A</v>
      </c>
      <c r="L577" s="143" t="e">
        <f t="shared" ca="1" si="138"/>
        <v>#N/A</v>
      </c>
      <c r="M577" s="145" t="str">
        <f t="shared" ca="1" si="141"/>
        <v>-</v>
      </c>
      <c r="N577" s="145" t="str">
        <f t="shared" ca="1" si="140"/>
        <v>-</v>
      </c>
      <c r="O577" s="143" t="e">
        <f t="shared" ca="1" si="139"/>
        <v>#N/A</v>
      </c>
    </row>
    <row r="578" spans="1:15">
      <c r="A578" s="143">
        <v>544</v>
      </c>
      <c r="B578" s="143" t="str">
        <f t="shared" ca="1" si="133"/>
        <v>N</v>
      </c>
      <c r="C578" s="143" t="str">
        <f t="shared" ca="1" si="144"/>
        <v>-</v>
      </c>
      <c r="D578" s="143" t="str">
        <f t="shared" ca="1" si="144"/>
        <v>-</v>
      </c>
      <c r="E578" s="143" t="str">
        <f t="shared" ca="1" si="144"/>
        <v>-</v>
      </c>
      <c r="F578" s="143" t="str">
        <f t="shared" ca="1" si="144"/>
        <v>-</v>
      </c>
      <c r="G578" s="151" t="str">
        <f t="shared" ca="1" si="144"/>
        <v>-</v>
      </c>
      <c r="H578" s="143" t="e">
        <f t="shared" ca="1" si="134"/>
        <v>#N/A</v>
      </c>
      <c r="I578" s="143" t="e">
        <f t="shared" ca="1" si="135"/>
        <v>#N/A</v>
      </c>
      <c r="J578" s="143" t="e">
        <f t="shared" ca="1" si="136"/>
        <v>#N/A</v>
      </c>
      <c r="K578" s="143" t="e">
        <f t="shared" ca="1" si="137"/>
        <v>#N/A</v>
      </c>
      <c r="L578" s="143" t="e">
        <f t="shared" ca="1" si="138"/>
        <v>#N/A</v>
      </c>
      <c r="M578" s="145" t="str">
        <f t="shared" ca="1" si="141"/>
        <v>-</v>
      </c>
      <c r="N578" s="145" t="str">
        <f t="shared" ca="1" si="140"/>
        <v>-</v>
      </c>
      <c r="O578" s="143" t="e">
        <f t="shared" ca="1" si="139"/>
        <v>#N/A</v>
      </c>
    </row>
    <row r="579" spans="1:15">
      <c r="A579" s="143">
        <v>545</v>
      </c>
      <c r="B579" s="143" t="str">
        <f t="shared" ca="1" si="133"/>
        <v>N</v>
      </c>
      <c r="C579" s="143" t="str">
        <f t="shared" ca="1" si="144"/>
        <v>-</v>
      </c>
      <c r="D579" s="143" t="str">
        <f t="shared" ca="1" si="144"/>
        <v>-</v>
      </c>
      <c r="E579" s="143" t="str">
        <f t="shared" ca="1" si="144"/>
        <v>-</v>
      </c>
      <c r="F579" s="143" t="str">
        <f t="shared" ca="1" si="144"/>
        <v>-</v>
      </c>
      <c r="G579" s="151" t="str">
        <f t="shared" ca="1" si="144"/>
        <v>-</v>
      </c>
      <c r="H579" s="143" t="e">
        <f t="shared" ca="1" si="134"/>
        <v>#N/A</v>
      </c>
      <c r="I579" s="143" t="e">
        <f t="shared" ca="1" si="135"/>
        <v>#N/A</v>
      </c>
      <c r="J579" s="143" t="e">
        <f t="shared" ca="1" si="136"/>
        <v>#N/A</v>
      </c>
      <c r="K579" s="143" t="e">
        <f t="shared" ca="1" si="137"/>
        <v>#N/A</v>
      </c>
      <c r="L579" s="143" t="e">
        <f t="shared" ca="1" si="138"/>
        <v>#N/A</v>
      </c>
      <c r="M579" s="145" t="str">
        <f t="shared" ca="1" si="141"/>
        <v>-</v>
      </c>
      <c r="N579" s="145" t="str">
        <f t="shared" ca="1" si="140"/>
        <v>-</v>
      </c>
      <c r="O579" s="143" t="e">
        <f t="shared" ca="1" si="139"/>
        <v>#N/A</v>
      </c>
    </row>
    <row r="580" spans="1:15">
      <c r="A580" s="143">
        <v>546</v>
      </c>
      <c r="B580" s="143" t="str">
        <f t="shared" ca="1" si="133"/>
        <v>N</v>
      </c>
      <c r="C580" s="143" t="str">
        <f t="shared" ca="1" si="144"/>
        <v>-</v>
      </c>
      <c r="D580" s="143" t="str">
        <f t="shared" ca="1" si="144"/>
        <v>-</v>
      </c>
      <c r="E580" s="143" t="str">
        <f t="shared" ca="1" si="144"/>
        <v>-</v>
      </c>
      <c r="F580" s="143" t="str">
        <f t="shared" ca="1" si="144"/>
        <v>-</v>
      </c>
      <c r="G580" s="151" t="str">
        <f t="shared" ca="1" si="144"/>
        <v>-</v>
      </c>
      <c r="H580" s="143" t="e">
        <f t="shared" ca="1" si="134"/>
        <v>#N/A</v>
      </c>
      <c r="I580" s="143" t="e">
        <f t="shared" ca="1" si="135"/>
        <v>#N/A</v>
      </c>
      <c r="J580" s="143" t="e">
        <f t="shared" ca="1" si="136"/>
        <v>#N/A</v>
      </c>
      <c r="K580" s="143" t="e">
        <f t="shared" ca="1" si="137"/>
        <v>#N/A</v>
      </c>
      <c r="L580" s="143" t="e">
        <f t="shared" ca="1" si="138"/>
        <v>#N/A</v>
      </c>
      <c r="M580" s="145" t="str">
        <f t="shared" ca="1" si="141"/>
        <v>-</v>
      </c>
      <c r="N580" s="145" t="str">
        <f t="shared" ca="1" si="140"/>
        <v>-</v>
      </c>
      <c r="O580" s="143" t="e">
        <f t="shared" ca="1" si="139"/>
        <v>#N/A</v>
      </c>
    </row>
    <row r="581" spans="1:15">
      <c r="A581" s="143">
        <v>547</v>
      </c>
      <c r="B581" s="143" t="str">
        <f t="shared" ca="1" si="133"/>
        <v>N</v>
      </c>
      <c r="C581" s="143" t="str">
        <f t="shared" ca="1" si="144"/>
        <v>-</v>
      </c>
      <c r="D581" s="143" t="str">
        <f t="shared" ca="1" si="144"/>
        <v>-</v>
      </c>
      <c r="E581" s="143" t="str">
        <f t="shared" ca="1" si="144"/>
        <v>-</v>
      </c>
      <c r="F581" s="143" t="str">
        <f t="shared" ca="1" si="144"/>
        <v>-</v>
      </c>
      <c r="G581" s="151" t="str">
        <f t="shared" ca="1" si="144"/>
        <v>-</v>
      </c>
      <c r="H581" s="143" t="e">
        <f t="shared" ca="1" si="134"/>
        <v>#N/A</v>
      </c>
      <c r="I581" s="143" t="e">
        <f t="shared" ca="1" si="135"/>
        <v>#N/A</v>
      </c>
      <c r="J581" s="143" t="e">
        <f t="shared" ca="1" si="136"/>
        <v>#N/A</v>
      </c>
      <c r="K581" s="143" t="e">
        <f t="shared" ca="1" si="137"/>
        <v>#N/A</v>
      </c>
      <c r="L581" s="143" t="e">
        <f t="shared" ca="1" si="138"/>
        <v>#N/A</v>
      </c>
      <c r="M581" s="145" t="str">
        <f t="shared" ca="1" si="141"/>
        <v>-</v>
      </c>
      <c r="N581" s="145" t="str">
        <f t="shared" ca="1" si="140"/>
        <v>-</v>
      </c>
      <c r="O581" s="143" t="e">
        <f t="shared" ca="1" si="139"/>
        <v>#N/A</v>
      </c>
    </row>
    <row r="582" spans="1:15">
      <c r="A582" s="143">
        <v>548</v>
      </c>
      <c r="B582" s="143" t="str">
        <f t="shared" ca="1" si="133"/>
        <v>N</v>
      </c>
      <c r="C582" s="143" t="str">
        <f t="shared" ca="1" si="144"/>
        <v>-</v>
      </c>
      <c r="D582" s="143" t="str">
        <f t="shared" ca="1" si="144"/>
        <v>-</v>
      </c>
      <c r="E582" s="143" t="str">
        <f t="shared" ca="1" si="144"/>
        <v>-</v>
      </c>
      <c r="F582" s="143" t="str">
        <f t="shared" ca="1" si="144"/>
        <v>-</v>
      </c>
      <c r="G582" s="151" t="str">
        <f t="shared" ca="1" si="144"/>
        <v>-</v>
      </c>
      <c r="H582" s="143" t="e">
        <f t="shared" ca="1" si="134"/>
        <v>#N/A</v>
      </c>
      <c r="I582" s="143" t="e">
        <f t="shared" ca="1" si="135"/>
        <v>#N/A</v>
      </c>
      <c r="J582" s="143" t="e">
        <f t="shared" ca="1" si="136"/>
        <v>#N/A</v>
      </c>
      <c r="K582" s="143" t="e">
        <f t="shared" ca="1" si="137"/>
        <v>#N/A</v>
      </c>
      <c r="L582" s="143" t="e">
        <f t="shared" ca="1" si="138"/>
        <v>#N/A</v>
      </c>
      <c r="M582" s="145" t="str">
        <f t="shared" ca="1" si="141"/>
        <v>-</v>
      </c>
      <c r="N582" s="145" t="str">
        <f t="shared" ca="1" si="140"/>
        <v>-</v>
      </c>
      <c r="O582" s="143" t="e">
        <f t="shared" ca="1" si="139"/>
        <v>#N/A</v>
      </c>
    </row>
    <row r="583" spans="1:15">
      <c r="A583" s="143">
        <v>549</v>
      </c>
      <c r="B583" s="143" t="str">
        <f t="shared" ca="1" si="133"/>
        <v>N</v>
      </c>
      <c r="C583" s="143" t="str">
        <f t="shared" ca="1" si="144"/>
        <v>-</v>
      </c>
      <c r="D583" s="143" t="str">
        <f t="shared" ca="1" si="144"/>
        <v>-</v>
      </c>
      <c r="E583" s="143" t="str">
        <f t="shared" ca="1" si="144"/>
        <v>-</v>
      </c>
      <c r="F583" s="143" t="str">
        <f t="shared" ca="1" si="144"/>
        <v>-</v>
      </c>
      <c r="G583" s="151" t="str">
        <f t="shared" ca="1" si="144"/>
        <v>-</v>
      </c>
      <c r="H583" s="143" t="e">
        <f t="shared" ca="1" si="134"/>
        <v>#N/A</v>
      </c>
      <c r="I583" s="143" t="e">
        <f t="shared" ca="1" si="135"/>
        <v>#N/A</v>
      </c>
      <c r="J583" s="143" t="e">
        <f t="shared" ca="1" si="136"/>
        <v>#N/A</v>
      </c>
      <c r="K583" s="143" t="e">
        <f t="shared" ca="1" si="137"/>
        <v>#N/A</v>
      </c>
      <c r="L583" s="143" t="e">
        <f t="shared" ca="1" si="138"/>
        <v>#N/A</v>
      </c>
      <c r="M583" s="145" t="str">
        <f t="shared" ca="1" si="141"/>
        <v>-</v>
      </c>
      <c r="N583" s="145" t="str">
        <f t="shared" ca="1" si="140"/>
        <v>-</v>
      </c>
      <c r="O583" s="143" t="e">
        <f t="shared" ca="1" si="139"/>
        <v>#N/A</v>
      </c>
    </row>
    <row r="584" spans="1:15">
      <c r="A584" s="143">
        <v>550</v>
      </c>
      <c r="B584" s="143" t="str">
        <f t="shared" ca="1" si="133"/>
        <v>N</v>
      </c>
      <c r="C584" s="143" t="str">
        <f t="shared" ca="1" si="144"/>
        <v>-</v>
      </c>
      <c r="D584" s="143" t="str">
        <f t="shared" ca="1" si="144"/>
        <v>-</v>
      </c>
      <c r="E584" s="143" t="str">
        <f t="shared" ca="1" si="144"/>
        <v>-</v>
      </c>
      <c r="F584" s="143" t="str">
        <f t="shared" ca="1" si="144"/>
        <v>-</v>
      </c>
      <c r="G584" s="151" t="str">
        <f t="shared" ca="1" si="144"/>
        <v>-</v>
      </c>
      <c r="H584" s="143" t="e">
        <f t="shared" ca="1" si="134"/>
        <v>#N/A</v>
      </c>
      <c r="I584" s="143" t="e">
        <f t="shared" ca="1" si="135"/>
        <v>#N/A</v>
      </c>
      <c r="J584" s="143" t="e">
        <f t="shared" ca="1" si="136"/>
        <v>#N/A</v>
      </c>
      <c r="K584" s="143" t="e">
        <f t="shared" ca="1" si="137"/>
        <v>#N/A</v>
      </c>
      <c r="L584" s="143" t="e">
        <f t="shared" ca="1" si="138"/>
        <v>#N/A</v>
      </c>
      <c r="M584" s="145" t="str">
        <f t="shared" ca="1" si="141"/>
        <v>-</v>
      </c>
      <c r="N584" s="145" t="str">
        <f t="shared" ca="1" si="140"/>
        <v>-</v>
      </c>
      <c r="O584" s="143" t="e">
        <f t="shared" ca="1" si="139"/>
        <v>#N/A</v>
      </c>
    </row>
    <row r="585" spans="1:15">
      <c r="A585" s="143">
        <v>551</v>
      </c>
      <c r="B585" s="143" t="str">
        <f t="shared" ca="1" si="133"/>
        <v>N</v>
      </c>
      <c r="C585" s="143" t="str">
        <f t="shared" ref="C585:G594" ca="1" si="145">IF($B585="OK",OFFSET(gen_sort_ul,$A585,C$26),"-")</f>
        <v>-</v>
      </c>
      <c r="D585" s="143" t="str">
        <f t="shared" ca="1" si="145"/>
        <v>-</v>
      </c>
      <c r="E585" s="143" t="str">
        <f t="shared" ca="1" si="145"/>
        <v>-</v>
      </c>
      <c r="F585" s="143" t="str">
        <f t="shared" ca="1" si="145"/>
        <v>-</v>
      </c>
      <c r="G585" s="151" t="str">
        <f t="shared" ca="1" si="145"/>
        <v>-</v>
      </c>
      <c r="H585" s="143" t="e">
        <f t="shared" ca="1" si="134"/>
        <v>#N/A</v>
      </c>
      <c r="I585" s="143" t="e">
        <f t="shared" ca="1" si="135"/>
        <v>#N/A</v>
      </c>
      <c r="J585" s="143" t="e">
        <f t="shared" ca="1" si="136"/>
        <v>#N/A</v>
      </c>
      <c r="K585" s="143" t="e">
        <f t="shared" ca="1" si="137"/>
        <v>#N/A</v>
      </c>
      <c r="L585" s="143" t="e">
        <f t="shared" ca="1" si="138"/>
        <v>#N/A</v>
      </c>
      <c r="M585" s="145" t="str">
        <f t="shared" ca="1" si="141"/>
        <v>-</v>
      </c>
      <c r="N585" s="145" t="str">
        <f t="shared" ca="1" si="140"/>
        <v>-</v>
      </c>
      <c r="O585" s="143" t="e">
        <f t="shared" ca="1" si="139"/>
        <v>#N/A</v>
      </c>
    </row>
    <row r="586" spans="1:15">
      <c r="A586" s="143">
        <v>552</v>
      </c>
      <c r="B586" s="143" t="str">
        <f t="shared" ca="1" si="133"/>
        <v>N</v>
      </c>
      <c r="C586" s="143" t="str">
        <f t="shared" ca="1" si="145"/>
        <v>-</v>
      </c>
      <c r="D586" s="143" t="str">
        <f t="shared" ca="1" si="145"/>
        <v>-</v>
      </c>
      <c r="E586" s="143" t="str">
        <f t="shared" ca="1" si="145"/>
        <v>-</v>
      </c>
      <c r="F586" s="143" t="str">
        <f t="shared" ca="1" si="145"/>
        <v>-</v>
      </c>
      <c r="G586" s="151" t="str">
        <f t="shared" ca="1" si="145"/>
        <v>-</v>
      </c>
      <c r="H586" s="143" t="e">
        <f t="shared" ca="1" si="134"/>
        <v>#N/A</v>
      </c>
      <c r="I586" s="143" t="e">
        <f t="shared" ca="1" si="135"/>
        <v>#N/A</v>
      </c>
      <c r="J586" s="143" t="e">
        <f t="shared" ca="1" si="136"/>
        <v>#N/A</v>
      </c>
      <c r="K586" s="143" t="e">
        <f t="shared" ca="1" si="137"/>
        <v>#N/A</v>
      </c>
      <c r="L586" s="143" t="e">
        <f t="shared" ca="1" si="138"/>
        <v>#N/A</v>
      </c>
      <c r="M586" s="145" t="str">
        <f t="shared" ca="1" si="141"/>
        <v>-</v>
      </c>
      <c r="N586" s="145" t="str">
        <f t="shared" ca="1" si="140"/>
        <v>-</v>
      </c>
      <c r="O586" s="143" t="e">
        <f t="shared" ca="1" si="139"/>
        <v>#N/A</v>
      </c>
    </row>
    <row r="587" spans="1:15">
      <c r="A587" s="143">
        <v>553</v>
      </c>
      <c r="B587" s="143" t="str">
        <f t="shared" ca="1" si="133"/>
        <v>N</v>
      </c>
      <c r="C587" s="143" t="str">
        <f t="shared" ca="1" si="145"/>
        <v>-</v>
      </c>
      <c r="D587" s="143" t="str">
        <f t="shared" ca="1" si="145"/>
        <v>-</v>
      </c>
      <c r="E587" s="143" t="str">
        <f t="shared" ca="1" si="145"/>
        <v>-</v>
      </c>
      <c r="F587" s="143" t="str">
        <f t="shared" ca="1" si="145"/>
        <v>-</v>
      </c>
      <c r="G587" s="151" t="str">
        <f t="shared" ca="1" si="145"/>
        <v>-</v>
      </c>
      <c r="H587" s="143" t="e">
        <f t="shared" ca="1" si="134"/>
        <v>#N/A</v>
      </c>
      <c r="I587" s="143" t="e">
        <f t="shared" ca="1" si="135"/>
        <v>#N/A</v>
      </c>
      <c r="J587" s="143" t="e">
        <f t="shared" ca="1" si="136"/>
        <v>#N/A</v>
      </c>
      <c r="K587" s="143" t="e">
        <f t="shared" ca="1" si="137"/>
        <v>#N/A</v>
      </c>
      <c r="L587" s="143" t="e">
        <f t="shared" ca="1" si="138"/>
        <v>#N/A</v>
      </c>
      <c r="M587" s="145" t="str">
        <f t="shared" ca="1" si="141"/>
        <v>-</v>
      </c>
      <c r="N587" s="145" t="str">
        <f t="shared" ca="1" si="140"/>
        <v>-</v>
      </c>
      <c r="O587" s="143" t="e">
        <f t="shared" ca="1" si="139"/>
        <v>#N/A</v>
      </c>
    </row>
    <row r="588" spans="1:15">
      <c r="A588" s="143">
        <v>554</v>
      </c>
      <c r="B588" s="143" t="str">
        <f t="shared" ca="1" si="133"/>
        <v>N</v>
      </c>
      <c r="C588" s="143" t="str">
        <f t="shared" ca="1" si="145"/>
        <v>-</v>
      </c>
      <c r="D588" s="143" t="str">
        <f t="shared" ca="1" si="145"/>
        <v>-</v>
      </c>
      <c r="E588" s="143" t="str">
        <f t="shared" ca="1" si="145"/>
        <v>-</v>
      </c>
      <c r="F588" s="143" t="str">
        <f t="shared" ca="1" si="145"/>
        <v>-</v>
      </c>
      <c r="G588" s="151" t="str">
        <f t="shared" ca="1" si="145"/>
        <v>-</v>
      </c>
      <c r="H588" s="143" t="e">
        <f t="shared" ca="1" si="134"/>
        <v>#N/A</v>
      </c>
      <c r="I588" s="143" t="e">
        <f t="shared" ca="1" si="135"/>
        <v>#N/A</v>
      </c>
      <c r="J588" s="143" t="e">
        <f t="shared" ca="1" si="136"/>
        <v>#N/A</v>
      </c>
      <c r="K588" s="143" t="e">
        <f t="shared" ca="1" si="137"/>
        <v>#N/A</v>
      </c>
      <c r="L588" s="143" t="e">
        <f t="shared" ca="1" si="138"/>
        <v>#N/A</v>
      </c>
      <c r="M588" s="145" t="str">
        <f t="shared" ca="1" si="141"/>
        <v>-</v>
      </c>
      <c r="N588" s="145" t="str">
        <f t="shared" ca="1" si="140"/>
        <v>-</v>
      </c>
      <c r="O588" s="143" t="e">
        <f t="shared" ca="1" si="139"/>
        <v>#N/A</v>
      </c>
    </row>
    <row r="589" spans="1:15">
      <c r="A589" s="143">
        <v>555</v>
      </c>
      <c r="B589" s="143" t="str">
        <f t="shared" ca="1" si="133"/>
        <v>N</v>
      </c>
      <c r="C589" s="143" t="str">
        <f t="shared" ca="1" si="145"/>
        <v>-</v>
      </c>
      <c r="D589" s="143" t="str">
        <f t="shared" ca="1" si="145"/>
        <v>-</v>
      </c>
      <c r="E589" s="143" t="str">
        <f t="shared" ca="1" si="145"/>
        <v>-</v>
      </c>
      <c r="F589" s="143" t="str">
        <f t="shared" ca="1" si="145"/>
        <v>-</v>
      </c>
      <c r="G589" s="151" t="str">
        <f t="shared" ca="1" si="145"/>
        <v>-</v>
      </c>
      <c r="H589" s="143" t="e">
        <f t="shared" ca="1" si="134"/>
        <v>#N/A</v>
      </c>
      <c r="I589" s="143" t="e">
        <f t="shared" ca="1" si="135"/>
        <v>#N/A</v>
      </c>
      <c r="J589" s="143" t="e">
        <f t="shared" ca="1" si="136"/>
        <v>#N/A</v>
      </c>
      <c r="K589" s="143" t="e">
        <f t="shared" ca="1" si="137"/>
        <v>#N/A</v>
      </c>
      <c r="L589" s="143" t="e">
        <f t="shared" ca="1" si="138"/>
        <v>#N/A</v>
      </c>
      <c r="M589" s="145" t="str">
        <f t="shared" ca="1" si="141"/>
        <v>-</v>
      </c>
      <c r="N589" s="145" t="str">
        <f t="shared" ca="1" si="140"/>
        <v>-</v>
      </c>
      <c r="O589" s="143" t="e">
        <f t="shared" ca="1" si="139"/>
        <v>#N/A</v>
      </c>
    </row>
    <row r="590" spans="1:15">
      <c r="A590" s="143">
        <v>556</v>
      </c>
      <c r="B590" s="143" t="str">
        <f t="shared" ca="1" si="133"/>
        <v>N</v>
      </c>
      <c r="C590" s="143" t="str">
        <f t="shared" ca="1" si="145"/>
        <v>-</v>
      </c>
      <c r="D590" s="143" t="str">
        <f t="shared" ca="1" si="145"/>
        <v>-</v>
      </c>
      <c r="E590" s="143" t="str">
        <f t="shared" ca="1" si="145"/>
        <v>-</v>
      </c>
      <c r="F590" s="143" t="str">
        <f t="shared" ca="1" si="145"/>
        <v>-</v>
      </c>
      <c r="G590" s="151" t="str">
        <f t="shared" ca="1" si="145"/>
        <v>-</v>
      </c>
      <c r="H590" s="143" t="e">
        <f t="shared" ca="1" si="134"/>
        <v>#N/A</v>
      </c>
      <c r="I590" s="143" t="e">
        <f t="shared" ca="1" si="135"/>
        <v>#N/A</v>
      </c>
      <c r="J590" s="143" t="e">
        <f t="shared" ca="1" si="136"/>
        <v>#N/A</v>
      </c>
      <c r="K590" s="143" t="e">
        <f t="shared" ca="1" si="137"/>
        <v>#N/A</v>
      </c>
      <c r="L590" s="143" t="e">
        <f t="shared" ca="1" si="138"/>
        <v>#N/A</v>
      </c>
      <c r="M590" s="145" t="str">
        <f t="shared" ca="1" si="141"/>
        <v>-</v>
      </c>
      <c r="N590" s="145" t="str">
        <f t="shared" ca="1" si="140"/>
        <v>-</v>
      </c>
      <c r="O590" s="143" t="e">
        <f t="shared" ca="1" si="139"/>
        <v>#N/A</v>
      </c>
    </row>
    <row r="591" spans="1:15">
      <c r="A591" s="143">
        <v>557</v>
      </c>
      <c r="B591" s="143" t="str">
        <f t="shared" ca="1" si="133"/>
        <v>N</v>
      </c>
      <c r="C591" s="143" t="str">
        <f t="shared" ca="1" si="145"/>
        <v>-</v>
      </c>
      <c r="D591" s="143" t="str">
        <f t="shared" ca="1" si="145"/>
        <v>-</v>
      </c>
      <c r="E591" s="143" t="str">
        <f t="shared" ca="1" si="145"/>
        <v>-</v>
      </c>
      <c r="F591" s="143" t="str">
        <f t="shared" ca="1" si="145"/>
        <v>-</v>
      </c>
      <c r="G591" s="151" t="str">
        <f t="shared" ca="1" si="145"/>
        <v>-</v>
      </c>
      <c r="H591" s="143" t="e">
        <f t="shared" ca="1" si="134"/>
        <v>#N/A</v>
      </c>
      <c r="I591" s="143" t="e">
        <f t="shared" ca="1" si="135"/>
        <v>#N/A</v>
      </c>
      <c r="J591" s="143" t="e">
        <f t="shared" ca="1" si="136"/>
        <v>#N/A</v>
      </c>
      <c r="K591" s="143" t="e">
        <f t="shared" ca="1" si="137"/>
        <v>#N/A</v>
      </c>
      <c r="L591" s="143" t="e">
        <f t="shared" ca="1" si="138"/>
        <v>#N/A</v>
      </c>
      <c r="M591" s="145" t="str">
        <f t="shared" ca="1" si="141"/>
        <v>-</v>
      </c>
      <c r="N591" s="145" t="str">
        <f t="shared" ca="1" si="140"/>
        <v>-</v>
      </c>
      <c r="O591" s="143" t="e">
        <f t="shared" ca="1" si="139"/>
        <v>#N/A</v>
      </c>
    </row>
    <row r="592" spans="1:15">
      <c r="A592" s="143">
        <v>558</v>
      </c>
      <c r="B592" s="143" t="str">
        <f t="shared" ca="1" si="133"/>
        <v>N</v>
      </c>
      <c r="C592" s="143" t="str">
        <f t="shared" ca="1" si="145"/>
        <v>-</v>
      </c>
      <c r="D592" s="143" t="str">
        <f t="shared" ca="1" si="145"/>
        <v>-</v>
      </c>
      <c r="E592" s="143" t="str">
        <f t="shared" ca="1" si="145"/>
        <v>-</v>
      </c>
      <c r="F592" s="143" t="str">
        <f t="shared" ca="1" si="145"/>
        <v>-</v>
      </c>
      <c r="G592" s="151" t="str">
        <f t="shared" ca="1" si="145"/>
        <v>-</v>
      </c>
      <c r="H592" s="143" t="e">
        <f t="shared" ca="1" si="134"/>
        <v>#N/A</v>
      </c>
      <c r="I592" s="143" t="e">
        <f t="shared" ca="1" si="135"/>
        <v>#N/A</v>
      </c>
      <c r="J592" s="143" t="e">
        <f t="shared" ca="1" si="136"/>
        <v>#N/A</v>
      </c>
      <c r="K592" s="143" t="e">
        <f t="shared" ca="1" si="137"/>
        <v>#N/A</v>
      </c>
      <c r="L592" s="143" t="e">
        <f t="shared" ca="1" si="138"/>
        <v>#N/A</v>
      </c>
      <c r="M592" s="145" t="str">
        <f t="shared" ca="1" si="141"/>
        <v>-</v>
      </c>
      <c r="N592" s="145" t="str">
        <f t="shared" ca="1" si="140"/>
        <v>-</v>
      </c>
      <c r="O592" s="143" t="e">
        <f t="shared" ca="1" si="139"/>
        <v>#N/A</v>
      </c>
    </row>
    <row r="593" spans="1:15">
      <c r="A593" s="143">
        <v>559</v>
      </c>
      <c r="B593" s="143" t="str">
        <f t="shared" ca="1" si="133"/>
        <v>N</v>
      </c>
      <c r="C593" s="143" t="str">
        <f t="shared" ca="1" si="145"/>
        <v>-</v>
      </c>
      <c r="D593" s="143" t="str">
        <f t="shared" ca="1" si="145"/>
        <v>-</v>
      </c>
      <c r="E593" s="143" t="str">
        <f t="shared" ca="1" si="145"/>
        <v>-</v>
      </c>
      <c r="F593" s="143" t="str">
        <f t="shared" ca="1" si="145"/>
        <v>-</v>
      </c>
      <c r="G593" s="151" t="str">
        <f t="shared" ca="1" si="145"/>
        <v>-</v>
      </c>
      <c r="H593" s="143" t="e">
        <f t="shared" ca="1" si="134"/>
        <v>#N/A</v>
      </c>
      <c r="I593" s="143" t="e">
        <f t="shared" ca="1" si="135"/>
        <v>#N/A</v>
      </c>
      <c r="J593" s="143" t="e">
        <f t="shared" ca="1" si="136"/>
        <v>#N/A</v>
      </c>
      <c r="K593" s="143" t="e">
        <f t="shared" ca="1" si="137"/>
        <v>#N/A</v>
      </c>
      <c r="L593" s="143" t="e">
        <f t="shared" ca="1" si="138"/>
        <v>#N/A</v>
      </c>
      <c r="M593" s="145" t="str">
        <f t="shared" ca="1" si="141"/>
        <v>-</v>
      </c>
      <c r="N593" s="145" t="str">
        <f t="shared" ca="1" si="140"/>
        <v>-</v>
      </c>
      <c r="O593" s="143" t="e">
        <f t="shared" ca="1" si="139"/>
        <v>#N/A</v>
      </c>
    </row>
    <row r="594" spans="1:15">
      <c r="A594" s="143">
        <v>560</v>
      </c>
      <c r="B594" s="143" t="str">
        <f t="shared" ca="1" si="133"/>
        <v>N</v>
      </c>
      <c r="C594" s="143" t="str">
        <f t="shared" ca="1" si="145"/>
        <v>-</v>
      </c>
      <c r="D594" s="143" t="str">
        <f t="shared" ca="1" si="145"/>
        <v>-</v>
      </c>
      <c r="E594" s="143" t="str">
        <f t="shared" ca="1" si="145"/>
        <v>-</v>
      </c>
      <c r="F594" s="143" t="str">
        <f t="shared" ca="1" si="145"/>
        <v>-</v>
      </c>
      <c r="G594" s="151" t="str">
        <f t="shared" ca="1" si="145"/>
        <v>-</v>
      </c>
      <c r="H594" s="143" t="e">
        <f t="shared" ca="1" si="134"/>
        <v>#N/A</v>
      </c>
      <c r="I594" s="143" t="e">
        <f t="shared" ca="1" si="135"/>
        <v>#N/A</v>
      </c>
      <c r="J594" s="143" t="e">
        <f t="shared" ca="1" si="136"/>
        <v>#N/A</v>
      </c>
      <c r="K594" s="143" t="e">
        <f t="shared" ca="1" si="137"/>
        <v>#N/A</v>
      </c>
      <c r="L594" s="143" t="e">
        <f t="shared" ca="1" si="138"/>
        <v>#N/A</v>
      </c>
      <c r="M594" s="145" t="str">
        <f t="shared" ca="1" si="141"/>
        <v>-</v>
      </c>
      <c r="N594" s="145" t="str">
        <f t="shared" ca="1" si="140"/>
        <v>-</v>
      </c>
      <c r="O594" s="143" t="e">
        <f t="shared" ca="1" si="139"/>
        <v>#N/A</v>
      </c>
    </row>
    <row r="595" spans="1:15">
      <c r="A595" s="143">
        <v>561</v>
      </c>
      <c r="B595" s="143" t="str">
        <f t="shared" ca="1" si="133"/>
        <v>N</v>
      </c>
      <c r="C595" s="143" t="str">
        <f t="shared" ref="C595:G604" ca="1" si="146">IF($B595="OK",OFFSET(gen_sort_ul,$A595,C$26),"-")</f>
        <v>-</v>
      </c>
      <c r="D595" s="143" t="str">
        <f t="shared" ca="1" si="146"/>
        <v>-</v>
      </c>
      <c r="E595" s="143" t="str">
        <f t="shared" ca="1" si="146"/>
        <v>-</v>
      </c>
      <c r="F595" s="143" t="str">
        <f t="shared" ca="1" si="146"/>
        <v>-</v>
      </c>
      <c r="G595" s="151" t="str">
        <f t="shared" ca="1" si="146"/>
        <v>-</v>
      </c>
      <c r="H595" s="143" t="e">
        <f t="shared" ca="1" si="134"/>
        <v>#N/A</v>
      </c>
      <c r="I595" s="143" t="e">
        <f t="shared" ca="1" si="135"/>
        <v>#N/A</v>
      </c>
      <c r="J595" s="143" t="e">
        <f t="shared" ca="1" si="136"/>
        <v>#N/A</v>
      </c>
      <c r="K595" s="143" t="e">
        <f t="shared" ca="1" si="137"/>
        <v>#N/A</v>
      </c>
      <c r="L595" s="143" t="e">
        <f t="shared" ca="1" si="138"/>
        <v>#N/A</v>
      </c>
      <c r="M595" s="145" t="str">
        <f t="shared" ca="1" si="141"/>
        <v>-</v>
      </c>
      <c r="N595" s="145" t="str">
        <f t="shared" ca="1" si="140"/>
        <v>-</v>
      </c>
      <c r="O595" s="143" t="e">
        <f t="shared" ca="1" si="139"/>
        <v>#N/A</v>
      </c>
    </row>
    <row r="596" spans="1:15">
      <c r="A596" s="143">
        <v>562</v>
      </c>
      <c r="B596" s="143" t="str">
        <f t="shared" ca="1" si="133"/>
        <v>N</v>
      </c>
      <c r="C596" s="143" t="str">
        <f t="shared" ca="1" si="146"/>
        <v>-</v>
      </c>
      <c r="D596" s="143" t="str">
        <f t="shared" ca="1" si="146"/>
        <v>-</v>
      </c>
      <c r="E596" s="143" t="str">
        <f t="shared" ca="1" si="146"/>
        <v>-</v>
      </c>
      <c r="F596" s="143" t="str">
        <f t="shared" ca="1" si="146"/>
        <v>-</v>
      </c>
      <c r="G596" s="151" t="str">
        <f t="shared" ca="1" si="146"/>
        <v>-</v>
      </c>
      <c r="H596" s="143" t="e">
        <f t="shared" ca="1" si="134"/>
        <v>#N/A</v>
      </c>
      <c r="I596" s="143" t="e">
        <f t="shared" ca="1" si="135"/>
        <v>#N/A</v>
      </c>
      <c r="J596" s="143" t="e">
        <f t="shared" ca="1" si="136"/>
        <v>#N/A</v>
      </c>
      <c r="K596" s="143" t="e">
        <f t="shared" ca="1" si="137"/>
        <v>#N/A</v>
      </c>
      <c r="L596" s="143" t="e">
        <f t="shared" ca="1" si="138"/>
        <v>#N/A</v>
      </c>
      <c r="M596" s="145" t="str">
        <f t="shared" ca="1" si="141"/>
        <v>-</v>
      </c>
      <c r="N596" s="145" t="str">
        <f t="shared" ca="1" si="140"/>
        <v>-</v>
      </c>
      <c r="O596" s="143" t="e">
        <f t="shared" ca="1" si="139"/>
        <v>#N/A</v>
      </c>
    </row>
    <row r="597" spans="1:15">
      <c r="A597" s="143">
        <v>563</v>
      </c>
      <c r="B597" s="143" t="str">
        <f t="shared" ca="1" si="133"/>
        <v>N</v>
      </c>
      <c r="C597" s="143" t="str">
        <f t="shared" ca="1" si="146"/>
        <v>-</v>
      </c>
      <c r="D597" s="143" t="str">
        <f t="shared" ca="1" si="146"/>
        <v>-</v>
      </c>
      <c r="E597" s="143" t="str">
        <f t="shared" ca="1" si="146"/>
        <v>-</v>
      </c>
      <c r="F597" s="143" t="str">
        <f t="shared" ca="1" si="146"/>
        <v>-</v>
      </c>
      <c r="G597" s="151" t="str">
        <f t="shared" ca="1" si="146"/>
        <v>-</v>
      </c>
      <c r="H597" s="143" t="e">
        <f t="shared" ca="1" si="134"/>
        <v>#N/A</v>
      </c>
      <c r="I597" s="143" t="e">
        <f t="shared" ca="1" si="135"/>
        <v>#N/A</v>
      </c>
      <c r="J597" s="143" t="e">
        <f t="shared" ca="1" si="136"/>
        <v>#N/A</v>
      </c>
      <c r="K597" s="143" t="e">
        <f t="shared" ca="1" si="137"/>
        <v>#N/A</v>
      </c>
      <c r="L597" s="143" t="e">
        <f t="shared" ca="1" si="138"/>
        <v>#N/A</v>
      </c>
      <c r="M597" s="145" t="str">
        <f t="shared" ca="1" si="141"/>
        <v>-</v>
      </c>
      <c r="N597" s="145" t="str">
        <f t="shared" ca="1" si="140"/>
        <v>-</v>
      </c>
      <c r="O597" s="143" t="e">
        <f t="shared" ca="1" si="139"/>
        <v>#N/A</v>
      </c>
    </row>
    <row r="598" spans="1:15">
      <c r="A598" s="143">
        <v>564</v>
      </c>
      <c r="B598" s="143" t="str">
        <f t="shared" ca="1" si="133"/>
        <v>N</v>
      </c>
      <c r="C598" s="143" t="str">
        <f t="shared" ca="1" si="146"/>
        <v>-</v>
      </c>
      <c r="D598" s="143" t="str">
        <f t="shared" ca="1" si="146"/>
        <v>-</v>
      </c>
      <c r="E598" s="143" t="str">
        <f t="shared" ca="1" si="146"/>
        <v>-</v>
      </c>
      <c r="F598" s="143" t="str">
        <f t="shared" ca="1" si="146"/>
        <v>-</v>
      </c>
      <c r="G598" s="151" t="str">
        <f t="shared" ca="1" si="146"/>
        <v>-</v>
      </c>
      <c r="H598" s="143" t="e">
        <f t="shared" ca="1" si="134"/>
        <v>#N/A</v>
      </c>
      <c r="I598" s="143" t="e">
        <f t="shared" ca="1" si="135"/>
        <v>#N/A</v>
      </c>
      <c r="J598" s="143" t="e">
        <f t="shared" ca="1" si="136"/>
        <v>#N/A</v>
      </c>
      <c r="K598" s="143" t="e">
        <f t="shared" ca="1" si="137"/>
        <v>#N/A</v>
      </c>
      <c r="L598" s="143" t="e">
        <f t="shared" ca="1" si="138"/>
        <v>#N/A</v>
      </c>
      <c r="M598" s="145" t="str">
        <f t="shared" ca="1" si="141"/>
        <v>-</v>
      </c>
      <c r="N598" s="145" t="str">
        <f t="shared" ca="1" si="140"/>
        <v>-</v>
      </c>
      <c r="O598" s="143" t="e">
        <f t="shared" ca="1" si="139"/>
        <v>#N/A</v>
      </c>
    </row>
    <row r="599" spans="1:15">
      <c r="A599" s="143">
        <v>565</v>
      </c>
      <c r="B599" s="143" t="str">
        <f t="shared" ca="1" si="133"/>
        <v>N</v>
      </c>
      <c r="C599" s="143" t="str">
        <f t="shared" ca="1" si="146"/>
        <v>-</v>
      </c>
      <c r="D599" s="143" t="str">
        <f t="shared" ca="1" si="146"/>
        <v>-</v>
      </c>
      <c r="E599" s="143" t="str">
        <f t="shared" ca="1" si="146"/>
        <v>-</v>
      </c>
      <c r="F599" s="143" t="str">
        <f t="shared" ca="1" si="146"/>
        <v>-</v>
      </c>
      <c r="G599" s="151" t="str">
        <f t="shared" ca="1" si="146"/>
        <v>-</v>
      </c>
      <c r="H599" s="143" t="e">
        <f t="shared" ca="1" si="134"/>
        <v>#N/A</v>
      </c>
      <c r="I599" s="143" t="e">
        <f t="shared" ca="1" si="135"/>
        <v>#N/A</v>
      </c>
      <c r="J599" s="143" t="e">
        <f t="shared" ca="1" si="136"/>
        <v>#N/A</v>
      </c>
      <c r="K599" s="143" t="e">
        <f t="shared" ca="1" si="137"/>
        <v>#N/A</v>
      </c>
      <c r="L599" s="143" t="e">
        <f t="shared" ca="1" si="138"/>
        <v>#N/A</v>
      </c>
      <c r="M599" s="145" t="str">
        <f t="shared" ca="1" si="141"/>
        <v>-</v>
      </c>
      <c r="N599" s="145" t="str">
        <f t="shared" ca="1" si="140"/>
        <v>-</v>
      </c>
      <c r="O599" s="143" t="e">
        <f t="shared" ca="1" si="139"/>
        <v>#N/A</v>
      </c>
    </row>
    <row r="600" spans="1:15">
      <c r="A600" s="143">
        <v>566</v>
      </c>
      <c r="B600" s="143" t="str">
        <f t="shared" ca="1" si="133"/>
        <v>N</v>
      </c>
      <c r="C600" s="143" t="str">
        <f t="shared" ca="1" si="146"/>
        <v>-</v>
      </c>
      <c r="D600" s="143" t="str">
        <f t="shared" ca="1" si="146"/>
        <v>-</v>
      </c>
      <c r="E600" s="143" t="str">
        <f t="shared" ca="1" si="146"/>
        <v>-</v>
      </c>
      <c r="F600" s="143" t="str">
        <f t="shared" ca="1" si="146"/>
        <v>-</v>
      </c>
      <c r="G600" s="151" t="str">
        <f t="shared" ca="1" si="146"/>
        <v>-</v>
      </c>
      <c r="H600" s="143" t="e">
        <f t="shared" ca="1" si="134"/>
        <v>#N/A</v>
      </c>
      <c r="I600" s="143" t="e">
        <f t="shared" ca="1" si="135"/>
        <v>#N/A</v>
      </c>
      <c r="J600" s="143" t="e">
        <f t="shared" ca="1" si="136"/>
        <v>#N/A</v>
      </c>
      <c r="K600" s="143" t="e">
        <f t="shared" ca="1" si="137"/>
        <v>#N/A</v>
      </c>
      <c r="L600" s="143" t="e">
        <f t="shared" ca="1" si="138"/>
        <v>#N/A</v>
      </c>
      <c r="M600" s="145" t="str">
        <f t="shared" ca="1" si="141"/>
        <v>-</v>
      </c>
      <c r="N600" s="145" t="str">
        <f t="shared" ca="1" si="140"/>
        <v>-</v>
      </c>
      <c r="O600" s="143" t="e">
        <f t="shared" ca="1" si="139"/>
        <v>#N/A</v>
      </c>
    </row>
    <row r="601" spans="1:15">
      <c r="A601" s="143">
        <v>567</v>
      </c>
      <c r="B601" s="143" t="str">
        <f t="shared" ca="1" si="133"/>
        <v>N</v>
      </c>
      <c r="C601" s="143" t="str">
        <f t="shared" ca="1" si="146"/>
        <v>-</v>
      </c>
      <c r="D601" s="143" t="str">
        <f t="shared" ca="1" si="146"/>
        <v>-</v>
      </c>
      <c r="E601" s="143" t="str">
        <f t="shared" ca="1" si="146"/>
        <v>-</v>
      </c>
      <c r="F601" s="143" t="str">
        <f t="shared" ca="1" si="146"/>
        <v>-</v>
      </c>
      <c r="G601" s="151" t="str">
        <f t="shared" ca="1" si="146"/>
        <v>-</v>
      </c>
      <c r="H601" s="143" t="e">
        <f t="shared" ca="1" si="134"/>
        <v>#N/A</v>
      </c>
      <c r="I601" s="143" t="e">
        <f t="shared" ca="1" si="135"/>
        <v>#N/A</v>
      </c>
      <c r="J601" s="143" t="e">
        <f t="shared" ca="1" si="136"/>
        <v>#N/A</v>
      </c>
      <c r="K601" s="143" t="e">
        <f t="shared" ca="1" si="137"/>
        <v>#N/A</v>
      </c>
      <c r="L601" s="143" t="e">
        <f t="shared" ca="1" si="138"/>
        <v>#N/A</v>
      </c>
      <c r="M601" s="145" t="str">
        <f t="shared" ca="1" si="141"/>
        <v>-</v>
      </c>
      <c r="N601" s="145" t="str">
        <f t="shared" ca="1" si="140"/>
        <v>-</v>
      </c>
      <c r="O601" s="143" t="e">
        <f t="shared" ca="1" si="139"/>
        <v>#N/A</v>
      </c>
    </row>
    <row r="602" spans="1:15">
      <c r="A602" s="143">
        <v>568</v>
      </c>
      <c r="B602" s="143" t="str">
        <f t="shared" ca="1" si="133"/>
        <v>N</v>
      </c>
      <c r="C602" s="143" t="str">
        <f t="shared" ca="1" si="146"/>
        <v>-</v>
      </c>
      <c r="D602" s="143" t="str">
        <f t="shared" ca="1" si="146"/>
        <v>-</v>
      </c>
      <c r="E602" s="143" t="str">
        <f t="shared" ca="1" si="146"/>
        <v>-</v>
      </c>
      <c r="F602" s="143" t="str">
        <f t="shared" ca="1" si="146"/>
        <v>-</v>
      </c>
      <c r="G602" s="151" t="str">
        <f t="shared" ca="1" si="146"/>
        <v>-</v>
      </c>
      <c r="H602" s="143" t="e">
        <f t="shared" ca="1" si="134"/>
        <v>#N/A</v>
      </c>
      <c r="I602" s="143" t="e">
        <f t="shared" ca="1" si="135"/>
        <v>#N/A</v>
      </c>
      <c r="J602" s="143" t="e">
        <f t="shared" ca="1" si="136"/>
        <v>#N/A</v>
      </c>
      <c r="K602" s="143" t="e">
        <f t="shared" ca="1" si="137"/>
        <v>#N/A</v>
      </c>
      <c r="L602" s="143" t="e">
        <f t="shared" ca="1" si="138"/>
        <v>#N/A</v>
      </c>
      <c r="M602" s="145" t="str">
        <f t="shared" ca="1" si="141"/>
        <v>-</v>
      </c>
      <c r="N602" s="145" t="str">
        <f t="shared" ca="1" si="140"/>
        <v>-</v>
      </c>
      <c r="O602" s="143" t="e">
        <f t="shared" ca="1" si="139"/>
        <v>#N/A</v>
      </c>
    </row>
    <row r="603" spans="1:15">
      <c r="A603" s="143">
        <v>569</v>
      </c>
      <c r="B603" s="143" t="str">
        <f t="shared" ca="1" si="133"/>
        <v>N</v>
      </c>
      <c r="C603" s="143" t="str">
        <f t="shared" ca="1" si="146"/>
        <v>-</v>
      </c>
      <c r="D603" s="143" t="str">
        <f t="shared" ca="1" si="146"/>
        <v>-</v>
      </c>
      <c r="E603" s="143" t="str">
        <f t="shared" ca="1" si="146"/>
        <v>-</v>
      </c>
      <c r="F603" s="143" t="str">
        <f t="shared" ca="1" si="146"/>
        <v>-</v>
      </c>
      <c r="G603" s="151" t="str">
        <f t="shared" ca="1" si="146"/>
        <v>-</v>
      </c>
      <c r="H603" s="143" t="e">
        <f t="shared" ca="1" si="134"/>
        <v>#N/A</v>
      </c>
      <c r="I603" s="143" t="e">
        <f t="shared" ca="1" si="135"/>
        <v>#N/A</v>
      </c>
      <c r="J603" s="143" t="e">
        <f t="shared" ca="1" si="136"/>
        <v>#N/A</v>
      </c>
      <c r="K603" s="143" t="e">
        <f t="shared" ca="1" si="137"/>
        <v>#N/A</v>
      </c>
      <c r="L603" s="143" t="e">
        <f t="shared" ca="1" si="138"/>
        <v>#N/A</v>
      </c>
      <c r="M603" s="145" t="str">
        <f t="shared" ca="1" si="141"/>
        <v>-</v>
      </c>
      <c r="N603" s="145" t="str">
        <f t="shared" ca="1" si="140"/>
        <v>-</v>
      </c>
      <c r="O603" s="143" t="e">
        <f t="shared" ca="1" si="139"/>
        <v>#N/A</v>
      </c>
    </row>
    <row r="604" spans="1:15">
      <c r="A604" s="143">
        <v>570</v>
      </c>
      <c r="B604" s="143" t="str">
        <f t="shared" ca="1" si="133"/>
        <v>N</v>
      </c>
      <c r="C604" s="143" t="str">
        <f t="shared" ca="1" si="146"/>
        <v>-</v>
      </c>
      <c r="D604" s="143" t="str">
        <f t="shared" ca="1" si="146"/>
        <v>-</v>
      </c>
      <c r="E604" s="143" t="str">
        <f t="shared" ca="1" si="146"/>
        <v>-</v>
      </c>
      <c r="F604" s="143" t="str">
        <f t="shared" ca="1" si="146"/>
        <v>-</v>
      </c>
      <c r="G604" s="151" t="str">
        <f t="shared" ca="1" si="146"/>
        <v>-</v>
      </c>
      <c r="H604" s="143" t="e">
        <f t="shared" ca="1" si="134"/>
        <v>#N/A</v>
      </c>
      <c r="I604" s="143" t="e">
        <f t="shared" ca="1" si="135"/>
        <v>#N/A</v>
      </c>
      <c r="J604" s="143" t="e">
        <f t="shared" ca="1" si="136"/>
        <v>#N/A</v>
      </c>
      <c r="K604" s="143" t="e">
        <f t="shared" ca="1" si="137"/>
        <v>#N/A</v>
      </c>
      <c r="L604" s="143" t="e">
        <f t="shared" ca="1" si="138"/>
        <v>#N/A</v>
      </c>
      <c r="M604" s="145" t="str">
        <f t="shared" ca="1" si="141"/>
        <v>-</v>
      </c>
      <c r="N604" s="145" t="str">
        <f t="shared" ca="1" si="140"/>
        <v>-</v>
      </c>
      <c r="O604" s="143" t="e">
        <f t="shared" ca="1" si="139"/>
        <v>#N/A</v>
      </c>
    </row>
    <row r="605" spans="1:15">
      <c r="A605" s="143">
        <v>571</v>
      </c>
      <c r="B605" s="143" t="str">
        <f t="shared" ca="1" si="133"/>
        <v>N</v>
      </c>
      <c r="C605" s="143" t="str">
        <f t="shared" ref="C605:G614" ca="1" si="147">IF($B605="OK",OFFSET(gen_sort_ul,$A605,C$26),"-")</f>
        <v>-</v>
      </c>
      <c r="D605" s="143" t="str">
        <f t="shared" ca="1" si="147"/>
        <v>-</v>
      </c>
      <c r="E605" s="143" t="str">
        <f t="shared" ca="1" si="147"/>
        <v>-</v>
      </c>
      <c r="F605" s="143" t="str">
        <f t="shared" ca="1" si="147"/>
        <v>-</v>
      </c>
      <c r="G605" s="151" t="str">
        <f t="shared" ca="1" si="147"/>
        <v>-</v>
      </c>
      <c r="H605" s="143" t="e">
        <f t="shared" ca="1" si="134"/>
        <v>#N/A</v>
      </c>
      <c r="I605" s="143" t="e">
        <f t="shared" ca="1" si="135"/>
        <v>#N/A</v>
      </c>
      <c r="J605" s="143" t="e">
        <f t="shared" ca="1" si="136"/>
        <v>#N/A</v>
      </c>
      <c r="K605" s="143" t="e">
        <f t="shared" ca="1" si="137"/>
        <v>#N/A</v>
      </c>
      <c r="L605" s="143" t="e">
        <f t="shared" ca="1" si="138"/>
        <v>#N/A</v>
      </c>
      <c r="M605" s="145" t="str">
        <f t="shared" ca="1" si="141"/>
        <v>-</v>
      </c>
      <c r="N605" s="145" t="str">
        <f t="shared" ca="1" si="140"/>
        <v>-</v>
      </c>
      <c r="O605" s="143" t="e">
        <f t="shared" ca="1" si="139"/>
        <v>#N/A</v>
      </c>
    </row>
    <row r="606" spans="1:15">
      <c r="A606" s="143">
        <v>572</v>
      </c>
      <c r="B606" s="143" t="str">
        <f t="shared" ca="1" si="133"/>
        <v>N</v>
      </c>
      <c r="C606" s="143" t="str">
        <f t="shared" ca="1" si="147"/>
        <v>-</v>
      </c>
      <c r="D606" s="143" t="str">
        <f t="shared" ca="1" si="147"/>
        <v>-</v>
      </c>
      <c r="E606" s="143" t="str">
        <f t="shared" ca="1" si="147"/>
        <v>-</v>
      </c>
      <c r="F606" s="143" t="str">
        <f t="shared" ca="1" si="147"/>
        <v>-</v>
      </c>
      <c r="G606" s="151" t="str">
        <f t="shared" ca="1" si="147"/>
        <v>-</v>
      </c>
      <c r="H606" s="143" t="e">
        <f t="shared" ca="1" si="134"/>
        <v>#N/A</v>
      </c>
      <c r="I606" s="143" t="e">
        <f t="shared" ca="1" si="135"/>
        <v>#N/A</v>
      </c>
      <c r="J606" s="143" t="e">
        <f t="shared" ca="1" si="136"/>
        <v>#N/A</v>
      </c>
      <c r="K606" s="143" t="e">
        <f t="shared" ca="1" si="137"/>
        <v>#N/A</v>
      </c>
      <c r="L606" s="143" t="e">
        <f t="shared" ca="1" si="138"/>
        <v>#N/A</v>
      </c>
      <c r="M606" s="145" t="str">
        <f t="shared" ca="1" si="141"/>
        <v>-</v>
      </c>
      <c r="N606" s="145" t="str">
        <f t="shared" ca="1" si="140"/>
        <v>-</v>
      </c>
      <c r="O606" s="143" t="e">
        <f t="shared" ca="1" si="139"/>
        <v>#N/A</v>
      </c>
    </row>
    <row r="607" spans="1:15">
      <c r="A607" s="143">
        <v>573</v>
      </c>
      <c r="B607" s="143" t="str">
        <f t="shared" ca="1" si="133"/>
        <v>N</v>
      </c>
      <c r="C607" s="143" t="str">
        <f t="shared" ca="1" si="147"/>
        <v>-</v>
      </c>
      <c r="D607" s="143" t="str">
        <f t="shared" ca="1" si="147"/>
        <v>-</v>
      </c>
      <c r="E607" s="143" t="str">
        <f t="shared" ca="1" si="147"/>
        <v>-</v>
      </c>
      <c r="F607" s="143" t="str">
        <f t="shared" ca="1" si="147"/>
        <v>-</v>
      </c>
      <c r="G607" s="151" t="str">
        <f t="shared" ca="1" si="147"/>
        <v>-</v>
      </c>
      <c r="H607" s="143" t="e">
        <f t="shared" ca="1" si="134"/>
        <v>#N/A</v>
      </c>
      <c r="I607" s="143" t="e">
        <f t="shared" ca="1" si="135"/>
        <v>#N/A</v>
      </c>
      <c r="J607" s="143" t="e">
        <f t="shared" ca="1" si="136"/>
        <v>#N/A</v>
      </c>
      <c r="K607" s="143" t="e">
        <f t="shared" ca="1" si="137"/>
        <v>#N/A</v>
      </c>
      <c r="L607" s="143" t="e">
        <f t="shared" ca="1" si="138"/>
        <v>#N/A</v>
      </c>
      <c r="M607" s="145" t="str">
        <f t="shared" ca="1" si="141"/>
        <v>-</v>
      </c>
      <c r="N607" s="145" t="str">
        <f t="shared" ca="1" si="140"/>
        <v>-</v>
      </c>
      <c r="O607" s="143" t="e">
        <f t="shared" ca="1" si="139"/>
        <v>#N/A</v>
      </c>
    </row>
    <row r="608" spans="1:15">
      <c r="A608" s="143">
        <v>574</v>
      </c>
      <c r="B608" s="143" t="str">
        <f t="shared" ca="1" si="133"/>
        <v>N</v>
      </c>
      <c r="C608" s="143" t="str">
        <f t="shared" ca="1" si="147"/>
        <v>-</v>
      </c>
      <c r="D608" s="143" t="str">
        <f t="shared" ca="1" si="147"/>
        <v>-</v>
      </c>
      <c r="E608" s="143" t="str">
        <f t="shared" ca="1" si="147"/>
        <v>-</v>
      </c>
      <c r="F608" s="143" t="str">
        <f t="shared" ca="1" si="147"/>
        <v>-</v>
      </c>
      <c r="G608" s="151" t="str">
        <f t="shared" ca="1" si="147"/>
        <v>-</v>
      </c>
      <c r="H608" s="143" t="e">
        <f t="shared" ca="1" si="134"/>
        <v>#N/A</v>
      </c>
      <c r="I608" s="143" t="e">
        <f t="shared" ca="1" si="135"/>
        <v>#N/A</v>
      </c>
      <c r="J608" s="143" t="e">
        <f t="shared" ca="1" si="136"/>
        <v>#N/A</v>
      </c>
      <c r="K608" s="143" t="e">
        <f t="shared" ca="1" si="137"/>
        <v>#N/A</v>
      </c>
      <c r="L608" s="143" t="e">
        <f t="shared" ca="1" si="138"/>
        <v>#N/A</v>
      </c>
      <c r="M608" s="145" t="str">
        <f t="shared" ca="1" si="141"/>
        <v>-</v>
      </c>
      <c r="N608" s="145" t="str">
        <f t="shared" ca="1" si="140"/>
        <v>-</v>
      </c>
      <c r="O608" s="143" t="e">
        <f t="shared" ca="1" si="139"/>
        <v>#N/A</v>
      </c>
    </row>
    <row r="609" spans="1:15">
      <c r="A609" s="143">
        <v>575</v>
      </c>
      <c r="B609" s="143" t="str">
        <f t="shared" ca="1" si="133"/>
        <v>N</v>
      </c>
      <c r="C609" s="143" t="str">
        <f t="shared" ca="1" si="147"/>
        <v>-</v>
      </c>
      <c r="D609" s="143" t="str">
        <f t="shared" ca="1" si="147"/>
        <v>-</v>
      </c>
      <c r="E609" s="143" t="str">
        <f t="shared" ca="1" si="147"/>
        <v>-</v>
      </c>
      <c r="F609" s="143" t="str">
        <f t="shared" ca="1" si="147"/>
        <v>-</v>
      </c>
      <c r="G609" s="151" t="str">
        <f t="shared" ca="1" si="147"/>
        <v>-</v>
      </c>
      <c r="H609" s="143" t="e">
        <f t="shared" ca="1" si="134"/>
        <v>#N/A</v>
      </c>
      <c r="I609" s="143" t="e">
        <f t="shared" ca="1" si="135"/>
        <v>#N/A</v>
      </c>
      <c r="J609" s="143" t="e">
        <f t="shared" ca="1" si="136"/>
        <v>#N/A</v>
      </c>
      <c r="K609" s="143" t="e">
        <f t="shared" ca="1" si="137"/>
        <v>#N/A</v>
      </c>
      <c r="L609" s="143" t="e">
        <f t="shared" ca="1" si="138"/>
        <v>#N/A</v>
      </c>
      <c r="M609" s="145" t="str">
        <f t="shared" ca="1" si="141"/>
        <v>-</v>
      </c>
      <c r="N609" s="145" t="str">
        <f t="shared" ca="1" si="140"/>
        <v>-</v>
      </c>
      <c r="O609" s="143" t="e">
        <f t="shared" ca="1" si="139"/>
        <v>#N/A</v>
      </c>
    </row>
    <row r="610" spans="1:15">
      <c r="A610" s="143">
        <v>576</v>
      </c>
      <c r="B610" s="143" t="str">
        <f t="shared" ca="1" si="133"/>
        <v>N</v>
      </c>
      <c r="C610" s="143" t="str">
        <f t="shared" ca="1" si="147"/>
        <v>-</v>
      </c>
      <c r="D610" s="143" t="str">
        <f t="shared" ca="1" si="147"/>
        <v>-</v>
      </c>
      <c r="E610" s="143" t="str">
        <f t="shared" ca="1" si="147"/>
        <v>-</v>
      </c>
      <c r="F610" s="143" t="str">
        <f t="shared" ca="1" si="147"/>
        <v>-</v>
      </c>
      <c r="G610" s="151" t="str">
        <f t="shared" ca="1" si="147"/>
        <v>-</v>
      </c>
      <c r="H610" s="143" t="e">
        <f t="shared" ca="1" si="134"/>
        <v>#N/A</v>
      </c>
      <c r="I610" s="143" t="e">
        <f t="shared" ca="1" si="135"/>
        <v>#N/A</v>
      </c>
      <c r="J610" s="143" t="e">
        <f t="shared" ca="1" si="136"/>
        <v>#N/A</v>
      </c>
      <c r="K610" s="143" t="e">
        <f t="shared" ca="1" si="137"/>
        <v>#N/A</v>
      </c>
      <c r="L610" s="143" t="e">
        <f t="shared" ca="1" si="138"/>
        <v>#N/A</v>
      </c>
      <c r="M610" s="145" t="str">
        <f t="shared" ca="1" si="141"/>
        <v>-</v>
      </c>
      <c r="N610" s="145" t="str">
        <f t="shared" ca="1" si="140"/>
        <v>-</v>
      </c>
      <c r="O610" s="143" t="e">
        <f t="shared" ca="1" si="139"/>
        <v>#N/A</v>
      </c>
    </row>
    <row r="611" spans="1:15">
      <c r="A611" s="143">
        <v>577</v>
      </c>
      <c r="B611" s="143" t="str">
        <f t="shared" ref="B611:B674" ca="1" si="148">IF(OFFSET(gen_sort_ul,$A611,0)&gt;0,IF(OFFSET(gen_sort_ul,$A611,B$26)=ignore_flag,"N","OK"),"Too long")</f>
        <v>N</v>
      </c>
      <c r="C611" s="143" t="str">
        <f t="shared" ca="1" si="147"/>
        <v>-</v>
      </c>
      <c r="D611" s="143" t="str">
        <f t="shared" ca="1" si="147"/>
        <v>-</v>
      </c>
      <c r="E611" s="143" t="str">
        <f t="shared" ca="1" si="147"/>
        <v>-</v>
      </c>
      <c r="F611" s="143" t="str">
        <f t="shared" ca="1" si="147"/>
        <v>-</v>
      </c>
      <c r="G611" s="151" t="str">
        <f t="shared" ca="1" si="147"/>
        <v>-</v>
      </c>
      <c r="H611" s="143" t="e">
        <f t="shared" ref="H611:H674" ca="1" si="149">D611&amp;IF(I611,"_"&amp;J611&amp;"_"&amp;K611&amp;"_"&amp;L611,"")</f>
        <v>#N/A</v>
      </c>
      <c r="I611" s="143" t="e">
        <f t="shared" ref="I611:I674" ca="1" si="150">INDEX(cluster_flag,MATCH(D611, hdr_cluster_gen_type,0))</f>
        <v>#N/A</v>
      </c>
      <c r="J611" s="143" t="e">
        <f t="shared" ref="J611:J674" ca="1" si="151">IF($I611,INDEX(hdr_cluster_set,MATCH(M611,OFFSET(cluster_params_ul,$O611-1,J$32-1,1,J$33))+J$32-1),"-")</f>
        <v>#N/A</v>
      </c>
      <c r="K611" s="143" t="e">
        <f t="shared" ref="K611:K674" ca="1" si="152">IF($I611,INDEX(hdr_cluster_set,MATCH(F611,OFFSET(cluster_params_ul,$O611-1,K$32-1,1,K$33))+K$32-1),"-")</f>
        <v>#N/A</v>
      </c>
      <c r="L611" s="143" t="e">
        <f t="shared" ref="L611:L674" ca="1" si="153">IF($I611,INDEX(hdr_cluster_set,MATCH(G611,OFFSET(cluster_params_ul,$O611-1,L$32-1,1,L$33))+L$32-1),"-")</f>
        <v>#N/A</v>
      </c>
      <c r="M611" s="145" t="str">
        <f t="shared" ca="1" si="141"/>
        <v>-</v>
      </c>
      <c r="N611" s="145" t="str">
        <f t="shared" ca="1" si="140"/>
        <v>-</v>
      </c>
      <c r="O611" s="143" t="e">
        <f t="shared" ref="O611:O674" ca="1" si="154">MATCH(D611,hdr_cluster_gen_type,0)</f>
        <v>#N/A</v>
      </c>
    </row>
    <row r="612" spans="1:15">
      <c r="A612" s="143">
        <v>578</v>
      </c>
      <c r="B612" s="143" t="str">
        <f t="shared" ca="1" si="148"/>
        <v>N</v>
      </c>
      <c r="C612" s="143" t="str">
        <f t="shared" ca="1" si="147"/>
        <v>-</v>
      </c>
      <c r="D612" s="143" t="str">
        <f t="shared" ca="1" si="147"/>
        <v>-</v>
      </c>
      <c r="E612" s="143" t="str">
        <f t="shared" ca="1" si="147"/>
        <v>-</v>
      </c>
      <c r="F612" s="143" t="str">
        <f t="shared" ca="1" si="147"/>
        <v>-</v>
      </c>
      <c r="G612" s="151" t="str">
        <f t="shared" ca="1" si="147"/>
        <v>-</v>
      </c>
      <c r="H612" s="143" t="e">
        <f t="shared" ca="1" si="149"/>
        <v>#N/A</v>
      </c>
      <c r="I612" s="143" t="e">
        <f t="shared" ca="1" si="150"/>
        <v>#N/A</v>
      </c>
      <c r="J612" s="143" t="e">
        <f t="shared" ca="1" si="151"/>
        <v>#N/A</v>
      </c>
      <c r="K612" s="143" t="e">
        <f t="shared" ca="1" si="152"/>
        <v>#N/A</v>
      </c>
      <c r="L612" s="143" t="e">
        <f t="shared" ca="1" si="153"/>
        <v>#N/A</v>
      </c>
      <c r="M612" s="145" t="str">
        <f t="shared" ca="1" si="141"/>
        <v>-</v>
      </c>
      <c r="N612" s="145" t="str">
        <f t="shared" ref="N612:N675" ca="1" si="155">IF($B612="OK",OFFSET(gen_sort_ul,$A612,N$26),"-")</f>
        <v>-</v>
      </c>
      <c r="O612" s="143" t="e">
        <f t="shared" ca="1" si="154"/>
        <v>#N/A</v>
      </c>
    </row>
    <row r="613" spans="1:15">
      <c r="A613" s="143">
        <v>579</v>
      </c>
      <c r="B613" s="143" t="str">
        <f t="shared" ca="1" si="148"/>
        <v>N</v>
      </c>
      <c r="C613" s="143" t="str">
        <f t="shared" ca="1" si="147"/>
        <v>-</v>
      </c>
      <c r="D613" s="143" t="str">
        <f t="shared" ca="1" si="147"/>
        <v>-</v>
      </c>
      <c r="E613" s="143" t="str">
        <f t="shared" ca="1" si="147"/>
        <v>-</v>
      </c>
      <c r="F613" s="143" t="str">
        <f t="shared" ca="1" si="147"/>
        <v>-</v>
      </c>
      <c r="G613" s="151" t="str">
        <f t="shared" ca="1" si="147"/>
        <v>-</v>
      </c>
      <c r="H613" s="143" t="e">
        <f t="shared" ca="1" si="149"/>
        <v>#N/A</v>
      </c>
      <c r="I613" s="143" t="e">
        <f t="shared" ca="1" si="150"/>
        <v>#N/A</v>
      </c>
      <c r="J613" s="143" t="e">
        <f t="shared" ca="1" si="151"/>
        <v>#N/A</v>
      </c>
      <c r="K613" s="143" t="e">
        <f t="shared" ca="1" si="152"/>
        <v>#N/A</v>
      </c>
      <c r="L613" s="143" t="e">
        <f t="shared" ca="1" si="153"/>
        <v>#N/A</v>
      </c>
      <c r="M613" s="145" t="str">
        <f t="shared" ref="M613:M676" ca="1" si="156">IF($B613="OK",OFFSET(gen_sort_ul,$A613,M$26),"-")</f>
        <v>-</v>
      </c>
      <c r="N613" s="145" t="str">
        <f t="shared" ca="1" si="155"/>
        <v>-</v>
      </c>
      <c r="O613" s="143" t="e">
        <f t="shared" ca="1" si="154"/>
        <v>#N/A</v>
      </c>
    </row>
    <row r="614" spans="1:15">
      <c r="A614" s="143">
        <v>580</v>
      </c>
      <c r="B614" s="143" t="str">
        <f t="shared" ca="1" si="148"/>
        <v>N</v>
      </c>
      <c r="C614" s="143" t="str">
        <f t="shared" ca="1" si="147"/>
        <v>-</v>
      </c>
      <c r="D614" s="143" t="str">
        <f t="shared" ca="1" si="147"/>
        <v>-</v>
      </c>
      <c r="E614" s="143" t="str">
        <f t="shared" ca="1" si="147"/>
        <v>-</v>
      </c>
      <c r="F614" s="143" t="str">
        <f t="shared" ca="1" si="147"/>
        <v>-</v>
      </c>
      <c r="G614" s="151" t="str">
        <f t="shared" ca="1" si="147"/>
        <v>-</v>
      </c>
      <c r="H614" s="143" t="e">
        <f t="shared" ca="1" si="149"/>
        <v>#N/A</v>
      </c>
      <c r="I614" s="143" t="e">
        <f t="shared" ca="1" si="150"/>
        <v>#N/A</v>
      </c>
      <c r="J614" s="143" t="e">
        <f t="shared" ca="1" si="151"/>
        <v>#N/A</v>
      </c>
      <c r="K614" s="143" t="e">
        <f t="shared" ca="1" si="152"/>
        <v>#N/A</v>
      </c>
      <c r="L614" s="143" t="e">
        <f t="shared" ca="1" si="153"/>
        <v>#N/A</v>
      </c>
      <c r="M614" s="145" t="str">
        <f t="shared" ca="1" si="156"/>
        <v>-</v>
      </c>
      <c r="N614" s="145" t="str">
        <f t="shared" ca="1" si="155"/>
        <v>-</v>
      </c>
      <c r="O614" s="143" t="e">
        <f t="shared" ca="1" si="154"/>
        <v>#N/A</v>
      </c>
    </row>
    <row r="615" spans="1:15">
      <c r="A615" s="143">
        <v>581</v>
      </c>
      <c r="B615" s="143" t="str">
        <f t="shared" ca="1" si="148"/>
        <v>N</v>
      </c>
      <c r="C615" s="143" t="str">
        <f t="shared" ref="C615:G624" ca="1" si="157">IF($B615="OK",OFFSET(gen_sort_ul,$A615,C$26),"-")</f>
        <v>-</v>
      </c>
      <c r="D615" s="143" t="str">
        <f t="shared" ca="1" si="157"/>
        <v>-</v>
      </c>
      <c r="E615" s="143" t="str">
        <f t="shared" ca="1" si="157"/>
        <v>-</v>
      </c>
      <c r="F615" s="143" t="str">
        <f t="shared" ca="1" si="157"/>
        <v>-</v>
      </c>
      <c r="G615" s="151" t="str">
        <f t="shared" ca="1" si="157"/>
        <v>-</v>
      </c>
      <c r="H615" s="143" t="e">
        <f t="shared" ca="1" si="149"/>
        <v>#N/A</v>
      </c>
      <c r="I615" s="143" t="e">
        <f t="shared" ca="1" si="150"/>
        <v>#N/A</v>
      </c>
      <c r="J615" s="143" t="e">
        <f t="shared" ca="1" si="151"/>
        <v>#N/A</v>
      </c>
      <c r="K615" s="143" t="e">
        <f t="shared" ca="1" si="152"/>
        <v>#N/A</v>
      </c>
      <c r="L615" s="143" t="e">
        <f t="shared" ca="1" si="153"/>
        <v>#N/A</v>
      </c>
      <c r="M615" s="145" t="str">
        <f t="shared" ca="1" si="156"/>
        <v>-</v>
      </c>
      <c r="N615" s="145" t="str">
        <f t="shared" ca="1" si="155"/>
        <v>-</v>
      </c>
      <c r="O615" s="143" t="e">
        <f t="shared" ca="1" si="154"/>
        <v>#N/A</v>
      </c>
    </row>
    <row r="616" spans="1:15">
      <c r="A616" s="143">
        <v>582</v>
      </c>
      <c r="B616" s="143" t="str">
        <f t="shared" ca="1" si="148"/>
        <v>N</v>
      </c>
      <c r="C616" s="143" t="str">
        <f t="shared" ca="1" si="157"/>
        <v>-</v>
      </c>
      <c r="D616" s="143" t="str">
        <f t="shared" ca="1" si="157"/>
        <v>-</v>
      </c>
      <c r="E616" s="143" t="str">
        <f t="shared" ca="1" si="157"/>
        <v>-</v>
      </c>
      <c r="F616" s="143" t="str">
        <f t="shared" ca="1" si="157"/>
        <v>-</v>
      </c>
      <c r="G616" s="151" t="str">
        <f t="shared" ca="1" si="157"/>
        <v>-</v>
      </c>
      <c r="H616" s="143" t="e">
        <f t="shared" ca="1" si="149"/>
        <v>#N/A</v>
      </c>
      <c r="I616" s="143" t="e">
        <f t="shared" ca="1" si="150"/>
        <v>#N/A</v>
      </c>
      <c r="J616" s="143" t="e">
        <f t="shared" ca="1" si="151"/>
        <v>#N/A</v>
      </c>
      <c r="K616" s="143" t="e">
        <f t="shared" ca="1" si="152"/>
        <v>#N/A</v>
      </c>
      <c r="L616" s="143" t="e">
        <f t="shared" ca="1" si="153"/>
        <v>#N/A</v>
      </c>
      <c r="M616" s="145" t="str">
        <f t="shared" ca="1" si="156"/>
        <v>-</v>
      </c>
      <c r="N616" s="145" t="str">
        <f t="shared" ca="1" si="155"/>
        <v>-</v>
      </c>
      <c r="O616" s="143" t="e">
        <f t="shared" ca="1" si="154"/>
        <v>#N/A</v>
      </c>
    </row>
    <row r="617" spans="1:15">
      <c r="A617" s="143">
        <v>583</v>
      </c>
      <c r="B617" s="143" t="str">
        <f t="shared" ca="1" si="148"/>
        <v>N</v>
      </c>
      <c r="C617" s="143" t="str">
        <f t="shared" ca="1" si="157"/>
        <v>-</v>
      </c>
      <c r="D617" s="143" t="str">
        <f t="shared" ca="1" si="157"/>
        <v>-</v>
      </c>
      <c r="E617" s="143" t="str">
        <f t="shared" ca="1" si="157"/>
        <v>-</v>
      </c>
      <c r="F617" s="143" t="str">
        <f t="shared" ca="1" si="157"/>
        <v>-</v>
      </c>
      <c r="G617" s="151" t="str">
        <f t="shared" ca="1" si="157"/>
        <v>-</v>
      </c>
      <c r="H617" s="143" t="e">
        <f t="shared" ca="1" si="149"/>
        <v>#N/A</v>
      </c>
      <c r="I617" s="143" t="e">
        <f t="shared" ca="1" si="150"/>
        <v>#N/A</v>
      </c>
      <c r="J617" s="143" t="e">
        <f t="shared" ca="1" si="151"/>
        <v>#N/A</v>
      </c>
      <c r="K617" s="143" t="e">
        <f t="shared" ca="1" si="152"/>
        <v>#N/A</v>
      </c>
      <c r="L617" s="143" t="e">
        <f t="shared" ca="1" si="153"/>
        <v>#N/A</v>
      </c>
      <c r="M617" s="145" t="str">
        <f t="shared" ca="1" si="156"/>
        <v>-</v>
      </c>
      <c r="N617" s="145" t="str">
        <f t="shared" ca="1" si="155"/>
        <v>-</v>
      </c>
      <c r="O617" s="143" t="e">
        <f t="shared" ca="1" si="154"/>
        <v>#N/A</v>
      </c>
    </row>
    <row r="618" spans="1:15">
      <c r="A618" s="143">
        <v>584</v>
      </c>
      <c r="B618" s="143" t="str">
        <f t="shared" ca="1" si="148"/>
        <v>N</v>
      </c>
      <c r="C618" s="143" t="str">
        <f t="shared" ca="1" si="157"/>
        <v>-</v>
      </c>
      <c r="D618" s="143" t="str">
        <f t="shared" ca="1" si="157"/>
        <v>-</v>
      </c>
      <c r="E618" s="143" t="str">
        <f t="shared" ca="1" si="157"/>
        <v>-</v>
      </c>
      <c r="F618" s="143" t="str">
        <f t="shared" ca="1" si="157"/>
        <v>-</v>
      </c>
      <c r="G618" s="151" t="str">
        <f t="shared" ca="1" si="157"/>
        <v>-</v>
      </c>
      <c r="H618" s="143" t="e">
        <f t="shared" ca="1" si="149"/>
        <v>#N/A</v>
      </c>
      <c r="I618" s="143" t="e">
        <f t="shared" ca="1" si="150"/>
        <v>#N/A</v>
      </c>
      <c r="J618" s="143" t="e">
        <f t="shared" ca="1" si="151"/>
        <v>#N/A</v>
      </c>
      <c r="K618" s="143" t="e">
        <f t="shared" ca="1" si="152"/>
        <v>#N/A</v>
      </c>
      <c r="L618" s="143" t="e">
        <f t="shared" ca="1" si="153"/>
        <v>#N/A</v>
      </c>
      <c r="M618" s="145" t="str">
        <f t="shared" ca="1" si="156"/>
        <v>-</v>
      </c>
      <c r="N618" s="145" t="str">
        <f t="shared" ca="1" si="155"/>
        <v>-</v>
      </c>
      <c r="O618" s="143" t="e">
        <f t="shared" ca="1" si="154"/>
        <v>#N/A</v>
      </c>
    </row>
    <row r="619" spans="1:15">
      <c r="A619" s="143">
        <v>585</v>
      </c>
      <c r="B619" s="143" t="str">
        <f t="shared" ca="1" si="148"/>
        <v>N</v>
      </c>
      <c r="C619" s="143" t="str">
        <f t="shared" ca="1" si="157"/>
        <v>-</v>
      </c>
      <c r="D619" s="143" t="str">
        <f t="shared" ca="1" si="157"/>
        <v>-</v>
      </c>
      <c r="E619" s="143" t="str">
        <f t="shared" ca="1" si="157"/>
        <v>-</v>
      </c>
      <c r="F619" s="143" t="str">
        <f t="shared" ca="1" si="157"/>
        <v>-</v>
      </c>
      <c r="G619" s="151" t="str">
        <f t="shared" ca="1" si="157"/>
        <v>-</v>
      </c>
      <c r="H619" s="143" t="e">
        <f t="shared" ca="1" si="149"/>
        <v>#N/A</v>
      </c>
      <c r="I619" s="143" t="e">
        <f t="shared" ca="1" si="150"/>
        <v>#N/A</v>
      </c>
      <c r="J619" s="143" t="e">
        <f t="shared" ca="1" si="151"/>
        <v>#N/A</v>
      </c>
      <c r="K619" s="143" t="e">
        <f t="shared" ca="1" si="152"/>
        <v>#N/A</v>
      </c>
      <c r="L619" s="143" t="e">
        <f t="shared" ca="1" si="153"/>
        <v>#N/A</v>
      </c>
      <c r="M619" s="145" t="str">
        <f t="shared" ca="1" si="156"/>
        <v>-</v>
      </c>
      <c r="N619" s="145" t="str">
        <f t="shared" ca="1" si="155"/>
        <v>-</v>
      </c>
      <c r="O619" s="143" t="e">
        <f t="shared" ca="1" si="154"/>
        <v>#N/A</v>
      </c>
    </row>
    <row r="620" spans="1:15">
      <c r="A620" s="143">
        <v>586</v>
      </c>
      <c r="B620" s="143" t="str">
        <f t="shared" ca="1" si="148"/>
        <v>N</v>
      </c>
      <c r="C620" s="143" t="str">
        <f t="shared" ca="1" si="157"/>
        <v>-</v>
      </c>
      <c r="D620" s="143" t="str">
        <f t="shared" ca="1" si="157"/>
        <v>-</v>
      </c>
      <c r="E620" s="143" t="str">
        <f t="shared" ca="1" si="157"/>
        <v>-</v>
      </c>
      <c r="F620" s="143" t="str">
        <f t="shared" ca="1" si="157"/>
        <v>-</v>
      </c>
      <c r="G620" s="151" t="str">
        <f t="shared" ca="1" si="157"/>
        <v>-</v>
      </c>
      <c r="H620" s="143" t="e">
        <f t="shared" ca="1" si="149"/>
        <v>#N/A</v>
      </c>
      <c r="I620" s="143" t="e">
        <f t="shared" ca="1" si="150"/>
        <v>#N/A</v>
      </c>
      <c r="J620" s="143" t="e">
        <f t="shared" ca="1" si="151"/>
        <v>#N/A</v>
      </c>
      <c r="K620" s="143" t="e">
        <f t="shared" ca="1" si="152"/>
        <v>#N/A</v>
      </c>
      <c r="L620" s="143" t="e">
        <f t="shared" ca="1" si="153"/>
        <v>#N/A</v>
      </c>
      <c r="M620" s="145" t="str">
        <f t="shared" ca="1" si="156"/>
        <v>-</v>
      </c>
      <c r="N620" s="145" t="str">
        <f t="shared" ca="1" si="155"/>
        <v>-</v>
      </c>
      <c r="O620" s="143" t="e">
        <f t="shared" ca="1" si="154"/>
        <v>#N/A</v>
      </c>
    </row>
    <row r="621" spans="1:15">
      <c r="A621" s="143">
        <v>587</v>
      </c>
      <c r="B621" s="143" t="str">
        <f t="shared" ca="1" si="148"/>
        <v>N</v>
      </c>
      <c r="C621" s="143" t="str">
        <f t="shared" ca="1" si="157"/>
        <v>-</v>
      </c>
      <c r="D621" s="143" t="str">
        <f t="shared" ca="1" si="157"/>
        <v>-</v>
      </c>
      <c r="E621" s="143" t="str">
        <f t="shared" ca="1" si="157"/>
        <v>-</v>
      </c>
      <c r="F621" s="143" t="str">
        <f t="shared" ca="1" si="157"/>
        <v>-</v>
      </c>
      <c r="G621" s="151" t="str">
        <f t="shared" ca="1" si="157"/>
        <v>-</v>
      </c>
      <c r="H621" s="143" t="e">
        <f t="shared" ca="1" si="149"/>
        <v>#N/A</v>
      </c>
      <c r="I621" s="143" t="e">
        <f t="shared" ca="1" si="150"/>
        <v>#N/A</v>
      </c>
      <c r="J621" s="143" t="e">
        <f t="shared" ca="1" si="151"/>
        <v>#N/A</v>
      </c>
      <c r="K621" s="143" t="e">
        <f t="shared" ca="1" si="152"/>
        <v>#N/A</v>
      </c>
      <c r="L621" s="143" t="e">
        <f t="shared" ca="1" si="153"/>
        <v>#N/A</v>
      </c>
      <c r="M621" s="145" t="str">
        <f t="shared" ca="1" si="156"/>
        <v>-</v>
      </c>
      <c r="N621" s="145" t="str">
        <f t="shared" ca="1" si="155"/>
        <v>-</v>
      </c>
      <c r="O621" s="143" t="e">
        <f t="shared" ca="1" si="154"/>
        <v>#N/A</v>
      </c>
    </row>
    <row r="622" spans="1:15">
      <c r="A622" s="143">
        <v>588</v>
      </c>
      <c r="B622" s="143" t="str">
        <f t="shared" ca="1" si="148"/>
        <v>N</v>
      </c>
      <c r="C622" s="143" t="str">
        <f t="shared" ca="1" si="157"/>
        <v>-</v>
      </c>
      <c r="D622" s="143" t="str">
        <f t="shared" ca="1" si="157"/>
        <v>-</v>
      </c>
      <c r="E622" s="143" t="str">
        <f t="shared" ca="1" si="157"/>
        <v>-</v>
      </c>
      <c r="F622" s="143" t="str">
        <f t="shared" ca="1" si="157"/>
        <v>-</v>
      </c>
      <c r="G622" s="151" t="str">
        <f t="shared" ca="1" si="157"/>
        <v>-</v>
      </c>
      <c r="H622" s="143" t="e">
        <f t="shared" ca="1" si="149"/>
        <v>#N/A</v>
      </c>
      <c r="I622" s="143" t="e">
        <f t="shared" ca="1" si="150"/>
        <v>#N/A</v>
      </c>
      <c r="J622" s="143" t="e">
        <f t="shared" ca="1" si="151"/>
        <v>#N/A</v>
      </c>
      <c r="K622" s="143" t="e">
        <f t="shared" ca="1" si="152"/>
        <v>#N/A</v>
      </c>
      <c r="L622" s="143" t="e">
        <f t="shared" ca="1" si="153"/>
        <v>#N/A</v>
      </c>
      <c r="M622" s="145" t="str">
        <f t="shared" ca="1" si="156"/>
        <v>-</v>
      </c>
      <c r="N622" s="145" t="str">
        <f t="shared" ca="1" si="155"/>
        <v>-</v>
      </c>
      <c r="O622" s="143" t="e">
        <f t="shared" ca="1" si="154"/>
        <v>#N/A</v>
      </c>
    </row>
    <row r="623" spans="1:15">
      <c r="A623" s="143">
        <v>589</v>
      </c>
      <c r="B623" s="143" t="str">
        <f t="shared" ca="1" si="148"/>
        <v>N</v>
      </c>
      <c r="C623" s="143" t="str">
        <f t="shared" ca="1" si="157"/>
        <v>-</v>
      </c>
      <c r="D623" s="143" t="str">
        <f t="shared" ca="1" si="157"/>
        <v>-</v>
      </c>
      <c r="E623" s="143" t="str">
        <f t="shared" ca="1" si="157"/>
        <v>-</v>
      </c>
      <c r="F623" s="143" t="str">
        <f t="shared" ca="1" si="157"/>
        <v>-</v>
      </c>
      <c r="G623" s="151" t="str">
        <f t="shared" ca="1" si="157"/>
        <v>-</v>
      </c>
      <c r="H623" s="143" t="e">
        <f t="shared" ca="1" si="149"/>
        <v>#N/A</v>
      </c>
      <c r="I623" s="143" t="e">
        <f t="shared" ca="1" si="150"/>
        <v>#N/A</v>
      </c>
      <c r="J623" s="143" t="e">
        <f t="shared" ca="1" si="151"/>
        <v>#N/A</v>
      </c>
      <c r="K623" s="143" t="e">
        <f t="shared" ca="1" si="152"/>
        <v>#N/A</v>
      </c>
      <c r="L623" s="143" t="e">
        <f t="shared" ca="1" si="153"/>
        <v>#N/A</v>
      </c>
      <c r="M623" s="145" t="str">
        <f t="shared" ca="1" si="156"/>
        <v>-</v>
      </c>
      <c r="N623" s="145" t="str">
        <f t="shared" ca="1" si="155"/>
        <v>-</v>
      </c>
      <c r="O623" s="143" t="e">
        <f t="shared" ca="1" si="154"/>
        <v>#N/A</v>
      </c>
    </row>
    <row r="624" spans="1:15">
      <c r="A624" s="143">
        <v>590</v>
      </c>
      <c r="B624" s="143" t="str">
        <f t="shared" ca="1" si="148"/>
        <v>N</v>
      </c>
      <c r="C624" s="143" t="str">
        <f t="shared" ca="1" si="157"/>
        <v>-</v>
      </c>
      <c r="D624" s="143" t="str">
        <f t="shared" ca="1" si="157"/>
        <v>-</v>
      </c>
      <c r="E624" s="143" t="str">
        <f t="shared" ca="1" si="157"/>
        <v>-</v>
      </c>
      <c r="F624" s="143" t="str">
        <f t="shared" ca="1" si="157"/>
        <v>-</v>
      </c>
      <c r="G624" s="151" t="str">
        <f t="shared" ca="1" si="157"/>
        <v>-</v>
      </c>
      <c r="H624" s="143" t="e">
        <f t="shared" ca="1" si="149"/>
        <v>#N/A</v>
      </c>
      <c r="I624" s="143" t="e">
        <f t="shared" ca="1" si="150"/>
        <v>#N/A</v>
      </c>
      <c r="J624" s="143" t="e">
        <f t="shared" ca="1" si="151"/>
        <v>#N/A</v>
      </c>
      <c r="K624" s="143" t="e">
        <f t="shared" ca="1" si="152"/>
        <v>#N/A</v>
      </c>
      <c r="L624" s="143" t="e">
        <f t="shared" ca="1" si="153"/>
        <v>#N/A</v>
      </c>
      <c r="M624" s="145" t="str">
        <f t="shared" ca="1" si="156"/>
        <v>-</v>
      </c>
      <c r="N624" s="145" t="str">
        <f t="shared" ca="1" si="155"/>
        <v>-</v>
      </c>
      <c r="O624" s="143" t="e">
        <f t="shared" ca="1" si="154"/>
        <v>#N/A</v>
      </c>
    </row>
    <row r="625" spans="1:15">
      <c r="A625" s="143">
        <v>591</v>
      </c>
      <c r="B625" s="143" t="str">
        <f t="shared" ca="1" si="148"/>
        <v>N</v>
      </c>
      <c r="C625" s="143" t="str">
        <f t="shared" ref="C625:G634" ca="1" si="158">IF($B625="OK",OFFSET(gen_sort_ul,$A625,C$26),"-")</f>
        <v>-</v>
      </c>
      <c r="D625" s="143" t="str">
        <f t="shared" ca="1" si="158"/>
        <v>-</v>
      </c>
      <c r="E625" s="143" t="str">
        <f t="shared" ca="1" si="158"/>
        <v>-</v>
      </c>
      <c r="F625" s="143" t="str">
        <f t="shared" ca="1" si="158"/>
        <v>-</v>
      </c>
      <c r="G625" s="151" t="str">
        <f t="shared" ca="1" si="158"/>
        <v>-</v>
      </c>
      <c r="H625" s="143" t="e">
        <f t="shared" ca="1" si="149"/>
        <v>#N/A</v>
      </c>
      <c r="I625" s="143" t="e">
        <f t="shared" ca="1" si="150"/>
        <v>#N/A</v>
      </c>
      <c r="J625" s="143" t="e">
        <f t="shared" ca="1" si="151"/>
        <v>#N/A</v>
      </c>
      <c r="K625" s="143" t="e">
        <f t="shared" ca="1" si="152"/>
        <v>#N/A</v>
      </c>
      <c r="L625" s="143" t="e">
        <f t="shared" ca="1" si="153"/>
        <v>#N/A</v>
      </c>
      <c r="M625" s="145" t="str">
        <f t="shared" ca="1" si="156"/>
        <v>-</v>
      </c>
      <c r="N625" s="145" t="str">
        <f t="shared" ca="1" si="155"/>
        <v>-</v>
      </c>
      <c r="O625" s="143" t="e">
        <f t="shared" ca="1" si="154"/>
        <v>#N/A</v>
      </c>
    </row>
    <row r="626" spans="1:15">
      <c r="A626" s="143">
        <v>592</v>
      </c>
      <c r="B626" s="143" t="str">
        <f t="shared" ca="1" si="148"/>
        <v>N</v>
      </c>
      <c r="C626" s="143" t="str">
        <f t="shared" ca="1" si="158"/>
        <v>-</v>
      </c>
      <c r="D626" s="143" t="str">
        <f t="shared" ca="1" si="158"/>
        <v>-</v>
      </c>
      <c r="E626" s="143" t="str">
        <f t="shared" ca="1" si="158"/>
        <v>-</v>
      </c>
      <c r="F626" s="143" t="str">
        <f t="shared" ca="1" si="158"/>
        <v>-</v>
      </c>
      <c r="G626" s="151" t="str">
        <f t="shared" ca="1" si="158"/>
        <v>-</v>
      </c>
      <c r="H626" s="143" t="e">
        <f t="shared" ca="1" si="149"/>
        <v>#N/A</v>
      </c>
      <c r="I626" s="143" t="e">
        <f t="shared" ca="1" si="150"/>
        <v>#N/A</v>
      </c>
      <c r="J626" s="143" t="e">
        <f t="shared" ca="1" si="151"/>
        <v>#N/A</v>
      </c>
      <c r="K626" s="143" t="e">
        <f t="shared" ca="1" si="152"/>
        <v>#N/A</v>
      </c>
      <c r="L626" s="143" t="e">
        <f t="shared" ca="1" si="153"/>
        <v>#N/A</v>
      </c>
      <c r="M626" s="145" t="str">
        <f t="shared" ca="1" si="156"/>
        <v>-</v>
      </c>
      <c r="N626" s="145" t="str">
        <f t="shared" ca="1" si="155"/>
        <v>-</v>
      </c>
      <c r="O626" s="143" t="e">
        <f t="shared" ca="1" si="154"/>
        <v>#N/A</v>
      </c>
    </row>
    <row r="627" spans="1:15">
      <c r="A627" s="143">
        <v>593</v>
      </c>
      <c r="B627" s="143" t="str">
        <f t="shared" ca="1" si="148"/>
        <v>N</v>
      </c>
      <c r="C627" s="143" t="str">
        <f t="shared" ca="1" si="158"/>
        <v>-</v>
      </c>
      <c r="D627" s="143" t="str">
        <f t="shared" ca="1" si="158"/>
        <v>-</v>
      </c>
      <c r="E627" s="143" t="str">
        <f t="shared" ca="1" si="158"/>
        <v>-</v>
      </c>
      <c r="F627" s="143" t="str">
        <f t="shared" ca="1" si="158"/>
        <v>-</v>
      </c>
      <c r="G627" s="151" t="str">
        <f t="shared" ca="1" si="158"/>
        <v>-</v>
      </c>
      <c r="H627" s="143" t="e">
        <f t="shared" ca="1" si="149"/>
        <v>#N/A</v>
      </c>
      <c r="I627" s="143" t="e">
        <f t="shared" ca="1" si="150"/>
        <v>#N/A</v>
      </c>
      <c r="J627" s="143" t="e">
        <f t="shared" ca="1" si="151"/>
        <v>#N/A</v>
      </c>
      <c r="K627" s="143" t="e">
        <f t="shared" ca="1" si="152"/>
        <v>#N/A</v>
      </c>
      <c r="L627" s="143" t="e">
        <f t="shared" ca="1" si="153"/>
        <v>#N/A</v>
      </c>
      <c r="M627" s="145" t="str">
        <f t="shared" ca="1" si="156"/>
        <v>-</v>
      </c>
      <c r="N627" s="145" t="str">
        <f t="shared" ca="1" si="155"/>
        <v>-</v>
      </c>
      <c r="O627" s="143" t="e">
        <f t="shared" ca="1" si="154"/>
        <v>#N/A</v>
      </c>
    </row>
    <row r="628" spans="1:15">
      <c r="A628" s="143">
        <v>594</v>
      </c>
      <c r="B628" s="143" t="str">
        <f t="shared" ca="1" si="148"/>
        <v>N</v>
      </c>
      <c r="C628" s="143" t="str">
        <f t="shared" ca="1" si="158"/>
        <v>-</v>
      </c>
      <c r="D628" s="143" t="str">
        <f t="shared" ca="1" si="158"/>
        <v>-</v>
      </c>
      <c r="E628" s="143" t="str">
        <f t="shared" ca="1" si="158"/>
        <v>-</v>
      </c>
      <c r="F628" s="143" t="str">
        <f t="shared" ca="1" si="158"/>
        <v>-</v>
      </c>
      <c r="G628" s="151" t="str">
        <f t="shared" ca="1" si="158"/>
        <v>-</v>
      </c>
      <c r="H628" s="143" t="e">
        <f t="shared" ca="1" si="149"/>
        <v>#N/A</v>
      </c>
      <c r="I628" s="143" t="e">
        <f t="shared" ca="1" si="150"/>
        <v>#N/A</v>
      </c>
      <c r="J628" s="143" t="e">
        <f t="shared" ca="1" si="151"/>
        <v>#N/A</v>
      </c>
      <c r="K628" s="143" t="e">
        <f t="shared" ca="1" si="152"/>
        <v>#N/A</v>
      </c>
      <c r="L628" s="143" t="e">
        <f t="shared" ca="1" si="153"/>
        <v>#N/A</v>
      </c>
      <c r="M628" s="145" t="str">
        <f t="shared" ca="1" si="156"/>
        <v>-</v>
      </c>
      <c r="N628" s="145" t="str">
        <f t="shared" ca="1" si="155"/>
        <v>-</v>
      </c>
      <c r="O628" s="143" t="e">
        <f t="shared" ca="1" si="154"/>
        <v>#N/A</v>
      </c>
    </row>
    <row r="629" spans="1:15">
      <c r="A629" s="143">
        <v>595</v>
      </c>
      <c r="B629" s="143" t="str">
        <f t="shared" ca="1" si="148"/>
        <v>N</v>
      </c>
      <c r="C629" s="143" t="str">
        <f t="shared" ca="1" si="158"/>
        <v>-</v>
      </c>
      <c r="D629" s="143" t="str">
        <f t="shared" ca="1" si="158"/>
        <v>-</v>
      </c>
      <c r="E629" s="143" t="str">
        <f t="shared" ca="1" si="158"/>
        <v>-</v>
      </c>
      <c r="F629" s="143" t="str">
        <f t="shared" ca="1" si="158"/>
        <v>-</v>
      </c>
      <c r="G629" s="151" t="str">
        <f t="shared" ca="1" si="158"/>
        <v>-</v>
      </c>
      <c r="H629" s="143" t="e">
        <f t="shared" ca="1" si="149"/>
        <v>#N/A</v>
      </c>
      <c r="I629" s="143" t="e">
        <f t="shared" ca="1" si="150"/>
        <v>#N/A</v>
      </c>
      <c r="J629" s="143" t="e">
        <f t="shared" ca="1" si="151"/>
        <v>#N/A</v>
      </c>
      <c r="K629" s="143" t="e">
        <f t="shared" ca="1" si="152"/>
        <v>#N/A</v>
      </c>
      <c r="L629" s="143" t="e">
        <f t="shared" ca="1" si="153"/>
        <v>#N/A</v>
      </c>
      <c r="M629" s="145" t="str">
        <f t="shared" ca="1" si="156"/>
        <v>-</v>
      </c>
      <c r="N629" s="145" t="str">
        <f t="shared" ca="1" si="155"/>
        <v>-</v>
      </c>
      <c r="O629" s="143" t="e">
        <f t="shared" ca="1" si="154"/>
        <v>#N/A</v>
      </c>
    </row>
    <row r="630" spans="1:15">
      <c r="A630" s="143">
        <v>596</v>
      </c>
      <c r="B630" s="143" t="str">
        <f t="shared" ca="1" si="148"/>
        <v>N</v>
      </c>
      <c r="C630" s="143" t="str">
        <f t="shared" ca="1" si="158"/>
        <v>-</v>
      </c>
      <c r="D630" s="143" t="str">
        <f t="shared" ca="1" si="158"/>
        <v>-</v>
      </c>
      <c r="E630" s="143" t="str">
        <f t="shared" ca="1" si="158"/>
        <v>-</v>
      </c>
      <c r="F630" s="143" t="str">
        <f t="shared" ca="1" si="158"/>
        <v>-</v>
      </c>
      <c r="G630" s="151" t="str">
        <f t="shared" ca="1" si="158"/>
        <v>-</v>
      </c>
      <c r="H630" s="143" t="e">
        <f t="shared" ca="1" si="149"/>
        <v>#N/A</v>
      </c>
      <c r="I630" s="143" t="e">
        <f t="shared" ca="1" si="150"/>
        <v>#N/A</v>
      </c>
      <c r="J630" s="143" t="e">
        <f t="shared" ca="1" si="151"/>
        <v>#N/A</v>
      </c>
      <c r="K630" s="143" t="e">
        <f t="shared" ca="1" si="152"/>
        <v>#N/A</v>
      </c>
      <c r="L630" s="143" t="e">
        <f t="shared" ca="1" si="153"/>
        <v>#N/A</v>
      </c>
      <c r="M630" s="145" t="str">
        <f t="shared" ca="1" si="156"/>
        <v>-</v>
      </c>
      <c r="N630" s="145" t="str">
        <f t="shared" ca="1" si="155"/>
        <v>-</v>
      </c>
      <c r="O630" s="143" t="e">
        <f t="shared" ca="1" si="154"/>
        <v>#N/A</v>
      </c>
    </row>
    <row r="631" spans="1:15">
      <c r="A631" s="143">
        <v>597</v>
      </c>
      <c r="B631" s="143" t="str">
        <f t="shared" ca="1" si="148"/>
        <v>N</v>
      </c>
      <c r="C631" s="143" t="str">
        <f t="shared" ca="1" si="158"/>
        <v>-</v>
      </c>
      <c r="D631" s="143" t="str">
        <f t="shared" ca="1" si="158"/>
        <v>-</v>
      </c>
      <c r="E631" s="143" t="str">
        <f t="shared" ca="1" si="158"/>
        <v>-</v>
      </c>
      <c r="F631" s="143" t="str">
        <f t="shared" ca="1" si="158"/>
        <v>-</v>
      </c>
      <c r="G631" s="151" t="str">
        <f t="shared" ca="1" si="158"/>
        <v>-</v>
      </c>
      <c r="H631" s="143" t="e">
        <f t="shared" ca="1" si="149"/>
        <v>#N/A</v>
      </c>
      <c r="I631" s="143" t="e">
        <f t="shared" ca="1" si="150"/>
        <v>#N/A</v>
      </c>
      <c r="J631" s="143" t="e">
        <f t="shared" ca="1" si="151"/>
        <v>#N/A</v>
      </c>
      <c r="K631" s="143" t="e">
        <f t="shared" ca="1" si="152"/>
        <v>#N/A</v>
      </c>
      <c r="L631" s="143" t="e">
        <f t="shared" ca="1" si="153"/>
        <v>#N/A</v>
      </c>
      <c r="M631" s="145" t="str">
        <f t="shared" ca="1" si="156"/>
        <v>-</v>
      </c>
      <c r="N631" s="145" t="str">
        <f t="shared" ca="1" si="155"/>
        <v>-</v>
      </c>
      <c r="O631" s="143" t="e">
        <f t="shared" ca="1" si="154"/>
        <v>#N/A</v>
      </c>
    </row>
    <row r="632" spans="1:15">
      <c r="A632" s="143">
        <v>598</v>
      </c>
      <c r="B632" s="143" t="str">
        <f t="shared" ca="1" si="148"/>
        <v>N</v>
      </c>
      <c r="C632" s="143" t="str">
        <f t="shared" ca="1" si="158"/>
        <v>-</v>
      </c>
      <c r="D632" s="143" t="str">
        <f t="shared" ca="1" si="158"/>
        <v>-</v>
      </c>
      <c r="E632" s="143" t="str">
        <f t="shared" ca="1" si="158"/>
        <v>-</v>
      </c>
      <c r="F632" s="143" t="str">
        <f t="shared" ca="1" si="158"/>
        <v>-</v>
      </c>
      <c r="G632" s="151" t="str">
        <f t="shared" ca="1" si="158"/>
        <v>-</v>
      </c>
      <c r="H632" s="143" t="e">
        <f t="shared" ca="1" si="149"/>
        <v>#N/A</v>
      </c>
      <c r="I632" s="143" t="e">
        <f t="shared" ca="1" si="150"/>
        <v>#N/A</v>
      </c>
      <c r="J632" s="143" t="e">
        <f t="shared" ca="1" si="151"/>
        <v>#N/A</v>
      </c>
      <c r="K632" s="143" t="e">
        <f t="shared" ca="1" si="152"/>
        <v>#N/A</v>
      </c>
      <c r="L632" s="143" t="e">
        <f t="shared" ca="1" si="153"/>
        <v>#N/A</v>
      </c>
      <c r="M632" s="145" t="str">
        <f t="shared" ca="1" si="156"/>
        <v>-</v>
      </c>
      <c r="N632" s="145" t="str">
        <f t="shared" ca="1" si="155"/>
        <v>-</v>
      </c>
      <c r="O632" s="143" t="e">
        <f t="shared" ca="1" si="154"/>
        <v>#N/A</v>
      </c>
    </row>
    <row r="633" spans="1:15">
      <c r="A633" s="143">
        <v>599</v>
      </c>
      <c r="B633" s="143" t="str">
        <f t="shared" ca="1" si="148"/>
        <v>N</v>
      </c>
      <c r="C633" s="143" t="str">
        <f t="shared" ca="1" si="158"/>
        <v>-</v>
      </c>
      <c r="D633" s="143" t="str">
        <f t="shared" ca="1" si="158"/>
        <v>-</v>
      </c>
      <c r="E633" s="143" t="str">
        <f t="shared" ca="1" si="158"/>
        <v>-</v>
      </c>
      <c r="F633" s="143" t="str">
        <f t="shared" ca="1" si="158"/>
        <v>-</v>
      </c>
      <c r="G633" s="151" t="str">
        <f t="shared" ca="1" si="158"/>
        <v>-</v>
      </c>
      <c r="H633" s="143" t="e">
        <f t="shared" ca="1" si="149"/>
        <v>#N/A</v>
      </c>
      <c r="I633" s="143" t="e">
        <f t="shared" ca="1" si="150"/>
        <v>#N/A</v>
      </c>
      <c r="J633" s="143" t="e">
        <f t="shared" ca="1" si="151"/>
        <v>#N/A</v>
      </c>
      <c r="K633" s="143" t="e">
        <f t="shared" ca="1" si="152"/>
        <v>#N/A</v>
      </c>
      <c r="L633" s="143" t="e">
        <f t="shared" ca="1" si="153"/>
        <v>#N/A</v>
      </c>
      <c r="M633" s="145" t="str">
        <f t="shared" ca="1" si="156"/>
        <v>-</v>
      </c>
      <c r="N633" s="145" t="str">
        <f t="shared" ca="1" si="155"/>
        <v>-</v>
      </c>
      <c r="O633" s="143" t="e">
        <f t="shared" ca="1" si="154"/>
        <v>#N/A</v>
      </c>
    </row>
    <row r="634" spans="1:15">
      <c r="A634" s="143">
        <v>600</v>
      </c>
      <c r="B634" s="143" t="str">
        <f t="shared" ca="1" si="148"/>
        <v>N</v>
      </c>
      <c r="C634" s="143" t="str">
        <f t="shared" ca="1" si="158"/>
        <v>-</v>
      </c>
      <c r="D634" s="143" t="str">
        <f t="shared" ca="1" si="158"/>
        <v>-</v>
      </c>
      <c r="E634" s="143" t="str">
        <f t="shared" ca="1" si="158"/>
        <v>-</v>
      </c>
      <c r="F634" s="143" t="str">
        <f t="shared" ca="1" si="158"/>
        <v>-</v>
      </c>
      <c r="G634" s="151" t="str">
        <f t="shared" ca="1" si="158"/>
        <v>-</v>
      </c>
      <c r="H634" s="143" t="e">
        <f t="shared" ca="1" si="149"/>
        <v>#N/A</v>
      </c>
      <c r="I634" s="143" t="e">
        <f t="shared" ca="1" si="150"/>
        <v>#N/A</v>
      </c>
      <c r="J634" s="143" t="e">
        <f t="shared" ca="1" si="151"/>
        <v>#N/A</v>
      </c>
      <c r="K634" s="143" t="e">
        <f t="shared" ca="1" si="152"/>
        <v>#N/A</v>
      </c>
      <c r="L634" s="143" t="e">
        <f t="shared" ca="1" si="153"/>
        <v>#N/A</v>
      </c>
      <c r="M634" s="145" t="str">
        <f t="shared" ca="1" si="156"/>
        <v>-</v>
      </c>
      <c r="N634" s="145" t="str">
        <f t="shared" ca="1" si="155"/>
        <v>-</v>
      </c>
      <c r="O634" s="143" t="e">
        <f t="shared" ca="1" si="154"/>
        <v>#N/A</v>
      </c>
    </row>
    <row r="635" spans="1:15">
      <c r="A635" s="143">
        <v>601</v>
      </c>
      <c r="B635" s="143" t="str">
        <f t="shared" ca="1" si="148"/>
        <v>N</v>
      </c>
      <c r="C635" s="143" t="str">
        <f t="shared" ref="C635:G644" ca="1" si="159">IF($B635="OK",OFFSET(gen_sort_ul,$A635,C$26),"-")</f>
        <v>-</v>
      </c>
      <c r="D635" s="143" t="str">
        <f t="shared" ca="1" si="159"/>
        <v>-</v>
      </c>
      <c r="E635" s="143" t="str">
        <f t="shared" ca="1" si="159"/>
        <v>-</v>
      </c>
      <c r="F635" s="143" t="str">
        <f t="shared" ca="1" si="159"/>
        <v>-</v>
      </c>
      <c r="G635" s="151" t="str">
        <f t="shared" ca="1" si="159"/>
        <v>-</v>
      </c>
      <c r="H635" s="143" t="e">
        <f t="shared" ca="1" si="149"/>
        <v>#N/A</v>
      </c>
      <c r="I635" s="143" t="e">
        <f t="shared" ca="1" si="150"/>
        <v>#N/A</v>
      </c>
      <c r="J635" s="143" t="e">
        <f t="shared" ca="1" si="151"/>
        <v>#N/A</v>
      </c>
      <c r="K635" s="143" t="e">
        <f t="shared" ca="1" si="152"/>
        <v>#N/A</v>
      </c>
      <c r="L635" s="143" t="e">
        <f t="shared" ca="1" si="153"/>
        <v>#N/A</v>
      </c>
      <c r="M635" s="145" t="str">
        <f t="shared" ca="1" si="156"/>
        <v>-</v>
      </c>
      <c r="N635" s="145" t="str">
        <f t="shared" ca="1" si="155"/>
        <v>-</v>
      </c>
      <c r="O635" s="143" t="e">
        <f t="shared" ca="1" si="154"/>
        <v>#N/A</v>
      </c>
    </row>
    <row r="636" spans="1:15">
      <c r="A636" s="143">
        <v>602</v>
      </c>
      <c r="B636" s="143" t="str">
        <f t="shared" ca="1" si="148"/>
        <v>N</v>
      </c>
      <c r="C636" s="143" t="str">
        <f t="shared" ca="1" si="159"/>
        <v>-</v>
      </c>
      <c r="D636" s="143" t="str">
        <f t="shared" ca="1" si="159"/>
        <v>-</v>
      </c>
      <c r="E636" s="143" t="str">
        <f t="shared" ca="1" si="159"/>
        <v>-</v>
      </c>
      <c r="F636" s="143" t="str">
        <f t="shared" ca="1" si="159"/>
        <v>-</v>
      </c>
      <c r="G636" s="151" t="str">
        <f t="shared" ca="1" si="159"/>
        <v>-</v>
      </c>
      <c r="H636" s="143" t="e">
        <f t="shared" ca="1" si="149"/>
        <v>#N/A</v>
      </c>
      <c r="I636" s="143" t="e">
        <f t="shared" ca="1" si="150"/>
        <v>#N/A</v>
      </c>
      <c r="J636" s="143" t="e">
        <f t="shared" ca="1" si="151"/>
        <v>#N/A</v>
      </c>
      <c r="K636" s="143" t="e">
        <f t="shared" ca="1" si="152"/>
        <v>#N/A</v>
      </c>
      <c r="L636" s="143" t="e">
        <f t="shared" ca="1" si="153"/>
        <v>#N/A</v>
      </c>
      <c r="M636" s="145" t="str">
        <f t="shared" ca="1" si="156"/>
        <v>-</v>
      </c>
      <c r="N636" s="145" t="str">
        <f t="shared" ca="1" si="155"/>
        <v>-</v>
      </c>
      <c r="O636" s="143" t="e">
        <f t="shared" ca="1" si="154"/>
        <v>#N/A</v>
      </c>
    </row>
    <row r="637" spans="1:15">
      <c r="A637" s="143">
        <v>603</v>
      </c>
      <c r="B637" s="143" t="str">
        <f t="shared" ca="1" si="148"/>
        <v>N</v>
      </c>
      <c r="C637" s="143" t="str">
        <f t="shared" ca="1" si="159"/>
        <v>-</v>
      </c>
      <c r="D637" s="143" t="str">
        <f t="shared" ca="1" si="159"/>
        <v>-</v>
      </c>
      <c r="E637" s="143" t="str">
        <f t="shared" ca="1" si="159"/>
        <v>-</v>
      </c>
      <c r="F637" s="143" t="str">
        <f t="shared" ca="1" si="159"/>
        <v>-</v>
      </c>
      <c r="G637" s="151" t="str">
        <f t="shared" ca="1" si="159"/>
        <v>-</v>
      </c>
      <c r="H637" s="143" t="e">
        <f t="shared" ca="1" si="149"/>
        <v>#N/A</v>
      </c>
      <c r="I637" s="143" t="e">
        <f t="shared" ca="1" si="150"/>
        <v>#N/A</v>
      </c>
      <c r="J637" s="143" t="e">
        <f t="shared" ca="1" si="151"/>
        <v>#N/A</v>
      </c>
      <c r="K637" s="143" t="e">
        <f t="shared" ca="1" si="152"/>
        <v>#N/A</v>
      </c>
      <c r="L637" s="143" t="e">
        <f t="shared" ca="1" si="153"/>
        <v>#N/A</v>
      </c>
      <c r="M637" s="145" t="str">
        <f t="shared" ca="1" si="156"/>
        <v>-</v>
      </c>
      <c r="N637" s="145" t="str">
        <f t="shared" ca="1" si="155"/>
        <v>-</v>
      </c>
      <c r="O637" s="143" t="e">
        <f t="shared" ca="1" si="154"/>
        <v>#N/A</v>
      </c>
    </row>
    <row r="638" spans="1:15">
      <c r="A638" s="143">
        <v>604</v>
      </c>
      <c r="B638" s="143" t="str">
        <f t="shared" ca="1" si="148"/>
        <v>N</v>
      </c>
      <c r="C638" s="143" t="str">
        <f t="shared" ca="1" si="159"/>
        <v>-</v>
      </c>
      <c r="D638" s="143" t="str">
        <f t="shared" ca="1" si="159"/>
        <v>-</v>
      </c>
      <c r="E638" s="143" t="str">
        <f t="shared" ca="1" si="159"/>
        <v>-</v>
      </c>
      <c r="F638" s="143" t="str">
        <f t="shared" ca="1" si="159"/>
        <v>-</v>
      </c>
      <c r="G638" s="151" t="str">
        <f t="shared" ca="1" si="159"/>
        <v>-</v>
      </c>
      <c r="H638" s="143" t="e">
        <f t="shared" ca="1" si="149"/>
        <v>#N/A</v>
      </c>
      <c r="I638" s="143" t="e">
        <f t="shared" ca="1" si="150"/>
        <v>#N/A</v>
      </c>
      <c r="J638" s="143" t="e">
        <f t="shared" ca="1" si="151"/>
        <v>#N/A</v>
      </c>
      <c r="K638" s="143" t="e">
        <f t="shared" ca="1" si="152"/>
        <v>#N/A</v>
      </c>
      <c r="L638" s="143" t="e">
        <f t="shared" ca="1" si="153"/>
        <v>#N/A</v>
      </c>
      <c r="M638" s="145" t="str">
        <f t="shared" ca="1" si="156"/>
        <v>-</v>
      </c>
      <c r="N638" s="145" t="str">
        <f t="shared" ca="1" si="155"/>
        <v>-</v>
      </c>
      <c r="O638" s="143" t="e">
        <f t="shared" ca="1" si="154"/>
        <v>#N/A</v>
      </c>
    </row>
    <row r="639" spans="1:15">
      <c r="A639" s="143">
        <v>605</v>
      </c>
      <c r="B639" s="143" t="str">
        <f t="shared" ca="1" si="148"/>
        <v>N</v>
      </c>
      <c r="C639" s="143" t="str">
        <f t="shared" ca="1" si="159"/>
        <v>-</v>
      </c>
      <c r="D639" s="143" t="str">
        <f t="shared" ca="1" si="159"/>
        <v>-</v>
      </c>
      <c r="E639" s="143" t="str">
        <f t="shared" ca="1" si="159"/>
        <v>-</v>
      </c>
      <c r="F639" s="143" t="str">
        <f t="shared" ca="1" si="159"/>
        <v>-</v>
      </c>
      <c r="G639" s="151" t="str">
        <f t="shared" ca="1" si="159"/>
        <v>-</v>
      </c>
      <c r="H639" s="143" t="e">
        <f t="shared" ca="1" si="149"/>
        <v>#N/A</v>
      </c>
      <c r="I639" s="143" t="e">
        <f t="shared" ca="1" si="150"/>
        <v>#N/A</v>
      </c>
      <c r="J639" s="143" t="e">
        <f t="shared" ca="1" si="151"/>
        <v>#N/A</v>
      </c>
      <c r="K639" s="143" t="e">
        <f t="shared" ca="1" si="152"/>
        <v>#N/A</v>
      </c>
      <c r="L639" s="143" t="e">
        <f t="shared" ca="1" si="153"/>
        <v>#N/A</v>
      </c>
      <c r="M639" s="145" t="str">
        <f t="shared" ca="1" si="156"/>
        <v>-</v>
      </c>
      <c r="N639" s="145" t="str">
        <f t="shared" ca="1" si="155"/>
        <v>-</v>
      </c>
      <c r="O639" s="143" t="e">
        <f t="shared" ca="1" si="154"/>
        <v>#N/A</v>
      </c>
    </row>
    <row r="640" spans="1:15">
      <c r="A640" s="143">
        <v>606</v>
      </c>
      <c r="B640" s="143" t="str">
        <f t="shared" ca="1" si="148"/>
        <v>N</v>
      </c>
      <c r="C640" s="143" t="str">
        <f t="shared" ca="1" si="159"/>
        <v>-</v>
      </c>
      <c r="D640" s="143" t="str">
        <f t="shared" ca="1" si="159"/>
        <v>-</v>
      </c>
      <c r="E640" s="143" t="str">
        <f t="shared" ca="1" si="159"/>
        <v>-</v>
      </c>
      <c r="F640" s="143" t="str">
        <f t="shared" ca="1" si="159"/>
        <v>-</v>
      </c>
      <c r="G640" s="151" t="str">
        <f t="shared" ca="1" si="159"/>
        <v>-</v>
      </c>
      <c r="H640" s="143" t="e">
        <f t="shared" ca="1" si="149"/>
        <v>#N/A</v>
      </c>
      <c r="I640" s="143" t="e">
        <f t="shared" ca="1" si="150"/>
        <v>#N/A</v>
      </c>
      <c r="J640" s="143" t="e">
        <f t="shared" ca="1" si="151"/>
        <v>#N/A</v>
      </c>
      <c r="K640" s="143" t="e">
        <f t="shared" ca="1" si="152"/>
        <v>#N/A</v>
      </c>
      <c r="L640" s="143" t="e">
        <f t="shared" ca="1" si="153"/>
        <v>#N/A</v>
      </c>
      <c r="M640" s="145" t="str">
        <f t="shared" ca="1" si="156"/>
        <v>-</v>
      </c>
      <c r="N640" s="145" t="str">
        <f t="shared" ca="1" si="155"/>
        <v>-</v>
      </c>
      <c r="O640" s="143" t="e">
        <f t="shared" ca="1" si="154"/>
        <v>#N/A</v>
      </c>
    </row>
    <row r="641" spans="1:15">
      <c r="A641" s="143">
        <v>607</v>
      </c>
      <c r="B641" s="143" t="str">
        <f t="shared" ca="1" si="148"/>
        <v>N</v>
      </c>
      <c r="C641" s="143" t="str">
        <f t="shared" ca="1" si="159"/>
        <v>-</v>
      </c>
      <c r="D641" s="143" t="str">
        <f t="shared" ca="1" si="159"/>
        <v>-</v>
      </c>
      <c r="E641" s="143" t="str">
        <f t="shared" ca="1" si="159"/>
        <v>-</v>
      </c>
      <c r="F641" s="143" t="str">
        <f t="shared" ca="1" si="159"/>
        <v>-</v>
      </c>
      <c r="G641" s="151" t="str">
        <f t="shared" ca="1" si="159"/>
        <v>-</v>
      </c>
      <c r="H641" s="143" t="e">
        <f t="shared" ca="1" si="149"/>
        <v>#N/A</v>
      </c>
      <c r="I641" s="143" t="e">
        <f t="shared" ca="1" si="150"/>
        <v>#N/A</v>
      </c>
      <c r="J641" s="143" t="e">
        <f t="shared" ca="1" si="151"/>
        <v>#N/A</v>
      </c>
      <c r="K641" s="143" t="e">
        <f t="shared" ca="1" si="152"/>
        <v>#N/A</v>
      </c>
      <c r="L641" s="143" t="e">
        <f t="shared" ca="1" si="153"/>
        <v>#N/A</v>
      </c>
      <c r="M641" s="145" t="str">
        <f t="shared" ca="1" si="156"/>
        <v>-</v>
      </c>
      <c r="N641" s="145" t="str">
        <f t="shared" ca="1" si="155"/>
        <v>-</v>
      </c>
      <c r="O641" s="143" t="e">
        <f t="shared" ca="1" si="154"/>
        <v>#N/A</v>
      </c>
    </row>
    <row r="642" spans="1:15">
      <c r="A642" s="143">
        <v>608</v>
      </c>
      <c r="B642" s="143" t="str">
        <f t="shared" ca="1" si="148"/>
        <v>N</v>
      </c>
      <c r="C642" s="143" t="str">
        <f t="shared" ca="1" si="159"/>
        <v>-</v>
      </c>
      <c r="D642" s="143" t="str">
        <f t="shared" ca="1" si="159"/>
        <v>-</v>
      </c>
      <c r="E642" s="143" t="str">
        <f t="shared" ca="1" si="159"/>
        <v>-</v>
      </c>
      <c r="F642" s="143" t="str">
        <f t="shared" ca="1" si="159"/>
        <v>-</v>
      </c>
      <c r="G642" s="151" t="str">
        <f t="shared" ca="1" si="159"/>
        <v>-</v>
      </c>
      <c r="H642" s="143" t="e">
        <f t="shared" ca="1" si="149"/>
        <v>#N/A</v>
      </c>
      <c r="I642" s="143" t="e">
        <f t="shared" ca="1" si="150"/>
        <v>#N/A</v>
      </c>
      <c r="J642" s="143" t="e">
        <f t="shared" ca="1" si="151"/>
        <v>#N/A</v>
      </c>
      <c r="K642" s="143" t="e">
        <f t="shared" ca="1" si="152"/>
        <v>#N/A</v>
      </c>
      <c r="L642" s="143" t="e">
        <f t="shared" ca="1" si="153"/>
        <v>#N/A</v>
      </c>
      <c r="M642" s="145" t="str">
        <f t="shared" ca="1" si="156"/>
        <v>-</v>
      </c>
      <c r="N642" s="145" t="str">
        <f t="shared" ca="1" si="155"/>
        <v>-</v>
      </c>
      <c r="O642" s="143" t="e">
        <f t="shared" ca="1" si="154"/>
        <v>#N/A</v>
      </c>
    </row>
    <row r="643" spans="1:15">
      <c r="A643" s="143">
        <v>609</v>
      </c>
      <c r="B643" s="143" t="str">
        <f t="shared" ca="1" si="148"/>
        <v>N</v>
      </c>
      <c r="C643" s="143" t="str">
        <f t="shared" ca="1" si="159"/>
        <v>-</v>
      </c>
      <c r="D643" s="143" t="str">
        <f t="shared" ca="1" si="159"/>
        <v>-</v>
      </c>
      <c r="E643" s="143" t="str">
        <f t="shared" ca="1" si="159"/>
        <v>-</v>
      </c>
      <c r="F643" s="143" t="str">
        <f t="shared" ca="1" si="159"/>
        <v>-</v>
      </c>
      <c r="G643" s="151" t="str">
        <f t="shared" ca="1" si="159"/>
        <v>-</v>
      </c>
      <c r="H643" s="143" t="e">
        <f t="shared" ca="1" si="149"/>
        <v>#N/A</v>
      </c>
      <c r="I643" s="143" t="e">
        <f t="shared" ca="1" si="150"/>
        <v>#N/A</v>
      </c>
      <c r="J643" s="143" t="e">
        <f t="shared" ca="1" si="151"/>
        <v>#N/A</v>
      </c>
      <c r="K643" s="143" t="e">
        <f t="shared" ca="1" si="152"/>
        <v>#N/A</v>
      </c>
      <c r="L643" s="143" t="e">
        <f t="shared" ca="1" si="153"/>
        <v>#N/A</v>
      </c>
      <c r="M643" s="145" t="str">
        <f t="shared" ca="1" si="156"/>
        <v>-</v>
      </c>
      <c r="N643" s="145" t="str">
        <f t="shared" ca="1" si="155"/>
        <v>-</v>
      </c>
      <c r="O643" s="143" t="e">
        <f t="shared" ca="1" si="154"/>
        <v>#N/A</v>
      </c>
    </row>
    <row r="644" spans="1:15">
      <c r="A644" s="143">
        <v>610</v>
      </c>
      <c r="B644" s="143" t="str">
        <f t="shared" ca="1" si="148"/>
        <v>N</v>
      </c>
      <c r="C644" s="143" t="str">
        <f t="shared" ca="1" si="159"/>
        <v>-</v>
      </c>
      <c r="D644" s="143" t="str">
        <f t="shared" ca="1" si="159"/>
        <v>-</v>
      </c>
      <c r="E644" s="143" t="str">
        <f t="shared" ca="1" si="159"/>
        <v>-</v>
      </c>
      <c r="F644" s="143" t="str">
        <f t="shared" ca="1" si="159"/>
        <v>-</v>
      </c>
      <c r="G644" s="151" t="str">
        <f t="shared" ca="1" si="159"/>
        <v>-</v>
      </c>
      <c r="H644" s="143" t="e">
        <f t="shared" ca="1" si="149"/>
        <v>#N/A</v>
      </c>
      <c r="I644" s="143" t="e">
        <f t="shared" ca="1" si="150"/>
        <v>#N/A</v>
      </c>
      <c r="J644" s="143" t="e">
        <f t="shared" ca="1" si="151"/>
        <v>#N/A</v>
      </c>
      <c r="K644" s="143" t="e">
        <f t="shared" ca="1" si="152"/>
        <v>#N/A</v>
      </c>
      <c r="L644" s="143" t="e">
        <f t="shared" ca="1" si="153"/>
        <v>#N/A</v>
      </c>
      <c r="M644" s="145" t="str">
        <f t="shared" ca="1" si="156"/>
        <v>-</v>
      </c>
      <c r="N644" s="145" t="str">
        <f t="shared" ca="1" si="155"/>
        <v>-</v>
      </c>
      <c r="O644" s="143" t="e">
        <f t="shared" ca="1" si="154"/>
        <v>#N/A</v>
      </c>
    </row>
    <row r="645" spans="1:15">
      <c r="A645" s="143">
        <v>611</v>
      </c>
      <c r="B645" s="143" t="str">
        <f t="shared" ca="1" si="148"/>
        <v>N</v>
      </c>
      <c r="C645" s="143" t="str">
        <f t="shared" ref="C645:G654" ca="1" si="160">IF($B645="OK",OFFSET(gen_sort_ul,$A645,C$26),"-")</f>
        <v>-</v>
      </c>
      <c r="D645" s="143" t="str">
        <f t="shared" ca="1" si="160"/>
        <v>-</v>
      </c>
      <c r="E645" s="143" t="str">
        <f t="shared" ca="1" si="160"/>
        <v>-</v>
      </c>
      <c r="F645" s="143" t="str">
        <f t="shared" ca="1" si="160"/>
        <v>-</v>
      </c>
      <c r="G645" s="151" t="str">
        <f t="shared" ca="1" si="160"/>
        <v>-</v>
      </c>
      <c r="H645" s="143" t="e">
        <f t="shared" ca="1" si="149"/>
        <v>#N/A</v>
      </c>
      <c r="I645" s="143" t="e">
        <f t="shared" ca="1" si="150"/>
        <v>#N/A</v>
      </c>
      <c r="J645" s="143" t="e">
        <f t="shared" ca="1" si="151"/>
        <v>#N/A</v>
      </c>
      <c r="K645" s="143" t="e">
        <f t="shared" ca="1" si="152"/>
        <v>#N/A</v>
      </c>
      <c r="L645" s="143" t="e">
        <f t="shared" ca="1" si="153"/>
        <v>#N/A</v>
      </c>
      <c r="M645" s="145" t="str">
        <f t="shared" ca="1" si="156"/>
        <v>-</v>
      </c>
      <c r="N645" s="145" t="str">
        <f t="shared" ca="1" si="155"/>
        <v>-</v>
      </c>
      <c r="O645" s="143" t="e">
        <f t="shared" ca="1" si="154"/>
        <v>#N/A</v>
      </c>
    </row>
    <row r="646" spans="1:15">
      <c r="A646" s="143">
        <v>612</v>
      </c>
      <c r="B646" s="143" t="str">
        <f t="shared" ca="1" si="148"/>
        <v>N</v>
      </c>
      <c r="C646" s="143" t="str">
        <f t="shared" ca="1" si="160"/>
        <v>-</v>
      </c>
      <c r="D646" s="143" t="str">
        <f t="shared" ca="1" si="160"/>
        <v>-</v>
      </c>
      <c r="E646" s="143" t="str">
        <f t="shared" ca="1" si="160"/>
        <v>-</v>
      </c>
      <c r="F646" s="143" t="str">
        <f t="shared" ca="1" si="160"/>
        <v>-</v>
      </c>
      <c r="G646" s="151" t="str">
        <f t="shared" ca="1" si="160"/>
        <v>-</v>
      </c>
      <c r="H646" s="143" t="e">
        <f t="shared" ca="1" si="149"/>
        <v>#N/A</v>
      </c>
      <c r="I646" s="143" t="e">
        <f t="shared" ca="1" si="150"/>
        <v>#N/A</v>
      </c>
      <c r="J646" s="143" t="e">
        <f t="shared" ca="1" si="151"/>
        <v>#N/A</v>
      </c>
      <c r="K646" s="143" t="e">
        <f t="shared" ca="1" si="152"/>
        <v>#N/A</v>
      </c>
      <c r="L646" s="143" t="e">
        <f t="shared" ca="1" si="153"/>
        <v>#N/A</v>
      </c>
      <c r="M646" s="145" t="str">
        <f t="shared" ca="1" si="156"/>
        <v>-</v>
      </c>
      <c r="N646" s="145" t="str">
        <f t="shared" ca="1" si="155"/>
        <v>-</v>
      </c>
      <c r="O646" s="143" t="e">
        <f t="shared" ca="1" si="154"/>
        <v>#N/A</v>
      </c>
    </row>
    <row r="647" spans="1:15">
      <c r="A647" s="143">
        <v>613</v>
      </c>
      <c r="B647" s="143" t="str">
        <f t="shared" ca="1" si="148"/>
        <v>N</v>
      </c>
      <c r="C647" s="143" t="str">
        <f t="shared" ca="1" si="160"/>
        <v>-</v>
      </c>
      <c r="D647" s="143" t="str">
        <f t="shared" ca="1" si="160"/>
        <v>-</v>
      </c>
      <c r="E647" s="143" t="str">
        <f t="shared" ca="1" si="160"/>
        <v>-</v>
      </c>
      <c r="F647" s="143" t="str">
        <f t="shared" ca="1" si="160"/>
        <v>-</v>
      </c>
      <c r="G647" s="151" t="str">
        <f t="shared" ca="1" si="160"/>
        <v>-</v>
      </c>
      <c r="H647" s="143" t="e">
        <f t="shared" ca="1" si="149"/>
        <v>#N/A</v>
      </c>
      <c r="I647" s="143" t="e">
        <f t="shared" ca="1" si="150"/>
        <v>#N/A</v>
      </c>
      <c r="J647" s="143" t="e">
        <f t="shared" ca="1" si="151"/>
        <v>#N/A</v>
      </c>
      <c r="K647" s="143" t="e">
        <f t="shared" ca="1" si="152"/>
        <v>#N/A</v>
      </c>
      <c r="L647" s="143" t="e">
        <f t="shared" ca="1" si="153"/>
        <v>#N/A</v>
      </c>
      <c r="M647" s="145" t="str">
        <f t="shared" ca="1" si="156"/>
        <v>-</v>
      </c>
      <c r="N647" s="145" t="str">
        <f t="shared" ca="1" si="155"/>
        <v>-</v>
      </c>
      <c r="O647" s="143" t="e">
        <f t="shared" ca="1" si="154"/>
        <v>#N/A</v>
      </c>
    </row>
    <row r="648" spans="1:15">
      <c r="A648" s="143">
        <v>614</v>
      </c>
      <c r="B648" s="143" t="str">
        <f t="shared" ca="1" si="148"/>
        <v>N</v>
      </c>
      <c r="C648" s="143" t="str">
        <f t="shared" ca="1" si="160"/>
        <v>-</v>
      </c>
      <c r="D648" s="143" t="str">
        <f t="shared" ca="1" si="160"/>
        <v>-</v>
      </c>
      <c r="E648" s="143" t="str">
        <f t="shared" ca="1" si="160"/>
        <v>-</v>
      </c>
      <c r="F648" s="143" t="str">
        <f t="shared" ca="1" si="160"/>
        <v>-</v>
      </c>
      <c r="G648" s="151" t="str">
        <f t="shared" ca="1" si="160"/>
        <v>-</v>
      </c>
      <c r="H648" s="143" t="e">
        <f t="shared" ca="1" si="149"/>
        <v>#N/A</v>
      </c>
      <c r="I648" s="143" t="e">
        <f t="shared" ca="1" si="150"/>
        <v>#N/A</v>
      </c>
      <c r="J648" s="143" t="e">
        <f t="shared" ca="1" si="151"/>
        <v>#N/A</v>
      </c>
      <c r="K648" s="143" t="e">
        <f t="shared" ca="1" si="152"/>
        <v>#N/A</v>
      </c>
      <c r="L648" s="143" t="e">
        <f t="shared" ca="1" si="153"/>
        <v>#N/A</v>
      </c>
      <c r="M648" s="145" t="str">
        <f t="shared" ca="1" si="156"/>
        <v>-</v>
      </c>
      <c r="N648" s="145" t="str">
        <f t="shared" ca="1" si="155"/>
        <v>-</v>
      </c>
      <c r="O648" s="143" t="e">
        <f t="shared" ca="1" si="154"/>
        <v>#N/A</v>
      </c>
    </row>
    <row r="649" spans="1:15">
      <c r="A649" s="143">
        <v>615</v>
      </c>
      <c r="B649" s="143" t="str">
        <f t="shared" ca="1" si="148"/>
        <v>N</v>
      </c>
      <c r="C649" s="143" t="str">
        <f t="shared" ca="1" si="160"/>
        <v>-</v>
      </c>
      <c r="D649" s="143" t="str">
        <f t="shared" ca="1" si="160"/>
        <v>-</v>
      </c>
      <c r="E649" s="143" t="str">
        <f t="shared" ca="1" si="160"/>
        <v>-</v>
      </c>
      <c r="F649" s="143" t="str">
        <f t="shared" ca="1" si="160"/>
        <v>-</v>
      </c>
      <c r="G649" s="151" t="str">
        <f t="shared" ca="1" si="160"/>
        <v>-</v>
      </c>
      <c r="H649" s="143" t="e">
        <f t="shared" ca="1" si="149"/>
        <v>#N/A</v>
      </c>
      <c r="I649" s="143" t="e">
        <f t="shared" ca="1" si="150"/>
        <v>#N/A</v>
      </c>
      <c r="J649" s="143" t="e">
        <f t="shared" ca="1" si="151"/>
        <v>#N/A</v>
      </c>
      <c r="K649" s="143" t="e">
        <f t="shared" ca="1" si="152"/>
        <v>#N/A</v>
      </c>
      <c r="L649" s="143" t="e">
        <f t="shared" ca="1" si="153"/>
        <v>#N/A</v>
      </c>
      <c r="M649" s="145" t="str">
        <f t="shared" ca="1" si="156"/>
        <v>-</v>
      </c>
      <c r="N649" s="145" t="str">
        <f t="shared" ca="1" si="155"/>
        <v>-</v>
      </c>
      <c r="O649" s="143" t="e">
        <f t="shared" ca="1" si="154"/>
        <v>#N/A</v>
      </c>
    </row>
    <row r="650" spans="1:15">
      <c r="A650" s="143">
        <v>616</v>
      </c>
      <c r="B650" s="143" t="str">
        <f t="shared" ca="1" si="148"/>
        <v>N</v>
      </c>
      <c r="C650" s="143" t="str">
        <f t="shared" ca="1" si="160"/>
        <v>-</v>
      </c>
      <c r="D650" s="143" t="str">
        <f t="shared" ca="1" si="160"/>
        <v>-</v>
      </c>
      <c r="E650" s="143" t="str">
        <f t="shared" ca="1" si="160"/>
        <v>-</v>
      </c>
      <c r="F650" s="143" t="str">
        <f t="shared" ca="1" si="160"/>
        <v>-</v>
      </c>
      <c r="G650" s="151" t="str">
        <f t="shared" ca="1" si="160"/>
        <v>-</v>
      </c>
      <c r="H650" s="143" t="e">
        <f t="shared" ca="1" si="149"/>
        <v>#N/A</v>
      </c>
      <c r="I650" s="143" t="e">
        <f t="shared" ca="1" si="150"/>
        <v>#N/A</v>
      </c>
      <c r="J650" s="143" t="e">
        <f t="shared" ca="1" si="151"/>
        <v>#N/A</v>
      </c>
      <c r="K650" s="143" t="e">
        <f t="shared" ca="1" si="152"/>
        <v>#N/A</v>
      </c>
      <c r="L650" s="143" t="e">
        <f t="shared" ca="1" si="153"/>
        <v>#N/A</v>
      </c>
      <c r="M650" s="145" t="str">
        <f t="shared" ca="1" si="156"/>
        <v>-</v>
      </c>
      <c r="N650" s="145" t="str">
        <f t="shared" ca="1" si="155"/>
        <v>-</v>
      </c>
      <c r="O650" s="143" t="e">
        <f t="shared" ca="1" si="154"/>
        <v>#N/A</v>
      </c>
    </row>
    <row r="651" spans="1:15">
      <c r="A651" s="143">
        <v>617</v>
      </c>
      <c r="B651" s="143" t="str">
        <f t="shared" ca="1" si="148"/>
        <v>N</v>
      </c>
      <c r="C651" s="143" t="str">
        <f t="shared" ca="1" si="160"/>
        <v>-</v>
      </c>
      <c r="D651" s="143" t="str">
        <f t="shared" ca="1" si="160"/>
        <v>-</v>
      </c>
      <c r="E651" s="143" t="str">
        <f t="shared" ca="1" si="160"/>
        <v>-</v>
      </c>
      <c r="F651" s="143" t="str">
        <f t="shared" ca="1" si="160"/>
        <v>-</v>
      </c>
      <c r="G651" s="151" t="str">
        <f t="shared" ca="1" si="160"/>
        <v>-</v>
      </c>
      <c r="H651" s="143" t="e">
        <f t="shared" ca="1" si="149"/>
        <v>#N/A</v>
      </c>
      <c r="I651" s="143" t="e">
        <f t="shared" ca="1" si="150"/>
        <v>#N/A</v>
      </c>
      <c r="J651" s="143" t="e">
        <f t="shared" ca="1" si="151"/>
        <v>#N/A</v>
      </c>
      <c r="K651" s="143" t="e">
        <f t="shared" ca="1" si="152"/>
        <v>#N/A</v>
      </c>
      <c r="L651" s="143" t="e">
        <f t="shared" ca="1" si="153"/>
        <v>#N/A</v>
      </c>
      <c r="M651" s="145" t="str">
        <f t="shared" ca="1" si="156"/>
        <v>-</v>
      </c>
      <c r="N651" s="145" t="str">
        <f t="shared" ca="1" si="155"/>
        <v>-</v>
      </c>
      <c r="O651" s="143" t="e">
        <f t="shared" ca="1" si="154"/>
        <v>#N/A</v>
      </c>
    </row>
    <row r="652" spans="1:15">
      <c r="A652" s="143">
        <v>618</v>
      </c>
      <c r="B652" s="143" t="str">
        <f t="shared" ca="1" si="148"/>
        <v>N</v>
      </c>
      <c r="C652" s="143" t="str">
        <f t="shared" ca="1" si="160"/>
        <v>-</v>
      </c>
      <c r="D652" s="143" t="str">
        <f t="shared" ca="1" si="160"/>
        <v>-</v>
      </c>
      <c r="E652" s="143" t="str">
        <f t="shared" ca="1" si="160"/>
        <v>-</v>
      </c>
      <c r="F652" s="143" t="str">
        <f t="shared" ca="1" si="160"/>
        <v>-</v>
      </c>
      <c r="G652" s="151" t="str">
        <f t="shared" ca="1" si="160"/>
        <v>-</v>
      </c>
      <c r="H652" s="143" t="e">
        <f t="shared" ca="1" si="149"/>
        <v>#N/A</v>
      </c>
      <c r="I652" s="143" t="e">
        <f t="shared" ca="1" si="150"/>
        <v>#N/A</v>
      </c>
      <c r="J652" s="143" t="e">
        <f t="shared" ca="1" si="151"/>
        <v>#N/A</v>
      </c>
      <c r="K652" s="143" t="e">
        <f t="shared" ca="1" si="152"/>
        <v>#N/A</v>
      </c>
      <c r="L652" s="143" t="e">
        <f t="shared" ca="1" si="153"/>
        <v>#N/A</v>
      </c>
      <c r="M652" s="145" t="str">
        <f t="shared" ca="1" si="156"/>
        <v>-</v>
      </c>
      <c r="N652" s="145" t="str">
        <f t="shared" ca="1" si="155"/>
        <v>-</v>
      </c>
      <c r="O652" s="143" t="e">
        <f t="shared" ca="1" si="154"/>
        <v>#N/A</v>
      </c>
    </row>
    <row r="653" spans="1:15">
      <c r="A653" s="143">
        <v>619</v>
      </c>
      <c r="B653" s="143" t="str">
        <f t="shared" ca="1" si="148"/>
        <v>N</v>
      </c>
      <c r="C653" s="143" t="str">
        <f t="shared" ca="1" si="160"/>
        <v>-</v>
      </c>
      <c r="D653" s="143" t="str">
        <f t="shared" ca="1" si="160"/>
        <v>-</v>
      </c>
      <c r="E653" s="143" t="str">
        <f t="shared" ca="1" si="160"/>
        <v>-</v>
      </c>
      <c r="F653" s="143" t="str">
        <f t="shared" ca="1" si="160"/>
        <v>-</v>
      </c>
      <c r="G653" s="151" t="str">
        <f t="shared" ca="1" si="160"/>
        <v>-</v>
      </c>
      <c r="H653" s="143" t="e">
        <f t="shared" ca="1" si="149"/>
        <v>#N/A</v>
      </c>
      <c r="I653" s="143" t="e">
        <f t="shared" ca="1" si="150"/>
        <v>#N/A</v>
      </c>
      <c r="J653" s="143" t="e">
        <f t="shared" ca="1" si="151"/>
        <v>#N/A</v>
      </c>
      <c r="K653" s="143" t="e">
        <f t="shared" ca="1" si="152"/>
        <v>#N/A</v>
      </c>
      <c r="L653" s="143" t="e">
        <f t="shared" ca="1" si="153"/>
        <v>#N/A</v>
      </c>
      <c r="M653" s="145" t="str">
        <f t="shared" ca="1" si="156"/>
        <v>-</v>
      </c>
      <c r="N653" s="145" t="str">
        <f t="shared" ca="1" si="155"/>
        <v>-</v>
      </c>
      <c r="O653" s="143" t="e">
        <f t="shared" ca="1" si="154"/>
        <v>#N/A</v>
      </c>
    </row>
    <row r="654" spans="1:15">
      <c r="A654" s="143">
        <v>620</v>
      </c>
      <c r="B654" s="143" t="str">
        <f t="shared" ca="1" si="148"/>
        <v>N</v>
      </c>
      <c r="C654" s="143" t="str">
        <f t="shared" ca="1" si="160"/>
        <v>-</v>
      </c>
      <c r="D654" s="143" t="str">
        <f t="shared" ca="1" si="160"/>
        <v>-</v>
      </c>
      <c r="E654" s="143" t="str">
        <f t="shared" ca="1" si="160"/>
        <v>-</v>
      </c>
      <c r="F654" s="143" t="str">
        <f t="shared" ca="1" si="160"/>
        <v>-</v>
      </c>
      <c r="G654" s="151" t="str">
        <f t="shared" ca="1" si="160"/>
        <v>-</v>
      </c>
      <c r="H654" s="143" t="e">
        <f t="shared" ca="1" si="149"/>
        <v>#N/A</v>
      </c>
      <c r="I654" s="143" t="e">
        <f t="shared" ca="1" si="150"/>
        <v>#N/A</v>
      </c>
      <c r="J654" s="143" t="e">
        <f t="shared" ca="1" si="151"/>
        <v>#N/A</v>
      </c>
      <c r="K654" s="143" t="e">
        <f t="shared" ca="1" si="152"/>
        <v>#N/A</v>
      </c>
      <c r="L654" s="143" t="e">
        <f t="shared" ca="1" si="153"/>
        <v>#N/A</v>
      </c>
      <c r="M654" s="145" t="str">
        <f t="shared" ca="1" si="156"/>
        <v>-</v>
      </c>
      <c r="N654" s="145" t="str">
        <f t="shared" ca="1" si="155"/>
        <v>-</v>
      </c>
      <c r="O654" s="143" t="e">
        <f t="shared" ca="1" si="154"/>
        <v>#N/A</v>
      </c>
    </row>
    <row r="655" spans="1:15">
      <c r="A655" s="143">
        <v>621</v>
      </c>
      <c r="B655" s="143" t="str">
        <f t="shared" ca="1" si="148"/>
        <v>N</v>
      </c>
      <c r="C655" s="143" t="str">
        <f t="shared" ref="C655:G664" ca="1" si="161">IF($B655="OK",OFFSET(gen_sort_ul,$A655,C$26),"-")</f>
        <v>-</v>
      </c>
      <c r="D655" s="143" t="str">
        <f t="shared" ca="1" si="161"/>
        <v>-</v>
      </c>
      <c r="E655" s="143" t="str">
        <f t="shared" ca="1" si="161"/>
        <v>-</v>
      </c>
      <c r="F655" s="143" t="str">
        <f t="shared" ca="1" si="161"/>
        <v>-</v>
      </c>
      <c r="G655" s="151" t="str">
        <f t="shared" ca="1" si="161"/>
        <v>-</v>
      </c>
      <c r="H655" s="143" t="e">
        <f t="shared" ca="1" si="149"/>
        <v>#N/A</v>
      </c>
      <c r="I655" s="143" t="e">
        <f t="shared" ca="1" si="150"/>
        <v>#N/A</v>
      </c>
      <c r="J655" s="143" t="e">
        <f t="shared" ca="1" si="151"/>
        <v>#N/A</v>
      </c>
      <c r="K655" s="143" t="e">
        <f t="shared" ca="1" si="152"/>
        <v>#N/A</v>
      </c>
      <c r="L655" s="143" t="e">
        <f t="shared" ca="1" si="153"/>
        <v>#N/A</v>
      </c>
      <c r="M655" s="145" t="str">
        <f t="shared" ca="1" si="156"/>
        <v>-</v>
      </c>
      <c r="N655" s="145" t="str">
        <f t="shared" ca="1" si="155"/>
        <v>-</v>
      </c>
      <c r="O655" s="143" t="e">
        <f t="shared" ca="1" si="154"/>
        <v>#N/A</v>
      </c>
    </row>
    <row r="656" spans="1:15">
      <c r="A656" s="143">
        <v>622</v>
      </c>
      <c r="B656" s="143" t="str">
        <f t="shared" ca="1" si="148"/>
        <v>N</v>
      </c>
      <c r="C656" s="143" t="str">
        <f t="shared" ca="1" si="161"/>
        <v>-</v>
      </c>
      <c r="D656" s="143" t="str">
        <f t="shared" ca="1" si="161"/>
        <v>-</v>
      </c>
      <c r="E656" s="143" t="str">
        <f t="shared" ca="1" si="161"/>
        <v>-</v>
      </c>
      <c r="F656" s="143" t="str">
        <f t="shared" ca="1" si="161"/>
        <v>-</v>
      </c>
      <c r="G656" s="151" t="str">
        <f t="shared" ca="1" si="161"/>
        <v>-</v>
      </c>
      <c r="H656" s="143" t="e">
        <f t="shared" ca="1" si="149"/>
        <v>#N/A</v>
      </c>
      <c r="I656" s="143" t="e">
        <f t="shared" ca="1" si="150"/>
        <v>#N/A</v>
      </c>
      <c r="J656" s="143" t="e">
        <f t="shared" ca="1" si="151"/>
        <v>#N/A</v>
      </c>
      <c r="K656" s="143" t="e">
        <f t="shared" ca="1" si="152"/>
        <v>#N/A</v>
      </c>
      <c r="L656" s="143" t="e">
        <f t="shared" ca="1" si="153"/>
        <v>#N/A</v>
      </c>
      <c r="M656" s="145" t="str">
        <f t="shared" ca="1" si="156"/>
        <v>-</v>
      </c>
      <c r="N656" s="145" t="str">
        <f t="shared" ca="1" si="155"/>
        <v>-</v>
      </c>
      <c r="O656" s="143" t="e">
        <f t="shared" ca="1" si="154"/>
        <v>#N/A</v>
      </c>
    </row>
    <row r="657" spans="1:15">
      <c r="A657" s="143">
        <v>623</v>
      </c>
      <c r="B657" s="143" t="str">
        <f t="shared" ca="1" si="148"/>
        <v>N</v>
      </c>
      <c r="C657" s="143" t="str">
        <f t="shared" ca="1" si="161"/>
        <v>-</v>
      </c>
      <c r="D657" s="143" t="str">
        <f t="shared" ca="1" si="161"/>
        <v>-</v>
      </c>
      <c r="E657" s="143" t="str">
        <f t="shared" ca="1" si="161"/>
        <v>-</v>
      </c>
      <c r="F657" s="143" t="str">
        <f t="shared" ca="1" si="161"/>
        <v>-</v>
      </c>
      <c r="G657" s="151" t="str">
        <f t="shared" ca="1" si="161"/>
        <v>-</v>
      </c>
      <c r="H657" s="143" t="e">
        <f t="shared" ca="1" si="149"/>
        <v>#N/A</v>
      </c>
      <c r="I657" s="143" t="e">
        <f t="shared" ca="1" si="150"/>
        <v>#N/A</v>
      </c>
      <c r="J657" s="143" t="e">
        <f t="shared" ca="1" si="151"/>
        <v>#N/A</v>
      </c>
      <c r="K657" s="143" t="e">
        <f t="shared" ca="1" si="152"/>
        <v>#N/A</v>
      </c>
      <c r="L657" s="143" t="e">
        <f t="shared" ca="1" si="153"/>
        <v>#N/A</v>
      </c>
      <c r="M657" s="145" t="str">
        <f t="shared" ca="1" si="156"/>
        <v>-</v>
      </c>
      <c r="N657" s="145" t="str">
        <f t="shared" ca="1" si="155"/>
        <v>-</v>
      </c>
      <c r="O657" s="143" t="e">
        <f t="shared" ca="1" si="154"/>
        <v>#N/A</v>
      </c>
    </row>
    <row r="658" spans="1:15">
      <c r="A658" s="143">
        <v>624</v>
      </c>
      <c r="B658" s="143" t="str">
        <f t="shared" ca="1" si="148"/>
        <v>N</v>
      </c>
      <c r="C658" s="143" t="str">
        <f t="shared" ca="1" si="161"/>
        <v>-</v>
      </c>
      <c r="D658" s="143" t="str">
        <f t="shared" ca="1" si="161"/>
        <v>-</v>
      </c>
      <c r="E658" s="143" t="str">
        <f t="shared" ca="1" si="161"/>
        <v>-</v>
      </c>
      <c r="F658" s="143" t="str">
        <f t="shared" ca="1" si="161"/>
        <v>-</v>
      </c>
      <c r="G658" s="151" t="str">
        <f t="shared" ca="1" si="161"/>
        <v>-</v>
      </c>
      <c r="H658" s="143" t="e">
        <f t="shared" ca="1" si="149"/>
        <v>#N/A</v>
      </c>
      <c r="I658" s="143" t="e">
        <f t="shared" ca="1" si="150"/>
        <v>#N/A</v>
      </c>
      <c r="J658" s="143" t="e">
        <f t="shared" ca="1" si="151"/>
        <v>#N/A</v>
      </c>
      <c r="K658" s="143" t="e">
        <f t="shared" ca="1" si="152"/>
        <v>#N/A</v>
      </c>
      <c r="L658" s="143" t="e">
        <f t="shared" ca="1" si="153"/>
        <v>#N/A</v>
      </c>
      <c r="M658" s="145" t="str">
        <f t="shared" ca="1" si="156"/>
        <v>-</v>
      </c>
      <c r="N658" s="145" t="str">
        <f t="shared" ca="1" si="155"/>
        <v>-</v>
      </c>
      <c r="O658" s="143" t="e">
        <f t="shared" ca="1" si="154"/>
        <v>#N/A</v>
      </c>
    </row>
    <row r="659" spans="1:15">
      <c r="A659" s="143">
        <v>625</v>
      </c>
      <c r="B659" s="143" t="str">
        <f t="shared" ca="1" si="148"/>
        <v>N</v>
      </c>
      <c r="C659" s="143" t="str">
        <f t="shared" ca="1" si="161"/>
        <v>-</v>
      </c>
      <c r="D659" s="143" t="str">
        <f t="shared" ca="1" si="161"/>
        <v>-</v>
      </c>
      <c r="E659" s="143" t="str">
        <f t="shared" ca="1" si="161"/>
        <v>-</v>
      </c>
      <c r="F659" s="143" t="str">
        <f t="shared" ca="1" si="161"/>
        <v>-</v>
      </c>
      <c r="G659" s="151" t="str">
        <f t="shared" ca="1" si="161"/>
        <v>-</v>
      </c>
      <c r="H659" s="143" t="e">
        <f t="shared" ca="1" si="149"/>
        <v>#N/A</v>
      </c>
      <c r="I659" s="143" t="e">
        <f t="shared" ca="1" si="150"/>
        <v>#N/A</v>
      </c>
      <c r="J659" s="143" t="e">
        <f t="shared" ca="1" si="151"/>
        <v>#N/A</v>
      </c>
      <c r="K659" s="143" t="e">
        <f t="shared" ca="1" si="152"/>
        <v>#N/A</v>
      </c>
      <c r="L659" s="143" t="e">
        <f t="shared" ca="1" si="153"/>
        <v>#N/A</v>
      </c>
      <c r="M659" s="145" t="str">
        <f t="shared" ca="1" si="156"/>
        <v>-</v>
      </c>
      <c r="N659" s="145" t="str">
        <f t="shared" ca="1" si="155"/>
        <v>-</v>
      </c>
      <c r="O659" s="143" t="e">
        <f t="shared" ca="1" si="154"/>
        <v>#N/A</v>
      </c>
    </row>
    <row r="660" spans="1:15">
      <c r="A660" s="143">
        <v>626</v>
      </c>
      <c r="B660" s="143" t="str">
        <f t="shared" ca="1" si="148"/>
        <v>N</v>
      </c>
      <c r="C660" s="143" t="str">
        <f t="shared" ca="1" si="161"/>
        <v>-</v>
      </c>
      <c r="D660" s="143" t="str">
        <f t="shared" ca="1" si="161"/>
        <v>-</v>
      </c>
      <c r="E660" s="143" t="str">
        <f t="shared" ca="1" si="161"/>
        <v>-</v>
      </c>
      <c r="F660" s="143" t="str">
        <f t="shared" ca="1" si="161"/>
        <v>-</v>
      </c>
      <c r="G660" s="151" t="str">
        <f t="shared" ca="1" si="161"/>
        <v>-</v>
      </c>
      <c r="H660" s="143" t="e">
        <f t="shared" ca="1" si="149"/>
        <v>#N/A</v>
      </c>
      <c r="I660" s="143" t="e">
        <f t="shared" ca="1" si="150"/>
        <v>#N/A</v>
      </c>
      <c r="J660" s="143" t="e">
        <f t="shared" ca="1" si="151"/>
        <v>#N/A</v>
      </c>
      <c r="K660" s="143" t="e">
        <f t="shared" ca="1" si="152"/>
        <v>#N/A</v>
      </c>
      <c r="L660" s="143" t="e">
        <f t="shared" ca="1" si="153"/>
        <v>#N/A</v>
      </c>
      <c r="M660" s="145" t="str">
        <f t="shared" ca="1" si="156"/>
        <v>-</v>
      </c>
      <c r="N660" s="145" t="str">
        <f t="shared" ca="1" si="155"/>
        <v>-</v>
      </c>
      <c r="O660" s="143" t="e">
        <f t="shared" ca="1" si="154"/>
        <v>#N/A</v>
      </c>
    </row>
    <row r="661" spans="1:15">
      <c r="A661" s="143">
        <v>627</v>
      </c>
      <c r="B661" s="143" t="str">
        <f t="shared" ca="1" si="148"/>
        <v>N</v>
      </c>
      <c r="C661" s="143" t="str">
        <f t="shared" ca="1" si="161"/>
        <v>-</v>
      </c>
      <c r="D661" s="143" t="str">
        <f t="shared" ca="1" si="161"/>
        <v>-</v>
      </c>
      <c r="E661" s="143" t="str">
        <f t="shared" ca="1" si="161"/>
        <v>-</v>
      </c>
      <c r="F661" s="143" t="str">
        <f t="shared" ca="1" si="161"/>
        <v>-</v>
      </c>
      <c r="G661" s="151" t="str">
        <f t="shared" ca="1" si="161"/>
        <v>-</v>
      </c>
      <c r="H661" s="143" t="e">
        <f t="shared" ca="1" si="149"/>
        <v>#N/A</v>
      </c>
      <c r="I661" s="143" t="e">
        <f t="shared" ca="1" si="150"/>
        <v>#N/A</v>
      </c>
      <c r="J661" s="143" t="e">
        <f t="shared" ca="1" si="151"/>
        <v>#N/A</v>
      </c>
      <c r="K661" s="143" t="e">
        <f t="shared" ca="1" si="152"/>
        <v>#N/A</v>
      </c>
      <c r="L661" s="143" t="e">
        <f t="shared" ca="1" si="153"/>
        <v>#N/A</v>
      </c>
      <c r="M661" s="145" t="str">
        <f t="shared" ca="1" si="156"/>
        <v>-</v>
      </c>
      <c r="N661" s="145" t="str">
        <f t="shared" ca="1" si="155"/>
        <v>-</v>
      </c>
      <c r="O661" s="143" t="e">
        <f t="shared" ca="1" si="154"/>
        <v>#N/A</v>
      </c>
    </row>
    <row r="662" spans="1:15">
      <c r="A662" s="143">
        <v>628</v>
      </c>
      <c r="B662" s="143" t="str">
        <f t="shared" ca="1" si="148"/>
        <v>N</v>
      </c>
      <c r="C662" s="143" t="str">
        <f t="shared" ca="1" si="161"/>
        <v>-</v>
      </c>
      <c r="D662" s="143" t="str">
        <f t="shared" ca="1" si="161"/>
        <v>-</v>
      </c>
      <c r="E662" s="143" t="str">
        <f t="shared" ca="1" si="161"/>
        <v>-</v>
      </c>
      <c r="F662" s="143" t="str">
        <f t="shared" ca="1" si="161"/>
        <v>-</v>
      </c>
      <c r="G662" s="151" t="str">
        <f t="shared" ca="1" si="161"/>
        <v>-</v>
      </c>
      <c r="H662" s="143" t="e">
        <f t="shared" ca="1" si="149"/>
        <v>#N/A</v>
      </c>
      <c r="I662" s="143" t="e">
        <f t="shared" ca="1" si="150"/>
        <v>#N/A</v>
      </c>
      <c r="J662" s="143" t="e">
        <f t="shared" ca="1" si="151"/>
        <v>#N/A</v>
      </c>
      <c r="K662" s="143" t="e">
        <f t="shared" ca="1" si="152"/>
        <v>#N/A</v>
      </c>
      <c r="L662" s="143" t="e">
        <f t="shared" ca="1" si="153"/>
        <v>#N/A</v>
      </c>
      <c r="M662" s="145" t="str">
        <f t="shared" ca="1" si="156"/>
        <v>-</v>
      </c>
      <c r="N662" s="145" t="str">
        <f t="shared" ca="1" si="155"/>
        <v>-</v>
      </c>
      <c r="O662" s="143" t="e">
        <f t="shared" ca="1" si="154"/>
        <v>#N/A</v>
      </c>
    </row>
    <row r="663" spans="1:15">
      <c r="A663" s="143">
        <v>629</v>
      </c>
      <c r="B663" s="143" t="str">
        <f t="shared" ca="1" si="148"/>
        <v>N</v>
      </c>
      <c r="C663" s="143" t="str">
        <f t="shared" ca="1" si="161"/>
        <v>-</v>
      </c>
      <c r="D663" s="143" t="str">
        <f t="shared" ca="1" si="161"/>
        <v>-</v>
      </c>
      <c r="E663" s="143" t="str">
        <f t="shared" ca="1" si="161"/>
        <v>-</v>
      </c>
      <c r="F663" s="143" t="str">
        <f t="shared" ca="1" si="161"/>
        <v>-</v>
      </c>
      <c r="G663" s="151" t="str">
        <f t="shared" ca="1" si="161"/>
        <v>-</v>
      </c>
      <c r="H663" s="143" t="e">
        <f t="shared" ca="1" si="149"/>
        <v>#N/A</v>
      </c>
      <c r="I663" s="143" t="e">
        <f t="shared" ca="1" si="150"/>
        <v>#N/A</v>
      </c>
      <c r="J663" s="143" t="e">
        <f t="shared" ca="1" si="151"/>
        <v>#N/A</v>
      </c>
      <c r="K663" s="143" t="e">
        <f t="shared" ca="1" si="152"/>
        <v>#N/A</v>
      </c>
      <c r="L663" s="143" t="e">
        <f t="shared" ca="1" si="153"/>
        <v>#N/A</v>
      </c>
      <c r="M663" s="145" t="str">
        <f t="shared" ca="1" si="156"/>
        <v>-</v>
      </c>
      <c r="N663" s="145" t="str">
        <f t="shared" ca="1" si="155"/>
        <v>-</v>
      </c>
      <c r="O663" s="143" t="e">
        <f t="shared" ca="1" si="154"/>
        <v>#N/A</v>
      </c>
    </row>
    <row r="664" spans="1:15">
      <c r="A664" s="143">
        <v>630</v>
      </c>
      <c r="B664" s="143" t="str">
        <f t="shared" ca="1" si="148"/>
        <v>N</v>
      </c>
      <c r="C664" s="143" t="str">
        <f t="shared" ca="1" si="161"/>
        <v>-</v>
      </c>
      <c r="D664" s="143" t="str">
        <f t="shared" ca="1" si="161"/>
        <v>-</v>
      </c>
      <c r="E664" s="143" t="str">
        <f t="shared" ca="1" si="161"/>
        <v>-</v>
      </c>
      <c r="F664" s="143" t="str">
        <f t="shared" ca="1" si="161"/>
        <v>-</v>
      </c>
      <c r="G664" s="151" t="str">
        <f t="shared" ca="1" si="161"/>
        <v>-</v>
      </c>
      <c r="H664" s="143" t="e">
        <f t="shared" ca="1" si="149"/>
        <v>#N/A</v>
      </c>
      <c r="I664" s="143" t="e">
        <f t="shared" ca="1" si="150"/>
        <v>#N/A</v>
      </c>
      <c r="J664" s="143" t="e">
        <f t="shared" ca="1" si="151"/>
        <v>#N/A</v>
      </c>
      <c r="K664" s="143" t="e">
        <f t="shared" ca="1" si="152"/>
        <v>#N/A</v>
      </c>
      <c r="L664" s="143" t="e">
        <f t="shared" ca="1" si="153"/>
        <v>#N/A</v>
      </c>
      <c r="M664" s="145" t="str">
        <f t="shared" ca="1" si="156"/>
        <v>-</v>
      </c>
      <c r="N664" s="145" t="str">
        <f t="shared" ca="1" si="155"/>
        <v>-</v>
      </c>
      <c r="O664" s="143" t="e">
        <f t="shared" ca="1" si="154"/>
        <v>#N/A</v>
      </c>
    </row>
    <row r="665" spans="1:15">
      <c r="A665" s="143">
        <v>631</v>
      </c>
      <c r="B665" s="143" t="str">
        <f t="shared" ca="1" si="148"/>
        <v>N</v>
      </c>
      <c r="C665" s="143" t="str">
        <f t="shared" ref="C665:G674" ca="1" si="162">IF($B665="OK",OFFSET(gen_sort_ul,$A665,C$26),"-")</f>
        <v>-</v>
      </c>
      <c r="D665" s="143" t="str">
        <f t="shared" ca="1" si="162"/>
        <v>-</v>
      </c>
      <c r="E665" s="143" t="str">
        <f t="shared" ca="1" si="162"/>
        <v>-</v>
      </c>
      <c r="F665" s="143" t="str">
        <f t="shared" ca="1" si="162"/>
        <v>-</v>
      </c>
      <c r="G665" s="151" t="str">
        <f t="shared" ca="1" si="162"/>
        <v>-</v>
      </c>
      <c r="H665" s="143" t="e">
        <f t="shared" ca="1" si="149"/>
        <v>#N/A</v>
      </c>
      <c r="I665" s="143" t="e">
        <f t="shared" ca="1" si="150"/>
        <v>#N/A</v>
      </c>
      <c r="J665" s="143" t="e">
        <f t="shared" ca="1" si="151"/>
        <v>#N/A</v>
      </c>
      <c r="K665" s="143" t="e">
        <f t="shared" ca="1" si="152"/>
        <v>#N/A</v>
      </c>
      <c r="L665" s="143" t="e">
        <f t="shared" ca="1" si="153"/>
        <v>#N/A</v>
      </c>
      <c r="M665" s="145" t="str">
        <f t="shared" ca="1" si="156"/>
        <v>-</v>
      </c>
      <c r="N665" s="145" t="str">
        <f t="shared" ca="1" si="155"/>
        <v>-</v>
      </c>
      <c r="O665" s="143" t="e">
        <f t="shared" ca="1" si="154"/>
        <v>#N/A</v>
      </c>
    </row>
    <row r="666" spans="1:15">
      <c r="A666" s="143">
        <v>632</v>
      </c>
      <c r="B666" s="143" t="str">
        <f t="shared" ca="1" si="148"/>
        <v>N</v>
      </c>
      <c r="C666" s="143" t="str">
        <f t="shared" ca="1" si="162"/>
        <v>-</v>
      </c>
      <c r="D666" s="143" t="str">
        <f t="shared" ca="1" si="162"/>
        <v>-</v>
      </c>
      <c r="E666" s="143" t="str">
        <f t="shared" ca="1" si="162"/>
        <v>-</v>
      </c>
      <c r="F666" s="143" t="str">
        <f t="shared" ca="1" si="162"/>
        <v>-</v>
      </c>
      <c r="G666" s="151" t="str">
        <f t="shared" ca="1" si="162"/>
        <v>-</v>
      </c>
      <c r="H666" s="143" t="e">
        <f t="shared" ca="1" si="149"/>
        <v>#N/A</v>
      </c>
      <c r="I666" s="143" t="e">
        <f t="shared" ca="1" si="150"/>
        <v>#N/A</v>
      </c>
      <c r="J666" s="143" t="e">
        <f t="shared" ca="1" si="151"/>
        <v>#N/A</v>
      </c>
      <c r="K666" s="143" t="e">
        <f t="shared" ca="1" si="152"/>
        <v>#N/A</v>
      </c>
      <c r="L666" s="143" t="e">
        <f t="shared" ca="1" si="153"/>
        <v>#N/A</v>
      </c>
      <c r="M666" s="145" t="str">
        <f t="shared" ca="1" si="156"/>
        <v>-</v>
      </c>
      <c r="N666" s="145" t="str">
        <f t="shared" ca="1" si="155"/>
        <v>-</v>
      </c>
      <c r="O666" s="143" t="e">
        <f t="shared" ca="1" si="154"/>
        <v>#N/A</v>
      </c>
    </row>
    <row r="667" spans="1:15">
      <c r="A667" s="143">
        <v>633</v>
      </c>
      <c r="B667" s="143" t="str">
        <f t="shared" ca="1" si="148"/>
        <v>N</v>
      </c>
      <c r="C667" s="143" t="str">
        <f t="shared" ca="1" si="162"/>
        <v>-</v>
      </c>
      <c r="D667" s="143" t="str">
        <f t="shared" ca="1" si="162"/>
        <v>-</v>
      </c>
      <c r="E667" s="143" t="str">
        <f t="shared" ca="1" si="162"/>
        <v>-</v>
      </c>
      <c r="F667" s="143" t="str">
        <f t="shared" ca="1" si="162"/>
        <v>-</v>
      </c>
      <c r="G667" s="151" t="str">
        <f t="shared" ca="1" si="162"/>
        <v>-</v>
      </c>
      <c r="H667" s="143" t="e">
        <f t="shared" ca="1" si="149"/>
        <v>#N/A</v>
      </c>
      <c r="I667" s="143" t="e">
        <f t="shared" ca="1" si="150"/>
        <v>#N/A</v>
      </c>
      <c r="J667" s="143" t="e">
        <f t="shared" ca="1" si="151"/>
        <v>#N/A</v>
      </c>
      <c r="K667" s="143" t="e">
        <f t="shared" ca="1" si="152"/>
        <v>#N/A</v>
      </c>
      <c r="L667" s="143" t="e">
        <f t="shared" ca="1" si="153"/>
        <v>#N/A</v>
      </c>
      <c r="M667" s="145" t="str">
        <f t="shared" ca="1" si="156"/>
        <v>-</v>
      </c>
      <c r="N667" s="145" t="str">
        <f t="shared" ca="1" si="155"/>
        <v>-</v>
      </c>
      <c r="O667" s="143" t="e">
        <f t="shared" ca="1" si="154"/>
        <v>#N/A</v>
      </c>
    </row>
    <row r="668" spans="1:15">
      <c r="A668" s="143">
        <v>634</v>
      </c>
      <c r="B668" s="143" t="str">
        <f t="shared" ca="1" si="148"/>
        <v>N</v>
      </c>
      <c r="C668" s="143" t="str">
        <f t="shared" ca="1" si="162"/>
        <v>-</v>
      </c>
      <c r="D668" s="143" t="str">
        <f t="shared" ca="1" si="162"/>
        <v>-</v>
      </c>
      <c r="E668" s="143" t="str">
        <f t="shared" ca="1" si="162"/>
        <v>-</v>
      </c>
      <c r="F668" s="143" t="str">
        <f t="shared" ca="1" si="162"/>
        <v>-</v>
      </c>
      <c r="G668" s="151" t="str">
        <f t="shared" ca="1" si="162"/>
        <v>-</v>
      </c>
      <c r="H668" s="143" t="e">
        <f t="shared" ca="1" si="149"/>
        <v>#N/A</v>
      </c>
      <c r="I668" s="143" t="e">
        <f t="shared" ca="1" si="150"/>
        <v>#N/A</v>
      </c>
      <c r="J668" s="143" t="e">
        <f t="shared" ca="1" si="151"/>
        <v>#N/A</v>
      </c>
      <c r="K668" s="143" t="e">
        <f t="shared" ca="1" si="152"/>
        <v>#N/A</v>
      </c>
      <c r="L668" s="143" t="e">
        <f t="shared" ca="1" si="153"/>
        <v>#N/A</v>
      </c>
      <c r="M668" s="145" t="str">
        <f t="shared" ca="1" si="156"/>
        <v>-</v>
      </c>
      <c r="N668" s="145" t="str">
        <f t="shared" ca="1" si="155"/>
        <v>-</v>
      </c>
      <c r="O668" s="143" t="e">
        <f t="shared" ca="1" si="154"/>
        <v>#N/A</v>
      </c>
    </row>
    <row r="669" spans="1:15">
      <c r="A669" s="143">
        <v>635</v>
      </c>
      <c r="B669" s="143" t="str">
        <f t="shared" ca="1" si="148"/>
        <v>N</v>
      </c>
      <c r="C669" s="143" t="str">
        <f t="shared" ca="1" si="162"/>
        <v>-</v>
      </c>
      <c r="D669" s="143" t="str">
        <f t="shared" ca="1" si="162"/>
        <v>-</v>
      </c>
      <c r="E669" s="143" t="str">
        <f t="shared" ca="1" si="162"/>
        <v>-</v>
      </c>
      <c r="F669" s="143" t="str">
        <f t="shared" ca="1" si="162"/>
        <v>-</v>
      </c>
      <c r="G669" s="151" t="str">
        <f t="shared" ca="1" si="162"/>
        <v>-</v>
      </c>
      <c r="H669" s="143" t="e">
        <f t="shared" ca="1" si="149"/>
        <v>#N/A</v>
      </c>
      <c r="I669" s="143" t="e">
        <f t="shared" ca="1" si="150"/>
        <v>#N/A</v>
      </c>
      <c r="J669" s="143" t="e">
        <f t="shared" ca="1" si="151"/>
        <v>#N/A</v>
      </c>
      <c r="K669" s="143" t="e">
        <f t="shared" ca="1" si="152"/>
        <v>#N/A</v>
      </c>
      <c r="L669" s="143" t="e">
        <f t="shared" ca="1" si="153"/>
        <v>#N/A</v>
      </c>
      <c r="M669" s="145" t="str">
        <f t="shared" ca="1" si="156"/>
        <v>-</v>
      </c>
      <c r="N669" s="145" t="str">
        <f t="shared" ca="1" si="155"/>
        <v>-</v>
      </c>
      <c r="O669" s="143" t="e">
        <f t="shared" ca="1" si="154"/>
        <v>#N/A</v>
      </c>
    </row>
    <row r="670" spans="1:15">
      <c r="A670" s="143">
        <v>636</v>
      </c>
      <c r="B670" s="143" t="str">
        <f t="shared" ca="1" si="148"/>
        <v>N</v>
      </c>
      <c r="C670" s="143" t="str">
        <f t="shared" ca="1" si="162"/>
        <v>-</v>
      </c>
      <c r="D670" s="143" t="str">
        <f t="shared" ca="1" si="162"/>
        <v>-</v>
      </c>
      <c r="E670" s="143" t="str">
        <f t="shared" ca="1" si="162"/>
        <v>-</v>
      </c>
      <c r="F670" s="143" t="str">
        <f t="shared" ca="1" si="162"/>
        <v>-</v>
      </c>
      <c r="G670" s="151" t="str">
        <f t="shared" ca="1" si="162"/>
        <v>-</v>
      </c>
      <c r="H670" s="143" t="e">
        <f t="shared" ca="1" si="149"/>
        <v>#N/A</v>
      </c>
      <c r="I670" s="143" t="e">
        <f t="shared" ca="1" si="150"/>
        <v>#N/A</v>
      </c>
      <c r="J670" s="143" t="e">
        <f t="shared" ca="1" si="151"/>
        <v>#N/A</v>
      </c>
      <c r="K670" s="143" t="e">
        <f t="shared" ca="1" si="152"/>
        <v>#N/A</v>
      </c>
      <c r="L670" s="143" t="e">
        <f t="shared" ca="1" si="153"/>
        <v>#N/A</v>
      </c>
      <c r="M670" s="145" t="str">
        <f t="shared" ca="1" si="156"/>
        <v>-</v>
      </c>
      <c r="N670" s="145" t="str">
        <f t="shared" ca="1" si="155"/>
        <v>-</v>
      </c>
      <c r="O670" s="143" t="e">
        <f t="shared" ca="1" si="154"/>
        <v>#N/A</v>
      </c>
    </row>
    <row r="671" spans="1:15">
      <c r="A671" s="143">
        <v>637</v>
      </c>
      <c r="B671" s="143" t="str">
        <f t="shared" ca="1" si="148"/>
        <v>N</v>
      </c>
      <c r="C671" s="143" t="str">
        <f t="shared" ca="1" si="162"/>
        <v>-</v>
      </c>
      <c r="D671" s="143" t="str">
        <f t="shared" ca="1" si="162"/>
        <v>-</v>
      </c>
      <c r="E671" s="143" t="str">
        <f t="shared" ca="1" si="162"/>
        <v>-</v>
      </c>
      <c r="F671" s="143" t="str">
        <f t="shared" ca="1" si="162"/>
        <v>-</v>
      </c>
      <c r="G671" s="151" t="str">
        <f t="shared" ca="1" si="162"/>
        <v>-</v>
      </c>
      <c r="H671" s="143" t="e">
        <f t="shared" ca="1" si="149"/>
        <v>#N/A</v>
      </c>
      <c r="I671" s="143" t="e">
        <f t="shared" ca="1" si="150"/>
        <v>#N/A</v>
      </c>
      <c r="J671" s="143" t="e">
        <f t="shared" ca="1" si="151"/>
        <v>#N/A</v>
      </c>
      <c r="K671" s="143" t="e">
        <f t="shared" ca="1" si="152"/>
        <v>#N/A</v>
      </c>
      <c r="L671" s="143" t="e">
        <f t="shared" ca="1" si="153"/>
        <v>#N/A</v>
      </c>
      <c r="M671" s="145" t="str">
        <f t="shared" ca="1" si="156"/>
        <v>-</v>
      </c>
      <c r="N671" s="145" t="str">
        <f t="shared" ca="1" si="155"/>
        <v>-</v>
      </c>
      <c r="O671" s="143" t="e">
        <f t="shared" ca="1" si="154"/>
        <v>#N/A</v>
      </c>
    </row>
    <row r="672" spans="1:15">
      <c r="A672" s="143">
        <v>638</v>
      </c>
      <c r="B672" s="143" t="str">
        <f t="shared" ca="1" si="148"/>
        <v>N</v>
      </c>
      <c r="C672" s="143" t="str">
        <f t="shared" ca="1" si="162"/>
        <v>-</v>
      </c>
      <c r="D672" s="143" t="str">
        <f t="shared" ca="1" si="162"/>
        <v>-</v>
      </c>
      <c r="E672" s="143" t="str">
        <f t="shared" ca="1" si="162"/>
        <v>-</v>
      </c>
      <c r="F672" s="143" t="str">
        <f t="shared" ca="1" si="162"/>
        <v>-</v>
      </c>
      <c r="G672" s="151" t="str">
        <f t="shared" ca="1" si="162"/>
        <v>-</v>
      </c>
      <c r="H672" s="143" t="e">
        <f t="shared" ca="1" si="149"/>
        <v>#N/A</v>
      </c>
      <c r="I672" s="143" t="e">
        <f t="shared" ca="1" si="150"/>
        <v>#N/A</v>
      </c>
      <c r="J672" s="143" t="e">
        <f t="shared" ca="1" si="151"/>
        <v>#N/A</v>
      </c>
      <c r="K672" s="143" t="e">
        <f t="shared" ca="1" si="152"/>
        <v>#N/A</v>
      </c>
      <c r="L672" s="143" t="e">
        <f t="shared" ca="1" si="153"/>
        <v>#N/A</v>
      </c>
      <c r="M672" s="145" t="str">
        <f t="shared" ca="1" si="156"/>
        <v>-</v>
      </c>
      <c r="N672" s="145" t="str">
        <f t="shared" ca="1" si="155"/>
        <v>-</v>
      </c>
      <c r="O672" s="143" t="e">
        <f t="shared" ca="1" si="154"/>
        <v>#N/A</v>
      </c>
    </row>
    <row r="673" spans="1:15">
      <c r="A673" s="143">
        <v>639</v>
      </c>
      <c r="B673" s="143" t="str">
        <f t="shared" ca="1" si="148"/>
        <v>N</v>
      </c>
      <c r="C673" s="143" t="str">
        <f t="shared" ca="1" si="162"/>
        <v>-</v>
      </c>
      <c r="D673" s="143" t="str">
        <f t="shared" ca="1" si="162"/>
        <v>-</v>
      </c>
      <c r="E673" s="143" t="str">
        <f t="shared" ca="1" si="162"/>
        <v>-</v>
      </c>
      <c r="F673" s="143" t="str">
        <f t="shared" ca="1" si="162"/>
        <v>-</v>
      </c>
      <c r="G673" s="151" t="str">
        <f t="shared" ca="1" si="162"/>
        <v>-</v>
      </c>
      <c r="H673" s="143" t="e">
        <f t="shared" ca="1" si="149"/>
        <v>#N/A</v>
      </c>
      <c r="I673" s="143" t="e">
        <f t="shared" ca="1" si="150"/>
        <v>#N/A</v>
      </c>
      <c r="J673" s="143" t="e">
        <f t="shared" ca="1" si="151"/>
        <v>#N/A</v>
      </c>
      <c r="K673" s="143" t="e">
        <f t="shared" ca="1" si="152"/>
        <v>#N/A</v>
      </c>
      <c r="L673" s="143" t="e">
        <f t="shared" ca="1" si="153"/>
        <v>#N/A</v>
      </c>
      <c r="M673" s="145" t="str">
        <f t="shared" ca="1" si="156"/>
        <v>-</v>
      </c>
      <c r="N673" s="145" t="str">
        <f t="shared" ca="1" si="155"/>
        <v>-</v>
      </c>
      <c r="O673" s="143" t="e">
        <f t="shared" ca="1" si="154"/>
        <v>#N/A</v>
      </c>
    </row>
    <row r="674" spans="1:15">
      <c r="A674" s="143">
        <v>640</v>
      </c>
      <c r="B674" s="143" t="str">
        <f t="shared" ca="1" si="148"/>
        <v>N</v>
      </c>
      <c r="C674" s="143" t="str">
        <f t="shared" ca="1" si="162"/>
        <v>-</v>
      </c>
      <c r="D674" s="143" t="str">
        <f t="shared" ca="1" si="162"/>
        <v>-</v>
      </c>
      <c r="E674" s="143" t="str">
        <f t="shared" ca="1" si="162"/>
        <v>-</v>
      </c>
      <c r="F674" s="143" t="str">
        <f t="shared" ca="1" si="162"/>
        <v>-</v>
      </c>
      <c r="G674" s="151" t="str">
        <f t="shared" ca="1" si="162"/>
        <v>-</v>
      </c>
      <c r="H674" s="143" t="e">
        <f t="shared" ca="1" si="149"/>
        <v>#N/A</v>
      </c>
      <c r="I674" s="143" t="e">
        <f t="shared" ca="1" si="150"/>
        <v>#N/A</v>
      </c>
      <c r="J674" s="143" t="e">
        <f t="shared" ca="1" si="151"/>
        <v>#N/A</v>
      </c>
      <c r="K674" s="143" t="e">
        <f t="shared" ca="1" si="152"/>
        <v>#N/A</v>
      </c>
      <c r="L674" s="143" t="e">
        <f t="shared" ca="1" si="153"/>
        <v>#N/A</v>
      </c>
      <c r="M674" s="145" t="str">
        <f t="shared" ca="1" si="156"/>
        <v>-</v>
      </c>
      <c r="N674" s="145" t="str">
        <f t="shared" ca="1" si="155"/>
        <v>-</v>
      </c>
      <c r="O674" s="143" t="e">
        <f t="shared" ca="1" si="154"/>
        <v>#N/A</v>
      </c>
    </row>
    <row r="675" spans="1:15">
      <c r="A675" s="143">
        <v>641</v>
      </c>
      <c r="B675" s="143" t="str">
        <f t="shared" ref="B675:B738" ca="1" si="163">IF(OFFSET(gen_sort_ul,$A675,0)&gt;0,IF(OFFSET(gen_sort_ul,$A675,B$26)=ignore_flag,"N","OK"),"Too long")</f>
        <v>N</v>
      </c>
      <c r="C675" s="143" t="str">
        <f t="shared" ref="C675:G684" ca="1" si="164">IF($B675="OK",OFFSET(gen_sort_ul,$A675,C$26),"-")</f>
        <v>-</v>
      </c>
      <c r="D675" s="143" t="str">
        <f t="shared" ca="1" si="164"/>
        <v>-</v>
      </c>
      <c r="E675" s="143" t="str">
        <f t="shared" ca="1" si="164"/>
        <v>-</v>
      </c>
      <c r="F675" s="143" t="str">
        <f t="shared" ca="1" si="164"/>
        <v>-</v>
      </c>
      <c r="G675" s="151" t="str">
        <f t="shared" ca="1" si="164"/>
        <v>-</v>
      </c>
      <c r="H675" s="143" t="e">
        <f t="shared" ref="H675:H738" ca="1" si="165">D675&amp;IF(I675,"_"&amp;J675&amp;"_"&amp;K675&amp;"_"&amp;L675,"")</f>
        <v>#N/A</v>
      </c>
      <c r="I675" s="143" t="e">
        <f t="shared" ref="I675:I738" ca="1" si="166">INDEX(cluster_flag,MATCH(D675, hdr_cluster_gen_type,0))</f>
        <v>#N/A</v>
      </c>
      <c r="J675" s="143" t="e">
        <f t="shared" ref="J675:J738" ca="1" si="167">IF($I675,INDEX(hdr_cluster_set,MATCH(M675,OFFSET(cluster_params_ul,$O675-1,J$32-1,1,J$33))+J$32-1),"-")</f>
        <v>#N/A</v>
      </c>
      <c r="K675" s="143" t="e">
        <f t="shared" ref="K675:K738" ca="1" si="168">IF($I675,INDEX(hdr_cluster_set,MATCH(F675,OFFSET(cluster_params_ul,$O675-1,K$32-1,1,K$33))+K$32-1),"-")</f>
        <v>#N/A</v>
      </c>
      <c r="L675" s="143" t="e">
        <f t="shared" ref="L675:L738" ca="1" si="169">IF($I675,INDEX(hdr_cluster_set,MATCH(G675,OFFSET(cluster_params_ul,$O675-1,L$32-1,1,L$33))+L$32-1),"-")</f>
        <v>#N/A</v>
      </c>
      <c r="M675" s="145" t="str">
        <f t="shared" ca="1" si="156"/>
        <v>-</v>
      </c>
      <c r="N675" s="145" t="str">
        <f t="shared" ca="1" si="155"/>
        <v>-</v>
      </c>
      <c r="O675" s="143" t="e">
        <f t="shared" ref="O675:O738" ca="1" si="170">MATCH(D675,hdr_cluster_gen_type,0)</f>
        <v>#N/A</v>
      </c>
    </row>
    <row r="676" spans="1:15">
      <c r="A676" s="143">
        <v>642</v>
      </c>
      <c r="B676" s="143" t="str">
        <f t="shared" ca="1" si="163"/>
        <v>N</v>
      </c>
      <c r="C676" s="143" t="str">
        <f t="shared" ca="1" si="164"/>
        <v>-</v>
      </c>
      <c r="D676" s="143" t="str">
        <f t="shared" ca="1" si="164"/>
        <v>-</v>
      </c>
      <c r="E676" s="143" t="str">
        <f t="shared" ca="1" si="164"/>
        <v>-</v>
      </c>
      <c r="F676" s="143" t="str">
        <f t="shared" ca="1" si="164"/>
        <v>-</v>
      </c>
      <c r="G676" s="151" t="str">
        <f t="shared" ca="1" si="164"/>
        <v>-</v>
      </c>
      <c r="H676" s="143" t="e">
        <f t="shared" ca="1" si="165"/>
        <v>#N/A</v>
      </c>
      <c r="I676" s="143" t="e">
        <f t="shared" ca="1" si="166"/>
        <v>#N/A</v>
      </c>
      <c r="J676" s="143" t="e">
        <f t="shared" ca="1" si="167"/>
        <v>#N/A</v>
      </c>
      <c r="K676" s="143" t="e">
        <f t="shared" ca="1" si="168"/>
        <v>#N/A</v>
      </c>
      <c r="L676" s="143" t="e">
        <f t="shared" ca="1" si="169"/>
        <v>#N/A</v>
      </c>
      <c r="M676" s="145" t="str">
        <f t="shared" ca="1" si="156"/>
        <v>-</v>
      </c>
      <c r="N676" s="145" t="str">
        <f t="shared" ref="N676:N739" ca="1" si="171">IF($B676="OK",OFFSET(gen_sort_ul,$A676,N$26),"-")</f>
        <v>-</v>
      </c>
      <c r="O676" s="143" t="e">
        <f t="shared" ca="1" si="170"/>
        <v>#N/A</v>
      </c>
    </row>
    <row r="677" spans="1:15">
      <c r="A677" s="143">
        <v>643</v>
      </c>
      <c r="B677" s="143" t="str">
        <f t="shared" ca="1" si="163"/>
        <v>N</v>
      </c>
      <c r="C677" s="143" t="str">
        <f t="shared" ca="1" si="164"/>
        <v>-</v>
      </c>
      <c r="D677" s="143" t="str">
        <f t="shared" ca="1" si="164"/>
        <v>-</v>
      </c>
      <c r="E677" s="143" t="str">
        <f t="shared" ca="1" si="164"/>
        <v>-</v>
      </c>
      <c r="F677" s="143" t="str">
        <f t="shared" ca="1" si="164"/>
        <v>-</v>
      </c>
      <c r="G677" s="151" t="str">
        <f t="shared" ca="1" si="164"/>
        <v>-</v>
      </c>
      <c r="H677" s="143" t="e">
        <f t="shared" ca="1" si="165"/>
        <v>#N/A</v>
      </c>
      <c r="I677" s="143" t="e">
        <f t="shared" ca="1" si="166"/>
        <v>#N/A</v>
      </c>
      <c r="J677" s="143" t="e">
        <f t="shared" ca="1" si="167"/>
        <v>#N/A</v>
      </c>
      <c r="K677" s="143" t="e">
        <f t="shared" ca="1" si="168"/>
        <v>#N/A</v>
      </c>
      <c r="L677" s="143" t="e">
        <f t="shared" ca="1" si="169"/>
        <v>#N/A</v>
      </c>
      <c r="M677" s="145" t="str">
        <f t="shared" ref="M677:M740" ca="1" si="172">IF($B677="OK",OFFSET(gen_sort_ul,$A677,M$26),"-")</f>
        <v>-</v>
      </c>
      <c r="N677" s="145" t="str">
        <f t="shared" ca="1" si="171"/>
        <v>-</v>
      </c>
      <c r="O677" s="143" t="e">
        <f t="shared" ca="1" si="170"/>
        <v>#N/A</v>
      </c>
    </row>
    <row r="678" spans="1:15">
      <c r="A678" s="143">
        <v>644</v>
      </c>
      <c r="B678" s="143" t="str">
        <f t="shared" ca="1" si="163"/>
        <v>N</v>
      </c>
      <c r="C678" s="143" t="str">
        <f t="shared" ca="1" si="164"/>
        <v>-</v>
      </c>
      <c r="D678" s="143" t="str">
        <f t="shared" ca="1" si="164"/>
        <v>-</v>
      </c>
      <c r="E678" s="143" t="str">
        <f t="shared" ca="1" si="164"/>
        <v>-</v>
      </c>
      <c r="F678" s="143" t="str">
        <f t="shared" ca="1" si="164"/>
        <v>-</v>
      </c>
      <c r="G678" s="151" t="str">
        <f t="shared" ca="1" si="164"/>
        <v>-</v>
      </c>
      <c r="H678" s="143" t="e">
        <f t="shared" ca="1" si="165"/>
        <v>#N/A</v>
      </c>
      <c r="I678" s="143" t="e">
        <f t="shared" ca="1" si="166"/>
        <v>#N/A</v>
      </c>
      <c r="J678" s="143" t="e">
        <f t="shared" ca="1" si="167"/>
        <v>#N/A</v>
      </c>
      <c r="K678" s="143" t="e">
        <f t="shared" ca="1" si="168"/>
        <v>#N/A</v>
      </c>
      <c r="L678" s="143" t="e">
        <f t="shared" ca="1" si="169"/>
        <v>#N/A</v>
      </c>
      <c r="M678" s="145" t="str">
        <f t="shared" ca="1" si="172"/>
        <v>-</v>
      </c>
      <c r="N678" s="145" t="str">
        <f t="shared" ca="1" si="171"/>
        <v>-</v>
      </c>
      <c r="O678" s="143" t="e">
        <f t="shared" ca="1" si="170"/>
        <v>#N/A</v>
      </c>
    </row>
    <row r="679" spans="1:15">
      <c r="A679" s="143">
        <v>645</v>
      </c>
      <c r="B679" s="143" t="str">
        <f t="shared" ca="1" si="163"/>
        <v>N</v>
      </c>
      <c r="C679" s="143" t="str">
        <f t="shared" ca="1" si="164"/>
        <v>-</v>
      </c>
      <c r="D679" s="143" t="str">
        <f t="shared" ca="1" si="164"/>
        <v>-</v>
      </c>
      <c r="E679" s="143" t="str">
        <f t="shared" ca="1" si="164"/>
        <v>-</v>
      </c>
      <c r="F679" s="143" t="str">
        <f t="shared" ca="1" si="164"/>
        <v>-</v>
      </c>
      <c r="G679" s="151" t="str">
        <f t="shared" ca="1" si="164"/>
        <v>-</v>
      </c>
      <c r="H679" s="143" t="e">
        <f t="shared" ca="1" si="165"/>
        <v>#N/A</v>
      </c>
      <c r="I679" s="143" t="e">
        <f t="shared" ca="1" si="166"/>
        <v>#N/A</v>
      </c>
      <c r="J679" s="143" t="e">
        <f t="shared" ca="1" si="167"/>
        <v>#N/A</v>
      </c>
      <c r="K679" s="143" t="e">
        <f t="shared" ca="1" si="168"/>
        <v>#N/A</v>
      </c>
      <c r="L679" s="143" t="e">
        <f t="shared" ca="1" si="169"/>
        <v>#N/A</v>
      </c>
      <c r="M679" s="145" t="str">
        <f t="shared" ca="1" si="172"/>
        <v>-</v>
      </c>
      <c r="N679" s="145" t="str">
        <f t="shared" ca="1" si="171"/>
        <v>-</v>
      </c>
      <c r="O679" s="143" t="e">
        <f t="shared" ca="1" si="170"/>
        <v>#N/A</v>
      </c>
    </row>
    <row r="680" spans="1:15">
      <c r="A680" s="143">
        <v>646</v>
      </c>
      <c r="B680" s="143" t="str">
        <f t="shared" ca="1" si="163"/>
        <v>N</v>
      </c>
      <c r="C680" s="143" t="str">
        <f t="shared" ca="1" si="164"/>
        <v>-</v>
      </c>
      <c r="D680" s="143" t="str">
        <f t="shared" ca="1" si="164"/>
        <v>-</v>
      </c>
      <c r="E680" s="143" t="str">
        <f t="shared" ca="1" si="164"/>
        <v>-</v>
      </c>
      <c r="F680" s="143" t="str">
        <f t="shared" ca="1" si="164"/>
        <v>-</v>
      </c>
      <c r="G680" s="151" t="str">
        <f t="shared" ca="1" si="164"/>
        <v>-</v>
      </c>
      <c r="H680" s="143" t="e">
        <f t="shared" ca="1" si="165"/>
        <v>#N/A</v>
      </c>
      <c r="I680" s="143" t="e">
        <f t="shared" ca="1" si="166"/>
        <v>#N/A</v>
      </c>
      <c r="J680" s="143" t="e">
        <f t="shared" ca="1" si="167"/>
        <v>#N/A</v>
      </c>
      <c r="K680" s="143" t="e">
        <f t="shared" ca="1" si="168"/>
        <v>#N/A</v>
      </c>
      <c r="L680" s="143" t="e">
        <f t="shared" ca="1" si="169"/>
        <v>#N/A</v>
      </c>
      <c r="M680" s="145" t="str">
        <f t="shared" ca="1" si="172"/>
        <v>-</v>
      </c>
      <c r="N680" s="145" t="str">
        <f t="shared" ca="1" si="171"/>
        <v>-</v>
      </c>
      <c r="O680" s="143" t="e">
        <f t="shared" ca="1" si="170"/>
        <v>#N/A</v>
      </c>
    </row>
    <row r="681" spans="1:15">
      <c r="A681" s="143">
        <v>647</v>
      </c>
      <c r="B681" s="143" t="str">
        <f t="shared" ca="1" si="163"/>
        <v>N</v>
      </c>
      <c r="C681" s="143" t="str">
        <f t="shared" ca="1" si="164"/>
        <v>-</v>
      </c>
      <c r="D681" s="143" t="str">
        <f t="shared" ca="1" si="164"/>
        <v>-</v>
      </c>
      <c r="E681" s="143" t="str">
        <f t="shared" ca="1" si="164"/>
        <v>-</v>
      </c>
      <c r="F681" s="143" t="str">
        <f t="shared" ca="1" si="164"/>
        <v>-</v>
      </c>
      <c r="G681" s="151" t="str">
        <f t="shared" ca="1" si="164"/>
        <v>-</v>
      </c>
      <c r="H681" s="143" t="e">
        <f t="shared" ca="1" si="165"/>
        <v>#N/A</v>
      </c>
      <c r="I681" s="143" t="e">
        <f t="shared" ca="1" si="166"/>
        <v>#N/A</v>
      </c>
      <c r="J681" s="143" t="e">
        <f t="shared" ca="1" si="167"/>
        <v>#N/A</v>
      </c>
      <c r="K681" s="143" t="e">
        <f t="shared" ca="1" si="168"/>
        <v>#N/A</v>
      </c>
      <c r="L681" s="143" t="e">
        <f t="shared" ca="1" si="169"/>
        <v>#N/A</v>
      </c>
      <c r="M681" s="145" t="str">
        <f t="shared" ca="1" si="172"/>
        <v>-</v>
      </c>
      <c r="N681" s="145" t="str">
        <f t="shared" ca="1" si="171"/>
        <v>-</v>
      </c>
      <c r="O681" s="143" t="e">
        <f t="shared" ca="1" si="170"/>
        <v>#N/A</v>
      </c>
    </row>
    <row r="682" spans="1:15">
      <c r="A682" s="143">
        <v>648</v>
      </c>
      <c r="B682" s="143" t="str">
        <f t="shared" ca="1" si="163"/>
        <v>N</v>
      </c>
      <c r="C682" s="143" t="str">
        <f t="shared" ca="1" si="164"/>
        <v>-</v>
      </c>
      <c r="D682" s="143" t="str">
        <f t="shared" ca="1" si="164"/>
        <v>-</v>
      </c>
      <c r="E682" s="143" t="str">
        <f t="shared" ca="1" si="164"/>
        <v>-</v>
      </c>
      <c r="F682" s="143" t="str">
        <f t="shared" ca="1" si="164"/>
        <v>-</v>
      </c>
      <c r="G682" s="151" t="str">
        <f t="shared" ca="1" si="164"/>
        <v>-</v>
      </c>
      <c r="H682" s="143" t="e">
        <f t="shared" ca="1" si="165"/>
        <v>#N/A</v>
      </c>
      <c r="I682" s="143" t="e">
        <f t="shared" ca="1" si="166"/>
        <v>#N/A</v>
      </c>
      <c r="J682" s="143" t="e">
        <f t="shared" ca="1" si="167"/>
        <v>#N/A</v>
      </c>
      <c r="K682" s="143" t="e">
        <f t="shared" ca="1" si="168"/>
        <v>#N/A</v>
      </c>
      <c r="L682" s="143" t="e">
        <f t="shared" ca="1" si="169"/>
        <v>#N/A</v>
      </c>
      <c r="M682" s="145" t="str">
        <f t="shared" ca="1" si="172"/>
        <v>-</v>
      </c>
      <c r="N682" s="145" t="str">
        <f t="shared" ca="1" si="171"/>
        <v>-</v>
      </c>
      <c r="O682" s="143" t="e">
        <f t="shared" ca="1" si="170"/>
        <v>#N/A</v>
      </c>
    </row>
    <row r="683" spans="1:15">
      <c r="A683" s="143">
        <v>649</v>
      </c>
      <c r="B683" s="143" t="str">
        <f t="shared" ca="1" si="163"/>
        <v>N</v>
      </c>
      <c r="C683" s="143" t="str">
        <f t="shared" ca="1" si="164"/>
        <v>-</v>
      </c>
      <c r="D683" s="143" t="str">
        <f t="shared" ca="1" si="164"/>
        <v>-</v>
      </c>
      <c r="E683" s="143" t="str">
        <f t="shared" ca="1" si="164"/>
        <v>-</v>
      </c>
      <c r="F683" s="143" t="str">
        <f t="shared" ca="1" si="164"/>
        <v>-</v>
      </c>
      <c r="G683" s="151" t="str">
        <f t="shared" ca="1" si="164"/>
        <v>-</v>
      </c>
      <c r="H683" s="143" t="e">
        <f t="shared" ca="1" si="165"/>
        <v>#N/A</v>
      </c>
      <c r="I683" s="143" t="e">
        <f t="shared" ca="1" si="166"/>
        <v>#N/A</v>
      </c>
      <c r="J683" s="143" t="e">
        <f t="shared" ca="1" si="167"/>
        <v>#N/A</v>
      </c>
      <c r="K683" s="143" t="e">
        <f t="shared" ca="1" si="168"/>
        <v>#N/A</v>
      </c>
      <c r="L683" s="143" t="e">
        <f t="shared" ca="1" si="169"/>
        <v>#N/A</v>
      </c>
      <c r="M683" s="145" t="str">
        <f t="shared" ca="1" si="172"/>
        <v>-</v>
      </c>
      <c r="N683" s="145" t="str">
        <f t="shared" ca="1" si="171"/>
        <v>-</v>
      </c>
      <c r="O683" s="143" t="e">
        <f t="shared" ca="1" si="170"/>
        <v>#N/A</v>
      </c>
    </row>
    <row r="684" spans="1:15">
      <c r="A684" s="143">
        <v>650</v>
      </c>
      <c r="B684" s="143" t="str">
        <f t="shared" ca="1" si="163"/>
        <v>N</v>
      </c>
      <c r="C684" s="143" t="str">
        <f t="shared" ca="1" si="164"/>
        <v>-</v>
      </c>
      <c r="D684" s="143" t="str">
        <f t="shared" ca="1" si="164"/>
        <v>-</v>
      </c>
      <c r="E684" s="143" t="str">
        <f t="shared" ca="1" si="164"/>
        <v>-</v>
      </c>
      <c r="F684" s="143" t="str">
        <f t="shared" ca="1" si="164"/>
        <v>-</v>
      </c>
      <c r="G684" s="151" t="str">
        <f t="shared" ca="1" si="164"/>
        <v>-</v>
      </c>
      <c r="H684" s="143" t="e">
        <f t="shared" ca="1" si="165"/>
        <v>#N/A</v>
      </c>
      <c r="I684" s="143" t="e">
        <f t="shared" ca="1" si="166"/>
        <v>#N/A</v>
      </c>
      <c r="J684" s="143" t="e">
        <f t="shared" ca="1" si="167"/>
        <v>#N/A</v>
      </c>
      <c r="K684" s="143" t="e">
        <f t="shared" ca="1" si="168"/>
        <v>#N/A</v>
      </c>
      <c r="L684" s="143" t="e">
        <f t="shared" ca="1" si="169"/>
        <v>#N/A</v>
      </c>
      <c r="M684" s="145" t="str">
        <f t="shared" ca="1" si="172"/>
        <v>-</v>
      </c>
      <c r="N684" s="145" t="str">
        <f t="shared" ca="1" si="171"/>
        <v>-</v>
      </c>
      <c r="O684" s="143" t="e">
        <f t="shared" ca="1" si="170"/>
        <v>#N/A</v>
      </c>
    </row>
    <row r="685" spans="1:15">
      <c r="A685" s="143">
        <v>651</v>
      </c>
      <c r="B685" s="143" t="str">
        <f t="shared" ca="1" si="163"/>
        <v>N</v>
      </c>
      <c r="C685" s="143" t="str">
        <f t="shared" ref="C685:G694" ca="1" si="173">IF($B685="OK",OFFSET(gen_sort_ul,$A685,C$26),"-")</f>
        <v>-</v>
      </c>
      <c r="D685" s="143" t="str">
        <f t="shared" ca="1" si="173"/>
        <v>-</v>
      </c>
      <c r="E685" s="143" t="str">
        <f t="shared" ca="1" si="173"/>
        <v>-</v>
      </c>
      <c r="F685" s="143" t="str">
        <f t="shared" ca="1" si="173"/>
        <v>-</v>
      </c>
      <c r="G685" s="151" t="str">
        <f t="shared" ca="1" si="173"/>
        <v>-</v>
      </c>
      <c r="H685" s="143" t="e">
        <f t="shared" ca="1" si="165"/>
        <v>#N/A</v>
      </c>
      <c r="I685" s="143" t="e">
        <f t="shared" ca="1" si="166"/>
        <v>#N/A</v>
      </c>
      <c r="J685" s="143" t="e">
        <f t="shared" ca="1" si="167"/>
        <v>#N/A</v>
      </c>
      <c r="K685" s="143" t="e">
        <f t="shared" ca="1" si="168"/>
        <v>#N/A</v>
      </c>
      <c r="L685" s="143" t="e">
        <f t="shared" ca="1" si="169"/>
        <v>#N/A</v>
      </c>
      <c r="M685" s="145" t="str">
        <f t="shared" ca="1" si="172"/>
        <v>-</v>
      </c>
      <c r="N685" s="145" t="str">
        <f t="shared" ca="1" si="171"/>
        <v>-</v>
      </c>
      <c r="O685" s="143" t="e">
        <f t="shared" ca="1" si="170"/>
        <v>#N/A</v>
      </c>
    </row>
    <row r="686" spans="1:15">
      <c r="A686" s="143">
        <v>652</v>
      </c>
      <c r="B686" s="143" t="str">
        <f t="shared" ca="1" si="163"/>
        <v>N</v>
      </c>
      <c r="C686" s="143" t="str">
        <f t="shared" ca="1" si="173"/>
        <v>-</v>
      </c>
      <c r="D686" s="143" t="str">
        <f t="shared" ca="1" si="173"/>
        <v>-</v>
      </c>
      <c r="E686" s="143" t="str">
        <f t="shared" ca="1" si="173"/>
        <v>-</v>
      </c>
      <c r="F686" s="143" t="str">
        <f t="shared" ca="1" si="173"/>
        <v>-</v>
      </c>
      <c r="G686" s="151" t="str">
        <f t="shared" ca="1" si="173"/>
        <v>-</v>
      </c>
      <c r="H686" s="143" t="e">
        <f t="shared" ca="1" si="165"/>
        <v>#N/A</v>
      </c>
      <c r="I686" s="143" t="e">
        <f t="shared" ca="1" si="166"/>
        <v>#N/A</v>
      </c>
      <c r="J686" s="143" t="e">
        <f t="shared" ca="1" si="167"/>
        <v>#N/A</v>
      </c>
      <c r="K686" s="143" t="e">
        <f t="shared" ca="1" si="168"/>
        <v>#N/A</v>
      </c>
      <c r="L686" s="143" t="e">
        <f t="shared" ca="1" si="169"/>
        <v>#N/A</v>
      </c>
      <c r="M686" s="145" t="str">
        <f t="shared" ca="1" si="172"/>
        <v>-</v>
      </c>
      <c r="N686" s="145" t="str">
        <f t="shared" ca="1" si="171"/>
        <v>-</v>
      </c>
      <c r="O686" s="143" t="e">
        <f t="shared" ca="1" si="170"/>
        <v>#N/A</v>
      </c>
    </row>
    <row r="687" spans="1:15">
      <c r="A687" s="143">
        <v>653</v>
      </c>
      <c r="B687" s="143" t="str">
        <f t="shared" ca="1" si="163"/>
        <v>N</v>
      </c>
      <c r="C687" s="143" t="str">
        <f t="shared" ca="1" si="173"/>
        <v>-</v>
      </c>
      <c r="D687" s="143" t="str">
        <f t="shared" ca="1" si="173"/>
        <v>-</v>
      </c>
      <c r="E687" s="143" t="str">
        <f t="shared" ca="1" si="173"/>
        <v>-</v>
      </c>
      <c r="F687" s="143" t="str">
        <f t="shared" ca="1" si="173"/>
        <v>-</v>
      </c>
      <c r="G687" s="151" t="str">
        <f t="shared" ca="1" si="173"/>
        <v>-</v>
      </c>
      <c r="H687" s="143" t="e">
        <f t="shared" ca="1" si="165"/>
        <v>#N/A</v>
      </c>
      <c r="I687" s="143" t="e">
        <f t="shared" ca="1" si="166"/>
        <v>#N/A</v>
      </c>
      <c r="J687" s="143" t="e">
        <f t="shared" ca="1" si="167"/>
        <v>#N/A</v>
      </c>
      <c r="K687" s="143" t="e">
        <f t="shared" ca="1" si="168"/>
        <v>#N/A</v>
      </c>
      <c r="L687" s="143" t="e">
        <f t="shared" ca="1" si="169"/>
        <v>#N/A</v>
      </c>
      <c r="M687" s="145" t="str">
        <f t="shared" ca="1" si="172"/>
        <v>-</v>
      </c>
      <c r="N687" s="145" t="str">
        <f t="shared" ca="1" si="171"/>
        <v>-</v>
      </c>
      <c r="O687" s="143" t="e">
        <f t="shared" ca="1" si="170"/>
        <v>#N/A</v>
      </c>
    </row>
    <row r="688" spans="1:15">
      <c r="A688" s="143">
        <v>654</v>
      </c>
      <c r="B688" s="143" t="str">
        <f t="shared" ca="1" si="163"/>
        <v>N</v>
      </c>
      <c r="C688" s="143" t="str">
        <f t="shared" ca="1" si="173"/>
        <v>-</v>
      </c>
      <c r="D688" s="143" t="str">
        <f t="shared" ca="1" si="173"/>
        <v>-</v>
      </c>
      <c r="E688" s="143" t="str">
        <f t="shared" ca="1" si="173"/>
        <v>-</v>
      </c>
      <c r="F688" s="143" t="str">
        <f t="shared" ca="1" si="173"/>
        <v>-</v>
      </c>
      <c r="G688" s="151" t="str">
        <f t="shared" ca="1" si="173"/>
        <v>-</v>
      </c>
      <c r="H688" s="143" t="e">
        <f t="shared" ca="1" si="165"/>
        <v>#N/A</v>
      </c>
      <c r="I688" s="143" t="e">
        <f t="shared" ca="1" si="166"/>
        <v>#N/A</v>
      </c>
      <c r="J688" s="143" t="e">
        <f t="shared" ca="1" si="167"/>
        <v>#N/A</v>
      </c>
      <c r="K688" s="143" t="e">
        <f t="shared" ca="1" si="168"/>
        <v>#N/A</v>
      </c>
      <c r="L688" s="143" t="e">
        <f t="shared" ca="1" si="169"/>
        <v>#N/A</v>
      </c>
      <c r="M688" s="145" t="str">
        <f t="shared" ca="1" si="172"/>
        <v>-</v>
      </c>
      <c r="N688" s="145" t="str">
        <f t="shared" ca="1" si="171"/>
        <v>-</v>
      </c>
      <c r="O688" s="143" t="e">
        <f t="shared" ca="1" si="170"/>
        <v>#N/A</v>
      </c>
    </row>
    <row r="689" spans="1:15">
      <c r="A689" s="143">
        <v>655</v>
      </c>
      <c r="B689" s="143" t="str">
        <f t="shared" ca="1" si="163"/>
        <v>N</v>
      </c>
      <c r="C689" s="143" t="str">
        <f t="shared" ca="1" si="173"/>
        <v>-</v>
      </c>
      <c r="D689" s="143" t="str">
        <f t="shared" ca="1" si="173"/>
        <v>-</v>
      </c>
      <c r="E689" s="143" t="str">
        <f t="shared" ca="1" si="173"/>
        <v>-</v>
      </c>
      <c r="F689" s="143" t="str">
        <f t="shared" ca="1" si="173"/>
        <v>-</v>
      </c>
      <c r="G689" s="151" t="str">
        <f t="shared" ca="1" si="173"/>
        <v>-</v>
      </c>
      <c r="H689" s="143" t="e">
        <f t="shared" ca="1" si="165"/>
        <v>#N/A</v>
      </c>
      <c r="I689" s="143" t="e">
        <f t="shared" ca="1" si="166"/>
        <v>#N/A</v>
      </c>
      <c r="J689" s="143" t="e">
        <f t="shared" ca="1" si="167"/>
        <v>#N/A</v>
      </c>
      <c r="K689" s="143" t="e">
        <f t="shared" ca="1" si="168"/>
        <v>#N/A</v>
      </c>
      <c r="L689" s="143" t="e">
        <f t="shared" ca="1" si="169"/>
        <v>#N/A</v>
      </c>
      <c r="M689" s="145" t="str">
        <f t="shared" ca="1" si="172"/>
        <v>-</v>
      </c>
      <c r="N689" s="145" t="str">
        <f t="shared" ca="1" si="171"/>
        <v>-</v>
      </c>
      <c r="O689" s="143" t="e">
        <f t="shared" ca="1" si="170"/>
        <v>#N/A</v>
      </c>
    </row>
    <row r="690" spans="1:15">
      <c r="A690" s="143">
        <v>656</v>
      </c>
      <c r="B690" s="143" t="str">
        <f t="shared" ca="1" si="163"/>
        <v>N</v>
      </c>
      <c r="C690" s="143" t="str">
        <f t="shared" ca="1" si="173"/>
        <v>-</v>
      </c>
      <c r="D690" s="143" t="str">
        <f t="shared" ca="1" si="173"/>
        <v>-</v>
      </c>
      <c r="E690" s="143" t="str">
        <f t="shared" ca="1" si="173"/>
        <v>-</v>
      </c>
      <c r="F690" s="143" t="str">
        <f t="shared" ca="1" si="173"/>
        <v>-</v>
      </c>
      <c r="G690" s="151" t="str">
        <f t="shared" ca="1" si="173"/>
        <v>-</v>
      </c>
      <c r="H690" s="143" t="e">
        <f t="shared" ca="1" si="165"/>
        <v>#N/A</v>
      </c>
      <c r="I690" s="143" t="e">
        <f t="shared" ca="1" si="166"/>
        <v>#N/A</v>
      </c>
      <c r="J690" s="143" t="e">
        <f t="shared" ca="1" si="167"/>
        <v>#N/A</v>
      </c>
      <c r="K690" s="143" t="e">
        <f t="shared" ca="1" si="168"/>
        <v>#N/A</v>
      </c>
      <c r="L690" s="143" t="e">
        <f t="shared" ca="1" si="169"/>
        <v>#N/A</v>
      </c>
      <c r="M690" s="145" t="str">
        <f t="shared" ca="1" si="172"/>
        <v>-</v>
      </c>
      <c r="N690" s="145" t="str">
        <f t="shared" ca="1" si="171"/>
        <v>-</v>
      </c>
      <c r="O690" s="143" t="e">
        <f t="shared" ca="1" si="170"/>
        <v>#N/A</v>
      </c>
    </row>
    <row r="691" spans="1:15">
      <c r="A691" s="143">
        <v>657</v>
      </c>
      <c r="B691" s="143" t="str">
        <f t="shared" ca="1" si="163"/>
        <v>N</v>
      </c>
      <c r="C691" s="143" t="str">
        <f t="shared" ca="1" si="173"/>
        <v>-</v>
      </c>
      <c r="D691" s="143" t="str">
        <f t="shared" ca="1" si="173"/>
        <v>-</v>
      </c>
      <c r="E691" s="143" t="str">
        <f t="shared" ca="1" si="173"/>
        <v>-</v>
      </c>
      <c r="F691" s="143" t="str">
        <f t="shared" ca="1" si="173"/>
        <v>-</v>
      </c>
      <c r="G691" s="151" t="str">
        <f t="shared" ca="1" si="173"/>
        <v>-</v>
      </c>
      <c r="H691" s="143" t="e">
        <f t="shared" ca="1" si="165"/>
        <v>#N/A</v>
      </c>
      <c r="I691" s="143" t="e">
        <f t="shared" ca="1" si="166"/>
        <v>#N/A</v>
      </c>
      <c r="J691" s="143" t="e">
        <f t="shared" ca="1" si="167"/>
        <v>#N/A</v>
      </c>
      <c r="K691" s="143" t="e">
        <f t="shared" ca="1" si="168"/>
        <v>#N/A</v>
      </c>
      <c r="L691" s="143" t="e">
        <f t="shared" ca="1" si="169"/>
        <v>#N/A</v>
      </c>
      <c r="M691" s="145" t="str">
        <f t="shared" ca="1" si="172"/>
        <v>-</v>
      </c>
      <c r="N691" s="145" t="str">
        <f t="shared" ca="1" si="171"/>
        <v>-</v>
      </c>
      <c r="O691" s="143" t="e">
        <f t="shared" ca="1" si="170"/>
        <v>#N/A</v>
      </c>
    </row>
    <row r="692" spans="1:15">
      <c r="A692" s="143">
        <v>658</v>
      </c>
      <c r="B692" s="143" t="str">
        <f t="shared" ca="1" si="163"/>
        <v>N</v>
      </c>
      <c r="C692" s="143" t="str">
        <f t="shared" ca="1" si="173"/>
        <v>-</v>
      </c>
      <c r="D692" s="143" t="str">
        <f t="shared" ca="1" si="173"/>
        <v>-</v>
      </c>
      <c r="E692" s="143" t="str">
        <f t="shared" ca="1" si="173"/>
        <v>-</v>
      </c>
      <c r="F692" s="143" t="str">
        <f t="shared" ca="1" si="173"/>
        <v>-</v>
      </c>
      <c r="G692" s="151" t="str">
        <f t="shared" ca="1" si="173"/>
        <v>-</v>
      </c>
      <c r="H692" s="143" t="e">
        <f t="shared" ca="1" si="165"/>
        <v>#N/A</v>
      </c>
      <c r="I692" s="143" t="e">
        <f t="shared" ca="1" si="166"/>
        <v>#N/A</v>
      </c>
      <c r="J692" s="143" t="e">
        <f t="shared" ca="1" si="167"/>
        <v>#N/A</v>
      </c>
      <c r="K692" s="143" t="e">
        <f t="shared" ca="1" si="168"/>
        <v>#N/A</v>
      </c>
      <c r="L692" s="143" t="e">
        <f t="shared" ca="1" si="169"/>
        <v>#N/A</v>
      </c>
      <c r="M692" s="145" t="str">
        <f t="shared" ca="1" si="172"/>
        <v>-</v>
      </c>
      <c r="N692" s="145" t="str">
        <f t="shared" ca="1" si="171"/>
        <v>-</v>
      </c>
      <c r="O692" s="143" t="e">
        <f t="shared" ca="1" si="170"/>
        <v>#N/A</v>
      </c>
    </row>
    <row r="693" spans="1:15">
      <c r="A693" s="143">
        <v>659</v>
      </c>
      <c r="B693" s="143" t="str">
        <f t="shared" ca="1" si="163"/>
        <v>N</v>
      </c>
      <c r="C693" s="143" t="str">
        <f t="shared" ca="1" si="173"/>
        <v>-</v>
      </c>
      <c r="D693" s="143" t="str">
        <f t="shared" ca="1" si="173"/>
        <v>-</v>
      </c>
      <c r="E693" s="143" t="str">
        <f t="shared" ca="1" si="173"/>
        <v>-</v>
      </c>
      <c r="F693" s="143" t="str">
        <f t="shared" ca="1" si="173"/>
        <v>-</v>
      </c>
      <c r="G693" s="151" t="str">
        <f t="shared" ca="1" si="173"/>
        <v>-</v>
      </c>
      <c r="H693" s="143" t="e">
        <f t="shared" ca="1" si="165"/>
        <v>#N/A</v>
      </c>
      <c r="I693" s="143" t="e">
        <f t="shared" ca="1" si="166"/>
        <v>#N/A</v>
      </c>
      <c r="J693" s="143" t="e">
        <f t="shared" ca="1" si="167"/>
        <v>#N/A</v>
      </c>
      <c r="K693" s="143" t="e">
        <f t="shared" ca="1" si="168"/>
        <v>#N/A</v>
      </c>
      <c r="L693" s="143" t="e">
        <f t="shared" ca="1" si="169"/>
        <v>#N/A</v>
      </c>
      <c r="M693" s="145" t="str">
        <f t="shared" ca="1" si="172"/>
        <v>-</v>
      </c>
      <c r="N693" s="145" t="str">
        <f t="shared" ca="1" si="171"/>
        <v>-</v>
      </c>
      <c r="O693" s="143" t="e">
        <f t="shared" ca="1" si="170"/>
        <v>#N/A</v>
      </c>
    </row>
    <row r="694" spans="1:15">
      <c r="A694" s="143">
        <v>660</v>
      </c>
      <c r="B694" s="143" t="str">
        <f t="shared" ca="1" si="163"/>
        <v>N</v>
      </c>
      <c r="C694" s="143" t="str">
        <f t="shared" ca="1" si="173"/>
        <v>-</v>
      </c>
      <c r="D694" s="143" t="str">
        <f t="shared" ca="1" si="173"/>
        <v>-</v>
      </c>
      <c r="E694" s="143" t="str">
        <f t="shared" ca="1" si="173"/>
        <v>-</v>
      </c>
      <c r="F694" s="143" t="str">
        <f t="shared" ca="1" si="173"/>
        <v>-</v>
      </c>
      <c r="G694" s="151" t="str">
        <f t="shared" ca="1" si="173"/>
        <v>-</v>
      </c>
      <c r="H694" s="143" t="e">
        <f t="shared" ca="1" si="165"/>
        <v>#N/A</v>
      </c>
      <c r="I694" s="143" t="e">
        <f t="shared" ca="1" si="166"/>
        <v>#N/A</v>
      </c>
      <c r="J694" s="143" t="e">
        <f t="shared" ca="1" si="167"/>
        <v>#N/A</v>
      </c>
      <c r="K694" s="143" t="e">
        <f t="shared" ca="1" si="168"/>
        <v>#N/A</v>
      </c>
      <c r="L694" s="143" t="e">
        <f t="shared" ca="1" si="169"/>
        <v>#N/A</v>
      </c>
      <c r="M694" s="145" t="str">
        <f t="shared" ca="1" si="172"/>
        <v>-</v>
      </c>
      <c r="N694" s="145" t="str">
        <f t="shared" ca="1" si="171"/>
        <v>-</v>
      </c>
      <c r="O694" s="143" t="e">
        <f t="shared" ca="1" si="170"/>
        <v>#N/A</v>
      </c>
    </row>
    <row r="695" spans="1:15">
      <c r="A695" s="143">
        <v>661</v>
      </c>
      <c r="B695" s="143" t="str">
        <f t="shared" ca="1" si="163"/>
        <v>N</v>
      </c>
      <c r="C695" s="143" t="str">
        <f t="shared" ref="C695:G704" ca="1" si="174">IF($B695="OK",OFFSET(gen_sort_ul,$A695,C$26),"-")</f>
        <v>-</v>
      </c>
      <c r="D695" s="143" t="str">
        <f t="shared" ca="1" si="174"/>
        <v>-</v>
      </c>
      <c r="E695" s="143" t="str">
        <f t="shared" ca="1" si="174"/>
        <v>-</v>
      </c>
      <c r="F695" s="143" t="str">
        <f t="shared" ca="1" si="174"/>
        <v>-</v>
      </c>
      <c r="G695" s="151" t="str">
        <f t="shared" ca="1" si="174"/>
        <v>-</v>
      </c>
      <c r="H695" s="143" t="e">
        <f t="shared" ca="1" si="165"/>
        <v>#N/A</v>
      </c>
      <c r="I695" s="143" t="e">
        <f t="shared" ca="1" si="166"/>
        <v>#N/A</v>
      </c>
      <c r="J695" s="143" t="e">
        <f t="shared" ca="1" si="167"/>
        <v>#N/A</v>
      </c>
      <c r="K695" s="143" t="e">
        <f t="shared" ca="1" si="168"/>
        <v>#N/A</v>
      </c>
      <c r="L695" s="143" t="e">
        <f t="shared" ca="1" si="169"/>
        <v>#N/A</v>
      </c>
      <c r="M695" s="145" t="str">
        <f t="shared" ca="1" si="172"/>
        <v>-</v>
      </c>
      <c r="N695" s="145" t="str">
        <f t="shared" ca="1" si="171"/>
        <v>-</v>
      </c>
      <c r="O695" s="143" t="e">
        <f t="shared" ca="1" si="170"/>
        <v>#N/A</v>
      </c>
    </row>
    <row r="696" spans="1:15">
      <c r="A696" s="143">
        <v>662</v>
      </c>
      <c r="B696" s="143" t="str">
        <f t="shared" ca="1" si="163"/>
        <v>N</v>
      </c>
      <c r="C696" s="143" t="str">
        <f t="shared" ca="1" si="174"/>
        <v>-</v>
      </c>
      <c r="D696" s="143" t="str">
        <f t="shared" ca="1" si="174"/>
        <v>-</v>
      </c>
      <c r="E696" s="143" t="str">
        <f t="shared" ca="1" si="174"/>
        <v>-</v>
      </c>
      <c r="F696" s="143" t="str">
        <f t="shared" ca="1" si="174"/>
        <v>-</v>
      </c>
      <c r="G696" s="151" t="str">
        <f t="shared" ca="1" si="174"/>
        <v>-</v>
      </c>
      <c r="H696" s="143" t="e">
        <f t="shared" ca="1" si="165"/>
        <v>#N/A</v>
      </c>
      <c r="I696" s="143" t="e">
        <f t="shared" ca="1" si="166"/>
        <v>#N/A</v>
      </c>
      <c r="J696" s="143" t="e">
        <f t="shared" ca="1" si="167"/>
        <v>#N/A</v>
      </c>
      <c r="K696" s="143" t="e">
        <f t="shared" ca="1" si="168"/>
        <v>#N/A</v>
      </c>
      <c r="L696" s="143" t="e">
        <f t="shared" ca="1" si="169"/>
        <v>#N/A</v>
      </c>
      <c r="M696" s="145" t="str">
        <f t="shared" ca="1" si="172"/>
        <v>-</v>
      </c>
      <c r="N696" s="145" t="str">
        <f t="shared" ca="1" si="171"/>
        <v>-</v>
      </c>
      <c r="O696" s="143" t="e">
        <f t="shared" ca="1" si="170"/>
        <v>#N/A</v>
      </c>
    </row>
    <row r="697" spans="1:15">
      <c r="A697" s="143">
        <v>663</v>
      </c>
      <c r="B697" s="143" t="str">
        <f t="shared" ca="1" si="163"/>
        <v>N</v>
      </c>
      <c r="C697" s="143" t="str">
        <f t="shared" ca="1" si="174"/>
        <v>-</v>
      </c>
      <c r="D697" s="143" t="str">
        <f t="shared" ca="1" si="174"/>
        <v>-</v>
      </c>
      <c r="E697" s="143" t="str">
        <f t="shared" ca="1" si="174"/>
        <v>-</v>
      </c>
      <c r="F697" s="143" t="str">
        <f t="shared" ca="1" si="174"/>
        <v>-</v>
      </c>
      <c r="G697" s="151" t="str">
        <f t="shared" ca="1" si="174"/>
        <v>-</v>
      </c>
      <c r="H697" s="143" t="e">
        <f t="shared" ca="1" si="165"/>
        <v>#N/A</v>
      </c>
      <c r="I697" s="143" t="e">
        <f t="shared" ca="1" si="166"/>
        <v>#N/A</v>
      </c>
      <c r="J697" s="143" t="e">
        <f t="shared" ca="1" si="167"/>
        <v>#N/A</v>
      </c>
      <c r="K697" s="143" t="e">
        <f t="shared" ca="1" si="168"/>
        <v>#N/A</v>
      </c>
      <c r="L697" s="143" t="e">
        <f t="shared" ca="1" si="169"/>
        <v>#N/A</v>
      </c>
      <c r="M697" s="145" t="str">
        <f t="shared" ca="1" si="172"/>
        <v>-</v>
      </c>
      <c r="N697" s="145" t="str">
        <f t="shared" ca="1" si="171"/>
        <v>-</v>
      </c>
      <c r="O697" s="143" t="e">
        <f t="shared" ca="1" si="170"/>
        <v>#N/A</v>
      </c>
    </row>
    <row r="698" spans="1:15">
      <c r="A698" s="143">
        <v>664</v>
      </c>
      <c r="B698" s="143" t="str">
        <f t="shared" ca="1" si="163"/>
        <v>N</v>
      </c>
      <c r="C698" s="143" t="str">
        <f t="shared" ca="1" si="174"/>
        <v>-</v>
      </c>
      <c r="D698" s="143" t="str">
        <f t="shared" ca="1" si="174"/>
        <v>-</v>
      </c>
      <c r="E698" s="143" t="str">
        <f t="shared" ca="1" si="174"/>
        <v>-</v>
      </c>
      <c r="F698" s="143" t="str">
        <f t="shared" ca="1" si="174"/>
        <v>-</v>
      </c>
      <c r="G698" s="151" t="str">
        <f t="shared" ca="1" si="174"/>
        <v>-</v>
      </c>
      <c r="H698" s="143" t="e">
        <f t="shared" ca="1" si="165"/>
        <v>#N/A</v>
      </c>
      <c r="I698" s="143" t="e">
        <f t="shared" ca="1" si="166"/>
        <v>#N/A</v>
      </c>
      <c r="J698" s="143" t="e">
        <f t="shared" ca="1" si="167"/>
        <v>#N/A</v>
      </c>
      <c r="K698" s="143" t="e">
        <f t="shared" ca="1" si="168"/>
        <v>#N/A</v>
      </c>
      <c r="L698" s="143" t="e">
        <f t="shared" ca="1" si="169"/>
        <v>#N/A</v>
      </c>
      <c r="M698" s="145" t="str">
        <f t="shared" ca="1" si="172"/>
        <v>-</v>
      </c>
      <c r="N698" s="145" t="str">
        <f t="shared" ca="1" si="171"/>
        <v>-</v>
      </c>
      <c r="O698" s="143" t="e">
        <f t="shared" ca="1" si="170"/>
        <v>#N/A</v>
      </c>
    </row>
    <row r="699" spans="1:15">
      <c r="A699" s="143">
        <v>665</v>
      </c>
      <c r="B699" s="143" t="str">
        <f t="shared" ca="1" si="163"/>
        <v>N</v>
      </c>
      <c r="C699" s="143" t="str">
        <f t="shared" ca="1" si="174"/>
        <v>-</v>
      </c>
      <c r="D699" s="143" t="str">
        <f t="shared" ca="1" si="174"/>
        <v>-</v>
      </c>
      <c r="E699" s="143" t="str">
        <f t="shared" ca="1" si="174"/>
        <v>-</v>
      </c>
      <c r="F699" s="143" t="str">
        <f t="shared" ca="1" si="174"/>
        <v>-</v>
      </c>
      <c r="G699" s="151" t="str">
        <f t="shared" ca="1" si="174"/>
        <v>-</v>
      </c>
      <c r="H699" s="143" t="e">
        <f t="shared" ca="1" si="165"/>
        <v>#N/A</v>
      </c>
      <c r="I699" s="143" t="e">
        <f t="shared" ca="1" si="166"/>
        <v>#N/A</v>
      </c>
      <c r="J699" s="143" t="e">
        <f t="shared" ca="1" si="167"/>
        <v>#N/A</v>
      </c>
      <c r="K699" s="143" t="e">
        <f t="shared" ca="1" si="168"/>
        <v>#N/A</v>
      </c>
      <c r="L699" s="143" t="e">
        <f t="shared" ca="1" si="169"/>
        <v>#N/A</v>
      </c>
      <c r="M699" s="145" t="str">
        <f t="shared" ca="1" si="172"/>
        <v>-</v>
      </c>
      <c r="N699" s="145" t="str">
        <f t="shared" ca="1" si="171"/>
        <v>-</v>
      </c>
      <c r="O699" s="143" t="e">
        <f t="shared" ca="1" si="170"/>
        <v>#N/A</v>
      </c>
    </row>
    <row r="700" spans="1:15">
      <c r="A700" s="143">
        <v>666</v>
      </c>
      <c r="B700" s="143" t="str">
        <f t="shared" ca="1" si="163"/>
        <v>N</v>
      </c>
      <c r="C700" s="143" t="str">
        <f t="shared" ca="1" si="174"/>
        <v>-</v>
      </c>
      <c r="D700" s="143" t="str">
        <f t="shared" ca="1" si="174"/>
        <v>-</v>
      </c>
      <c r="E700" s="143" t="str">
        <f t="shared" ca="1" si="174"/>
        <v>-</v>
      </c>
      <c r="F700" s="143" t="str">
        <f t="shared" ca="1" si="174"/>
        <v>-</v>
      </c>
      <c r="G700" s="151" t="str">
        <f t="shared" ca="1" si="174"/>
        <v>-</v>
      </c>
      <c r="H700" s="143" t="e">
        <f t="shared" ca="1" si="165"/>
        <v>#N/A</v>
      </c>
      <c r="I700" s="143" t="e">
        <f t="shared" ca="1" si="166"/>
        <v>#N/A</v>
      </c>
      <c r="J700" s="143" t="e">
        <f t="shared" ca="1" si="167"/>
        <v>#N/A</v>
      </c>
      <c r="K700" s="143" t="e">
        <f t="shared" ca="1" si="168"/>
        <v>#N/A</v>
      </c>
      <c r="L700" s="143" t="e">
        <f t="shared" ca="1" si="169"/>
        <v>#N/A</v>
      </c>
      <c r="M700" s="145" t="str">
        <f t="shared" ca="1" si="172"/>
        <v>-</v>
      </c>
      <c r="N700" s="145" t="str">
        <f t="shared" ca="1" si="171"/>
        <v>-</v>
      </c>
      <c r="O700" s="143" t="e">
        <f t="shared" ca="1" si="170"/>
        <v>#N/A</v>
      </c>
    </row>
    <row r="701" spans="1:15">
      <c r="A701" s="143">
        <v>667</v>
      </c>
      <c r="B701" s="143" t="str">
        <f t="shared" ca="1" si="163"/>
        <v>N</v>
      </c>
      <c r="C701" s="143" t="str">
        <f t="shared" ca="1" si="174"/>
        <v>-</v>
      </c>
      <c r="D701" s="143" t="str">
        <f t="shared" ca="1" si="174"/>
        <v>-</v>
      </c>
      <c r="E701" s="143" t="str">
        <f t="shared" ca="1" si="174"/>
        <v>-</v>
      </c>
      <c r="F701" s="143" t="str">
        <f t="shared" ca="1" si="174"/>
        <v>-</v>
      </c>
      <c r="G701" s="151" t="str">
        <f t="shared" ca="1" si="174"/>
        <v>-</v>
      </c>
      <c r="H701" s="143" t="e">
        <f t="shared" ca="1" si="165"/>
        <v>#N/A</v>
      </c>
      <c r="I701" s="143" t="e">
        <f t="shared" ca="1" si="166"/>
        <v>#N/A</v>
      </c>
      <c r="J701" s="143" t="e">
        <f t="shared" ca="1" si="167"/>
        <v>#N/A</v>
      </c>
      <c r="K701" s="143" t="e">
        <f t="shared" ca="1" si="168"/>
        <v>#N/A</v>
      </c>
      <c r="L701" s="143" t="e">
        <f t="shared" ca="1" si="169"/>
        <v>#N/A</v>
      </c>
      <c r="M701" s="145" t="str">
        <f t="shared" ca="1" si="172"/>
        <v>-</v>
      </c>
      <c r="N701" s="145" t="str">
        <f t="shared" ca="1" si="171"/>
        <v>-</v>
      </c>
      <c r="O701" s="143" t="e">
        <f t="shared" ca="1" si="170"/>
        <v>#N/A</v>
      </c>
    </row>
    <row r="702" spans="1:15">
      <c r="A702" s="143">
        <v>668</v>
      </c>
      <c r="B702" s="143" t="str">
        <f t="shared" ca="1" si="163"/>
        <v>N</v>
      </c>
      <c r="C702" s="143" t="str">
        <f t="shared" ca="1" si="174"/>
        <v>-</v>
      </c>
      <c r="D702" s="143" t="str">
        <f t="shared" ca="1" si="174"/>
        <v>-</v>
      </c>
      <c r="E702" s="143" t="str">
        <f t="shared" ca="1" si="174"/>
        <v>-</v>
      </c>
      <c r="F702" s="143" t="str">
        <f t="shared" ca="1" si="174"/>
        <v>-</v>
      </c>
      <c r="G702" s="151" t="str">
        <f t="shared" ca="1" si="174"/>
        <v>-</v>
      </c>
      <c r="H702" s="143" t="e">
        <f t="shared" ca="1" si="165"/>
        <v>#N/A</v>
      </c>
      <c r="I702" s="143" t="e">
        <f t="shared" ca="1" si="166"/>
        <v>#N/A</v>
      </c>
      <c r="J702" s="143" t="e">
        <f t="shared" ca="1" si="167"/>
        <v>#N/A</v>
      </c>
      <c r="K702" s="143" t="e">
        <f t="shared" ca="1" si="168"/>
        <v>#N/A</v>
      </c>
      <c r="L702" s="143" t="e">
        <f t="shared" ca="1" si="169"/>
        <v>#N/A</v>
      </c>
      <c r="M702" s="145" t="str">
        <f t="shared" ca="1" si="172"/>
        <v>-</v>
      </c>
      <c r="N702" s="145" t="str">
        <f t="shared" ca="1" si="171"/>
        <v>-</v>
      </c>
      <c r="O702" s="143" t="e">
        <f t="shared" ca="1" si="170"/>
        <v>#N/A</v>
      </c>
    </row>
    <row r="703" spans="1:15">
      <c r="A703" s="143">
        <v>669</v>
      </c>
      <c r="B703" s="143" t="str">
        <f t="shared" ca="1" si="163"/>
        <v>N</v>
      </c>
      <c r="C703" s="143" t="str">
        <f t="shared" ca="1" si="174"/>
        <v>-</v>
      </c>
      <c r="D703" s="143" t="str">
        <f t="shared" ca="1" si="174"/>
        <v>-</v>
      </c>
      <c r="E703" s="143" t="str">
        <f t="shared" ca="1" si="174"/>
        <v>-</v>
      </c>
      <c r="F703" s="143" t="str">
        <f t="shared" ca="1" si="174"/>
        <v>-</v>
      </c>
      <c r="G703" s="151" t="str">
        <f t="shared" ca="1" si="174"/>
        <v>-</v>
      </c>
      <c r="H703" s="143" t="e">
        <f t="shared" ca="1" si="165"/>
        <v>#N/A</v>
      </c>
      <c r="I703" s="143" t="e">
        <f t="shared" ca="1" si="166"/>
        <v>#N/A</v>
      </c>
      <c r="J703" s="143" t="e">
        <f t="shared" ca="1" si="167"/>
        <v>#N/A</v>
      </c>
      <c r="K703" s="143" t="e">
        <f t="shared" ca="1" si="168"/>
        <v>#N/A</v>
      </c>
      <c r="L703" s="143" t="e">
        <f t="shared" ca="1" si="169"/>
        <v>#N/A</v>
      </c>
      <c r="M703" s="145" t="str">
        <f t="shared" ca="1" si="172"/>
        <v>-</v>
      </c>
      <c r="N703" s="145" t="str">
        <f t="shared" ca="1" si="171"/>
        <v>-</v>
      </c>
      <c r="O703" s="143" t="e">
        <f t="shared" ca="1" si="170"/>
        <v>#N/A</v>
      </c>
    </row>
    <row r="704" spans="1:15">
      <c r="A704" s="143">
        <v>670</v>
      </c>
      <c r="B704" s="143" t="str">
        <f t="shared" ca="1" si="163"/>
        <v>N</v>
      </c>
      <c r="C704" s="143" t="str">
        <f t="shared" ca="1" si="174"/>
        <v>-</v>
      </c>
      <c r="D704" s="143" t="str">
        <f t="shared" ca="1" si="174"/>
        <v>-</v>
      </c>
      <c r="E704" s="143" t="str">
        <f t="shared" ca="1" si="174"/>
        <v>-</v>
      </c>
      <c r="F704" s="143" t="str">
        <f t="shared" ca="1" si="174"/>
        <v>-</v>
      </c>
      <c r="G704" s="151" t="str">
        <f t="shared" ca="1" si="174"/>
        <v>-</v>
      </c>
      <c r="H704" s="143" t="e">
        <f t="shared" ca="1" si="165"/>
        <v>#N/A</v>
      </c>
      <c r="I704" s="143" t="e">
        <f t="shared" ca="1" si="166"/>
        <v>#N/A</v>
      </c>
      <c r="J704" s="143" t="e">
        <f t="shared" ca="1" si="167"/>
        <v>#N/A</v>
      </c>
      <c r="K704" s="143" t="e">
        <f t="shared" ca="1" si="168"/>
        <v>#N/A</v>
      </c>
      <c r="L704" s="143" t="e">
        <f t="shared" ca="1" si="169"/>
        <v>#N/A</v>
      </c>
      <c r="M704" s="145" t="str">
        <f t="shared" ca="1" si="172"/>
        <v>-</v>
      </c>
      <c r="N704" s="145" t="str">
        <f t="shared" ca="1" si="171"/>
        <v>-</v>
      </c>
      <c r="O704" s="143" t="e">
        <f t="shared" ca="1" si="170"/>
        <v>#N/A</v>
      </c>
    </row>
    <row r="705" spans="1:15">
      <c r="A705" s="143">
        <v>671</v>
      </c>
      <c r="B705" s="143" t="str">
        <f t="shared" ca="1" si="163"/>
        <v>N</v>
      </c>
      <c r="C705" s="143" t="str">
        <f t="shared" ref="C705:G714" ca="1" si="175">IF($B705="OK",OFFSET(gen_sort_ul,$A705,C$26),"-")</f>
        <v>-</v>
      </c>
      <c r="D705" s="143" t="str">
        <f t="shared" ca="1" si="175"/>
        <v>-</v>
      </c>
      <c r="E705" s="143" t="str">
        <f t="shared" ca="1" si="175"/>
        <v>-</v>
      </c>
      <c r="F705" s="143" t="str">
        <f t="shared" ca="1" si="175"/>
        <v>-</v>
      </c>
      <c r="G705" s="151" t="str">
        <f t="shared" ca="1" si="175"/>
        <v>-</v>
      </c>
      <c r="H705" s="143" t="e">
        <f t="shared" ca="1" si="165"/>
        <v>#N/A</v>
      </c>
      <c r="I705" s="143" t="e">
        <f t="shared" ca="1" si="166"/>
        <v>#N/A</v>
      </c>
      <c r="J705" s="143" t="e">
        <f t="shared" ca="1" si="167"/>
        <v>#N/A</v>
      </c>
      <c r="K705" s="143" t="e">
        <f t="shared" ca="1" si="168"/>
        <v>#N/A</v>
      </c>
      <c r="L705" s="143" t="e">
        <f t="shared" ca="1" si="169"/>
        <v>#N/A</v>
      </c>
      <c r="M705" s="145" t="str">
        <f t="shared" ca="1" si="172"/>
        <v>-</v>
      </c>
      <c r="N705" s="145" t="str">
        <f t="shared" ca="1" si="171"/>
        <v>-</v>
      </c>
      <c r="O705" s="143" t="e">
        <f t="shared" ca="1" si="170"/>
        <v>#N/A</v>
      </c>
    </row>
    <row r="706" spans="1:15">
      <c r="A706" s="143">
        <v>672</v>
      </c>
      <c r="B706" s="143" t="str">
        <f t="shared" ca="1" si="163"/>
        <v>N</v>
      </c>
      <c r="C706" s="143" t="str">
        <f t="shared" ca="1" si="175"/>
        <v>-</v>
      </c>
      <c r="D706" s="143" t="str">
        <f t="shared" ca="1" si="175"/>
        <v>-</v>
      </c>
      <c r="E706" s="143" t="str">
        <f t="shared" ca="1" si="175"/>
        <v>-</v>
      </c>
      <c r="F706" s="143" t="str">
        <f t="shared" ca="1" si="175"/>
        <v>-</v>
      </c>
      <c r="G706" s="151" t="str">
        <f t="shared" ca="1" si="175"/>
        <v>-</v>
      </c>
      <c r="H706" s="143" t="e">
        <f t="shared" ca="1" si="165"/>
        <v>#N/A</v>
      </c>
      <c r="I706" s="143" t="e">
        <f t="shared" ca="1" si="166"/>
        <v>#N/A</v>
      </c>
      <c r="J706" s="143" t="e">
        <f t="shared" ca="1" si="167"/>
        <v>#N/A</v>
      </c>
      <c r="K706" s="143" t="e">
        <f t="shared" ca="1" si="168"/>
        <v>#N/A</v>
      </c>
      <c r="L706" s="143" t="e">
        <f t="shared" ca="1" si="169"/>
        <v>#N/A</v>
      </c>
      <c r="M706" s="145" t="str">
        <f t="shared" ca="1" si="172"/>
        <v>-</v>
      </c>
      <c r="N706" s="145" t="str">
        <f t="shared" ca="1" si="171"/>
        <v>-</v>
      </c>
      <c r="O706" s="143" t="e">
        <f t="shared" ca="1" si="170"/>
        <v>#N/A</v>
      </c>
    </row>
    <row r="707" spans="1:15">
      <c r="A707" s="143">
        <v>673</v>
      </c>
      <c r="B707" s="143" t="str">
        <f t="shared" ca="1" si="163"/>
        <v>N</v>
      </c>
      <c r="C707" s="143" t="str">
        <f t="shared" ca="1" si="175"/>
        <v>-</v>
      </c>
      <c r="D707" s="143" t="str">
        <f t="shared" ca="1" si="175"/>
        <v>-</v>
      </c>
      <c r="E707" s="143" t="str">
        <f t="shared" ca="1" si="175"/>
        <v>-</v>
      </c>
      <c r="F707" s="143" t="str">
        <f t="shared" ca="1" si="175"/>
        <v>-</v>
      </c>
      <c r="G707" s="151" t="str">
        <f t="shared" ca="1" si="175"/>
        <v>-</v>
      </c>
      <c r="H707" s="143" t="e">
        <f t="shared" ca="1" si="165"/>
        <v>#N/A</v>
      </c>
      <c r="I707" s="143" t="e">
        <f t="shared" ca="1" si="166"/>
        <v>#N/A</v>
      </c>
      <c r="J707" s="143" t="e">
        <f t="shared" ca="1" si="167"/>
        <v>#N/A</v>
      </c>
      <c r="K707" s="143" t="e">
        <f t="shared" ca="1" si="168"/>
        <v>#N/A</v>
      </c>
      <c r="L707" s="143" t="e">
        <f t="shared" ca="1" si="169"/>
        <v>#N/A</v>
      </c>
      <c r="M707" s="145" t="str">
        <f t="shared" ca="1" si="172"/>
        <v>-</v>
      </c>
      <c r="N707" s="145" t="str">
        <f t="shared" ca="1" si="171"/>
        <v>-</v>
      </c>
      <c r="O707" s="143" t="e">
        <f t="shared" ca="1" si="170"/>
        <v>#N/A</v>
      </c>
    </row>
    <row r="708" spans="1:15">
      <c r="A708" s="143">
        <v>674</v>
      </c>
      <c r="B708" s="143" t="str">
        <f t="shared" ca="1" si="163"/>
        <v>N</v>
      </c>
      <c r="C708" s="143" t="str">
        <f t="shared" ca="1" si="175"/>
        <v>-</v>
      </c>
      <c r="D708" s="143" t="str">
        <f t="shared" ca="1" si="175"/>
        <v>-</v>
      </c>
      <c r="E708" s="143" t="str">
        <f t="shared" ca="1" si="175"/>
        <v>-</v>
      </c>
      <c r="F708" s="143" t="str">
        <f t="shared" ca="1" si="175"/>
        <v>-</v>
      </c>
      <c r="G708" s="151" t="str">
        <f t="shared" ca="1" si="175"/>
        <v>-</v>
      </c>
      <c r="H708" s="143" t="e">
        <f t="shared" ca="1" si="165"/>
        <v>#N/A</v>
      </c>
      <c r="I708" s="143" t="e">
        <f t="shared" ca="1" si="166"/>
        <v>#N/A</v>
      </c>
      <c r="J708" s="143" t="e">
        <f t="shared" ca="1" si="167"/>
        <v>#N/A</v>
      </c>
      <c r="K708" s="143" t="e">
        <f t="shared" ca="1" si="168"/>
        <v>#N/A</v>
      </c>
      <c r="L708" s="143" t="e">
        <f t="shared" ca="1" si="169"/>
        <v>#N/A</v>
      </c>
      <c r="M708" s="145" t="str">
        <f t="shared" ca="1" si="172"/>
        <v>-</v>
      </c>
      <c r="N708" s="145" t="str">
        <f t="shared" ca="1" si="171"/>
        <v>-</v>
      </c>
      <c r="O708" s="143" t="e">
        <f t="shared" ca="1" si="170"/>
        <v>#N/A</v>
      </c>
    </row>
    <row r="709" spans="1:15">
      <c r="A709" s="143">
        <v>675</v>
      </c>
      <c r="B709" s="143" t="str">
        <f t="shared" ca="1" si="163"/>
        <v>N</v>
      </c>
      <c r="C709" s="143" t="str">
        <f t="shared" ca="1" si="175"/>
        <v>-</v>
      </c>
      <c r="D709" s="143" t="str">
        <f t="shared" ca="1" si="175"/>
        <v>-</v>
      </c>
      <c r="E709" s="143" t="str">
        <f t="shared" ca="1" si="175"/>
        <v>-</v>
      </c>
      <c r="F709" s="143" t="str">
        <f t="shared" ca="1" si="175"/>
        <v>-</v>
      </c>
      <c r="G709" s="151" t="str">
        <f t="shared" ca="1" si="175"/>
        <v>-</v>
      </c>
      <c r="H709" s="143" t="e">
        <f t="shared" ca="1" si="165"/>
        <v>#N/A</v>
      </c>
      <c r="I709" s="143" t="e">
        <f t="shared" ca="1" si="166"/>
        <v>#N/A</v>
      </c>
      <c r="J709" s="143" t="e">
        <f t="shared" ca="1" si="167"/>
        <v>#N/A</v>
      </c>
      <c r="K709" s="143" t="e">
        <f t="shared" ca="1" si="168"/>
        <v>#N/A</v>
      </c>
      <c r="L709" s="143" t="e">
        <f t="shared" ca="1" si="169"/>
        <v>#N/A</v>
      </c>
      <c r="M709" s="145" t="str">
        <f t="shared" ca="1" si="172"/>
        <v>-</v>
      </c>
      <c r="N709" s="145" t="str">
        <f t="shared" ca="1" si="171"/>
        <v>-</v>
      </c>
      <c r="O709" s="143" t="e">
        <f t="shared" ca="1" si="170"/>
        <v>#N/A</v>
      </c>
    </row>
    <row r="710" spans="1:15">
      <c r="A710" s="143">
        <v>676</v>
      </c>
      <c r="B710" s="143" t="str">
        <f t="shared" ca="1" si="163"/>
        <v>N</v>
      </c>
      <c r="C710" s="143" t="str">
        <f t="shared" ca="1" si="175"/>
        <v>-</v>
      </c>
      <c r="D710" s="143" t="str">
        <f t="shared" ca="1" si="175"/>
        <v>-</v>
      </c>
      <c r="E710" s="143" t="str">
        <f t="shared" ca="1" si="175"/>
        <v>-</v>
      </c>
      <c r="F710" s="143" t="str">
        <f t="shared" ca="1" si="175"/>
        <v>-</v>
      </c>
      <c r="G710" s="151" t="str">
        <f t="shared" ca="1" si="175"/>
        <v>-</v>
      </c>
      <c r="H710" s="143" t="e">
        <f t="shared" ca="1" si="165"/>
        <v>#N/A</v>
      </c>
      <c r="I710" s="143" t="e">
        <f t="shared" ca="1" si="166"/>
        <v>#N/A</v>
      </c>
      <c r="J710" s="143" t="e">
        <f t="shared" ca="1" si="167"/>
        <v>#N/A</v>
      </c>
      <c r="K710" s="143" t="e">
        <f t="shared" ca="1" si="168"/>
        <v>#N/A</v>
      </c>
      <c r="L710" s="143" t="e">
        <f t="shared" ca="1" si="169"/>
        <v>#N/A</v>
      </c>
      <c r="M710" s="145" t="str">
        <f t="shared" ca="1" si="172"/>
        <v>-</v>
      </c>
      <c r="N710" s="145" t="str">
        <f t="shared" ca="1" si="171"/>
        <v>-</v>
      </c>
      <c r="O710" s="143" t="e">
        <f t="shared" ca="1" si="170"/>
        <v>#N/A</v>
      </c>
    </row>
    <row r="711" spans="1:15">
      <c r="A711" s="143">
        <v>677</v>
      </c>
      <c r="B711" s="143" t="str">
        <f t="shared" ca="1" si="163"/>
        <v>N</v>
      </c>
      <c r="C711" s="143" t="str">
        <f t="shared" ca="1" si="175"/>
        <v>-</v>
      </c>
      <c r="D711" s="143" t="str">
        <f t="shared" ca="1" si="175"/>
        <v>-</v>
      </c>
      <c r="E711" s="143" t="str">
        <f t="shared" ca="1" si="175"/>
        <v>-</v>
      </c>
      <c r="F711" s="143" t="str">
        <f t="shared" ca="1" si="175"/>
        <v>-</v>
      </c>
      <c r="G711" s="151" t="str">
        <f t="shared" ca="1" si="175"/>
        <v>-</v>
      </c>
      <c r="H711" s="143" t="e">
        <f t="shared" ca="1" si="165"/>
        <v>#N/A</v>
      </c>
      <c r="I711" s="143" t="e">
        <f t="shared" ca="1" si="166"/>
        <v>#N/A</v>
      </c>
      <c r="J711" s="143" t="e">
        <f t="shared" ca="1" si="167"/>
        <v>#N/A</v>
      </c>
      <c r="K711" s="143" t="e">
        <f t="shared" ca="1" si="168"/>
        <v>#N/A</v>
      </c>
      <c r="L711" s="143" t="e">
        <f t="shared" ca="1" si="169"/>
        <v>#N/A</v>
      </c>
      <c r="M711" s="145" t="str">
        <f t="shared" ca="1" si="172"/>
        <v>-</v>
      </c>
      <c r="N711" s="145" t="str">
        <f t="shared" ca="1" si="171"/>
        <v>-</v>
      </c>
      <c r="O711" s="143" t="e">
        <f t="shared" ca="1" si="170"/>
        <v>#N/A</v>
      </c>
    </row>
    <row r="712" spans="1:15">
      <c r="A712" s="143">
        <v>678</v>
      </c>
      <c r="B712" s="143" t="str">
        <f t="shared" ca="1" si="163"/>
        <v>N</v>
      </c>
      <c r="C712" s="143" t="str">
        <f t="shared" ca="1" si="175"/>
        <v>-</v>
      </c>
      <c r="D712" s="143" t="str">
        <f t="shared" ca="1" si="175"/>
        <v>-</v>
      </c>
      <c r="E712" s="143" t="str">
        <f t="shared" ca="1" si="175"/>
        <v>-</v>
      </c>
      <c r="F712" s="143" t="str">
        <f t="shared" ca="1" si="175"/>
        <v>-</v>
      </c>
      <c r="G712" s="151" t="str">
        <f t="shared" ca="1" si="175"/>
        <v>-</v>
      </c>
      <c r="H712" s="143" t="e">
        <f t="shared" ca="1" si="165"/>
        <v>#N/A</v>
      </c>
      <c r="I712" s="143" t="e">
        <f t="shared" ca="1" si="166"/>
        <v>#N/A</v>
      </c>
      <c r="J712" s="143" t="e">
        <f t="shared" ca="1" si="167"/>
        <v>#N/A</v>
      </c>
      <c r="K712" s="143" t="e">
        <f t="shared" ca="1" si="168"/>
        <v>#N/A</v>
      </c>
      <c r="L712" s="143" t="e">
        <f t="shared" ca="1" si="169"/>
        <v>#N/A</v>
      </c>
      <c r="M712" s="145" t="str">
        <f t="shared" ca="1" si="172"/>
        <v>-</v>
      </c>
      <c r="N712" s="145" t="str">
        <f t="shared" ca="1" si="171"/>
        <v>-</v>
      </c>
      <c r="O712" s="143" t="e">
        <f t="shared" ca="1" si="170"/>
        <v>#N/A</v>
      </c>
    </row>
    <row r="713" spans="1:15">
      <c r="A713" s="143">
        <v>679</v>
      </c>
      <c r="B713" s="143" t="str">
        <f t="shared" ca="1" si="163"/>
        <v>N</v>
      </c>
      <c r="C713" s="143" t="str">
        <f t="shared" ca="1" si="175"/>
        <v>-</v>
      </c>
      <c r="D713" s="143" t="str">
        <f t="shared" ca="1" si="175"/>
        <v>-</v>
      </c>
      <c r="E713" s="143" t="str">
        <f t="shared" ca="1" si="175"/>
        <v>-</v>
      </c>
      <c r="F713" s="143" t="str">
        <f t="shared" ca="1" si="175"/>
        <v>-</v>
      </c>
      <c r="G713" s="151" t="str">
        <f t="shared" ca="1" si="175"/>
        <v>-</v>
      </c>
      <c r="H713" s="143" t="e">
        <f t="shared" ca="1" si="165"/>
        <v>#N/A</v>
      </c>
      <c r="I713" s="143" t="e">
        <f t="shared" ca="1" si="166"/>
        <v>#N/A</v>
      </c>
      <c r="J713" s="143" t="e">
        <f t="shared" ca="1" si="167"/>
        <v>#N/A</v>
      </c>
      <c r="K713" s="143" t="e">
        <f t="shared" ca="1" si="168"/>
        <v>#N/A</v>
      </c>
      <c r="L713" s="143" t="e">
        <f t="shared" ca="1" si="169"/>
        <v>#N/A</v>
      </c>
      <c r="M713" s="145" t="str">
        <f t="shared" ca="1" si="172"/>
        <v>-</v>
      </c>
      <c r="N713" s="145" t="str">
        <f t="shared" ca="1" si="171"/>
        <v>-</v>
      </c>
      <c r="O713" s="143" t="e">
        <f t="shared" ca="1" si="170"/>
        <v>#N/A</v>
      </c>
    </row>
    <row r="714" spans="1:15">
      <c r="A714" s="143">
        <v>680</v>
      </c>
      <c r="B714" s="143" t="str">
        <f t="shared" ca="1" si="163"/>
        <v>N</v>
      </c>
      <c r="C714" s="143" t="str">
        <f t="shared" ca="1" si="175"/>
        <v>-</v>
      </c>
      <c r="D714" s="143" t="str">
        <f t="shared" ca="1" si="175"/>
        <v>-</v>
      </c>
      <c r="E714" s="143" t="str">
        <f t="shared" ca="1" si="175"/>
        <v>-</v>
      </c>
      <c r="F714" s="143" t="str">
        <f t="shared" ca="1" si="175"/>
        <v>-</v>
      </c>
      <c r="G714" s="151" t="str">
        <f t="shared" ca="1" si="175"/>
        <v>-</v>
      </c>
      <c r="H714" s="143" t="e">
        <f t="shared" ca="1" si="165"/>
        <v>#N/A</v>
      </c>
      <c r="I714" s="143" t="e">
        <f t="shared" ca="1" si="166"/>
        <v>#N/A</v>
      </c>
      <c r="J714" s="143" t="e">
        <f t="shared" ca="1" si="167"/>
        <v>#N/A</v>
      </c>
      <c r="K714" s="143" t="e">
        <f t="shared" ca="1" si="168"/>
        <v>#N/A</v>
      </c>
      <c r="L714" s="143" t="e">
        <f t="shared" ca="1" si="169"/>
        <v>#N/A</v>
      </c>
      <c r="M714" s="145" t="str">
        <f t="shared" ca="1" si="172"/>
        <v>-</v>
      </c>
      <c r="N714" s="145" t="str">
        <f t="shared" ca="1" si="171"/>
        <v>-</v>
      </c>
      <c r="O714" s="143" t="e">
        <f t="shared" ca="1" si="170"/>
        <v>#N/A</v>
      </c>
    </row>
    <row r="715" spans="1:15">
      <c r="A715" s="143">
        <v>681</v>
      </c>
      <c r="B715" s="143" t="str">
        <f t="shared" ca="1" si="163"/>
        <v>N</v>
      </c>
      <c r="C715" s="143" t="str">
        <f t="shared" ref="C715:G724" ca="1" si="176">IF($B715="OK",OFFSET(gen_sort_ul,$A715,C$26),"-")</f>
        <v>-</v>
      </c>
      <c r="D715" s="143" t="str">
        <f t="shared" ca="1" si="176"/>
        <v>-</v>
      </c>
      <c r="E715" s="143" t="str">
        <f t="shared" ca="1" si="176"/>
        <v>-</v>
      </c>
      <c r="F715" s="143" t="str">
        <f t="shared" ca="1" si="176"/>
        <v>-</v>
      </c>
      <c r="G715" s="151" t="str">
        <f t="shared" ca="1" si="176"/>
        <v>-</v>
      </c>
      <c r="H715" s="143" t="e">
        <f t="shared" ca="1" si="165"/>
        <v>#N/A</v>
      </c>
      <c r="I715" s="143" t="e">
        <f t="shared" ca="1" si="166"/>
        <v>#N/A</v>
      </c>
      <c r="J715" s="143" t="e">
        <f t="shared" ca="1" si="167"/>
        <v>#N/A</v>
      </c>
      <c r="K715" s="143" t="e">
        <f t="shared" ca="1" si="168"/>
        <v>#N/A</v>
      </c>
      <c r="L715" s="143" t="e">
        <f t="shared" ca="1" si="169"/>
        <v>#N/A</v>
      </c>
      <c r="M715" s="145" t="str">
        <f t="shared" ca="1" si="172"/>
        <v>-</v>
      </c>
      <c r="N715" s="145" t="str">
        <f t="shared" ca="1" si="171"/>
        <v>-</v>
      </c>
      <c r="O715" s="143" t="e">
        <f t="shared" ca="1" si="170"/>
        <v>#N/A</v>
      </c>
    </row>
    <row r="716" spans="1:15">
      <c r="A716" s="143">
        <v>682</v>
      </c>
      <c r="B716" s="143" t="str">
        <f t="shared" ca="1" si="163"/>
        <v>N</v>
      </c>
      <c r="C716" s="143" t="str">
        <f t="shared" ca="1" si="176"/>
        <v>-</v>
      </c>
      <c r="D716" s="143" t="str">
        <f t="shared" ca="1" si="176"/>
        <v>-</v>
      </c>
      <c r="E716" s="143" t="str">
        <f t="shared" ca="1" si="176"/>
        <v>-</v>
      </c>
      <c r="F716" s="143" t="str">
        <f t="shared" ca="1" si="176"/>
        <v>-</v>
      </c>
      <c r="G716" s="151" t="str">
        <f t="shared" ca="1" si="176"/>
        <v>-</v>
      </c>
      <c r="H716" s="143" t="e">
        <f t="shared" ca="1" si="165"/>
        <v>#N/A</v>
      </c>
      <c r="I716" s="143" t="e">
        <f t="shared" ca="1" si="166"/>
        <v>#N/A</v>
      </c>
      <c r="J716" s="143" t="e">
        <f t="shared" ca="1" si="167"/>
        <v>#N/A</v>
      </c>
      <c r="K716" s="143" t="e">
        <f t="shared" ca="1" si="168"/>
        <v>#N/A</v>
      </c>
      <c r="L716" s="143" t="e">
        <f t="shared" ca="1" si="169"/>
        <v>#N/A</v>
      </c>
      <c r="M716" s="145" t="str">
        <f t="shared" ca="1" si="172"/>
        <v>-</v>
      </c>
      <c r="N716" s="145" t="str">
        <f t="shared" ca="1" si="171"/>
        <v>-</v>
      </c>
      <c r="O716" s="143" t="e">
        <f t="shared" ca="1" si="170"/>
        <v>#N/A</v>
      </c>
    </row>
    <row r="717" spans="1:15">
      <c r="A717" s="143">
        <v>683</v>
      </c>
      <c r="B717" s="143" t="str">
        <f t="shared" ca="1" si="163"/>
        <v>N</v>
      </c>
      <c r="C717" s="143" t="str">
        <f t="shared" ca="1" si="176"/>
        <v>-</v>
      </c>
      <c r="D717" s="143" t="str">
        <f t="shared" ca="1" si="176"/>
        <v>-</v>
      </c>
      <c r="E717" s="143" t="str">
        <f t="shared" ca="1" si="176"/>
        <v>-</v>
      </c>
      <c r="F717" s="143" t="str">
        <f t="shared" ca="1" si="176"/>
        <v>-</v>
      </c>
      <c r="G717" s="151" t="str">
        <f t="shared" ca="1" si="176"/>
        <v>-</v>
      </c>
      <c r="H717" s="143" t="e">
        <f t="shared" ca="1" si="165"/>
        <v>#N/A</v>
      </c>
      <c r="I717" s="143" t="e">
        <f t="shared" ca="1" si="166"/>
        <v>#N/A</v>
      </c>
      <c r="J717" s="143" t="e">
        <f t="shared" ca="1" si="167"/>
        <v>#N/A</v>
      </c>
      <c r="K717" s="143" t="e">
        <f t="shared" ca="1" si="168"/>
        <v>#N/A</v>
      </c>
      <c r="L717" s="143" t="e">
        <f t="shared" ca="1" si="169"/>
        <v>#N/A</v>
      </c>
      <c r="M717" s="145" t="str">
        <f t="shared" ca="1" si="172"/>
        <v>-</v>
      </c>
      <c r="N717" s="145" t="str">
        <f t="shared" ca="1" si="171"/>
        <v>-</v>
      </c>
      <c r="O717" s="143" t="e">
        <f t="shared" ca="1" si="170"/>
        <v>#N/A</v>
      </c>
    </row>
    <row r="718" spans="1:15">
      <c r="A718" s="143">
        <v>684</v>
      </c>
      <c r="B718" s="143" t="str">
        <f t="shared" ca="1" si="163"/>
        <v>N</v>
      </c>
      <c r="C718" s="143" t="str">
        <f t="shared" ca="1" si="176"/>
        <v>-</v>
      </c>
      <c r="D718" s="143" t="str">
        <f t="shared" ca="1" si="176"/>
        <v>-</v>
      </c>
      <c r="E718" s="143" t="str">
        <f t="shared" ca="1" si="176"/>
        <v>-</v>
      </c>
      <c r="F718" s="143" t="str">
        <f t="shared" ca="1" si="176"/>
        <v>-</v>
      </c>
      <c r="G718" s="151" t="str">
        <f t="shared" ca="1" si="176"/>
        <v>-</v>
      </c>
      <c r="H718" s="143" t="e">
        <f t="shared" ca="1" si="165"/>
        <v>#N/A</v>
      </c>
      <c r="I718" s="143" t="e">
        <f t="shared" ca="1" si="166"/>
        <v>#N/A</v>
      </c>
      <c r="J718" s="143" t="e">
        <f t="shared" ca="1" si="167"/>
        <v>#N/A</v>
      </c>
      <c r="K718" s="143" t="e">
        <f t="shared" ca="1" si="168"/>
        <v>#N/A</v>
      </c>
      <c r="L718" s="143" t="e">
        <f t="shared" ca="1" si="169"/>
        <v>#N/A</v>
      </c>
      <c r="M718" s="145" t="str">
        <f t="shared" ca="1" si="172"/>
        <v>-</v>
      </c>
      <c r="N718" s="145" t="str">
        <f t="shared" ca="1" si="171"/>
        <v>-</v>
      </c>
      <c r="O718" s="143" t="e">
        <f t="shared" ca="1" si="170"/>
        <v>#N/A</v>
      </c>
    </row>
    <row r="719" spans="1:15">
      <c r="A719" s="143">
        <v>685</v>
      </c>
      <c r="B719" s="143" t="str">
        <f t="shared" ca="1" si="163"/>
        <v>N</v>
      </c>
      <c r="C719" s="143" t="str">
        <f t="shared" ca="1" si="176"/>
        <v>-</v>
      </c>
      <c r="D719" s="143" t="str">
        <f t="shared" ca="1" si="176"/>
        <v>-</v>
      </c>
      <c r="E719" s="143" t="str">
        <f t="shared" ca="1" si="176"/>
        <v>-</v>
      </c>
      <c r="F719" s="143" t="str">
        <f t="shared" ca="1" si="176"/>
        <v>-</v>
      </c>
      <c r="G719" s="151" t="str">
        <f t="shared" ca="1" si="176"/>
        <v>-</v>
      </c>
      <c r="H719" s="143" t="e">
        <f t="shared" ca="1" si="165"/>
        <v>#N/A</v>
      </c>
      <c r="I719" s="143" t="e">
        <f t="shared" ca="1" si="166"/>
        <v>#N/A</v>
      </c>
      <c r="J719" s="143" t="e">
        <f t="shared" ca="1" si="167"/>
        <v>#N/A</v>
      </c>
      <c r="K719" s="143" t="e">
        <f t="shared" ca="1" si="168"/>
        <v>#N/A</v>
      </c>
      <c r="L719" s="143" t="e">
        <f t="shared" ca="1" si="169"/>
        <v>#N/A</v>
      </c>
      <c r="M719" s="145" t="str">
        <f t="shared" ca="1" si="172"/>
        <v>-</v>
      </c>
      <c r="N719" s="145" t="str">
        <f t="shared" ca="1" si="171"/>
        <v>-</v>
      </c>
      <c r="O719" s="143" t="e">
        <f t="shared" ca="1" si="170"/>
        <v>#N/A</v>
      </c>
    </row>
    <row r="720" spans="1:15">
      <c r="A720" s="143">
        <v>686</v>
      </c>
      <c r="B720" s="143" t="str">
        <f t="shared" ca="1" si="163"/>
        <v>N</v>
      </c>
      <c r="C720" s="143" t="str">
        <f t="shared" ca="1" si="176"/>
        <v>-</v>
      </c>
      <c r="D720" s="143" t="str">
        <f t="shared" ca="1" si="176"/>
        <v>-</v>
      </c>
      <c r="E720" s="143" t="str">
        <f t="shared" ca="1" si="176"/>
        <v>-</v>
      </c>
      <c r="F720" s="143" t="str">
        <f t="shared" ca="1" si="176"/>
        <v>-</v>
      </c>
      <c r="G720" s="151" t="str">
        <f t="shared" ca="1" si="176"/>
        <v>-</v>
      </c>
      <c r="H720" s="143" t="e">
        <f t="shared" ca="1" si="165"/>
        <v>#N/A</v>
      </c>
      <c r="I720" s="143" t="e">
        <f t="shared" ca="1" si="166"/>
        <v>#N/A</v>
      </c>
      <c r="J720" s="143" t="e">
        <f t="shared" ca="1" si="167"/>
        <v>#N/A</v>
      </c>
      <c r="K720" s="143" t="e">
        <f t="shared" ca="1" si="168"/>
        <v>#N/A</v>
      </c>
      <c r="L720" s="143" t="e">
        <f t="shared" ca="1" si="169"/>
        <v>#N/A</v>
      </c>
      <c r="M720" s="145" t="str">
        <f t="shared" ca="1" si="172"/>
        <v>-</v>
      </c>
      <c r="N720" s="145" t="str">
        <f t="shared" ca="1" si="171"/>
        <v>-</v>
      </c>
      <c r="O720" s="143" t="e">
        <f t="shared" ca="1" si="170"/>
        <v>#N/A</v>
      </c>
    </row>
    <row r="721" spans="1:15">
      <c r="A721" s="143">
        <v>687</v>
      </c>
      <c r="B721" s="143" t="str">
        <f t="shared" ca="1" si="163"/>
        <v>N</v>
      </c>
      <c r="C721" s="143" t="str">
        <f t="shared" ca="1" si="176"/>
        <v>-</v>
      </c>
      <c r="D721" s="143" t="str">
        <f t="shared" ca="1" si="176"/>
        <v>-</v>
      </c>
      <c r="E721" s="143" t="str">
        <f t="shared" ca="1" si="176"/>
        <v>-</v>
      </c>
      <c r="F721" s="143" t="str">
        <f t="shared" ca="1" si="176"/>
        <v>-</v>
      </c>
      <c r="G721" s="151" t="str">
        <f t="shared" ca="1" si="176"/>
        <v>-</v>
      </c>
      <c r="H721" s="143" t="e">
        <f t="shared" ca="1" si="165"/>
        <v>#N/A</v>
      </c>
      <c r="I721" s="143" t="e">
        <f t="shared" ca="1" si="166"/>
        <v>#N/A</v>
      </c>
      <c r="J721" s="143" t="e">
        <f t="shared" ca="1" si="167"/>
        <v>#N/A</v>
      </c>
      <c r="K721" s="143" t="e">
        <f t="shared" ca="1" si="168"/>
        <v>#N/A</v>
      </c>
      <c r="L721" s="143" t="e">
        <f t="shared" ca="1" si="169"/>
        <v>#N/A</v>
      </c>
      <c r="M721" s="145" t="str">
        <f t="shared" ca="1" si="172"/>
        <v>-</v>
      </c>
      <c r="N721" s="145" t="str">
        <f t="shared" ca="1" si="171"/>
        <v>-</v>
      </c>
      <c r="O721" s="143" t="e">
        <f t="shared" ca="1" si="170"/>
        <v>#N/A</v>
      </c>
    </row>
    <row r="722" spans="1:15">
      <c r="A722" s="143">
        <v>688</v>
      </c>
      <c r="B722" s="143" t="str">
        <f t="shared" ca="1" si="163"/>
        <v>N</v>
      </c>
      <c r="C722" s="143" t="str">
        <f t="shared" ca="1" si="176"/>
        <v>-</v>
      </c>
      <c r="D722" s="143" t="str">
        <f t="shared" ca="1" si="176"/>
        <v>-</v>
      </c>
      <c r="E722" s="143" t="str">
        <f t="shared" ca="1" si="176"/>
        <v>-</v>
      </c>
      <c r="F722" s="143" t="str">
        <f t="shared" ca="1" si="176"/>
        <v>-</v>
      </c>
      <c r="G722" s="151" t="str">
        <f t="shared" ca="1" si="176"/>
        <v>-</v>
      </c>
      <c r="H722" s="143" t="e">
        <f t="shared" ca="1" si="165"/>
        <v>#N/A</v>
      </c>
      <c r="I722" s="143" t="e">
        <f t="shared" ca="1" si="166"/>
        <v>#N/A</v>
      </c>
      <c r="J722" s="143" t="e">
        <f t="shared" ca="1" si="167"/>
        <v>#N/A</v>
      </c>
      <c r="K722" s="143" t="e">
        <f t="shared" ca="1" si="168"/>
        <v>#N/A</v>
      </c>
      <c r="L722" s="143" t="e">
        <f t="shared" ca="1" si="169"/>
        <v>#N/A</v>
      </c>
      <c r="M722" s="145" t="str">
        <f t="shared" ca="1" si="172"/>
        <v>-</v>
      </c>
      <c r="N722" s="145" t="str">
        <f t="shared" ca="1" si="171"/>
        <v>-</v>
      </c>
      <c r="O722" s="143" t="e">
        <f t="shared" ca="1" si="170"/>
        <v>#N/A</v>
      </c>
    </row>
    <row r="723" spans="1:15">
      <c r="A723" s="143">
        <v>689</v>
      </c>
      <c r="B723" s="143" t="str">
        <f t="shared" ca="1" si="163"/>
        <v>N</v>
      </c>
      <c r="C723" s="143" t="str">
        <f t="shared" ca="1" si="176"/>
        <v>-</v>
      </c>
      <c r="D723" s="143" t="str">
        <f t="shared" ca="1" si="176"/>
        <v>-</v>
      </c>
      <c r="E723" s="143" t="str">
        <f t="shared" ca="1" si="176"/>
        <v>-</v>
      </c>
      <c r="F723" s="143" t="str">
        <f t="shared" ca="1" si="176"/>
        <v>-</v>
      </c>
      <c r="G723" s="151" t="str">
        <f t="shared" ca="1" si="176"/>
        <v>-</v>
      </c>
      <c r="H723" s="143" t="e">
        <f t="shared" ca="1" si="165"/>
        <v>#N/A</v>
      </c>
      <c r="I723" s="143" t="e">
        <f t="shared" ca="1" si="166"/>
        <v>#N/A</v>
      </c>
      <c r="J723" s="143" t="e">
        <f t="shared" ca="1" si="167"/>
        <v>#N/A</v>
      </c>
      <c r="K723" s="143" t="e">
        <f t="shared" ca="1" si="168"/>
        <v>#N/A</v>
      </c>
      <c r="L723" s="143" t="e">
        <f t="shared" ca="1" si="169"/>
        <v>#N/A</v>
      </c>
      <c r="M723" s="145" t="str">
        <f t="shared" ca="1" si="172"/>
        <v>-</v>
      </c>
      <c r="N723" s="145" t="str">
        <f t="shared" ca="1" si="171"/>
        <v>-</v>
      </c>
      <c r="O723" s="143" t="e">
        <f t="shared" ca="1" si="170"/>
        <v>#N/A</v>
      </c>
    </row>
    <row r="724" spans="1:15">
      <c r="A724" s="143">
        <v>690</v>
      </c>
      <c r="B724" s="143" t="str">
        <f t="shared" ca="1" si="163"/>
        <v>N</v>
      </c>
      <c r="C724" s="143" t="str">
        <f t="shared" ca="1" si="176"/>
        <v>-</v>
      </c>
      <c r="D724" s="143" t="str">
        <f t="shared" ca="1" si="176"/>
        <v>-</v>
      </c>
      <c r="E724" s="143" t="str">
        <f t="shared" ca="1" si="176"/>
        <v>-</v>
      </c>
      <c r="F724" s="143" t="str">
        <f t="shared" ca="1" si="176"/>
        <v>-</v>
      </c>
      <c r="G724" s="151" t="str">
        <f t="shared" ca="1" si="176"/>
        <v>-</v>
      </c>
      <c r="H724" s="143" t="e">
        <f t="shared" ca="1" si="165"/>
        <v>#N/A</v>
      </c>
      <c r="I724" s="143" t="e">
        <f t="shared" ca="1" si="166"/>
        <v>#N/A</v>
      </c>
      <c r="J724" s="143" t="e">
        <f t="shared" ca="1" si="167"/>
        <v>#N/A</v>
      </c>
      <c r="K724" s="143" t="e">
        <f t="shared" ca="1" si="168"/>
        <v>#N/A</v>
      </c>
      <c r="L724" s="143" t="e">
        <f t="shared" ca="1" si="169"/>
        <v>#N/A</v>
      </c>
      <c r="M724" s="145" t="str">
        <f t="shared" ca="1" si="172"/>
        <v>-</v>
      </c>
      <c r="N724" s="145" t="str">
        <f t="shared" ca="1" si="171"/>
        <v>-</v>
      </c>
      <c r="O724" s="143" t="e">
        <f t="shared" ca="1" si="170"/>
        <v>#N/A</v>
      </c>
    </row>
    <row r="725" spans="1:15">
      <c r="A725" s="143">
        <v>691</v>
      </c>
      <c r="B725" s="143" t="str">
        <f t="shared" ca="1" si="163"/>
        <v>N</v>
      </c>
      <c r="C725" s="143" t="str">
        <f t="shared" ref="C725:G734" ca="1" si="177">IF($B725="OK",OFFSET(gen_sort_ul,$A725,C$26),"-")</f>
        <v>-</v>
      </c>
      <c r="D725" s="143" t="str">
        <f t="shared" ca="1" si="177"/>
        <v>-</v>
      </c>
      <c r="E725" s="143" t="str">
        <f t="shared" ca="1" si="177"/>
        <v>-</v>
      </c>
      <c r="F725" s="143" t="str">
        <f t="shared" ca="1" si="177"/>
        <v>-</v>
      </c>
      <c r="G725" s="151" t="str">
        <f t="shared" ca="1" si="177"/>
        <v>-</v>
      </c>
      <c r="H725" s="143" t="e">
        <f t="shared" ca="1" si="165"/>
        <v>#N/A</v>
      </c>
      <c r="I725" s="143" t="e">
        <f t="shared" ca="1" si="166"/>
        <v>#N/A</v>
      </c>
      <c r="J725" s="143" t="e">
        <f t="shared" ca="1" si="167"/>
        <v>#N/A</v>
      </c>
      <c r="K725" s="143" t="e">
        <f t="shared" ca="1" si="168"/>
        <v>#N/A</v>
      </c>
      <c r="L725" s="143" t="e">
        <f t="shared" ca="1" si="169"/>
        <v>#N/A</v>
      </c>
      <c r="M725" s="145" t="str">
        <f t="shared" ca="1" si="172"/>
        <v>-</v>
      </c>
      <c r="N725" s="145" t="str">
        <f t="shared" ca="1" si="171"/>
        <v>-</v>
      </c>
      <c r="O725" s="143" t="e">
        <f t="shared" ca="1" si="170"/>
        <v>#N/A</v>
      </c>
    </row>
    <row r="726" spans="1:15">
      <c r="A726" s="143">
        <v>692</v>
      </c>
      <c r="B726" s="143" t="str">
        <f t="shared" ca="1" si="163"/>
        <v>N</v>
      </c>
      <c r="C726" s="143" t="str">
        <f t="shared" ca="1" si="177"/>
        <v>-</v>
      </c>
      <c r="D726" s="143" t="str">
        <f t="shared" ca="1" si="177"/>
        <v>-</v>
      </c>
      <c r="E726" s="143" t="str">
        <f t="shared" ca="1" si="177"/>
        <v>-</v>
      </c>
      <c r="F726" s="143" t="str">
        <f t="shared" ca="1" si="177"/>
        <v>-</v>
      </c>
      <c r="G726" s="151" t="str">
        <f t="shared" ca="1" si="177"/>
        <v>-</v>
      </c>
      <c r="H726" s="143" t="e">
        <f t="shared" ca="1" si="165"/>
        <v>#N/A</v>
      </c>
      <c r="I726" s="143" t="e">
        <f t="shared" ca="1" si="166"/>
        <v>#N/A</v>
      </c>
      <c r="J726" s="143" t="e">
        <f t="shared" ca="1" si="167"/>
        <v>#N/A</v>
      </c>
      <c r="K726" s="143" t="e">
        <f t="shared" ca="1" si="168"/>
        <v>#N/A</v>
      </c>
      <c r="L726" s="143" t="e">
        <f t="shared" ca="1" si="169"/>
        <v>#N/A</v>
      </c>
      <c r="M726" s="145" t="str">
        <f t="shared" ca="1" si="172"/>
        <v>-</v>
      </c>
      <c r="N726" s="145" t="str">
        <f t="shared" ca="1" si="171"/>
        <v>-</v>
      </c>
      <c r="O726" s="143" t="e">
        <f t="shared" ca="1" si="170"/>
        <v>#N/A</v>
      </c>
    </row>
    <row r="727" spans="1:15">
      <c r="A727" s="143">
        <v>693</v>
      </c>
      <c r="B727" s="143" t="str">
        <f t="shared" ca="1" si="163"/>
        <v>N</v>
      </c>
      <c r="C727" s="143" t="str">
        <f t="shared" ca="1" si="177"/>
        <v>-</v>
      </c>
      <c r="D727" s="143" t="str">
        <f t="shared" ca="1" si="177"/>
        <v>-</v>
      </c>
      <c r="E727" s="143" t="str">
        <f t="shared" ca="1" si="177"/>
        <v>-</v>
      </c>
      <c r="F727" s="143" t="str">
        <f t="shared" ca="1" si="177"/>
        <v>-</v>
      </c>
      <c r="G727" s="151" t="str">
        <f t="shared" ca="1" si="177"/>
        <v>-</v>
      </c>
      <c r="H727" s="143" t="e">
        <f t="shared" ca="1" si="165"/>
        <v>#N/A</v>
      </c>
      <c r="I727" s="143" t="e">
        <f t="shared" ca="1" si="166"/>
        <v>#N/A</v>
      </c>
      <c r="J727" s="143" t="e">
        <f t="shared" ca="1" si="167"/>
        <v>#N/A</v>
      </c>
      <c r="K727" s="143" t="e">
        <f t="shared" ca="1" si="168"/>
        <v>#N/A</v>
      </c>
      <c r="L727" s="143" t="e">
        <f t="shared" ca="1" si="169"/>
        <v>#N/A</v>
      </c>
      <c r="M727" s="145" t="str">
        <f t="shared" ca="1" si="172"/>
        <v>-</v>
      </c>
      <c r="N727" s="145" t="str">
        <f t="shared" ca="1" si="171"/>
        <v>-</v>
      </c>
      <c r="O727" s="143" t="e">
        <f t="shared" ca="1" si="170"/>
        <v>#N/A</v>
      </c>
    </row>
    <row r="728" spans="1:15">
      <c r="A728" s="143">
        <v>694</v>
      </c>
      <c r="B728" s="143" t="str">
        <f t="shared" ca="1" si="163"/>
        <v>N</v>
      </c>
      <c r="C728" s="143" t="str">
        <f t="shared" ca="1" si="177"/>
        <v>-</v>
      </c>
      <c r="D728" s="143" t="str">
        <f t="shared" ca="1" si="177"/>
        <v>-</v>
      </c>
      <c r="E728" s="143" t="str">
        <f t="shared" ca="1" si="177"/>
        <v>-</v>
      </c>
      <c r="F728" s="143" t="str">
        <f t="shared" ca="1" si="177"/>
        <v>-</v>
      </c>
      <c r="G728" s="151" t="str">
        <f t="shared" ca="1" si="177"/>
        <v>-</v>
      </c>
      <c r="H728" s="143" t="e">
        <f t="shared" ca="1" si="165"/>
        <v>#N/A</v>
      </c>
      <c r="I728" s="143" t="e">
        <f t="shared" ca="1" si="166"/>
        <v>#N/A</v>
      </c>
      <c r="J728" s="143" t="e">
        <f t="shared" ca="1" si="167"/>
        <v>#N/A</v>
      </c>
      <c r="K728" s="143" t="e">
        <f t="shared" ca="1" si="168"/>
        <v>#N/A</v>
      </c>
      <c r="L728" s="143" t="e">
        <f t="shared" ca="1" si="169"/>
        <v>#N/A</v>
      </c>
      <c r="M728" s="145" t="str">
        <f t="shared" ca="1" si="172"/>
        <v>-</v>
      </c>
      <c r="N728" s="145" t="str">
        <f t="shared" ca="1" si="171"/>
        <v>-</v>
      </c>
      <c r="O728" s="143" t="e">
        <f t="shared" ca="1" si="170"/>
        <v>#N/A</v>
      </c>
    </row>
    <row r="729" spans="1:15">
      <c r="A729" s="143">
        <v>695</v>
      </c>
      <c r="B729" s="143" t="str">
        <f t="shared" ca="1" si="163"/>
        <v>N</v>
      </c>
      <c r="C729" s="143" t="str">
        <f t="shared" ca="1" si="177"/>
        <v>-</v>
      </c>
      <c r="D729" s="143" t="str">
        <f t="shared" ca="1" si="177"/>
        <v>-</v>
      </c>
      <c r="E729" s="143" t="str">
        <f t="shared" ca="1" si="177"/>
        <v>-</v>
      </c>
      <c r="F729" s="143" t="str">
        <f t="shared" ca="1" si="177"/>
        <v>-</v>
      </c>
      <c r="G729" s="151" t="str">
        <f t="shared" ca="1" si="177"/>
        <v>-</v>
      </c>
      <c r="H729" s="143" t="e">
        <f t="shared" ca="1" si="165"/>
        <v>#N/A</v>
      </c>
      <c r="I729" s="143" t="e">
        <f t="shared" ca="1" si="166"/>
        <v>#N/A</v>
      </c>
      <c r="J729" s="143" t="e">
        <f t="shared" ca="1" si="167"/>
        <v>#N/A</v>
      </c>
      <c r="K729" s="143" t="e">
        <f t="shared" ca="1" si="168"/>
        <v>#N/A</v>
      </c>
      <c r="L729" s="143" t="e">
        <f t="shared" ca="1" si="169"/>
        <v>#N/A</v>
      </c>
      <c r="M729" s="145" t="str">
        <f t="shared" ca="1" si="172"/>
        <v>-</v>
      </c>
      <c r="N729" s="145" t="str">
        <f t="shared" ca="1" si="171"/>
        <v>-</v>
      </c>
      <c r="O729" s="143" t="e">
        <f t="shared" ca="1" si="170"/>
        <v>#N/A</v>
      </c>
    </row>
    <row r="730" spans="1:15">
      <c r="A730" s="143">
        <v>696</v>
      </c>
      <c r="B730" s="143" t="str">
        <f t="shared" ca="1" si="163"/>
        <v>N</v>
      </c>
      <c r="C730" s="143" t="str">
        <f t="shared" ca="1" si="177"/>
        <v>-</v>
      </c>
      <c r="D730" s="143" t="str">
        <f t="shared" ca="1" si="177"/>
        <v>-</v>
      </c>
      <c r="E730" s="143" t="str">
        <f t="shared" ca="1" si="177"/>
        <v>-</v>
      </c>
      <c r="F730" s="143" t="str">
        <f t="shared" ca="1" si="177"/>
        <v>-</v>
      </c>
      <c r="G730" s="151" t="str">
        <f t="shared" ca="1" si="177"/>
        <v>-</v>
      </c>
      <c r="H730" s="143" t="e">
        <f t="shared" ca="1" si="165"/>
        <v>#N/A</v>
      </c>
      <c r="I730" s="143" t="e">
        <f t="shared" ca="1" si="166"/>
        <v>#N/A</v>
      </c>
      <c r="J730" s="143" t="e">
        <f t="shared" ca="1" si="167"/>
        <v>#N/A</v>
      </c>
      <c r="K730" s="143" t="e">
        <f t="shared" ca="1" si="168"/>
        <v>#N/A</v>
      </c>
      <c r="L730" s="143" t="e">
        <f t="shared" ca="1" si="169"/>
        <v>#N/A</v>
      </c>
      <c r="M730" s="145" t="str">
        <f t="shared" ca="1" si="172"/>
        <v>-</v>
      </c>
      <c r="N730" s="145" t="str">
        <f t="shared" ca="1" si="171"/>
        <v>-</v>
      </c>
      <c r="O730" s="143" t="e">
        <f t="shared" ca="1" si="170"/>
        <v>#N/A</v>
      </c>
    </row>
    <row r="731" spans="1:15">
      <c r="A731" s="143">
        <v>697</v>
      </c>
      <c r="B731" s="143" t="str">
        <f t="shared" ca="1" si="163"/>
        <v>N</v>
      </c>
      <c r="C731" s="143" t="str">
        <f t="shared" ca="1" si="177"/>
        <v>-</v>
      </c>
      <c r="D731" s="143" t="str">
        <f t="shared" ca="1" si="177"/>
        <v>-</v>
      </c>
      <c r="E731" s="143" t="str">
        <f t="shared" ca="1" si="177"/>
        <v>-</v>
      </c>
      <c r="F731" s="143" t="str">
        <f t="shared" ca="1" si="177"/>
        <v>-</v>
      </c>
      <c r="G731" s="151" t="str">
        <f t="shared" ca="1" si="177"/>
        <v>-</v>
      </c>
      <c r="H731" s="143" t="e">
        <f t="shared" ca="1" si="165"/>
        <v>#N/A</v>
      </c>
      <c r="I731" s="143" t="e">
        <f t="shared" ca="1" si="166"/>
        <v>#N/A</v>
      </c>
      <c r="J731" s="143" t="e">
        <f t="shared" ca="1" si="167"/>
        <v>#N/A</v>
      </c>
      <c r="K731" s="143" t="e">
        <f t="shared" ca="1" si="168"/>
        <v>#N/A</v>
      </c>
      <c r="L731" s="143" t="e">
        <f t="shared" ca="1" si="169"/>
        <v>#N/A</v>
      </c>
      <c r="M731" s="145" t="str">
        <f t="shared" ca="1" si="172"/>
        <v>-</v>
      </c>
      <c r="N731" s="145" t="str">
        <f t="shared" ca="1" si="171"/>
        <v>-</v>
      </c>
      <c r="O731" s="143" t="e">
        <f t="shared" ca="1" si="170"/>
        <v>#N/A</v>
      </c>
    </row>
    <row r="732" spans="1:15">
      <c r="A732" s="143">
        <v>698</v>
      </c>
      <c r="B732" s="143" t="str">
        <f t="shared" ca="1" si="163"/>
        <v>N</v>
      </c>
      <c r="C732" s="143" t="str">
        <f t="shared" ca="1" si="177"/>
        <v>-</v>
      </c>
      <c r="D732" s="143" t="str">
        <f t="shared" ca="1" si="177"/>
        <v>-</v>
      </c>
      <c r="E732" s="143" t="str">
        <f t="shared" ca="1" si="177"/>
        <v>-</v>
      </c>
      <c r="F732" s="143" t="str">
        <f t="shared" ca="1" si="177"/>
        <v>-</v>
      </c>
      <c r="G732" s="151" t="str">
        <f t="shared" ca="1" si="177"/>
        <v>-</v>
      </c>
      <c r="H732" s="143" t="e">
        <f t="shared" ca="1" si="165"/>
        <v>#N/A</v>
      </c>
      <c r="I732" s="143" t="e">
        <f t="shared" ca="1" si="166"/>
        <v>#N/A</v>
      </c>
      <c r="J732" s="143" t="e">
        <f t="shared" ca="1" si="167"/>
        <v>#N/A</v>
      </c>
      <c r="K732" s="143" t="e">
        <f t="shared" ca="1" si="168"/>
        <v>#N/A</v>
      </c>
      <c r="L732" s="143" t="e">
        <f t="shared" ca="1" si="169"/>
        <v>#N/A</v>
      </c>
      <c r="M732" s="145" t="str">
        <f t="shared" ca="1" si="172"/>
        <v>-</v>
      </c>
      <c r="N732" s="145" t="str">
        <f t="shared" ca="1" si="171"/>
        <v>-</v>
      </c>
      <c r="O732" s="143" t="e">
        <f t="shared" ca="1" si="170"/>
        <v>#N/A</v>
      </c>
    </row>
    <row r="733" spans="1:15">
      <c r="A733" s="143">
        <v>699</v>
      </c>
      <c r="B733" s="143" t="str">
        <f t="shared" ca="1" si="163"/>
        <v>N</v>
      </c>
      <c r="C733" s="143" t="str">
        <f t="shared" ca="1" si="177"/>
        <v>-</v>
      </c>
      <c r="D733" s="143" t="str">
        <f t="shared" ca="1" si="177"/>
        <v>-</v>
      </c>
      <c r="E733" s="143" t="str">
        <f t="shared" ca="1" si="177"/>
        <v>-</v>
      </c>
      <c r="F733" s="143" t="str">
        <f t="shared" ca="1" si="177"/>
        <v>-</v>
      </c>
      <c r="G733" s="151" t="str">
        <f t="shared" ca="1" si="177"/>
        <v>-</v>
      </c>
      <c r="H733" s="143" t="e">
        <f t="shared" ca="1" si="165"/>
        <v>#N/A</v>
      </c>
      <c r="I733" s="143" t="e">
        <f t="shared" ca="1" si="166"/>
        <v>#N/A</v>
      </c>
      <c r="J733" s="143" t="e">
        <f t="shared" ca="1" si="167"/>
        <v>#N/A</v>
      </c>
      <c r="K733" s="143" t="e">
        <f t="shared" ca="1" si="168"/>
        <v>#N/A</v>
      </c>
      <c r="L733" s="143" t="e">
        <f t="shared" ca="1" si="169"/>
        <v>#N/A</v>
      </c>
      <c r="M733" s="145" t="str">
        <f t="shared" ca="1" si="172"/>
        <v>-</v>
      </c>
      <c r="N733" s="145" t="str">
        <f t="shared" ca="1" si="171"/>
        <v>-</v>
      </c>
      <c r="O733" s="143" t="e">
        <f t="shared" ca="1" si="170"/>
        <v>#N/A</v>
      </c>
    </row>
    <row r="734" spans="1:15">
      <c r="A734" s="143">
        <v>700</v>
      </c>
      <c r="B734" s="143" t="str">
        <f t="shared" ca="1" si="163"/>
        <v>N</v>
      </c>
      <c r="C734" s="143" t="str">
        <f t="shared" ca="1" si="177"/>
        <v>-</v>
      </c>
      <c r="D734" s="143" t="str">
        <f t="shared" ca="1" si="177"/>
        <v>-</v>
      </c>
      <c r="E734" s="143" t="str">
        <f t="shared" ca="1" si="177"/>
        <v>-</v>
      </c>
      <c r="F734" s="143" t="str">
        <f t="shared" ca="1" si="177"/>
        <v>-</v>
      </c>
      <c r="G734" s="151" t="str">
        <f t="shared" ca="1" si="177"/>
        <v>-</v>
      </c>
      <c r="H734" s="143" t="e">
        <f t="shared" ca="1" si="165"/>
        <v>#N/A</v>
      </c>
      <c r="I734" s="143" t="e">
        <f t="shared" ca="1" si="166"/>
        <v>#N/A</v>
      </c>
      <c r="J734" s="143" t="e">
        <f t="shared" ca="1" si="167"/>
        <v>#N/A</v>
      </c>
      <c r="K734" s="143" t="e">
        <f t="shared" ca="1" si="168"/>
        <v>#N/A</v>
      </c>
      <c r="L734" s="143" t="e">
        <f t="shared" ca="1" si="169"/>
        <v>#N/A</v>
      </c>
      <c r="M734" s="145" t="str">
        <f t="shared" ca="1" si="172"/>
        <v>-</v>
      </c>
      <c r="N734" s="145" t="str">
        <f t="shared" ca="1" si="171"/>
        <v>-</v>
      </c>
      <c r="O734" s="143" t="e">
        <f t="shared" ca="1" si="170"/>
        <v>#N/A</v>
      </c>
    </row>
    <row r="735" spans="1:15">
      <c r="A735" s="143">
        <v>701</v>
      </c>
      <c r="B735" s="143" t="str">
        <f t="shared" ca="1" si="163"/>
        <v>N</v>
      </c>
      <c r="C735" s="143" t="str">
        <f t="shared" ref="C735:G744" ca="1" si="178">IF($B735="OK",OFFSET(gen_sort_ul,$A735,C$26),"-")</f>
        <v>-</v>
      </c>
      <c r="D735" s="143" t="str">
        <f t="shared" ca="1" si="178"/>
        <v>-</v>
      </c>
      <c r="E735" s="143" t="str">
        <f t="shared" ca="1" si="178"/>
        <v>-</v>
      </c>
      <c r="F735" s="143" t="str">
        <f t="shared" ca="1" si="178"/>
        <v>-</v>
      </c>
      <c r="G735" s="151" t="str">
        <f t="shared" ca="1" si="178"/>
        <v>-</v>
      </c>
      <c r="H735" s="143" t="e">
        <f t="shared" ca="1" si="165"/>
        <v>#N/A</v>
      </c>
      <c r="I735" s="143" t="e">
        <f t="shared" ca="1" si="166"/>
        <v>#N/A</v>
      </c>
      <c r="J735" s="143" t="e">
        <f t="shared" ca="1" si="167"/>
        <v>#N/A</v>
      </c>
      <c r="K735" s="143" t="e">
        <f t="shared" ca="1" si="168"/>
        <v>#N/A</v>
      </c>
      <c r="L735" s="143" t="e">
        <f t="shared" ca="1" si="169"/>
        <v>#N/A</v>
      </c>
      <c r="M735" s="145" t="str">
        <f t="shared" ca="1" si="172"/>
        <v>-</v>
      </c>
      <c r="N735" s="145" t="str">
        <f t="shared" ca="1" si="171"/>
        <v>-</v>
      </c>
      <c r="O735" s="143" t="e">
        <f t="shared" ca="1" si="170"/>
        <v>#N/A</v>
      </c>
    </row>
    <row r="736" spans="1:15">
      <c r="A736" s="143">
        <v>702</v>
      </c>
      <c r="B736" s="143" t="str">
        <f t="shared" ca="1" si="163"/>
        <v>N</v>
      </c>
      <c r="C736" s="143" t="str">
        <f t="shared" ca="1" si="178"/>
        <v>-</v>
      </c>
      <c r="D736" s="143" t="str">
        <f t="shared" ca="1" si="178"/>
        <v>-</v>
      </c>
      <c r="E736" s="143" t="str">
        <f t="shared" ca="1" si="178"/>
        <v>-</v>
      </c>
      <c r="F736" s="143" t="str">
        <f t="shared" ca="1" si="178"/>
        <v>-</v>
      </c>
      <c r="G736" s="151" t="str">
        <f t="shared" ca="1" si="178"/>
        <v>-</v>
      </c>
      <c r="H736" s="143" t="e">
        <f t="shared" ca="1" si="165"/>
        <v>#N/A</v>
      </c>
      <c r="I736" s="143" t="e">
        <f t="shared" ca="1" si="166"/>
        <v>#N/A</v>
      </c>
      <c r="J736" s="143" t="e">
        <f t="shared" ca="1" si="167"/>
        <v>#N/A</v>
      </c>
      <c r="K736" s="143" t="e">
        <f t="shared" ca="1" si="168"/>
        <v>#N/A</v>
      </c>
      <c r="L736" s="143" t="e">
        <f t="shared" ca="1" si="169"/>
        <v>#N/A</v>
      </c>
      <c r="M736" s="145" t="str">
        <f t="shared" ca="1" si="172"/>
        <v>-</v>
      </c>
      <c r="N736" s="145" t="str">
        <f t="shared" ca="1" si="171"/>
        <v>-</v>
      </c>
      <c r="O736" s="143" t="e">
        <f t="shared" ca="1" si="170"/>
        <v>#N/A</v>
      </c>
    </row>
    <row r="737" spans="1:15">
      <c r="A737" s="143">
        <v>703</v>
      </c>
      <c r="B737" s="143" t="str">
        <f t="shared" ca="1" si="163"/>
        <v>N</v>
      </c>
      <c r="C737" s="143" t="str">
        <f t="shared" ca="1" si="178"/>
        <v>-</v>
      </c>
      <c r="D737" s="143" t="str">
        <f t="shared" ca="1" si="178"/>
        <v>-</v>
      </c>
      <c r="E737" s="143" t="str">
        <f t="shared" ca="1" si="178"/>
        <v>-</v>
      </c>
      <c r="F737" s="143" t="str">
        <f t="shared" ca="1" si="178"/>
        <v>-</v>
      </c>
      <c r="G737" s="151" t="str">
        <f t="shared" ca="1" si="178"/>
        <v>-</v>
      </c>
      <c r="H737" s="143" t="e">
        <f t="shared" ca="1" si="165"/>
        <v>#N/A</v>
      </c>
      <c r="I737" s="143" t="e">
        <f t="shared" ca="1" si="166"/>
        <v>#N/A</v>
      </c>
      <c r="J737" s="143" t="e">
        <f t="shared" ca="1" si="167"/>
        <v>#N/A</v>
      </c>
      <c r="K737" s="143" t="e">
        <f t="shared" ca="1" si="168"/>
        <v>#N/A</v>
      </c>
      <c r="L737" s="143" t="e">
        <f t="shared" ca="1" si="169"/>
        <v>#N/A</v>
      </c>
      <c r="M737" s="145" t="str">
        <f t="shared" ca="1" si="172"/>
        <v>-</v>
      </c>
      <c r="N737" s="145" t="str">
        <f t="shared" ca="1" si="171"/>
        <v>-</v>
      </c>
      <c r="O737" s="143" t="e">
        <f t="shared" ca="1" si="170"/>
        <v>#N/A</v>
      </c>
    </row>
    <row r="738" spans="1:15">
      <c r="A738" s="143">
        <v>704</v>
      </c>
      <c r="B738" s="143" t="str">
        <f t="shared" ca="1" si="163"/>
        <v>N</v>
      </c>
      <c r="C738" s="143" t="str">
        <f t="shared" ca="1" si="178"/>
        <v>-</v>
      </c>
      <c r="D738" s="143" t="str">
        <f t="shared" ca="1" si="178"/>
        <v>-</v>
      </c>
      <c r="E738" s="143" t="str">
        <f t="shared" ca="1" si="178"/>
        <v>-</v>
      </c>
      <c r="F738" s="143" t="str">
        <f t="shared" ca="1" si="178"/>
        <v>-</v>
      </c>
      <c r="G738" s="151" t="str">
        <f t="shared" ca="1" si="178"/>
        <v>-</v>
      </c>
      <c r="H738" s="143" t="e">
        <f t="shared" ca="1" si="165"/>
        <v>#N/A</v>
      </c>
      <c r="I738" s="143" t="e">
        <f t="shared" ca="1" si="166"/>
        <v>#N/A</v>
      </c>
      <c r="J738" s="143" t="e">
        <f t="shared" ca="1" si="167"/>
        <v>#N/A</v>
      </c>
      <c r="K738" s="143" t="e">
        <f t="shared" ca="1" si="168"/>
        <v>#N/A</v>
      </c>
      <c r="L738" s="143" t="e">
        <f t="shared" ca="1" si="169"/>
        <v>#N/A</v>
      </c>
      <c r="M738" s="145" t="str">
        <f t="shared" ca="1" si="172"/>
        <v>-</v>
      </c>
      <c r="N738" s="145" t="str">
        <f t="shared" ca="1" si="171"/>
        <v>-</v>
      </c>
      <c r="O738" s="143" t="e">
        <f t="shared" ca="1" si="170"/>
        <v>#N/A</v>
      </c>
    </row>
    <row r="739" spans="1:15">
      <c r="A739" s="143">
        <v>705</v>
      </c>
      <c r="B739" s="143" t="str">
        <f t="shared" ref="B739:B802" ca="1" si="179">IF(OFFSET(gen_sort_ul,$A739,0)&gt;0,IF(OFFSET(gen_sort_ul,$A739,B$26)=ignore_flag,"N","OK"),"Too long")</f>
        <v>N</v>
      </c>
      <c r="C739" s="143" t="str">
        <f t="shared" ca="1" si="178"/>
        <v>-</v>
      </c>
      <c r="D739" s="143" t="str">
        <f t="shared" ca="1" si="178"/>
        <v>-</v>
      </c>
      <c r="E739" s="143" t="str">
        <f t="shared" ca="1" si="178"/>
        <v>-</v>
      </c>
      <c r="F739" s="143" t="str">
        <f t="shared" ca="1" si="178"/>
        <v>-</v>
      </c>
      <c r="G739" s="151" t="str">
        <f t="shared" ca="1" si="178"/>
        <v>-</v>
      </c>
      <c r="H739" s="143" t="e">
        <f t="shared" ref="H739:H802" ca="1" si="180">D739&amp;IF(I739,"_"&amp;J739&amp;"_"&amp;K739&amp;"_"&amp;L739,"")</f>
        <v>#N/A</v>
      </c>
      <c r="I739" s="143" t="e">
        <f t="shared" ref="I739:I802" ca="1" si="181">INDEX(cluster_flag,MATCH(D739, hdr_cluster_gen_type,0))</f>
        <v>#N/A</v>
      </c>
      <c r="J739" s="143" t="e">
        <f t="shared" ref="J739:J802" ca="1" si="182">IF($I739,INDEX(hdr_cluster_set,MATCH(M739,OFFSET(cluster_params_ul,$O739-1,J$32-1,1,J$33))+J$32-1),"-")</f>
        <v>#N/A</v>
      </c>
      <c r="K739" s="143" t="e">
        <f t="shared" ref="K739:K802" ca="1" si="183">IF($I739,INDEX(hdr_cluster_set,MATCH(F739,OFFSET(cluster_params_ul,$O739-1,K$32-1,1,K$33))+K$32-1),"-")</f>
        <v>#N/A</v>
      </c>
      <c r="L739" s="143" t="e">
        <f t="shared" ref="L739:L802" ca="1" si="184">IF($I739,INDEX(hdr_cluster_set,MATCH(G739,OFFSET(cluster_params_ul,$O739-1,L$32-1,1,L$33))+L$32-1),"-")</f>
        <v>#N/A</v>
      </c>
      <c r="M739" s="145" t="str">
        <f t="shared" ca="1" si="172"/>
        <v>-</v>
      </c>
      <c r="N739" s="145" t="str">
        <f t="shared" ca="1" si="171"/>
        <v>-</v>
      </c>
      <c r="O739" s="143" t="e">
        <f t="shared" ref="O739:O802" ca="1" si="185">MATCH(D739,hdr_cluster_gen_type,0)</f>
        <v>#N/A</v>
      </c>
    </row>
    <row r="740" spans="1:15">
      <c r="A740" s="143">
        <v>706</v>
      </c>
      <c r="B740" s="143" t="str">
        <f t="shared" ca="1" si="179"/>
        <v>N</v>
      </c>
      <c r="C740" s="143" t="str">
        <f t="shared" ca="1" si="178"/>
        <v>-</v>
      </c>
      <c r="D740" s="143" t="str">
        <f t="shared" ca="1" si="178"/>
        <v>-</v>
      </c>
      <c r="E740" s="143" t="str">
        <f t="shared" ca="1" si="178"/>
        <v>-</v>
      </c>
      <c r="F740" s="143" t="str">
        <f t="shared" ca="1" si="178"/>
        <v>-</v>
      </c>
      <c r="G740" s="151" t="str">
        <f t="shared" ca="1" si="178"/>
        <v>-</v>
      </c>
      <c r="H740" s="143" t="e">
        <f t="shared" ca="1" si="180"/>
        <v>#N/A</v>
      </c>
      <c r="I740" s="143" t="e">
        <f t="shared" ca="1" si="181"/>
        <v>#N/A</v>
      </c>
      <c r="J740" s="143" t="e">
        <f t="shared" ca="1" si="182"/>
        <v>#N/A</v>
      </c>
      <c r="K740" s="143" t="e">
        <f t="shared" ca="1" si="183"/>
        <v>#N/A</v>
      </c>
      <c r="L740" s="143" t="e">
        <f t="shared" ca="1" si="184"/>
        <v>#N/A</v>
      </c>
      <c r="M740" s="145" t="str">
        <f t="shared" ca="1" si="172"/>
        <v>-</v>
      </c>
      <c r="N740" s="145" t="str">
        <f t="shared" ref="N740:N803" ca="1" si="186">IF($B740="OK",OFFSET(gen_sort_ul,$A740,N$26),"-")</f>
        <v>-</v>
      </c>
      <c r="O740" s="143" t="e">
        <f t="shared" ca="1" si="185"/>
        <v>#N/A</v>
      </c>
    </row>
    <row r="741" spans="1:15">
      <c r="A741" s="143">
        <v>707</v>
      </c>
      <c r="B741" s="143" t="str">
        <f t="shared" ca="1" si="179"/>
        <v>N</v>
      </c>
      <c r="C741" s="143" t="str">
        <f t="shared" ca="1" si="178"/>
        <v>-</v>
      </c>
      <c r="D741" s="143" t="str">
        <f t="shared" ca="1" si="178"/>
        <v>-</v>
      </c>
      <c r="E741" s="143" t="str">
        <f t="shared" ca="1" si="178"/>
        <v>-</v>
      </c>
      <c r="F741" s="143" t="str">
        <f t="shared" ca="1" si="178"/>
        <v>-</v>
      </c>
      <c r="G741" s="151" t="str">
        <f t="shared" ca="1" si="178"/>
        <v>-</v>
      </c>
      <c r="H741" s="143" t="e">
        <f t="shared" ca="1" si="180"/>
        <v>#N/A</v>
      </c>
      <c r="I741" s="143" t="e">
        <f t="shared" ca="1" si="181"/>
        <v>#N/A</v>
      </c>
      <c r="J741" s="143" t="e">
        <f t="shared" ca="1" si="182"/>
        <v>#N/A</v>
      </c>
      <c r="K741" s="143" t="e">
        <f t="shared" ca="1" si="183"/>
        <v>#N/A</v>
      </c>
      <c r="L741" s="143" t="e">
        <f t="shared" ca="1" si="184"/>
        <v>#N/A</v>
      </c>
      <c r="M741" s="145" t="str">
        <f t="shared" ref="M741:M804" ca="1" si="187">IF($B741="OK",OFFSET(gen_sort_ul,$A741,M$26),"-")</f>
        <v>-</v>
      </c>
      <c r="N741" s="145" t="str">
        <f t="shared" ca="1" si="186"/>
        <v>-</v>
      </c>
      <c r="O741" s="143" t="e">
        <f t="shared" ca="1" si="185"/>
        <v>#N/A</v>
      </c>
    </row>
    <row r="742" spans="1:15">
      <c r="A742" s="143">
        <v>708</v>
      </c>
      <c r="B742" s="143" t="str">
        <f t="shared" ca="1" si="179"/>
        <v>N</v>
      </c>
      <c r="C742" s="143" t="str">
        <f t="shared" ca="1" si="178"/>
        <v>-</v>
      </c>
      <c r="D742" s="143" t="str">
        <f t="shared" ca="1" si="178"/>
        <v>-</v>
      </c>
      <c r="E742" s="143" t="str">
        <f t="shared" ca="1" si="178"/>
        <v>-</v>
      </c>
      <c r="F742" s="143" t="str">
        <f t="shared" ca="1" si="178"/>
        <v>-</v>
      </c>
      <c r="G742" s="151" t="str">
        <f t="shared" ca="1" si="178"/>
        <v>-</v>
      </c>
      <c r="H742" s="143" t="e">
        <f t="shared" ca="1" si="180"/>
        <v>#N/A</v>
      </c>
      <c r="I742" s="143" t="e">
        <f t="shared" ca="1" si="181"/>
        <v>#N/A</v>
      </c>
      <c r="J742" s="143" t="e">
        <f t="shared" ca="1" si="182"/>
        <v>#N/A</v>
      </c>
      <c r="K742" s="143" t="e">
        <f t="shared" ca="1" si="183"/>
        <v>#N/A</v>
      </c>
      <c r="L742" s="143" t="e">
        <f t="shared" ca="1" si="184"/>
        <v>#N/A</v>
      </c>
      <c r="M742" s="145" t="str">
        <f t="shared" ca="1" si="187"/>
        <v>-</v>
      </c>
      <c r="N742" s="145" t="str">
        <f t="shared" ca="1" si="186"/>
        <v>-</v>
      </c>
      <c r="O742" s="143" t="e">
        <f t="shared" ca="1" si="185"/>
        <v>#N/A</v>
      </c>
    </row>
    <row r="743" spans="1:15">
      <c r="A743" s="143">
        <v>709</v>
      </c>
      <c r="B743" s="143" t="str">
        <f t="shared" ca="1" si="179"/>
        <v>N</v>
      </c>
      <c r="C743" s="143" t="str">
        <f t="shared" ca="1" si="178"/>
        <v>-</v>
      </c>
      <c r="D743" s="143" t="str">
        <f t="shared" ca="1" si="178"/>
        <v>-</v>
      </c>
      <c r="E743" s="143" t="str">
        <f t="shared" ca="1" si="178"/>
        <v>-</v>
      </c>
      <c r="F743" s="143" t="str">
        <f t="shared" ca="1" si="178"/>
        <v>-</v>
      </c>
      <c r="G743" s="151" t="str">
        <f t="shared" ca="1" si="178"/>
        <v>-</v>
      </c>
      <c r="H743" s="143" t="e">
        <f t="shared" ca="1" si="180"/>
        <v>#N/A</v>
      </c>
      <c r="I743" s="143" t="e">
        <f t="shared" ca="1" si="181"/>
        <v>#N/A</v>
      </c>
      <c r="J743" s="143" t="e">
        <f t="shared" ca="1" si="182"/>
        <v>#N/A</v>
      </c>
      <c r="K743" s="143" t="e">
        <f t="shared" ca="1" si="183"/>
        <v>#N/A</v>
      </c>
      <c r="L743" s="143" t="e">
        <f t="shared" ca="1" si="184"/>
        <v>#N/A</v>
      </c>
      <c r="M743" s="145" t="str">
        <f t="shared" ca="1" si="187"/>
        <v>-</v>
      </c>
      <c r="N743" s="145" t="str">
        <f t="shared" ca="1" si="186"/>
        <v>-</v>
      </c>
      <c r="O743" s="143" t="e">
        <f t="shared" ca="1" si="185"/>
        <v>#N/A</v>
      </c>
    </row>
    <row r="744" spans="1:15">
      <c r="A744" s="143">
        <v>710</v>
      </c>
      <c r="B744" s="143" t="str">
        <f t="shared" ca="1" si="179"/>
        <v>N</v>
      </c>
      <c r="C744" s="143" t="str">
        <f t="shared" ca="1" si="178"/>
        <v>-</v>
      </c>
      <c r="D744" s="143" t="str">
        <f t="shared" ca="1" si="178"/>
        <v>-</v>
      </c>
      <c r="E744" s="143" t="str">
        <f t="shared" ca="1" si="178"/>
        <v>-</v>
      </c>
      <c r="F744" s="143" t="str">
        <f t="shared" ca="1" si="178"/>
        <v>-</v>
      </c>
      <c r="G744" s="151" t="str">
        <f t="shared" ca="1" si="178"/>
        <v>-</v>
      </c>
      <c r="H744" s="143" t="e">
        <f t="shared" ca="1" si="180"/>
        <v>#N/A</v>
      </c>
      <c r="I744" s="143" t="e">
        <f t="shared" ca="1" si="181"/>
        <v>#N/A</v>
      </c>
      <c r="J744" s="143" t="e">
        <f t="shared" ca="1" si="182"/>
        <v>#N/A</v>
      </c>
      <c r="K744" s="143" t="e">
        <f t="shared" ca="1" si="183"/>
        <v>#N/A</v>
      </c>
      <c r="L744" s="143" t="e">
        <f t="shared" ca="1" si="184"/>
        <v>#N/A</v>
      </c>
      <c r="M744" s="145" t="str">
        <f t="shared" ca="1" si="187"/>
        <v>-</v>
      </c>
      <c r="N744" s="145" t="str">
        <f t="shared" ca="1" si="186"/>
        <v>-</v>
      </c>
      <c r="O744" s="143" t="e">
        <f t="shared" ca="1" si="185"/>
        <v>#N/A</v>
      </c>
    </row>
    <row r="745" spans="1:15">
      <c r="A745" s="143">
        <v>711</v>
      </c>
      <c r="B745" s="143" t="str">
        <f t="shared" ca="1" si="179"/>
        <v>N</v>
      </c>
      <c r="C745" s="143" t="str">
        <f t="shared" ref="C745:G754" ca="1" si="188">IF($B745="OK",OFFSET(gen_sort_ul,$A745,C$26),"-")</f>
        <v>-</v>
      </c>
      <c r="D745" s="143" t="str">
        <f t="shared" ca="1" si="188"/>
        <v>-</v>
      </c>
      <c r="E745" s="143" t="str">
        <f t="shared" ca="1" si="188"/>
        <v>-</v>
      </c>
      <c r="F745" s="143" t="str">
        <f t="shared" ca="1" si="188"/>
        <v>-</v>
      </c>
      <c r="G745" s="151" t="str">
        <f t="shared" ca="1" si="188"/>
        <v>-</v>
      </c>
      <c r="H745" s="143" t="e">
        <f t="shared" ca="1" si="180"/>
        <v>#N/A</v>
      </c>
      <c r="I745" s="143" t="e">
        <f t="shared" ca="1" si="181"/>
        <v>#N/A</v>
      </c>
      <c r="J745" s="143" t="e">
        <f t="shared" ca="1" si="182"/>
        <v>#N/A</v>
      </c>
      <c r="K745" s="143" t="e">
        <f t="shared" ca="1" si="183"/>
        <v>#N/A</v>
      </c>
      <c r="L745" s="143" t="e">
        <f t="shared" ca="1" si="184"/>
        <v>#N/A</v>
      </c>
      <c r="M745" s="145" t="str">
        <f t="shared" ca="1" si="187"/>
        <v>-</v>
      </c>
      <c r="N745" s="145" t="str">
        <f t="shared" ca="1" si="186"/>
        <v>-</v>
      </c>
      <c r="O745" s="143" t="e">
        <f t="shared" ca="1" si="185"/>
        <v>#N/A</v>
      </c>
    </row>
    <row r="746" spans="1:15">
      <c r="A746" s="143">
        <v>712</v>
      </c>
      <c r="B746" s="143" t="str">
        <f t="shared" ca="1" si="179"/>
        <v>N</v>
      </c>
      <c r="C746" s="143" t="str">
        <f t="shared" ca="1" si="188"/>
        <v>-</v>
      </c>
      <c r="D746" s="143" t="str">
        <f t="shared" ca="1" si="188"/>
        <v>-</v>
      </c>
      <c r="E746" s="143" t="str">
        <f t="shared" ca="1" si="188"/>
        <v>-</v>
      </c>
      <c r="F746" s="143" t="str">
        <f t="shared" ca="1" si="188"/>
        <v>-</v>
      </c>
      <c r="G746" s="151" t="str">
        <f t="shared" ca="1" si="188"/>
        <v>-</v>
      </c>
      <c r="H746" s="143" t="e">
        <f t="shared" ca="1" si="180"/>
        <v>#N/A</v>
      </c>
      <c r="I746" s="143" t="e">
        <f t="shared" ca="1" si="181"/>
        <v>#N/A</v>
      </c>
      <c r="J746" s="143" t="e">
        <f t="shared" ca="1" si="182"/>
        <v>#N/A</v>
      </c>
      <c r="K746" s="143" t="e">
        <f t="shared" ca="1" si="183"/>
        <v>#N/A</v>
      </c>
      <c r="L746" s="143" t="e">
        <f t="shared" ca="1" si="184"/>
        <v>#N/A</v>
      </c>
      <c r="M746" s="145" t="str">
        <f t="shared" ca="1" si="187"/>
        <v>-</v>
      </c>
      <c r="N746" s="145" t="str">
        <f t="shared" ca="1" si="186"/>
        <v>-</v>
      </c>
      <c r="O746" s="143" t="e">
        <f t="shared" ca="1" si="185"/>
        <v>#N/A</v>
      </c>
    </row>
    <row r="747" spans="1:15">
      <c r="A747" s="143">
        <v>713</v>
      </c>
      <c r="B747" s="143" t="str">
        <f t="shared" ca="1" si="179"/>
        <v>N</v>
      </c>
      <c r="C747" s="143" t="str">
        <f t="shared" ca="1" si="188"/>
        <v>-</v>
      </c>
      <c r="D747" s="143" t="str">
        <f t="shared" ca="1" si="188"/>
        <v>-</v>
      </c>
      <c r="E747" s="143" t="str">
        <f t="shared" ca="1" si="188"/>
        <v>-</v>
      </c>
      <c r="F747" s="143" t="str">
        <f t="shared" ca="1" si="188"/>
        <v>-</v>
      </c>
      <c r="G747" s="151" t="str">
        <f t="shared" ca="1" si="188"/>
        <v>-</v>
      </c>
      <c r="H747" s="143" t="e">
        <f t="shared" ca="1" si="180"/>
        <v>#N/A</v>
      </c>
      <c r="I747" s="143" t="e">
        <f t="shared" ca="1" si="181"/>
        <v>#N/A</v>
      </c>
      <c r="J747" s="143" t="e">
        <f t="shared" ca="1" si="182"/>
        <v>#N/A</v>
      </c>
      <c r="K747" s="143" t="e">
        <f t="shared" ca="1" si="183"/>
        <v>#N/A</v>
      </c>
      <c r="L747" s="143" t="e">
        <f t="shared" ca="1" si="184"/>
        <v>#N/A</v>
      </c>
      <c r="M747" s="145" t="str">
        <f t="shared" ca="1" si="187"/>
        <v>-</v>
      </c>
      <c r="N747" s="145" t="str">
        <f t="shared" ca="1" si="186"/>
        <v>-</v>
      </c>
      <c r="O747" s="143" t="e">
        <f t="shared" ca="1" si="185"/>
        <v>#N/A</v>
      </c>
    </row>
    <row r="748" spans="1:15">
      <c r="A748" s="143">
        <v>714</v>
      </c>
      <c r="B748" s="143" t="str">
        <f t="shared" ca="1" si="179"/>
        <v>N</v>
      </c>
      <c r="C748" s="143" t="str">
        <f t="shared" ca="1" si="188"/>
        <v>-</v>
      </c>
      <c r="D748" s="143" t="str">
        <f t="shared" ca="1" si="188"/>
        <v>-</v>
      </c>
      <c r="E748" s="143" t="str">
        <f t="shared" ca="1" si="188"/>
        <v>-</v>
      </c>
      <c r="F748" s="143" t="str">
        <f t="shared" ca="1" si="188"/>
        <v>-</v>
      </c>
      <c r="G748" s="151" t="str">
        <f t="shared" ca="1" si="188"/>
        <v>-</v>
      </c>
      <c r="H748" s="143" t="e">
        <f t="shared" ca="1" si="180"/>
        <v>#N/A</v>
      </c>
      <c r="I748" s="143" t="e">
        <f t="shared" ca="1" si="181"/>
        <v>#N/A</v>
      </c>
      <c r="J748" s="143" t="e">
        <f t="shared" ca="1" si="182"/>
        <v>#N/A</v>
      </c>
      <c r="K748" s="143" t="e">
        <f t="shared" ca="1" si="183"/>
        <v>#N/A</v>
      </c>
      <c r="L748" s="143" t="e">
        <f t="shared" ca="1" si="184"/>
        <v>#N/A</v>
      </c>
      <c r="M748" s="145" t="str">
        <f t="shared" ca="1" si="187"/>
        <v>-</v>
      </c>
      <c r="N748" s="145" t="str">
        <f t="shared" ca="1" si="186"/>
        <v>-</v>
      </c>
      <c r="O748" s="143" t="e">
        <f t="shared" ca="1" si="185"/>
        <v>#N/A</v>
      </c>
    </row>
    <row r="749" spans="1:15">
      <c r="A749" s="143">
        <v>715</v>
      </c>
      <c r="B749" s="143" t="str">
        <f t="shared" ca="1" si="179"/>
        <v>N</v>
      </c>
      <c r="C749" s="143" t="str">
        <f t="shared" ca="1" si="188"/>
        <v>-</v>
      </c>
      <c r="D749" s="143" t="str">
        <f t="shared" ca="1" si="188"/>
        <v>-</v>
      </c>
      <c r="E749" s="143" t="str">
        <f t="shared" ca="1" si="188"/>
        <v>-</v>
      </c>
      <c r="F749" s="143" t="str">
        <f t="shared" ca="1" si="188"/>
        <v>-</v>
      </c>
      <c r="G749" s="151" t="str">
        <f t="shared" ca="1" si="188"/>
        <v>-</v>
      </c>
      <c r="H749" s="143" t="e">
        <f t="shared" ca="1" si="180"/>
        <v>#N/A</v>
      </c>
      <c r="I749" s="143" t="e">
        <f t="shared" ca="1" si="181"/>
        <v>#N/A</v>
      </c>
      <c r="J749" s="143" t="e">
        <f t="shared" ca="1" si="182"/>
        <v>#N/A</v>
      </c>
      <c r="K749" s="143" t="e">
        <f t="shared" ca="1" si="183"/>
        <v>#N/A</v>
      </c>
      <c r="L749" s="143" t="e">
        <f t="shared" ca="1" si="184"/>
        <v>#N/A</v>
      </c>
      <c r="M749" s="145" t="str">
        <f t="shared" ca="1" si="187"/>
        <v>-</v>
      </c>
      <c r="N749" s="145" t="str">
        <f t="shared" ca="1" si="186"/>
        <v>-</v>
      </c>
      <c r="O749" s="143" t="e">
        <f t="shared" ca="1" si="185"/>
        <v>#N/A</v>
      </c>
    </row>
    <row r="750" spans="1:15">
      <c r="A750" s="143">
        <v>716</v>
      </c>
      <c r="B750" s="143" t="str">
        <f t="shared" ca="1" si="179"/>
        <v>N</v>
      </c>
      <c r="C750" s="143" t="str">
        <f t="shared" ca="1" si="188"/>
        <v>-</v>
      </c>
      <c r="D750" s="143" t="str">
        <f t="shared" ca="1" si="188"/>
        <v>-</v>
      </c>
      <c r="E750" s="143" t="str">
        <f t="shared" ca="1" si="188"/>
        <v>-</v>
      </c>
      <c r="F750" s="143" t="str">
        <f t="shared" ca="1" si="188"/>
        <v>-</v>
      </c>
      <c r="G750" s="151" t="str">
        <f t="shared" ca="1" si="188"/>
        <v>-</v>
      </c>
      <c r="H750" s="143" t="e">
        <f t="shared" ca="1" si="180"/>
        <v>#N/A</v>
      </c>
      <c r="I750" s="143" t="e">
        <f t="shared" ca="1" si="181"/>
        <v>#N/A</v>
      </c>
      <c r="J750" s="143" t="e">
        <f t="shared" ca="1" si="182"/>
        <v>#N/A</v>
      </c>
      <c r="K750" s="143" t="e">
        <f t="shared" ca="1" si="183"/>
        <v>#N/A</v>
      </c>
      <c r="L750" s="143" t="e">
        <f t="shared" ca="1" si="184"/>
        <v>#N/A</v>
      </c>
      <c r="M750" s="145" t="str">
        <f t="shared" ca="1" si="187"/>
        <v>-</v>
      </c>
      <c r="N750" s="145" t="str">
        <f t="shared" ca="1" si="186"/>
        <v>-</v>
      </c>
      <c r="O750" s="143" t="e">
        <f t="shared" ca="1" si="185"/>
        <v>#N/A</v>
      </c>
    </row>
    <row r="751" spans="1:15">
      <c r="A751" s="143">
        <v>717</v>
      </c>
      <c r="B751" s="143" t="str">
        <f t="shared" ca="1" si="179"/>
        <v>N</v>
      </c>
      <c r="C751" s="143" t="str">
        <f t="shared" ca="1" si="188"/>
        <v>-</v>
      </c>
      <c r="D751" s="143" t="str">
        <f t="shared" ca="1" si="188"/>
        <v>-</v>
      </c>
      <c r="E751" s="143" t="str">
        <f t="shared" ca="1" si="188"/>
        <v>-</v>
      </c>
      <c r="F751" s="143" t="str">
        <f t="shared" ca="1" si="188"/>
        <v>-</v>
      </c>
      <c r="G751" s="151" t="str">
        <f t="shared" ca="1" si="188"/>
        <v>-</v>
      </c>
      <c r="H751" s="143" t="e">
        <f t="shared" ca="1" si="180"/>
        <v>#N/A</v>
      </c>
      <c r="I751" s="143" t="e">
        <f t="shared" ca="1" si="181"/>
        <v>#N/A</v>
      </c>
      <c r="J751" s="143" t="e">
        <f t="shared" ca="1" si="182"/>
        <v>#N/A</v>
      </c>
      <c r="K751" s="143" t="e">
        <f t="shared" ca="1" si="183"/>
        <v>#N/A</v>
      </c>
      <c r="L751" s="143" t="e">
        <f t="shared" ca="1" si="184"/>
        <v>#N/A</v>
      </c>
      <c r="M751" s="145" t="str">
        <f t="shared" ca="1" si="187"/>
        <v>-</v>
      </c>
      <c r="N751" s="145" t="str">
        <f t="shared" ca="1" si="186"/>
        <v>-</v>
      </c>
      <c r="O751" s="143" t="e">
        <f t="shared" ca="1" si="185"/>
        <v>#N/A</v>
      </c>
    </row>
    <row r="752" spans="1:15">
      <c r="A752" s="143">
        <v>718</v>
      </c>
      <c r="B752" s="143" t="str">
        <f t="shared" ca="1" si="179"/>
        <v>N</v>
      </c>
      <c r="C752" s="143" t="str">
        <f t="shared" ca="1" si="188"/>
        <v>-</v>
      </c>
      <c r="D752" s="143" t="str">
        <f t="shared" ca="1" si="188"/>
        <v>-</v>
      </c>
      <c r="E752" s="143" t="str">
        <f t="shared" ca="1" si="188"/>
        <v>-</v>
      </c>
      <c r="F752" s="143" t="str">
        <f t="shared" ca="1" si="188"/>
        <v>-</v>
      </c>
      <c r="G752" s="151" t="str">
        <f t="shared" ca="1" si="188"/>
        <v>-</v>
      </c>
      <c r="H752" s="143" t="e">
        <f t="shared" ca="1" si="180"/>
        <v>#N/A</v>
      </c>
      <c r="I752" s="143" t="e">
        <f t="shared" ca="1" si="181"/>
        <v>#N/A</v>
      </c>
      <c r="J752" s="143" t="e">
        <f t="shared" ca="1" si="182"/>
        <v>#N/A</v>
      </c>
      <c r="K752" s="143" t="e">
        <f t="shared" ca="1" si="183"/>
        <v>#N/A</v>
      </c>
      <c r="L752" s="143" t="e">
        <f t="shared" ca="1" si="184"/>
        <v>#N/A</v>
      </c>
      <c r="M752" s="145" t="str">
        <f t="shared" ca="1" si="187"/>
        <v>-</v>
      </c>
      <c r="N752" s="145" t="str">
        <f t="shared" ca="1" si="186"/>
        <v>-</v>
      </c>
      <c r="O752" s="143" t="e">
        <f t="shared" ca="1" si="185"/>
        <v>#N/A</v>
      </c>
    </row>
    <row r="753" spans="1:15">
      <c r="A753" s="143">
        <v>719</v>
      </c>
      <c r="B753" s="143" t="str">
        <f t="shared" ca="1" si="179"/>
        <v>N</v>
      </c>
      <c r="C753" s="143" t="str">
        <f t="shared" ca="1" si="188"/>
        <v>-</v>
      </c>
      <c r="D753" s="143" t="str">
        <f t="shared" ca="1" si="188"/>
        <v>-</v>
      </c>
      <c r="E753" s="143" t="str">
        <f t="shared" ca="1" si="188"/>
        <v>-</v>
      </c>
      <c r="F753" s="143" t="str">
        <f t="shared" ca="1" si="188"/>
        <v>-</v>
      </c>
      <c r="G753" s="151" t="str">
        <f t="shared" ca="1" si="188"/>
        <v>-</v>
      </c>
      <c r="H753" s="143" t="e">
        <f t="shared" ca="1" si="180"/>
        <v>#N/A</v>
      </c>
      <c r="I753" s="143" t="e">
        <f t="shared" ca="1" si="181"/>
        <v>#N/A</v>
      </c>
      <c r="J753" s="143" t="e">
        <f t="shared" ca="1" si="182"/>
        <v>#N/A</v>
      </c>
      <c r="K753" s="143" t="e">
        <f t="shared" ca="1" si="183"/>
        <v>#N/A</v>
      </c>
      <c r="L753" s="143" t="e">
        <f t="shared" ca="1" si="184"/>
        <v>#N/A</v>
      </c>
      <c r="M753" s="145" t="str">
        <f t="shared" ca="1" si="187"/>
        <v>-</v>
      </c>
      <c r="N753" s="145" t="str">
        <f t="shared" ca="1" si="186"/>
        <v>-</v>
      </c>
      <c r="O753" s="143" t="e">
        <f t="shared" ca="1" si="185"/>
        <v>#N/A</v>
      </c>
    </row>
    <row r="754" spans="1:15">
      <c r="A754" s="143">
        <v>720</v>
      </c>
      <c r="B754" s="143" t="str">
        <f t="shared" ca="1" si="179"/>
        <v>N</v>
      </c>
      <c r="C754" s="143" t="str">
        <f t="shared" ca="1" si="188"/>
        <v>-</v>
      </c>
      <c r="D754" s="143" t="str">
        <f t="shared" ca="1" si="188"/>
        <v>-</v>
      </c>
      <c r="E754" s="143" t="str">
        <f t="shared" ca="1" si="188"/>
        <v>-</v>
      </c>
      <c r="F754" s="143" t="str">
        <f t="shared" ca="1" si="188"/>
        <v>-</v>
      </c>
      <c r="G754" s="151" t="str">
        <f t="shared" ca="1" si="188"/>
        <v>-</v>
      </c>
      <c r="H754" s="143" t="e">
        <f t="shared" ca="1" si="180"/>
        <v>#N/A</v>
      </c>
      <c r="I754" s="143" t="e">
        <f t="shared" ca="1" si="181"/>
        <v>#N/A</v>
      </c>
      <c r="J754" s="143" t="e">
        <f t="shared" ca="1" si="182"/>
        <v>#N/A</v>
      </c>
      <c r="K754" s="143" t="e">
        <f t="shared" ca="1" si="183"/>
        <v>#N/A</v>
      </c>
      <c r="L754" s="143" t="e">
        <f t="shared" ca="1" si="184"/>
        <v>#N/A</v>
      </c>
      <c r="M754" s="145" t="str">
        <f t="shared" ca="1" si="187"/>
        <v>-</v>
      </c>
      <c r="N754" s="145" t="str">
        <f t="shared" ca="1" si="186"/>
        <v>-</v>
      </c>
      <c r="O754" s="143" t="e">
        <f t="shared" ca="1" si="185"/>
        <v>#N/A</v>
      </c>
    </row>
    <row r="755" spans="1:15">
      <c r="A755" s="143">
        <v>721</v>
      </c>
      <c r="B755" s="143" t="str">
        <f t="shared" ca="1" si="179"/>
        <v>N</v>
      </c>
      <c r="C755" s="143" t="str">
        <f t="shared" ref="C755:G764" ca="1" si="189">IF($B755="OK",OFFSET(gen_sort_ul,$A755,C$26),"-")</f>
        <v>-</v>
      </c>
      <c r="D755" s="143" t="str">
        <f t="shared" ca="1" si="189"/>
        <v>-</v>
      </c>
      <c r="E755" s="143" t="str">
        <f t="shared" ca="1" si="189"/>
        <v>-</v>
      </c>
      <c r="F755" s="143" t="str">
        <f t="shared" ca="1" si="189"/>
        <v>-</v>
      </c>
      <c r="G755" s="151" t="str">
        <f t="shared" ca="1" si="189"/>
        <v>-</v>
      </c>
      <c r="H755" s="143" t="e">
        <f t="shared" ca="1" si="180"/>
        <v>#N/A</v>
      </c>
      <c r="I755" s="143" t="e">
        <f t="shared" ca="1" si="181"/>
        <v>#N/A</v>
      </c>
      <c r="J755" s="143" t="e">
        <f t="shared" ca="1" si="182"/>
        <v>#N/A</v>
      </c>
      <c r="K755" s="143" t="e">
        <f t="shared" ca="1" si="183"/>
        <v>#N/A</v>
      </c>
      <c r="L755" s="143" t="e">
        <f t="shared" ca="1" si="184"/>
        <v>#N/A</v>
      </c>
      <c r="M755" s="145" t="str">
        <f t="shared" ca="1" si="187"/>
        <v>-</v>
      </c>
      <c r="N755" s="145" t="str">
        <f t="shared" ca="1" si="186"/>
        <v>-</v>
      </c>
      <c r="O755" s="143" t="e">
        <f t="shared" ca="1" si="185"/>
        <v>#N/A</v>
      </c>
    </row>
    <row r="756" spans="1:15">
      <c r="A756" s="143">
        <v>722</v>
      </c>
      <c r="B756" s="143" t="str">
        <f t="shared" ca="1" si="179"/>
        <v>N</v>
      </c>
      <c r="C756" s="143" t="str">
        <f t="shared" ca="1" si="189"/>
        <v>-</v>
      </c>
      <c r="D756" s="143" t="str">
        <f t="shared" ca="1" si="189"/>
        <v>-</v>
      </c>
      <c r="E756" s="143" t="str">
        <f t="shared" ca="1" si="189"/>
        <v>-</v>
      </c>
      <c r="F756" s="143" t="str">
        <f t="shared" ca="1" si="189"/>
        <v>-</v>
      </c>
      <c r="G756" s="151" t="str">
        <f t="shared" ca="1" si="189"/>
        <v>-</v>
      </c>
      <c r="H756" s="143" t="e">
        <f t="shared" ca="1" si="180"/>
        <v>#N/A</v>
      </c>
      <c r="I756" s="143" t="e">
        <f t="shared" ca="1" si="181"/>
        <v>#N/A</v>
      </c>
      <c r="J756" s="143" t="e">
        <f t="shared" ca="1" si="182"/>
        <v>#N/A</v>
      </c>
      <c r="K756" s="143" t="e">
        <f t="shared" ca="1" si="183"/>
        <v>#N/A</v>
      </c>
      <c r="L756" s="143" t="e">
        <f t="shared" ca="1" si="184"/>
        <v>#N/A</v>
      </c>
      <c r="M756" s="145" t="str">
        <f t="shared" ca="1" si="187"/>
        <v>-</v>
      </c>
      <c r="N756" s="145" t="str">
        <f t="shared" ca="1" si="186"/>
        <v>-</v>
      </c>
      <c r="O756" s="143" t="e">
        <f t="shared" ca="1" si="185"/>
        <v>#N/A</v>
      </c>
    </row>
    <row r="757" spans="1:15">
      <c r="A757" s="143">
        <v>723</v>
      </c>
      <c r="B757" s="143" t="str">
        <f t="shared" ca="1" si="179"/>
        <v>N</v>
      </c>
      <c r="C757" s="143" t="str">
        <f t="shared" ca="1" si="189"/>
        <v>-</v>
      </c>
      <c r="D757" s="143" t="str">
        <f t="shared" ca="1" si="189"/>
        <v>-</v>
      </c>
      <c r="E757" s="143" t="str">
        <f t="shared" ca="1" si="189"/>
        <v>-</v>
      </c>
      <c r="F757" s="143" t="str">
        <f t="shared" ca="1" si="189"/>
        <v>-</v>
      </c>
      <c r="G757" s="151" t="str">
        <f t="shared" ca="1" si="189"/>
        <v>-</v>
      </c>
      <c r="H757" s="143" t="e">
        <f t="shared" ca="1" si="180"/>
        <v>#N/A</v>
      </c>
      <c r="I757" s="143" t="e">
        <f t="shared" ca="1" si="181"/>
        <v>#N/A</v>
      </c>
      <c r="J757" s="143" t="e">
        <f t="shared" ca="1" si="182"/>
        <v>#N/A</v>
      </c>
      <c r="K757" s="143" t="e">
        <f t="shared" ca="1" si="183"/>
        <v>#N/A</v>
      </c>
      <c r="L757" s="143" t="e">
        <f t="shared" ca="1" si="184"/>
        <v>#N/A</v>
      </c>
      <c r="M757" s="145" t="str">
        <f t="shared" ca="1" si="187"/>
        <v>-</v>
      </c>
      <c r="N757" s="145" t="str">
        <f t="shared" ca="1" si="186"/>
        <v>-</v>
      </c>
      <c r="O757" s="143" t="e">
        <f t="shared" ca="1" si="185"/>
        <v>#N/A</v>
      </c>
    </row>
    <row r="758" spans="1:15">
      <c r="A758" s="143">
        <v>724</v>
      </c>
      <c r="B758" s="143" t="str">
        <f t="shared" ca="1" si="179"/>
        <v>N</v>
      </c>
      <c r="C758" s="143" t="str">
        <f t="shared" ca="1" si="189"/>
        <v>-</v>
      </c>
      <c r="D758" s="143" t="str">
        <f t="shared" ca="1" si="189"/>
        <v>-</v>
      </c>
      <c r="E758" s="143" t="str">
        <f t="shared" ca="1" si="189"/>
        <v>-</v>
      </c>
      <c r="F758" s="143" t="str">
        <f t="shared" ca="1" si="189"/>
        <v>-</v>
      </c>
      <c r="G758" s="151" t="str">
        <f t="shared" ca="1" si="189"/>
        <v>-</v>
      </c>
      <c r="H758" s="143" t="e">
        <f t="shared" ca="1" si="180"/>
        <v>#N/A</v>
      </c>
      <c r="I758" s="143" t="e">
        <f t="shared" ca="1" si="181"/>
        <v>#N/A</v>
      </c>
      <c r="J758" s="143" t="e">
        <f t="shared" ca="1" si="182"/>
        <v>#N/A</v>
      </c>
      <c r="K758" s="143" t="e">
        <f t="shared" ca="1" si="183"/>
        <v>#N/A</v>
      </c>
      <c r="L758" s="143" t="e">
        <f t="shared" ca="1" si="184"/>
        <v>#N/A</v>
      </c>
      <c r="M758" s="145" t="str">
        <f t="shared" ca="1" si="187"/>
        <v>-</v>
      </c>
      <c r="N758" s="145" t="str">
        <f t="shared" ca="1" si="186"/>
        <v>-</v>
      </c>
      <c r="O758" s="143" t="e">
        <f t="shared" ca="1" si="185"/>
        <v>#N/A</v>
      </c>
    </row>
    <row r="759" spans="1:15">
      <c r="A759" s="143">
        <v>725</v>
      </c>
      <c r="B759" s="143" t="str">
        <f t="shared" ca="1" si="179"/>
        <v>N</v>
      </c>
      <c r="C759" s="143" t="str">
        <f t="shared" ca="1" si="189"/>
        <v>-</v>
      </c>
      <c r="D759" s="143" t="str">
        <f t="shared" ca="1" si="189"/>
        <v>-</v>
      </c>
      <c r="E759" s="143" t="str">
        <f t="shared" ca="1" si="189"/>
        <v>-</v>
      </c>
      <c r="F759" s="143" t="str">
        <f t="shared" ca="1" si="189"/>
        <v>-</v>
      </c>
      <c r="G759" s="151" t="str">
        <f t="shared" ca="1" si="189"/>
        <v>-</v>
      </c>
      <c r="H759" s="143" t="e">
        <f t="shared" ca="1" si="180"/>
        <v>#N/A</v>
      </c>
      <c r="I759" s="143" t="e">
        <f t="shared" ca="1" si="181"/>
        <v>#N/A</v>
      </c>
      <c r="J759" s="143" t="e">
        <f t="shared" ca="1" si="182"/>
        <v>#N/A</v>
      </c>
      <c r="K759" s="143" t="e">
        <f t="shared" ca="1" si="183"/>
        <v>#N/A</v>
      </c>
      <c r="L759" s="143" t="e">
        <f t="shared" ca="1" si="184"/>
        <v>#N/A</v>
      </c>
      <c r="M759" s="145" t="str">
        <f t="shared" ca="1" si="187"/>
        <v>-</v>
      </c>
      <c r="N759" s="145" t="str">
        <f t="shared" ca="1" si="186"/>
        <v>-</v>
      </c>
      <c r="O759" s="143" t="e">
        <f t="shared" ca="1" si="185"/>
        <v>#N/A</v>
      </c>
    </row>
    <row r="760" spans="1:15">
      <c r="A760" s="143">
        <v>726</v>
      </c>
      <c r="B760" s="143" t="str">
        <f t="shared" ca="1" si="179"/>
        <v>N</v>
      </c>
      <c r="C760" s="143" t="str">
        <f t="shared" ca="1" si="189"/>
        <v>-</v>
      </c>
      <c r="D760" s="143" t="str">
        <f t="shared" ca="1" si="189"/>
        <v>-</v>
      </c>
      <c r="E760" s="143" t="str">
        <f t="shared" ca="1" si="189"/>
        <v>-</v>
      </c>
      <c r="F760" s="143" t="str">
        <f t="shared" ca="1" si="189"/>
        <v>-</v>
      </c>
      <c r="G760" s="151" t="str">
        <f t="shared" ca="1" si="189"/>
        <v>-</v>
      </c>
      <c r="H760" s="143" t="e">
        <f t="shared" ca="1" si="180"/>
        <v>#N/A</v>
      </c>
      <c r="I760" s="143" t="e">
        <f t="shared" ca="1" si="181"/>
        <v>#N/A</v>
      </c>
      <c r="J760" s="143" t="e">
        <f t="shared" ca="1" si="182"/>
        <v>#N/A</v>
      </c>
      <c r="K760" s="143" t="e">
        <f t="shared" ca="1" si="183"/>
        <v>#N/A</v>
      </c>
      <c r="L760" s="143" t="e">
        <f t="shared" ca="1" si="184"/>
        <v>#N/A</v>
      </c>
      <c r="M760" s="145" t="str">
        <f t="shared" ca="1" si="187"/>
        <v>-</v>
      </c>
      <c r="N760" s="145" t="str">
        <f t="shared" ca="1" si="186"/>
        <v>-</v>
      </c>
      <c r="O760" s="143" t="e">
        <f t="shared" ca="1" si="185"/>
        <v>#N/A</v>
      </c>
    </row>
    <row r="761" spans="1:15">
      <c r="A761" s="143">
        <v>727</v>
      </c>
      <c r="B761" s="143" t="str">
        <f t="shared" ca="1" si="179"/>
        <v>N</v>
      </c>
      <c r="C761" s="143" t="str">
        <f t="shared" ca="1" si="189"/>
        <v>-</v>
      </c>
      <c r="D761" s="143" t="str">
        <f t="shared" ca="1" si="189"/>
        <v>-</v>
      </c>
      <c r="E761" s="143" t="str">
        <f t="shared" ca="1" si="189"/>
        <v>-</v>
      </c>
      <c r="F761" s="143" t="str">
        <f t="shared" ca="1" si="189"/>
        <v>-</v>
      </c>
      <c r="G761" s="151" t="str">
        <f t="shared" ca="1" si="189"/>
        <v>-</v>
      </c>
      <c r="H761" s="143" t="e">
        <f t="shared" ca="1" si="180"/>
        <v>#N/A</v>
      </c>
      <c r="I761" s="143" t="e">
        <f t="shared" ca="1" si="181"/>
        <v>#N/A</v>
      </c>
      <c r="J761" s="143" t="e">
        <f t="shared" ca="1" si="182"/>
        <v>#N/A</v>
      </c>
      <c r="K761" s="143" t="e">
        <f t="shared" ca="1" si="183"/>
        <v>#N/A</v>
      </c>
      <c r="L761" s="143" t="e">
        <f t="shared" ca="1" si="184"/>
        <v>#N/A</v>
      </c>
      <c r="M761" s="145" t="str">
        <f t="shared" ca="1" si="187"/>
        <v>-</v>
      </c>
      <c r="N761" s="145" t="str">
        <f t="shared" ca="1" si="186"/>
        <v>-</v>
      </c>
      <c r="O761" s="143" t="e">
        <f t="shared" ca="1" si="185"/>
        <v>#N/A</v>
      </c>
    </row>
    <row r="762" spans="1:15">
      <c r="A762" s="143">
        <v>728</v>
      </c>
      <c r="B762" s="143" t="str">
        <f t="shared" ca="1" si="179"/>
        <v>N</v>
      </c>
      <c r="C762" s="143" t="str">
        <f t="shared" ca="1" si="189"/>
        <v>-</v>
      </c>
      <c r="D762" s="143" t="str">
        <f t="shared" ca="1" si="189"/>
        <v>-</v>
      </c>
      <c r="E762" s="143" t="str">
        <f t="shared" ca="1" si="189"/>
        <v>-</v>
      </c>
      <c r="F762" s="143" t="str">
        <f t="shared" ca="1" si="189"/>
        <v>-</v>
      </c>
      <c r="G762" s="151" t="str">
        <f t="shared" ca="1" si="189"/>
        <v>-</v>
      </c>
      <c r="H762" s="143" t="e">
        <f t="shared" ca="1" si="180"/>
        <v>#N/A</v>
      </c>
      <c r="I762" s="143" t="e">
        <f t="shared" ca="1" si="181"/>
        <v>#N/A</v>
      </c>
      <c r="J762" s="143" t="e">
        <f t="shared" ca="1" si="182"/>
        <v>#N/A</v>
      </c>
      <c r="K762" s="143" t="e">
        <f t="shared" ca="1" si="183"/>
        <v>#N/A</v>
      </c>
      <c r="L762" s="143" t="e">
        <f t="shared" ca="1" si="184"/>
        <v>#N/A</v>
      </c>
      <c r="M762" s="145" t="str">
        <f t="shared" ca="1" si="187"/>
        <v>-</v>
      </c>
      <c r="N762" s="145" t="str">
        <f t="shared" ca="1" si="186"/>
        <v>-</v>
      </c>
      <c r="O762" s="143" t="e">
        <f t="shared" ca="1" si="185"/>
        <v>#N/A</v>
      </c>
    </row>
    <row r="763" spans="1:15">
      <c r="A763" s="143">
        <v>729</v>
      </c>
      <c r="B763" s="143" t="str">
        <f t="shared" ca="1" si="179"/>
        <v>N</v>
      </c>
      <c r="C763" s="143" t="str">
        <f t="shared" ca="1" si="189"/>
        <v>-</v>
      </c>
      <c r="D763" s="143" t="str">
        <f t="shared" ca="1" si="189"/>
        <v>-</v>
      </c>
      <c r="E763" s="143" t="str">
        <f t="shared" ca="1" si="189"/>
        <v>-</v>
      </c>
      <c r="F763" s="143" t="str">
        <f t="shared" ca="1" si="189"/>
        <v>-</v>
      </c>
      <c r="G763" s="151" t="str">
        <f t="shared" ca="1" si="189"/>
        <v>-</v>
      </c>
      <c r="H763" s="143" t="e">
        <f t="shared" ca="1" si="180"/>
        <v>#N/A</v>
      </c>
      <c r="I763" s="143" t="e">
        <f t="shared" ca="1" si="181"/>
        <v>#N/A</v>
      </c>
      <c r="J763" s="143" t="e">
        <f t="shared" ca="1" si="182"/>
        <v>#N/A</v>
      </c>
      <c r="K763" s="143" t="e">
        <f t="shared" ca="1" si="183"/>
        <v>#N/A</v>
      </c>
      <c r="L763" s="143" t="e">
        <f t="shared" ca="1" si="184"/>
        <v>#N/A</v>
      </c>
      <c r="M763" s="145" t="str">
        <f t="shared" ca="1" si="187"/>
        <v>-</v>
      </c>
      <c r="N763" s="145" t="str">
        <f t="shared" ca="1" si="186"/>
        <v>-</v>
      </c>
      <c r="O763" s="143" t="e">
        <f t="shared" ca="1" si="185"/>
        <v>#N/A</v>
      </c>
    </row>
    <row r="764" spans="1:15">
      <c r="A764" s="143">
        <v>730</v>
      </c>
      <c r="B764" s="143" t="str">
        <f t="shared" ca="1" si="179"/>
        <v>N</v>
      </c>
      <c r="C764" s="143" t="str">
        <f t="shared" ca="1" si="189"/>
        <v>-</v>
      </c>
      <c r="D764" s="143" t="str">
        <f t="shared" ca="1" si="189"/>
        <v>-</v>
      </c>
      <c r="E764" s="143" t="str">
        <f t="shared" ca="1" si="189"/>
        <v>-</v>
      </c>
      <c r="F764" s="143" t="str">
        <f t="shared" ca="1" si="189"/>
        <v>-</v>
      </c>
      <c r="G764" s="151" t="str">
        <f t="shared" ca="1" si="189"/>
        <v>-</v>
      </c>
      <c r="H764" s="143" t="e">
        <f t="shared" ca="1" si="180"/>
        <v>#N/A</v>
      </c>
      <c r="I764" s="143" t="e">
        <f t="shared" ca="1" si="181"/>
        <v>#N/A</v>
      </c>
      <c r="J764" s="143" t="e">
        <f t="shared" ca="1" si="182"/>
        <v>#N/A</v>
      </c>
      <c r="K764" s="143" t="e">
        <f t="shared" ca="1" si="183"/>
        <v>#N/A</v>
      </c>
      <c r="L764" s="143" t="e">
        <f t="shared" ca="1" si="184"/>
        <v>#N/A</v>
      </c>
      <c r="M764" s="145" t="str">
        <f t="shared" ca="1" si="187"/>
        <v>-</v>
      </c>
      <c r="N764" s="145" t="str">
        <f t="shared" ca="1" si="186"/>
        <v>-</v>
      </c>
      <c r="O764" s="143" t="e">
        <f t="shared" ca="1" si="185"/>
        <v>#N/A</v>
      </c>
    </row>
    <row r="765" spans="1:15">
      <c r="A765" s="143">
        <v>731</v>
      </c>
      <c r="B765" s="143" t="str">
        <f t="shared" ca="1" si="179"/>
        <v>N</v>
      </c>
      <c r="C765" s="143" t="str">
        <f t="shared" ref="C765:G774" ca="1" si="190">IF($B765="OK",OFFSET(gen_sort_ul,$A765,C$26),"-")</f>
        <v>-</v>
      </c>
      <c r="D765" s="143" t="str">
        <f t="shared" ca="1" si="190"/>
        <v>-</v>
      </c>
      <c r="E765" s="143" t="str">
        <f t="shared" ca="1" si="190"/>
        <v>-</v>
      </c>
      <c r="F765" s="143" t="str">
        <f t="shared" ca="1" si="190"/>
        <v>-</v>
      </c>
      <c r="G765" s="151" t="str">
        <f t="shared" ca="1" si="190"/>
        <v>-</v>
      </c>
      <c r="H765" s="143" t="e">
        <f t="shared" ca="1" si="180"/>
        <v>#N/A</v>
      </c>
      <c r="I765" s="143" t="e">
        <f t="shared" ca="1" si="181"/>
        <v>#N/A</v>
      </c>
      <c r="J765" s="143" t="e">
        <f t="shared" ca="1" si="182"/>
        <v>#N/A</v>
      </c>
      <c r="K765" s="143" t="e">
        <f t="shared" ca="1" si="183"/>
        <v>#N/A</v>
      </c>
      <c r="L765" s="143" t="e">
        <f t="shared" ca="1" si="184"/>
        <v>#N/A</v>
      </c>
      <c r="M765" s="145" t="str">
        <f t="shared" ca="1" si="187"/>
        <v>-</v>
      </c>
      <c r="N765" s="145" t="str">
        <f t="shared" ca="1" si="186"/>
        <v>-</v>
      </c>
      <c r="O765" s="143" t="e">
        <f t="shared" ca="1" si="185"/>
        <v>#N/A</v>
      </c>
    </row>
    <row r="766" spans="1:15">
      <c r="A766" s="143">
        <v>732</v>
      </c>
      <c r="B766" s="143" t="str">
        <f t="shared" ca="1" si="179"/>
        <v>N</v>
      </c>
      <c r="C766" s="143" t="str">
        <f t="shared" ca="1" si="190"/>
        <v>-</v>
      </c>
      <c r="D766" s="143" t="str">
        <f t="shared" ca="1" si="190"/>
        <v>-</v>
      </c>
      <c r="E766" s="143" t="str">
        <f t="shared" ca="1" si="190"/>
        <v>-</v>
      </c>
      <c r="F766" s="143" t="str">
        <f t="shared" ca="1" si="190"/>
        <v>-</v>
      </c>
      <c r="G766" s="151" t="str">
        <f t="shared" ca="1" si="190"/>
        <v>-</v>
      </c>
      <c r="H766" s="143" t="e">
        <f t="shared" ca="1" si="180"/>
        <v>#N/A</v>
      </c>
      <c r="I766" s="143" t="e">
        <f t="shared" ca="1" si="181"/>
        <v>#N/A</v>
      </c>
      <c r="J766" s="143" t="e">
        <f t="shared" ca="1" si="182"/>
        <v>#N/A</v>
      </c>
      <c r="K766" s="143" t="e">
        <f t="shared" ca="1" si="183"/>
        <v>#N/A</v>
      </c>
      <c r="L766" s="143" t="e">
        <f t="shared" ca="1" si="184"/>
        <v>#N/A</v>
      </c>
      <c r="M766" s="145" t="str">
        <f t="shared" ca="1" si="187"/>
        <v>-</v>
      </c>
      <c r="N766" s="145" t="str">
        <f t="shared" ca="1" si="186"/>
        <v>-</v>
      </c>
      <c r="O766" s="143" t="e">
        <f t="shared" ca="1" si="185"/>
        <v>#N/A</v>
      </c>
    </row>
    <row r="767" spans="1:15">
      <c r="A767" s="143">
        <v>733</v>
      </c>
      <c r="B767" s="143" t="str">
        <f t="shared" ca="1" si="179"/>
        <v>N</v>
      </c>
      <c r="C767" s="143" t="str">
        <f t="shared" ca="1" si="190"/>
        <v>-</v>
      </c>
      <c r="D767" s="143" t="str">
        <f t="shared" ca="1" si="190"/>
        <v>-</v>
      </c>
      <c r="E767" s="143" t="str">
        <f t="shared" ca="1" si="190"/>
        <v>-</v>
      </c>
      <c r="F767" s="143" t="str">
        <f t="shared" ca="1" si="190"/>
        <v>-</v>
      </c>
      <c r="G767" s="151" t="str">
        <f t="shared" ca="1" si="190"/>
        <v>-</v>
      </c>
      <c r="H767" s="143" t="e">
        <f t="shared" ca="1" si="180"/>
        <v>#N/A</v>
      </c>
      <c r="I767" s="143" t="e">
        <f t="shared" ca="1" si="181"/>
        <v>#N/A</v>
      </c>
      <c r="J767" s="143" t="e">
        <f t="shared" ca="1" si="182"/>
        <v>#N/A</v>
      </c>
      <c r="K767" s="143" t="e">
        <f t="shared" ca="1" si="183"/>
        <v>#N/A</v>
      </c>
      <c r="L767" s="143" t="e">
        <f t="shared" ca="1" si="184"/>
        <v>#N/A</v>
      </c>
      <c r="M767" s="145" t="str">
        <f t="shared" ca="1" si="187"/>
        <v>-</v>
      </c>
      <c r="N767" s="145" t="str">
        <f t="shared" ca="1" si="186"/>
        <v>-</v>
      </c>
      <c r="O767" s="143" t="e">
        <f t="shared" ca="1" si="185"/>
        <v>#N/A</v>
      </c>
    </row>
    <row r="768" spans="1:15">
      <c r="A768" s="143">
        <v>734</v>
      </c>
      <c r="B768" s="143" t="str">
        <f t="shared" ca="1" si="179"/>
        <v>N</v>
      </c>
      <c r="C768" s="143" t="str">
        <f t="shared" ca="1" si="190"/>
        <v>-</v>
      </c>
      <c r="D768" s="143" t="str">
        <f t="shared" ca="1" si="190"/>
        <v>-</v>
      </c>
      <c r="E768" s="143" t="str">
        <f t="shared" ca="1" si="190"/>
        <v>-</v>
      </c>
      <c r="F768" s="143" t="str">
        <f t="shared" ca="1" si="190"/>
        <v>-</v>
      </c>
      <c r="G768" s="151" t="str">
        <f t="shared" ca="1" si="190"/>
        <v>-</v>
      </c>
      <c r="H768" s="143" t="e">
        <f t="shared" ca="1" si="180"/>
        <v>#N/A</v>
      </c>
      <c r="I768" s="143" t="e">
        <f t="shared" ca="1" si="181"/>
        <v>#N/A</v>
      </c>
      <c r="J768" s="143" t="e">
        <f t="shared" ca="1" si="182"/>
        <v>#N/A</v>
      </c>
      <c r="K768" s="143" t="e">
        <f t="shared" ca="1" si="183"/>
        <v>#N/A</v>
      </c>
      <c r="L768" s="143" t="e">
        <f t="shared" ca="1" si="184"/>
        <v>#N/A</v>
      </c>
      <c r="M768" s="145" t="str">
        <f t="shared" ca="1" si="187"/>
        <v>-</v>
      </c>
      <c r="N768" s="145" t="str">
        <f t="shared" ca="1" si="186"/>
        <v>-</v>
      </c>
      <c r="O768" s="143" t="e">
        <f t="shared" ca="1" si="185"/>
        <v>#N/A</v>
      </c>
    </row>
    <row r="769" spans="1:15">
      <c r="A769" s="143">
        <v>735</v>
      </c>
      <c r="B769" s="143" t="str">
        <f t="shared" ca="1" si="179"/>
        <v>N</v>
      </c>
      <c r="C769" s="143" t="str">
        <f t="shared" ca="1" si="190"/>
        <v>-</v>
      </c>
      <c r="D769" s="143" t="str">
        <f t="shared" ca="1" si="190"/>
        <v>-</v>
      </c>
      <c r="E769" s="143" t="str">
        <f t="shared" ca="1" si="190"/>
        <v>-</v>
      </c>
      <c r="F769" s="143" t="str">
        <f t="shared" ca="1" si="190"/>
        <v>-</v>
      </c>
      <c r="G769" s="151" t="str">
        <f t="shared" ca="1" si="190"/>
        <v>-</v>
      </c>
      <c r="H769" s="143" t="e">
        <f t="shared" ca="1" si="180"/>
        <v>#N/A</v>
      </c>
      <c r="I769" s="143" t="e">
        <f t="shared" ca="1" si="181"/>
        <v>#N/A</v>
      </c>
      <c r="J769" s="143" t="e">
        <f t="shared" ca="1" si="182"/>
        <v>#N/A</v>
      </c>
      <c r="K769" s="143" t="e">
        <f t="shared" ca="1" si="183"/>
        <v>#N/A</v>
      </c>
      <c r="L769" s="143" t="e">
        <f t="shared" ca="1" si="184"/>
        <v>#N/A</v>
      </c>
      <c r="M769" s="145" t="str">
        <f t="shared" ca="1" si="187"/>
        <v>-</v>
      </c>
      <c r="N769" s="145" t="str">
        <f t="shared" ca="1" si="186"/>
        <v>-</v>
      </c>
      <c r="O769" s="143" t="e">
        <f t="shared" ca="1" si="185"/>
        <v>#N/A</v>
      </c>
    </row>
    <row r="770" spans="1:15">
      <c r="A770" s="143">
        <v>736</v>
      </c>
      <c r="B770" s="143" t="str">
        <f t="shared" ca="1" si="179"/>
        <v>N</v>
      </c>
      <c r="C770" s="143" t="str">
        <f t="shared" ca="1" si="190"/>
        <v>-</v>
      </c>
      <c r="D770" s="143" t="str">
        <f t="shared" ca="1" si="190"/>
        <v>-</v>
      </c>
      <c r="E770" s="143" t="str">
        <f t="shared" ca="1" si="190"/>
        <v>-</v>
      </c>
      <c r="F770" s="143" t="str">
        <f t="shared" ca="1" si="190"/>
        <v>-</v>
      </c>
      <c r="G770" s="151" t="str">
        <f t="shared" ca="1" si="190"/>
        <v>-</v>
      </c>
      <c r="H770" s="143" t="e">
        <f t="shared" ca="1" si="180"/>
        <v>#N/A</v>
      </c>
      <c r="I770" s="143" t="e">
        <f t="shared" ca="1" si="181"/>
        <v>#N/A</v>
      </c>
      <c r="J770" s="143" t="e">
        <f t="shared" ca="1" si="182"/>
        <v>#N/A</v>
      </c>
      <c r="K770" s="143" t="e">
        <f t="shared" ca="1" si="183"/>
        <v>#N/A</v>
      </c>
      <c r="L770" s="143" t="e">
        <f t="shared" ca="1" si="184"/>
        <v>#N/A</v>
      </c>
      <c r="M770" s="145" t="str">
        <f t="shared" ca="1" si="187"/>
        <v>-</v>
      </c>
      <c r="N770" s="145" t="str">
        <f t="shared" ca="1" si="186"/>
        <v>-</v>
      </c>
      <c r="O770" s="143" t="e">
        <f t="shared" ca="1" si="185"/>
        <v>#N/A</v>
      </c>
    </row>
    <row r="771" spans="1:15">
      <c r="A771" s="143">
        <v>737</v>
      </c>
      <c r="B771" s="143" t="str">
        <f t="shared" ca="1" si="179"/>
        <v>N</v>
      </c>
      <c r="C771" s="143" t="str">
        <f t="shared" ca="1" si="190"/>
        <v>-</v>
      </c>
      <c r="D771" s="143" t="str">
        <f t="shared" ca="1" si="190"/>
        <v>-</v>
      </c>
      <c r="E771" s="143" t="str">
        <f t="shared" ca="1" si="190"/>
        <v>-</v>
      </c>
      <c r="F771" s="143" t="str">
        <f t="shared" ca="1" si="190"/>
        <v>-</v>
      </c>
      <c r="G771" s="151" t="str">
        <f t="shared" ca="1" si="190"/>
        <v>-</v>
      </c>
      <c r="H771" s="143" t="e">
        <f t="shared" ca="1" si="180"/>
        <v>#N/A</v>
      </c>
      <c r="I771" s="143" t="e">
        <f t="shared" ca="1" si="181"/>
        <v>#N/A</v>
      </c>
      <c r="J771" s="143" t="e">
        <f t="shared" ca="1" si="182"/>
        <v>#N/A</v>
      </c>
      <c r="K771" s="143" t="e">
        <f t="shared" ca="1" si="183"/>
        <v>#N/A</v>
      </c>
      <c r="L771" s="143" t="e">
        <f t="shared" ca="1" si="184"/>
        <v>#N/A</v>
      </c>
      <c r="M771" s="145" t="str">
        <f t="shared" ca="1" si="187"/>
        <v>-</v>
      </c>
      <c r="N771" s="145" t="str">
        <f t="shared" ca="1" si="186"/>
        <v>-</v>
      </c>
      <c r="O771" s="143" t="e">
        <f t="shared" ca="1" si="185"/>
        <v>#N/A</v>
      </c>
    </row>
    <row r="772" spans="1:15">
      <c r="A772" s="143">
        <v>738</v>
      </c>
      <c r="B772" s="143" t="str">
        <f t="shared" ca="1" si="179"/>
        <v>N</v>
      </c>
      <c r="C772" s="143" t="str">
        <f t="shared" ca="1" si="190"/>
        <v>-</v>
      </c>
      <c r="D772" s="143" t="str">
        <f t="shared" ca="1" si="190"/>
        <v>-</v>
      </c>
      <c r="E772" s="143" t="str">
        <f t="shared" ca="1" si="190"/>
        <v>-</v>
      </c>
      <c r="F772" s="143" t="str">
        <f t="shared" ca="1" si="190"/>
        <v>-</v>
      </c>
      <c r="G772" s="151" t="str">
        <f t="shared" ca="1" si="190"/>
        <v>-</v>
      </c>
      <c r="H772" s="143" t="e">
        <f t="shared" ca="1" si="180"/>
        <v>#N/A</v>
      </c>
      <c r="I772" s="143" t="e">
        <f t="shared" ca="1" si="181"/>
        <v>#N/A</v>
      </c>
      <c r="J772" s="143" t="e">
        <f t="shared" ca="1" si="182"/>
        <v>#N/A</v>
      </c>
      <c r="K772" s="143" t="e">
        <f t="shared" ca="1" si="183"/>
        <v>#N/A</v>
      </c>
      <c r="L772" s="143" t="e">
        <f t="shared" ca="1" si="184"/>
        <v>#N/A</v>
      </c>
      <c r="M772" s="145" t="str">
        <f t="shared" ca="1" si="187"/>
        <v>-</v>
      </c>
      <c r="N772" s="145" t="str">
        <f t="shared" ca="1" si="186"/>
        <v>-</v>
      </c>
      <c r="O772" s="143" t="e">
        <f t="shared" ca="1" si="185"/>
        <v>#N/A</v>
      </c>
    </row>
    <row r="773" spans="1:15">
      <c r="A773" s="143">
        <v>739</v>
      </c>
      <c r="B773" s="143" t="str">
        <f t="shared" ca="1" si="179"/>
        <v>N</v>
      </c>
      <c r="C773" s="143" t="str">
        <f t="shared" ca="1" si="190"/>
        <v>-</v>
      </c>
      <c r="D773" s="143" t="str">
        <f t="shared" ca="1" si="190"/>
        <v>-</v>
      </c>
      <c r="E773" s="143" t="str">
        <f t="shared" ca="1" si="190"/>
        <v>-</v>
      </c>
      <c r="F773" s="143" t="str">
        <f t="shared" ca="1" si="190"/>
        <v>-</v>
      </c>
      <c r="G773" s="151" t="str">
        <f t="shared" ca="1" si="190"/>
        <v>-</v>
      </c>
      <c r="H773" s="143" t="e">
        <f t="shared" ca="1" si="180"/>
        <v>#N/A</v>
      </c>
      <c r="I773" s="143" t="e">
        <f t="shared" ca="1" si="181"/>
        <v>#N/A</v>
      </c>
      <c r="J773" s="143" t="e">
        <f t="shared" ca="1" si="182"/>
        <v>#N/A</v>
      </c>
      <c r="K773" s="143" t="e">
        <f t="shared" ca="1" si="183"/>
        <v>#N/A</v>
      </c>
      <c r="L773" s="143" t="e">
        <f t="shared" ca="1" si="184"/>
        <v>#N/A</v>
      </c>
      <c r="M773" s="145" t="str">
        <f t="shared" ca="1" si="187"/>
        <v>-</v>
      </c>
      <c r="N773" s="145" t="str">
        <f t="shared" ca="1" si="186"/>
        <v>-</v>
      </c>
      <c r="O773" s="143" t="e">
        <f t="shared" ca="1" si="185"/>
        <v>#N/A</v>
      </c>
    </row>
    <row r="774" spans="1:15">
      <c r="A774" s="143">
        <v>740</v>
      </c>
      <c r="B774" s="143" t="str">
        <f t="shared" ca="1" si="179"/>
        <v>N</v>
      </c>
      <c r="C774" s="143" t="str">
        <f t="shared" ca="1" si="190"/>
        <v>-</v>
      </c>
      <c r="D774" s="143" t="str">
        <f t="shared" ca="1" si="190"/>
        <v>-</v>
      </c>
      <c r="E774" s="143" t="str">
        <f t="shared" ca="1" si="190"/>
        <v>-</v>
      </c>
      <c r="F774" s="143" t="str">
        <f t="shared" ca="1" si="190"/>
        <v>-</v>
      </c>
      <c r="G774" s="151" t="str">
        <f t="shared" ca="1" si="190"/>
        <v>-</v>
      </c>
      <c r="H774" s="143" t="e">
        <f t="shared" ca="1" si="180"/>
        <v>#N/A</v>
      </c>
      <c r="I774" s="143" t="e">
        <f t="shared" ca="1" si="181"/>
        <v>#N/A</v>
      </c>
      <c r="J774" s="143" t="e">
        <f t="shared" ca="1" si="182"/>
        <v>#N/A</v>
      </c>
      <c r="K774" s="143" t="e">
        <f t="shared" ca="1" si="183"/>
        <v>#N/A</v>
      </c>
      <c r="L774" s="143" t="e">
        <f t="shared" ca="1" si="184"/>
        <v>#N/A</v>
      </c>
      <c r="M774" s="145" t="str">
        <f t="shared" ca="1" si="187"/>
        <v>-</v>
      </c>
      <c r="N774" s="145" t="str">
        <f t="shared" ca="1" si="186"/>
        <v>-</v>
      </c>
      <c r="O774" s="143" t="e">
        <f t="shared" ca="1" si="185"/>
        <v>#N/A</v>
      </c>
    </row>
    <row r="775" spans="1:15">
      <c r="A775" s="143">
        <v>741</v>
      </c>
      <c r="B775" s="143" t="str">
        <f t="shared" ca="1" si="179"/>
        <v>N</v>
      </c>
      <c r="C775" s="143" t="str">
        <f t="shared" ref="C775:G784" ca="1" si="191">IF($B775="OK",OFFSET(gen_sort_ul,$A775,C$26),"-")</f>
        <v>-</v>
      </c>
      <c r="D775" s="143" t="str">
        <f t="shared" ca="1" si="191"/>
        <v>-</v>
      </c>
      <c r="E775" s="143" t="str">
        <f t="shared" ca="1" si="191"/>
        <v>-</v>
      </c>
      <c r="F775" s="143" t="str">
        <f t="shared" ca="1" si="191"/>
        <v>-</v>
      </c>
      <c r="G775" s="151" t="str">
        <f t="shared" ca="1" si="191"/>
        <v>-</v>
      </c>
      <c r="H775" s="143" t="e">
        <f t="shared" ca="1" si="180"/>
        <v>#N/A</v>
      </c>
      <c r="I775" s="143" t="e">
        <f t="shared" ca="1" si="181"/>
        <v>#N/A</v>
      </c>
      <c r="J775" s="143" t="e">
        <f t="shared" ca="1" si="182"/>
        <v>#N/A</v>
      </c>
      <c r="K775" s="143" t="e">
        <f t="shared" ca="1" si="183"/>
        <v>#N/A</v>
      </c>
      <c r="L775" s="143" t="e">
        <f t="shared" ca="1" si="184"/>
        <v>#N/A</v>
      </c>
      <c r="M775" s="145" t="str">
        <f t="shared" ca="1" si="187"/>
        <v>-</v>
      </c>
      <c r="N775" s="145" t="str">
        <f t="shared" ca="1" si="186"/>
        <v>-</v>
      </c>
      <c r="O775" s="143" t="e">
        <f t="shared" ca="1" si="185"/>
        <v>#N/A</v>
      </c>
    </row>
    <row r="776" spans="1:15">
      <c r="A776" s="143">
        <v>742</v>
      </c>
      <c r="B776" s="143" t="str">
        <f t="shared" ca="1" si="179"/>
        <v>N</v>
      </c>
      <c r="C776" s="143" t="str">
        <f t="shared" ca="1" si="191"/>
        <v>-</v>
      </c>
      <c r="D776" s="143" t="str">
        <f t="shared" ca="1" si="191"/>
        <v>-</v>
      </c>
      <c r="E776" s="143" t="str">
        <f t="shared" ca="1" si="191"/>
        <v>-</v>
      </c>
      <c r="F776" s="143" t="str">
        <f t="shared" ca="1" si="191"/>
        <v>-</v>
      </c>
      <c r="G776" s="151" t="str">
        <f t="shared" ca="1" si="191"/>
        <v>-</v>
      </c>
      <c r="H776" s="143" t="e">
        <f t="shared" ca="1" si="180"/>
        <v>#N/A</v>
      </c>
      <c r="I776" s="143" t="e">
        <f t="shared" ca="1" si="181"/>
        <v>#N/A</v>
      </c>
      <c r="J776" s="143" t="e">
        <f t="shared" ca="1" si="182"/>
        <v>#N/A</v>
      </c>
      <c r="K776" s="143" t="e">
        <f t="shared" ca="1" si="183"/>
        <v>#N/A</v>
      </c>
      <c r="L776" s="143" t="e">
        <f t="shared" ca="1" si="184"/>
        <v>#N/A</v>
      </c>
      <c r="M776" s="145" t="str">
        <f t="shared" ca="1" si="187"/>
        <v>-</v>
      </c>
      <c r="N776" s="145" t="str">
        <f t="shared" ca="1" si="186"/>
        <v>-</v>
      </c>
      <c r="O776" s="143" t="e">
        <f t="shared" ca="1" si="185"/>
        <v>#N/A</v>
      </c>
    </row>
    <row r="777" spans="1:15">
      <c r="A777" s="143">
        <v>743</v>
      </c>
      <c r="B777" s="143" t="str">
        <f t="shared" ca="1" si="179"/>
        <v>N</v>
      </c>
      <c r="C777" s="143" t="str">
        <f t="shared" ca="1" si="191"/>
        <v>-</v>
      </c>
      <c r="D777" s="143" t="str">
        <f t="shared" ca="1" si="191"/>
        <v>-</v>
      </c>
      <c r="E777" s="143" t="str">
        <f t="shared" ca="1" si="191"/>
        <v>-</v>
      </c>
      <c r="F777" s="143" t="str">
        <f t="shared" ca="1" si="191"/>
        <v>-</v>
      </c>
      <c r="G777" s="151" t="str">
        <f t="shared" ca="1" si="191"/>
        <v>-</v>
      </c>
      <c r="H777" s="143" t="e">
        <f t="shared" ca="1" si="180"/>
        <v>#N/A</v>
      </c>
      <c r="I777" s="143" t="e">
        <f t="shared" ca="1" si="181"/>
        <v>#N/A</v>
      </c>
      <c r="J777" s="143" t="e">
        <f t="shared" ca="1" si="182"/>
        <v>#N/A</v>
      </c>
      <c r="K777" s="143" t="e">
        <f t="shared" ca="1" si="183"/>
        <v>#N/A</v>
      </c>
      <c r="L777" s="143" t="e">
        <f t="shared" ca="1" si="184"/>
        <v>#N/A</v>
      </c>
      <c r="M777" s="145" t="str">
        <f t="shared" ca="1" si="187"/>
        <v>-</v>
      </c>
      <c r="N777" s="145" t="str">
        <f t="shared" ca="1" si="186"/>
        <v>-</v>
      </c>
      <c r="O777" s="143" t="e">
        <f t="shared" ca="1" si="185"/>
        <v>#N/A</v>
      </c>
    </row>
    <row r="778" spans="1:15">
      <c r="A778" s="143">
        <v>744</v>
      </c>
      <c r="B778" s="143" t="str">
        <f t="shared" ca="1" si="179"/>
        <v>N</v>
      </c>
      <c r="C778" s="143" t="str">
        <f t="shared" ca="1" si="191"/>
        <v>-</v>
      </c>
      <c r="D778" s="143" t="str">
        <f t="shared" ca="1" si="191"/>
        <v>-</v>
      </c>
      <c r="E778" s="143" t="str">
        <f t="shared" ca="1" si="191"/>
        <v>-</v>
      </c>
      <c r="F778" s="143" t="str">
        <f t="shared" ca="1" si="191"/>
        <v>-</v>
      </c>
      <c r="G778" s="151" t="str">
        <f t="shared" ca="1" si="191"/>
        <v>-</v>
      </c>
      <c r="H778" s="143" t="e">
        <f t="shared" ca="1" si="180"/>
        <v>#N/A</v>
      </c>
      <c r="I778" s="143" t="e">
        <f t="shared" ca="1" si="181"/>
        <v>#N/A</v>
      </c>
      <c r="J778" s="143" t="e">
        <f t="shared" ca="1" si="182"/>
        <v>#N/A</v>
      </c>
      <c r="K778" s="143" t="e">
        <f t="shared" ca="1" si="183"/>
        <v>#N/A</v>
      </c>
      <c r="L778" s="143" t="e">
        <f t="shared" ca="1" si="184"/>
        <v>#N/A</v>
      </c>
      <c r="M778" s="145" t="str">
        <f t="shared" ca="1" si="187"/>
        <v>-</v>
      </c>
      <c r="N778" s="145" t="str">
        <f t="shared" ca="1" si="186"/>
        <v>-</v>
      </c>
      <c r="O778" s="143" t="e">
        <f t="shared" ca="1" si="185"/>
        <v>#N/A</v>
      </c>
    </row>
    <row r="779" spans="1:15">
      <c r="A779" s="143">
        <v>745</v>
      </c>
      <c r="B779" s="143" t="str">
        <f t="shared" ca="1" si="179"/>
        <v>N</v>
      </c>
      <c r="C779" s="143" t="str">
        <f t="shared" ca="1" si="191"/>
        <v>-</v>
      </c>
      <c r="D779" s="143" t="str">
        <f t="shared" ca="1" si="191"/>
        <v>-</v>
      </c>
      <c r="E779" s="143" t="str">
        <f t="shared" ca="1" si="191"/>
        <v>-</v>
      </c>
      <c r="F779" s="143" t="str">
        <f t="shared" ca="1" si="191"/>
        <v>-</v>
      </c>
      <c r="G779" s="151" t="str">
        <f t="shared" ca="1" si="191"/>
        <v>-</v>
      </c>
      <c r="H779" s="143" t="e">
        <f t="shared" ca="1" si="180"/>
        <v>#N/A</v>
      </c>
      <c r="I779" s="143" t="e">
        <f t="shared" ca="1" si="181"/>
        <v>#N/A</v>
      </c>
      <c r="J779" s="143" t="e">
        <f t="shared" ca="1" si="182"/>
        <v>#N/A</v>
      </c>
      <c r="K779" s="143" t="e">
        <f t="shared" ca="1" si="183"/>
        <v>#N/A</v>
      </c>
      <c r="L779" s="143" t="e">
        <f t="shared" ca="1" si="184"/>
        <v>#N/A</v>
      </c>
      <c r="M779" s="145" t="str">
        <f t="shared" ca="1" si="187"/>
        <v>-</v>
      </c>
      <c r="N779" s="145" t="str">
        <f t="shared" ca="1" si="186"/>
        <v>-</v>
      </c>
      <c r="O779" s="143" t="e">
        <f t="shared" ca="1" si="185"/>
        <v>#N/A</v>
      </c>
    </row>
    <row r="780" spans="1:15">
      <c r="A780" s="143">
        <v>746</v>
      </c>
      <c r="B780" s="143" t="str">
        <f t="shared" ca="1" si="179"/>
        <v>N</v>
      </c>
      <c r="C780" s="143" t="str">
        <f t="shared" ca="1" si="191"/>
        <v>-</v>
      </c>
      <c r="D780" s="143" t="str">
        <f t="shared" ca="1" si="191"/>
        <v>-</v>
      </c>
      <c r="E780" s="143" t="str">
        <f t="shared" ca="1" si="191"/>
        <v>-</v>
      </c>
      <c r="F780" s="143" t="str">
        <f t="shared" ca="1" si="191"/>
        <v>-</v>
      </c>
      <c r="G780" s="151" t="str">
        <f t="shared" ca="1" si="191"/>
        <v>-</v>
      </c>
      <c r="H780" s="143" t="e">
        <f t="shared" ca="1" si="180"/>
        <v>#N/A</v>
      </c>
      <c r="I780" s="143" t="e">
        <f t="shared" ca="1" si="181"/>
        <v>#N/A</v>
      </c>
      <c r="J780" s="143" t="e">
        <f t="shared" ca="1" si="182"/>
        <v>#N/A</v>
      </c>
      <c r="K780" s="143" t="e">
        <f t="shared" ca="1" si="183"/>
        <v>#N/A</v>
      </c>
      <c r="L780" s="143" t="e">
        <f t="shared" ca="1" si="184"/>
        <v>#N/A</v>
      </c>
      <c r="M780" s="145" t="str">
        <f t="shared" ca="1" si="187"/>
        <v>-</v>
      </c>
      <c r="N780" s="145" t="str">
        <f t="shared" ca="1" si="186"/>
        <v>-</v>
      </c>
      <c r="O780" s="143" t="e">
        <f t="shared" ca="1" si="185"/>
        <v>#N/A</v>
      </c>
    </row>
    <row r="781" spans="1:15">
      <c r="A781" s="143">
        <v>747</v>
      </c>
      <c r="B781" s="143" t="str">
        <f t="shared" ca="1" si="179"/>
        <v>N</v>
      </c>
      <c r="C781" s="143" t="str">
        <f t="shared" ca="1" si="191"/>
        <v>-</v>
      </c>
      <c r="D781" s="143" t="str">
        <f t="shared" ca="1" si="191"/>
        <v>-</v>
      </c>
      <c r="E781" s="143" t="str">
        <f t="shared" ca="1" si="191"/>
        <v>-</v>
      </c>
      <c r="F781" s="143" t="str">
        <f t="shared" ca="1" si="191"/>
        <v>-</v>
      </c>
      <c r="G781" s="151" t="str">
        <f t="shared" ca="1" si="191"/>
        <v>-</v>
      </c>
      <c r="H781" s="143" t="e">
        <f t="shared" ca="1" si="180"/>
        <v>#N/A</v>
      </c>
      <c r="I781" s="143" t="e">
        <f t="shared" ca="1" si="181"/>
        <v>#N/A</v>
      </c>
      <c r="J781" s="143" t="e">
        <f t="shared" ca="1" si="182"/>
        <v>#N/A</v>
      </c>
      <c r="K781" s="143" t="e">
        <f t="shared" ca="1" si="183"/>
        <v>#N/A</v>
      </c>
      <c r="L781" s="143" t="e">
        <f t="shared" ca="1" si="184"/>
        <v>#N/A</v>
      </c>
      <c r="M781" s="145" t="str">
        <f t="shared" ca="1" si="187"/>
        <v>-</v>
      </c>
      <c r="N781" s="145" t="str">
        <f t="shared" ca="1" si="186"/>
        <v>-</v>
      </c>
      <c r="O781" s="143" t="e">
        <f t="shared" ca="1" si="185"/>
        <v>#N/A</v>
      </c>
    </row>
    <row r="782" spans="1:15">
      <c r="A782" s="143">
        <v>748</v>
      </c>
      <c r="B782" s="143" t="str">
        <f t="shared" ca="1" si="179"/>
        <v>N</v>
      </c>
      <c r="C782" s="143" t="str">
        <f t="shared" ca="1" si="191"/>
        <v>-</v>
      </c>
      <c r="D782" s="143" t="str">
        <f t="shared" ca="1" si="191"/>
        <v>-</v>
      </c>
      <c r="E782" s="143" t="str">
        <f t="shared" ca="1" si="191"/>
        <v>-</v>
      </c>
      <c r="F782" s="143" t="str">
        <f t="shared" ca="1" si="191"/>
        <v>-</v>
      </c>
      <c r="G782" s="151" t="str">
        <f t="shared" ca="1" si="191"/>
        <v>-</v>
      </c>
      <c r="H782" s="143" t="e">
        <f t="shared" ca="1" si="180"/>
        <v>#N/A</v>
      </c>
      <c r="I782" s="143" t="e">
        <f t="shared" ca="1" si="181"/>
        <v>#N/A</v>
      </c>
      <c r="J782" s="143" t="e">
        <f t="shared" ca="1" si="182"/>
        <v>#N/A</v>
      </c>
      <c r="K782" s="143" t="e">
        <f t="shared" ca="1" si="183"/>
        <v>#N/A</v>
      </c>
      <c r="L782" s="143" t="e">
        <f t="shared" ca="1" si="184"/>
        <v>#N/A</v>
      </c>
      <c r="M782" s="145" t="str">
        <f t="shared" ca="1" si="187"/>
        <v>-</v>
      </c>
      <c r="N782" s="145" t="str">
        <f t="shared" ca="1" si="186"/>
        <v>-</v>
      </c>
      <c r="O782" s="143" t="e">
        <f t="shared" ca="1" si="185"/>
        <v>#N/A</v>
      </c>
    </row>
    <row r="783" spans="1:15">
      <c r="A783" s="143">
        <v>749</v>
      </c>
      <c r="B783" s="143" t="str">
        <f t="shared" ca="1" si="179"/>
        <v>N</v>
      </c>
      <c r="C783" s="143" t="str">
        <f t="shared" ca="1" si="191"/>
        <v>-</v>
      </c>
      <c r="D783" s="143" t="str">
        <f t="shared" ca="1" si="191"/>
        <v>-</v>
      </c>
      <c r="E783" s="143" t="str">
        <f t="shared" ca="1" si="191"/>
        <v>-</v>
      </c>
      <c r="F783" s="143" t="str">
        <f t="shared" ca="1" si="191"/>
        <v>-</v>
      </c>
      <c r="G783" s="151" t="str">
        <f t="shared" ca="1" si="191"/>
        <v>-</v>
      </c>
      <c r="H783" s="143" t="e">
        <f t="shared" ca="1" si="180"/>
        <v>#N/A</v>
      </c>
      <c r="I783" s="143" t="e">
        <f t="shared" ca="1" si="181"/>
        <v>#N/A</v>
      </c>
      <c r="J783" s="143" t="e">
        <f t="shared" ca="1" si="182"/>
        <v>#N/A</v>
      </c>
      <c r="K783" s="143" t="e">
        <f t="shared" ca="1" si="183"/>
        <v>#N/A</v>
      </c>
      <c r="L783" s="143" t="e">
        <f t="shared" ca="1" si="184"/>
        <v>#N/A</v>
      </c>
      <c r="M783" s="145" t="str">
        <f t="shared" ca="1" si="187"/>
        <v>-</v>
      </c>
      <c r="N783" s="145" t="str">
        <f t="shared" ca="1" si="186"/>
        <v>-</v>
      </c>
      <c r="O783" s="143" t="e">
        <f t="shared" ca="1" si="185"/>
        <v>#N/A</v>
      </c>
    </row>
    <row r="784" spans="1:15">
      <c r="A784" s="143">
        <v>750</v>
      </c>
      <c r="B784" s="143" t="str">
        <f t="shared" ca="1" si="179"/>
        <v>N</v>
      </c>
      <c r="C784" s="143" t="str">
        <f t="shared" ca="1" si="191"/>
        <v>-</v>
      </c>
      <c r="D784" s="143" t="str">
        <f t="shared" ca="1" si="191"/>
        <v>-</v>
      </c>
      <c r="E784" s="143" t="str">
        <f t="shared" ca="1" si="191"/>
        <v>-</v>
      </c>
      <c r="F784" s="143" t="str">
        <f t="shared" ca="1" si="191"/>
        <v>-</v>
      </c>
      <c r="G784" s="151" t="str">
        <f t="shared" ca="1" si="191"/>
        <v>-</v>
      </c>
      <c r="H784" s="143" t="e">
        <f t="shared" ca="1" si="180"/>
        <v>#N/A</v>
      </c>
      <c r="I784" s="143" t="e">
        <f t="shared" ca="1" si="181"/>
        <v>#N/A</v>
      </c>
      <c r="J784" s="143" t="e">
        <f t="shared" ca="1" si="182"/>
        <v>#N/A</v>
      </c>
      <c r="K784" s="143" t="e">
        <f t="shared" ca="1" si="183"/>
        <v>#N/A</v>
      </c>
      <c r="L784" s="143" t="e">
        <f t="shared" ca="1" si="184"/>
        <v>#N/A</v>
      </c>
      <c r="M784" s="145" t="str">
        <f t="shared" ca="1" si="187"/>
        <v>-</v>
      </c>
      <c r="N784" s="145" t="str">
        <f t="shared" ca="1" si="186"/>
        <v>-</v>
      </c>
      <c r="O784" s="143" t="e">
        <f t="shared" ca="1" si="185"/>
        <v>#N/A</v>
      </c>
    </row>
    <row r="785" spans="1:15">
      <c r="A785" s="143">
        <v>751</v>
      </c>
      <c r="B785" s="143" t="str">
        <f t="shared" ca="1" si="179"/>
        <v>N</v>
      </c>
      <c r="C785" s="143" t="str">
        <f t="shared" ref="C785:G794" ca="1" si="192">IF($B785="OK",OFFSET(gen_sort_ul,$A785,C$26),"-")</f>
        <v>-</v>
      </c>
      <c r="D785" s="143" t="str">
        <f t="shared" ca="1" si="192"/>
        <v>-</v>
      </c>
      <c r="E785" s="143" t="str">
        <f t="shared" ca="1" si="192"/>
        <v>-</v>
      </c>
      <c r="F785" s="143" t="str">
        <f t="shared" ca="1" si="192"/>
        <v>-</v>
      </c>
      <c r="G785" s="151" t="str">
        <f t="shared" ca="1" si="192"/>
        <v>-</v>
      </c>
      <c r="H785" s="143" t="e">
        <f t="shared" ca="1" si="180"/>
        <v>#N/A</v>
      </c>
      <c r="I785" s="143" t="e">
        <f t="shared" ca="1" si="181"/>
        <v>#N/A</v>
      </c>
      <c r="J785" s="143" t="e">
        <f t="shared" ca="1" si="182"/>
        <v>#N/A</v>
      </c>
      <c r="K785" s="143" t="e">
        <f t="shared" ca="1" si="183"/>
        <v>#N/A</v>
      </c>
      <c r="L785" s="143" t="e">
        <f t="shared" ca="1" si="184"/>
        <v>#N/A</v>
      </c>
      <c r="M785" s="145" t="str">
        <f t="shared" ca="1" si="187"/>
        <v>-</v>
      </c>
      <c r="N785" s="145" t="str">
        <f t="shared" ca="1" si="186"/>
        <v>-</v>
      </c>
      <c r="O785" s="143" t="e">
        <f t="shared" ca="1" si="185"/>
        <v>#N/A</v>
      </c>
    </row>
    <row r="786" spans="1:15">
      <c r="A786" s="143">
        <v>752</v>
      </c>
      <c r="B786" s="143" t="str">
        <f t="shared" ca="1" si="179"/>
        <v>N</v>
      </c>
      <c r="C786" s="143" t="str">
        <f t="shared" ca="1" si="192"/>
        <v>-</v>
      </c>
      <c r="D786" s="143" t="str">
        <f t="shared" ca="1" si="192"/>
        <v>-</v>
      </c>
      <c r="E786" s="143" t="str">
        <f t="shared" ca="1" si="192"/>
        <v>-</v>
      </c>
      <c r="F786" s="143" t="str">
        <f t="shared" ca="1" si="192"/>
        <v>-</v>
      </c>
      <c r="G786" s="151" t="str">
        <f t="shared" ca="1" si="192"/>
        <v>-</v>
      </c>
      <c r="H786" s="143" t="e">
        <f t="shared" ca="1" si="180"/>
        <v>#N/A</v>
      </c>
      <c r="I786" s="143" t="e">
        <f t="shared" ca="1" si="181"/>
        <v>#N/A</v>
      </c>
      <c r="J786" s="143" t="e">
        <f t="shared" ca="1" si="182"/>
        <v>#N/A</v>
      </c>
      <c r="K786" s="143" t="e">
        <f t="shared" ca="1" si="183"/>
        <v>#N/A</v>
      </c>
      <c r="L786" s="143" t="e">
        <f t="shared" ca="1" si="184"/>
        <v>#N/A</v>
      </c>
      <c r="M786" s="145" t="str">
        <f t="shared" ca="1" si="187"/>
        <v>-</v>
      </c>
      <c r="N786" s="145" t="str">
        <f t="shared" ca="1" si="186"/>
        <v>-</v>
      </c>
      <c r="O786" s="143" t="e">
        <f t="shared" ca="1" si="185"/>
        <v>#N/A</v>
      </c>
    </row>
    <row r="787" spans="1:15">
      <c r="A787" s="143">
        <v>753</v>
      </c>
      <c r="B787" s="143" t="str">
        <f t="shared" ca="1" si="179"/>
        <v>N</v>
      </c>
      <c r="C787" s="143" t="str">
        <f t="shared" ca="1" si="192"/>
        <v>-</v>
      </c>
      <c r="D787" s="143" t="str">
        <f t="shared" ca="1" si="192"/>
        <v>-</v>
      </c>
      <c r="E787" s="143" t="str">
        <f t="shared" ca="1" si="192"/>
        <v>-</v>
      </c>
      <c r="F787" s="143" t="str">
        <f t="shared" ca="1" si="192"/>
        <v>-</v>
      </c>
      <c r="G787" s="151" t="str">
        <f t="shared" ca="1" si="192"/>
        <v>-</v>
      </c>
      <c r="H787" s="143" t="e">
        <f t="shared" ca="1" si="180"/>
        <v>#N/A</v>
      </c>
      <c r="I787" s="143" t="e">
        <f t="shared" ca="1" si="181"/>
        <v>#N/A</v>
      </c>
      <c r="J787" s="143" t="e">
        <f t="shared" ca="1" si="182"/>
        <v>#N/A</v>
      </c>
      <c r="K787" s="143" t="e">
        <f t="shared" ca="1" si="183"/>
        <v>#N/A</v>
      </c>
      <c r="L787" s="143" t="e">
        <f t="shared" ca="1" si="184"/>
        <v>#N/A</v>
      </c>
      <c r="M787" s="145" t="str">
        <f t="shared" ca="1" si="187"/>
        <v>-</v>
      </c>
      <c r="N787" s="145" t="str">
        <f t="shared" ca="1" si="186"/>
        <v>-</v>
      </c>
      <c r="O787" s="143" t="e">
        <f t="shared" ca="1" si="185"/>
        <v>#N/A</v>
      </c>
    </row>
    <row r="788" spans="1:15">
      <c r="A788" s="143">
        <v>754</v>
      </c>
      <c r="B788" s="143" t="str">
        <f t="shared" ca="1" si="179"/>
        <v>N</v>
      </c>
      <c r="C788" s="143" t="str">
        <f t="shared" ca="1" si="192"/>
        <v>-</v>
      </c>
      <c r="D788" s="143" t="str">
        <f t="shared" ca="1" si="192"/>
        <v>-</v>
      </c>
      <c r="E788" s="143" t="str">
        <f t="shared" ca="1" si="192"/>
        <v>-</v>
      </c>
      <c r="F788" s="143" t="str">
        <f t="shared" ca="1" si="192"/>
        <v>-</v>
      </c>
      <c r="G788" s="151" t="str">
        <f t="shared" ca="1" si="192"/>
        <v>-</v>
      </c>
      <c r="H788" s="143" t="e">
        <f t="shared" ca="1" si="180"/>
        <v>#N/A</v>
      </c>
      <c r="I788" s="143" t="e">
        <f t="shared" ca="1" si="181"/>
        <v>#N/A</v>
      </c>
      <c r="J788" s="143" t="e">
        <f t="shared" ca="1" si="182"/>
        <v>#N/A</v>
      </c>
      <c r="K788" s="143" t="e">
        <f t="shared" ca="1" si="183"/>
        <v>#N/A</v>
      </c>
      <c r="L788" s="143" t="e">
        <f t="shared" ca="1" si="184"/>
        <v>#N/A</v>
      </c>
      <c r="M788" s="145" t="str">
        <f t="shared" ca="1" si="187"/>
        <v>-</v>
      </c>
      <c r="N788" s="145" t="str">
        <f t="shared" ca="1" si="186"/>
        <v>-</v>
      </c>
      <c r="O788" s="143" t="e">
        <f t="shared" ca="1" si="185"/>
        <v>#N/A</v>
      </c>
    </row>
    <row r="789" spans="1:15">
      <c r="A789" s="143">
        <v>755</v>
      </c>
      <c r="B789" s="143" t="str">
        <f t="shared" ca="1" si="179"/>
        <v>N</v>
      </c>
      <c r="C789" s="143" t="str">
        <f t="shared" ca="1" si="192"/>
        <v>-</v>
      </c>
      <c r="D789" s="143" t="str">
        <f t="shared" ca="1" si="192"/>
        <v>-</v>
      </c>
      <c r="E789" s="143" t="str">
        <f t="shared" ca="1" si="192"/>
        <v>-</v>
      </c>
      <c r="F789" s="143" t="str">
        <f t="shared" ca="1" si="192"/>
        <v>-</v>
      </c>
      <c r="G789" s="151" t="str">
        <f t="shared" ca="1" si="192"/>
        <v>-</v>
      </c>
      <c r="H789" s="143" t="e">
        <f t="shared" ca="1" si="180"/>
        <v>#N/A</v>
      </c>
      <c r="I789" s="143" t="e">
        <f t="shared" ca="1" si="181"/>
        <v>#N/A</v>
      </c>
      <c r="J789" s="143" t="e">
        <f t="shared" ca="1" si="182"/>
        <v>#N/A</v>
      </c>
      <c r="K789" s="143" t="e">
        <f t="shared" ca="1" si="183"/>
        <v>#N/A</v>
      </c>
      <c r="L789" s="143" t="e">
        <f t="shared" ca="1" si="184"/>
        <v>#N/A</v>
      </c>
      <c r="M789" s="145" t="str">
        <f t="shared" ca="1" si="187"/>
        <v>-</v>
      </c>
      <c r="N789" s="145" t="str">
        <f t="shared" ca="1" si="186"/>
        <v>-</v>
      </c>
      <c r="O789" s="143" t="e">
        <f t="shared" ca="1" si="185"/>
        <v>#N/A</v>
      </c>
    </row>
    <row r="790" spans="1:15">
      <c r="A790" s="143">
        <v>756</v>
      </c>
      <c r="B790" s="143" t="str">
        <f t="shared" ca="1" si="179"/>
        <v>N</v>
      </c>
      <c r="C790" s="143" t="str">
        <f t="shared" ca="1" si="192"/>
        <v>-</v>
      </c>
      <c r="D790" s="143" t="str">
        <f t="shared" ca="1" si="192"/>
        <v>-</v>
      </c>
      <c r="E790" s="143" t="str">
        <f t="shared" ca="1" si="192"/>
        <v>-</v>
      </c>
      <c r="F790" s="143" t="str">
        <f t="shared" ca="1" si="192"/>
        <v>-</v>
      </c>
      <c r="G790" s="151" t="str">
        <f t="shared" ca="1" si="192"/>
        <v>-</v>
      </c>
      <c r="H790" s="143" t="e">
        <f t="shared" ca="1" si="180"/>
        <v>#N/A</v>
      </c>
      <c r="I790" s="143" t="e">
        <f t="shared" ca="1" si="181"/>
        <v>#N/A</v>
      </c>
      <c r="J790" s="143" t="e">
        <f t="shared" ca="1" si="182"/>
        <v>#N/A</v>
      </c>
      <c r="K790" s="143" t="e">
        <f t="shared" ca="1" si="183"/>
        <v>#N/A</v>
      </c>
      <c r="L790" s="143" t="e">
        <f t="shared" ca="1" si="184"/>
        <v>#N/A</v>
      </c>
      <c r="M790" s="145" t="str">
        <f t="shared" ca="1" si="187"/>
        <v>-</v>
      </c>
      <c r="N790" s="145" t="str">
        <f t="shared" ca="1" si="186"/>
        <v>-</v>
      </c>
      <c r="O790" s="143" t="e">
        <f t="shared" ca="1" si="185"/>
        <v>#N/A</v>
      </c>
    </row>
    <row r="791" spans="1:15">
      <c r="A791" s="143">
        <v>757</v>
      </c>
      <c r="B791" s="143" t="str">
        <f t="shared" ca="1" si="179"/>
        <v>N</v>
      </c>
      <c r="C791" s="143" t="str">
        <f t="shared" ca="1" si="192"/>
        <v>-</v>
      </c>
      <c r="D791" s="143" t="str">
        <f t="shared" ca="1" si="192"/>
        <v>-</v>
      </c>
      <c r="E791" s="143" t="str">
        <f t="shared" ca="1" si="192"/>
        <v>-</v>
      </c>
      <c r="F791" s="143" t="str">
        <f t="shared" ca="1" si="192"/>
        <v>-</v>
      </c>
      <c r="G791" s="151" t="str">
        <f t="shared" ca="1" si="192"/>
        <v>-</v>
      </c>
      <c r="H791" s="143" t="e">
        <f t="shared" ca="1" si="180"/>
        <v>#N/A</v>
      </c>
      <c r="I791" s="143" t="e">
        <f t="shared" ca="1" si="181"/>
        <v>#N/A</v>
      </c>
      <c r="J791" s="143" t="e">
        <f t="shared" ca="1" si="182"/>
        <v>#N/A</v>
      </c>
      <c r="K791" s="143" t="e">
        <f t="shared" ca="1" si="183"/>
        <v>#N/A</v>
      </c>
      <c r="L791" s="143" t="e">
        <f t="shared" ca="1" si="184"/>
        <v>#N/A</v>
      </c>
      <c r="M791" s="145" t="str">
        <f t="shared" ca="1" si="187"/>
        <v>-</v>
      </c>
      <c r="N791" s="145" t="str">
        <f t="shared" ca="1" si="186"/>
        <v>-</v>
      </c>
      <c r="O791" s="143" t="e">
        <f t="shared" ca="1" si="185"/>
        <v>#N/A</v>
      </c>
    </row>
    <row r="792" spans="1:15">
      <c r="A792" s="143">
        <v>758</v>
      </c>
      <c r="B792" s="143" t="str">
        <f t="shared" ca="1" si="179"/>
        <v>N</v>
      </c>
      <c r="C792" s="143" t="str">
        <f t="shared" ca="1" si="192"/>
        <v>-</v>
      </c>
      <c r="D792" s="143" t="str">
        <f t="shared" ca="1" si="192"/>
        <v>-</v>
      </c>
      <c r="E792" s="143" t="str">
        <f t="shared" ca="1" si="192"/>
        <v>-</v>
      </c>
      <c r="F792" s="143" t="str">
        <f t="shared" ca="1" si="192"/>
        <v>-</v>
      </c>
      <c r="G792" s="151" t="str">
        <f t="shared" ca="1" si="192"/>
        <v>-</v>
      </c>
      <c r="H792" s="143" t="e">
        <f t="shared" ca="1" si="180"/>
        <v>#N/A</v>
      </c>
      <c r="I792" s="143" t="e">
        <f t="shared" ca="1" si="181"/>
        <v>#N/A</v>
      </c>
      <c r="J792" s="143" t="e">
        <f t="shared" ca="1" si="182"/>
        <v>#N/A</v>
      </c>
      <c r="K792" s="143" t="e">
        <f t="shared" ca="1" si="183"/>
        <v>#N/A</v>
      </c>
      <c r="L792" s="143" t="e">
        <f t="shared" ca="1" si="184"/>
        <v>#N/A</v>
      </c>
      <c r="M792" s="145" t="str">
        <f t="shared" ca="1" si="187"/>
        <v>-</v>
      </c>
      <c r="N792" s="145" t="str">
        <f t="shared" ca="1" si="186"/>
        <v>-</v>
      </c>
      <c r="O792" s="143" t="e">
        <f t="shared" ca="1" si="185"/>
        <v>#N/A</v>
      </c>
    </row>
    <row r="793" spans="1:15">
      <c r="A793" s="143">
        <v>759</v>
      </c>
      <c r="B793" s="143" t="str">
        <f t="shared" ca="1" si="179"/>
        <v>N</v>
      </c>
      <c r="C793" s="143" t="str">
        <f t="shared" ca="1" si="192"/>
        <v>-</v>
      </c>
      <c r="D793" s="143" t="str">
        <f t="shared" ca="1" si="192"/>
        <v>-</v>
      </c>
      <c r="E793" s="143" t="str">
        <f t="shared" ca="1" si="192"/>
        <v>-</v>
      </c>
      <c r="F793" s="143" t="str">
        <f t="shared" ca="1" si="192"/>
        <v>-</v>
      </c>
      <c r="G793" s="151" t="str">
        <f t="shared" ca="1" si="192"/>
        <v>-</v>
      </c>
      <c r="H793" s="143" t="e">
        <f t="shared" ca="1" si="180"/>
        <v>#N/A</v>
      </c>
      <c r="I793" s="143" t="e">
        <f t="shared" ca="1" si="181"/>
        <v>#N/A</v>
      </c>
      <c r="J793" s="143" t="e">
        <f t="shared" ca="1" si="182"/>
        <v>#N/A</v>
      </c>
      <c r="K793" s="143" t="e">
        <f t="shared" ca="1" si="183"/>
        <v>#N/A</v>
      </c>
      <c r="L793" s="143" t="e">
        <f t="shared" ca="1" si="184"/>
        <v>#N/A</v>
      </c>
      <c r="M793" s="145" t="str">
        <f t="shared" ca="1" si="187"/>
        <v>-</v>
      </c>
      <c r="N793" s="145" t="str">
        <f t="shared" ca="1" si="186"/>
        <v>-</v>
      </c>
      <c r="O793" s="143" t="e">
        <f t="shared" ca="1" si="185"/>
        <v>#N/A</v>
      </c>
    </row>
    <row r="794" spans="1:15">
      <c r="A794" s="143">
        <v>760</v>
      </c>
      <c r="B794" s="143" t="str">
        <f t="shared" ca="1" si="179"/>
        <v>N</v>
      </c>
      <c r="C794" s="143" t="str">
        <f t="shared" ca="1" si="192"/>
        <v>-</v>
      </c>
      <c r="D794" s="143" t="str">
        <f t="shared" ca="1" si="192"/>
        <v>-</v>
      </c>
      <c r="E794" s="143" t="str">
        <f t="shared" ca="1" si="192"/>
        <v>-</v>
      </c>
      <c r="F794" s="143" t="str">
        <f t="shared" ca="1" si="192"/>
        <v>-</v>
      </c>
      <c r="G794" s="151" t="str">
        <f t="shared" ca="1" si="192"/>
        <v>-</v>
      </c>
      <c r="H794" s="143" t="e">
        <f t="shared" ca="1" si="180"/>
        <v>#N/A</v>
      </c>
      <c r="I794" s="143" t="e">
        <f t="shared" ca="1" si="181"/>
        <v>#N/A</v>
      </c>
      <c r="J794" s="143" t="e">
        <f t="shared" ca="1" si="182"/>
        <v>#N/A</v>
      </c>
      <c r="K794" s="143" t="e">
        <f t="shared" ca="1" si="183"/>
        <v>#N/A</v>
      </c>
      <c r="L794" s="143" t="e">
        <f t="shared" ca="1" si="184"/>
        <v>#N/A</v>
      </c>
      <c r="M794" s="145" t="str">
        <f t="shared" ca="1" si="187"/>
        <v>-</v>
      </c>
      <c r="N794" s="145" t="str">
        <f t="shared" ca="1" si="186"/>
        <v>-</v>
      </c>
      <c r="O794" s="143" t="e">
        <f t="shared" ca="1" si="185"/>
        <v>#N/A</v>
      </c>
    </row>
    <row r="795" spans="1:15">
      <c r="A795" s="143">
        <v>761</v>
      </c>
      <c r="B795" s="143" t="str">
        <f t="shared" ca="1" si="179"/>
        <v>N</v>
      </c>
      <c r="C795" s="143" t="str">
        <f t="shared" ref="C795:G804" ca="1" si="193">IF($B795="OK",OFFSET(gen_sort_ul,$A795,C$26),"-")</f>
        <v>-</v>
      </c>
      <c r="D795" s="143" t="str">
        <f t="shared" ca="1" si="193"/>
        <v>-</v>
      </c>
      <c r="E795" s="143" t="str">
        <f t="shared" ca="1" si="193"/>
        <v>-</v>
      </c>
      <c r="F795" s="143" t="str">
        <f t="shared" ca="1" si="193"/>
        <v>-</v>
      </c>
      <c r="G795" s="151" t="str">
        <f t="shared" ca="1" si="193"/>
        <v>-</v>
      </c>
      <c r="H795" s="143" t="e">
        <f t="shared" ca="1" si="180"/>
        <v>#N/A</v>
      </c>
      <c r="I795" s="143" t="e">
        <f t="shared" ca="1" si="181"/>
        <v>#N/A</v>
      </c>
      <c r="J795" s="143" t="e">
        <f t="shared" ca="1" si="182"/>
        <v>#N/A</v>
      </c>
      <c r="K795" s="143" t="e">
        <f t="shared" ca="1" si="183"/>
        <v>#N/A</v>
      </c>
      <c r="L795" s="143" t="e">
        <f t="shared" ca="1" si="184"/>
        <v>#N/A</v>
      </c>
      <c r="M795" s="145" t="str">
        <f t="shared" ca="1" si="187"/>
        <v>-</v>
      </c>
      <c r="N795" s="145" t="str">
        <f t="shared" ca="1" si="186"/>
        <v>-</v>
      </c>
      <c r="O795" s="143" t="e">
        <f t="shared" ca="1" si="185"/>
        <v>#N/A</v>
      </c>
    </row>
    <row r="796" spans="1:15">
      <c r="A796" s="143">
        <v>762</v>
      </c>
      <c r="B796" s="143" t="str">
        <f t="shared" ca="1" si="179"/>
        <v>N</v>
      </c>
      <c r="C796" s="143" t="str">
        <f t="shared" ca="1" si="193"/>
        <v>-</v>
      </c>
      <c r="D796" s="143" t="str">
        <f t="shared" ca="1" si="193"/>
        <v>-</v>
      </c>
      <c r="E796" s="143" t="str">
        <f t="shared" ca="1" si="193"/>
        <v>-</v>
      </c>
      <c r="F796" s="143" t="str">
        <f t="shared" ca="1" si="193"/>
        <v>-</v>
      </c>
      <c r="G796" s="151" t="str">
        <f t="shared" ca="1" si="193"/>
        <v>-</v>
      </c>
      <c r="H796" s="143" t="e">
        <f t="shared" ca="1" si="180"/>
        <v>#N/A</v>
      </c>
      <c r="I796" s="143" t="e">
        <f t="shared" ca="1" si="181"/>
        <v>#N/A</v>
      </c>
      <c r="J796" s="143" t="e">
        <f t="shared" ca="1" si="182"/>
        <v>#N/A</v>
      </c>
      <c r="K796" s="143" t="e">
        <f t="shared" ca="1" si="183"/>
        <v>#N/A</v>
      </c>
      <c r="L796" s="143" t="e">
        <f t="shared" ca="1" si="184"/>
        <v>#N/A</v>
      </c>
      <c r="M796" s="145" t="str">
        <f t="shared" ca="1" si="187"/>
        <v>-</v>
      </c>
      <c r="N796" s="145" t="str">
        <f t="shared" ca="1" si="186"/>
        <v>-</v>
      </c>
      <c r="O796" s="143" t="e">
        <f t="shared" ca="1" si="185"/>
        <v>#N/A</v>
      </c>
    </row>
    <row r="797" spans="1:15">
      <c r="A797" s="143">
        <v>763</v>
      </c>
      <c r="B797" s="143" t="str">
        <f t="shared" ca="1" si="179"/>
        <v>N</v>
      </c>
      <c r="C797" s="143" t="str">
        <f t="shared" ca="1" si="193"/>
        <v>-</v>
      </c>
      <c r="D797" s="143" t="str">
        <f t="shared" ca="1" si="193"/>
        <v>-</v>
      </c>
      <c r="E797" s="143" t="str">
        <f t="shared" ca="1" si="193"/>
        <v>-</v>
      </c>
      <c r="F797" s="143" t="str">
        <f t="shared" ca="1" si="193"/>
        <v>-</v>
      </c>
      <c r="G797" s="151" t="str">
        <f t="shared" ca="1" si="193"/>
        <v>-</v>
      </c>
      <c r="H797" s="143" t="e">
        <f t="shared" ca="1" si="180"/>
        <v>#N/A</v>
      </c>
      <c r="I797" s="143" t="e">
        <f t="shared" ca="1" si="181"/>
        <v>#N/A</v>
      </c>
      <c r="J797" s="143" t="e">
        <f t="shared" ca="1" si="182"/>
        <v>#N/A</v>
      </c>
      <c r="K797" s="143" t="e">
        <f t="shared" ca="1" si="183"/>
        <v>#N/A</v>
      </c>
      <c r="L797" s="143" t="e">
        <f t="shared" ca="1" si="184"/>
        <v>#N/A</v>
      </c>
      <c r="M797" s="145" t="str">
        <f t="shared" ca="1" si="187"/>
        <v>-</v>
      </c>
      <c r="N797" s="145" t="str">
        <f t="shared" ca="1" si="186"/>
        <v>-</v>
      </c>
      <c r="O797" s="143" t="e">
        <f t="shared" ca="1" si="185"/>
        <v>#N/A</v>
      </c>
    </row>
    <row r="798" spans="1:15">
      <c r="A798" s="143">
        <v>764</v>
      </c>
      <c r="B798" s="143" t="str">
        <f t="shared" ca="1" si="179"/>
        <v>N</v>
      </c>
      <c r="C798" s="143" t="str">
        <f t="shared" ca="1" si="193"/>
        <v>-</v>
      </c>
      <c r="D798" s="143" t="str">
        <f t="shared" ca="1" si="193"/>
        <v>-</v>
      </c>
      <c r="E798" s="143" t="str">
        <f t="shared" ca="1" si="193"/>
        <v>-</v>
      </c>
      <c r="F798" s="143" t="str">
        <f t="shared" ca="1" si="193"/>
        <v>-</v>
      </c>
      <c r="G798" s="151" t="str">
        <f t="shared" ca="1" si="193"/>
        <v>-</v>
      </c>
      <c r="H798" s="143" t="e">
        <f t="shared" ca="1" si="180"/>
        <v>#N/A</v>
      </c>
      <c r="I798" s="143" t="e">
        <f t="shared" ca="1" si="181"/>
        <v>#N/A</v>
      </c>
      <c r="J798" s="143" t="e">
        <f t="shared" ca="1" si="182"/>
        <v>#N/A</v>
      </c>
      <c r="K798" s="143" t="e">
        <f t="shared" ca="1" si="183"/>
        <v>#N/A</v>
      </c>
      <c r="L798" s="143" t="e">
        <f t="shared" ca="1" si="184"/>
        <v>#N/A</v>
      </c>
      <c r="M798" s="145" t="str">
        <f t="shared" ca="1" si="187"/>
        <v>-</v>
      </c>
      <c r="N798" s="145" t="str">
        <f t="shared" ca="1" si="186"/>
        <v>-</v>
      </c>
      <c r="O798" s="143" t="e">
        <f t="shared" ca="1" si="185"/>
        <v>#N/A</v>
      </c>
    </row>
    <row r="799" spans="1:15">
      <c r="A799" s="143">
        <v>765</v>
      </c>
      <c r="B799" s="143" t="str">
        <f t="shared" ca="1" si="179"/>
        <v>N</v>
      </c>
      <c r="C799" s="143" t="str">
        <f t="shared" ca="1" si="193"/>
        <v>-</v>
      </c>
      <c r="D799" s="143" t="str">
        <f t="shared" ca="1" si="193"/>
        <v>-</v>
      </c>
      <c r="E799" s="143" t="str">
        <f t="shared" ca="1" si="193"/>
        <v>-</v>
      </c>
      <c r="F799" s="143" t="str">
        <f t="shared" ca="1" si="193"/>
        <v>-</v>
      </c>
      <c r="G799" s="151" t="str">
        <f t="shared" ca="1" si="193"/>
        <v>-</v>
      </c>
      <c r="H799" s="143" t="e">
        <f t="shared" ca="1" si="180"/>
        <v>#N/A</v>
      </c>
      <c r="I799" s="143" t="e">
        <f t="shared" ca="1" si="181"/>
        <v>#N/A</v>
      </c>
      <c r="J799" s="143" t="e">
        <f t="shared" ca="1" si="182"/>
        <v>#N/A</v>
      </c>
      <c r="K799" s="143" t="e">
        <f t="shared" ca="1" si="183"/>
        <v>#N/A</v>
      </c>
      <c r="L799" s="143" t="e">
        <f t="shared" ca="1" si="184"/>
        <v>#N/A</v>
      </c>
      <c r="M799" s="145" t="str">
        <f t="shared" ca="1" si="187"/>
        <v>-</v>
      </c>
      <c r="N799" s="145" t="str">
        <f t="shared" ca="1" si="186"/>
        <v>-</v>
      </c>
      <c r="O799" s="143" t="e">
        <f t="shared" ca="1" si="185"/>
        <v>#N/A</v>
      </c>
    </row>
    <row r="800" spans="1:15">
      <c r="A800" s="143">
        <v>766</v>
      </c>
      <c r="B800" s="143" t="str">
        <f t="shared" ca="1" si="179"/>
        <v>N</v>
      </c>
      <c r="C800" s="143" t="str">
        <f t="shared" ca="1" si="193"/>
        <v>-</v>
      </c>
      <c r="D800" s="143" t="str">
        <f t="shared" ca="1" si="193"/>
        <v>-</v>
      </c>
      <c r="E800" s="143" t="str">
        <f t="shared" ca="1" si="193"/>
        <v>-</v>
      </c>
      <c r="F800" s="143" t="str">
        <f t="shared" ca="1" si="193"/>
        <v>-</v>
      </c>
      <c r="G800" s="151" t="str">
        <f t="shared" ca="1" si="193"/>
        <v>-</v>
      </c>
      <c r="H800" s="143" t="e">
        <f t="shared" ca="1" si="180"/>
        <v>#N/A</v>
      </c>
      <c r="I800" s="143" t="e">
        <f t="shared" ca="1" si="181"/>
        <v>#N/A</v>
      </c>
      <c r="J800" s="143" t="e">
        <f t="shared" ca="1" si="182"/>
        <v>#N/A</v>
      </c>
      <c r="K800" s="143" t="e">
        <f t="shared" ca="1" si="183"/>
        <v>#N/A</v>
      </c>
      <c r="L800" s="143" t="e">
        <f t="shared" ca="1" si="184"/>
        <v>#N/A</v>
      </c>
      <c r="M800" s="145" t="str">
        <f t="shared" ca="1" si="187"/>
        <v>-</v>
      </c>
      <c r="N800" s="145" t="str">
        <f t="shared" ca="1" si="186"/>
        <v>-</v>
      </c>
      <c r="O800" s="143" t="e">
        <f t="shared" ca="1" si="185"/>
        <v>#N/A</v>
      </c>
    </row>
    <row r="801" spans="1:15">
      <c r="A801" s="143">
        <v>767</v>
      </c>
      <c r="B801" s="143" t="str">
        <f t="shared" ca="1" si="179"/>
        <v>N</v>
      </c>
      <c r="C801" s="143" t="str">
        <f t="shared" ca="1" si="193"/>
        <v>-</v>
      </c>
      <c r="D801" s="143" t="str">
        <f t="shared" ca="1" si="193"/>
        <v>-</v>
      </c>
      <c r="E801" s="143" t="str">
        <f t="shared" ca="1" si="193"/>
        <v>-</v>
      </c>
      <c r="F801" s="143" t="str">
        <f t="shared" ca="1" si="193"/>
        <v>-</v>
      </c>
      <c r="G801" s="151" t="str">
        <f t="shared" ca="1" si="193"/>
        <v>-</v>
      </c>
      <c r="H801" s="143" t="e">
        <f t="shared" ca="1" si="180"/>
        <v>#N/A</v>
      </c>
      <c r="I801" s="143" t="e">
        <f t="shared" ca="1" si="181"/>
        <v>#N/A</v>
      </c>
      <c r="J801" s="143" t="e">
        <f t="shared" ca="1" si="182"/>
        <v>#N/A</v>
      </c>
      <c r="K801" s="143" t="e">
        <f t="shared" ca="1" si="183"/>
        <v>#N/A</v>
      </c>
      <c r="L801" s="143" t="e">
        <f t="shared" ca="1" si="184"/>
        <v>#N/A</v>
      </c>
      <c r="M801" s="145" t="str">
        <f t="shared" ca="1" si="187"/>
        <v>-</v>
      </c>
      <c r="N801" s="145" t="str">
        <f t="shared" ca="1" si="186"/>
        <v>-</v>
      </c>
      <c r="O801" s="143" t="e">
        <f t="shared" ca="1" si="185"/>
        <v>#N/A</v>
      </c>
    </row>
    <row r="802" spans="1:15">
      <c r="A802" s="143">
        <v>768</v>
      </c>
      <c r="B802" s="143" t="str">
        <f t="shared" ca="1" si="179"/>
        <v>N</v>
      </c>
      <c r="C802" s="143" t="str">
        <f t="shared" ca="1" si="193"/>
        <v>-</v>
      </c>
      <c r="D802" s="143" t="str">
        <f t="shared" ca="1" si="193"/>
        <v>-</v>
      </c>
      <c r="E802" s="143" t="str">
        <f t="shared" ca="1" si="193"/>
        <v>-</v>
      </c>
      <c r="F802" s="143" t="str">
        <f t="shared" ca="1" si="193"/>
        <v>-</v>
      </c>
      <c r="G802" s="151" t="str">
        <f t="shared" ca="1" si="193"/>
        <v>-</v>
      </c>
      <c r="H802" s="143" t="e">
        <f t="shared" ca="1" si="180"/>
        <v>#N/A</v>
      </c>
      <c r="I802" s="143" t="e">
        <f t="shared" ca="1" si="181"/>
        <v>#N/A</v>
      </c>
      <c r="J802" s="143" t="e">
        <f t="shared" ca="1" si="182"/>
        <v>#N/A</v>
      </c>
      <c r="K802" s="143" t="e">
        <f t="shared" ca="1" si="183"/>
        <v>#N/A</v>
      </c>
      <c r="L802" s="143" t="e">
        <f t="shared" ca="1" si="184"/>
        <v>#N/A</v>
      </c>
      <c r="M802" s="145" t="str">
        <f t="shared" ca="1" si="187"/>
        <v>-</v>
      </c>
      <c r="N802" s="145" t="str">
        <f t="shared" ca="1" si="186"/>
        <v>-</v>
      </c>
      <c r="O802" s="143" t="e">
        <f t="shared" ca="1" si="185"/>
        <v>#N/A</v>
      </c>
    </row>
    <row r="803" spans="1:15">
      <c r="A803" s="143">
        <v>769</v>
      </c>
      <c r="B803" s="143" t="str">
        <f t="shared" ref="B803:B866" ca="1" si="194">IF(OFFSET(gen_sort_ul,$A803,0)&gt;0,IF(OFFSET(gen_sort_ul,$A803,B$26)=ignore_flag,"N","OK"),"Too long")</f>
        <v>N</v>
      </c>
      <c r="C803" s="143" t="str">
        <f t="shared" ca="1" si="193"/>
        <v>-</v>
      </c>
      <c r="D803" s="143" t="str">
        <f t="shared" ca="1" si="193"/>
        <v>-</v>
      </c>
      <c r="E803" s="143" t="str">
        <f t="shared" ca="1" si="193"/>
        <v>-</v>
      </c>
      <c r="F803" s="143" t="str">
        <f t="shared" ca="1" si="193"/>
        <v>-</v>
      </c>
      <c r="G803" s="151" t="str">
        <f t="shared" ca="1" si="193"/>
        <v>-</v>
      </c>
      <c r="H803" s="143" t="e">
        <f t="shared" ref="H803:H866" ca="1" si="195">D803&amp;IF(I803,"_"&amp;J803&amp;"_"&amp;K803&amp;"_"&amp;L803,"")</f>
        <v>#N/A</v>
      </c>
      <c r="I803" s="143" t="e">
        <f t="shared" ref="I803:I866" ca="1" si="196">INDEX(cluster_flag,MATCH(D803, hdr_cluster_gen_type,0))</f>
        <v>#N/A</v>
      </c>
      <c r="J803" s="143" t="e">
        <f t="shared" ref="J803:J866" ca="1" si="197">IF($I803,INDEX(hdr_cluster_set,MATCH(M803,OFFSET(cluster_params_ul,$O803-1,J$32-1,1,J$33))+J$32-1),"-")</f>
        <v>#N/A</v>
      </c>
      <c r="K803" s="143" t="e">
        <f t="shared" ref="K803:K866" ca="1" si="198">IF($I803,INDEX(hdr_cluster_set,MATCH(F803,OFFSET(cluster_params_ul,$O803-1,K$32-1,1,K$33))+K$32-1),"-")</f>
        <v>#N/A</v>
      </c>
      <c r="L803" s="143" t="e">
        <f t="shared" ref="L803:L866" ca="1" si="199">IF($I803,INDEX(hdr_cluster_set,MATCH(G803,OFFSET(cluster_params_ul,$O803-1,L$32-1,1,L$33))+L$32-1),"-")</f>
        <v>#N/A</v>
      </c>
      <c r="M803" s="145" t="str">
        <f t="shared" ca="1" si="187"/>
        <v>-</v>
      </c>
      <c r="N803" s="145" t="str">
        <f t="shared" ca="1" si="186"/>
        <v>-</v>
      </c>
      <c r="O803" s="143" t="e">
        <f t="shared" ref="O803:O866" ca="1" si="200">MATCH(D803,hdr_cluster_gen_type,0)</f>
        <v>#N/A</v>
      </c>
    </row>
    <row r="804" spans="1:15">
      <c r="A804" s="143">
        <v>770</v>
      </c>
      <c r="B804" s="143" t="str">
        <f t="shared" ca="1" si="194"/>
        <v>N</v>
      </c>
      <c r="C804" s="143" t="str">
        <f t="shared" ca="1" si="193"/>
        <v>-</v>
      </c>
      <c r="D804" s="143" t="str">
        <f t="shared" ca="1" si="193"/>
        <v>-</v>
      </c>
      <c r="E804" s="143" t="str">
        <f t="shared" ca="1" si="193"/>
        <v>-</v>
      </c>
      <c r="F804" s="143" t="str">
        <f t="shared" ca="1" si="193"/>
        <v>-</v>
      </c>
      <c r="G804" s="151" t="str">
        <f t="shared" ca="1" si="193"/>
        <v>-</v>
      </c>
      <c r="H804" s="143" t="e">
        <f t="shared" ca="1" si="195"/>
        <v>#N/A</v>
      </c>
      <c r="I804" s="143" t="e">
        <f t="shared" ca="1" si="196"/>
        <v>#N/A</v>
      </c>
      <c r="J804" s="143" t="e">
        <f t="shared" ca="1" si="197"/>
        <v>#N/A</v>
      </c>
      <c r="K804" s="143" t="e">
        <f t="shared" ca="1" si="198"/>
        <v>#N/A</v>
      </c>
      <c r="L804" s="143" t="e">
        <f t="shared" ca="1" si="199"/>
        <v>#N/A</v>
      </c>
      <c r="M804" s="145" t="str">
        <f t="shared" ca="1" si="187"/>
        <v>-</v>
      </c>
      <c r="N804" s="145" t="str">
        <f t="shared" ref="N804:N867" ca="1" si="201">IF($B804="OK",OFFSET(gen_sort_ul,$A804,N$26),"-")</f>
        <v>-</v>
      </c>
      <c r="O804" s="143" t="e">
        <f t="shared" ca="1" si="200"/>
        <v>#N/A</v>
      </c>
    </row>
    <row r="805" spans="1:15">
      <c r="A805" s="143">
        <v>771</v>
      </c>
      <c r="B805" s="143" t="str">
        <f t="shared" ca="1" si="194"/>
        <v>N</v>
      </c>
      <c r="C805" s="143" t="str">
        <f t="shared" ref="C805:G814" ca="1" si="202">IF($B805="OK",OFFSET(gen_sort_ul,$A805,C$26),"-")</f>
        <v>-</v>
      </c>
      <c r="D805" s="143" t="str">
        <f t="shared" ca="1" si="202"/>
        <v>-</v>
      </c>
      <c r="E805" s="143" t="str">
        <f t="shared" ca="1" si="202"/>
        <v>-</v>
      </c>
      <c r="F805" s="143" t="str">
        <f t="shared" ca="1" si="202"/>
        <v>-</v>
      </c>
      <c r="G805" s="151" t="str">
        <f t="shared" ca="1" si="202"/>
        <v>-</v>
      </c>
      <c r="H805" s="143" t="e">
        <f t="shared" ca="1" si="195"/>
        <v>#N/A</v>
      </c>
      <c r="I805" s="143" t="e">
        <f t="shared" ca="1" si="196"/>
        <v>#N/A</v>
      </c>
      <c r="J805" s="143" t="e">
        <f t="shared" ca="1" si="197"/>
        <v>#N/A</v>
      </c>
      <c r="K805" s="143" t="e">
        <f t="shared" ca="1" si="198"/>
        <v>#N/A</v>
      </c>
      <c r="L805" s="143" t="e">
        <f t="shared" ca="1" si="199"/>
        <v>#N/A</v>
      </c>
      <c r="M805" s="145" t="str">
        <f t="shared" ref="M805:M868" ca="1" si="203">IF($B805="OK",OFFSET(gen_sort_ul,$A805,M$26),"-")</f>
        <v>-</v>
      </c>
      <c r="N805" s="145" t="str">
        <f t="shared" ca="1" si="201"/>
        <v>-</v>
      </c>
      <c r="O805" s="143" t="e">
        <f t="shared" ca="1" si="200"/>
        <v>#N/A</v>
      </c>
    </row>
    <row r="806" spans="1:15">
      <c r="A806" s="143">
        <v>772</v>
      </c>
      <c r="B806" s="143" t="str">
        <f t="shared" ca="1" si="194"/>
        <v>N</v>
      </c>
      <c r="C806" s="143" t="str">
        <f t="shared" ca="1" si="202"/>
        <v>-</v>
      </c>
      <c r="D806" s="143" t="str">
        <f t="shared" ca="1" si="202"/>
        <v>-</v>
      </c>
      <c r="E806" s="143" t="str">
        <f t="shared" ca="1" si="202"/>
        <v>-</v>
      </c>
      <c r="F806" s="143" t="str">
        <f t="shared" ca="1" si="202"/>
        <v>-</v>
      </c>
      <c r="G806" s="151" t="str">
        <f t="shared" ca="1" si="202"/>
        <v>-</v>
      </c>
      <c r="H806" s="143" t="e">
        <f t="shared" ca="1" si="195"/>
        <v>#N/A</v>
      </c>
      <c r="I806" s="143" t="e">
        <f t="shared" ca="1" si="196"/>
        <v>#N/A</v>
      </c>
      <c r="J806" s="143" t="e">
        <f t="shared" ca="1" si="197"/>
        <v>#N/A</v>
      </c>
      <c r="K806" s="143" t="e">
        <f t="shared" ca="1" si="198"/>
        <v>#N/A</v>
      </c>
      <c r="L806" s="143" t="e">
        <f t="shared" ca="1" si="199"/>
        <v>#N/A</v>
      </c>
      <c r="M806" s="145" t="str">
        <f t="shared" ca="1" si="203"/>
        <v>-</v>
      </c>
      <c r="N806" s="145" t="str">
        <f t="shared" ca="1" si="201"/>
        <v>-</v>
      </c>
      <c r="O806" s="143" t="e">
        <f t="shared" ca="1" si="200"/>
        <v>#N/A</v>
      </c>
    </row>
    <row r="807" spans="1:15">
      <c r="A807" s="143">
        <v>773</v>
      </c>
      <c r="B807" s="143" t="str">
        <f t="shared" ca="1" si="194"/>
        <v>N</v>
      </c>
      <c r="C807" s="143" t="str">
        <f t="shared" ca="1" si="202"/>
        <v>-</v>
      </c>
      <c r="D807" s="143" t="str">
        <f t="shared" ca="1" si="202"/>
        <v>-</v>
      </c>
      <c r="E807" s="143" t="str">
        <f t="shared" ca="1" si="202"/>
        <v>-</v>
      </c>
      <c r="F807" s="143" t="str">
        <f t="shared" ca="1" si="202"/>
        <v>-</v>
      </c>
      <c r="G807" s="151" t="str">
        <f t="shared" ca="1" si="202"/>
        <v>-</v>
      </c>
      <c r="H807" s="143" t="e">
        <f t="shared" ca="1" si="195"/>
        <v>#N/A</v>
      </c>
      <c r="I807" s="143" t="e">
        <f t="shared" ca="1" si="196"/>
        <v>#N/A</v>
      </c>
      <c r="J807" s="143" t="e">
        <f t="shared" ca="1" si="197"/>
        <v>#N/A</v>
      </c>
      <c r="K807" s="143" t="e">
        <f t="shared" ca="1" si="198"/>
        <v>#N/A</v>
      </c>
      <c r="L807" s="143" t="e">
        <f t="shared" ca="1" si="199"/>
        <v>#N/A</v>
      </c>
      <c r="M807" s="145" t="str">
        <f t="shared" ca="1" si="203"/>
        <v>-</v>
      </c>
      <c r="N807" s="145" t="str">
        <f t="shared" ca="1" si="201"/>
        <v>-</v>
      </c>
      <c r="O807" s="143" t="e">
        <f t="shared" ca="1" si="200"/>
        <v>#N/A</v>
      </c>
    </row>
    <row r="808" spans="1:15">
      <c r="A808" s="143">
        <v>774</v>
      </c>
      <c r="B808" s="143" t="str">
        <f t="shared" ca="1" si="194"/>
        <v>N</v>
      </c>
      <c r="C808" s="143" t="str">
        <f t="shared" ca="1" si="202"/>
        <v>-</v>
      </c>
      <c r="D808" s="143" t="str">
        <f t="shared" ca="1" si="202"/>
        <v>-</v>
      </c>
      <c r="E808" s="143" t="str">
        <f t="shared" ca="1" si="202"/>
        <v>-</v>
      </c>
      <c r="F808" s="143" t="str">
        <f t="shared" ca="1" si="202"/>
        <v>-</v>
      </c>
      <c r="G808" s="151" t="str">
        <f t="shared" ca="1" si="202"/>
        <v>-</v>
      </c>
      <c r="H808" s="143" t="e">
        <f t="shared" ca="1" si="195"/>
        <v>#N/A</v>
      </c>
      <c r="I808" s="143" t="e">
        <f t="shared" ca="1" si="196"/>
        <v>#N/A</v>
      </c>
      <c r="J808" s="143" t="e">
        <f t="shared" ca="1" si="197"/>
        <v>#N/A</v>
      </c>
      <c r="K808" s="143" t="e">
        <f t="shared" ca="1" si="198"/>
        <v>#N/A</v>
      </c>
      <c r="L808" s="143" t="e">
        <f t="shared" ca="1" si="199"/>
        <v>#N/A</v>
      </c>
      <c r="M808" s="145" t="str">
        <f t="shared" ca="1" si="203"/>
        <v>-</v>
      </c>
      <c r="N808" s="145" t="str">
        <f t="shared" ca="1" si="201"/>
        <v>-</v>
      </c>
      <c r="O808" s="143" t="e">
        <f t="shared" ca="1" si="200"/>
        <v>#N/A</v>
      </c>
    </row>
    <row r="809" spans="1:15">
      <c r="A809" s="143">
        <v>775</v>
      </c>
      <c r="B809" s="143" t="str">
        <f t="shared" ca="1" si="194"/>
        <v>N</v>
      </c>
      <c r="C809" s="143" t="str">
        <f t="shared" ca="1" si="202"/>
        <v>-</v>
      </c>
      <c r="D809" s="143" t="str">
        <f t="shared" ca="1" si="202"/>
        <v>-</v>
      </c>
      <c r="E809" s="143" t="str">
        <f t="shared" ca="1" si="202"/>
        <v>-</v>
      </c>
      <c r="F809" s="143" t="str">
        <f t="shared" ca="1" si="202"/>
        <v>-</v>
      </c>
      <c r="G809" s="151" t="str">
        <f t="shared" ca="1" si="202"/>
        <v>-</v>
      </c>
      <c r="H809" s="143" t="e">
        <f t="shared" ca="1" si="195"/>
        <v>#N/A</v>
      </c>
      <c r="I809" s="143" t="e">
        <f t="shared" ca="1" si="196"/>
        <v>#N/A</v>
      </c>
      <c r="J809" s="143" t="e">
        <f t="shared" ca="1" si="197"/>
        <v>#N/A</v>
      </c>
      <c r="K809" s="143" t="e">
        <f t="shared" ca="1" si="198"/>
        <v>#N/A</v>
      </c>
      <c r="L809" s="143" t="e">
        <f t="shared" ca="1" si="199"/>
        <v>#N/A</v>
      </c>
      <c r="M809" s="145" t="str">
        <f t="shared" ca="1" si="203"/>
        <v>-</v>
      </c>
      <c r="N809" s="145" t="str">
        <f t="shared" ca="1" si="201"/>
        <v>-</v>
      </c>
      <c r="O809" s="143" t="e">
        <f t="shared" ca="1" si="200"/>
        <v>#N/A</v>
      </c>
    </row>
    <row r="810" spans="1:15">
      <c r="A810" s="143">
        <v>776</v>
      </c>
      <c r="B810" s="143" t="str">
        <f t="shared" ca="1" si="194"/>
        <v>N</v>
      </c>
      <c r="C810" s="143" t="str">
        <f t="shared" ca="1" si="202"/>
        <v>-</v>
      </c>
      <c r="D810" s="143" t="str">
        <f t="shared" ca="1" si="202"/>
        <v>-</v>
      </c>
      <c r="E810" s="143" t="str">
        <f t="shared" ca="1" si="202"/>
        <v>-</v>
      </c>
      <c r="F810" s="143" t="str">
        <f t="shared" ca="1" si="202"/>
        <v>-</v>
      </c>
      <c r="G810" s="151" t="str">
        <f t="shared" ca="1" si="202"/>
        <v>-</v>
      </c>
      <c r="H810" s="143" t="e">
        <f t="shared" ca="1" si="195"/>
        <v>#N/A</v>
      </c>
      <c r="I810" s="143" t="e">
        <f t="shared" ca="1" si="196"/>
        <v>#N/A</v>
      </c>
      <c r="J810" s="143" t="e">
        <f t="shared" ca="1" si="197"/>
        <v>#N/A</v>
      </c>
      <c r="K810" s="143" t="e">
        <f t="shared" ca="1" si="198"/>
        <v>#N/A</v>
      </c>
      <c r="L810" s="143" t="e">
        <f t="shared" ca="1" si="199"/>
        <v>#N/A</v>
      </c>
      <c r="M810" s="145" t="str">
        <f t="shared" ca="1" si="203"/>
        <v>-</v>
      </c>
      <c r="N810" s="145" t="str">
        <f t="shared" ca="1" si="201"/>
        <v>-</v>
      </c>
      <c r="O810" s="143" t="e">
        <f t="shared" ca="1" si="200"/>
        <v>#N/A</v>
      </c>
    </row>
    <row r="811" spans="1:15">
      <c r="A811" s="143">
        <v>777</v>
      </c>
      <c r="B811" s="143" t="str">
        <f t="shared" ca="1" si="194"/>
        <v>N</v>
      </c>
      <c r="C811" s="143" t="str">
        <f t="shared" ca="1" si="202"/>
        <v>-</v>
      </c>
      <c r="D811" s="143" t="str">
        <f t="shared" ca="1" si="202"/>
        <v>-</v>
      </c>
      <c r="E811" s="143" t="str">
        <f t="shared" ca="1" si="202"/>
        <v>-</v>
      </c>
      <c r="F811" s="143" t="str">
        <f t="shared" ca="1" si="202"/>
        <v>-</v>
      </c>
      <c r="G811" s="151" t="str">
        <f t="shared" ca="1" si="202"/>
        <v>-</v>
      </c>
      <c r="H811" s="143" t="e">
        <f t="shared" ca="1" si="195"/>
        <v>#N/A</v>
      </c>
      <c r="I811" s="143" t="e">
        <f t="shared" ca="1" si="196"/>
        <v>#N/A</v>
      </c>
      <c r="J811" s="143" t="e">
        <f t="shared" ca="1" si="197"/>
        <v>#N/A</v>
      </c>
      <c r="K811" s="143" t="e">
        <f t="shared" ca="1" si="198"/>
        <v>#N/A</v>
      </c>
      <c r="L811" s="143" t="e">
        <f t="shared" ca="1" si="199"/>
        <v>#N/A</v>
      </c>
      <c r="M811" s="145" t="str">
        <f t="shared" ca="1" si="203"/>
        <v>-</v>
      </c>
      <c r="N811" s="145" t="str">
        <f t="shared" ca="1" si="201"/>
        <v>-</v>
      </c>
      <c r="O811" s="143" t="e">
        <f t="shared" ca="1" si="200"/>
        <v>#N/A</v>
      </c>
    </row>
    <row r="812" spans="1:15">
      <c r="A812" s="143">
        <v>778</v>
      </c>
      <c r="B812" s="143" t="str">
        <f t="shared" ca="1" si="194"/>
        <v>N</v>
      </c>
      <c r="C812" s="143" t="str">
        <f t="shared" ca="1" si="202"/>
        <v>-</v>
      </c>
      <c r="D812" s="143" t="str">
        <f t="shared" ca="1" si="202"/>
        <v>-</v>
      </c>
      <c r="E812" s="143" t="str">
        <f t="shared" ca="1" si="202"/>
        <v>-</v>
      </c>
      <c r="F812" s="143" t="str">
        <f t="shared" ca="1" si="202"/>
        <v>-</v>
      </c>
      <c r="G812" s="151" t="str">
        <f t="shared" ca="1" si="202"/>
        <v>-</v>
      </c>
      <c r="H812" s="143" t="e">
        <f t="shared" ca="1" si="195"/>
        <v>#N/A</v>
      </c>
      <c r="I812" s="143" t="e">
        <f t="shared" ca="1" si="196"/>
        <v>#N/A</v>
      </c>
      <c r="J812" s="143" t="e">
        <f t="shared" ca="1" si="197"/>
        <v>#N/A</v>
      </c>
      <c r="K812" s="143" t="e">
        <f t="shared" ca="1" si="198"/>
        <v>#N/A</v>
      </c>
      <c r="L812" s="143" t="e">
        <f t="shared" ca="1" si="199"/>
        <v>#N/A</v>
      </c>
      <c r="M812" s="145" t="str">
        <f t="shared" ca="1" si="203"/>
        <v>-</v>
      </c>
      <c r="N812" s="145" t="str">
        <f t="shared" ca="1" si="201"/>
        <v>-</v>
      </c>
      <c r="O812" s="143" t="e">
        <f t="shared" ca="1" si="200"/>
        <v>#N/A</v>
      </c>
    </row>
    <row r="813" spans="1:15">
      <c r="A813" s="143">
        <v>779</v>
      </c>
      <c r="B813" s="143" t="str">
        <f t="shared" ca="1" si="194"/>
        <v>N</v>
      </c>
      <c r="C813" s="143" t="str">
        <f t="shared" ca="1" si="202"/>
        <v>-</v>
      </c>
      <c r="D813" s="143" t="str">
        <f t="shared" ca="1" si="202"/>
        <v>-</v>
      </c>
      <c r="E813" s="143" t="str">
        <f t="shared" ca="1" si="202"/>
        <v>-</v>
      </c>
      <c r="F813" s="143" t="str">
        <f t="shared" ca="1" si="202"/>
        <v>-</v>
      </c>
      <c r="G813" s="151" t="str">
        <f t="shared" ca="1" si="202"/>
        <v>-</v>
      </c>
      <c r="H813" s="143" t="e">
        <f t="shared" ca="1" si="195"/>
        <v>#N/A</v>
      </c>
      <c r="I813" s="143" t="e">
        <f t="shared" ca="1" si="196"/>
        <v>#N/A</v>
      </c>
      <c r="J813" s="143" t="e">
        <f t="shared" ca="1" si="197"/>
        <v>#N/A</v>
      </c>
      <c r="K813" s="143" t="e">
        <f t="shared" ca="1" si="198"/>
        <v>#N/A</v>
      </c>
      <c r="L813" s="143" t="e">
        <f t="shared" ca="1" si="199"/>
        <v>#N/A</v>
      </c>
      <c r="M813" s="145" t="str">
        <f t="shared" ca="1" si="203"/>
        <v>-</v>
      </c>
      <c r="N813" s="145" t="str">
        <f t="shared" ca="1" si="201"/>
        <v>-</v>
      </c>
      <c r="O813" s="143" t="e">
        <f t="shared" ca="1" si="200"/>
        <v>#N/A</v>
      </c>
    </row>
    <row r="814" spans="1:15">
      <c r="A814" s="143">
        <v>780</v>
      </c>
      <c r="B814" s="143" t="str">
        <f t="shared" ca="1" si="194"/>
        <v>N</v>
      </c>
      <c r="C814" s="143" t="str">
        <f t="shared" ca="1" si="202"/>
        <v>-</v>
      </c>
      <c r="D814" s="143" t="str">
        <f t="shared" ca="1" si="202"/>
        <v>-</v>
      </c>
      <c r="E814" s="143" t="str">
        <f t="shared" ca="1" si="202"/>
        <v>-</v>
      </c>
      <c r="F814" s="143" t="str">
        <f t="shared" ca="1" si="202"/>
        <v>-</v>
      </c>
      <c r="G814" s="151" t="str">
        <f t="shared" ca="1" si="202"/>
        <v>-</v>
      </c>
      <c r="H814" s="143" t="e">
        <f t="shared" ca="1" si="195"/>
        <v>#N/A</v>
      </c>
      <c r="I814" s="143" t="e">
        <f t="shared" ca="1" si="196"/>
        <v>#N/A</v>
      </c>
      <c r="J814" s="143" t="e">
        <f t="shared" ca="1" si="197"/>
        <v>#N/A</v>
      </c>
      <c r="K814" s="143" t="e">
        <f t="shared" ca="1" si="198"/>
        <v>#N/A</v>
      </c>
      <c r="L814" s="143" t="e">
        <f t="shared" ca="1" si="199"/>
        <v>#N/A</v>
      </c>
      <c r="M814" s="145" t="str">
        <f t="shared" ca="1" si="203"/>
        <v>-</v>
      </c>
      <c r="N814" s="145" t="str">
        <f t="shared" ca="1" si="201"/>
        <v>-</v>
      </c>
      <c r="O814" s="143" t="e">
        <f t="shared" ca="1" si="200"/>
        <v>#N/A</v>
      </c>
    </row>
    <row r="815" spans="1:15">
      <c r="A815" s="143">
        <v>781</v>
      </c>
      <c r="B815" s="143" t="str">
        <f t="shared" ca="1" si="194"/>
        <v>N</v>
      </c>
      <c r="C815" s="143" t="str">
        <f t="shared" ref="C815:G824" ca="1" si="204">IF($B815="OK",OFFSET(gen_sort_ul,$A815,C$26),"-")</f>
        <v>-</v>
      </c>
      <c r="D815" s="143" t="str">
        <f t="shared" ca="1" si="204"/>
        <v>-</v>
      </c>
      <c r="E815" s="143" t="str">
        <f t="shared" ca="1" si="204"/>
        <v>-</v>
      </c>
      <c r="F815" s="143" t="str">
        <f t="shared" ca="1" si="204"/>
        <v>-</v>
      </c>
      <c r="G815" s="151" t="str">
        <f t="shared" ca="1" si="204"/>
        <v>-</v>
      </c>
      <c r="H815" s="143" t="e">
        <f t="shared" ca="1" si="195"/>
        <v>#N/A</v>
      </c>
      <c r="I815" s="143" t="e">
        <f t="shared" ca="1" si="196"/>
        <v>#N/A</v>
      </c>
      <c r="J815" s="143" t="e">
        <f t="shared" ca="1" si="197"/>
        <v>#N/A</v>
      </c>
      <c r="K815" s="143" t="e">
        <f t="shared" ca="1" si="198"/>
        <v>#N/A</v>
      </c>
      <c r="L815" s="143" t="e">
        <f t="shared" ca="1" si="199"/>
        <v>#N/A</v>
      </c>
      <c r="M815" s="145" t="str">
        <f t="shared" ca="1" si="203"/>
        <v>-</v>
      </c>
      <c r="N815" s="145" t="str">
        <f t="shared" ca="1" si="201"/>
        <v>-</v>
      </c>
      <c r="O815" s="143" t="e">
        <f t="shared" ca="1" si="200"/>
        <v>#N/A</v>
      </c>
    </row>
    <row r="816" spans="1:15">
      <c r="A816" s="143">
        <v>782</v>
      </c>
      <c r="B816" s="143" t="str">
        <f t="shared" ca="1" si="194"/>
        <v>N</v>
      </c>
      <c r="C816" s="143" t="str">
        <f t="shared" ca="1" si="204"/>
        <v>-</v>
      </c>
      <c r="D816" s="143" t="str">
        <f t="shared" ca="1" si="204"/>
        <v>-</v>
      </c>
      <c r="E816" s="143" t="str">
        <f t="shared" ca="1" si="204"/>
        <v>-</v>
      </c>
      <c r="F816" s="143" t="str">
        <f t="shared" ca="1" si="204"/>
        <v>-</v>
      </c>
      <c r="G816" s="151" t="str">
        <f t="shared" ca="1" si="204"/>
        <v>-</v>
      </c>
      <c r="H816" s="143" t="e">
        <f t="shared" ca="1" si="195"/>
        <v>#N/A</v>
      </c>
      <c r="I816" s="143" t="e">
        <f t="shared" ca="1" si="196"/>
        <v>#N/A</v>
      </c>
      <c r="J816" s="143" t="e">
        <f t="shared" ca="1" si="197"/>
        <v>#N/A</v>
      </c>
      <c r="K816" s="143" t="e">
        <f t="shared" ca="1" si="198"/>
        <v>#N/A</v>
      </c>
      <c r="L816" s="143" t="e">
        <f t="shared" ca="1" si="199"/>
        <v>#N/A</v>
      </c>
      <c r="M816" s="145" t="str">
        <f t="shared" ca="1" si="203"/>
        <v>-</v>
      </c>
      <c r="N816" s="145" t="str">
        <f t="shared" ca="1" si="201"/>
        <v>-</v>
      </c>
      <c r="O816" s="143" t="e">
        <f t="shared" ca="1" si="200"/>
        <v>#N/A</v>
      </c>
    </row>
    <row r="817" spans="1:15">
      <c r="A817" s="143">
        <v>783</v>
      </c>
      <c r="B817" s="143" t="str">
        <f t="shared" ca="1" si="194"/>
        <v>N</v>
      </c>
      <c r="C817" s="143" t="str">
        <f t="shared" ca="1" si="204"/>
        <v>-</v>
      </c>
      <c r="D817" s="143" t="str">
        <f t="shared" ca="1" si="204"/>
        <v>-</v>
      </c>
      <c r="E817" s="143" t="str">
        <f t="shared" ca="1" si="204"/>
        <v>-</v>
      </c>
      <c r="F817" s="143" t="str">
        <f t="shared" ca="1" si="204"/>
        <v>-</v>
      </c>
      <c r="G817" s="151" t="str">
        <f t="shared" ca="1" si="204"/>
        <v>-</v>
      </c>
      <c r="H817" s="143" t="e">
        <f t="shared" ca="1" si="195"/>
        <v>#N/A</v>
      </c>
      <c r="I817" s="143" t="e">
        <f t="shared" ca="1" si="196"/>
        <v>#N/A</v>
      </c>
      <c r="J817" s="143" t="e">
        <f t="shared" ca="1" si="197"/>
        <v>#N/A</v>
      </c>
      <c r="K817" s="143" t="e">
        <f t="shared" ca="1" si="198"/>
        <v>#N/A</v>
      </c>
      <c r="L817" s="143" t="e">
        <f t="shared" ca="1" si="199"/>
        <v>#N/A</v>
      </c>
      <c r="M817" s="145" t="str">
        <f t="shared" ca="1" si="203"/>
        <v>-</v>
      </c>
      <c r="N817" s="145" t="str">
        <f t="shared" ca="1" si="201"/>
        <v>-</v>
      </c>
      <c r="O817" s="143" t="e">
        <f t="shared" ca="1" si="200"/>
        <v>#N/A</v>
      </c>
    </row>
    <row r="818" spans="1:15">
      <c r="A818" s="143">
        <v>784</v>
      </c>
      <c r="B818" s="143" t="str">
        <f t="shared" ca="1" si="194"/>
        <v>N</v>
      </c>
      <c r="C818" s="143" t="str">
        <f t="shared" ca="1" si="204"/>
        <v>-</v>
      </c>
      <c r="D818" s="143" t="str">
        <f t="shared" ca="1" si="204"/>
        <v>-</v>
      </c>
      <c r="E818" s="143" t="str">
        <f t="shared" ca="1" si="204"/>
        <v>-</v>
      </c>
      <c r="F818" s="143" t="str">
        <f t="shared" ca="1" si="204"/>
        <v>-</v>
      </c>
      <c r="G818" s="151" t="str">
        <f t="shared" ca="1" si="204"/>
        <v>-</v>
      </c>
      <c r="H818" s="143" t="e">
        <f t="shared" ca="1" si="195"/>
        <v>#N/A</v>
      </c>
      <c r="I818" s="143" t="e">
        <f t="shared" ca="1" si="196"/>
        <v>#N/A</v>
      </c>
      <c r="J818" s="143" t="e">
        <f t="shared" ca="1" si="197"/>
        <v>#N/A</v>
      </c>
      <c r="K818" s="143" t="e">
        <f t="shared" ca="1" si="198"/>
        <v>#N/A</v>
      </c>
      <c r="L818" s="143" t="e">
        <f t="shared" ca="1" si="199"/>
        <v>#N/A</v>
      </c>
      <c r="M818" s="145" t="str">
        <f t="shared" ca="1" si="203"/>
        <v>-</v>
      </c>
      <c r="N818" s="145" t="str">
        <f t="shared" ca="1" si="201"/>
        <v>-</v>
      </c>
      <c r="O818" s="143" t="e">
        <f t="shared" ca="1" si="200"/>
        <v>#N/A</v>
      </c>
    </row>
    <row r="819" spans="1:15">
      <c r="A819" s="143">
        <v>785</v>
      </c>
      <c r="B819" s="143" t="str">
        <f t="shared" ca="1" si="194"/>
        <v>N</v>
      </c>
      <c r="C819" s="143" t="str">
        <f t="shared" ca="1" si="204"/>
        <v>-</v>
      </c>
      <c r="D819" s="143" t="str">
        <f t="shared" ca="1" si="204"/>
        <v>-</v>
      </c>
      <c r="E819" s="143" t="str">
        <f t="shared" ca="1" si="204"/>
        <v>-</v>
      </c>
      <c r="F819" s="143" t="str">
        <f t="shared" ca="1" si="204"/>
        <v>-</v>
      </c>
      <c r="G819" s="151" t="str">
        <f t="shared" ca="1" si="204"/>
        <v>-</v>
      </c>
      <c r="H819" s="143" t="e">
        <f t="shared" ca="1" si="195"/>
        <v>#N/A</v>
      </c>
      <c r="I819" s="143" t="e">
        <f t="shared" ca="1" si="196"/>
        <v>#N/A</v>
      </c>
      <c r="J819" s="143" t="e">
        <f t="shared" ca="1" si="197"/>
        <v>#N/A</v>
      </c>
      <c r="K819" s="143" t="e">
        <f t="shared" ca="1" si="198"/>
        <v>#N/A</v>
      </c>
      <c r="L819" s="143" t="e">
        <f t="shared" ca="1" si="199"/>
        <v>#N/A</v>
      </c>
      <c r="M819" s="145" t="str">
        <f t="shared" ca="1" si="203"/>
        <v>-</v>
      </c>
      <c r="N819" s="145" t="str">
        <f t="shared" ca="1" si="201"/>
        <v>-</v>
      </c>
      <c r="O819" s="143" t="e">
        <f t="shared" ca="1" si="200"/>
        <v>#N/A</v>
      </c>
    </row>
    <row r="820" spans="1:15">
      <c r="A820" s="143">
        <v>786</v>
      </c>
      <c r="B820" s="143" t="str">
        <f t="shared" ca="1" si="194"/>
        <v>N</v>
      </c>
      <c r="C820" s="143" t="str">
        <f t="shared" ca="1" si="204"/>
        <v>-</v>
      </c>
      <c r="D820" s="143" t="str">
        <f t="shared" ca="1" si="204"/>
        <v>-</v>
      </c>
      <c r="E820" s="143" t="str">
        <f t="shared" ca="1" si="204"/>
        <v>-</v>
      </c>
      <c r="F820" s="143" t="str">
        <f t="shared" ca="1" si="204"/>
        <v>-</v>
      </c>
      <c r="G820" s="151" t="str">
        <f t="shared" ca="1" si="204"/>
        <v>-</v>
      </c>
      <c r="H820" s="143" t="e">
        <f t="shared" ca="1" si="195"/>
        <v>#N/A</v>
      </c>
      <c r="I820" s="143" t="e">
        <f t="shared" ca="1" si="196"/>
        <v>#N/A</v>
      </c>
      <c r="J820" s="143" t="e">
        <f t="shared" ca="1" si="197"/>
        <v>#N/A</v>
      </c>
      <c r="K820" s="143" t="e">
        <f t="shared" ca="1" si="198"/>
        <v>#N/A</v>
      </c>
      <c r="L820" s="143" t="e">
        <f t="shared" ca="1" si="199"/>
        <v>#N/A</v>
      </c>
      <c r="M820" s="145" t="str">
        <f t="shared" ca="1" si="203"/>
        <v>-</v>
      </c>
      <c r="N820" s="145" t="str">
        <f t="shared" ca="1" si="201"/>
        <v>-</v>
      </c>
      <c r="O820" s="143" t="e">
        <f t="shared" ca="1" si="200"/>
        <v>#N/A</v>
      </c>
    </row>
    <row r="821" spans="1:15">
      <c r="A821" s="143">
        <v>787</v>
      </c>
      <c r="B821" s="143" t="str">
        <f t="shared" ca="1" si="194"/>
        <v>N</v>
      </c>
      <c r="C821" s="143" t="str">
        <f t="shared" ca="1" si="204"/>
        <v>-</v>
      </c>
      <c r="D821" s="143" t="str">
        <f t="shared" ca="1" si="204"/>
        <v>-</v>
      </c>
      <c r="E821" s="143" t="str">
        <f t="shared" ca="1" si="204"/>
        <v>-</v>
      </c>
      <c r="F821" s="143" t="str">
        <f t="shared" ca="1" si="204"/>
        <v>-</v>
      </c>
      <c r="G821" s="151" t="str">
        <f t="shared" ca="1" si="204"/>
        <v>-</v>
      </c>
      <c r="H821" s="143" t="e">
        <f t="shared" ca="1" si="195"/>
        <v>#N/A</v>
      </c>
      <c r="I821" s="143" t="e">
        <f t="shared" ca="1" si="196"/>
        <v>#N/A</v>
      </c>
      <c r="J821" s="143" t="e">
        <f t="shared" ca="1" si="197"/>
        <v>#N/A</v>
      </c>
      <c r="K821" s="143" t="e">
        <f t="shared" ca="1" si="198"/>
        <v>#N/A</v>
      </c>
      <c r="L821" s="143" t="e">
        <f t="shared" ca="1" si="199"/>
        <v>#N/A</v>
      </c>
      <c r="M821" s="145" t="str">
        <f t="shared" ca="1" si="203"/>
        <v>-</v>
      </c>
      <c r="N821" s="145" t="str">
        <f t="shared" ca="1" si="201"/>
        <v>-</v>
      </c>
      <c r="O821" s="143" t="e">
        <f t="shared" ca="1" si="200"/>
        <v>#N/A</v>
      </c>
    </row>
    <row r="822" spans="1:15">
      <c r="A822" s="143">
        <v>788</v>
      </c>
      <c r="B822" s="143" t="str">
        <f t="shared" ca="1" si="194"/>
        <v>N</v>
      </c>
      <c r="C822" s="143" t="str">
        <f t="shared" ca="1" si="204"/>
        <v>-</v>
      </c>
      <c r="D822" s="143" t="str">
        <f t="shared" ca="1" si="204"/>
        <v>-</v>
      </c>
      <c r="E822" s="143" t="str">
        <f t="shared" ca="1" si="204"/>
        <v>-</v>
      </c>
      <c r="F822" s="143" t="str">
        <f t="shared" ca="1" si="204"/>
        <v>-</v>
      </c>
      <c r="G822" s="151" t="str">
        <f t="shared" ca="1" si="204"/>
        <v>-</v>
      </c>
      <c r="H822" s="143" t="e">
        <f t="shared" ca="1" si="195"/>
        <v>#N/A</v>
      </c>
      <c r="I822" s="143" t="e">
        <f t="shared" ca="1" si="196"/>
        <v>#N/A</v>
      </c>
      <c r="J822" s="143" t="e">
        <f t="shared" ca="1" si="197"/>
        <v>#N/A</v>
      </c>
      <c r="K822" s="143" t="e">
        <f t="shared" ca="1" si="198"/>
        <v>#N/A</v>
      </c>
      <c r="L822" s="143" t="e">
        <f t="shared" ca="1" si="199"/>
        <v>#N/A</v>
      </c>
      <c r="M822" s="145" t="str">
        <f t="shared" ca="1" si="203"/>
        <v>-</v>
      </c>
      <c r="N822" s="145" t="str">
        <f t="shared" ca="1" si="201"/>
        <v>-</v>
      </c>
      <c r="O822" s="143" t="e">
        <f t="shared" ca="1" si="200"/>
        <v>#N/A</v>
      </c>
    </row>
    <row r="823" spans="1:15">
      <c r="A823" s="143">
        <v>789</v>
      </c>
      <c r="B823" s="143" t="str">
        <f t="shared" ca="1" si="194"/>
        <v>N</v>
      </c>
      <c r="C823" s="143" t="str">
        <f t="shared" ca="1" si="204"/>
        <v>-</v>
      </c>
      <c r="D823" s="143" t="str">
        <f t="shared" ca="1" si="204"/>
        <v>-</v>
      </c>
      <c r="E823" s="143" t="str">
        <f t="shared" ca="1" si="204"/>
        <v>-</v>
      </c>
      <c r="F823" s="143" t="str">
        <f t="shared" ca="1" si="204"/>
        <v>-</v>
      </c>
      <c r="G823" s="151" t="str">
        <f t="shared" ca="1" si="204"/>
        <v>-</v>
      </c>
      <c r="H823" s="143" t="e">
        <f t="shared" ca="1" si="195"/>
        <v>#N/A</v>
      </c>
      <c r="I823" s="143" t="e">
        <f t="shared" ca="1" si="196"/>
        <v>#N/A</v>
      </c>
      <c r="J823" s="143" t="e">
        <f t="shared" ca="1" si="197"/>
        <v>#N/A</v>
      </c>
      <c r="K823" s="143" t="e">
        <f t="shared" ca="1" si="198"/>
        <v>#N/A</v>
      </c>
      <c r="L823" s="143" t="e">
        <f t="shared" ca="1" si="199"/>
        <v>#N/A</v>
      </c>
      <c r="M823" s="145" t="str">
        <f t="shared" ca="1" si="203"/>
        <v>-</v>
      </c>
      <c r="N823" s="145" t="str">
        <f t="shared" ca="1" si="201"/>
        <v>-</v>
      </c>
      <c r="O823" s="143" t="e">
        <f t="shared" ca="1" si="200"/>
        <v>#N/A</v>
      </c>
    </row>
    <row r="824" spans="1:15">
      <c r="A824" s="143">
        <v>790</v>
      </c>
      <c r="B824" s="143" t="str">
        <f t="shared" ca="1" si="194"/>
        <v>N</v>
      </c>
      <c r="C824" s="143" t="str">
        <f t="shared" ca="1" si="204"/>
        <v>-</v>
      </c>
      <c r="D824" s="143" t="str">
        <f t="shared" ca="1" si="204"/>
        <v>-</v>
      </c>
      <c r="E824" s="143" t="str">
        <f t="shared" ca="1" si="204"/>
        <v>-</v>
      </c>
      <c r="F824" s="143" t="str">
        <f t="shared" ca="1" si="204"/>
        <v>-</v>
      </c>
      <c r="G824" s="151" t="str">
        <f t="shared" ca="1" si="204"/>
        <v>-</v>
      </c>
      <c r="H824" s="143" t="e">
        <f t="shared" ca="1" si="195"/>
        <v>#N/A</v>
      </c>
      <c r="I824" s="143" t="e">
        <f t="shared" ca="1" si="196"/>
        <v>#N/A</v>
      </c>
      <c r="J824" s="143" t="e">
        <f t="shared" ca="1" si="197"/>
        <v>#N/A</v>
      </c>
      <c r="K824" s="143" t="e">
        <f t="shared" ca="1" si="198"/>
        <v>#N/A</v>
      </c>
      <c r="L824" s="143" t="e">
        <f t="shared" ca="1" si="199"/>
        <v>#N/A</v>
      </c>
      <c r="M824" s="145" t="str">
        <f t="shared" ca="1" si="203"/>
        <v>-</v>
      </c>
      <c r="N824" s="145" t="str">
        <f t="shared" ca="1" si="201"/>
        <v>-</v>
      </c>
      <c r="O824" s="143" t="e">
        <f t="shared" ca="1" si="200"/>
        <v>#N/A</v>
      </c>
    </row>
    <row r="825" spans="1:15">
      <c r="A825" s="143">
        <v>791</v>
      </c>
      <c r="B825" s="143" t="str">
        <f t="shared" ca="1" si="194"/>
        <v>N</v>
      </c>
      <c r="C825" s="143" t="str">
        <f t="shared" ref="C825:G834" ca="1" si="205">IF($B825="OK",OFFSET(gen_sort_ul,$A825,C$26),"-")</f>
        <v>-</v>
      </c>
      <c r="D825" s="143" t="str">
        <f t="shared" ca="1" si="205"/>
        <v>-</v>
      </c>
      <c r="E825" s="143" t="str">
        <f t="shared" ca="1" si="205"/>
        <v>-</v>
      </c>
      <c r="F825" s="143" t="str">
        <f t="shared" ca="1" si="205"/>
        <v>-</v>
      </c>
      <c r="G825" s="151" t="str">
        <f t="shared" ca="1" si="205"/>
        <v>-</v>
      </c>
      <c r="H825" s="143" t="e">
        <f t="shared" ca="1" si="195"/>
        <v>#N/A</v>
      </c>
      <c r="I825" s="143" t="e">
        <f t="shared" ca="1" si="196"/>
        <v>#N/A</v>
      </c>
      <c r="J825" s="143" t="e">
        <f t="shared" ca="1" si="197"/>
        <v>#N/A</v>
      </c>
      <c r="K825" s="143" t="e">
        <f t="shared" ca="1" si="198"/>
        <v>#N/A</v>
      </c>
      <c r="L825" s="143" t="e">
        <f t="shared" ca="1" si="199"/>
        <v>#N/A</v>
      </c>
      <c r="M825" s="145" t="str">
        <f t="shared" ca="1" si="203"/>
        <v>-</v>
      </c>
      <c r="N825" s="145" t="str">
        <f t="shared" ca="1" si="201"/>
        <v>-</v>
      </c>
      <c r="O825" s="143" t="e">
        <f t="shared" ca="1" si="200"/>
        <v>#N/A</v>
      </c>
    </row>
    <row r="826" spans="1:15">
      <c r="A826" s="143">
        <v>792</v>
      </c>
      <c r="B826" s="143" t="str">
        <f t="shared" ca="1" si="194"/>
        <v>N</v>
      </c>
      <c r="C826" s="143" t="str">
        <f t="shared" ca="1" si="205"/>
        <v>-</v>
      </c>
      <c r="D826" s="143" t="str">
        <f t="shared" ca="1" si="205"/>
        <v>-</v>
      </c>
      <c r="E826" s="143" t="str">
        <f t="shared" ca="1" si="205"/>
        <v>-</v>
      </c>
      <c r="F826" s="143" t="str">
        <f t="shared" ca="1" si="205"/>
        <v>-</v>
      </c>
      <c r="G826" s="151" t="str">
        <f t="shared" ca="1" si="205"/>
        <v>-</v>
      </c>
      <c r="H826" s="143" t="e">
        <f t="shared" ca="1" si="195"/>
        <v>#N/A</v>
      </c>
      <c r="I826" s="143" t="e">
        <f t="shared" ca="1" si="196"/>
        <v>#N/A</v>
      </c>
      <c r="J826" s="143" t="e">
        <f t="shared" ca="1" si="197"/>
        <v>#N/A</v>
      </c>
      <c r="K826" s="143" t="e">
        <f t="shared" ca="1" si="198"/>
        <v>#N/A</v>
      </c>
      <c r="L826" s="143" t="e">
        <f t="shared" ca="1" si="199"/>
        <v>#N/A</v>
      </c>
      <c r="M826" s="145" t="str">
        <f t="shared" ca="1" si="203"/>
        <v>-</v>
      </c>
      <c r="N826" s="145" t="str">
        <f t="shared" ca="1" si="201"/>
        <v>-</v>
      </c>
      <c r="O826" s="143" t="e">
        <f t="shared" ca="1" si="200"/>
        <v>#N/A</v>
      </c>
    </row>
    <row r="827" spans="1:15">
      <c r="A827" s="143">
        <v>793</v>
      </c>
      <c r="B827" s="143" t="str">
        <f t="shared" ca="1" si="194"/>
        <v>N</v>
      </c>
      <c r="C827" s="143" t="str">
        <f t="shared" ca="1" si="205"/>
        <v>-</v>
      </c>
      <c r="D827" s="143" t="str">
        <f t="shared" ca="1" si="205"/>
        <v>-</v>
      </c>
      <c r="E827" s="143" t="str">
        <f t="shared" ca="1" si="205"/>
        <v>-</v>
      </c>
      <c r="F827" s="143" t="str">
        <f t="shared" ca="1" si="205"/>
        <v>-</v>
      </c>
      <c r="G827" s="151" t="str">
        <f t="shared" ca="1" si="205"/>
        <v>-</v>
      </c>
      <c r="H827" s="143" t="e">
        <f t="shared" ca="1" si="195"/>
        <v>#N/A</v>
      </c>
      <c r="I827" s="143" t="e">
        <f t="shared" ca="1" si="196"/>
        <v>#N/A</v>
      </c>
      <c r="J827" s="143" t="e">
        <f t="shared" ca="1" si="197"/>
        <v>#N/A</v>
      </c>
      <c r="K827" s="143" t="e">
        <f t="shared" ca="1" si="198"/>
        <v>#N/A</v>
      </c>
      <c r="L827" s="143" t="e">
        <f t="shared" ca="1" si="199"/>
        <v>#N/A</v>
      </c>
      <c r="M827" s="145" t="str">
        <f t="shared" ca="1" si="203"/>
        <v>-</v>
      </c>
      <c r="N827" s="145" t="str">
        <f t="shared" ca="1" si="201"/>
        <v>-</v>
      </c>
      <c r="O827" s="143" t="e">
        <f t="shared" ca="1" si="200"/>
        <v>#N/A</v>
      </c>
    </row>
    <row r="828" spans="1:15">
      <c r="A828" s="143">
        <v>794</v>
      </c>
      <c r="B828" s="143" t="str">
        <f t="shared" ca="1" si="194"/>
        <v>N</v>
      </c>
      <c r="C828" s="143" t="str">
        <f t="shared" ca="1" si="205"/>
        <v>-</v>
      </c>
      <c r="D828" s="143" t="str">
        <f t="shared" ca="1" si="205"/>
        <v>-</v>
      </c>
      <c r="E828" s="143" t="str">
        <f t="shared" ca="1" si="205"/>
        <v>-</v>
      </c>
      <c r="F828" s="143" t="str">
        <f t="shared" ca="1" si="205"/>
        <v>-</v>
      </c>
      <c r="G828" s="151" t="str">
        <f t="shared" ca="1" si="205"/>
        <v>-</v>
      </c>
      <c r="H828" s="143" t="e">
        <f t="shared" ca="1" si="195"/>
        <v>#N/A</v>
      </c>
      <c r="I828" s="143" t="e">
        <f t="shared" ca="1" si="196"/>
        <v>#N/A</v>
      </c>
      <c r="J828" s="143" t="e">
        <f t="shared" ca="1" si="197"/>
        <v>#N/A</v>
      </c>
      <c r="K828" s="143" t="e">
        <f t="shared" ca="1" si="198"/>
        <v>#N/A</v>
      </c>
      <c r="L828" s="143" t="e">
        <f t="shared" ca="1" si="199"/>
        <v>#N/A</v>
      </c>
      <c r="M828" s="145" t="str">
        <f t="shared" ca="1" si="203"/>
        <v>-</v>
      </c>
      <c r="N828" s="145" t="str">
        <f t="shared" ca="1" si="201"/>
        <v>-</v>
      </c>
      <c r="O828" s="143" t="e">
        <f t="shared" ca="1" si="200"/>
        <v>#N/A</v>
      </c>
    </row>
    <row r="829" spans="1:15">
      <c r="A829" s="143">
        <v>795</v>
      </c>
      <c r="B829" s="143" t="str">
        <f t="shared" ca="1" si="194"/>
        <v>N</v>
      </c>
      <c r="C829" s="143" t="str">
        <f t="shared" ca="1" si="205"/>
        <v>-</v>
      </c>
      <c r="D829" s="143" t="str">
        <f t="shared" ca="1" si="205"/>
        <v>-</v>
      </c>
      <c r="E829" s="143" t="str">
        <f t="shared" ca="1" si="205"/>
        <v>-</v>
      </c>
      <c r="F829" s="143" t="str">
        <f t="shared" ca="1" si="205"/>
        <v>-</v>
      </c>
      <c r="G829" s="151" t="str">
        <f t="shared" ca="1" si="205"/>
        <v>-</v>
      </c>
      <c r="H829" s="143" t="e">
        <f t="shared" ca="1" si="195"/>
        <v>#N/A</v>
      </c>
      <c r="I829" s="143" t="e">
        <f t="shared" ca="1" si="196"/>
        <v>#N/A</v>
      </c>
      <c r="J829" s="143" t="e">
        <f t="shared" ca="1" si="197"/>
        <v>#N/A</v>
      </c>
      <c r="K829" s="143" t="e">
        <f t="shared" ca="1" si="198"/>
        <v>#N/A</v>
      </c>
      <c r="L829" s="143" t="e">
        <f t="shared" ca="1" si="199"/>
        <v>#N/A</v>
      </c>
      <c r="M829" s="145" t="str">
        <f t="shared" ca="1" si="203"/>
        <v>-</v>
      </c>
      <c r="N829" s="145" t="str">
        <f t="shared" ca="1" si="201"/>
        <v>-</v>
      </c>
      <c r="O829" s="143" t="e">
        <f t="shared" ca="1" si="200"/>
        <v>#N/A</v>
      </c>
    </row>
    <row r="830" spans="1:15">
      <c r="A830" s="143">
        <v>796</v>
      </c>
      <c r="B830" s="143" t="str">
        <f t="shared" ca="1" si="194"/>
        <v>N</v>
      </c>
      <c r="C830" s="143" t="str">
        <f t="shared" ca="1" si="205"/>
        <v>-</v>
      </c>
      <c r="D830" s="143" t="str">
        <f t="shared" ca="1" si="205"/>
        <v>-</v>
      </c>
      <c r="E830" s="143" t="str">
        <f t="shared" ca="1" si="205"/>
        <v>-</v>
      </c>
      <c r="F830" s="143" t="str">
        <f t="shared" ca="1" si="205"/>
        <v>-</v>
      </c>
      <c r="G830" s="151" t="str">
        <f t="shared" ca="1" si="205"/>
        <v>-</v>
      </c>
      <c r="H830" s="143" t="e">
        <f t="shared" ca="1" si="195"/>
        <v>#N/A</v>
      </c>
      <c r="I830" s="143" t="e">
        <f t="shared" ca="1" si="196"/>
        <v>#N/A</v>
      </c>
      <c r="J830" s="143" t="e">
        <f t="shared" ca="1" si="197"/>
        <v>#N/A</v>
      </c>
      <c r="K830" s="143" t="e">
        <f t="shared" ca="1" si="198"/>
        <v>#N/A</v>
      </c>
      <c r="L830" s="143" t="e">
        <f t="shared" ca="1" si="199"/>
        <v>#N/A</v>
      </c>
      <c r="M830" s="145" t="str">
        <f t="shared" ca="1" si="203"/>
        <v>-</v>
      </c>
      <c r="N830" s="145" t="str">
        <f t="shared" ca="1" si="201"/>
        <v>-</v>
      </c>
      <c r="O830" s="143" t="e">
        <f t="shared" ca="1" si="200"/>
        <v>#N/A</v>
      </c>
    </row>
    <row r="831" spans="1:15">
      <c r="A831" s="143">
        <v>797</v>
      </c>
      <c r="B831" s="143" t="str">
        <f t="shared" ca="1" si="194"/>
        <v>N</v>
      </c>
      <c r="C831" s="143" t="str">
        <f t="shared" ca="1" si="205"/>
        <v>-</v>
      </c>
      <c r="D831" s="143" t="str">
        <f t="shared" ca="1" si="205"/>
        <v>-</v>
      </c>
      <c r="E831" s="143" t="str">
        <f t="shared" ca="1" si="205"/>
        <v>-</v>
      </c>
      <c r="F831" s="143" t="str">
        <f t="shared" ca="1" si="205"/>
        <v>-</v>
      </c>
      <c r="G831" s="151" t="str">
        <f t="shared" ca="1" si="205"/>
        <v>-</v>
      </c>
      <c r="H831" s="143" t="e">
        <f t="shared" ca="1" si="195"/>
        <v>#N/A</v>
      </c>
      <c r="I831" s="143" t="e">
        <f t="shared" ca="1" si="196"/>
        <v>#N/A</v>
      </c>
      <c r="J831" s="143" t="e">
        <f t="shared" ca="1" si="197"/>
        <v>#N/A</v>
      </c>
      <c r="K831" s="143" t="e">
        <f t="shared" ca="1" si="198"/>
        <v>#N/A</v>
      </c>
      <c r="L831" s="143" t="e">
        <f t="shared" ca="1" si="199"/>
        <v>#N/A</v>
      </c>
      <c r="M831" s="145" t="str">
        <f t="shared" ca="1" si="203"/>
        <v>-</v>
      </c>
      <c r="N831" s="145" t="str">
        <f t="shared" ca="1" si="201"/>
        <v>-</v>
      </c>
      <c r="O831" s="143" t="e">
        <f t="shared" ca="1" si="200"/>
        <v>#N/A</v>
      </c>
    </row>
    <row r="832" spans="1:15">
      <c r="A832" s="143">
        <v>798</v>
      </c>
      <c r="B832" s="143" t="str">
        <f t="shared" ca="1" si="194"/>
        <v>N</v>
      </c>
      <c r="C832" s="143" t="str">
        <f t="shared" ca="1" si="205"/>
        <v>-</v>
      </c>
      <c r="D832" s="143" t="str">
        <f t="shared" ca="1" si="205"/>
        <v>-</v>
      </c>
      <c r="E832" s="143" t="str">
        <f t="shared" ca="1" si="205"/>
        <v>-</v>
      </c>
      <c r="F832" s="143" t="str">
        <f t="shared" ca="1" si="205"/>
        <v>-</v>
      </c>
      <c r="G832" s="151" t="str">
        <f t="shared" ca="1" si="205"/>
        <v>-</v>
      </c>
      <c r="H832" s="143" t="e">
        <f t="shared" ca="1" si="195"/>
        <v>#N/A</v>
      </c>
      <c r="I832" s="143" t="e">
        <f t="shared" ca="1" si="196"/>
        <v>#N/A</v>
      </c>
      <c r="J832" s="143" t="e">
        <f t="shared" ca="1" si="197"/>
        <v>#N/A</v>
      </c>
      <c r="K832" s="143" t="e">
        <f t="shared" ca="1" si="198"/>
        <v>#N/A</v>
      </c>
      <c r="L832" s="143" t="e">
        <f t="shared" ca="1" si="199"/>
        <v>#N/A</v>
      </c>
      <c r="M832" s="145" t="str">
        <f t="shared" ca="1" si="203"/>
        <v>-</v>
      </c>
      <c r="N832" s="145" t="str">
        <f t="shared" ca="1" si="201"/>
        <v>-</v>
      </c>
      <c r="O832" s="143" t="e">
        <f t="shared" ca="1" si="200"/>
        <v>#N/A</v>
      </c>
    </row>
    <row r="833" spans="1:15">
      <c r="A833" s="143">
        <v>799</v>
      </c>
      <c r="B833" s="143" t="str">
        <f t="shared" ca="1" si="194"/>
        <v>N</v>
      </c>
      <c r="C833" s="143" t="str">
        <f t="shared" ca="1" si="205"/>
        <v>-</v>
      </c>
      <c r="D833" s="143" t="str">
        <f t="shared" ca="1" si="205"/>
        <v>-</v>
      </c>
      <c r="E833" s="143" t="str">
        <f t="shared" ca="1" si="205"/>
        <v>-</v>
      </c>
      <c r="F833" s="143" t="str">
        <f t="shared" ca="1" si="205"/>
        <v>-</v>
      </c>
      <c r="G833" s="151" t="str">
        <f t="shared" ca="1" si="205"/>
        <v>-</v>
      </c>
      <c r="H833" s="143" t="e">
        <f t="shared" ca="1" si="195"/>
        <v>#N/A</v>
      </c>
      <c r="I833" s="143" t="e">
        <f t="shared" ca="1" si="196"/>
        <v>#N/A</v>
      </c>
      <c r="J833" s="143" t="e">
        <f t="shared" ca="1" si="197"/>
        <v>#N/A</v>
      </c>
      <c r="K833" s="143" t="e">
        <f t="shared" ca="1" si="198"/>
        <v>#N/A</v>
      </c>
      <c r="L833" s="143" t="e">
        <f t="shared" ca="1" si="199"/>
        <v>#N/A</v>
      </c>
      <c r="M833" s="145" t="str">
        <f t="shared" ca="1" si="203"/>
        <v>-</v>
      </c>
      <c r="N833" s="145" t="str">
        <f t="shared" ca="1" si="201"/>
        <v>-</v>
      </c>
      <c r="O833" s="143" t="e">
        <f t="shared" ca="1" si="200"/>
        <v>#N/A</v>
      </c>
    </row>
    <row r="834" spans="1:15">
      <c r="A834" s="143">
        <v>800</v>
      </c>
      <c r="B834" s="143" t="str">
        <f t="shared" ca="1" si="194"/>
        <v>N</v>
      </c>
      <c r="C834" s="143" t="str">
        <f t="shared" ca="1" si="205"/>
        <v>-</v>
      </c>
      <c r="D834" s="143" t="str">
        <f t="shared" ca="1" si="205"/>
        <v>-</v>
      </c>
      <c r="E834" s="143" t="str">
        <f t="shared" ca="1" si="205"/>
        <v>-</v>
      </c>
      <c r="F834" s="143" t="str">
        <f t="shared" ca="1" si="205"/>
        <v>-</v>
      </c>
      <c r="G834" s="151" t="str">
        <f t="shared" ca="1" si="205"/>
        <v>-</v>
      </c>
      <c r="H834" s="143" t="e">
        <f t="shared" ca="1" si="195"/>
        <v>#N/A</v>
      </c>
      <c r="I834" s="143" t="e">
        <f t="shared" ca="1" si="196"/>
        <v>#N/A</v>
      </c>
      <c r="J834" s="143" t="e">
        <f t="shared" ca="1" si="197"/>
        <v>#N/A</v>
      </c>
      <c r="K834" s="143" t="e">
        <f t="shared" ca="1" si="198"/>
        <v>#N/A</v>
      </c>
      <c r="L834" s="143" t="e">
        <f t="shared" ca="1" si="199"/>
        <v>#N/A</v>
      </c>
      <c r="M834" s="145" t="str">
        <f t="shared" ca="1" si="203"/>
        <v>-</v>
      </c>
      <c r="N834" s="145" t="str">
        <f t="shared" ca="1" si="201"/>
        <v>-</v>
      </c>
      <c r="O834" s="143" t="e">
        <f t="shared" ca="1" si="200"/>
        <v>#N/A</v>
      </c>
    </row>
    <row r="835" spans="1:15">
      <c r="A835" s="143">
        <v>801</v>
      </c>
      <c r="B835" s="143" t="str">
        <f t="shared" ca="1" si="194"/>
        <v>N</v>
      </c>
      <c r="C835" s="143" t="str">
        <f t="shared" ref="C835:G844" ca="1" si="206">IF($B835="OK",OFFSET(gen_sort_ul,$A835,C$26),"-")</f>
        <v>-</v>
      </c>
      <c r="D835" s="143" t="str">
        <f t="shared" ca="1" si="206"/>
        <v>-</v>
      </c>
      <c r="E835" s="143" t="str">
        <f t="shared" ca="1" si="206"/>
        <v>-</v>
      </c>
      <c r="F835" s="143" t="str">
        <f t="shared" ca="1" si="206"/>
        <v>-</v>
      </c>
      <c r="G835" s="151" t="str">
        <f t="shared" ca="1" si="206"/>
        <v>-</v>
      </c>
      <c r="H835" s="143" t="e">
        <f t="shared" ca="1" si="195"/>
        <v>#N/A</v>
      </c>
      <c r="I835" s="143" t="e">
        <f t="shared" ca="1" si="196"/>
        <v>#N/A</v>
      </c>
      <c r="J835" s="143" t="e">
        <f t="shared" ca="1" si="197"/>
        <v>#N/A</v>
      </c>
      <c r="K835" s="143" t="e">
        <f t="shared" ca="1" si="198"/>
        <v>#N/A</v>
      </c>
      <c r="L835" s="143" t="e">
        <f t="shared" ca="1" si="199"/>
        <v>#N/A</v>
      </c>
      <c r="M835" s="145" t="str">
        <f t="shared" ca="1" si="203"/>
        <v>-</v>
      </c>
      <c r="N835" s="145" t="str">
        <f t="shared" ca="1" si="201"/>
        <v>-</v>
      </c>
      <c r="O835" s="143" t="e">
        <f t="shared" ca="1" si="200"/>
        <v>#N/A</v>
      </c>
    </row>
    <row r="836" spans="1:15">
      <c r="A836" s="143">
        <v>802</v>
      </c>
      <c r="B836" s="143" t="str">
        <f t="shared" ca="1" si="194"/>
        <v>N</v>
      </c>
      <c r="C836" s="143" t="str">
        <f t="shared" ca="1" si="206"/>
        <v>-</v>
      </c>
      <c r="D836" s="143" t="str">
        <f t="shared" ca="1" si="206"/>
        <v>-</v>
      </c>
      <c r="E836" s="143" t="str">
        <f t="shared" ca="1" si="206"/>
        <v>-</v>
      </c>
      <c r="F836" s="143" t="str">
        <f t="shared" ca="1" si="206"/>
        <v>-</v>
      </c>
      <c r="G836" s="151" t="str">
        <f t="shared" ca="1" si="206"/>
        <v>-</v>
      </c>
      <c r="H836" s="143" t="e">
        <f t="shared" ca="1" si="195"/>
        <v>#N/A</v>
      </c>
      <c r="I836" s="143" t="e">
        <f t="shared" ca="1" si="196"/>
        <v>#N/A</v>
      </c>
      <c r="J836" s="143" t="e">
        <f t="shared" ca="1" si="197"/>
        <v>#N/A</v>
      </c>
      <c r="K836" s="143" t="e">
        <f t="shared" ca="1" si="198"/>
        <v>#N/A</v>
      </c>
      <c r="L836" s="143" t="e">
        <f t="shared" ca="1" si="199"/>
        <v>#N/A</v>
      </c>
      <c r="M836" s="145" t="str">
        <f t="shared" ca="1" si="203"/>
        <v>-</v>
      </c>
      <c r="N836" s="145" t="str">
        <f t="shared" ca="1" si="201"/>
        <v>-</v>
      </c>
      <c r="O836" s="143" t="e">
        <f t="shared" ca="1" si="200"/>
        <v>#N/A</v>
      </c>
    </row>
    <row r="837" spans="1:15">
      <c r="A837" s="143">
        <v>803</v>
      </c>
      <c r="B837" s="143" t="str">
        <f t="shared" ca="1" si="194"/>
        <v>N</v>
      </c>
      <c r="C837" s="143" t="str">
        <f t="shared" ca="1" si="206"/>
        <v>-</v>
      </c>
      <c r="D837" s="143" t="str">
        <f t="shared" ca="1" si="206"/>
        <v>-</v>
      </c>
      <c r="E837" s="143" t="str">
        <f t="shared" ca="1" si="206"/>
        <v>-</v>
      </c>
      <c r="F837" s="143" t="str">
        <f t="shared" ca="1" si="206"/>
        <v>-</v>
      </c>
      <c r="G837" s="151" t="str">
        <f t="shared" ca="1" si="206"/>
        <v>-</v>
      </c>
      <c r="H837" s="143" t="e">
        <f t="shared" ca="1" si="195"/>
        <v>#N/A</v>
      </c>
      <c r="I837" s="143" t="e">
        <f t="shared" ca="1" si="196"/>
        <v>#N/A</v>
      </c>
      <c r="J837" s="143" t="e">
        <f t="shared" ca="1" si="197"/>
        <v>#N/A</v>
      </c>
      <c r="K837" s="143" t="e">
        <f t="shared" ca="1" si="198"/>
        <v>#N/A</v>
      </c>
      <c r="L837" s="143" t="e">
        <f t="shared" ca="1" si="199"/>
        <v>#N/A</v>
      </c>
      <c r="M837" s="145" t="str">
        <f t="shared" ca="1" si="203"/>
        <v>-</v>
      </c>
      <c r="N837" s="145" t="str">
        <f t="shared" ca="1" si="201"/>
        <v>-</v>
      </c>
      <c r="O837" s="143" t="e">
        <f t="shared" ca="1" si="200"/>
        <v>#N/A</v>
      </c>
    </row>
    <row r="838" spans="1:15">
      <c r="A838" s="143">
        <v>804</v>
      </c>
      <c r="B838" s="143" t="str">
        <f t="shared" ca="1" si="194"/>
        <v>N</v>
      </c>
      <c r="C838" s="143" t="str">
        <f t="shared" ca="1" si="206"/>
        <v>-</v>
      </c>
      <c r="D838" s="143" t="str">
        <f t="shared" ca="1" si="206"/>
        <v>-</v>
      </c>
      <c r="E838" s="143" t="str">
        <f t="shared" ca="1" si="206"/>
        <v>-</v>
      </c>
      <c r="F838" s="143" t="str">
        <f t="shared" ca="1" si="206"/>
        <v>-</v>
      </c>
      <c r="G838" s="151" t="str">
        <f t="shared" ca="1" si="206"/>
        <v>-</v>
      </c>
      <c r="H838" s="143" t="e">
        <f t="shared" ca="1" si="195"/>
        <v>#N/A</v>
      </c>
      <c r="I838" s="143" t="e">
        <f t="shared" ca="1" si="196"/>
        <v>#N/A</v>
      </c>
      <c r="J838" s="143" t="e">
        <f t="shared" ca="1" si="197"/>
        <v>#N/A</v>
      </c>
      <c r="K838" s="143" t="e">
        <f t="shared" ca="1" si="198"/>
        <v>#N/A</v>
      </c>
      <c r="L838" s="143" t="e">
        <f t="shared" ca="1" si="199"/>
        <v>#N/A</v>
      </c>
      <c r="M838" s="145" t="str">
        <f t="shared" ca="1" si="203"/>
        <v>-</v>
      </c>
      <c r="N838" s="145" t="str">
        <f t="shared" ca="1" si="201"/>
        <v>-</v>
      </c>
      <c r="O838" s="143" t="e">
        <f t="shared" ca="1" si="200"/>
        <v>#N/A</v>
      </c>
    </row>
    <row r="839" spans="1:15">
      <c r="A839" s="143">
        <v>805</v>
      </c>
      <c r="B839" s="143" t="str">
        <f t="shared" ca="1" si="194"/>
        <v>N</v>
      </c>
      <c r="C839" s="143" t="str">
        <f t="shared" ca="1" si="206"/>
        <v>-</v>
      </c>
      <c r="D839" s="143" t="str">
        <f t="shared" ca="1" si="206"/>
        <v>-</v>
      </c>
      <c r="E839" s="143" t="str">
        <f t="shared" ca="1" si="206"/>
        <v>-</v>
      </c>
      <c r="F839" s="143" t="str">
        <f t="shared" ca="1" si="206"/>
        <v>-</v>
      </c>
      <c r="G839" s="151" t="str">
        <f t="shared" ca="1" si="206"/>
        <v>-</v>
      </c>
      <c r="H839" s="143" t="e">
        <f t="shared" ca="1" si="195"/>
        <v>#N/A</v>
      </c>
      <c r="I839" s="143" t="e">
        <f t="shared" ca="1" si="196"/>
        <v>#N/A</v>
      </c>
      <c r="J839" s="143" t="e">
        <f t="shared" ca="1" si="197"/>
        <v>#N/A</v>
      </c>
      <c r="K839" s="143" t="e">
        <f t="shared" ca="1" si="198"/>
        <v>#N/A</v>
      </c>
      <c r="L839" s="143" t="e">
        <f t="shared" ca="1" si="199"/>
        <v>#N/A</v>
      </c>
      <c r="M839" s="145" t="str">
        <f t="shared" ca="1" si="203"/>
        <v>-</v>
      </c>
      <c r="N839" s="145" t="str">
        <f t="shared" ca="1" si="201"/>
        <v>-</v>
      </c>
      <c r="O839" s="143" t="e">
        <f t="shared" ca="1" si="200"/>
        <v>#N/A</v>
      </c>
    </row>
    <row r="840" spans="1:15">
      <c r="A840" s="143">
        <v>806</v>
      </c>
      <c r="B840" s="143" t="str">
        <f t="shared" ca="1" si="194"/>
        <v>N</v>
      </c>
      <c r="C840" s="143" t="str">
        <f t="shared" ca="1" si="206"/>
        <v>-</v>
      </c>
      <c r="D840" s="143" t="str">
        <f t="shared" ca="1" si="206"/>
        <v>-</v>
      </c>
      <c r="E840" s="143" t="str">
        <f t="shared" ca="1" si="206"/>
        <v>-</v>
      </c>
      <c r="F840" s="143" t="str">
        <f t="shared" ca="1" si="206"/>
        <v>-</v>
      </c>
      <c r="G840" s="151" t="str">
        <f t="shared" ca="1" si="206"/>
        <v>-</v>
      </c>
      <c r="H840" s="143" t="e">
        <f t="shared" ca="1" si="195"/>
        <v>#N/A</v>
      </c>
      <c r="I840" s="143" t="e">
        <f t="shared" ca="1" si="196"/>
        <v>#N/A</v>
      </c>
      <c r="J840" s="143" t="e">
        <f t="shared" ca="1" si="197"/>
        <v>#N/A</v>
      </c>
      <c r="K840" s="143" t="e">
        <f t="shared" ca="1" si="198"/>
        <v>#N/A</v>
      </c>
      <c r="L840" s="143" t="e">
        <f t="shared" ca="1" si="199"/>
        <v>#N/A</v>
      </c>
      <c r="M840" s="145" t="str">
        <f t="shared" ca="1" si="203"/>
        <v>-</v>
      </c>
      <c r="N840" s="145" t="str">
        <f t="shared" ca="1" si="201"/>
        <v>-</v>
      </c>
      <c r="O840" s="143" t="e">
        <f t="shared" ca="1" si="200"/>
        <v>#N/A</v>
      </c>
    </row>
    <row r="841" spans="1:15">
      <c r="A841" s="143">
        <v>807</v>
      </c>
      <c r="B841" s="143" t="str">
        <f t="shared" ca="1" si="194"/>
        <v>N</v>
      </c>
      <c r="C841" s="143" t="str">
        <f t="shared" ca="1" si="206"/>
        <v>-</v>
      </c>
      <c r="D841" s="143" t="str">
        <f t="shared" ca="1" si="206"/>
        <v>-</v>
      </c>
      <c r="E841" s="143" t="str">
        <f t="shared" ca="1" si="206"/>
        <v>-</v>
      </c>
      <c r="F841" s="143" t="str">
        <f t="shared" ca="1" si="206"/>
        <v>-</v>
      </c>
      <c r="G841" s="151" t="str">
        <f t="shared" ca="1" si="206"/>
        <v>-</v>
      </c>
      <c r="H841" s="143" t="e">
        <f t="shared" ca="1" si="195"/>
        <v>#N/A</v>
      </c>
      <c r="I841" s="143" t="e">
        <f t="shared" ca="1" si="196"/>
        <v>#N/A</v>
      </c>
      <c r="J841" s="143" t="e">
        <f t="shared" ca="1" si="197"/>
        <v>#N/A</v>
      </c>
      <c r="K841" s="143" t="e">
        <f t="shared" ca="1" si="198"/>
        <v>#N/A</v>
      </c>
      <c r="L841" s="143" t="e">
        <f t="shared" ca="1" si="199"/>
        <v>#N/A</v>
      </c>
      <c r="M841" s="145" t="str">
        <f t="shared" ca="1" si="203"/>
        <v>-</v>
      </c>
      <c r="N841" s="145" t="str">
        <f t="shared" ca="1" si="201"/>
        <v>-</v>
      </c>
      <c r="O841" s="143" t="e">
        <f t="shared" ca="1" si="200"/>
        <v>#N/A</v>
      </c>
    </row>
    <row r="842" spans="1:15">
      <c r="A842" s="143">
        <v>808</v>
      </c>
      <c r="B842" s="143" t="str">
        <f t="shared" ca="1" si="194"/>
        <v>N</v>
      </c>
      <c r="C842" s="143" t="str">
        <f t="shared" ca="1" si="206"/>
        <v>-</v>
      </c>
      <c r="D842" s="143" t="str">
        <f t="shared" ca="1" si="206"/>
        <v>-</v>
      </c>
      <c r="E842" s="143" t="str">
        <f t="shared" ca="1" si="206"/>
        <v>-</v>
      </c>
      <c r="F842" s="143" t="str">
        <f t="shared" ca="1" si="206"/>
        <v>-</v>
      </c>
      <c r="G842" s="151" t="str">
        <f t="shared" ca="1" si="206"/>
        <v>-</v>
      </c>
      <c r="H842" s="143" t="e">
        <f t="shared" ca="1" si="195"/>
        <v>#N/A</v>
      </c>
      <c r="I842" s="143" t="e">
        <f t="shared" ca="1" si="196"/>
        <v>#N/A</v>
      </c>
      <c r="J842" s="143" t="e">
        <f t="shared" ca="1" si="197"/>
        <v>#N/A</v>
      </c>
      <c r="K842" s="143" t="e">
        <f t="shared" ca="1" si="198"/>
        <v>#N/A</v>
      </c>
      <c r="L842" s="143" t="e">
        <f t="shared" ca="1" si="199"/>
        <v>#N/A</v>
      </c>
      <c r="M842" s="145" t="str">
        <f t="shared" ca="1" si="203"/>
        <v>-</v>
      </c>
      <c r="N842" s="145" t="str">
        <f t="shared" ca="1" si="201"/>
        <v>-</v>
      </c>
      <c r="O842" s="143" t="e">
        <f t="shared" ca="1" si="200"/>
        <v>#N/A</v>
      </c>
    </row>
    <row r="843" spans="1:15">
      <c r="A843" s="143">
        <v>809</v>
      </c>
      <c r="B843" s="143" t="str">
        <f t="shared" ca="1" si="194"/>
        <v>N</v>
      </c>
      <c r="C843" s="143" t="str">
        <f t="shared" ca="1" si="206"/>
        <v>-</v>
      </c>
      <c r="D843" s="143" t="str">
        <f t="shared" ca="1" si="206"/>
        <v>-</v>
      </c>
      <c r="E843" s="143" t="str">
        <f t="shared" ca="1" si="206"/>
        <v>-</v>
      </c>
      <c r="F843" s="143" t="str">
        <f t="shared" ca="1" si="206"/>
        <v>-</v>
      </c>
      <c r="G843" s="151" t="str">
        <f t="shared" ca="1" si="206"/>
        <v>-</v>
      </c>
      <c r="H843" s="143" t="e">
        <f t="shared" ca="1" si="195"/>
        <v>#N/A</v>
      </c>
      <c r="I843" s="143" t="e">
        <f t="shared" ca="1" si="196"/>
        <v>#N/A</v>
      </c>
      <c r="J843" s="143" t="e">
        <f t="shared" ca="1" si="197"/>
        <v>#N/A</v>
      </c>
      <c r="K843" s="143" t="e">
        <f t="shared" ca="1" si="198"/>
        <v>#N/A</v>
      </c>
      <c r="L843" s="143" t="e">
        <f t="shared" ca="1" si="199"/>
        <v>#N/A</v>
      </c>
      <c r="M843" s="145" t="str">
        <f t="shared" ca="1" si="203"/>
        <v>-</v>
      </c>
      <c r="N843" s="145" t="str">
        <f t="shared" ca="1" si="201"/>
        <v>-</v>
      </c>
      <c r="O843" s="143" t="e">
        <f t="shared" ca="1" si="200"/>
        <v>#N/A</v>
      </c>
    </row>
    <row r="844" spans="1:15">
      <c r="A844" s="143">
        <v>810</v>
      </c>
      <c r="B844" s="143" t="str">
        <f t="shared" ca="1" si="194"/>
        <v>N</v>
      </c>
      <c r="C844" s="143" t="str">
        <f t="shared" ca="1" si="206"/>
        <v>-</v>
      </c>
      <c r="D844" s="143" t="str">
        <f t="shared" ca="1" si="206"/>
        <v>-</v>
      </c>
      <c r="E844" s="143" t="str">
        <f t="shared" ca="1" si="206"/>
        <v>-</v>
      </c>
      <c r="F844" s="143" t="str">
        <f t="shared" ca="1" si="206"/>
        <v>-</v>
      </c>
      <c r="G844" s="151" t="str">
        <f t="shared" ca="1" si="206"/>
        <v>-</v>
      </c>
      <c r="H844" s="143" t="e">
        <f t="shared" ca="1" si="195"/>
        <v>#N/A</v>
      </c>
      <c r="I844" s="143" t="e">
        <f t="shared" ca="1" si="196"/>
        <v>#N/A</v>
      </c>
      <c r="J844" s="143" t="e">
        <f t="shared" ca="1" si="197"/>
        <v>#N/A</v>
      </c>
      <c r="K844" s="143" t="e">
        <f t="shared" ca="1" si="198"/>
        <v>#N/A</v>
      </c>
      <c r="L844" s="143" t="e">
        <f t="shared" ca="1" si="199"/>
        <v>#N/A</v>
      </c>
      <c r="M844" s="145" t="str">
        <f t="shared" ca="1" si="203"/>
        <v>-</v>
      </c>
      <c r="N844" s="145" t="str">
        <f t="shared" ca="1" si="201"/>
        <v>-</v>
      </c>
      <c r="O844" s="143" t="e">
        <f t="shared" ca="1" si="200"/>
        <v>#N/A</v>
      </c>
    </row>
    <row r="845" spans="1:15">
      <c r="A845" s="143">
        <v>811</v>
      </c>
      <c r="B845" s="143" t="str">
        <f t="shared" ca="1" si="194"/>
        <v>N</v>
      </c>
      <c r="C845" s="143" t="str">
        <f t="shared" ref="C845:G854" ca="1" si="207">IF($B845="OK",OFFSET(gen_sort_ul,$A845,C$26),"-")</f>
        <v>-</v>
      </c>
      <c r="D845" s="143" t="str">
        <f t="shared" ca="1" si="207"/>
        <v>-</v>
      </c>
      <c r="E845" s="143" t="str">
        <f t="shared" ca="1" si="207"/>
        <v>-</v>
      </c>
      <c r="F845" s="143" t="str">
        <f t="shared" ca="1" si="207"/>
        <v>-</v>
      </c>
      <c r="G845" s="151" t="str">
        <f t="shared" ca="1" si="207"/>
        <v>-</v>
      </c>
      <c r="H845" s="143" t="e">
        <f t="shared" ca="1" si="195"/>
        <v>#N/A</v>
      </c>
      <c r="I845" s="143" t="e">
        <f t="shared" ca="1" si="196"/>
        <v>#N/A</v>
      </c>
      <c r="J845" s="143" t="e">
        <f t="shared" ca="1" si="197"/>
        <v>#N/A</v>
      </c>
      <c r="K845" s="143" t="e">
        <f t="shared" ca="1" si="198"/>
        <v>#N/A</v>
      </c>
      <c r="L845" s="143" t="e">
        <f t="shared" ca="1" si="199"/>
        <v>#N/A</v>
      </c>
      <c r="M845" s="145" t="str">
        <f t="shared" ca="1" si="203"/>
        <v>-</v>
      </c>
      <c r="N845" s="145" t="str">
        <f t="shared" ca="1" si="201"/>
        <v>-</v>
      </c>
      <c r="O845" s="143" t="e">
        <f t="shared" ca="1" si="200"/>
        <v>#N/A</v>
      </c>
    </row>
    <row r="846" spans="1:15">
      <c r="A846" s="143">
        <v>812</v>
      </c>
      <c r="B846" s="143" t="str">
        <f t="shared" ca="1" si="194"/>
        <v>N</v>
      </c>
      <c r="C846" s="143" t="str">
        <f t="shared" ca="1" si="207"/>
        <v>-</v>
      </c>
      <c r="D846" s="143" t="str">
        <f t="shared" ca="1" si="207"/>
        <v>-</v>
      </c>
      <c r="E846" s="143" t="str">
        <f t="shared" ca="1" si="207"/>
        <v>-</v>
      </c>
      <c r="F846" s="143" t="str">
        <f t="shared" ca="1" si="207"/>
        <v>-</v>
      </c>
      <c r="G846" s="151" t="str">
        <f t="shared" ca="1" si="207"/>
        <v>-</v>
      </c>
      <c r="H846" s="143" t="e">
        <f t="shared" ca="1" si="195"/>
        <v>#N/A</v>
      </c>
      <c r="I846" s="143" t="e">
        <f t="shared" ca="1" si="196"/>
        <v>#N/A</v>
      </c>
      <c r="J846" s="143" t="e">
        <f t="shared" ca="1" si="197"/>
        <v>#N/A</v>
      </c>
      <c r="K846" s="143" t="e">
        <f t="shared" ca="1" si="198"/>
        <v>#N/A</v>
      </c>
      <c r="L846" s="143" t="e">
        <f t="shared" ca="1" si="199"/>
        <v>#N/A</v>
      </c>
      <c r="M846" s="145" t="str">
        <f t="shared" ca="1" si="203"/>
        <v>-</v>
      </c>
      <c r="N846" s="145" t="str">
        <f t="shared" ca="1" si="201"/>
        <v>-</v>
      </c>
      <c r="O846" s="143" t="e">
        <f t="shared" ca="1" si="200"/>
        <v>#N/A</v>
      </c>
    </row>
    <row r="847" spans="1:15">
      <c r="A847" s="143">
        <v>813</v>
      </c>
      <c r="B847" s="143" t="str">
        <f t="shared" ca="1" si="194"/>
        <v>N</v>
      </c>
      <c r="C847" s="143" t="str">
        <f t="shared" ca="1" si="207"/>
        <v>-</v>
      </c>
      <c r="D847" s="143" t="str">
        <f t="shared" ca="1" si="207"/>
        <v>-</v>
      </c>
      <c r="E847" s="143" t="str">
        <f t="shared" ca="1" si="207"/>
        <v>-</v>
      </c>
      <c r="F847" s="143" t="str">
        <f t="shared" ca="1" si="207"/>
        <v>-</v>
      </c>
      <c r="G847" s="151" t="str">
        <f t="shared" ca="1" si="207"/>
        <v>-</v>
      </c>
      <c r="H847" s="143" t="e">
        <f t="shared" ca="1" si="195"/>
        <v>#N/A</v>
      </c>
      <c r="I847" s="143" t="e">
        <f t="shared" ca="1" si="196"/>
        <v>#N/A</v>
      </c>
      <c r="J847" s="143" t="e">
        <f t="shared" ca="1" si="197"/>
        <v>#N/A</v>
      </c>
      <c r="K847" s="143" t="e">
        <f t="shared" ca="1" si="198"/>
        <v>#N/A</v>
      </c>
      <c r="L847" s="143" t="e">
        <f t="shared" ca="1" si="199"/>
        <v>#N/A</v>
      </c>
      <c r="M847" s="145" t="str">
        <f t="shared" ca="1" si="203"/>
        <v>-</v>
      </c>
      <c r="N847" s="145" t="str">
        <f t="shared" ca="1" si="201"/>
        <v>-</v>
      </c>
      <c r="O847" s="143" t="e">
        <f t="shared" ca="1" si="200"/>
        <v>#N/A</v>
      </c>
    </row>
    <row r="848" spans="1:15">
      <c r="A848" s="143">
        <v>814</v>
      </c>
      <c r="B848" s="143" t="str">
        <f t="shared" ca="1" si="194"/>
        <v>N</v>
      </c>
      <c r="C848" s="143" t="str">
        <f t="shared" ca="1" si="207"/>
        <v>-</v>
      </c>
      <c r="D848" s="143" t="str">
        <f t="shared" ca="1" si="207"/>
        <v>-</v>
      </c>
      <c r="E848" s="143" t="str">
        <f t="shared" ca="1" si="207"/>
        <v>-</v>
      </c>
      <c r="F848" s="143" t="str">
        <f t="shared" ca="1" si="207"/>
        <v>-</v>
      </c>
      <c r="G848" s="151" t="str">
        <f t="shared" ca="1" si="207"/>
        <v>-</v>
      </c>
      <c r="H848" s="143" t="e">
        <f t="shared" ca="1" si="195"/>
        <v>#N/A</v>
      </c>
      <c r="I848" s="143" t="e">
        <f t="shared" ca="1" si="196"/>
        <v>#N/A</v>
      </c>
      <c r="J848" s="143" t="e">
        <f t="shared" ca="1" si="197"/>
        <v>#N/A</v>
      </c>
      <c r="K848" s="143" t="e">
        <f t="shared" ca="1" si="198"/>
        <v>#N/A</v>
      </c>
      <c r="L848" s="143" t="e">
        <f t="shared" ca="1" si="199"/>
        <v>#N/A</v>
      </c>
      <c r="M848" s="145" t="str">
        <f t="shared" ca="1" si="203"/>
        <v>-</v>
      </c>
      <c r="N848" s="145" t="str">
        <f t="shared" ca="1" si="201"/>
        <v>-</v>
      </c>
      <c r="O848" s="143" t="e">
        <f t="shared" ca="1" si="200"/>
        <v>#N/A</v>
      </c>
    </row>
    <row r="849" spans="1:15">
      <c r="A849" s="143">
        <v>815</v>
      </c>
      <c r="B849" s="143" t="str">
        <f t="shared" ca="1" si="194"/>
        <v>N</v>
      </c>
      <c r="C849" s="143" t="str">
        <f t="shared" ca="1" si="207"/>
        <v>-</v>
      </c>
      <c r="D849" s="143" t="str">
        <f t="shared" ca="1" si="207"/>
        <v>-</v>
      </c>
      <c r="E849" s="143" t="str">
        <f t="shared" ca="1" si="207"/>
        <v>-</v>
      </c>
      <c r="F849" s="143" t="str">
        <f t="shared" ca="1" si="207"/>
        <v>-</v>
      </c>
      <c r="G849" s="151" t="str">
        <f t="shared" ca="1" si="207"/>
        <v>-</v>
      </c>
      <c r="H849" s="143" t="e">
        <f t="shared" ca="1" si="195"/>
        <v>#N/A</v>
      </c>
      <c r="I849" s="143" t="e">
        <f t="shared" ca="1" si="196"/>
        <v>#N/A</v>
      </c>
      <c r="J849" s="143" t="e">
        <f t="shared" ca="1" si="197"/>
        <v>#N/A</v>
      </c>
      <c r="K849" s="143" t="e">
        <f t="shared" ca="1" si="198"/>
        <v>#N/A</v>
      </c>
      <c r="L849" s="143" t="e">
        <f t="shared" ca="1" si="199"/>
        <v>#N/A</v>
      </c>
      <c r="M849" s="145" t="str">
        <f t="shared" ca="1" si="203"/>
        <v>-</v>
      </c>
      <c r="N849" s="145" t="str">
        <f t="shared" ca="1" si="201"/>
        <v>-</v>
      </c>
      <c r="O849" s="143" t="e">
        <f t="shared" ca="1" si="200"/>
        <v>#N/A</v>
      </c>
    </row>
    <row r="850" spans="1:15">
      <c r="A850" s="143">
        <v>816</v>
      </c>
      <c r="B850" s="143" t="str">
        <f t="shared" ca="1" si="194"/>
        <v>N</v>
      </c>
      <c r="C850" s="143" t="str">
        <f t="shared" ca="1" si="207"/>
        <v>-</v>
      </c>
      <c r="D850" s="143" t="str">
        <f t="shared" ca="1" si="207"/>
        <v>-</v>
      </c>
      <c r="E850" s="143" t="str">
        <f t="shared" ca="1" si="207"/>
        <v>-</v>
      </c>
      <c r="F850" s="143" t="str">
        <f t="shared" ca="1" si="207"/>
        <v>-</v>
      </c>
      <c r="G850" s="151" t="str">
        <f t="shared" ca="1" si="207"/>
        <v>-</v>
      </c>
      <c r="H850" s="143" t="e">
        <f t="shared" ca="1" si="195"/>
        <v>#N/A</v>
      </c>
      <c r="I850" s="143" t="e">
        <f t="shared" ca="1" si="196"/>
        <v>#N/A</v>
      </c>
      <c r="J850" s="143" t="e">
        <f t="shared" ca="1" si="197"/>
        <v>#N/A</v>
      </c>
      <c r="K850" s="143" t="e">
        <f t="shared" ca="1" si="198"/>
        <v>#N/A</v>
      </c>
      <c r="L850" s="143" t="e">
        <f t="shared" ca="1" si="199"/>
        <v>#N/A</v>
      </c>
      <c r="M850" s="145" t="str">
        <f t="shared" ca="1" si="203"/>
        <v>-</v>
      </c>
      <c r="N850" s="145" t="str">
        <f t="shared" ca="1" si="201"/>
        <v>-</v>
      </c>
      <c r="O850" s="143" t="e">
        <f t="shared" ca="1" si="200"/>
        <v>#N/A</v>
      </c>
    </row>
    <row r="851" spans="1:15">
      <c r="A851" s="143">
        <v>817</v>
      </c>
      <c r="B851" s="143" t="str">
        <f t="shared" ca="1" si="194"/>
        <v>N</v>
      </c>
      <c r="C851" s="143" t="str">
        <f t="shared" ca="1" si="207"/>
        <v>-</v>
      </c>
      <c r="D851" s="143" t="str">
        <f t="shared" ca="1" si="207"/>
        <v>-</v>
      </c>
      <c r="E851" s="143" t="str">
        <f t="shared" ca="1" si="207"/>
        <v>-</v>
      </c>
      <c r="F851" s="143" t="str">
        <f t="shared" ca="1" si="207"/>
        <v>-</v>
      </c>
      <c r="G851" s="151" t="str">
        <f t="shared" ca="1" si="207"/>
        <v>-</v>
      </c>
      <c r="H851" s="143" t="e">
        <f t="shared" ca="1" si="195"/>
        <v>#N/A</v>
      </c>
      <c r="I851" s="143" t="e">
        <f t="shared" ca="1" si="196"/>
        <v>#N/A</v>
      </c>
      <c r="J851" s="143" t="e">
        <f t="shared" ca="1" si="197"/>
        <v>#N/A</v>
      </c>
      <c r="K851" s="143" t="e">
        <f t="shared" ca="1" si="198"/>
        <v>#N/A</v>
      </c>
      <c r="L851" s="143" t="e">
        <f t="shared" ca="1" si="199"/>
        <v>#N/A</v>
      </c>
      <c r="M851" s="145" t="str">
        <f t="shared" ca="1" si="203"/>
        <v>-</v>
      </c>
      <c r="N851" s="145" t="str">
        <f t="shared" ca="1" si="201"/>
        <v>-</v>
      </c>
      <c r="O851" s="143" t="e">
        <f t="shared" ca="1" si="200"/>
        <v>#N/A</v>
      </c>
    </row>
    <row r="852" spans="1:15">
      <c r="A852" s="143">
        <v>818</v>
      </c>
      <c r="B852" s="143" t="str">
        <f t="shared" ca="1" si="194"/>
        <v>N</v>
      </c>
      <c r="C852" s="143" t="str">
        <f t="shared" ca="1" si="207"/>
        <v>-</v>
      </c>
      <c r="D852" s="143" t="str">
        <f t="shared" ca="1" si="207"/>
        <v>-</v>
      </c>
      <c r="E852" s="143" t="str">
        <f t="shared" ca="1" si="207"/>
        <v>-</v>
      </c>
      <c r="F852" s="143" t="str">
        <f t="shared" ca="1" si="207"/>
        <v>-</v>
      </c>
      <c r="G852" s="151" t="str">
        <f t="shared" ca="1" si="207"/>
        <v>-</v>
      </c>
      <c r="H852" s="143" t="e">
        <f t="shared" ca="1" si="195"/>
        <v>#N/A</v>
      </c>
      <c r="I852" s="143" t="e">
        <f t="shared" ca="1" si="196"/>
        <v>#N/A</v>
      </c>
      <c r="J852" s="143" t="e">
        <f t="shared" ca="1" si="197"/>
        <v>#N/A</v>
      </c>
      <c r="K852" s="143" t="e">
        <f t="shared" ca="1" si="198"/>
        <v>#N/A</v>
      </c>
      <c r="L852" s="143" t="e">
        <f t="shared" ca="1" si="199"/>
        <v>#N/A</v>
      </c>
      <c r="M852" s="145" t="str">
        <f t="shared" ca="1" si="203"/>
        <v>-</v>
      </c>
      <c r="N852" s="145" t="str">
        <f t="shared" ca="1" si="201"/>
        <v>-</v>
      </c>
      <c r="O852" s="143" t="e">
        <f t="shared" ca="1" si="200"/>
        <v>#N/A</v>
      </c>
    </row>
    <row r="853" spans="1:15">
      <c r="A853" s="143">
        <v>819</v>
      </c>
      <c r="B853" s="143" t="str">
        <f t="shared" ca="1" si="194"/>
        <v>N</v>
      </c>
      <c r="C853" s="143" t="str">
        <f t="shared" ca="1" si="207"/>
        <v>-</v>
      </c>
      <c r="D853" s="143" t="str">
        <f t="shared" ca="1" si="207"/>
        <v>-</v>
      </c>
      <c r="E853" s="143" t="str">
        <f t="shared" ca="1" si="207"/>
        <v>-</v>
      </c>
      <c r="F853" s="143" t="str">
        <f t="shared" ca="1" si="207"/>
        <v>-</v>
      </c>
      <c r="G853" s="151" t="str">
        <f t="shared" ca="1" si="207"/>
        <v>-</v>
      </c>
      <c r="H853" s="143" t="e">
        <f t="shared" ca="1" si="195"/>
        <v>#N/A</v>
      </c>
      <c r="I853" s="143" t="e">
        <f t="shared" ca="1" si="196"/>
        <v>#N/A</v>
      </c>
      <c r="J853" s="143" t="e">
        <f t="shared" ca="1" si="197"/>
        <v>#N/A</v>
      </c>
      <c r="K853" s="143" t="e">
        <f t="shared" ca="1" si="198"/>
        <v>#N/A</v>
      </c>
      <c r="L853" s="143" t="e">
        <f t="shared" ca="1" si="199"/>
        <v>#N/A</v>
      </c>
      <c r="M853" s="145" t="str">
        <f t="shared" ca="1" si="203"/>
        <v>-</v>
      </c>
      <c r="N853" s="145" t="str">
        <f t="shared" ca="1" si="201"/>
        <v>-</v>
      </c>
      <c r="O853" s="143" t="e">
        <f t="shared" ca="1" si="200"/>
        <v>#N/A</v>
      </c>
    </row>
    <row r="854" spans="1:15">
      <c r="A854" s="143">
        <v>820</v>
      </c>
      <c r="B854" s="143" t="str">
        <f t="shared" ca="1" si="194"/>
        <v>N</v>
      </c>
      <c r="C854" s="143" t="str">
        <f t="shared" ca="1" si="207"/>
        <v>-</v>
      </c>
      <c r="D854" s="143" t="str">
        <f t="shared" ca="1" si="207"/>
        <v>-</v>
      </c>
      <c r="E854" s="143" t="str">
        <f t="shared" ca="1" si="207"/>
        <v>-</v>
      </c>
      <c r="F854" s="143" t="str">
        <f t="shared" ca="1" si="207"/>
        <v>-</v>
      </c>
      <c r="G854" s="151" t="str">
        <f t="shared" ca="1" si="207"/>
        <v>-</v>
      </c>
      <c r="H854" s="143" t="e">
        <f t="shared" ca="1" si="195"/>
        <v>#N/A</v>
      </c>
      <c r="I854" s="143" t="e">
        <f t="shared" ca="1" si="196"/>
        <v>#N/A</v>
      </c>
      <c r="J854" s="143" t="e">
        <f t="shared" ca="1" si="197"/>
        <v>#N/A</v>
      </c>
      <c r="K854" s="143" t="e">
        <f t="shared" ca="1" si="198"/>
        <v>#N/A</v>
      </c>
      <c r="L854" s="143" t="e">
        <f t="shared" ca="1" si="199"/>
        <v>#N/A</v>
      </c>
      <c r="M854" s="145" t="str">
        <f t="shared" ca="1" si="203"/>
        <v>-</v>
      </c>
      <c r="N854" s="145" t="str">
        <f t="shared" ca="1" si="201"/>
        <v>-</v>
      </c>
      <c r="O854" s="143" t="e">
        <f t="shared" ca="1" si="200"/>
        <v>#N/A</v>
      </c>
    </row>
    <row r="855" spans="1:15">
      <c r="A855" s="143">
        <v>821</v>
      </c>
      <c r="B855" s="143" t="str">
        <f t="shared" ca="1" si="194"/>
        <v>N</v>
      </c>
      <c r="C855" s="143" t="str">
        <f t="shared" ref="C855:G864" ca="1" si="208">IF($B855="OK",OFFSET(gen_sort_ul,$A855,C$26),"-")</f>
        <v>-</v>
      </c>
      <c r="D855" s="143" t="str">
        <f t="shared" ca="1" si="208"/>
        <v>-</v>
      </c>
      <c r="E855" s="143" t="str">
        <f t="shared" ca="1" si="208"/>
        <v>-</v>
      </c>
      <c r="F855" s="143" t="str">
        <f t="shared" ca="1" si="208"/>
        <v>-</v>
      </c>
      <c r="G855" s="151" t="str">
        <f t="shared" ca="1" si="208"/>
        <v>-</v>
      </c>
      <c r="H855" s="143" t="e">
        <f t="shared" ca="1" si="195"/>
        <v>#N/A</v>
      </c>
      <c r="I855" s="143" t="e">
        <f t="shared" ca="1" si="196"/>
        <v>#N/A</v>
      </c>
      <c r="J855" s="143" t="e">
        <f t="shared" ca="1" si="197"/>
        <v>#N/A</v>
      </c>
      <c r="K855" s="143" t="e">
        <f t="shared" ca="1" si="198"/>
        <v>#N/A</v>
      </c>
      <c r="L855" s="143" t="e">
        <f t="shared" ca="1" si="199"/>
        <v>#N/A</v>
      </c>
      <c r="M855" s="145" t="str">
        <f t="shared" ca="1" si="203"/>
        <v>-</v>
      </c>
      <c r="N855" s="145" t="str">
        <f t="shared" ca="1" si="201"/>
        <v>-</v>
      </c>
      <c r="O855" s="143" t="e">
        <f t="shared" ca="1" si="200"/>
        <v>#N/A</v>
      </c>
    </row>
    <row r="856" spans="1:15">
      <c r="A856" s="143">
        <v>822</v>
      </c>
      <c r="B856" s="143" t="str">
        <f t="shared" ca="1" si="194"/>
        <v>N</v>
      </c>
      <c r="C856" s="143" t="str">
        <f t="shared" ca="1" si="208"/>
        <v>-</v>
      </c>
      <c r="D856" s="143" t="str">
        <f t="shared" ca="1" si="208"/>
        <v>-</v>
      </c>
      <c r="E856" s="143" t="str">
        <f t="shared" ca="1" si="208"/>
        <v>-</v>
      </c>
      <c r="F856" s="143" t="str">
        <f t="shared" ca="1" si="208"/>
        <v>-</v>
      </c>
      <c r="G856" s="151" t="str">
        <f t="shared" ca="1" si="208"/>
        <v>-</v>
      </c>
      <c r="H856" s="143" t="e">
        <f t="shared" ca="1" si="195"/>
        <v>#N/A</v>
      </c>
      <c r="I856" s="143" t="e">
        <f t="shared" ca="1" si="196"/>
        <v>#N/A</v>
      </c>
      <c r="J856" s="143" t="e">
        <f t="shared" ca="1" si="197"/>
        <v>#N/A</v>
      </c>
      <c r="K856" s="143" t="e">
        <f t="shared" ca="1" si="198"/>
        <v>#N/A</v>
      </c>
      <c r="L856" s="143" t="e">
        <f t="shared" ca="1" si="199"/>
        <v>#N/A</v>
      </c>
      <c r="M856" s="145" t="str">
        <f t="shared" ca="1" si="203"/>
        <v>-</v>
      </c>
      <c r="N856" s="145" t="str">
        <f t="shared" ca="1" si="201"/>
        <v>-</v>
      </c>
      <c r="O856" s="143" t="e">
        <f t="shared" ca="1" si="200"/>
        <v>#N/A</v>
      </c>
    </row>
    <row r="857" spans="1:15">
      <c r="A857" s="143">
        <v>823</v>
      </c>
      <c r="B857" s="143" t="str">
        <f t="shared" ca="1" si="194"/>
        <v>N</v>
      </c>
      <c r="C857" s="143" t="str">
        <f t="shared" ca="1" si="208"/>
        <v>-</v>
      </c>
      <c r="D857" s="143" t="str">
        <f t="shared" ca="1" si="208"/>
        <v>-</v>
      </c>
      <c r="E857" s="143" t="str">
        <f t="shared" ca="1" si="208"/>
        <v>-</v>
      </c>
      <c r="F857" s="143" t="str">
        <f t="shared" ca="1" si="208"/>
        <v>-</v>
      </c>
      <c r="G857" s="151" t="str">
        <f t="shared" ca="1" si="208"/>
        <v>-</v>
      </c>
      <c r="H857" s="143" t="e">
        <f t="shared" ca="1" si="195"/>
        <v>#N/A</v>
      </c>
      <c r="I857" s="143" t="e">
        <f t="shared" ca="1" si="196"/>
        <v>#N/A</v>
      </c>
      <c r="J857" s="143" t="e">
        <f t="shared" ca="1" si="197"/>
        <v>#N/A</v>
      </c>
      <c r="K857" s="143" t="e">
        <f t="shared" ca="1" si="198"/>
        <v>#N/A</v>
      </c>
      <c r="L857" s="143" t="e">
        <f t="shared" ca="1" si="199"/>
        <v>#N/A</v>
      </c>
      <c r="M857" s="145" t="str">
        <f t="shared" ca="1" si="203"/>
        <v>-</v>
      </c>
      <c r="N857" s="145" t="str">
        <f t="shared" ca="1" si="201"/>
        <v>-</v>
      </c>
      <c r="O857" s="143" t="e">
        <f t="shared" ca="1" si="200"/>
        <v>#N/A</v>
      </c>
    </row>
    <row r="858" spans="1:15">
      <c r="A858" s="143">
        <v>824</v>
      </c>
      <c r="B858" s="143" t="str">
        <f t="shared" ca="1" si="194"/>
        <v>N</v>
      </c>
      <c r="C858" s="143" t="str">
        <f t="shared" ca="1" si="208"/>
        <v>-</v>
      </c>
      <c r="D858" s="143" t="str">
        <f t="shared" ca="1" si="208"/>
        <v>-</v>
      </c>
      <c r="E858" s="143" t="str">
        <f t="shared" ca="1" si="208"/>
        <v>-</v>
      </c>
      <c r="F858" s="143" t="str">
        <f t="shared" ca="1" si="208"/>
        <v>-</v>
      </c>
      <c r="G858" s="151" t="str">
        <f t="shared" ca="1" si="208"/>
        <v>-</v>
      </c>
      <c r="H858" s="143" t="e">
        <f t="shared" ca="1" si="195"/>
        <v>#N/A</v>
      </c>
      <c r="I858" s="143" t="e">
        <f t="shared" ca="1" si="196"/>
        <v>#N/A</v>
      </c>
      <c r="J858" s="143" t="e">
        <f t="shared" ca="1" si="197"/>
        <v>#N/A</v>
      </c>
      <c r="K858" s="143" t="e">
        <f t="shared" ca="1" si="198"/>
        <v>#N/A</v>
      </c>
      <c r="L858" s="143" t="e">
        <f t="shared" ca="1" si="199"/>
        <v>#N/A</v>
      </c>
      <c r="M858" s="145" t="str">
        <f t="shared" ca="1" si="203"/>
        <v>-</v>
      </c>
      <c r="N858" s="145" t="str">
        <f t="shared" ca="1" si="201"/>
        <v>-</v>
      </c>
      <c r="O858" s="143" t="e">
        <f t="shared" ca="1" si="200"/>
        <v>#N/A</v>
      </c>
    </row>
    <row r="859" spans="1:15">
      <c r="A859" s="143">
        <v>825</v>
      </c>
      <c r="B859" s="143" t="str">
        <f t="shared" ca="1" si="194"/>
        <v>N</v>
      </c>
      <c r="C859" s="143" t="str">
        <f t="shared" ca="1" si="208"/>
        <v>-</v>
      </c>
      <c r="D859" s="143" t="str">
        <f t="shared" ca="1" si="208"/>
        <v>-</v>
      </c>
      <c r="E859" s="143" t="str">
        <f t="shared" ca="1" si="208"/>
        <v>-</v>
      </c>
      <c r="F859" s="143" t="str">
        <f t="shared" ca="1" si="208"/>
        <v>-</v>
      </c>
      <c r="G859" s="151" t="str">
        <f t="shared" ca="1" si="208"/>
        <v>-</v>
      </c>
      <c r="H859" s="143" t="e">
        <f t="shared" ca="1" si="195"/>
        <v>#N/A</v>
      </c>
      <c r="I859" s="143" t="e">
        <f t="shared" ca="1" si="196"/>
        <v>#N/A</v>
      </c>
      <c r="J859" s="143" t="e">
        <f t="shared" ca="1" si="197"/>
        <v>#N/A</v>
      </c>
      <c r="K859" s="143" t="e">
        <f t="shared" ca="1" si="198"/>
        <v>#N/A</v>
      </c>
      <c r="L859" s="143" t="e">
        <f t="shared" ca="1" si="199"/>
        <v>#N/A</v>
      </c>
      <c r="M859" s="145" t="str">
        <f t="shared" ca="1" si="203"/>
        <v>-</v>
      </c>
      <c r="N859" s="145" t="str">
        <f t="shared" ca="1" si="201"/>
        <v>-</v>
      </c>
      <c r="O859" s="143" t="e">
        <f t="shared" ca="1" si="200"/>
        <v>#N/A</v>
      </c>
    </row>
    <row r="860" spans="1:15">
      <c r="A860" s="143">
        <v>826</v>
      </c>
      <c r="B860" s="143" t="str">
        <f t="shared" ca="1" si="194"/>
        <v>N</v>
      </c>
      <c r="C860" s="143" t="str">
        <f t="shared" ca="1" si="208"/>
        <v>-</v>
      </c>
      <c r="D860" s="143" t="str">
        <f t="shared" ca="1" si="208"/>
        <v>-</v>
      </c>
      <c r="E860" s="143" t="str">
        <f t="shared" ca="1" si="208"/>
        <v>-</v>
      </c>
      <c r="F860" s="143" t="str">
        <f t="shared" ca="1" si="208"/>
        <v>-</v>
      </c>
      <c r="G860" s="151" t="str">
        <f t="shared" ca="1" si="208"/>
        <v>-</v>
      </c>
      <c r="H860" s="143" t="e">
        <f t="shared" ca="1" si="195"/>
        <v>#N/A</v>
      </c>
      <c r="I860" s="143" t="e">
        <f t="shared" ca="1" si="196"/>
        <v>#N/A</v>
      </c>
      <c r="J860" s="143" t="e">
        <f t="shared" ca="1" si="197"/>
        <v>#N/A</v>
      </c>
      <c r="K860" s="143" t="e">
        <f t="shared" ca="1" si="198"/>
        <v>#N/A</v>
      </c>
      <c r="L860" s="143" t="e">
        <f t="shared" ca="1" si="199"/>
        <v>#N/A</v>
      </c>
      <c r="M860" s="145" t="str">
        <f t="shared" ca="1" si="203"/>
        <v>-</v>
      </c>
      <c r="N860" s="145" t="str">
        <f t="shared" ca="1" si="201"/>
        <v>-</v>
      </c>
      <c r="O860" s="143" t="e">
        <f t="shared" ca="1" si="200"/>
        <v>#N/A</v>
      </c>
    </row>
    <row r="861" spans="1:15">
      <c r="A861" s="143">
        <v>827</v>
      </c>
      <c r="B861" s="143" t="str">
        <f t="shared" ca="1" si="194"/>
        <v>N</v>
      </c>
      <c r="C861" s="143" t="str">
        <f t="shared" ca="1" si="208"/>
        <v>-</v>
      </c>
      <c r="D861" s="143" t="str">
        <f t="shared" ca="1" si="208"/>
        <v>-</v>
      </c>
      <c r="E861" s="143" t="str">
        <f t="shared" ca="1" si="208"/>
        <v>-</v>
      </c>
      <c r="F861" s="143" t="str">
        <f t="shared" ca="1" si="208"/>
        <v>-</v>
      </c>
      <c r="G861" s="151" t="str">
        <f t="shared" ca="1" si="208"/>
        <v>-</v>
      </c>
      <c r="H861" s="143" t="e">
        <f t="shared" ca="1" si="195"/>
        <v>#N/A</v>
      </c>
      <c r="I861" s="143" t="e">
        <f t="shared" ca="1" si="196"/>
        <v>#N/A</v>
      </c>
      <c r="J861" s="143" t="e">
        <f t="shared" ca="1" si="197"/>
        <v>#N/A</v>
      </c>
      <c r="K861" s="143" t="e">
        <f t="shared" ca="1" si="198"/>
        <v>#N/A</v>
      </c>
      <c r="L861" s="143" t="e">
        <f t="shared" ca="1" si="199"/>
        <v>#N/A</v>
      </c>
      <c r="M861" s="145" t="str">
        <f t="shared" ca="1" si="203"/>
        <v>-</v>
      </c>
      <c r="N861" s="145" t="str">
        <f t="shared" ca="1" si="201"/>
        <v>-</v>
      </c>
      <c r="O861" s="143" t="e">
        <f t="shared" ca="1" si="200"/>
        <v>#N/A</v>
      </c>
    </row>
    <row r="862" spans="1:15">
      <c r="A862" s="143">
        <v>828</v>
      </c>
      <c r="B862" s="143" t="str">
        <f t="shared" ca="1" si="194"/>
        <v>N</v>
      </c>
      <c r="C862" s="143" t="str">
        <f t="shared" ca="1" si="208"/>
        <v>-</v>
      </c>
      <c r="D862" s="143" t="str">
        <f t="shared" ca="1" si="208"/>
        <v>-</v>
      </c>
      <c r="E862" s="143" t="str">
        <f t="shared" ca="1" si="208"/>
        <v>-</v>
      </c>
      <c r="F862" s="143" t="str">
        <f t="shared" ca="1" si="208"/>
        <v>-</v>
      </c>
      <c r="G862" s="151" t="str">
        <f t="shared" ca="1" si="208"/>
        <v>-</v>
      </c>
      <c r="H862" s="143" t="e">
        <f t="shared" ca="1" si="195"/>
        <v>#N/A</v>
      </c>
      <c r="I862" s="143" t="e">
        <f t="shared" ca="1" si="196"/>
        <v>#N/A</v>
      </c>
      <c r="J862" s="143" t="e">
        <f t="shared" ca="1" si="197"/>
        <v>#N/A</v>
      </c>
      <c r="K862" s="143" t="e">
        <f t="shared" ca="1" si="198"/>
        <v>#N/A</v>
      </c>
      <c r="L862" s="143" t="e">
        <f t="shared" ca="1" si="199"/>
        <v>#N/A</v>
      </c>
      <c r="M862" s="145" t="str">
        <f t="shared" ca="1" si="203"/>
        <v>-</v>
      </c>
      <c r="N862" s="145" t="str">
        <f t="shared" ca="1" si="201"/>
        <v>-</v>
      </c>
      <c r="O862" s="143" t="e">
        <f t="shared" ca="1" si="200"/>
        <v>#N/A</v>
      </c>
    </row>
    <row r="863" spans="1:15">
      <c r="A863" s="143">
        <v>829</v>
      </c>
      <c r="B863" s="143" t="str">
        <f t="shared" ca="1" si="194"/>
        <v>N</v>
      </c>
      <c r="C863" s="143" t="str">
        <f t="shared" ca="1" si="208"/>
        <v>-</v>
      </c>
      <c r="D863" s="143" t="str">
        <f t="shared" ca="1" si="208"/>
        <v>-</v>
      </c>
      <c r="E863" s="143" t="str">
        <f t="shared" ca="1" si="208"/>
        <v>-</v>
      </c>
      <c r="F863" s="143" t="str">
        <f t="shared" ca="1" si="208"/>
        <v>-</v>
      </c>
      <c r="G863" s="151" t="str">
        <f t="shared" ca="1" si="208"/>
        <v>-</v>
      </c>
      <c r="H863" s="143" t="e">
        <f t="shared" ca="1" si="195"/>
        <v>#N/A</v>
      </c>
      <c r="I863" s="143" t="e">
        <f t="shared" ca="1" si="196"/>
        <v>#N/A</v>
      </c>
      <c r="J863" s="143" t="e">
        <f t="shared" ca="1" si="197"/>
        <v>#N/A</v>
      </c>
      <c r="K863" s="143" t="e">
        <f t="shared" ca="1" si="198"/>
        <v>#N/A</v>
      </c>
      <c r="L863" s="143" t="e">
        <f t="shared" ca="1" si="199"/>
        <v>#N/A</v>
      </c>
      <c r="M863" s="145" t="str">
        <f t="shared" ca="1" si="203"/>
        <v>-</v>
      </c>
      <c r="N863" s="145" t="str">
        <f t="shared" ca="1" si="201"/>
        <v>-</v>
      </c>
      <c r="O863" s="143" t="e">
        <f t="shared" ca="1" si="200"/>
        <v>#N/A</v>
      </c>
    </row>
    <row r="864" spans="1:15">
      <c r="A864" s="143">
        <v>830</v>
      </c>
      <c r="B864" s="143" t="str">
        <f t="shared" ca="1" si="194"/>
        <v>N</v>
      </c>
      <c r="C864" s="143" t="str">
        <f t="shared" ca="1" si="208"/>
        <v>-</v>
      </c>
      <c r="D864" s="143" t="str">
        <f t="shared" ca="1" si="208"/>
        <v>-</v>
      </c>
      <c r="E864" s="143" t="str">
        <f t="shared" ca="1" si="208"/>
        <v>-</v>
      </c>
      <c r="F864" s="143" t="str">
        <f t="shared" ca="1" si="208"/>
        <v>-</v>
      </c>
      <c r="G864" s="151" t="str">
        <f t="shared" ca="1" si="208"/>
        <v>-</v>
      </c>
      <c r="H864" s="143" t="e">
        <f t="shared" ca="1" si="195"/>
        <v>#N/A</v>
      </c>
      <c r="I864" s="143" t="e">
        <f t="shared" ca="1" si="196"/>
        <v>#N/A</v>
      </c>
      <c r="J864" s="143" t="e">
        <f t="shared" ca="1" si="197"/>
        <v>#N/A</v>
      </c>
      <c r="K864" s="143" t="e">
        <f t="shared" ca="1" si="198"/>
        <v>#N/A</v>
      </c>
      <c r="L864" s="143" t="e">
        <f t="shared" ca="1" si="199"/>
        <v>#N/A</v>
      </c>
      <c r="M864" s="145" t="str">
        <f t="shared" ca="1" si="203"/>
        <v>-</v>
      </c>
      <c r="N864" s="145" t="str">
        <f t="shared" ca="1" si="201"/>
        <v>-</v>
      </c>
      <c r="O864" s="143" t="e">
        <f t="shared" ca="1" si="200"/>
        <v>#N/A</v>
      </c>
    </row>
    <row r="865" spans="1:15">
      <c r="A865" s="143">
        <v>831</v>
      </c>
      <c r="B865" s="143" t="str">
        <f t="shared" ca="1" si="194"/>
        <v>N</v>
      </c>
      <c r="C865" s="143" t="str">
        <f t="shared" ref="C865:G874" ca="1" si="209">IF($B865="OK",OFFSET(gen_sort_ul,$A865,C$26),"-")</f>
        <v>-</v>
      </c>
      <c r="D865" s="143" t="str">
        <f t="shared" ca="1" si="209"/>
        <v>-</v>
      </c>
      <c r="E865" s="143" t="str">
        <f t="shared" ca="1" si="209"/>
        <v>-</v>
      </c>
      <c r="F865" s="143" t="str">
        <f t="shared" ca="1" si="209"/>
        <v>-</v>
      </c>
      <c r="G865" s="151" t="str">
        <f t="shared" ca="1" si="209"/>
        <v>-</v>
      </c>
      <c r="H865" s="143" t="e">
        <f t="shared" ca="1" si="195"/>
        <v>#N/A</v>
      </c>
      <c r="I865" s="143" t="e">
        <f t="shared" ca="1" si="196"/>
        <v>#N/A</v>
      </c>
      <c r="J865" s="143" t="e">
        <f t="shared" ca="1" si="197"/>
        <v>#N/A</v>
      </c>
      <c r="K865" s="143" t="e">
        <f t="shared" ca="1" si="198"/>
        <v>#N/A</v>
      </c>
      <c r="L865" s="143" t="e">
        <f t="shared" ca="1" si="199"/>
        <v>#N/A</v>
      </c>
      <c r="M865" s="145" t="str">
        <f t="shared" ca="1" si="203"/>
        <v>-</v>
      </c>
      <c r="N865" s="145" t="str">
        <f t="shared" ca="1" si="201"/>
        <v>-</v>
      </c>
      <c r="O865" s="143" t="e">
        <f t="shared" ca="1" si="200"/>
        <v>#N/A</v>
      </c>
    </row>
    <row r="866" spans="1:15">
      <c r="A866" s="143">
        <v>832</v>
      </c>
      <c r="B866" s="143" t="str">
        <f t="shared" ca="1" si="194"/>
        <v>N</v>
      </c>
      <c r="C866" s="143" t="str">
        <f t="shared" ca="1" si="209"/>
        <v>-</v>
      </c>
      <c r="D866" s="143" t="str">
        <f t="shared" ca="1" si="209"/>
        <v>-</v>
      </c>
      <c r="E866" s="143" t="str">
        <f t="shared" ca="1" si="209"/>
        <v>-</v>
      </c>
      <c r="F866" s="143" t="str">
        <f t="shared" ca="1" si="209"/>
        <v>-</v>
      </c>
      <c r="G866" s="151" t="str">
        <f t="shared" ca="1" si="209"/>
        <v>-</v>
      </c>
      <c r="H866" s="143" t="e">
        <f t="shared" ca="1" si="195"/>
        <v>#N/A</v>
      </c>
      <c r="I866" s="143" t="e">
        <f t="shared" ca="1" si="196"/>
        <v>#N/A</v>
      </c>
      <c r="J866" s="143" t="e">
        <f t="shared" ca="1" si="197"/>
        <v>#N/A</v>
      </c>
      <c r="K866" s="143" t="e">
        <f t="shared" ca="1" si="198"/>
        <v>#N/A</v>
      </c>
      <c r="L866" s="143" t="e">
        <f t="shared" ca="1" si="199"/>
        <v>#N/A</v>
      </c>
      <c r="M866" s="145" t="str">
        <f t="shared" ca="1" si="203"/>
        <v>-</v>
      </c>
      <c r="N866" s="145" t="str">
        <f t="shared" ca="1" si="201"/>
        <v>-</v>
      </c>
      <c r="O866" s="143" t="e">
        <f t="shared" ca="1" si="200"/>
        <v>#N/A</v>
      </c>
    </row>
    <row r="867" spans="1:15">
      <c r="A867" s="143">
        <v>833</v>
      </c>
      <c r="B867" s="143" t="str">
        <f t="shared" ref="B867:B923" ca="1" si="210">IF(OFFSET(gen_sort_ul,$A867,0)&gt;0,IF(OFFSET(gen_sort_ul,$A867,B$26)=ignore_flag,"N","OK"),"Too long")</f>
        <v>N</v>
      </c>
      <c r="C867" s="143" t="str">
        <f t="shared" ca="1" si="209"/>
        <v>-</v>
      </c>
      <c r="D867" s="143" t="str">
        <f t="shared" ca="1" si="209"/>
        <v>-</v>
      </c>
      <c r="E867" s="143" t="str">
        <f t="shared" ca="1" si="209"/>
        <v>-</v>
      </c>
      <c r="F867" s="143" t="str">
        <f t="shared" ca="1" si="209"/>
        <v>-</v>
      </c>
      <c r="G867" s="151" t="str">
        <f t="shared" ca="1" si="209"/>
        <v>-</v>
      </c>
      <c r="H867" s="143" t="e">
        <f t="shared" ref="H867:H923" ca="1" si="211">D867&amp;IF(I867,"_"&amp;J867&amp;"_"&amp;K867&amp;"_"&amp;L867,"")</f>
        <v>#N/A</v>
      </c>
      <c r="I867" s="143" t="e">
        <f t="shared" ref="I867:I923" ca="1" si="212">INDEX(cluster_flag,MATCH(D867, hdr_cluster_gen_type,0))</f>
        <v>#N/A</v>
      </c>
      <c r="J867" s="143" t="e">
        <f t="shared" ref="J867:J923" ca="1" si="213">IF($I867,INDEX(hdr_cluster_set,MATCH(M867,OFFSET(cluster_params_ul,$O867-1,J$32-1,1,J$33))+J$32-1),"-")</f>
        <v>#N/A</v>
      </c>
      <c r="K867" s="143" t="e">
        <f t="shared" ref="K867:K923" ca="1" si="214">IF($I867,INDEX(hdr_cluster_set,MATCH(F867,OFFSET(cluster_params_ul,$O867-1,K$32-1,1,K$33))+K$32-1),"-")</f>
        <v>#N/A</v>
      </c>
      <c r="L867" s="143" t="e">
        <f t="shared" ref="L867:L923" ca="1" si="215">IF($I867,INDEX(hdr_cluster_set,MATCH(G867,OFFSET(cluster_params_ul,$O867-1,L$32-1,1,L$33))+L$32-1),"-")</f>
        <v>#N/A</v>
      </c>
      <c r="M867" s="145" t="str">
        <f t="shared" ca="1" si="203"/>
        <v>-</v>
      </c>
      <c r="N867" s="145" t="str">
        <f t="shared" ca="1" si="201"/>
        <v>-</v>
      </c>
      <c r="O867" s="143" t="e">
        <f t="shared" ref="O867:O923" ca="1" si="216">MATCH(D867,hdr_cluster_gen_type,0)</f>
        <v>#N/A</v>
      </c>
    </row>
    <row r="868" spans="1:15">
      <c r="A868" s="143">
        <v>834</v>
      </c>
      <c r="B868" s="143" t="str">
        <f t="shared" ca="1" si="210"/>
        <v>N</v>
      </c>
      <c r="C868" s="143" t="str">
        <f t="shared" ca="1" si="209"/>
        <v>-</v>
      </c>
      <c r="D868" s="143" t="str">
        <f t="shared" ca="1" si="209"/>
        <v>-</v>
      </c>
      <c r="E868" s="143" t="str">
        <f t="shared" ca="1" si="209"/>
        <v>-</v>
      </c>
      <c r="F868" s="143" t="str">
        <f t="shared" ca="1" si="209"/>
        <v>-</v>
      </c>
      <c r="G868" s="151" t="str">
        <f t="shared" ca="1" si="209"/>
        <v>-</v>
      </c>
      <c r="H868" s="143" t="e">
        <f t="shared" ca="1" si="211"/>
        <v>#N/A</v>
      </c>
      <c r="I868" s="143" t="e">
        <f t="shared" ca="1" si="212"/>
        <v>#N/A</v>
      </c>
      <c r="J868" s="143" t="e">
        <f t="shared" ca="1" si="213"/>
        <v>#N/A</v>
      </c>
      <c r="K868" s="143" t="e">
        <f t="shared" ca="1" si="214"/>
        <v>#N/A</v>
      </c>
      <c r="L868" s="143" t="e">
        <f t="shared" ca="1" si="215"/>
        <v>#N/A</v>
      </c>
      <c r="M868" s="145" t="str">
        <f t="shared" ca="1" si="203"/>
        <v>-</v>
      </c>
      <c r="N868" s="145" t="str">
        <f t="shared" ref="N868:N923" ca="1" si="217">IF($B868="OK",OFFSET(gen_sort_ul,$A868,N$26),"-")</f>
        <v>-</v>
      </c>
      <c r="O868" s="143" t="e">
        <f t="shared" ca="1" si="216"/>
        <v>#N/A</v>
      </c>
    </row>
    <row r="869" spans="1:15">
      <c r="A869" s="143">
        <v>835</v>
      </c>
      <c r="B869" s="143" t="str">
        <f t="shared" ca="1" si="210"/>
        <v>N</v>
      </c>
      <c r="C869" s="143" t="str">
        <f t="shared" ca="1" si="209"/>
        <v>-</v>
      </c>
      <c r="D869" s="143" t="str">
        <f t="shared" ca="1" si="209"/>
        <v>-</v>
      </c>
      <c r="E869" s="143" t="str">
        <f t="shared" ca="1" si="209"/>
        <v>-</v>
      </c>
      <c r="F869" s="143" t="str">
        <f t="shared" ca="1" si="209"/>
        <v>-</v>
      </c>
      <c r="G869" s="151" t="str">
        <f t="shared" ca="1" si="209"/>
        <v>-</v>
      </c>
      <c r="H869" s="143" t="e">
        <f t="shared" ca="1" si="211"/>
        <v>#N/A</v>
      </c>
      <c r="I869" s="143" t="e">
        <f t="shared" ca="1" si="212"/>
        <v>#N/A</v>
      </c>
      <c r="J869" s="143" t="e">
        <f t="shared" ca="1" si="213"/>
        <v>#N/A</v>
      </c>
      <c r="K869" s="143" t="e">
        <f t="shared" ca="1" si="214"/>
        <v>#N/A</v>
      </c>
      <c r="L869" s="143" t="e">
        <f t="shared" ca="1" si="215"/>
        <v>#N/A</v>
      </c>
      <c r="M869" s="145" t="str">
        <f t="shared" ref="M869:M923" ca="1" si="218">IF($B869="OK",OFFSET(gen_sort_ul,$A869,M$26),"-")</f>
        <v>-</v>
      </c>
      <c r="N869" s="145" t="str">
        <f t="shared" ca="1" si="217"/>
        <v>-</v>
      </c>
      <c r="O869" s="143" t="e">
        <f t="shared" ca="1" si="216"/>
        <v>#N/A</v>
      </c>
    </row>
    <row r="870" spans="1:15">
      <c r="A870" s="143">
        <v>836</v>
      </c>
      <c r="B870" s="143" t="str">
        <f t="shared" ca="1" si="210"/>
        <v>N</v>
      </c>
      <c r="C870" s="143" t="str">
        <f t="shared" ca="1" si="209"/>
        <v>-</v>
      </c>
      <c r="D870" s="143" t="str">
        <f t="shared" ca="1" si="209"/>
        <v>-</v>
      </c>
      <c r="E870" s="143" t="str">
        <f t="shared" ca="1" si="209"/>
        <v>-</v>
      </c>
      <c r="F870" s="143" t="str">
        <f t="shared" ca="1" si="209"/>
        <v>-</v>
      </c>
      <c r="G870" s="151" t="str">
        <f t="shared" ca="1" si="209"/>
        <v>-</v>
      </c>
      <c r="H870" s="143" t="e">
        <f t="shared" ca="1" si="211"/>
        <v>#N/A</v>
      </c>
      <c r="I870" s="143" t="e">
        <f t="shared" ca="1" si="212"/>
        <v>#N/A</v>
      </c>
      <c r="J870" s="143" t="e">
        <f t="shared" ca="1" si="213"/>
        <v>#N/A</v>
      </c>
      <c r="K870" s="143" t="e">
        <f t="shared" ca="1" si="214"/>
        <v>#N/A</v>
      </c>
      <c r="L870" s="143" t="e">
        <f t="shared" ca="1" si="215"/>
        <v>#N/A</v>
      </c>
      <c r="M870" s="145" t="str">
        <f t="shared" ca="1" si="218"/>
        <v>-</v>
      </c>
      <c r="N870" s="145" t="str">
        <f t="shared" ca="1" si="217"/>
        <v>-</v>
      </c>
      <c r="O870" s="143" t="e">
        <f t="shared" ca="1" si="216"/>
        <v>#N/A</v>
      </c>
    </row>
    <row r="871" spans="1:15">
      <c r="A871" s="143">
        <v>837</v>
      </c>
      <c r="B871" s="143" t="str">
        <f t="shared" ca="1" si="210"/>
        <v>N</v>
      </c>
      <c r="C871" s="143" t="str">
        <f t="shared" ca="1" si="209"/>
        <v>-</v>
      </c>
      <c r="D871" s="143" t="str">
        <f t="shared" ca="1" si="209"/>
        <v>-</v>
      </c>
      <c r="E871" s="143" t="str">
        <f t="shared" ca="1" si="209"/>
        <v>-</v>
      </c>
      <c r="F871" s="143" t="str">
        <f t="shared" ca="1" si="209"/>
        <v>-</v>
      </c>
      <c r="G871" s="151" t="str">
        <f t="shared" ca="1" si="209"/>
        <v>-</v>
      </c>
      <c r="H871" s="143" t="e">
        <f t="shared" ca="1" si="211"/>
        <v>#N/A</v>
      </c>
      <c r="I871" s="143" t="e">
        <f t="shared" ca="1" si="212"/>
        <v>#N/A</v>
      </c>
      <c r="J871" s="143" t="e">
        <f t="shared" ca="1" si="213"/>
        <v>#N/A</v>
      </c>
      <c r="K871" s="143" t="e">
        <f t="shared" ca="1" si="214"/>
        <v>#N/A</v>
      </c>
      <c r="L871" s="143" t="e">
        <f t="shared" ca="1" si="215"/>
        <v>#N/A</v>
      </c>
      <c r="M871" s="145" t="str">
        <f t="shared" ca="1" si="218"/>
        <v>-</v>
      </c>
      <c r="N871" s="145" t="str">
        <f t="shared" ca="1" si="217"/>
        <v>-</v>
      </c>
      <c r="O871" s="143" t="e">
        <f t="shared" ca="1" si="216"/>
        <v>#N/A</v>
      </c>
    </row>
    <row r="872" spans="1:15">
      <c r="A872" s="143">
        <v>838</v>
      </c>
      <c r="B872" s="143" t="str">
        <f t="shared" ca="1" si="210"/>
        <v>N</v>
      </c>
      <c r="C872" s="143" t="str">
        <f t="shared" ca="1" si="209"/>
        <v>-</v>
      </c>
      <c r="D872" s="143" t="str">
        <f t="shared" ca="1" si="209"/>
        <v>-</v>
      </c>
      <c r="E872" s="143" t="str">
        <f t="shared" ca="1" si="209"/>
        <v>-</v>
      </c>
      <c r="F872" s="143" t="str">
        <f t="shared" ca="1" si="209"/>
        <v>-</v>
      </c>
      <c r="G872" s="151" t="str">
        <f t="shared" ca="1" si="209"/>
        <v>-</v>
      </c>
      <c r="H872" s="143" t="e">
        <f t="shared" ca="1" si="211"/>
        <v>#N/A</v>
      </c>
      <c r="I872" s="143" t="e">
        <f t="shared" ca="1" si="212"/>
        <v>#N/A</v>
      </c>
      <c r="J872" s="143" t="e">
        <f t="shared" ca="1" si="213"/>
        <v>#N/A</v>
      </c>
      <c r="K872" s="143" t="e">
        <f t="shared" ca="1" si="214"/>
        <v>#N/A</v>
      </c>
      <c r="L872" s="143" t="e">
        <f t="shared" ca="1" si="215"/>
        <v>#N/A</v>
      </c>
      <c r="M872" s="145" t="str">
        <f t="shared" ca="1" si="218"/>
        <v>-</v>
      </c>
      <c r="N872" s="145" t="str">
        <f t="shared" ca="1" si="217"/>
        <v>-</v>
      </c>
      <c r="O872" s="143" t="e">
        <f t="shared" ca="1" si="216"/>
        <v>#N/A</v>
      </c>
    </row>
    <row r="873" spans="1:15">
      <c r="A873" s="143">
        <v>839</v>
      </c>
      <c r="B873" s="143" t="str">
        <f t="shared" ca="1" si="210"/>
        <v>N</v>
      </c>
      <c r="C873" s="143" t="str">
        <f t="shared" ca="1" si="209"/>
        <v>-</v>
      </c>
      <c r="D873" s="143" t="str">
        <f t="shared" ca="1" si="209"/>
        <v>-</v>
      </c>
      <c r="E873" s="143" t="str">
        <f t="shared" ca="1" si="209"/>
        <v>-</v>
      </c>
      <c r="F873" s="143" t="str">
        <f t="shared" ca="1" si="209"/>
        <v>-</v>
      </c>
      <c r="G873" s="151" t="str">
        <f t="shared" ca="1" si="209"/>
        <v>-</v>
      </c>
      <c r="H873" s="143" t="e">
        <f t="shared" ca="1" si="211"/>
        <v>#N/A</v>
      </c>
      <c r="I873" s="143" t="e">
        <f t="shared" ca="1" si="212"/>
        <v>#N/A</v>
      </c>
      <c r="J873" s="143" t="e">
        <f t="shared" ca="1" si="213"/>
        <v>#N/A</v>
      </c>
      <c r="K873" s="143" t="e">
        <f t="shared" ca="1" si="214"/>
        <v>#N/A</v>
      </c>
      <c r="L873" s="143" t="e">
        <f t="shared" ca="1" si="215"/>
        <v>#N/A</v>
      </c>
      <c r="M873" s="145" t="str">
        <f t="shared" ca="1" si="218"/>
        <v>-</v>
      </c>
      <c r="N873" s="145" t="str">
        <f t="shared" ca="1" si="217"/>
        <v>-</v>
      </c>
      <c r="O873" s="143" t="e">
        <f t="shared" ca="1" si="216"/>
        <v>#N/A</v>
      </c>
    </row>
    <row r="874" spans="1:15">
      <c r="A874" s="143">
        <v>840</v>
      </c>
      <c r="B874" s="143" t="str">
        <f t="shared" ca="1" si="210"/>
        <v>N</v>
      </c>
      <c r="C874" s="143" t="str">
        <f t="shared" ca="1" si="209"/>
        <v>-</v>
      </c>
      <c r="D874" s="143" t="str">
        <f t="shared" ca="1" si="209"/>
        <v>-</v>
      </c>
      <c r="E874" s="143" t="str">
        <f t="shared" ca="1" si="209"/>
        <v>-</v>
      </c>
      <c r="F874" s="143" t="str">
        <f t="shared" ca="1" si="209"/>
        <v>-</v>
      </c>
      <c r="G874" s="151" t="str">
        <f t="shared" ca="1" si="209"/>
        <v>-</v>
      </c>
      <c r="H874" s="143" t="e">
        <f t="shared" ca="1" si="211"/>
        <v>#N/A</v>
      </c>
      <c r="I874" s="143" t="e">
        <f t="shared" ca="1" si="212"/>
        <v>#N/A</v>
      </c>
      <c r="J874" s="143" t="e">
        <f t="shared" ca="1" si="213"/>
        <v>#N/A</v>
      </c>
      <c r="K874" s="143" t="e">
        <f t="shared" ca="1" si="214"/>
        <v>#N/A</v>
      </c>
      <c r="L874" s="143" t="e">
        <f t="shared" ca="1" si="215"/>
        <v>#N/A</v>
      </c>
      <c r="M874" s="145" t="str">
        <f t="shared" ca="1" si="218"/>
        <v>-</v>
      </c>
      <c r="N874" s="145" t="str">
        <f t="shared" ca="1" si="217"/>
        <v>-</v>
      </c>
      <c r="O874" s="143" t="e">
        <f t="shared" ca="1" si="216"/>
        <v>#N/A</v>
      </c>
    </row>
    <row r="875" spans="1:15">
      <c r="A875" s="143">
        <v>841</v>
      </c>
      <c r="B875" s="143" t="str">
        <f t="shared" ca="1" si="210"/>
        <v>N</v>
      </c>
      <c r="C875" s="143" t="str">
        <f t="shared" ref="C875:G884" ca="1" si="219">IF($B875="OK",OFFSET(gen_sort_ul,$A875,C$26),"-")</f>
        <v>-</v>
      </c>
      <c r="D875" s="143" t="str">
        <f t="shared" ca="1" si="219"/>
        <v>-</v>
      </c>
      <c r="E875" s="143" t="str">
        <f t="shared" ca="1" si="219"/>
        <v>-</v>
      </c>
      <c r="F875" s="143" t="str">
        <f t="shared" ca="1" si="219"/>
        <v>-</v>
      </c>
      <c r="G875" s="151" t="str">
        <f t="shared" ca="1" si="219"/>
        <v>-</v>
      </c>
      <c r="H875" s="143" t="e">
        <f t="shared" ca="1" si="211"/>
        <v>#N/A</v>
      </c>
      <c r="I875" s="143" t="e">
        <f t="shared" ca="1" si="212"/>
        <v>#N/A</v>
      </c>
      <c r="J875" s="143" t="e">
        <f t="shared" ca="1" si="213"/>
        <v>#N/A</v>
      </c>
      <c r="K875" s="143" t="e">
        <f t="shared" ca="1" si="214"/>
        <v>#N/A</v>
      </c>
      <c r="L875" s="143" t="e">
        <f t="shared" ca="1" si="215"/>
        <v>#N/A</v>
      </c>
      <c r="M875" s="145" t="str">
        <f t="shared" ca="1" si="218"/>
        <v>-</v>
      </c>
      <c r="N875" s="145" t="str">
        <f t="shared" ca="1" si="217"/>
        <v>-</v>
      </c>
      <c r="O875" s="143" t="e">
        <f t="shared" ca="1" si="216"/>
        <v>#N/A</v>
      </c>
    </row>
    <row r="876" spans="1:15">
      <c r="A876" s="143">
        <v>842</v>
      </c>
      <c r="B876" s="143" t="str">
        <f t="shared" ca="1" si="210"/>
        <v>N</v>
      </c>
      <c r="C876" s="143" t="str">
        <f t="shared" ca="1" si="219"/>
        <v>-</v>
      </c>
      <c r="D876" s="143" t="str">
        <f t="shared" ca="1" si="219"/>
        <v>-</v>
      </c>
      <c r="E876" s="143" t="str">
        <f t="shared" ca="1" si="219"/>
        <v>-</v>
      </c>
      <c r="F876" s="143" t="str">
        <f t="shared" ca="1" si="219"/>
        <v>-</v>
      </c>
      <c r="G876" s="151" t="str">
        <f t="shared" ca="1" si="219"/>
        <v>-</v>
      </c>
      <c r="H876" s="143" t="e">
        <f t="shared" ca="1" si="211"/>
        <v>#N/A</v>
      </c>
      <c r="I876" s="143" t="e">
        <f t="shared" ca="1" si="212"/>
        <v>#N/A</v>
      </c>
      <c r="J876" s="143" t="e">
        <f t="shared" ca="1" si="213"/>
        <v>#N/A</v>
      </c>
      <c r="K876" s="143" t="e">
        <f t="shared" ca="1" si="214"/>
        <v>#N/A</v>
      </c>
      <c r="L876" s="143" t="e">
        <f t="shared" ca="1" si="215"/>
        <v>#N/A</v>
      </c>
      <c r="M876" s="145" t="str">
        <f t="shared" ca="1" si="218"/>
        <v>-</v>
      </c>
      <c r="N876" s="145" t="str">
        <f t="shared" ca="1" si="217"/>
        <v>-</v>
      </c>
      <c r="O876" s="143" t="e">
        <f t="shared" ca="1" si="216"/>
        <v>#N/A</v>
      </c>
    </row>
    <row r="877" spans="1:15">
      <c r="A877" s="143">
        <v>843</v>
      </c>
      <c r="B877" s="143" t="str">
        <f t="shared" ca="1" si="210"/>
        <v>N</v>
      </c>
      <c r="C877" s="143" t="str">
        <f t="shared" ca="1" si="219"/>
        <v>-</v>
      </c>
      <c r="D877" s="143" t="str">
        <f t="shared" ca="1" si="219"/>
        <v>-</v>
      </c>
      <c r="E877" s="143" t="str">
        <f t="shared" ca="1" si="219"/>
        <v>-</v>
      </c>
      <c r="F877" s="143" t="str">
        <f t="shared" ca="1" si="219"/>
        <v>-</v>
      </c>
      <c r="G877" s="151" t="str">
        <f t="shared" ca="1" si="219"/>
        <v>-</v>
      </c>
      <c r="H877" s="143" t="e">
        <f t="shared" ca="1" si="211"/>
        <v>#N/A</v>
      </c>
      <c r="I877" s="143" t="e">
        <f t="shared" ca="1" si="212"/>
        <v>#N/A</v>
      </c>
      <c r="J877" s="143" t="e">
        <f t="shared" ca="1" si="213"/>
        <v>#N/A</v>
      </c>
      <c r="K877" s="143" t="e">
        <f t="shared" ca="1" si="214"/>
        <v>#N/A</v>
      </c>
      <c r="L877" s="143" t="e">
        <f t="shared" ca="1" si="215"/>
        <v>#N/A</v>
      </c>
      <c r="M877" s="145" t="str">
        <f t="shared" ca="1" si="218"/>
        <v>-</v>
      </c>
      <c r="N877" s="145" t="str">
        <f t="shared" ca="1" si="217"/>
        <v>-</v>
      </c>
      <c r="O877" s="143" t="e">
        <f t="shared" ca="1" si="216"/>
        <v>#N/A</v>
      </c>
    </row>
    <row r="878" spans="1:15">
      <c r="A878" s="143">
        <v>844</v>
      </c>
      <c r="B878" s="143" t="str">
        <f t="shared" ca="1" si="210"/>
        <v>N</v>
      </c>
      <c r="C878" s="143" t="str">
        <f t="shared" ca="1" si="219"/>
        <v>-</v>
      </c>
      <c r="D878" s="143" t="str">
        <f t="shared" ca="1" si="219"/>
        <v>-</v>
      </c>
      <c r="E878" s="143" t="str">
        <f t="shared" ca="1" si="219"/>
        <v>-</v>
      </c>
      <c r="F878" s="143" t="str">
        <f t="shared" ca="1" si="219"/>
        <v>-</v>
      </c>
      <c r="G878" s="151" t="str">
        <f t="shared" ca="1" si="219"/>
        <v>-</v>
      </c>
      <c r="H878" s="143" t="e">
        <f t="shared" ca="1" si="211"/>
        <v>#N/A</v>
      </c>
      <c r="I878" s="143" t="e">
        <f t="shared" ca="1" si="212"/>
        <v>#N/A</v>
      </c>
      <c r="J878" s="143" t="e">
        <f t="shared" ca="1" si="213"/>
        <v>#N/A</v>
      </c>
      <c r="K878" s="143" t="e">
        <f t="shared" ca="1" si="214"/>
        <v>#N/A</v>
      </c>
      <c r="L878" s="143" t="e">
        <f t="shared" ca="1" si="215"/>
        <v>#N/A</v>
      </c>
      <c r="M878" s="145" t="str">
        <f t="shared" ca="1" si="218"/>
        <v>-</v>
      </c>
      <c r="N878" s="145" t="str">
        <f t="shared" ca="1" si="217"/>
        <v>-</v>
      </c>
      <c r="O878" s="143" t="e">
        <f t="shared" ca="1" si="216"/>
        <v>#N/A</v>
      </c>
    </row>
    <row r="879" spans="1:15">
      <c r="A879" s="143">
        <v>845</v>
      </c>
      <c r="B879" s="143" t="str">
        <f t="shared" ca="1" si="210"/>
        <v>N</v>
      </c>
      <c r="C879" s="143" t="str">
        <f t="shared" ca="1" si="219"/>
        <v>-</v>
      </c>
      <c r="D879" s="143" t="str">
        <f t="shared" ca="1" si="219"/>
        <v>-</v>
      </c>
      <c r="E879" s="143" t="str">
        <f t="shared" ca="1" si="219"/>
        <v>-</v>
      </c>
      <c r="F879" s="143" t="str">
        <f t="shared" ca="1" si="219"/>
        <v>-</v>
      </c>
      <c r="G879" s="151" t="str">
        <f t="shared" ca="1" si="219"/>
        <v>-</v>
      </c>
      <c r="H879" s="143" t="e">
        <f t="shared" ca="1" si="211"/>
        <v>#N/A</v>
      </c>
      <c r="I879" s="143" t="e">
        <f t="shared" ca="1" si="212"/>
        <v>#N/A</v>
      </c>
      <c r="J879" s="143" t="e">
        <f t="shared" ca="1" si="213"/>
        <v>#N/A</v>
      </c>
      <c r="K879" s="143" t="e">
        <f t="shared" ca="1" si="214"/>
        <v>#N/A</v>
      </c>
      <c r="L879" s="143" t="e">
        <f t="shared" ca="1" si="215"/>
        <v>#N/A</v>
      </c>
      <c r="M879" s="145" t="str">
        <f t="shared" ca="1" si="218"/>
        <v>-</v>
      </c>
      <c r="N879" s="145" t="str">
        <f t="shared" ca="1" si="217"/>
        <v>-</v>
      </c>
      <c r="O879" s="143" t="e">
        <f t="shared" ca="1" si="216"/>
        <v>#N/A</v>
      </c>
    </row>
    <row r="880" spans="1:15">
      <c r="A880" s="143">
        <v>846</v>
      </c>
      <c r="B880" s="143" t="str">
        <f t="shared" ca="1" si="210"/>
        <v>N</v>
      </c>
      <c r="C880" s="143" t="str">
        <f t="shared" ca="1" si="219"/>
        <v>-</v>
      </c>
      <c r="D880" s="143" t="str">
        <f t="shared" ca="1" si="219"/>
        <v>-</v>
      </c>
      <c r="E880" s="143" t="str">
        <f t="shared" ca="1" si="219"/>
        <v>-</v>
      </c>
      <c r="F880" s="143" t="str">
        <f t="shared" ca="1" si="219"/>
        <v>-</v>
      </c>
      <c r="G880" s="151" t="str">
        <f t="shared" ca="1" si="219"/>
        <v>-</v>
      </c>
      <c r="H880" s="143" t="e">
        <f t="shared" ca="1" si="211"/>
        <v>#N/A</v>
      </c>
      <c r="I880" s="143" t="e">
        <f t="shared" ca="1" si="212"/>
        <v>#N/A</v>
      </c>
      <c r="J880" s="143" t="e">
        <f t="shared" ca="1" si="213"/>
        <v>#N/A</v>
      </c>
      <c r="K880" s="143" t="e">
        <f t="shared" ca="1" si="214"/>
        <v>#N/A</v>
      </c>
      <c r="L880" s="143" t="e">
        <f t="shared" ca="1" si="215"/>
        <v>#N/A</v>
      </c>
      <c r="M880" s="145" t="str">
        <f t="shared" ca="1" si="218"/>
        <v>-</v>
      </c>
      <c r="N880" s="145" t="str">
        <f t="shared" ca="1" si="217"/>
        <v>-</v>
      </c>
      <c r="O880" s="143" t="e">
        <f t="shared" ca="1" si="216"/>
        <v>#N/A</v>
      </c>
    </row>
    <row r="881" spans="1:15">
      <c r="A881" s="143">
        <v>847</v>
      </c>
      <c r="B881" s="143" t="str">
        <f t="shared" ca="1" si="210"/>
        <v>N</v>
      </c>
      <c r="C881" s="143" t="str">
        <f t="shared" ca="1" si="219"/>
        <v>-</v>
      </c>
      <c r="D881" s="143" t="str">
        <f t="shared" ca="1" si="219"/>
        <v>-</v>
      </c>
      <c r="E881" s="143" t="str">
        <f t="shared" ca="1" si="219"/>
        <v>-</v>
      </c>
      <c r="F881" s="143" t="str">
        <f t="shared" ca="1" si="219"/>
        <v>-</v>
      </c>
      <c r="G881" s="151" t="str">
        <f t="shared" ca="1" si="219"/>
        <v>-</v>
      </c>
      <c r="H881" s="143" t="e">
        <f t="shared" ca="1" si="211"/>
        <v>#N/A</v>
      </c>
      <c r="I881" s="143" t="e">
        <f t="shared" ca="1" si="212"/>
        <v>#N/A</v>
      </c>
      <c r="J881" s="143" t="e">
        <f t="shared" ca="1" si="213"/>
        <v>#N/A</v>
      </c>
      <c r="K881" s="143" t="e">
        <f t="shared" ca="1" si="214"/>
        <v>#N/A</v>
      </c>
      <c r="L881" s="143" t="e">
        <f t="shared" ca="1" si="215"/>
        <v>#N/A</v>
      </c>
      <c r="M881" s="145" t="str">
        <f t="shared" ca="1" si="218"/>
        <v>-</v>
      </c>
      <c r="N881" s="145" t="str">
        <f t="shared" ca="1" si="217"/>
        <v>-</v>
      </c>
      <c r="O881" s="143" t="e">
        <f t="shared" ca="1" si="216"/>
        <v>#N/A</v>
      </c>
    </row>
    <row r="882" spans="1:15">
      <c r="A882" s="143">
        <v>848</v>
      </c>
      <c r="B882" s="143" t="str">
        <f t="shared" ca="1" si="210"/>
        <v>N</v>
      </c>
      <c r="C882" s="143" t="str">
        <f t="shared" ca="1" si="219"/>
        <v>-</v>
      </c>
      <c r="D882" s="143" t="str">
        <f t="shared" ca="1" si="219"/>
        <v>-</v>
      </c>
      <c r="E882" s="143" t="str">
        <f t="shared" ca="1" si="219"/>
        <v>-</v>
      </c>
      <c r="F882" s="143" t="str">
        <f t="shared" ca="1" si="219"/>
        <v>-</v>
      </c>
      <c r="G882" s="151" t="str">
        <f t="shared" ca="1" si="219"/>
        <v>-</v>
      </c>
      <c r="H882" s="143" t="e">
        <f t="shared" ca="1" si="211"/>
        <v>#N/A</v>
      </c>
      <c r="I882" s="143" t="e">
        <f t="shared" ca="1" si="212"/>
        <v>#N/A</v>
      </c>
      <c r="J882" s="143" t="e">
        <f t="shared" ca="1" si="213"/>
        <v>#N/A</v>
      </c>
      <c r="K882" s="143" t="e">
        <f t="shared" ca="1" si="214"/>
        <v>#N/A</v>
      </c>
      <c r="L882" s="143" t="e">
        <f t="shared" ca="1" si="215"/>
        <v>#N/A</v>
      </c>
      <c r="M882" s="145" t="str">
        <f t="shared" ca="1" si="218"/>
        <v>-</v>
      </c>
      <c r="N882" s="145" t="str">
        <f t="shared" ca="1" si="217"/>
        <v>-</v>
      </c>
      <c r="O882" s="143" t="e">
        <f t="shared" ca="1" si="216"/>
        <v>#N/A</v>
      </c>
    </row>
    <row r="883" spans="1:15">
      <c r="A883" s="143">
        <v>849</v>
      </c>
      <c r="B883" s="143" t="str">
        <f t="shared" ca="1" si="210"/>
        <v>N</v>
      </c>
      <c r="C883" s="143" t="str">
        <f t="shared" ca="1" si="219"/>
        <v>-</v>
      </c>
      <c r="D883" s="143" t="str">
        <f t="shared" ca="1" si="219"/>
        <v>-</v>
      </c>
      <c r="E883" s="143" t="str">
        <f t="shared" ca="1" si="219"/>
        <v>-</v>
      </c>
      <c r="F883" s="143" t="str">
        <f t="shared" ca="1" si="219"/>
        <v>-</v>
      </c>
      <c r="G883" s="151" t="str">
        <f t="shared" ca="1" si="219"/>
        <v>-</v>
      </c>
      <c r="H883" s="143" t="e">
        <f t="shared" ca="1" si="211"/>
        <v>#N/A</v>
      </c>
      <c r="I883" s="143" t="e">
        <f t="shared" ca="1" si="212"/>
        <v>#N/A</v>
      </c>
      <c r="J883" s="143" t="e">
        <f t="shared" ca="1" si="213"/>
        <v>#N/A</v>
      </c>
      <c r="K883" s="143" t="e">
        <f t="shared" ca="1" si="214"/>
        <v>#N/A</v>
      </c>
      <c r="L883" s="143" t="e">
        <f t="shared" ca="1" si="215"/>
        <v>#N/A</v>
      </c>
      <c r="M883" s="145" t="str">
        <f t="shared" ca="1" si="218"/>
        <v>-</v>
      </c>
      <c r="N883" s="145" t="str">
        <f t="shared" ca="1" si="217"/>
        <v>-</v>
      </c>
      <c r="O883" s="143" t="e">
        <f t="shared" ca="1" si="216"/>
        <v>#N/A</v>
      </c>
    </row>
    <row r="884" spans="1:15">
      <c r="A884" s="143">
        <v>850</v>
      </c>
      <c r="B884" s="143" t="str">
        <f t="shared" ca="1" si="210"/>
        <v>N</v>
      </c>
      <c r="C884" s="143" t="str">
        <f t="shared" ca="1" si="219"/>
        <v>-</v>
      </c>
      <c r="D884" s="143" t="str">
        <f t="shared" ca="1" si="219"/>
        <v>-</v>
      </c>
      <c r="E884" s="143" t="str">
        <f t="shared" ca="1" si="219"/>
        <v>-</v>
      </c>
      <c r="F884" s="143" t="str">
        <f t="shared" ca="1" si="219"/>
        <v>-</v>
      </c>
      <c r="G884" s="151" t="str">
        <f t="shared" ca="1" si="219"/>
        <v>-</v>
      </c>
      <c r="H884" s="143" t="e">
        <f t="shared" ca="1" si="211"/>
        <v>#N/A</v>
      </c>
      <c r="I884" s="143" t="e">
        <f t="shared" ca="1" si="212"/>
        <v>#N/A</v>
      </c>
      <c r="J884" s="143" t="e">
        <f t="shared" ca="1" si="213"/>
        <v>#N/A</v>
      </c>
      <c r="K884" s="143" t="e">
        <f t="shared" ca="1" si="214"/>
        <v>#N/A</v>
      </c>
      <c r="L884" s="143" t="e">
        <f t="shared" ca="1" si="215"/>
        <v>#N/A</v>
      </c>
      <c r="M884" s="145" t="str">
        <f t="shared" ca="1" si="218"/>
        <v>-</v>
      </c>
      <c r="N884" s="145" t="str">
        <f t="shared" ca="1" si="217"/>
        <v>-</v>
      </c>
      <c r="O884" s="143" t="e">
        <f t="shared" ca="1" si="216"/>
        <v>#N/A</v>
      </c>
    </row>
    <row r="885" spans="1:15">
      <c r="A885" s="143">
        <v>851</v>
      </c>
      <c r="B885" s="143" t="str">
        <f t="shared" ca="1" si="210"/>
        <v>N</v>
      </c>
      <c r="C885" s="143" t="str">
        <f t="shared" ref="C885:G894" ca="1" si="220">IF($B885="OK",OFFSET(gen_sort_ul,$A885,C$26),"-")</f>
        <v>-</v>
      </c>
      <c r="D885" s="143" t="str">
        <f t="shared" ca="1" si="220"/>
        <v>-</v>
      </c>
      <c r="E885" s="143" t="str">
        <f t="shared" ca="1" si="220"/>
        <v>-</v>
      </c>
      <c r="F885" s="143" t="str">
        <f t="shared" ca="1" si="220"/>
        <v>-</v>
      </c>
      <c r="G885" s="151" t="str">
        <f t="shared" ca="1" si="220"/>
        <v>-</v>
      </c>
      <c r="H885" s="143" t="e">
        <f t="shared" ca="1" si="211"/>
        <v>#N/A</v>
      </c>
      <c r="I885" s="143" t="e">
        <f t="shared" ca="1" si="212"/>
        <v>#N/A</v>
      </c>
      <c r="J885" s="143" t="e">
        <f t="shared" ca="1" si="213"/>
        <v>#N/A</v>
      </c>
      <c r="K885" s="143" t="e">
        <f t="shared" ca="1" si="214"/>
        <v>#N/A</v>
      </c>
      <c r="L885" s="143" t="e">
        <f t="shared" ca="1" si="215"/>
        <v>#N/A</v>
      </c>
      <c r="M885" s="145" t="str">
        <f t="shared" ca="1" si="218"/>
        <v>-</v>
      </c>
      <c r="N885" s="145" t="str">
        <f t="shared" ca="1" si="217"/>
        <v>-</v>
      </c>
      <c r="O885" s="143" t="e">
        <f t="shared" ca="1" si="216"/>
        <v>#N/A</v>
      </c>
    </row>
    <row r="886" spans="1:15">
      <c r="A886" s="143">
        <v>852</v>
      </c>
      <c r="B886" s="143" t="str">
        <f t="shared" ca="1" si="210"/>
        <v>N</v>
      </c>
      <c r="C886" s="143" t="str">
        <f t="shared" ca="1" si="220"/>
        <v>-</v>
      </c>
      <c r="D886" s="143" t="str">
        <f t="shared" ca="1" si="220"/>
        <v>-</v>
      </c>
      <c r="E886" s="143" t="str">
        <f t="shared" ca="1" si="220"/>
        <v>-</v>
      </c>
      <c r="F886" s="143" t="str">
        <f t="shared" ca="1" si="220"/>
        <v>-</v>
      </c>
      <c r="G886" s="151" t="str">
        <f t="shared" ca="1" si="220"/>
        <v>-</v>
      </c>
      <c r="H886" s="143" t="e">
        <f t="shared" ca="1" si="211"/>
        <v>#N/A</v>
      </c>
      <c r="I886" s="143" t="e">
        <f t="shared" ca="1" si="212"/>
        <v>#N/A</v>
      </c>
      <c r="J886" s="143" t="e">
        <f t="shared" ca="1" si="213"/>
        <v>#N/A</v>
      </c>
      <c r="K886" s="143" t="e">
        <f t="shared" ca="1" si="214"/>
        <v>#N/A</v>
      </c>
      <c r="L886" s="143" t="e">
        <f t="shared" ca="1" si="215"/>
        <v>#N/A</v>
      </c>
      <c r="M886" s="145" t="str">
        <f t="shared" ca="1" si="218"/>
        <v>-</v>
      </c>
      <c r="N886" s="145" t="str">
        <f t="shared" ca="1" si="217"/>
        <v>-</v>
      </c>
      <c r="O886" s="143" t="e">
        <f t="shared" ca="1" si="216"/>
        <v>#N/A</v>
      </c>
    </row>
    <row r="887" spans="1:15">
      <c r="A887" s="143">
        <v>853</v>
      </c>
      <c r="B887" s="143" t="str">
        <f t="shared" ca="1" si="210"/>
        <v>N</v>
      </c>
      <c r="C887" s="143" t="str">
        <f t="shared" ca="1" si="220"/>
        <v>-</v>
      </c>
      <c r="D887" s="143" t="str">
        <f t="shared" ca="1" si="220"/>
        <v>-</v>
      </c>
      <c r="E887" s="143" t="str">
        <f t="shared" ca="1" si="220"/>
        <v>-</v>
      </c>
      <c r="F887" s="143" t="str">
        <f t="shared" ca="1" si="220"/>
        <v>-</v>
      </c>
      <c r="G887" s="151" t="str">
        <f t="shared" ca="1" si="220"/>
        <v>-</v>
      </c>
      <c r="H887" s="143" t="e">
        <f t="shared" ca="1" si="211"/>
        <v>#N/A</v>
      </c>
      <c r="I887" s="143" t="e">
        <f t="shared" ca="1" si="212"/>
        <v>#N/A</v>
      </c>
      <c r="J887" s="143" t="e">
        <f t="shared" ca="1" si="213"/>
        <v>#N/A</v>
      </c>
      <c r="K887" s="143" t="e">
        <f t="shared" ca="1" si="214"/>
        <v>#N/A</v>
      </c>
      <c r="L887" s="143" t="e">
        <f t="shared" ca="1" si="215"/>
        <v>#N/A</v>
      </c>
      <c r="M887" s="145" t="str">
        <f t="shared" ca="1" si="218"/>
        <v>-</v>
      </c>
      <c r="N887" s="145" t="str">
        <f t="shared" ca="1" si="217"/>
        <v>-</v>
      </c>
      <c r="O887" s="143" t="e">
        <f t="shared" ca="1" si="216"/>
        <v>#N/A</v>
      </c>
    </row>
    <row r="888" spans="1:15">
      <c r="A888" s="143">
        <v>854</v>
      </c>
      <c r="B888" s="143" t="str">
        <f t="shared" ca="1" si="210"/>
        <v>N</v>
      </c>
      <c r="C888" s="143" t="str">
        <f t="shared" ca="1" si="220"/>
        <v>-</v>
      </c>
      <c r="D888" s="143" t="str">
        <f t="shared" ca="1" si="220"/>
        <v>-</v>
      </c>
      <c r="E888" s="143" t="str">
        <f t="shared" ca="1" si="220"/>
        <v>-</v>
      </c>
      <c r="F888" s="143" t="str">
        <f t="shared" ca="1" si="220"/>
        <v>-</v>
      </c>
      <c r="G888" s="151" t="str">
        <f t="shared" ca="1" si="220"/>
        <v>-</v>
      </c>
      <c r="H888" s="143" t="e">
        <f t="shared" ca="1" si="211"/>
        <v>#N/A</v>
      </c>
      <c r="I888" s="143" t="e">
        <f t="shared" ca="1" si="212"/>
        <v>#N/A</v>
      </c>
      <c r="J888" s="143" t="e">
        <f t="shared" ca="1" si="213"/>
        <v>#N/A</v>
      </c>
      <c r="K888" s="143" t="e">
        <f t="shared" ca="1" si="214"/>
        <v>#N/A</v>
      </c>
      <c r="L888" s="143" t="e">
        <f t="shared" ca="1" si="215"/>
        <v>#N/A</v>
      </c>
      <c r="M888" s="145" t="str">
        <f t="shared" ca="1" si="218"/>
        <v>-</v>
      </c>
      <c r="N888" s="145" t="str">
        <f t="shared" ca="1" si="217"/>
        <v>-</v>
      </c>
      <c r="O888" s="143" t="e">
        <f t="shared" ca="1" si="216"/>
        <v>#N/A</v>
      </c>
    </row>
    <row r="889" spans="1:15">
      <c r="A889" s="143">
        <v>855</v>
      </c>
      <c r="B889" s="143" t="str">
        <f t="shared" ca="1" si="210"/>
        <v>N</v>
      </c>
      <c r="C889" s="143" t="str">
        <f t="shared" ca="1" si="220"/>
        <v>-</v>
      </c>
      <c r="D889" s="143" t="str">
        <f t="shared" ca="1" si="220"/>
        <v>-</v>
      </c>
      <c r="E889" s="143" t="str">
        <f t="shared" ca="1" si="220"/>
        <v>-</v>
      </c>
      <c r="F889" s="143" t="str">
        <f t="shared" ca="1" si="220"/>
        <v>-</v>
      </c>
      <c r="G889" s="151" t="str">
        <f t="shared" ca="1" si="220"/>
        <v>-</v>
      </c>
      <c r="H889" s="143" t="e">
        <f t="shared" ca="1" si="211"/>
        <v>#N/A</v>
      </c>
      <c r="I889" s="143" t="e">
        <f t="shared" ca="1" si="212"/>
        <v>#N/A</v>
      </c>
      <c r="J889" s="143" t="e">
        <f t="shared" ca="1" si="213"/>
        <v>#N/A</v>
      </c>
      <c r="K889" s="143" t="e">
        <f t="shared" ca="1" si="214"/>
        <v>#N/A</v>
      </c>
      <c r="L889" s="143" t="e">
        <f t="shared" ca="1" si="215"/>
        <v>#N/A</v>
      </c>
      <c r="M889" s="145" t="str">
        <f t="shared" ca="1" si="218"/>
        <v>-</v>
      </c>
      <c r="N889" s="145" t="str">
        <f t="shared" ca="1" si="217"/>
        <v>-</v>
      </c>
      <c r="O889" s="143" t="e">
        <f t="shared" ca="1" si="216"/>
        <v>#N/A</v>
      </c>
    </row>
    <row r="890" spans="1:15">
      <c r="A890" s="143">
        <v>856</v>
      </c>
      <c r="B890" s="143" t="str">
        <f t="shared" ca="1" si="210"/>
        <v>N</v>
      </c>
      <c r="C890" s="143" t="str">
        <f t="shared" ca="1" si="220"/>
        <v>-</v>
      </c>
      <c r="D890" s="143" t="str">
        <f t="shared" ca="1" si="220"/>
        <v>-</v>
      </c>
      <c r="E890" s="143" t="str">
        <f t="shared" ca="1" si="220"/>
        <v>-</v>
      </c>
      <c r="F890" s="143" t="str">
        <f t="shared" ca="1" si="220"/>
        <v>-</v>
      </c>
      <c r="G890" s="151" t="str">
        <f t="shared" ca="1" si="220"/>
        <v>-</v>
      </c>
      <c r="H890" s="143" t="e">
        <f t="shared" ca="1" si="211"/>
        <v>#N/A</v>
      </c>
      <c r="I890" s="143" t="e">
        <f t="shared" ca="1" si="212"/>
        <v>#N/A</v>
      </c>
      <c r="J890" s="143" t="e">
        <f t="shared" ca="1" si="213"/>
        <v>#N/A</v>
      </c>
      <c r="K890" s="143" t="e">
        <f t="shared" ca="1" si="214"/>
        <v>#N/A</v>
      </c>
      <c r="L890" s="143" t="e">
        <f t="shared" ca="1" si="215"/>
        <v>#N/A</v>
      </c>
      <c r="M890" s="145" t="str">
        <f t="shared" ca="1" si="218"/>
        <v>-</v>
      </c>
      <c r="N890" s="145" t="str">
        <f t="shared" ca="1" si="217"/>
        <v>-</v>
      </c>
      <c r="O890" s="143" t="e">
        <f t="shared" ca="1" si="216"/>
        <v>#N/A</v>
      </c>
    </row>
    <row r="891" spans="1:15">
      <c r="A891" s="143">
        <v>857</v>
      </c>
      <c r="B891" s="143" t="str">
        <f t="shared" ca="1" si="210"/>
        <v>N</v>
      </c>
      <c r="C891" s="143" t="str">
        <f t="shared" ca="1" si="220"/>
        <v>-</v>
      </c>
      <c r="D891" s="143" t="str">
        <f t="shared" ca="1" si="220"/>
        <v>-</v>
      </c>
      <c r="E891" s="143" t="str">
        <f t="shared" ca="1" si="220"/>
        <v>-</v>
      </c>
      <c r="F891" s="143" t="str">
        <f t="shared" ca="1" si="220"/>
        <v>-</v>
      </c>
      <c r="G891" s="151" t="str">
        <f t="shared" ca="1" si="220"/>
        <v>-</v>
      </c>
      <c r="H891" s="143" t="e">
        <f t="shared" ca="1" si="211"/>
        <v>#N/A</v>
      </c>
      <c r="I891" s="143" t="e">
        <f t="shared" ca="1" si="212"/>
        <v>#N/A</v>
      </c>
      <c r="J891" s="143" t="e">
        <f t="shared" ca="1" si="213"/>
        <v>#N/A</v>
      </c>
      <c r="K891" s="143" t="e">
        <f t="shared" ca="1" si="214"/>
        <v>#N/A</v>
      </c>
      <c r="L891" s="143" t="e">
        <f t="shared" ca="1" si="215"/>
        <v>#N/A</v>
      </c>
      <c r="M891" s="145" t="str">
        <f t="shared" ca="1" si="218"/>
        <v>-</v>
      </c>
      <c r="N891" s="145" t="str">
        <f t="shared" ca="1" si="217"/>
        <v>-</v>
      </c>
      <c r="O891" s="143" t="e">
        <f t="shared" ca="1" si="216"/>
        <v>#N/A</v>
      </c>
    </row>
    <row r="892" spans="1:15">
      <c r="A892" s="143">
        <v>858</v>
      </c>
      <c r="B892" s="143" t="str">
        <f t="shared" ca="1" si="210"/>
        <v>N</v>
      </c>
      <c r="C892" s="143" t="str">
        <f t="shared" ca="1" si="220"/>
        <v>-</v>
      </c>
      <c r="D892" s="143" t="str">
        <f t="shared" ca="1" si="220"/>
        <v>-</v>
      </c>
      <c r="E892" s="143" t="str">
        <f t="shared" ca="1" si="220"/>
        <v>-</v>
      </c>
      <c r="F892" s="143" t="str">
        <f t="shared" ca="1" si="220"/>
        <v>-</v>
      </c>
      <c r="G892" s="151" t="str">
        <f t="shared" ca="1" si="220"/>
        <v>-</v>
      </c>
      <c r="H892" s="143" t="e">
        <f t="shared" ca="1" si="211"/>
        <v>#N/A</v>
      </c>
      <c r="I892" s="143" t="e">
        <f t="shared" ca="1" si="212"/>
        <v>#N/A</v>
      </c>
      <c r="J892" s="143" t="e">
        <f t="shared" ca="1" si="213"/>
        <v>#N/A</v>
      </c>
      <c r="K892" s="143" t="e">
        <f t="shared" ca="1" si="214"/>
        <v>#N/A</v>
      </c>
      <c r="L892" s="143" t="e">
        <f t="shared" ca="1" si="215"/>
        <v>#N/A</v>
      </c>
      <c r="M892" s="145" t="str">
        <f t="shared" ca="1" si="218"/>
        <v>-</v>
      </c>
      <c r="N892" s="145" t="str">
        <f t="shared" ca="1" si="217"/>
        <v>-</v>
      </c>
      <c r="O892" s="143" t="e">
        <f t="shared" ca="1" si="216"/>
        <v>#N/A</v>
      </c>
    </row>
    <row r="893" spans="1:15">
      <c r="A893" s="143">
        <v>859</v>
      </c>
      <c r="B893" s="143" t="str">
        <f t="shared" ca="1" si="210"/>
        <v>N</v>
      </c>
      <c r="C893" s="143" t="str">
        <f t="shared" ca="1" si="220"/>
        <v>-</v>
      </c>
      <c r="D893" s="143" t="str">
        <f t="shared" ca="1" si="220"/>
        <v>-</v>
      </c>
      <c r="E893" s="143" t="str">
        <f t="shared" ca="1" si="220"/>
        <v>-</v>
      </c>
      <c r="F893" s="143" t="str">
        <f t="shared" ca="1" si="220"/>
        <v>-</v>
      </c>
      <c r="G893" s="151" t="str">
        <f t="shared" ca="1" si="220"/>
        <v>-</v>
      </c>
      <c r="H893" s="143" t="e">
        <f t="shared" ca="1" si="211"/>
        <v>#N/A</v>
      </c>
      <c r="I893" s="143" t="e">
        <f t="shared" ca="1" si="212"/>
        <v>#N/A</v>
      </c>
      <c r="J893" s="143" t="e">
        <f t="shared" ca="1" si="213"/>
        <v>#N/A</v>
      </c>
      <c r="K893" s="143" t="e">
        <f t="shared" ca="1" si="214"/>
        <v>#N/A</v>
      </c>
      <c r="L893" s="143" t="e">
        <f t="shared" ca="1" si="215"/>
        <v>#N/A</v>
      </c>
      <c r="M893" s="145" t="str">
        <f t="shared" ca="1" si="218"/>
        <v>-</v>
      </c>
      <c r="N893" s="145" t="str">
        <f t="shared" ca="1" si="217"/>
        <v>-</v>
      </c>
      <c r="O893" s="143" t="e">
        <f t="shared" ca="1" si="216"/>
        <v>#N/A</v>
      </c>
    </row>
    <row r="894" spans="1:15">
      <c r="A894" s="143">
        <v>860</v>
      </c>
      <c r="B894" s="143" t="str">
        <f t="shared" ca="1" si="210"/>
        <v>N</v>
      </c>
      <c r="C894" s="143" t="str">
        <f t="shared" ca="1" si="220"/>
        <v>-</v>
      </c>
      <c r="D894" s="143" t="str">
        <f t="shared" ca="1" si="220"/>
        <v>-</v>
      </c>
      <c r="E894" s="143" t="str">
        <f t="shared" ca="1" si="220"/>
        <v>-</v>
      </c>
      <c r="F894" s="143" t="str">
        <f t="shared" ca="1" si="220"/>
        <v>-</v>
      </c>
      <c r="G894" s="151" t="str">
        <f t="shared" ca="1" si="220"/>
        <v>-</v>
      </c>
      <c r="H894" s="143" t="e">
        <f t="shared" ca="1" si="211"/>
        <v>#N/A</v>
      </c>
      <c r="I894" s="143" t="e">
        <f t="shared" ca="1" si="212"/>
        <v>#N/A</v>
      </c>
      <c r="J894" s="143" t="e">
        <f t="shared" ca="1" si="213"/>
        <v>#N/A</v>
      </c>
      <c r="K894" s="143" t="e">
        <f t="shared" ca="1" si="214"/>
        <v>#N/A</v>
      </c>
      <c r="L894" s="143" t="e">
        <f t="shared" ca="1" si="215"/>
        <v>#N/A</v>
      </c>
      <c r="M894" s="145" t="str">
        <f t="shared" ca="1" si="218"/>
        <v>-</v>
      </c>
      <c r="N894" s="145" t="str">
        <f t="shared" ca="1" si="217"/>
        <v>-</v>
      </c>
      <c r="O894" s="143" t="e">
        <f t="shared" ca="1" si="216"/>
        <v>#N/A</v>
      </c>
    </row>
    <row r="895" spans="1:15">
      <c r="A895" s="143">
        <v>861</v>
      </c>
      <c r="B895" s="143" t="str">
        <f t="shared" ca="1" si="210"/>
        <v>N</v>
      </c>
      <c r="C895" s="143" t="str">
        <f t="shared" ref="C895:G904" ca="1" si="221">IF($B895="OK",OFFSET(gen_sort_ul,$A895,C$26),"-")</f>
        <v>-</v>
      </c>
      <c r="D895" s="143" t="str">
        <f t="shared" ca="1" si="221"/>
        <v>-</v>
      </c>
      <c r="E895" s="143" t="str">
        <f t="shared" ca="1" si="221"/>
        <v>-</v>
      </c>
      <c r="F895" s="143" t="str">
        <f t="shared" ca="1" si="221"/>
        <v>-</v>
      </c>
      <c r="G895" s="151" t="str">
        <f t="shared" ca="1" si="221"/>
        <v>-</v>
      </c>
      <c r="H895" s="143" t="e">
        <f t="shared" ca="1" si="211"/>
        <v>#N/A</v>
      </c>
      <c r="I895" s="143" t="e">
        <f t="shared" ca="1" si="212"/>
        <v>#N/A</v>
      </c>
      <c r="J895" s="143" t="e">
        <f t="shared" ca="1" si="213"/>
        <v>#N/A</v>
      </c>
      <c r="K895" s="143" t="e">
        <f t="shared" ca="1" si="214"/>
        <v>#N/A</v>
      </c>
      <c r="L895" s="143" t="e">
        <f t="shared" ca="1" si="215"/>
        <v>#N/A</v>
      </c>
      <c r="M895" s="145" t="str">
        <f t="shared" ca="1" si="218"/>
        <v>-</v>
      </c>
      <c r="N895" s="145" t="str">
        <f t="shared" ca="1" si="217"/>
        <v>-</v>
      </c>
      <c r="O895" s="143" t="e">
        <f t="shared" ca="1" si="216"/>
        <v>#N/A</v>
      </c>
    </row>
    <row r="896" spans="1:15">
      <c r="A896" s="143">
        <v>862</v>
      </c>
      <c r="B896" s="143" t="str">
        <f t="shared" ca="1" si="210"/>
        <v>N</v>
      </c>
      <c r="C896" s="143" t="str">
        <f t="shared" ca="1" si="221"/>
        <v>-</v>
      </c>
      <c r="D896" s="143" t="str">
        <f t="shared" ca="1" si="221"/>
        <v>-</v>
      </c>
      <c r="E896" s="143" t="str">
        <f t="shared" ca="1" si="221"/>
        <v>-</v>
      </c>
      <c r="F896" s="143" t="str">
        <f t="shared" ca="1" si="221"/>
        <v>-</v>
      </c>
      <c r="G896" s="151" t="str">
        <f t="shared" ca="1" si="221"/>
        <v>-</v>
      </c>
      <c r="H896" s="143" t="e">
        <f t="shared" ca="1" si="211"/>
        <v>#N/A</v>
      </c>
      <c r="I896" s="143" t="e">
        <f t="shared" ca="1" si="212"/>
        <v>#N/A</v>
      </c>
      <c r="J896" s="143" t="e">
        <f t="shared" ca="1" si="213"/>
        <v>#N/A</v>
      </c>
      <c r="K896" s="143" t="e">
        <f t="shared" ca="1" si="214"/>
        <v>#N/A</v>
      </c>
      <c r="L896" s="143" t="e">
        <f t="shared" ca="1" si="215"/>
        <v>#N/A</v>
      </c>
      <c r="M896" s="145" t="str">
        <f t="shared" ca="1" si="218"/>
        <v>-</v>
      </c>
      <c r="N896" s="145" t="str">
        <f t="shared" ca="1" si="217"/>
        <v>-</v>
      </c>
      <c r="O896" s="143" t="e">
        <f t="shared" ca="1" si="216"/>
        <v>#N/A</v>
      </c>
    </row>
    <row r="897" spans="1:15">
      <c r="A897" s="143">
        <v>863</v>
      </c>
      <c r="B897" s="143" t="str">
        <f t="shared" ca="1" si="210"/>
        <v>N</v>
      </c>
      <c r="C897" s="143" t="str">
        <f t="shared" ca="1" si="221"/>
        <v>-</v>
      </c>
      <c r="D897" s="143" t="str">
        <f t="shared" ca="1" si="221"/>
        <v>-</v>
      </c>
      <c r="E897" s="143" t="str">
        <f t="shared" ca="1" si="221"/>
        <v>-</v>
      </c>
      <c r="F897" s="143" t="str">
        <f t="shared" ca="1" si="221"/>
        <v>-</v>
      </c>
      <c r="G897" s="151" t="str">
        <f t="shared" ca="1" si="221"/>
        <v>-</v>
      </c>
      <c r="H897" s="143" t="e">
        <f t="shared" ca="1" si="211"/>
        <v>#N/A</v>
      </c>
      <c r="I897" s="143" t="e">
        <f t="shared" ca="1" si="212"/>
        <v>#N/A</v>
      </c>
      <c r="J897" s="143" t="e">
        <f t="shared" ca="1" si="213"/>
        <v>#N/A</v>
      </c>
      <c r="K897" s="143" t="e">
        <f t="shared" ca="1" si="214"/>
        <v>#N/A</v>
      </c>
      <c r="L897" s="143" t="e">
        <f t="shared" ca="1" si="215"/>
        <v>#N/A</v>
      </c>
      <c r="M897" s="145" t="str">
        <f t="shared" ca="1" si="218"/>
        <v>-</v>
      </c>
      <c r="N897" s="145" t="str">
        <f t="shared" ca="1" si="217"/>
        <v>-</v>
      </c>
      <c r="O897" s="143" t="e">
        <f t="shared" ca="1" si="216"/>
        <v>#N/A</v>
      </c>
    </row>
    <row r="898" spans="1:15">
      <c r="A898" s="143">
        <v>864</v>
      </c>
      <c r="B898" s="143" t="str">
        <f t="shared" ca="1" si="210"/>
        <v>N</v>
      </c>
      <c r="C898" s="143" t="str">
        <f t="shared" ca="1" si="221"/>
        <v>-</v>
      </c>
      <c r="D898" s="143" t="str">
        <f t="shared" ca="1" si="221"/>
        <v>-</v>
      </c>
      <c r="E898" s="143" t="str">
        <f t="shared" ca="1" si="221"/>
        <v>-</v>
      </c>
      <c r="F898" s="143" t="str">
        <f t="shared" ca="1" si="221"/>
        <v>-</v>
      </c>
      <c r="G898" s="151" t="str">
        <f t="shared" ca="1" si="221"/>
        <v>-</v>
      </c>
      <c r="H898" s="143" t="e">
        <f t="shared" ca="1" si="211"/>
        <v>#N/A</v>
      </c>
      <c r="I898" s="143" t="e">
        <f t="shared" ca="1" si="212"/>
        <v>#N/A</v>
      </c>
      <c r="J898" s="143" t="e">
        <f t="shared" ca="1" si="213"/>
        <v>#N/A</v>
      </c>
      <c r="K898" s="143" t="e">
        <f t="shared" ca="1" si="214"/>
        <v>#N/A</v>
      </c>
      <c r="L898" s="143" t="e">
        <f t="shared" ca="1" si="215"/>
        <v>#N/A</v>
      </c>
      <c r="M898" s="145" t="str">
        <f t="shared" ca="1" si="218"/>
        <v>-</v>
      </c>
      <c r="N898" s="145" t="str">
        <f t="shared" ca="1" si="217"/>
        <v>-</v>
      </c>
      <c r="O898" s="143" t="e">
        <f t="shared" ca="1" si="216"/>
        <v>#N/A</v>
      </c>
    </row>
    <row r="899" spans="1:15">
      <c r="A899" s="143">
        <v>865</v>
      </c>
      <c r="B899" s="143" t="str">
        <f t="shared" ca="1" si="210"/>
        <v>N</v>
      </c>
      <c r="C899" s="143" t="str">
        <f t="shared" ca="1" si="221"/>
        <v>-</v>
      </c>
      <c r="D899" s="143" t="str">
        <f t="shared" ca="1" si="221"/>
        <v>-</v>
      </c>
      <c r="E899" s="143" t="str">
        <f t="shared" ca="1" si="221"/>
        <v>-</v>
      </c>
      <c r="F899" s="143" t="str">
        <f t="shared" ca="1" si="221"/>
        <v>-</v>
      </c>
      <c r="G899" s="151" t="str">
        <f t="shared" ca="1" si="221"/>
        <v>-</v>
      </c>
      <c r="H899" s="143" t="e">
        <f t="shared" ca="1" si="211"/>
        <v>#N/A</v>
      </c>
      <c r="I899" s="143" t="e">
        <f t="shared" ca="1" si="212"/>
        <v>#N/A</v>
      </c>
      <c r="J899" s="143" t="e">
        <f t="shared" ca="1" si="213"/>
        <v>#N/A</v>
      </c>
      <c r="K899" s="143" t="e">
        <f t="shared" ca="1" si="214"/>
        <v>#N/A</v>
      </c>
      <c r="L899" s="143" t="e">
        <f t="shared" ca="1" si="215"/>
        <v>#N/A</v>
      </c>
      <c r="M899" s="145" t="str">
        <f t="shared" ca="1" si="218"/>
        <v>-</v>
      </c>
      <c r="N899" s="145" t="str">
        <f t="shared" ca="1" si="217"/>
        <v>-</v>
      </c>
      <c r="O899" s="143" t="e">
        <f t="shared" ca="1" si="216"/>
        <v>#N/A</v>
      </c>
    </row>
    <row r="900" spans="1:15">
      <c r="A900" s="143">
        <v>866</v>
      </c>
      <c r="B900" s="143" t="str">
        <f t="shared" ca="1" si="210"/>
        <v>N</v>
      </c>
      <c r="C900" s="143" t="str">
        <f t="shared" ca="1" si="221"/>
        <v>-</v>
      </c>
      <c r="D900" s="143" t="str">
        <f t="shared" ca="1" si="221"/>
        <v>-</v>
      </c>
      <c r="E900" s="143" t="str">
        <f t="shared" ca="1" si="221"/>
        <v>-</v>
      </c>
      <c r="F900" s="143" t="str">
        <f t="shared" ca="1" si="221"/>
        <v>-</v>
      </c>
      <c r="G900" s="151" t="str">
        <f t="shared" ca="1" si="221"/>
        <v>-</v>
      </c>
      <c r="H900" s="143" t="e">
        <f t="shared" ca="1" si="211"/>
        <v>#N/A</v>
      </c>
      <c r="I900" s="143" t="e">
        <f t="shared" ca="1" si="212"/>
        <v>#N/A</v>
      </c>
      <c r="J900" s="143" t="e">
        <f t="shared" ca="1" si="213"/>
        <v>#N/A</v>
      </c>
      <c r="K900" s="143" t="e">
        <f t="shared" ca="1" si="214"/>
        <v>#N/A</v>
      </c>
      <c r="L900" s="143" t="e">
        <f t="shared" ca="1" si="215"/>
        <v>#N/A</v>
      </c>
      <c r="M900" s="145" t="str">
        <f t="shared" ca="1" si="218"/>
        <v>-</v>
      </c>
      <c r="N900" s="145" t="str">
        <f t="shared" ca="1" si="217"/>
        <v>-</v>
      </c>
      <c r="O900" s="143" t="e">
        <f t="shared" ca="1" si="216"/>
        <v>#N/A</v>
      </c>
    </row>
    <row r="901" spans="1:15">
      <c r="A901" s="143">
        <v>867</v>
      </c>
      <c r="B901" s="143" t="str">
        <f t="shared" ca="1" si="210"/>
        <v>N</v>
      </c>
      <c r="C901" s="143" t="str">
        <f t="shared" ca="1" si="221"/>
        <v>-</v>
      </c>
      <c r="D901" s="143" t="str">
        <f t="shared" ca="1" si="221"/>
        <v>-</v>
      </c>
      <c r="E901" s="143" t="str">
        <f t="shared" ca="1" si="221"/>
        <v>-</v>
      </c>
      <c r="F901" s="143" t="str">
        <f t="shared" ca="1" si="221"/>
        <v>-</v>
      </c>
      <c r="G901" s="151" t="str">
        <f t="shared" ca="1" si="221"/>
        <v>-</v>
      </c>
      <c r="H901" s="143" t="e">
        <f t="shared" ca="1" si="211"/>
        <v>#N/A</v>
      </c>
      <c r="I901" s="143" t="e">
        <f t="shared" ca="1" si="212"/>
        <v>#N/A</v>
      </c>
      <c r="J901" s="143" t="e">
        <f t="shared" ca="1" si="213"/>
        <v>#N/A</v>
      </c>
      <c r="K901" s="143" t="e">
        <f t="shared" ca="1" si="214"/>
        <v>#N/A</v>
      </c>
      <c r="L901" s="143" t="e">
        <f t="shared" ca="1" si="215"/>
        <v>#N/A</v>
      </c>
      <c r="M901" s="145" t="str">
        <f t="shared" ca="1" si="218"/>
        <v>-</v>
      </c>
      <c r="N901" s="145" t="str">
        <f t="shared" ca="1" si="217"/>
        <v>-</v>
      </c>
      <c r="O901" s="143" t="e">
        <f t="shared" ca="1" si="216"/>
        <v>#N/A</v>
      </c>
    </row>
    <row r="902" spans="1:15">
      <c r="A902" s="143">
        <v>868</v>
      </c>
      <c r="B902" s="143" t="str">
        <f t="shared" ca="1" si="210"/>
        <v>N</v>
      </c>
      <c r="C902" s="143" t="str">
        <f t="shared" ca="1" si="221"/>
        <v>-</v>
      </c>
      <c r="D902" s="143" t="str">
        <f t="shared" ca="1" si="221"/>
        <v>-</v>
      </c>
      <c r="E902" s="143" t="str">
        <f t="shared" ca="1" si="221"/>
        <v>-</v>
      </c>
      <c r="F902" s="143" t="str">
        <f t="shared" ca="1" si="221"/>
        <v>-</v>
      </c>
      <c r="G902" s="151" t="str">
        <f t="shared" ca="1" si="221"/>
        <v>-</v>
      </c>
      <c r="H902" s="143" t="e">
        <f t="shared" ca="1" si="211"/>
        <v>#N/A</v>
      </c>
      <c r="I902" s="143" t="e">
        <f t="shared" ca="1" si="212"/>
        <v>#N/A</v>
      </c>
      <c r="J902" s="143" t="e">
        <f t="shared" ca="1" si="213"/>
        <v>#N/A</v>
      </c>
      <c r="K902" s="143" t="e">
        <f t="shared" ca="1" si="214"/>
        <v>#N/A</v>
      </c>
      <c r="L902" s="143" t="e">
        <f t="shared" ca="1" si="215"/>
        <v>#N/A</v>
      </c>
      <c r="M902" s="145" t="str">
        <f t="shared" ca="1" si="218"/>
        <v>-</v>
      </c>
      <c r="N902" s="145" t="str">
        <f t="shared" ca="1" si="217"/>
        <v>-</v>
      </c>
      <c r="O902" s="143" t="e">
        <f t="shared" ca="1" si="216"/>
        <v>#N/A</v>
      </c>
    </row>
    <row r="903" spans="1:15">
      <c r="A903" s="143">
        <v>869</v>
      </c>
      <c r="B903" s="143" t="str">
        <f t="shared" ca="1" si="210"/>
        <v>N</v>
      </c>
      <c r="C903" s="143" t="str">
        <f t="shared" ca="1" si="221"/>
        <v>-</v>
      </c>
      <c r="D903" s="143" t="str">
        <f t="shared" ca="1" si="221"/>
        <v>-</v>
      </c>
      <c r="E903" s="143" t="str">
        <f t="shared" ca="1" si="221"/>
        <v>-</v>
      </c>
      <c r="F903" s="143" t="str">
        <f t="shared" ca="1" si="221"/>
        <v>-</v>
      </c>
      <c r="G903" s="151" t="str">
        <f t="shared" ca="1" si="221"/>
        <v>-</v>
      </c>
      <c r="H903" s="143" t="e">
        <f t="shared" ca="1" si="211"/>
        <v>#N/A</v>
      </c>
      <c r="I903" s="143" t="e">
        <f t="shared" ca="1" si="212"/>
        <v>#N/A</v>
      </c>
      <c r="J903" s="143" t="e">
        <f t="shared" ca="1" si="213"/>
        <v>#N/A</v>
      </c>
      <c r="K903" s="143" t="e">
        <f t="shared" ca="1" si="214"/>
        <v>#N/A</v>
      </c>
      <c r="L903" s="143" t="e">
        <f t="shared" ca="1" si="215"/>
        <v>#N/A</v>
      </c>
      <c r="M903" s="145" t="str">
        <f t="shared" ca="1" si="218"/>
        <v>-</v>
      </c>
      <c r="N903" s="145" t="str">
        <f t="shared" ca="1" si="217"/>
        <v>-</v>
      </c>
      <c r="O903" s="143" t="e">
        <f t="shared" ca="1" si="216"/>
        <v>#N/A</v>
      </c>
    </row>
    <row r="904" spans="1:15">
      <c r="A904" s="143">
        <v>870</v>
      </c>
      <c r="B904" s="143" t="str">
        <f t="shared" ca="1" si="210"/>
        <v>N</v>
      </c>
      <c r="C904" s="143" t="str">
        <f t="shared" ca="1" si="221"/>
        <v>-</v>
      </c>
      <c r="D904" s="143" t="str">
        <f t="shared" ca="1" si="221"/>
        <v>-</v>
      </c>
      <c r="E904" s="143" t="str">
        <f t="shared" ca="1" si="221"/>
        <v>-</v>
      </c>
      <c r="F904" s="143" t="str">
        <f t="shared" ca="1" si="221"/>
        <v>-</v>
      </c>
      <c r="G904" s="151" t="str">
        <f t="shared" ca="1" si="221"/>
        <v>-</v>
      </c>
      <c r="H904" s="143" t="e">
        <f t="shared" ca="1" si="211"/>
        <v>#N/A</v>
      </c>
      <c r="I904" s="143" t="e">
        <f t="shared" ca="1" si="212"/>
        <v>#N/A</v>
      </c>
      <c r="J904" s="143" t="e">
        <f t="shared" ca="1" si="213"/>
        <v>#N/A</v>
      </c>
      <c r="K904" s="143" t="e">
        <f t="shared" ca="1" si="214"/>
        <v>#N/A</v>
      </c>
      <c r="L904" s="143" t="e">
        <f t="shared" ca="1" si="215"/>
        <v>#N/A</v>
      </c>
      <c r="M904" s="145" t="str">
        <f t="shared" ca="1" si="218"/>
        <v>-</v>
      </c>
      <c r="N904" s="145" t="str">
        <f t="shared" ca="1" si="217"/>
        <v>-</v>
      </c>
      <c r="O904" s="143" t="e">
        <f t="shared" ca="1" si="216"/>
        <v>#N/A</v>
      </c>
    </row>
    <row r="905" spans="1:15">
      <c r="A905" s="143">
        <v>871</v>
      </c>
      <c r="B905" s="143" t="str">
        <f t="shared" ca="1" si="210"/>
        <v>N</v>
      </c>
      <c r="C905" s="143" t="str">
        <f t="shared" ref="C905:G914" ca="1" si="222">IF($B905="OK",OFFSET(gen_sort_ul,$A905,C$26),"-")</f>
        <v>-</v>
      </c>
      <c r="D905" s="143" t="str">
        <f t="shared" ca="1" si="222"/>
        <v>-</v>
      </c>
      <c r="E905" s="143" t="str">
        <f t="shared" ca="1" si="222"/>
        <v>-</v>
      </c>
      <c r="F905" s="143" t="str">
        <f t="shared" ca="1" si="222"/>
        <v>-</v>
      </c>
      <c r="G905" s="151" t="str">
        <f t="shared" ca="1" si="222"/>
        <v>-</v>
      </c>
      <c r="H905" s="143" t="e">
        <f t="shared" ca="1" si="211"/>
        <v>#N/A</v>
      </c>
      <c r="I905" s="143" t="e">
        <f t="shared" ca="1" si="212"/>
        <v>#N/A</v>
      </c>
      <c r="J905" s="143" t="e">
        <f t="shared" ca="1" si="213"/>
        <v>#N/A</v>
      </c>
      <c r="K905" s="143" t="e">
        <f t="shared" ca="1" si="214"/>
        <v>#N/A</v>
      </c>
      <c r="L905" s="143" t="e">
        <f t="shared" ca="1" si="215"/>
        <v>#N/A</v>
      </c>
      <c r="M905" s="145" t="str">
        <f t="shared" ca="1" si="218"/>
        <v>-</v>
      </c>
      <c r="N905" s="145" t="str">
        <f t="shared" ca="1" si="217"/>
        <v>-</v>
      </c>
      <c r="O905" s="143" t="e">
        <f t="shared" ca="1" si="216"/>
        <v>#N/A</v>
      </c>
    </row>
    <row r="906" spans="1:15">
      <c r="A906" s="143">
        <v>872</v>
      </c>
      <c r="B906" s="143" t="str">
        <f t="shared" ca="1" si="210"/>
        <v>N</v>
      </c>
      <c r="C906" s="143" t="str">
        <f t="shared" ca="1" si="222"/>
        <v>-</v>
      </c>
      <c r="D906" s="143" t="str">
        <f t="shared" ca="1" si="222"/>
        <v>-</v>
      </c>
      <c r="E906" s="143" t="str">
        <f t="shared" ca="1" si="222"/>
        <v>-</v>
      </c>
      <c r="F906" s="143" t="str">
        <f t="shared" ca="1" si="222"/>
        <v>-</v>
      </c>
      <c r="G906" s="151" t="str">
        <f t="shared" ca="1" si="222"/>
        <v>-</v>
      </c>
      <c r="H906" s="143" t="e">
        <f t="shared" ca="1" si="211"/>
        <v>#N/A</v>
      </c>
      <c r="I906" s="143" t="e">
        <f t="shared" ca="1" si="212"/>
        <v>#N/A</v>
      </c>
      <c r="J906" s="143" t="e">
        <f t="shared" ca="1" si="213"/>
        <v>#N/A</v>
      </c>
      <c r="K906" s="143" t="e">
        <f t="shared" ca="1" si="214"/>
        <v>#N/A</v>
      </c>
      <c r="L906" s="143" t="e">
        <f t="shared" ca="1" si="215"/>
        <v>#N/A</v>
      </c>
      <c r="M906" s="145" t="str">
        <f t="shared" ca="1" si="218"/>
        <v>-</v>
      </c>
      <c r="N906" s="145" t="str">
        <f t="shared" ca="1" si="217"/>
        <v>-</v>
      </c>
      <c r="O906" s="143" t="e">
        <f t="shared" ca="1" si="216"/>
        <v>#N/A</v>
      </c>
    </row>
    <row r="907" spans="1:15">
      <c r="A907" s="143">
        <v>873</v>
      </c>
      <c r="B907" s="143" t="str">
        <f t="shared" ca="1" si="210"/>
        <v>N</v>
      </c>
      <c r="C907" s="143" t="str">
        <f t="shared" ca="1" si="222"/>
        <v>-</v>
      </c>
      <c r="D907" s="143" t="str">
        <f t="shared" ca="1" si="222"/>
        <v>-</v>
      </c>
      <c r="E907" s="143" t="str">
        <f t="shared" ca="1" si="222"/>
        <v>-</v>
      </c>
      <c r="F907" s="143" t="str">
        <f t="shared" ca="1" si="222"/>
        <v>-</v>
      </c>
      <c r="G907" s="151" t="str">
        <f t="shared" ca="1" si="222"/>
        <v>-</v>
      </c>
      <c r="H907" s="143" t="e">
        <f t="shared" ca="1" si="211"/>
        <v>#N/A</v>
      </c>
      <c r="I907" s="143" t="e">
        <f t="shared" ca="1" si="212"/>
        <v>#N/A</v>
      </c>
      <c r="J907" s="143" t="e">
        <f t="shared" ca="1" si="213"/>
        <v>#N/A</v>
      </c>
      <c r="K907" s="143" t="e">
        <f t="shared" ca="1" si="214"/>
        <v>#N/A</v>
      </c>
      <c r="L907" s="143" t="e">
        <f t="shared" ca="1" si="215"/>
        <v>#N/A</v>
      </c>
      <c r="M907" s="145" t="str">
        <f t="shared" ca="1" si="218"/>
        <v>-</v>
      </c>
      <c r="N907" s="145" t="str">
        <f t="shared" ca="1" si="217"/>
        <v>-</v>
      </c>
      <c r="O907" s="143" t="e">
        <f t="shared" ca="1" si="216"/>
        <v>#N/A</v>
      </c>
    </row>
    <row r="908" spans="1:15">
      <c r="A908" s="143">
        <v>874</v>
      </c>
      <c r="B908" s="143" t="str">
        <f t="shared" ca="1" si="210"/>
        <v>N</v>
      </c>
      <c r="C908" s="143" t="str">
        <f t="shared" ca="1" si="222"/>
        <v>-</v>
      </c>
      <c r="D908" s="143" t="str">
        <f t="shared" ca="1" si="222"/>
        <v>-</v>
      </c>
      <c r="E908" s="143" t="str">
        <f t="shared" ca="1" si="222"/>
        <v>-</v>
      </c>
      <c r="F908" s="143" t="str">
        <f t="shared" ca="1" si="222"/>
        <v>-</v>
      </c>
      <c r="G908" s="151" t="str">
        <f t="shared" ca="1" si="222"/>
        <v>-</v>
      </c>
      <c r="H908" s="143" t="e">
        <f t="shared" ca="1" si="211"/>
        <v>#N/A</v>
      </c>
      <c r="I908" s="143" t="e">
        <f t="shared" ca="1" si="212"/>
        <v>#N/A</v>
      </c>
      <c r="J908" s="143" t="e">
        <f t="shared" ca="1" si="213"/>
        <v>#N/A</v>
      </c>
      <c r="K908" s="143" t="e">
        <f t="shared" ca="1" si="214"/>
        <v>#N/A</v>
      </c>
      <c r="L908" s="143" t="e">
        <f t="shared" ca="1" si="215"/>
        <v>#N/A</v>
      </c>
      <c r="M908" s="145" t="str">
        <f t="shared" ca="1" si="218"/>
        <v>-</v>
      </c>
      <c r="N908" s="145" t="str">
        <f t="shared" ca="1" si="217"/>
        <v>-</v>
      </c>
      <c r="O908" s="143" t="e">
        <f t="shared" ca="1" si="216"/>
        <v>#N/A</v>
      </c>
    </row>
    <row r="909" spans="1:15">
      <c r="A909" s="143">
        <v>875</v>
      </c>
      <c r="B909" s="143" t="str">
        <f t="shared" ca="1" si="210"/>
        <v>N</v>
      </c>
      <c r="C909" s="143" t="str">
        <f t="shared" ca="1" si="222"/>
        <v>-</v>
      </c>
      <c r="D909" s="143" t="str">
        <f t="shared" ca="1" si="222"/>
        <v>-</v>
      </c>
      <c r="E909" s="143" t="str">
        <f t="shared" ca="1" si="222"/>
        <v>-</v>
      </c>
      <c r="F909" s="143" t="str">
        <f t="shared" ca="1" si="222"/>
        <v>-</v>
      </c>
      <c r="G909" s="151" t="str">
        <f t="shared" ca="1" si="222"/>
        <v>-</v>
      </c>
      <c r="H909" s="143" t="e">
        <f t="shared" ca="1" si="211"/>
        <v>#N/A</v>
      </c>
      <c r="I909" s="143" t="e">
        <f t="shared" ca="1" si="212"/>
        <v>#N/A</v>
      </c>
      <c r="J909" s="143" t="e">
        <f t="shared" ca="1" si="213"/>
        <v>#N/A</v>
      </c>
      <c r="K909" s="143" t="e">
        <f t="shared" ca="1" si="214"/>
        <v>#N/A</v>
      </c>
      <c r="L909" s="143" t="e">
        <f t="shared" ca="1" si="215"/>
        <v>#N/A</v>
      </c>
      <c r="M909" s="145" t="str">
        <f t="shared" ca="1" si="218"/>
        <v>-</v>
      </c>
      <c r="N909" s="145" t="str">
        <f t="shared" ca="1" si="217"/>
        <v>-</v>
      </c>
      <c r="O909" s="143" t="e">
        <f t="shared" ca="1" si="216"/>
        <v>#N/A</v>
      </c>
    </row>
    <row r="910" spans="1:15">
      <c r="A910" s="143">
        <v>876</v>
      </c>
      <c r="B910" s="143" t="str">
        <f t="shared" ca="1" si="210"/>
        <v>N</v>
      </c>
      <c r="C910" s="143" t="str">
        <f t="shared" ca="1" si="222"/>
        <v>-</v>
      </c>
      <c r="D910" s="143" t="str">
        <f t="shared" ca="1" si="222"/>
        <v>-</v>
      </c>
      <c r="E910" s="143" t="str">
        <f t="shared" ca="1" si="222"/>
        <v>-</v>
      </c>
      <c r="F910" s="143" t="str">
        <f t="shared" ca="1" si="222"/>
        <v>-</v>
      </c>
      <c r="G910" s="151" t="str">
        <f t="shared" ca="1" si="222"/>
        <v>-</v>
      </c>
      <c r="H910" s="143" t="e">
        <f t="shared" ca="1" si="211"/>
        <v>#N/A</v>
      </c>
      <c r="I910" s="143" t="e">
        <f t="shared" ca="1" si="212"/>
        <v>#N/A</v>
      </c>
      <c r="J910" s="143" t="e">
        <f t="shared" ca="1" si="213"/>
        <v>#N/A</v>
      </c>
      <c r="K910" s="143" t="e">
        <f t="shared" ca="1" si="214"/>
        <v>#N/A</v>
      </c>
      <c r="L910" s="143" t="e">
        <f t="shared" ca="1" si="215"/>
        <v>#N/A</v>
      </c>
      <c r="M910" s="145" t="str">
        <f t="shared" ca="1" si="218"/>
        <v>-</v>
      </c>
      <c r="N910" s="145" t="str">
        <f t="shared" ca="1" si="217"/>
        <v>-</v>
      </c>
      <c r="O910" s="143" t="e">
        <f t="shared" ca="1" si="216"/>
        <v>#N/A</v>
      </c>
    </row>
    <row r="911" spans="1:15">
      <c r="A911" s="143">
        <v>877</v>
      </c>
      <c r="B911" s="143" t="str">
        <f t="shared" ca="1" si="210"/>
        <v>N</v>
      </c>
      <c r="C911" s="143" t="str">
        <f t="shared" ca="1" si="222"/>
        <v>-</v>
      </c>
      <c r="D911" s="143" t="str">
        <f t="shared" ca="1" si="222"/>
        <v>-</v>
      </c>
      <c r="E911" s="143" t="str">
        <f t="shared" ca="1" si="222"/>
        <v>-</v>
      </c>
      <c r="F911" s="143" t="str">
        <f t="shared" ca="1" si="222"/>
        <v>-</v>
      </c>
      <c r="G911" s="151" t="str">
        <f t="shared" ca="1" si="222"/>
        <v>-</v>
      </c>
      <c r="H911" s="143" t="e">
        <f t="shared" ca="1" si="211"/>
        <v>#N/A</v>
      </c>
      <c r="I911" s="143" t="e">
        <f t="shared" ca="1" si="212"/>
        <v>#N/A</v>
      </c>
      <c r="J911" s="143" t="e">
        <f t="shared" ca="1" si="213"/>
        <v>#N/A</v>
      </c>
      <c r="K911" s="143" t="e">
        <f t="shared" ca="1" si="214"/>
        <v>#N/A</v>
      </c>
      <c r="L911" s="143" t="e">
        <f t="shared" ca="1" si="215"/>
        <v>#N/A</v>
      </c>
      <c r="M911" s="145" t="str">
        <f t="shared" ca="1" si="218"/>
        <v>-</v>
      </c>
      <c r="N911" s="145" t="str">
        <f t="shared" ca="1" si="217"/>
        <v>-</v>
      </c>
      <c r="O911" s="143" t="e">
        <f t="shared" ca="1" si="216"/>
        <v>#N/A</v>
      </c>
    </row>
    <row r="912" spans="1:15">
      <c r="A912" s="143">
        <v>878</v>
      </c>
      <c r="B912" s="143" t="str">
        <f t="shared" ca="1" si="210"/>
        <v>N</v>
      </c>
      <c r="C912" s="143" t="str">
        <f t="shared" ca="1" si="222"/>
        <v>-</v>
      </c>
      <c r="D912" s="143" t="str">
        <f t="shared" ca="1" si="222"/>
        <v>-</v>
      </c>
      <c r="E912" s="143" t="str">
        <f t="shared" ca="1" si="222"/>
        <v>-</v>
      </c>
      <c r="F912" s="143" t="str">
        <f t="shared" ca="1" si="222"/>
        <v>-</v>
      </c>
      <c r="G912" s="151" t="str">
        <f t="shared" ca="1" si="222"/>
        <v>-</v>
      </c>
      <c r="H912" s="143" t="e">
        <f t="shared" ca="1" si="211"/>
        <v>#N/A</v>
      </c>
      <c r="I912" s="143" t="e">
        <f t="shared" ca="1" si="212"/>
        <v>#N/A</v>
      </c>
      <c r="J912" s="143" t="e">
        <f t="shared" ca="1" si="213"/>
        <v>#N/A</v>
      </c>
      <c r="K912" s="143" t="e">
        <f t="shared" ca="1" si="214"/>
        <v>#N/A</v>
      </c>
      <c r="L912" s="143" t="e">
        <f t="shared" ca="1" si="215"/>
        <v>#N/A</v>
      </c>
      <c r="M912" s="145" t="str">
        <f t="shared" ca="1" si="218"/>
        <v>-</v>
      </c>
      <c r="N912" s="145" t="str">
        <f t="shared" ca="1" si="217"/>
        <v>-</v>
      </c>
      <c r="O912" s="143" t="e">
        <f t="shared" ca="1" si="216"/>
        <v>#N/A</v>
      </c>
    </row>
    <row r="913" spans="1:15">
      <c r="A913" s="143">
        <v>879</v>
      </c>
      <c r="B913" s="143" t="str">
        <f t="shared" ca="1" si="210"/>
        <v>N</v>
      </c>
      <c r="C913" s="143" t="str">
        <f t="shared" ca="1" si="222"/>
        <v>-</v>
      </c>
      <c r="D913" s="143" t="str">
        <f t="shared" ca="1" si="222"/>
        <v>-</v>
      </c>
      <c r="E913" s="143" t="str">
        <f t="shared" ca="1" si="222"/>
        <v>-</v>
      </c>
      <c r="F913" s="143" t="str">
        <f t="shared" ca="1" si="222"/>
        <v>-</v>
      </c>
      <c r="G913" s="151" t="str">
        <f t="shared" ca="1" si="222"/>
        <v>-</v>
      </c>
      <c r="H913" s="143" t="e">
        <f t="shared" ca="1" si="211"/>
        <v>#N/A</v>
      </c>
      <c r="I913" s="143" t="e">
        <f t="shared" ca="1" si="212"/>
        <v>#N/A</v>
      </c>
      <c r="J913" s="143" t="e">
        <f t="shared" ca="1" si="213"/>
        <v>#N/A</v>
      </c>
      <c r="K913" s="143" t="e">
        <f t="shared" ca="1" si="214"/>
        <v>#N/A</v>
      </c>
      <c r="L913" s="143" t="e">
        <f t="shared" ca="1" si="215"/>
        <v>#N/A</v>
      </c>
      <c r="M913" s="145" t="str">
        <f t="shared" ca="1" si="218"/>
        <v>-</v>
      </c>
      <c r="N913" s="145" t="str">
        <f t="shared" ca="1" si="217"/>
        <v>-</v>
      </c>
      <c r="O913" s="143" t="e">
        <f t="shared" ca="1" si="216"/>
        <v>#N/A</v>
      </c>
    </row>
    <row r="914" spans="1:15">
      <c r="A914" s="143">
        <v>880</v>
      </c>
      <c r="B914" s="143" t="str">
        <f t="shared" ca="1" si="210"/>
        <v>N</v>
      </c>
      <c r="C914" s="143" t="str">
        <f t="shared" ca="1" si="222"/>
        <v>-</v>
      </c>
      <c r="D914" s="143" t="str">
        <f t="shared" ca="1" si="222"/>
        <v>-</v>
      </c>
      <c r="E914" s="143" t="str">
        <f t="shared" ca="1" si="222"/>
        <v>-</v>
      </c>
      <c r="F914" s="143" t="str">
        <f t="shared" ca="1" si="222"/>
        <v>-</v>
      </c>
      <c r="G914" s="151" t="str">
        <f t="shared" ca="1" si="222"/>
        <v>-</v>
      </c>
      <c r="H914" s="143" t="e">
        <f t="shared" ca="1" si="211"/>
        <v>#N/A</v>
      </c>
      <c r="I914" s="143" t="e">
        <f t="shared" ca="1" si="212"/>
        <v>#N/A</v>
      </c>
      <c r="J914" s="143" t="e">
        <f t="shared" ca="1" si="213"/>
        <v>#N/A</v>
      </c>
      <c r="K914" s="143" t="e">
        <f t="shared" ca="1" si="214"/>
        <v>#N/A</v>
      </c>
      <c r="L914" s="143" t="e">
        <f t="shared" ca="1" si="215"/>
        <v>#N/A</v>
      </c>
      <c r="M914" s="145" t="str">
        <f t="shared" ca="1" si="218"/>
        <v>-</v>
      </c>
      <c r="N914" s="145" t="str">
        <f t="shared" ca="1" si="217"/>
        <v>-</v>
      </c>
      <c r="O914" s="143" t="e">
        <f t="shared" ca="1" si="216"/>
        <v>#N/A</v>
      </c>
    </row>
    <row r="915" spans="1:15">
      <c r="A915" s="143">
        <v>881</v>
      </c>
      <c r="B915" s="143" t="str">
        <f t="shared" ca="1" si="210"/>
        <v>N</v>
      </c>
      <c r="C915" s="143" t="str">
        <f t="shared" ref="C915:G923" ca="1" si="223">IF($B915="OK",OFFSET(gen_sort_ul,$A915,C$26),"-")</f>
        <v>-</v>
      </c>
      <c r="D915" s="143" t="str">
        <f t="shared" ca="1" si="223"/>
        <v>-</v>
      </c>
      <c r="E915" s="143" t="str">
        <f t="shared" ca="1" si="223"/>
        <v>-</v>
      </c>
      <c r="F915" s="143" t="str">
        <f t="shared" ca="1" si="223"/>
        <v>-</v>
      </c>
      <c r="G915" s="151" t="str">
        <f t="shared" ca="1" si="223"/>
        <v>-</v>
      </c>
      <c r="H915" s="143" t="e">
        <f t="shared" ca="1" si="211"/>
        <v>#N/A</v>
      </c>
      <c r="I915" s="143" t="e">
        <f t="shared" ca="1" si="212"/>
        <v>#N/A</v>
      </c>
      <c r="J915" s="143" t="e">
        <f t="shared" ca="1" si="213"/>
        <v>#N/A</v>
      </c>
      <c r="K915" s="143" t="e">
        <f t="shared" ca="1" si="214"/>
        <v>#N/A</v>
      </c>
      <c r="L915" s="143" t="e">
        <f t="shared" ca="1" si="215"/>
        <v>#N/A</v>
      </c>
      <c r="M915" s="145" t="str">
        <f t="shared" ca="1" si="218"/>
        <v>-</v>
      </c>
      <c r="N915" s="145" t="str">
        <f t="shared" ca="1" si="217"/>
        <v>-</v>
      </c>
      <c r="O915" s="143" t="e">
        <f t="shared" ca="1" si="216"/>
        <v>#N/A</v>
      </c>
    </row>
    <row r="916" spans="1:15">
      <c r="A916" s="143">
        <v>882</v>
      </c>
      <c r="B916" s="143" t="str">
        <f t="shared" ca="1" si="210"/>
        <v>N</v>
      </c>
      <c r="C916" s="143" t="str">
        <f t="shared" ca="1" si="223"/>
        <v>-</v>
      </c>
      <c r="D916" s="143" t="str">
        <f t="shared" ca="1" si="223"/>
        <v>-</v>
      </c>
      <c r="E916" s="143" t="str">
        <f t="shared" ca="1" si="223"/>
        <v>-</v>
      </c>
      <c r="F916" s="143" t="str">
        <f t="shared" ca="1" si="223"/>
        <v>-</v>
      </c>
      <c r="G916" s="151" t="str">
        <f t="shared" ca="1" si="223"/>
        <v>-</v>
      </c>
      <c r="H916" s="143" t="e">
        <f t="shared" ca="1" si="211"/>
        <v>#N/A</v>
      </c>
      <c r="I916" s="143" t="e">
        <f t="shared" ca="1" si="212"/>
        <v>#N/A</v>
      </c>
      <c r="J916" s="143" t="e">
        <f t="shared" ca="1" si="213"/>
        <v>#N/A</v>
      </c>
      <c r="K916" s="143" t="e">
        <f t="shared" ca="1" si="214"/>
        <v>#N/A</v>
      </c>
      <c r="L916" s="143" t="e">
        <f t="shared" ca="1" si="215"/>
        <v>#N/A</v>
      </c>
      <c r="M916" s="145" t="str">
        <f t="shared" ca="1" si="218"/>
        <v>-</v>
      </c>
      <c r="N916" s="145" t="str">
        <f t="shared" ca="1" si="217"/>
        <v>-</v>
      </c>
      <c r="O916" s="143" t="e">
        <f t="shared" ca="1" si="216"/>
        <v>#N/A</v>
      </c>
    </row>
    <row r="917" spans="1:15">
      <c r="A917" s="143">
        <v>883</v>
      </c>
      <c r="B917" s="143" t="str">
        <f t="shared" ca="1" si="210"/>
        <v>N</v>
      </c>
      <c r="C917" s="143" t="str">
        <f t="shared" ca="1" si="223"/>
        <v>-</v>
      </c>
      <c r="D917" s="143" t="str">
        <f t="shared" ca="1" si="223"/>
        <v>-</v>
      </c>
      <c r="E917" s="143" t="str">
        <f t="shared" ca="1" si="223"/>
        <v>-</v>
      </c>
      <c r="F917" s="143" t="str">
        <f t="shared" ca="1" si="223"/>
        <v>-</v>
      </c>
      <c r="G917" s="151" t="str">
        <f t="shared" ca="1" si="223"/>
        <v>-</v>
      </c>
      <c r="H917" s="143" t="e">
        <f t="shared" ca="1" si="211"/>
        <v>#N/A</v>
      </c>
      <c r="I917" s="143" t="e">
        <f t="shared" ca="1" si="212"/>
        <v>#N/A</v>
      </c>
      <c r="J917" s="143" t="e">
        <f t="shared" ca="1" si="213"/>
        <v>#N/A</v>
      </c>
      <c r="K917" s="143" t="e">
        <f t="shared" ca="1" si="214"/>
        <v>#N/A</v>
      </c>
      <c r="L917" s="143" t="e">
        <f t="shared" ca="1" si="215"/>
        <v>#N/A</v>
      </c>
      <c r="M917" s="145" t="str">
        <f t="shared" ca="1" si="218"/>
        <v>-</v>
      </c>
      <c r="N917" s="145" t="str">
        <f t="shared" ca="1" si="217"/>
        <v>-</v>
      </c>
      <c r="O917" s="143" t="e">
        <f t="shared" ca="1" si="216"/>
        <v>#N/A</v>
      </c>
    </row>
    <row r="918" spans="1:15">
      <c r="A918" s="143">
        <v>884</v>
      </c>
      <c r="B918" s="143" t="str">
        <f t="shared" ca="1" si="210"/>
        <v>N</v>
      </c>
      <c r="C918" s="143" t="str">
        <f t="shared" ca="1" si="223"/>
        <v>-</v>
      </c>
      <c r="D918" s="143" t="str">
        <f t="shared" ca="1" si="223"/>
        <v>-</v>
      </c>
      <c r="E918" s="143" t="str">
        <f t="shared" ca="1" si="223"/>
        <v>-</v>
      </c>
      <c r="F918" s="143" t="str">
        <f t="shared" ca="1" si="223"/>
        <v>-</v>
      </c>
      <c r="G918" s="151" t="str">
        <f t="shared" ca="1" si="223"/>
        <v>-</v>
      </c>
      <c r="H918" s="143" t="e">
        <f t="shared" ca="1" si="211"/>
        <v>#N/A</v>
      </c>
      <c r="I918" s="143" t="e">
        <f t="shared" ca="1" si="212"/>
        <v>#N/A</v>
      </c>
      <c r="J918" s="143" t="e">
        <f t="shared" ca="1" si="213"/>
        <v>#N/A</v>
      </c>
      <c r="K918" s="143" t="e">
        <f t="shared" ca="1" si="214"/>
        <v>#N/A</v>
      </c>
      <c r="L918" s="143" t="e">
        <f t="shared" ca="1" si="215"/>
        <v>#N/A</v>
      </c>
      <c r="M918" s="145" t="str">
        <f t="shared" ca="1" si="218"/>
        <v>-</v>
      </c>
      <c r="N918" s="145" t="str">
        <f t="shared" ca="1" si="217"/>
        <v>-</v>
      </c>
      <c r="O918" s="143" t="e">
        <f t="shared" ca="1" si="216"/>
        <v>#N/A</v>
      </c>
    </row>
    <row r="919" spans="1:15">
      <c r="A919" s="143">
        <v>885</v>
      </c>
      <c r="B919" s="143" t="str">
        <f t="shared" ca="1" si="210"/>
        <v>N</v>
      </c>
      <c r="C919" s="143" t="str">
        <f t="shared" ca="1" si="223"/>
        <v>-</v>
      </c>
      <c r="D919" s="143" t="str">
        <f t="shared" ca="1" si="223"/>
        <v>-</v>
      </c>
      <c r="E919" s="143" t="str">
        <f t="shared" ca="1" si="223"/>
        <v>-</v>
      </c>
      <c r="F919" s="143" t="str">
        <f t="shared" ca="1" si="223"/>
        <v>-</v>
      </c>
      <c r="G919" s="151" t="str">
        <f t="shared" ca="1" si="223"/>
        <v>-</v>
      </c>
      <c r="H919" s="143" t="e">
        <f t="shared" ca="1" si="211"/>
        <v>#N/A</v>
      </c>
      <c r="I919" s="143" t="e">
        <f t="shared" ca="1" si="212"/>
        <v>#N/A</v>
      </c>
      <c r="J919" s="143" t="e">
        <f t="shared" ca="1" si="213"/>
        <v>#N/A</v>
      </c>
      <c r="K919" s="143" t="e">
        <f t="shared" ca="1" si="214"/>
        <v>#N/A</v>
      </c>
      <c r="L919" s="143" t="e">
        <f t="shared" ca="1" si="215"/>
        <v>#N/A</v>
      </c>
      <c r="M919" s="145" t="str">
        <f t="shared" ca="1" si="218"/>
        <v>-</v>
      </c>
      <c r="N919" s="145" t="str">
        <f t="shared" ca="1" si="217"/>
        <v>-</v>
      </c>
      <c r="O919" s="143" t="e">
        <f t="shared" ca="1" si="216"/>
        <v>#N/A</v>
      </c>
    </row>
    <row r="920" spans="1:15">
      <c r="A920" s="143">
        <v>886</v>
      </c>
      <c r="B920" s="143" t="str">
        <f t="shared" ca="1" si="210"/>
        <v>N</v>
      </c>
      <c r="C920" s="143" t="str">
        <f t="shared" ca="1" si="223"/>
        <v>-</v>
      </c>
      <c r="D920" s="143" t="str">
        <f t="shared" ca="1" si="223"/>
        <v>-</v>
      </c>
      <c r="E920" s="143" t="str">
        <f t="shared" ca="1" si="223"/>
        <v>-</v>
      </c>
      <c r="F920" s="143" t="str">
        <f t="shared" ca="1" si="223"/>
        <v>-</v>
      </c>
      <c r="G920" s="151" t="str">
        <f t="shared" ca="1" si="223"/>
        <v>-</v>
      </c>
      <c r="H920" s="143" t="e">
        <f t="shared" ca="1" si="211"/>
        <v>#N/A</v>
      </c>
      <c r="I920" s="143" t="e">
        <f t="shared" ca="1" si="212"/>
        <v>#N/A</v>
      </c>
      <c r="J920" s="143" t="e">
        <f t="shared" ca="1" si="213"/>
        <v>#N/A</v>
      </c>
      <c r="K920" s="143" t="e">
        <f t="shared" ca="1" si="214"/>
        <v>#N/A</v>
      </c>
      <c r="L920" s="143" t="e">
        <f t="shared" ca="1" si="215"/>
        <v>#N/A</v>
      </c>
      <c r="M920" s="145" t="str">
        <f t="shared" ca="1" si="218"/>
        <v>-</v>
      </c>
      <c r="N920" s="145" t="str">
        <f t="shared" ca="1" si="217"/>
        <v>-</v>
      </c>
      <c r="O920" s="143" t="e">
        <f t="shared" ca="1" si="216"/>
        <v>#N/A</v>
      </c>
    </row>
    <row r="921" spans="1:15">
      <c r="A921" s="143">
        <v>887</v>
      </c>
      <c r="B921" s="143" t="str">
        <f t="shared" ca="1" si="210"/>
        <v>N</v>
      </c>
      <c r="C921" s="143" t="str">
        <f t="shared" ca="1" si="223"/>
        <v>-</v>
      </c>
      <c r="D921" s="143" t="str">
        <f t="shared" ca="1" si="223"/>
        <v>-</v>
      </c>
      <c r="E921" s="143" t="str">
        <f t="shared" ca="1" si="223"/>
        <v>-</v>
      </c>
      <c r="F921" s="143" t="str">
        <f t="shared" ca="1" si="223"/>
        <v>-</v>
      </c>
      <c r="G921" s="151" t="str">
        <f t="shared" ca="1" si="223"/>
        <v>-</v>
      </c>
      <c r="H921" s="143" t="e">
        <f t="shared" ca="1" si="211"/>
        <v>#N/A</v>
      </c>
      <c r="I921" s="143" t="e">
        <f t="shared" ca="1" si="212"/>
        <v>#N/A</v>
      </c>
      <c r="J921" s="143" t="e">
        <f t="shared" ca="1" si="213"/>
        <v>#N/A</v>
      </c>
      <c r="K921" s="143" t="e">
        <f t="shared" ca="1" si="214"/>
        <v>#N/A</v>
      </c>
      <c r="L921" s="143" t="e">
        <f t="shared" ca="1" si="215"/>
        <v>#N/A</v>
      </c>
      <c r="M921" s="145" t="str">
        <f t="shared" ca="1" si="218"/>
        <v>-</v>
      </c>
      <c r="N921" s="145" t="str">
        <f t="shared" ca="1" si="217"/>
        <v>-</v>
      </c>
      <c r="O921" s="143" t="e">
        <f t="shared" ca="1" si="216"/>
        <v>#N/A</v>
      </c>
    </row>
    <row r="922" spans="1:15">
      <c r="A922" s="143">
        <v>888</v>
      </c>
      <c r="B922" s="143" t="str">
        <f t="shared" ca="1" si="210"/>
        <v>Too long</v>
      </c>
      <c r="C922" s="143" t="str">
        <f t="shared" ca="1" si="223"/>
        <v>-</v>
      </c>
      <c r="D922" s="143" t="str">
        <f t="shared" ca="1" si="223"/>
        <v>-</v>
      </c>
      <c r="E922" s="143" t="str">
        <f t="shared" ca="1" si="223"/>
        <v>-</v>
      </c>
      <c r="F922" s="143" t="str">
        <f t="shared" ca="1" si="223"/>
        <v>-</v>
      </c>
      <c r="G922" s="151" t="str">
        <f t="shared" ca="1" si="223"/>
        <v>-</v>
      </c>
      <c r="H922" s="143" t="e">
        <f t="shared" ca="1" si="211"/>
        <v>#N/A</v>
      </c>
      <c r="I922" s="143" t="e">
        <f t="shared" ca="1" si="212"/>
        <v>#N/A</v>
      </c>
      <c r="J922" s="143" t="e">
        <f t="shared" ca="1" si="213"/>
        <v>#N/A</v>
      </c>
      <c r="K922" s="143" t="e">
        <f t="shared" ca="1" si="214"/>
        <v>#N/A</v>
      </c>
      <c r="L922" s="143" t="e">
        <f t="shared" ca="1" si="215"/>
        <v>#N/A</v>
      </c>
      <c r="M922" s="145" t="str">
        <f t="shared" ca="1" si="218"/>
        <v>-</v>
      </c>
      <c r="N922" s="145" t="str">
        <f t="shared" ca="1" si="217"/>
        <v>-</v>
      </c>
      <c r="O922" s="143" t="e">
        <f t="shared" ca="1" si="216"/>
        <v>#N/A</v>
      </c>
    </row>
    <row r="923" spans="1:15">
      <c r="A923" s="143">
        <v>889</v>
      </c>
      <c r="B923" s="143" t="str">
        <f t="shared" ca="1" si="210"/>
        <v>Too long</v>
      </c>
      <c r="C923" s="143" t="str">
        <f t="shared" ca="1" si="223"/>
        <v>-</v>
      </c>
      <c r="D923" s="143" t="str">
        <f t="shared" ca="1" si="223"/>
        <v>-</v>
      </c>
      <c r="E923" s="143" t="str">
        <f t="shared" ca="1" si="223"/>
        <v>-</v>
      </c>
      <c r="F923" s="143" t="str">
        <f t="shared" ca="1" si="223"/>
        <v>-</v>
      </c>
      <c r="G923" s="151" t="str">
        <f t="shared" ca="1" si="223"/>
        <v>-</v>
      </c>
      <c r="H923" s="143" t="e">
        <f t="shared" ca="1" si="211"/>
        <v>#N/A</v>
      </c>
      <c r="I923" s="143" t="e">
        <f t="shared" ca="1" si="212"/>
        <v>#N/A</v>
      </c>
      <c r="J923" s="143" t="e">
        <f t="shared" ca="1" si="213"/>
        <v>#N/A</v>
      </c>
      <c r="K923" s="143" t="e">
        <f t="shared" ca="1" si="214"/>
        <v>#N/A</v>
      </c>
      <c r="L923" s="143" t="e">
        <f t="shared" ca="1" si="215"/>
        <v>#N/A</v>
      </c>
      <c r="M923" s="145" t="str">
        <f t="shared" ca="1" si="218"/>
        <v>-</v>
      </c>
      <c r="N923" s="145" t="str">
        <f t="shared" ca="1" si="217"/>
        <v>-</v>
      </c>
      <c r="O923" s="143" t="e">
        <f t="shared" ca="1" si="216"/>
        <v>#N/A</v>
      </c>
    </row>
  </sheetData>
  <autoFilter ref="A34:O34">
    <sortState ref="A34:O922">
      <sortCondition descending="1" ref="D33:D922"/>
    </sortState>
  </autoFilter>
  <conditionalFormatting sqref="C34:H923">
    <cfRule type="expression" dxfId="4" priority="2">
      <formula>$B34="OK"</formula>
    </cfRule>
  </conditionalFormatting>
  <conditionalFormatting sqref="I34:L923">
    <cfRule type="expression" dxfId="3" priority="1">
      <formula>$B34="OK"</formula>
    </cfRule>
  </conditionalFormatting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A6" sqref="A6"/>
    </sheetView>
  </sheetViews>
  <sheetFormatPr baseColWidth="10" defaultRowHeight="15" x14ac:dyDescent="0"/>
  <sheetData>
    <row r="1" spans="1:4">
      <c r="A1" t="s">
        <v>622</v>
      </c>
      <c r="B1" t="s">
        <v>682</v>
      </c>
      <c r="C1" t="s">
        <v>683</v>
      </c>
      <c r="D1" t="s">
        <v>684</v>
      </c>
    </row>
    <row r="2" spans="1:4">
      <c r="A2">
        <v>1</v>
      </c>
      <c r="B2" s="59">
        <v>40827</v>
      </c>
      <c r="C2" t="s">
        <v>685</v>
      </c>
      <c r="D2" t="s">
        <v>681</v>
      </c>
    </row>
    <row r="3" spans="1:4">
      <c r="A3">
        <v>2</v>
      </c>
      <c r="B3" s="59">
        <v>40828</v>
      </c>
      <c r="C3" t="s">
        <v>685</v>
      </c>
      <c r="D3" t="s">
        <v>797</v>
      </c>
    </row>
    <row r="4" spans="1:4">
      <c r="A4">
        <v>3</v>
      </c>
      <c r="B4" s="59">
        <v>40828</v>
      </c>
      <c r="C4" t="s">
        <v>685</v>
      </c>
      <c r="D4" t="s">
        <v>859</v>
      </c>
    </row>
    <row r="5" spans="1:4">
      <c r="A5" s="1">
        <v>4</v>
      </c>
      <c r="B5" s="117">
        <v>40828</v>
      </c>
      <c r="C5" s="1" t="s">
        <v>685</v>
      </c>
      <c r="D5" t="s">
        <v>860</v>
      </c>
    </row>
    <row r="6" spans="1:4">
      <c r="B6" s="59"/>
    </row>
    <row r="7" spans="1:4">
      <c r="B7" s="59"/>
    </row>
    <row r="8" spans="1:4">
      <c r="B8" s="59"/>
    </row>
    <row r="9" spans="1:4">
      <c r="B9" s="59"/>
    </row>
    <row r="10" spans="1:4">
      <c r="B10" s="59"/>
    </row>
    <row r="11" spans="1:4">
      <c r="B11" s="59"/>
    </row>
    <row r="12" spans="1:4">
      <c r="B12" s="59"/>
    </row>
    <row r="13" spans="1:4">
      <c r="B13" s="59"/>
    </row>
    <row r="14" spans="1:4">
      <c r="B14" s="59"/>
    </row>
    <row r="15" spans="1:4">
      <c r="B15" s="59"/>
    </row>
    <row r="16" spans="1:4">
      <c r="B16" s="59"/>
    </row>
    <row r="17" spans="2:2">
      <c r="B17" s="59"/>
    </row>
    <row r="18" spans="2:2">
      <c r="B18" s="59"/>
    </row>
    <row r="19" spans="2:2">
      <c r="B19" s="59"/>
    </row>
    <row r="20" spans="2:2">
      <c r="B20" s="59"/>
    </row>
    <row r="21" spans="2:2">
      <c r="B21" s="59"/>
    </row>
    <row r="22" spans="2:2">
      <c r="B22" s="59"/>
    </row>
    <row r="23" spans="2:2">
      <c r="B23" s="59"/>
    </row>
    <row r="24" spans="2:2">
      <c r="B24" s="59"/>
    </row>
    <row r="25" spans="2:2">
      <c r="B25" s="59"/>
    </row>
    <row r="26" spans="2:2">
      <c r="B26" s="59"/>
    </row>
    <row r="27" spans="2:2">
      <c r="B27" s="59"/>
    </row>
    <row r="28" spans="2:2">
      <c r="B28" s="5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pane ySplit="7" topLeftCell="A8" activePane="bottomLeft" state="frozenSplit"/>
      <selection pane="bottomLeft" activeCell="B11" sqref="B11"/>
    </sheetView>
  </sheetViews>
  <sheetFormatPr baseColWidth="10" defaultRowHeight="15" outlineLevelCol="1" x14ac:dyDescent="0"/>
  <cols>
    <col min="3" max="3" width="6" customWidth="1" outlineLevel="1"/>
    <col min="4" max="4" width="31.33203125" bestFit="1" customWidth="1"/>
    <col min="5" max="5" width="17.5" bestFit="1" customWidth="1"/>
    <col min="6" max="6" width="18.83203125" style="25" customWidth="1"/>
    <col min="7" max="7" width="17.5" style="25" customWidth="1"/>
  </cols>
  <sheetData>
    <row r="2" spans="1:7">
      <c r="A2" t="s">
        <v>626</v>
      </c>
      <c r="B2" t="s">
        <v>628</v>
      </c>
      <c r="D2" t="s">
        <v>627</v>
      </c>
    </row>
    <row r="5" spans="1:7">
      <c r="A5" s="2" t="s">
        <v>698</v>
      </c>
    </row>
    <row r="6" spans="1:7">
      <c r="C6" s="48"/>
      <c r="D6" s="11" t="s">
        <v>611</v>
      </c>
      <c r="E6" s="15">
        <f>filt_fuel_min</f>
        <v>0.25</v>
      </c>
      <c r="F6" s="15" t="s">
        <v>612</v>
      </c>
      <c r="G6" s="15"/>
    </row>
    <row r="7" spans="1:7" ht="75">
      <c r="A7" s="7" t="s">
        <v>594</v>
      </c>
      <c r="B7" s="7" t="s">
        <v>91</v>
      </c>
      <c r="C7" s="7" t="s">
        <v>614</v>
      </c>
      <c r="D7" s="7" t="s">
        <v>625</v>
      </c>
      <c r="E7" s="22" t="s">
        <v>785</v>
      </c>
      <c r="F7" s="74" t="s">
        <v>786</v>
      </c>
      <c r="G7" s="74" t="s">
        <v>787</v>
      </c>
    </row>
    <row r="8" spans="1:7">
      <c r="A8" t="s">
        <v>431</v>
      </c>
      <c r="B8" t="s">
        <v>597</v>
      </c>
      <c r="C8" s="47" t="b">
        <f>IF(E8 &gt; $E$6,TRUE)</f>
        <v>0</v>
      </c>
      <c r="D8" t="s">
        <v>738</v>
      </c>
      <c r="E8" s="8">
        <f t="shared" ref="E8:E39" si="0">SUMIFS(master_cap,master_eGrid_fuel,$A8,is_in_plant_list,TRUE,flag_replace_with_combo,"")</f>
        <v>7.4999999999999997E-3</v>
      </c>
      <c r="F8" s="75" t="e">
        <f t="shared" ref="F8:F39" si="1">SUMIFS(PLANT_NAMEPCAP,PLANT_PLPRMFL,$A8)</f>
        <v>#REF!</v>
      </c>
      <c r="G8" s="79" t="e">
        <f t="shared" ref="G8:G39" si="2">SUMIFS(PLANT_PLNGENAN,PLANT_PLPRMFL,$A8)/1000</f>
        <v>#REF!</v>
      </c>
    </row>
    <row r="9" spans="1:7">
      <c r="A9" t="s">
        <v>592</v>
      </c>
      <c r="C9" s="47" t="b">
        <f t="shared" ref="C9:C39" si="3">IF(E9 &gt; $E$6,TRUE)</f>
        <v>0</v>
      </c>
      <c r="D9" t="s">
        <v>739</v>
      </c>
      <c r="E9" s="8">
        <f t="shared" si="0"/>
        <v>0</v>
      </c>
      <c r="F9" s="75" t="e">
        <f t="shared" si="1"/>
        <v>#REF!</v>
      </c>
      <c r="G9" s="79" t="e">
        <f t="shared" si="2"/>
        <v>#REF!</v>
      </c>
    </row>
    <row r="10" spans="1:7">
      <c r="A10" t="s">
        <v>740</v>
      </c>
      <c r="B10" t="s">
        <v>920</v>
      </c>
      <c r="C10" s="47" t="b">
        <f t="shared" si="3"/>
        <v>0</v>
      </c>
      <c r="D10" t="s">
        <v>741</v>
      </c>
      <c r="E10" s="8">
        <f t="shared" si="0"/>
        <v>0</v>
      </c>
      <c r="F10" s="75" t="e">
        <f t="shared" si="1"/>
        <v>#REF!</v>
      </c>
      <c r="G10" s="79" t="e">
        <f t="shared" si="2"/>
        <v>#REF!</v>
      </c>
    </row>
    <row r="11" spans="1:7">
      <c r="A11" t="s">
        <v>295</v>
      </c>
      <c r="B11" t="s">
        <v>597</v>
      </c>
      <c r="C11" s="47" t="b">
        <f t="shared" si="3"/>
        <v>0</v>
      </c>
      <c r="D11" t="s">
        <v>610</v>
      </c>
      <c r="E11" s="8">
        <f t="shared" si="0"/>
        <v>0</v>
      </c>
      <c r="F11" s="75" t="e">
        <f t="shared" si="1"/>
        <v>#REF!</v>
      </c>
      <c r="G11" s="79" t="e">
        <f t="shared" si="2"/>
        <v>#REF!</v>
      </c>
    </row>
    <row r="12" spans="1:7">
      <c r="A12" t="s">
        <v>284</v>
      </c>
      <c r="B12" t="s">
        <v>600</v>
      </c>
      <c r="C12" s="47" t="b">
        <f t="shared" si="3"/>
        <v>0</v>
      </c>
      <c r="D12" t="s">
        <v>777</v>
      </c>
      <c r="E12" s="8">
        <f t="shared" si="0"/>
        <v>5.1900000000000016E-2</v>
      </c>
      <c r="F12" s="75" t="e">
        <f t="shared" si="1"/>
        <v>#REF!</v>
      </c>
      <c r="G12" s="79" t="e">
        <f t="shared" si="2"/>
        <v>#REF!</v>
      </c>
    </row>
    <row r="13" spans="1:7">
      <c r="A13" t="s">
        <v>568</v>
      </c>
      <c r="B13" t="s">
        <v>599</v>
      </c>
      <c r="C13" s="47" t="b">
        <f t="shared" si="3"/>
        <v>0</v>
      </c>
      <c r="D13" t="s">
        <v>742</v>
      </c>
      <c r="E13" s="8">
        <f t="shared" si="0"/>
        <v>1.06E-2</v>
      </c>
      <c r="F13" s="75" t="e">
        <f t="shared" si="1"/>
        <v>#REF!</v>
      </c>
      <c r="G13" s="79" t="e">
        <f t="shared" si="2"/>
        <v>#REF!</v>
      </c>
    </row>
    <row r="14" spans="1:7">
      <c r="A14" t="s">
        <v>743</v>
      </c>
      <c r="C14" s="47" t="b">
        <f t="shared" si="3"/>
        <v>0</v>
      </c>
      <c r="D14" t="s">
        <v>744</v>
      </c>
      <c r="E14" s="8">
        <f t="shared" si="0"/>
        <v>0</v>
      </c>
      <c r="F14" s="75" t="e">
        <f t="shared" si="1"/>
        <v>#REF!</v>
      </c>
      <c r="G14" s="79" t="e">
        <f t="shared" si="2"/>
        <v>#REF!</v>
      </c>
    </row>
    <row r="15" spans="1:7">
      <c r="A15" t="s">
        <v>745</v>
      </c>
      <c r="C15" s="47" t="b">
        <f t="shared" si="3"/>
        <v>0</v>
      </c>
      <c r="D15" t="s">
        <v>746</v>
      </c>
      <c r="E15" s="8">
        <f t="shared" si="0"/>
        <v>0</v>
      </c>
      <c r="F15" s="75" t="e">
        <f t="shared" si="1"/>
        <v>#REF!</v>
      </c>
      <c r="G15" s="79" t="e">
        <f t="shared" si="2"/>
        <v>#REF!</v>
      </c>
    </row>
    <row r="16" spans="1:7">
      <c r="A16" t="s">
        <v>747</v>
      </c>
      <c r="C16" s="47" t="b">
        <f t="shared" si="3"/>
        <v>0</v>
      </c>
      <c r="D16" t="s">
        <v>748</v>
      </c>
      <c r="E16" s="8">
        <f t="shared" si="0"/>
        <v>0</v>
      </c>
      <c r="F16" s="75" t="e">
        <f t="shared" si="1"/>
        <v>#REF!</v>
      </c>
      <c r="G16" s="79" t="e">
        <f t="shared" si="2"/>
        <v>#REF!</v>
      </c>
    </row>
    <row r="17" spans="1:10">
      <c r="A17" t="s">
        <v>45</v>
      </c>
      <c r="B17" t="s">
        <v>597</v>
      </c>
      <c r="C17" s="47" t="b">
        <f t="shared" si="3"/>
        <v>0</v>
      </c>
      <c r="D17" t="s">
        <v>749</v>
      </c>
      <c r="E17" s="8">
        <f t="shared" si="0"/>
        <v>5.3799999999999987E-2</v>
      </c>
      <c r="F17" s="75" t="e">
        <f t="shared" si="1"/>
        <v>#REF!</v>
      </c>
      <c r="G17" s="79" t="e">
        <f t="shared" si="2"/>
        <v>#REF!</v>
      </c>
    </row>
    <row r="18" spans="1:10">
      <c r="A18" t="s">
        <v>67</v>
      </c>
      <c r="B18" t="s">
        <v>601</v>
      </c>
      <c r="C18" s="47" t="b">
        <f t="shared" si="3"/>
        <v>1</v>
      </c>
      <c r="D18" t="s">
        <v>750</v>
      </c>
      <c r="E18" s="8">
        <f t="shared" si="0"/>
        <v>8.7459999999999987</v>
      </c>
      <c r="F18" s="75" t="e">
        <f t="shared" si="1"/>
        <v>#REF!</v>
      </c>
      <c r="G18" s="79" t="e">
        <f t="shared" si="2"/>
        <v>#REF!</v>
      </c>
    </row>
    <row r="19" spans="1:10">
      <c r="A19" t="s">
        <v>751</v>
      </c>
      <c r="C19" s="47" t="b">
        <f t="shared" si="3"/>
        <v>0</v>
      </c>
      <c r="D19" t="s">
        <v>752</v>
      </c>
      <c r="E19" s="8">
        <f t="shared" si="0"/>
        <v>0</v>
      </c>
      <c r="F19" s="75" t="e">
        <f t="shared" si="1"/>
        <v>#REF!</v>
      </c>
      <c r="G19" s="79" t="e">
        <f t="shared" si="2"/>
        <v>#REF!</v>
      </c>
    </row>
    <row r="20" spans="1:10">
      <c r="A20" t="s">
        <v>33</v>
      </c>
      <c r="B20" t="s">
        <v>602</v>
      </c>
      <c r="C20" s="47" t="b">
        <f t="shared" si="3"/>
        <v>1</v>
      </c>
      <c r="D20" t="s">
        <v>753</v>
      </c>
      <c r="E20" s="8">
        <f t="shared" si="0"/>
        <v>66.604600000000005</v>
      </c>
      <c r="F20" s="75" t="e">
        <f t="shared" si="1"/>
        <v>#REF!</v>
      </c>
      <c r="G20" s="79" t="e">
        <f t="shared" si="2"/>
        <v>#REF!</v>
      </c>
    </row>
    <row r="21" spans="1:10">
      <c r="A21" t="s">
        <v>152</v>
      </c>
      <c r="B21" t="s">
        <v>603</v>
      </c>
      <c r="C21" s="47" t="b">
        <f t="shared" si="3"/>
        <v>1</v>
      </c>
      <c r="D21" t="s">
        <v>754</v>
      </c>
      <c r="E21" s="8">
        <f t="shared" si="0"/>
        <v>5.1386000000000003</v>
      </c>
      <c r="F21" s="75" t="e">
        <f t="shared" si="1"/>
        <v>#REF!</v>
      </c>
      <c r="G21" s="79" t="e">
        <f t="shared" si="2"/>
        <v>#REF!</v>
      </c>
    </row>
    <row r="22" spans="1:10">
      <c r="A22" t="s">
        <v>380</v>
      </c>
      <c r="B22" t="s">
        <v>599</v>
      </c>
      <c r="C22" s="47" t="b">
        <f t="shared" si="3"/>
        <v>0</v>
      </c>
      <c r="D22" t="s">
        <v>755</v>
      </c>
      <c r="E22" s="8">
        <f t="shared" si="0"/>
        <v>4.8000000000000004E-3</v>
      </c>
      <c r="F22" s="75" t="e">
        <f t="shared" si="1"/>
        <v>#REF!</v>
      </c>
      <c r="G22" s="79" t="e">
        <f t="shared" si="2"/>
        <v>#REF!</v>
      </c>
    </row>
    <row r="23" spans="1:10">
      <c r="A23" t="s">
        <v>756</v>
      </c>
      <c r="C23" s="47" t="b">
        <f t="shared" si="3"/>
        <v>0</v>
      </c>
      <c r="D23" t="s">
        <v>757</v>
      </c>
      <c r="E23" s="8">
        <f t="shared" si="0"/>
        <v>0</v>
      </c>
      <c r="F23" s="75" t="e">
        <f t="shared" si="1"/>
        <v>#REF!</v>
      </c>
      <c r="G23" s="79" t="e">
        <f t="shared" si="2"/>
        <v>#REF!</v>
      </c>
    </row>
    <row r="24" spans="1:10">
      <c r="A24" t="s">
        <v>30</v>
      </c>
      <c r="B24" t="s">
        <v>597</v>
      </c>
      <c r="C24" s="47" t="b">
        <f t="shared" si="3"/>
        <v>0</v>
      </c>
      <c r="D24" t="s">
        <v>758</v>
      </c>
      <c r="E24" s="8">
        <f t="shared" si="0"/>
        <v>0.23410000000000003</v>
      </c>
      <c r="F24" s="75" t="e">
        <f t="shared" si="1"/>
        <v>#REF!</v>
      </c>
      <c r="G24" s="79" t="e">
        <f t="shared" si="2"/>
        <v>#REF!</v>
      </c>
    </row>
    <row r="25" spans="1:10">
      <c r="A25" t="s">
        <v>122</v>
      </c>
      <c r="B25" t="s">
        <v>604</v>
      </c>
      <c r="C25" s="47" t="b">
        <f t="shared" si="3"/>
        <v>0</v>
      </c>
      <c r="D25" t="s">
        <v>759</v>
      </c>
      <c r="E25" s="8">
        <f t="shared" si="0"/>
        <v>7.4999999999999997E-3</v>
      </c>
      <c r="F25" s="75" t="e">
        <f t="shared" si="1"/>
        <v>#REF!</v>
      </c>
      <c r="G25" s="79" t="e">
        <f t="shared" si="2"/>
        <v>#REF!</v>
      </c>
    </row>
    <row r="26" spans="1:10">
      <c r="A26" t="s">
        <v>17</v>
      </c>
      <c r="B26" t="s">
        <v>605</v>
      </c>
      <c r="C26" s="47" t="b">
        <f t="shared" si="3"/>
        <v>0</v>
      </c>
      <c r="D26" t="s">
        <v>760</v>
      </c>
      <c r="E26" s="8">
        <f t="shared" si="0"/>
        <v>0.2036</v>
      </c>
      <c r="F26" s="75" t="e">
        <f t="shared" si="1"/>
        <v>#REF!</v>
      </c>
      <c r="G26" s="79" t="e">
        <f t="shared" si="2"/>
        <v>#REF!</v>
      </c>
    </row>
    <row r="27" spans="1:10">
      <c r="A27" s="48" t="s">
        <v>120</v>
      </c>
      <c r="B27" t="s">
        <v>606</v>
      </c>
      <c r="C27" s="47" t="b">
        <f t="shared" si="3"/>
        <v>0</v>
      </c>
      <c r="D27" s="48" t="s">
        <v>761</v>
      </c>
      <c r="E27" s="8">
        <f t="shared" si="0"/>
        <v>0.182</v>
      </c>
      <c r="F27" s="75" t="e">
        <f t="shared" si="1"/>
        <v>#REF!</v>
      </c>
      <c r="G27" s="79" t="e">
        <f t="shared" si="2"/>
        <v>#REF!</v>
      </c>
      <c r="I27" s="48"/>
      <c r="J27" s="48"/>
    </row>
    <row r="28" spans="1:10">
      <c r="A28" t="s">
        <v>762</v>
      </c>
      <c r="B28" t="s">
        <v>919</v>
      </c>
      <c r="C28" s="47" t="b">
        <f t="shared" si="3"/>
        <v>0</v>
      </c>
      <c r="D28" t="s">
        <v>778</v>
      </c>
      <c r="E28" s="8">
        <f t="shared" si="0"/>
        <v>0</v>
      </c>
      <c r="F28" s="75" t="e">
        <f t="shared" si="1"/>
        <v>#REF!</v>
      </c>
      <c r="G28" s="79" t="e">
        <f t="shared" si="2"/>
        <v>#REF!</v>
      </c>
    </row>
    <row r="29" spans="1:10">
      <c r="A29" t="s">
        <v>763</v>
      </c>
      <c r="C29" s="47" t="b">
        <f t="shared" si="3"/>
        <v>0</v>
      </c>
      <c r="D29" t="s">
        <v>764</v>
      </c>
      <c r="E29" s="8">
        <f t="shared" si="0"/>
        <v>0</v>
      </c>
      <c r="F29" s="75" t="e">
        <f t="shared" si="1"/>
        <v>#REF!</v>
      </c>
      <c r="G29" s="79" t="e">
        <f t="shared" si="2"/>
        <v>#REF!</v>
      </c>
    </row>
    <row r="30" spans="1:10">
      <c r="A30" t="s">
        <v>144</v>
      </c>
      <c r="B30" t="s">
        <v>598</v>
      </c>
      <c r="C30" s="47" t="b">
        <f t="shared" si="3"/>
        <v>1</v>
      </c>
      <c r="D30" t="s">
        <v>765</v>
      </c>
      <c r="E30" s="8">
        <f t="shared" si="0"/>
        <v>8.4793000000000003</v>
      </c>
      <c r="F30" s="75" t="e">
        <f t="shared" si="1"/>
        <v>#REF!</v>
      </c>
      <c r="G30" s="79" t="e">
        <f t="shared" si="2"/>
        <v>#REF!</v>
      </c>
    </row>
    <row r="31" spans="1:10">
      <c r="A31" t="s">
        <v>607</v>
      </c>
      <c r="B31" t="s">
        <v>608</v>
      </c>
      <c r="C31" s="47" t="b">
        <f t="shared" si="3"/>
        <v>0</v>
      </c>
      <c r="D31" t="s">
        <v>766</v>
      </c>
      <c r="E31" s="8">
        <f t="shared" si="0"/>
        <v>0</v>
      </c>
      <c r="F31" s="75" t="e">
        <f t="shared" si="1"/>
        <v>#REF!</v>
      </c>
      <c r="G31" s="79" t="e">
        <f t="shared" si="2"/>
        <v>#REF!</v>
      </c>
    </row>
    <row r="32" spans="1:10">
      <c r="A32" t="s">
        <v>767</v>
      </c>
      <c r="C32" s="47" t="b">
        <f t="shared" si="3"/>
        <v>0</v>
      </c>
      <c r="D32" t="s">
        <v>768</v>
      </c>
      <c r="E32" s="8">
        <f t="shared" si="0"/>
        <v>0</v>
      </c>
      <c r="F32" s="75" t="e">
        <f t="shared" si="1"/>
        <v>#REF!</v>
      </c>
      <c r="G32" s="79" t="e">
        <f t="shared" si="2"/>
        <v>#REF!</v>
      </c>
    </row>
    <row r="33" spans="1:7">
      <c r="A33" t="s">
        <v>21</v>
      </c>
      <c r="B33" t="s">
        <v>596</v>
      </c>
      <c r="C33" s="47" t="b">
        <f t="shared" si="3"/>
        <v>1</v>
      </c>
      <c r="D33" t="s">
        <v>769</v>
      </c>
      <c r="E33" s="8">
        <f t="shared" si="0"/>
        <v>0.5182000000000001</v>
      </c>
      <c r="F33" s="75" t="e">
        <f t="shared" si="1"/>
        <v>#REF!</v>
      </c>
      <c r="G33" s="79" t="e">
        <f t="shared" si="2"/>
        <v>#REF!</v>
      </c>
    </row>
    <row r="34" spans="1:7">
      <c r="A34" t="s">
        <v>770</v>
      </c>
      <c r="C34" s="47" t="b">
        <f t="shared" si="3"/>
        <v>0</v>
      </c>
      <c r="D34" t="s">
        <v>771</v>
      </c>
      <c r="E34" s="8">
        <f t="shared" si="0"/>
        <v>0</v>
      </c>
      <c r="F34" s="75" t="e">
        <f t="shared" si="1"/>
        <v>#REF!</v>
      </c>
      <c r="G34" s="79" t="e">
        <f t="shared" si="2"/>
        <v>#REF!</v>
      </c>
    </row>
    <row r="35" spans="1:7">
      <c r="A35" t="s">
        <v>772</v>
      </c>
      <c r="C35" s="47" t="b">
        <f t="shared" si="3"/>
        <v>0</v>
      </c>
      <c r="D35" t="s">
        <v>779</v>
      </c>
      <c r="E35" s="8">
        <f t="shared" si="0"/>
        <v>0</v>
      </c>
      <c r="F35" s="75" t="e">
        <f t="shared" si="1"/>
        <v>#REF!</v>
      </c>
      <c r="G35" s="79" t="e">
        <f t="shared" si="2"/>
        <v>#REF!</v>
      </c>
    </row>
    <row r="36" spans="1:7">
      <c r="A36" t="s">
        <v>482</v>
      </c>
      <c r="B36" t="s">
        <v>597</v>
      </c>
      <c r="C36" s="47" t="b">
        <f t="shared" si="3"/>
        <v>0</v>
      </c>
      <c r="D36" t="s">
        <v>780</v>
      </c>
      <c r="E36" s="8">
        <f t="shared" si="0"/>
        <v>0</v>
      </c>
      <c r="F36" s="75" t="e">
        <f t="shared" si="1"/>
        <v>#REF!</v>
      </c>
      <c r="G36" s="79" t="e">
        <f t="shared" si="2"/>
        <v>#REF!</v>
      </c>
    </row>
    <row r="37" spans="1:7">
      <c r="A37" t="s">
        <v>86</v>
      </c>
      <c r="B37" t="s">
        <v>597</v>
      </c>
      <c r="C37" s="47" t="b">
        <f t="shared" si="3"/>
        <v>0</v>
      </c>
      <c r="D37" t="s">
        <v>773</v>
      </c>
      <c r="E37" s="8">
        <f t="shared" si="0"/>
        <v>4.6300000000000001E-2</v>
      </c>
      <c r="F37" s="75" t="e">
        <f t="shared" si="1"/>
        <v>#REF!</v>
      </c>
      <c r="G37" s="79" t="e">
        <f t="shared" si="2"/>
        <v>#REF!</v>
      </c>
    </row>
    <row r="38" spans="1:7">
      <c r="A38" t="s">
        <v>26</v>
      </c>
      <c r="B38" t="s">
        <v>595</v>
      </c>
      <c r="C38" s="47" t="b">
        <f t="shared" si="3"/>
        <v>1</v>
      </c>
      <c r="D38" t="s">
        <v>774</v>
      </c>
      <c r="E38" s="8">
        <f t="shared" si="0"/>
        <v>0.5</v>
      </c>
      <c r="F38" s="75" t="e">
        <f t="shared" si="1"/>
        <v>#REF!</v>
      </c>
      <c r="G38" s="79" t="e">
        <f t="shared" si="2"/>
        <v>#REF!</v>
      </c>
    </row>
    <row r="39" spans="1:7">
      <c r="A39" t="s">
        <v>775</v>
      </c>
      <c r="C39" s="47" t="b">
        <f t="shared" si="3"/>
        <v>0</v>
      </c>
      <c r="D39" t="s">
        <v>776</v>
      </c>
      <c r="E39" s="8">
        <f t="shared" si="0"/>
        <v>0</v>
      </c>
      <c r="F39" s="75" t="e">
        <f t="shared" si="1"/>
        <v>#REF!</v>
      </c>
      <c r="G39" s="79" t="e">
        <f t="shared" si="2"/>
        <v>#REF!</v>
      </c>
    </row>
    <row r="40" spans="1:7" s="4" customFormat="1">
      <c r="A40" s="6" t="s">
        <v>609</v>
      </c>
      <c r="C40" s="9"/>
      <c r="E40" s="9"/>
      <c r="F40" s="77"/>
      <c r="G40" s="80"/>
    </row>
    <row r="41" spans="1:7">
      <c r="B41" s="10" t="s">
        <v>593</v>
      </c>
      <c r="C41" s="5"/>
      <c r="E41" s="5">
        <f>SUM(E8:E40)</f>
        <v>90.788799999999981</v>
      </c>
      <c r="F41" s="76" t="e">
        <f>SUM(F8:F40)</f>
        <v>#REF!</v>
      </c>
      <c r="G41" s="79" t="e">
        <f>SUM(G8:G40)</f>
        <v>#REF!</v>
      </c>
    </row>
    <row r="42" spans="1:7">
      <c r="B42" s="10" t="s">
        <v>613</v>
      </c>
      <c r="C42" s="5"/>
      <c r="E42" s="5">
        <f>SUMIF($C8:$C40,TRUE,E8:E40)</f>
        <v>89.986699999999985</v>
      </c>
      <c r="F42" s="76" t="e">
        <f>SUMIF($C8:$C40,TRUE,F8:F40)</f>
        <v>#REF!</v>
      </c>
      <c r="G42" s="79" t="e">
        <f>SUMIF($C8:$C40,TRUE,G8:G40)</f>
        <v>#REF!</v>
      </c>
    </row>
    <row r="43" spans="1:7">
      <c r="B43" t="s">
        <v>617</v>
      </c>
      <c r="E43" s="14">
        <f>(E41-E42)/E41</f>
        <v>8.8347901943851663E-3</v>
      </c>
      <c r="F43" s="78" t="e">
        <f>(F41-F42)/F41</f>
        <v>#REF!</v>
      </c>
      <c r="G43" s="78" t="e">
        <f>(G41-G42)/G41</f>
        <v>#REF!</v>
      </c>
    </row>
  </sheetData>
  <conditionalFormatting sqref="C7:C40 E7:G40">
    <cfRule type="expression" dxfId="2" priority="3">
      <formula>$C7=TRUE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H24"/>
  <sheetViews>
    <sheetView workbookViewId="0">
      <selection activeCell="E8" sqref="E8"/>
    </sheetView>
  </sheetViews>
  <sheetFormatPr baseColWidth="10" defaultRowHeight="15" x14ac:dyDescent="0"/>
  <cols>
    <col min="4" max="4" width="33.1640625" customWidth="1"/>
    <col min="5" max="5" width="13.83203125" customWidth="1"/>
  </cols>
  <sheetData>
    <row r="2" spans="1:8">
      <c r="A2" t="s">
        <v>626</v>
      </c>
      <c r="B2" t="s">
        <v>628</v>
      </c>
      <c r="E2" t="s">
        <v>627</v>
      </c>
    </row>
    <row r="4" spans="1:8" ht="14" customHeight="1"/>
    <row r="6" spans="1:8">
      <c r="A6" s="2" t="s">
        <v>699</v>
      </c>
    </row>
    <row r="7" spans="1:8" ht="60">
      <c r="A7" s="7" t="s">
        <v>594</v>
      </c>
      <c r="B7" s="7" t="s">
        <v>91</v>
      </c>
      <c r="C7" s="7" t="s">
        <v>614</v>
      </c>
      <c r="D7" s="7" t="s">
        <v>625</v>
      </c>
      <c r="E7" s="22" t="s">
        <v>1063</v>
      </c>
      <c r="F7" s="62" t="s">
        <v>732</v>
      </c>
      <c r="G7" s="63" t="s">
        <v>735</v>
      </c>
      <c r="H7" s="63" t="s">
        <v>1062</v>
      </c>
    </row>
    <row r="8" spans="1:8">
      <c r="A8" t="s">
        <v>700</v>
      </c>
      <c r="B8" t="s">
        <v>721</v>
      </c>
      <c r="C8" s="47" t="b">
        <v>1</v>
      </c>
      <c r="D8" t="s">
        <v>720</v>
      </c>
      <c r="E8" s="8" t="e">
        <f t="shared" ref="E8:E22" si="0">SUMIFS(GEN_NAMEPCAP,GEN_PRMVR,$A8,is_in_plant_list,TRUE)</f>
        <v>#REF!</v>
      </c>
      <c r="F8" s="13" t="e">
        <f>E8/$E$24</f>
        <v>#REF!</v>
      </c>
      <c r="G8" s="39" t="e">
        <f t="shared" ref="G8:G22" si="1">COUNTIFS(GEN_PRMVR,$A8,is_in_plant_list,TRUE)</f>
        <v>#REF!</v>
      </c>
      <c r="H8" s="65" t="e">
        <f>IF(F8&gt;0,E8/G8,"-")</f>
        <v>#REF!</v>
      </c>
    </row>
    <row r="9" spans="1:8">
      <c r="A9" t="s">
        <v>29</v>
      </c>
      <c r="B9" t="s">
        <v>724</v>
      </c>
      <c r="C9" s="47" t="b">
        <v>1</v>
      </c>
      <c r="D9" t="s">
        <v>701</v>
      </c>
      <c r="E9" s="8" t="e">
        <f t="shared" si="0"/>
        <v>#REF!</v>
      </c>
      <c r="F9" s="13" t="e">
        <f t="shared" ref="F9:F22" si="2">E9/$E$24</f>
        <v>#REF!</v>
      </c>
      <c r="G9" s="39" t="e">
        <f t="shared" si="1"/>
        <v>#REF!</v>
      </c>
      <c r="H9" s="65" t="e">
        <f t="shared" ref="H9:H22" si="3">IF(F9&gt;0,E9/G9,"-")</f>
        <v>#REF!</v>
      </c>
    </row>
    <row r="10" spans="1:8">
      <c r="A10" t="s">
        <v>702</v>
      </c>
      <c r="B10" t="s">
        <v>722</v>
      </c>
      <c r="C10" s="47" t="b">
        <v>1</v>
      </c>
      <c r="D10" t="s">
        <v>703</v>
      </c>
      <c r="E10" s="8" t="e">
        <f t="shared" si="0"/>
        <v>#REF!</v>
      </c>
      <c r="F10" s="13" t="e">
        <f t="shared" si="2"/>
        <v>#REF!</v>
      </c>
      <c r="G10" s="39" t="e">
        <f t="shared" si="1"/>
        <v>#REF!</v>
      </c>
      <c r="H10" s="65" t="e">
        <f t="shared" si="3"/>
        <v>#REF!</v>
      </c>
    </row>
    <row r="11" spans="1:8">
      <c r="A11" t="s">
        <v>704</v>
      </c>
      <c r="B11" t="s">
        <v>723</v>
      </c>
      <c r="C11" s="47" t="b">
        <v>1</v>
      </c>
      <c r="D11" t="s">
        <v>705</v>
      </c>
      <c r="E11" s="8" t="e">
        <f t="shared" si="0"/>
        <v>#REF!</v>
      </c>
      <c r="F11" s="13" t="e">
        <f t="shared" si="2"/>
        <v>#REF!</v>
      </c>
      <c r="G11" s="39" t="e">
        <f t="shared" si="1"/>
        <v>#REF!</v>
      </c>
      <c r="H11" s="65" t="e">
        <f t="shared" si="3"/>
        <v>#REF!</v>
      </c>
    </row>
    <row r="12" spans="1:8">
      <c r="A12" t="s">
        <v>279</v>
      </c>
      <c r="B12" t="s">
        <v>722</v>
      </c>
      <c r="C12" s="47" t="b">
        <v>1</v>
      </c>
      <c r="D12" t="s">
        <v>706</v>
      </c>
      <c r="E12" s="8" t="e">
        <f t="shared" si="0"/>
        <v>#REF!</v>
      </c>
      <c r="F12" s="13" t="e">
        <f t="shared" si="2"/>
        <v>#REF!</v>
      </c>
      <c r="G12" s="39" t="e">
        <f t="shared" si="1"/>
        <v>#REF!</v>
      </c>
      <c r="H12" s="65" t="e">
        <f t="shared" si="3"/>
        <v>#REF!</v>
      </c>
    </row>
    <row r="13" spans="1:8">
      <c r="A13" t="s">
        <v>32</v>
      </c>
      <c r="B13" t="s">
        <v>725</v>
      </c>
      <c r="C13" s="47" t="b">
        <v>1</v>
      </c>
      <c r="D13" t="s">
        <v>707</v>
      </c>
      <c r="E13" s="8" t="e">
        <f t="shared" si="0"/>
        <v>#REF!</v>
      </c>
      <c r="F13" s="13" t="e">
        <f t="shared" si="2"/>
        <v>#REF!</v>
      </c>
      <c r="G13" s="39" t="e">
        <f t="shared" si="1"/>
        <v>#REF!</v>
      </c>
      <c r="H13" s="65" t="e">
        <f t="shared" si="3"/>
        <v>#REF!</v>
      </c>
    </row>
    <row r="14" spans="1:8">
      <c r="A14" t="s">
        <v>708</v>
      </c>
      <c r="B14" t="s">
        <v>726</v>
      </c>
      <c r="C14" s="47" t="b">
        <v>1</v>
      </c>
      <c r="D14" t="s">
        <v>709</v>
      </c>
      <c r="E14" s="8" t="e">
        <f t="shared" si="0"/>
        <v>#REF!</v>
      </c>
      <c r="F14" s="13" t="e">
        <f t="shared" si="2"/>
        <v>#REF!</v>
      </c>
      <c r="G14" s="39" t="e">
        <f t="shared" si="1"/>
        <v>#REF!</v>
      </c>
      <c r="H14" s="65" t="e">
        <f t="shared" si="3"/>
        <v>#REF!</v>
      </c>
    </row>
    <row r="15" spans="1:8">
      <c r="A15" t="s">
        <v>54</v>
      </c>
      <c r="B15" t="s">
        <v>727</v>
      </c>
      <c r="C15" s="47" t="b">
        <v>1</v>
      </c>
      <c r="D15" t="s">
        <v>710</v>
      </c>
      <c r="E15" s="8" t="e">
        <f t="shared" si="0"/>
        <v>#REF!</v>
      </c>
      <c r="F15" s="13" t="e">
        <f t="shared" si="2"/>
        <v>#REF!</v>
      </c>
      <c r="G15" s="39" t="e">
        <f t="shared" si="1"/>
        <v>#REF!</v>
      </c>
      <c r="H15" s="65" t="e">
        <f t="shared" si="3"/>
        <v>#REF!</v>
      </c>
    </row>
    <row r="16" spans="1:8">
      <c r="A16" t="s">
        <v>20</v>
      </c>
      <c r="B16" t="str">
        <f>""</f>
        <v/>
      </c>
      <c r="C16" s="47" t="b">
        <v>1</v>
      </c>
      <c r="D16" t="s">
        <v>711</v>
      </c>
      <c r="E16" s="8" t="e">
        <f t="shared" si="0"/>
        <v>#REF!</v>
      </c>
      <c r="F16" s="13" t="e">
        <f t="shared" si="2"/>
        <v>#REF!</v>
      </c>
      <c r="G16" s="39" t="e">
        <f t="shared" si="1"/>
        <v>#REF!</v>
      </c>
      <c r="H16" s="65" t="e">
        <f t="shared" si="3"/>
        <v>#REF!</v>
      </c>
    </row>
    <row r="17" spans="1:8">
      <c r="A17" t="s">
        <v>44</v>
      </c>
      <c r="B17" t="s">
        <v>728</v>
      </c>
      <c r="C17" s="47" t="b">
        <v>1</v>
      </c>
      <c r="D17" t="s">
        <v>712</v>
      </c>
      <c r="E17" s="8" t="e">
        <f t="shared" si="0"/>
        <v>#REF!</v>
      </c>
      <c r="F17" s="13" t="e">
        <f t="shared" si="2"/>
        <v>#REF!</v>
      </c>
      <c r="G17" s="39" t="e">
        <f t="shared" si="1"/>
        <v>#REF!</v>
      </c>
      <c r="H17" s="65" t="e">
        <f t="shared" si="3"/>
        <v>#REF!</v>
      </c>
    </row>
    <row r="18" spans="1:8">
      <c r="A18" t="s">
        <v>121</v>
      </c>
      <c r="B18" t="s">
        <v>727</v>
      </c>
      <c r="C18" s="47" t="b">
        <v>1</v>
      </c>
      <c r="D18" t="s">
        <v>713</v>
      </c>
      <c r="E18" s="8" t="e">
        <f t="shared" si="0"/>
        <v>#REF!</v>
      </c>
      <c r="F18" s="13" t="e">
        <f t="shared" si="2"/>
        <v>#REF!</v>
      </c>
      <c r="G18" s="39" t="e">
        <f t="shared" si="1"/>
        <v>#REF!</v>
      </c>
      <c r="H18" s="65" t="e">
        <f t="shared" si="3"/>
        <v>#REF!</v>
      </c>
    </row>
    <row r="19" spans="1:8">
      <c r="A19" t="s">
        <v>714</v>
      </c>
      <c r="B19" t="s">
        <v>729</v>
      </c>
      <c r="C19" s="47" t="b">
        <v>1</v>
      </c>
      <c r="D19" t="s">
        <v>715</v>
      </c>
      <c r="E19" s="8" t="e">
        <f t="shared" si="0"/>
        <v>#REF!</v>
      </c>
      <c r="F19" s="13" t="e">
        <f t="shared" si="2"/>
        <v>#REF!</v>
      </c>
      <c r="G19" s="39" t="e">
        <f t="shared" si="1"/>
        <v>#REF!</v>
      </c>
      <c r="H19" s="65" t="e">
        <f t="shared" si="3"/>
        <v>#REF!</v>
      </c>
    </row>
    <row r="20" spans="1:8">
      <c r="A20" t="s">
        <v>716</v>
      </c>
      <c r="B20" t="s">
        <v>730</v>
      </c>
      <c r="C20" s="47" t="b">
        <v>1</v>
      </c>
      <c r="D20" t="s">
        <v>717</v>
      </c>
      <c r="E20" s="8" t="e">
        <f t="shared" si="0"/>
        <v>#REF!</v>
      </c>
      <c r="F20" s="13" t="e">
        <f t="shared" si="2"/>
        <v>#REF!</v>
      </c>
      <c r="G20" s="39" t="e">
        <f t="shared" si="1"/>
        <v>#REF!</v>
      </c>
      <c r="H20" s="65" t="e">
        <f t="shared" si="3"/>
        <v>#REF!</v>
      </c>
    </row>
    <row r="21" spans="1:8">
      <c r="A21" t="s">
        <v>16</v>
      </c>
      <c r="B21" t="s">
        <v>731</v>
      </c>
      <c r="C21" s="47" t="b">
        <v>1</v>
      </c>
      <c r="D21" t="s">
        <v>719</v>
      </c>
      <c r="E21" s="8" t="e">
        <f t="shared" si="0"/>
        <v>#REF!</v>
      </c>
      <c r="F21" s="13" t="e">
        <f t="shared" si="2"/>
        <v>#REF!</v>
      </c>
      <c r="G21" s="39" t="e">
        <f t="shared" si="1"/>
        <v>#REF!</v>
      </c>
      <c r="H21" s="65" t="e">
        <f t="shared" si="3"/>
        <v>#REF!</v>
      </c>
    </row>
    <row r="22" spans="1:8">
      <c r="A22" t="s">
        <v>25</v>
      </c>
      <c r="B22" t="str">
        <f>""</f>
        <v/>
      </c>
      <c r="C22" s="47" t="b">
        <v>1</v>
      </c>
      <c r="D22" t="s">
        <v>718</v>
      </c>
      <c r="E22" s="8" t="e">
        <f t="shared" si="0"/>
        <v>#REF!</v>
      </c>
      <c r="F22" s="13" t="e">
        <f t="shared" si="2"/>
        <v>#REF!</v>
      </c>
      <c r="G22" s="39" t="e">
        <f t="shared" si="1"/>
        <v>#REF!</v>
      </c>
      <c r="H22" s="65" t="e">
        <f t="shared" si="3"/>
        <v>#REF!</v>
      </c>
    </row>
    <row r="23" spans="1:8">
      <c r="A23" s="6" t="s">
        <v>609</v>
      </c>
      <c r="B23" s="4"/>
      <c r="C23" s="9"/>
      <c r="D23" s="4"/>
      <c r="E23" s="9"/>
      <c r="F23" s="9"/>
    </row>
    <row r="24" spans="1:8">
      <c r="B24" s="10" t="s">
        <v>593</v>
      </c>
      <c r="C24" s="5"/>
      <c r="E24" s="5" t="e">
        <f>SUM(E8:E23)</f>
        <v>#REF!</v>
      </c>
      <c r="F24" s="13" t="e">
        <f>SUM(F8:F23)</f>
        <v>#REF!</v>
      </c>
      <c r="G24" s="64" t="e">
        <f>SUM(G8:G23)</f>
        <v>#REF!</v>
      </c>
    </row>
  </sheetData>
  <conditionalFormatting sqref="C7:C23 E7:E23 F23">
    <cfRule type="expression" dxfId="1" priority="2">
      <formula>$C7=TRUE</formula>
    </cfRule>
  </conditionalFormatting>
  <conditionalFormatting sqref="G8:H22">
    <cfRule type="expression" dxfId="0" priority="1">
      <formula>$C8=TRUE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"/>
  <sheetViews>
    <sheetView workbookViewId="0">
      <selection activeCell="B3" sqref="B3"/>
    </sheetView>
  </sheetViews>
  <sheetFormatPr baseColWidth="10" defaultRowHeight="15" x14ac:dyDescent="0"/>
  <cols>
    <col min="1" max="1" width="31.33203125" bestFit="1" customWidth="1"/>
  </cols>
  <sheetData>
    <row r="3" spans="1:3">
      <c r="A3" t="s">
        <v>863</v>
      </c>
      <c r="B3">
        <v>10</v>
      </c>
      <c r="C3" t="s">
        <v>864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Documention</vt:lpstr>
      <vt:lpstr>Gen Master</vt:lpstr>
      <vt:lpstr>Gen Sort</vt:lpstr>
      <vt:lpstr>Gen Cluster Settings</vt:lpstr>
      <vt:lpstr>Gen Sep Export</vt:lpstr>
      <vt:lpstr>Gen Cluster Export</vt:lpstr>
      <vt:lpstr>Gen Plant Clust</vt:lpstr>
      <vt:lpstr>Cluster Plot</vt:lpstr>
      <vt:lpstr>ERCOT Corrections</vt:lpstr>
      <vt:lpstr>Fuels</vt:lpstr>
      <vt:lpstr>Prime Movers</vt:lpstr>
      <vt:lpstr>Parameters</vt:lpstr>
    </vt:vector>
  </TitlesOfParts>
  <Company>MIT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Palmintier</dc:creator>
  <cp:lastModifiedBy>Bryan Palmintier</cp:lastModifiedBy>
  <cp:lastPrinted>2011-10-12T16:30:01Z</cp:lastPrinted>
  <dcterms:created xsi:type="dcterms:W3CDTF">2011-10-10T07:54:59Z</dcterms:created>
  <dcterms:modified xsi:type="dcterms:W3CDTF">2015-08-03T23:35:01Z</dcterms:modified>
</cp:coreProperties>
</file>